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2.xml" ContentType="application/vnd.openxmlformats-officedocument.spreadsheetml.comments+xml"/>
  <Override PartName="/xl/drawings/drawing24.xml" ContentType="application/vnd.openxmlformats-officedocument.drawing+xml"/>
  <Override PartName="/xl/ctrlProps/ctrlProp1.xml" ContentType="application/vnd.ms-excel.controlproperties+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372AB895-14C1-FC20-EB20-F1B4BCFD95AE}"/>
  <fileSharing readOnlyRecommended="1"/>
  <workbookPr filterPrivacy="1" codeName="ThisWorkbook"/>
  <xr:revisionPtr revIDLastSave="0" documentId="8_{7CE3CD8A-811D-4065-B62D-B448297AB630}" xr6:coauthVersionLast="47" xr6:coauthVersionMax="47" xr10:uidLastSave="{00000000-0000-0000-0000-000000000000}"/>
  <workbookProtection workbookAlgorithmName="SHA-512" workbookHashValue="oLW0O8OQW45yMxUNKFNO2NHP6R4BwEufQiFGAgzzNnRqUlbMTBHXnKMRp9dQNXl8XgVqaRUpBVbFtBVCw/vz8w==" workbookSaltValue="2gzWbGspf39axBO4glK9Cw==" workbookSpinCount="100000" lockStructure="1"/>
  <bookViews>
    <workbookView xWindow="-110" yWindow="-110" windowWidth="25820" windowHeight="15620" tabRatio="892" firstSheet="13" activeTab="23" xr2:uid="{00000000-000D-0000-FFFF-FFFF00000000}"/>
  </bookViews>
  <sheets>
    <sheet name="Cover" sheetId="5" state="hidden" r:id="rId1"/>
    <sheet name="Template" sheetId="1" state="veryHidden" r:id="rId2"/>
    <sheet name="Control&gt;&gt;" sheetId="7" state="hidden" r:id="rId3"/>
    <sheet name="Model Map" sheetId="8" state="hidden" r:id="rId4"/>
    <sheet name="User Guide (Admin)" sheetId="129" state="hidden" r:id="rId5"/>
    <sheet name="Configuration Control" sheetId="11" state="hidden" r:id="rId6"/>
    <sheet name="Purpose &amp; Error Check" sheetId="10" state="hidden" r:id="rId7"/>
    <sheet name="Lookups" sheetId="53" state="hidden" r:id="rId8"/>
    <sheet name="Inputs&gt;&gt;" sheetId="13" state="hidden" r:id="rId9"/>
    <sheet name="Input - PEATLookups (Admin)" sheetId="103" state="hidden" r:id="rId10"/>
    <sheet name="Input - AssurLevel+RAYG (Admin)" sheetId="124" state="hidden" r:id="rId11"/>
    <sheet name="Input - RCAScoring (Admin)" sheetId="107" state="hidden" r:id="rId12"/>
    <sheet name="Input - RCAControl (Admin)" sheetId="106" state="hidden" r:id="rId13"/>
    <sheet name="User Guide" sheetId="128" r:id="rId14"/>
    <sheet name="1.1 Pg Details" sheetId="117" state="hidden" r:id="rId15"/>
    <sheet name="Input - Guidance Links (Admin)" sheetId="119" state="hidden" r:id="rId16"/>
    <sheet name="Input - LOE Hierarchy (Admin)" sheetId="116" state="hidden" r:id="rId17"/>
    <sheet name="Input - LOEList (Admin)" sheetId="104" state="hidden" r:id="rId18"/>
    <sheet name="1.2 RCA" sheetId="105" state="hidden" r:id="rId19"/>
    <sheet name="Calculations&gt;&gt;" sheetId="14" state="hidden" r:id="rId20"/>
    <sheet name="C-RCA (Admin)" sheetId="108" state="hidden" r:id="rId21"/>
    <sheet name="C-Filters (Admin)" sheetId="109" state="hidden" r:id="rId22"/>
    <sheet name="Outputs&gt;&gt;" sheetId="15" state="hidden" r:id="rId23"/>
    <sheet name="2.1 LOEs, Artefacts &amp; Assurance" sheetId="111" r:id="rId24"/>
    <sheet name="3.1 Sign Off" sheetId="112" state="hidden" r:id="rId25"/>
    <sheet name="4.1 Artefacts Progress" sheetId="134" state="hidden" r:id="rId26"/>
    <sheet name="4.2 LOE Progress" sheetId="131" state="hidden" r:id="rId27"/>
    <sheet name="4.3 Stats" sheetId="113" state="hidden" r:id="rId28"/>
    <sheet name="LOE Hierarchy" sheetId="127" state="hidden" r:id="rId29"/>
  </sheets>
  <externalReferences>
    <externalReference r:id="rId30"/>
    <externalReference r:id="rId31"/>
    <externalReference r:id="rId32"/>
    <externalReference r:id="rId33"/>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18" hidden="1">'1.2 RCA'!$C$10:$M$47</definedName>
    <definedName name="_xlnm._FilterDatabase" localSheetId="23" hidden="1">'2.1 LOEs, Artefacts &amp; Assurance'!$C$10:$U$28</definedName>
    <definedName name="_xlnm._FilterDatabase" localSheetId="24" hidden="1">'3.1 Sign Off'!$C$29:$M$196</definedName>
    <definedName name="_xlnm._FilterDatabase" localSheetId="25" hidden="1">'4.1 Artefacts Progress'!$C$11:$N$110</definedName>
    <definedName name="_xlnm._FilterDatabase" localSheetId="26" hidden="1">'4.2 LOE Progress'!$C$10:$S$177</definedName>
    <definedName name="_xlnm._FilterDatabase" localSheetId="20" hidden="1">'C-RCA (Admin)'!$C$10:$AT$170</definedName>
    <definedName name="_xlnm._FilterDatabase" localSheetId="15" hidden="1">'Input - Guidance Links (Admin)'!$A$10:$K$145</definedName>
    <definedName name="_xlnm._FilterDatabase" localSheetId="16" hidden="1">'Input - LOE Hierarchy (Admin)'!$D$11:$AI$456</definedName>
    <definedName name="_xlnm._FilterDatabase" localSheetId="17" hidden="1">'Input - LOEList (Admin)'!$C$12:$AF$171</definedName>
    <definedName name="_xlnm._FilterDatabase" localSheetId="12" hidden="1">'Input - RCAControl (Admin)'!$A$10:$AS$10</definedName>
    <definedName name="_xlnm._FilterDatabase" localSheetId="28" hidden="1">'LOE Hierarchy'!$C$10:$L$458</definedName>
    <definedName name="Additional_Filters">'[1]TM Trigger Map Detail'!$S$10:$S$170</definedName>
    <definedName name="Area">'[1]TM Trigger Map Detail'!$E$10:$E$170</definedName>
    <definedName name="Assurance_Band_Levels" localSheetId="25">#REF!</definedName>
    <definedName name="Assurance_Band_Levels">'Input - AssurLevel+RAYG (Admin)'!$C$14:$C$17</definedName>
    <definedName name="Assurance_Band_Names" localSheetId="25">#REF!</definedName>
    <definedName name="Assurance_Band_Names">'Input - AssurLevel+RAYG (Admin)'!$D$14:$D$17</definedName>
    <definedName name="Assurance_Guide_Full" localSheetId="25">#REF!</definedName>
    <definedName name="Assurance_Guide_Full">'Input - AssurLevel+RAYG (Admin)'!$C$13:$F$17</definedName>
    <definedName name="BC">'[1]TM Trigger Map Detail'!$X$10:$X$170</definedName>
    <definedName name="C_RCA_RiskScores" localSheetId="25">#REF!</definedName>
    <definedName name="C_RCA_RiskScores">'C-RCA (Admin)'!$G$9:$AQ$9</definedName>
    <definedName name="Case">'[1]TM Trigger Map Detail'!$D$10:$D$170</definedName>
    <definedName name="check.global">'Purpose &amp; Error Check'!$F$10</definedName>
    <definedName name="Check_LOECount">'Input - LOEList (Admin)'!$C$352</definedName>
    <definedName name="cnf.modelversion">Cover!$E$13</definedName>
    <definedName name="Constants_Five">Lookups!$D$12</definedName>
    <definedName name="Constants_One">Lookups!$D$10</definedName>
    <definedName name="Constants_Two">Lookups!$D$11</definedName>
    <definedName name="Constants_Zero">Lookups!$D$9</definedName>
    <definedName name="FYSeparator">Lookups!$D$14</definedName>
    <definedName name="FYStartMonth">Lookups!$D$13</definedName>
    <definedName name="GET_FBC">'[1]HIDE - GET QUERIES'!$N$3:$N$163</definedName>
    <definedName name="GET_Lead_Area">'[1]HIDE - GET QUERIES'!$J$3:$J$163</definedName>
    <definedName name="GET_Line_ref">'[1]HIDE - GET QUERIES'!$A$3:$A$163</definedName>
    <definedName name="GET_Link_to_evidence">'[1]HIDE - GET QUERIES'!$I$3:$I$163</definedName>
    <definedName name="GET_Links_to_Guidance">'[1]HIDE - GET QUERIES'!$G$3:$G$163</definedName>
    <definedName name="GET_OBC">'[1]HIDE - GET QUERIES'!$M$3:$M$163</definedName>
    <definedName name="GET_Scrutiny_Team_POC">'[1]HIDE - GET QUERIES'!$K$3:$K$163</definedName>
    <definedName name="GET_SOC">'[1]HIDE - GET QUERIES'!$L$3:$L$163</definedName>
    <definedName name="GET_Team_POC">'[1]HIDE - GET QUERIES'!$H$3:$H$163</definedName>
    <definedName name="GET_UID">'[1]HIDE - GET QUERIES'!$B$3:$B$163</definedName>
    <definedName name="I_Guid_Links" localSheetId="25">#REF!</definedName>
    <definedName name="I_Guid_Links">'Input - Guidance Links (Admin)'!$F$11:$F$243</definedName>
    <definedName name="I_Guid_Names" localSheetId="25">#REF!</definedName>
    <definedName name="I_Guid_Names">'Input - Guidance Links (Admin)'!$G$11:$G$243</definedName>
    <definedName name="I_LoE_Hierachy_Case" localSheetId="25">#REF!</definedName>
    <definedName name="I_LoE_Hierachy_Case">'Input - LOE Hierarchy (Admin)'!$E$13:$E$456</definedName>
    <definedName name="I_LoE_Hierachy_Evidence_Examples" localSheetId="25">#REF!</definedName>
    <definedName name="I_LoE_Hierachy_Evidence_Examples">'Input - LOE Hierarchy (Admin)'!$Q$13:$Q$456</definedName>
    <definedName name="I_LoE_Hierachy_Guidance_Links" localSheetId="25">#REF!</definedName>
    <definedName name="I_LoE_Hierachy_Guidance_Links">'Input - LOE Hierarchy (Admin)'!$S$13:$Y$456</definedName>
    <definedName name="I_LoE_Hierachy_L1_Function" localSheetId="25">#REF!</definedName>
    <definedName name="I_LoE_Hierachy_L1_Function">'Input - LOE Hierarchy (Admin)'!$F$13:$F$456</definedName>
    <definedName name="I_LoE_Hierachy_L1Name" localSheetId="25">#REF!</definedName>
    <definedName name="I_LoE_Hierachy_L1Name">'Input - LOE Hierarchy (Admin)'!$K$13:$K$456</definedName>
    <definedName name="I_LoE_Hierachy_L2_Function" localSheetId="25">#REF!</definedName>
    <definedName name="I_LoE_Hierachy_L2_Function">'Input - LOE Hierarchy (Admin)'!$G$13:$G$456</definedName>
    <definedName name="I_LoE_Hierachy_L2Name" localSheetId="25">#REF!</definedName>
    <definedName name="I_LoE_Hierachy_L2Name">'Input - LOE Hierarchy (Admin)'!$L$13:$L$456</definedName>
    <definedName name="I_LoE_Hierachy_L3Name" localSheetId="25">#REF!</definedName>
    <definedName name="I_LoE_Hierachy_L3Name">'Input - LOE Hierarchy (Admin)'!$N$13:$N$456</definedName>
    <definedName name="I_LoE_Hierachy_L4Name" localSheetId="25">#REF!</definedName>
    <definedName name="I_LoE_Hierachy_L4Name">'Input - LOE Hierarchy (Admin)'!$P$13:$P$456</definedName>
    <definedName name="I_PEATLookups_Case_Names" localSheetId="25">#REF!</definedName>
    <definedName name="I_PEATLookups_Case_Names">'Input - PEATLookups (Admin)'!$E$21:$E$24</definedName>
    <definedName name="I_PEATLookups_Project_Type_Names" localSheetId="25">#REF!</definedName>
    <definedName name="I_PEATLookups_Project_Type_Names">'Input - PEATLookups (Admin)'!$E$11:$E$17</definedName>
    <definedName name="I_Project_Characteristics_Spec" localSheetId="25">#REF!</definedName>
    <definedName name="I_Project_Characteristics_Spec">'1.1 Pg Details'!$E$28:$E$34</definedName>
    <definedName name="I_Project_RCA_RScore" localSheetId="25">#REF!</definedName>
    <definedName name="I_Project_RCA_RScore">'1.2 RCA'!$L$11:$L$48</definedName>
    <definedName name="I_ProjParam_Case_Spec" localSheetId="25">#REF!</definedName>
    <definedName name="I_ProjParam_Case_Spec">'1.1 Pg Details'!$D$35</definedName>
    <definedName name="I_RCAScoring_Coding" localSheetId="25">#REF!</definedName>
    <definedName name="I_RCAScoring_Coding">'Input - RCAScoring (Admin)'!$J$14:$J$27</definedName>
    <definedName name="I_RCAScoring_Names">'Input - RCAScoring (Admin)'!$D$14:$D$27</definedName>
    <definedName name="I_RCAScoring_NamesUsed" localSheetId="14">_xlfn._xlws.FILTER(I_RCAScoring_Carried, I_RCAScoring_Carried&lt;&gt;"")</definedName>
    <definedName name="I_RCAScoring_NamesUsed" localSheetId="25">_xlfn._xlws.FILTER(I_RCAScoring_Carried, I_RCAScoring_Carried&lt;&gt;"")</definedName>
    <definedName name="I_RCAScoring_NamesUsed" localSheetId="26">_xlfn._xlws.FILTER(I_RCAScoring_Carried, I_RCAScoring_Carried&lt;&gt;"")</definedName>
    <definedName name="I_RCAScoring_NamesUsed" localSheetId="10">_xlfn._xlws.FILTER(I_RCAScoring_Carried, I_RCAScoring_Carried&lt;&gt;"")</definedName>
    <definedName name="I_RCAScoring_NamesUsed" localSheetId="15">_xlfn._xlws.FILTER(I_RCAScoring_Carried, I_RCAScoring_Carried&lt;&gt;"")</definedName>
    <definedName name="I_RCAScoring_NamesUsed" localSheetId="16">_xlfn._xlws.FILTER(I_RCAScoring_Carried, I_RCAScoring_Carried&lt;&gt;"")</definedName>
    <definedName name="I_RCAScoring_NamesUsed" localSheetId="28">_xlfn._xlws.FILTER(I_RCAScoring_Carried, I_RCAScoring_Carried&lt;&gt;"")</definedName>
    <definedName name="I_RCAScoring_NamesUsed" localSheetId="13">_xlfn._xlws.FILTER(I_RCAScoring_Carried, I_RCAScoring_Carried&lt;&gt;"")</definedName>
    <definedName name="I_RCAScoring_NamesUsed" localSheetId="4">_xlfn._xlws.FILTER(I_RCAScoring_Carried, I_RCAScoring_Carried&lt;&gt;"")</definedName>
    <definedName name="I_RCAScoring_NamesUsed">_xlfn._xlws.FILTER(I_RCAScoring_Carried, I_RCAScoring_Carried&lt;&gt;"")</definedName>
    <definedName name="I_RCAScoring_NULL_REF" localSheetId="25">#REF!</definedName>
    <definedName name="I_RCAScoring_NULL_REF">'Input - RCAScoring (Admin)'!$J$27</definedName>
    <definedName name="int_MasterErrorCheck" localSheetId="25">#REF!</definedName>
    <definedName name="int_MasterErrorCheck">'Purpose &amp; Error Check'!$F$10</definedName>
    <definedName name="LoD">'[1]TM Trigger Map Detail'!$AJ$10:$AJ$170</definedName>
    <definedName name="LoE">'[1]TM Trigger Map Detail'!$F$10:$F$170</definedName>
    <definedName name="Lookup_KeepRemove" localSheetId="25">#REF!</definedName>
    <definedName name="Lookup_KeepRemove">Lookups!$C$41:$C$42</definedName>
    <definedName name="Lookup_Status" localSheetId="25">#REF!</definedName>
    <definedName name="Lookup_Status">Lookups!$C$26:$C$28</definedName>
    <definedName name="Lookup_YN" localSheetId="25">#REF!</definedName>
    <definedName name="Lookup_YN">Lookups!$C$22:$C$23</definedName>
    <definedName name="Lookup_YNNA">Lookups!$C$17:$C$19</definedName>
    <definedName name="Model.Expired.Flag">'[2]CPY Working Draft costs'!$N$7</definedName>
    <definedName name="Model.NearExpiry.Flag">'[2]CPY Working Draft costs'!$N$8</definedName>
    <definedName name="Model.Release.Date">'[2]CPY Working Draft costs'!$N$5</definedName>
    <definedName name="Model.Release.Number">'[2]CPY Working Draft costs'!$N$4</definedName>
    <definedName name="MultPower">'[3]PM Impact'!$V$1</definedName>
    <definedName name="New_Area">'[1]5.2 New LoE to be added'!$E$6:$E$51</definedName>
    <definedName name="New_Assurance_Band">'[1]5.2 New LoE to be added'!$H$6:$H$51</definedName>
    <definedName name="New_Case">'[1]5.2 New LoE to be added'!$D$6:$D$51</definedName>
    <definedName name="New_LoE">'[1]5.2 New LoE to be added'!$F$6:$F$51</definedName>
    <definedName name="New_Source_Examples">'[1]5.2 New LoE to be added'!$G$6:$G$51</definedName>
    <definedName name="New_UID">'[1]5.2 New LoE to be added'!$C$6:$C$51</definedName>
    <definedName name="Pal_Workbook_GUID" hidden="1">"SYNHWLD6JYG5JEGIILXZ3HD9"</definedName>
    <definedName name="Post_Filter_Excl_Total">'[1]5.1 Initial Filter view of LoE'!$H$6:$H$160</definedName>
    <definedName name="Post_Man_Adj_Assur_Band">'[1]5.1 Initial Filter view of LoE'!$M$6:$M$160</definedName>
    <definedName name="Post_Man_Filt_Area">'[1]5.1 Initial Filter view of LoE'!$E$6:$E$160</definedName>
    <definedName name="Post_Man_Filt_Case">'[1]5.1 Initial Filter view of LoE'!$D$6:$D$160</definedName>
    <definedName name="Post_Man_Filt_LoE">'[1]5.1 Initial Filter view of LoE'!$F$6:$F$160</definedName>
    <definedName name="Post_Man_Filt_SourcedExamples">'[1]5.1 Initial Filter view of LoE'!$G$6:$G$160</definedName>
    <definedName name="PT">'[1]TM Trigger Map Detail'!$O$10:$O$170</definedName>
    <definedName name="RAYG_Guide_Full">'Input - AssurLevel+RAYG (Admin)'!$C$21:$F$27</definedName>
    <definedName name="RAYG_scale_names" localSheetId="25">#REF!</definedName>
    <definedName name="RAYG_scale_names">'Input - AssurLevel+RAYG (Admin)'!$D$22:$D$27</definedName>
    <definedName name="RCA_Names">'Input - RCAScoring (Admin)'!$D$14:$D$28</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1234</definedName>
    <definedName name="RiskHasSettings" hidden="1">7</definedName>
    <definedName name="RiskIsInput" hidden="1">FALSE</definedName>
    <definedName name="RiskIsOptimization" hidden="1">FALSE</definedName>
    <definedName name="RiskIsOutput" hidden="1">FALSE</definedName>
    <definedName name="RiskIsStatistics" hidden="1">FALSE</definedName>
    <definedName name="RiskMinimizeOnStart" hidden="1">FALSE</definedName>
    <definedName name="RiskMonitorConvergence" hidden="1">FALSE</definedName>
    <definedName name="RiskMultipleCPUSupportEnabled" hidden="1">TRUE</definedName>
    <definedName name="RiskNumIterations" hidden="1">3000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"$E$22"</definedName>
    <definedName name="RiskSelectedNameCell1" hidden="1">"$C$22"</definedName>
    <definedName name="RiskSelectedNameCell2" hidden="1">"$E$18"</definedName>
    <definedName name="RiskStandardRecalc" hidden="1">2</definedName>
    <definedName name="RiskUpdateDisplay" hidden="1">FALSE</definedName>
    <definedName name="RiskUseDifferentSeedForEachSim" hidden="1">FALSE</definedName>
    <definedName name="RiskUseFixedSeed" hidden="1">TRUE</definedName>
    <definedName name="RiskUseMultipleCPUs" hidden="1">TRUE</definedName>
    <definedName name="rng_AssuranceActivities" localSheetId="25">OFFSET(#REF!,1,,COUNTA(#REF!)-1)</definedName>
    <definedName name="rng_AssuranceActivities">OFFSET(Lookups!$C$159,1,,COUNTA(Lookups!$C$160:$C$166)-1)</definedName>
    <definedName name="rng_CalcHypInsert">'Calculations&gt;&gt;'!#REF!</definedName>
    <definedName name="rng_Classifications" localSheetId="25">OFFSET(#REF!,1,,COUNTA(#REF!)-1)</definedName>
    <definedName name="rng_Classifications">OFFSET(Lookups!$C$89,1,,COUNTA(Lookups!$C$90:$C$94)-1)</definedName>
    <definedName name="rng_CntrlHypInsert">'Control&gt;&gt;'!#REF!</definedName>
    <definedName name="rng_InpHypInsert">'Inputs&gt;&gt;'!$C$16</definedName>
    <definedName name="rng_Instructions" localSheetId="25">#REF!</definedName>
    <definedName name="rng_Instructions">'Purpose &amp; Error Check'!#REF!</definedName>
    <definedName name="rng_ModelChangeReasons" localSheetId="25">OFFSET(#REF!,1,,COUNTA(#REF!)-1)</definedName>
    <definedName name="rng_ModelChangeReasons">OFFSET(Lookups!$C$143,1,,COUNTA(Lookups!$C$144:$C$151)-1)</definedName>
    <definedName name="rng_ModelChangeType" localSheetId="25">OFFSET(#REF!,1,,COUNTA(#REF!)-1)</definedName>
    <definedName name="rng_ModelChangeType">OFFSET(Lookups!$C$153,1,,COUNTA(Lookups!$C$154:$C$157)-1)</definedName>
    <definedName name="rng_ModelTypes" localSheetId="25">OFFSET(#REF!,1,,COUNTA(#REF!)-1)</definedName>
    <definedName name="rng_ModelTypes">OFFSET(Lookups!$C$96,1,,COUNTA(Lookups!$C$97:$C$101)-1)</definedName>
    <definedName name="rng_OutHypInsert">'Outputs&gt;&gt;'!$C$11</definedName>
    <definedName name="rng_PeerReview" localSheetId="25">OFFSET(#REF!,1,,COUNTA(#REF!)-1)</definedName>
    <definedName name="rng_PeerReview">OFFSET(Lookups!$C$129,1,,COUNTA(Lookups!$C$130:$C$134)-1)</definedName>
    <definedName name="rng_ProjectCategories" localSheetId="25">OFFSET(#REF!,1,,COUNTA(#REF!)-1)</definedName>
    <definedName name="rng_ProjectCategories">OFFSET(Lookups!$C$103,1,,COUNTA(Lookups!$C$104:$C$109)-1)</definedName>
    <definedName name="rng_PurposeStart">'Purpose &amp; Error Check'!$C$12</definedName>
    <definedName name="rng_QAProcess" localSheetId="25">OFFSET(#REF!,1,,COUNTA(#REF!)-1)</definedName>
    <definedName name="rng_QAProcess">OFFSET(Lookups!$C$122,1,,COUNTA(Lookups!$C$123:$C$127)-1)</definedName>
    <definedName name="rng_SheetTypes">'Purpose &amp; Error Check'!$D$13:$D$41</definedName>
    <definedName name="rng_Sources">OFFSET(#REF!,1,COUNTA(#REF!))</definedName>
    <definedName name="rng_Summarys">'Purpose &amp; Error Check'!$E$13:$E$41</definedName>
    <definedName name="rng_Versions" localSheetId="25">#REF!</definedName>
    <definedName name="rng_Versions">'Configuration Control'!$C$11:$C$30</definedName>
    <definedName name="rng_VVStatus" localSheetId="25">OFFSET(#REF!,1,,COUNTA(#REF!)-1)</definedName>
    <definedName name="rng_VVStatus">OFFSET(Lookups!$C$136,1,,COUNTA(Lookups!$C$137:$C$141)-1)</definedName>
    <definedName name="rng_VVTypes" localSheetId="25">OFFSET(#REF!,1,,COUNTA(#REF!)-1)</definedName>
    <definedName name="rng_VVTypes">OFFSET(Lookups!$C$168,1,,COUNTA(Lookups!$C$169:$C$175)-1)</definedName>
    <definedName name="rng_Worksheets">OFFSET('Purpose &amp; Error Check'!$C$12,1,,COUNTA('Purpose &amp; Error Check'!$C$12:$C$41)-1)</definedName>
    <definedName name="rng_YesNo" localSheetId="25">OFFSET(#REF!,1,,COUNTA(#REF!)-1)</definedName>
    <definedName name="rng_YesNo">OFFSET(Lookups!$C$111,1,,COUNTA(Lookups!$C$112:$C$114)-1)</definedName>
    <definedName name="rng_YesNoUnsure" localSheetId="25">OFFSET(#REF!,1,,COUNTA(#REF!)-1)</definedName>
    <definedName name="rng_YesNoUnsure">OFFSET(Lookups!$C$116,1,,COUNTA(Lookups!$C$117:$C$120)-1)</definedName>
    <definedName name="rngDeleteDLOD">#REF!</definedName>
    <definedName name="rngEOPaste">#REF!</definedName>
    <definedName name="rngLastEORow">#REF!</definedName>
    <definedName name="rngLastEOScoreRow">#REF!</definedName>
    <definedName name="rngParentDLOD">#REF!</definedName>
    <definedName name="rngParentEO">#REF!</definedName>
    <definedName name="rngSCOREPASTE">#REF!</definedName>
    <definedName name="SET_Assurance_Band">'[1]5.3 SET view'!$F$6:$F$209</definedName>
    <definedName name="SET_Case">'[1]5.3 SET view'!$C$6:$C$209</definedName>
    <definedName name="SHOW">'[1]5.4 TM Visualisations'!#REF!</definedName>
    <definedName name="Source_Examples">'[1]TM Trigger Map Detail'!$G$10:$G$170</definedName>
    <definedName name="str_Classification" localSheetId="25">#REF!</definedName>
    <definedName name="str_Classification">Cover!#REF!</definedName>
    <definedName name="str_ModelTitle" localSheetId="25">#REF!</definedName>
    <definedName name="str_ModelTitle">Cover!$C$8</definedName>
    <definedName name="test">'[4]Input - Guidance Links (Admin)'!$E$11:$E$164</definedName>
    <definedName name="UID">'[1]TM Trigger Map Detail'!$C$10:$C$170</definedName>
    <definedName name="UID_Post_Manual_Intervention">'[1]5.1 Initial Filter view of LoE'!$C$6:$C$160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 i="10" l="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B39" i="10" s="1"/>
  <c r="B40" i="10" s="1"/>
  <c r="B16" i="10"/>
  <c r="B15" i="10"/>
  <c r="B14" i="10"/>
  <c r="A1" i="134"/>
  <c r="D110" i="134"/>
  <c r="D109" i="134"/>
  <c r="R109" i="134" s="1"/>
  <c r="D108" i="134"/>
  <c r="T108" i="134" s="1"/>
  <c r="D107" i="134"/>
  <c r="T107" i="134" s="1"/>
  <c r="D106" i="134"/>
  <c r="R106" i="134" s="1"/>
  <c r="D105" i="134"/>
  <c r="R105" i="134" s="1"/>
  <c r="D104" i="134"/>
  <c r="S104" i="134" s="1"/>
  <c r="D103" i="134"/>
  <c r="T103" i="134" s="1"/>
  <c r="D102" i="134"/>
  <c r="S102" i="134" s="1"/>
  <c r="D101" i="134"/>
  <c r="S101" i="134" s="1"/>
  <c r="D100" i="134"/>
  <c r="R100" i="134" s="1"/>
  <c r="D99" i="134"/>
  <c r="T99" i="134" s="1"/>
  <c r="D98" i="134"/>
  <c r="D97" i="134"/>
  <c r="T97" i="134" s="1"/>
  <c r="D96" i="134"/>
  <c r="D95" i="134"/>
  <c r="T95" i="134" s="1"/>
  <c r="D94" i="134"/>
  <c r="D93" i="134"/>
  <c r="T93" i="134" s="1"/>
  <c r="D92" i="134"/>
  <c r="R92" i="134" s="1"/>
  <c r="D91" i="134"/>
  <c r="T91" i="134" s="1"/>
  <c r="D90" i="134"/>
  <c r="D89" i="134"/>
  <c r="V89" i="134" s="1"/>
  <c r="D88" i="134"/>
  <c r="D87" i="134"/>
  <c r="T87" i="134" s="1"/>
  <c r="D86" i="134"/>
  <c r="D85" i="134"/>
  <c r="S85" i="134" s="1"/>
  <c r="D84" i="134"/>
  <c r="V84" i="134" s="1"/>
  <c r="D83" i="134"/>
  <c r="T83" i="134" s="1"/>
  <c r="D82" i="134"/>
  <c r="V82" i="134" s="1"/>
  <c r="D81" i="134"/>
  <c r="S81" i="134" s="1"/>
  <c r="D80" i="134"/>
  <c r="R80" i="134" s="1"/>
  <c r="D79" i="134"/>
  <c r="T79" i="134" s="1"/>
  <c r="D78" i="134"/>
  <c r="D77" i="134"/>
  <c r="T77" i="134" s="1"/>
  <c r="D76" i="134"/>
  <c r="T76" i="134" s="1"/>
  <c r="D75" i="134"/>
  <c r="T75" i="134" s="1"/>
  <c r="D74" i="134"/>
  <c r="D73" i="134"/>
  <c r="T73" i="134" s="1"/>
  <c r="D72" i="134"/>
  <c r="S72" i="134" s="1"/>
  <c r="D71" i="134"/>
  <c r="T71" i="134" s="1"/>
  <c r="D70" i="134"/>
  <c r="D69" i="134"/>
  <c r="V69" i="134" s="1"/>
  <c r="D68" i="134"/>
  <c r="V68" i="134" s="1"/>
  <c r="D67" i="134"/>
  <c r="T67" i="134" s="1"/>
  <c r="D66" i="134"/>
  <c r="V66" i="134" s="1"/>
  <c r="D65" i="134"/>
  <c r="S65" i="134" s="1"/>
  <c r="D64" i="134"/>
  <c r="S64" i="134" s="1"/>
  <c r="D63" i="134"/>
  <c r="T63" i="134" s="1"/>
  <c r="D62" i="134"/>
  <c r="R62" i="134" s="1"/>
  <c r="D61" i="134"/>
  <c r="R61" i="134" s="1"/>
  <c r="D60" i="134"/>
  <c r="S60" i="134" s="1"/>
  <c r="D59" i="134"/>
  <c r="T59" i="134" s="1"/>
  <c r="D58" i="134"/>
  <c r="T58" i="134" s="1"/>
  <c r="D57" i="134"/>
  <c r="T57" i="134" s="1"/>
  <c r="D56" i="134"/>
  <c r="T56" i="134" s="1"/>
  <c r="D55" i="134"/>
  <c r="T55" i="134" s="1"/>
  <c r="D54" i="134"/>
  <c r="D53" i="134"/>
  <c r="V53" i="134" s="1"/>
  <c r="D52" i="134"/>
  <c r="R52" i="134" s="1"/>
  <c r="D51" i="134"/>
  <c r="T51" i="134" s="1"/>
  <c r="D50" i="134"/>
  <c r="D49" i="134"/>
  <c r="T49" i="134" s="1"/>
  <c r="D48" i="134"/>
  <c r="V48" i="134" s="1"/>
  <c r="D47" i="134"/>
  <c r="T47" i="134" s="1"/>
  <c r="D46" i="134"/>
  <c r="D45" i="134"/>
  <c r="R45" i="134" s="1"/>
  <c r="D44" i="134"/>
  <c r="V44" i="134" s="1"/>
  <c r="D43" i="134"/>
  <c r="T43" i="134" s="1"/>
  <c r="D42" i="134"/>
  <c r="R42" i="134" s="1"/>
  <c r="D41" i="134"/>
  <c r="R41" i="134" s="1"/>
  <c r="D40" i="134"/>
  <c r="R40" i="134" s="1"/>
  <c r="D39" i="134"/>
  <c r="T39" i="134" s="1"/>
  <c r="D38" i="134"/>
  <c r="V38" i="134" s="1"/>
  <c r="D37" i="134"/>
  <c r="S37" i="134" s="1"/>
  <c r="D36" i="134"/>
  <c r="V36" i="134" s="1"/>
  <c r="D35" i="134"/>
  <c r="T35" i="134" s="1"/>
  <c r="D34" i="134"/>
  <c r="D33" i="134"/>
  <c r="T33" i="134" s="1"/>
  <c r="D32" i="134"/>
  <c r="S32" i="134" s="1"/>
  <c r="D31" i="134"/>
  <c r="T31" i="134" s="1"/>
  <c r="D30" i="134"/>
  <c r="D29" i="134"/>
  <c r="T29" i="134" s="1"/>
  <c r="D28" i="134"/>
  <c r="T28" i="134" s="1"/>
  <c r="D27" i="134"/>
  <c r="T27" i="134" s="1"/>
  <c r="D26" i="134"/>
  <c r="D25" i="134"/>
  <c r="V25" i="134" s="1"/>
  <c r="D24" i="134"/>
  <c r="D23" i="134"/>
  <c r="T23" i="134" s="1"/>
  <c r="D22" i="134"/>
  <c r="D21" i="134"/>
  <c r="S21" i="134" s="1"/>
  <c r="D20" i="134"/>
  <c r="R20" i="134" s="1"/>
  <c r="D19" i="134"/>
  <c r="T19" i="134" s="1"/>
  <c r="D18" i="134"/>
  <c r="S18" i="134" s="1"/>
  <c r="D17" i="134"/>
  <c r="S17" i="134" s="1"/>
  <c r="D16" i="134"/>
  <c r="R16" i="134" s="1"/>
  <c r="T96" i="134"/>
  <c r="S96" i="134"/>
  <c r="R96" i="134"/>
  <c r="T92" i="134"/>
  <c r="S89" i="134"/>
  <c r="T88" i="134"/>
  <c r="S88" i="134"/>
  <c r="R88" i="134"/>
  <c r="S84" i="134"/>
  <c r="T81" i="134"/>
  <c r="T80" i="134"/>
  <c r="S80" i="134"/>
  <c r="T78" i="134"/>
  <c r="R64" i="134"/>
  <c r="S51" i="134"/>
  <c r="S49" i="134"/>
  <c r="R49" i="134"/>
  <c r="T48" i="134"/>
  <c r="S48" i="134"/>
  <c r="R48" i="134"/>
  <c r="S41" i="134"/>
  <c r="T40" i="134"/>
  <c r="S38" i="134"/>
  <c r="T32" i="134"/>
  <c r="R32" i="134"/>
  <c r="S28" i="134"/>
  <c r="S27" i="134"/>
  <c r="T25" i="134"/>
  <c r="T24" i="134"/>
  <c r="S24" i="134"/>
  <c r="R24" i="134"/>
  <c r="S20" i="134"/>
  <c r="S19" i="134"/>
  <c r="M195" i="112"/>
  <c r="K195" i="112"/>
  <c r="M194" i="112"/>
  <c r="K194" i="112"/>
  <c r="M193" i="112"/>
  <c r="K193" i="112"/>
  <c r="M192" i="112"/>
  <c r="K192" i="112"/>
  <c r="M191" i="112"/>
  <c r="K191" i="112"/>
  <c r="M190" i="112"/>
  <c r="K190" i="112"/>
  <c r="M189" i="112"/>
  <c r="K189" i="112"/>
  <c r="M188" i="112"/>
  <c r="K188" i="112"/>
  <c r="M187" i="112"/>
  <c r="K187" i="112"/>
  <c r="M186" i="112"/>
  <c r="K186" i="112"/>
  <c r="M185" i="112"/>
  <c r="K185" i="112"/>
  <c r="M184" i="112"/>
  <c r="K184" i="112"/>
  <c r="M183" i="112"/>
  <c r="K183" i="112"/>
  <c r="M182" i="112"/>
  <c r="K182" i="112"/>
  <c r="M181" i="112"/>
  <c r="K181" i="112"/>
  <c r="M180" i="112"/>
  <c r="K180" i="112"/>
  <c r="M179" i="112"/>
  <c r="K179" i="112"/>
  <c r="M178" i="112"/>
  <c r="K178" i="112"/>
  <c r="M177" i="112"/>
  <c r="K177" i="112"/>
  <c r="M176" i="112"/>
  <c r="K176" i="112"/>
  <c r="M175" i="112"/>
  <c r="K175" i="112"/>
  <c r="M174" i="112"/>
  <c r="K174" i="112"/>
  <c r="M173" i="112"/>
  <c r="K173" i="112"/>
  <c r="M172" i="112"/>
  <c r="K172" i="112"/>
  <c r="M171" i="112"/>
  <c r="K171" i="112"/>
  <c r="M170" i="112"/>
  <c r="K170" i="112"/>
  <c r="M169" i="112"/>
  <c r="K169" i="112"/>
  <c r="M168" i="112"/>
  <c r="K168" i="112"/>
  <c r="M167" i="112"/>
  <c r="K167" i="112"/>
  <c r="M166" i="112"/>
  <c r="K166" i="112"/>
  <c r="M165" i="112"/>
  <c r="K165" i="112"/>
  <c r="M164" i="112"/>
  <c r="K164" i="112"/>
  <c r="M163" i="112"/>
  <c r="K163" i="112"/>
  <c r="M162" i="112"/>
  <c r="K162" i="112"/>
  <c r="M161" i="112"/>
  <c r="K161" i="112"/>
  <c r="M160" i="112"/>
  <c r="K160" i="112"/>
  <c r="M159" i="112"/>
  <c r="K159" i="112"/>
  <c r="M158" i="112"/>
  <c r="K158" i="112"/>
  <c r="M157" i="112"/>
  <c r="K157" i="112"/>
  <c r="M156" i="112"/>
  <c r="K156" i="112"/>
  <c r="M155" i="112"/>
  <c r="K155" i="112"/>
  <c r="M154" i="112"/>
  <c r="K154" i="112"/>
  <c r="M153" i="112"/>
  <c r="K153" i="112"/>
  <c r="M152" i="112"/>
  <c r="K152" i="112"/>
  <c r="M151" i="112"/>
  <c r="K151" i="112"/>
  <c r="M150" i="112"/>
  <c r="K150" i="112"/>
  <c r="M149" i="112"/>
  <c r="K149" i="112"/>
  <c r="M148" i="112"/>
  <c r="K148" i="112"/>
  <c r="M147" i="112"/>
  <c r="K147" i="112"/>
  <c r="M146" i="112"/>
  <c r="K146" i="112"/>
  <c r="M145" i="112"/>
  <c r="K145" i="112"/>
  <c r="M144" i="112"/>
  <c r="K144" i="112"/>
  <c r="M143" i="112"/>
  <c r="K143" i="112"/>
  <c r="M142" i="112"/>
  <c r="K142" i="112"/>
  <c r="M141" i="112"/>
  <c r="K141" i="112"/>
  <c r="M140" i="112"/>
  <c r="K140" i="112"/>
  <c r="M139" i="112"/>
  <c r="K139" i="112"/>
  <c r="M138" i="112"/>
  <c r="K138" i="112"/>
  <c r="M137" i="112"/>
  <c r="K137" i="112"/>
  <c r="M136" i="112"/>
  <c r="K136" i="112"/>
  <c r="M135" i="112"/>
  <c r="K135" i="112"/>
  <c r="M134" i="112"/>
  <c r="K134" i="112"/>
  <c r="M133" i="112"/>
  <c r="K133" i="112"/>
  <c r="M132" i="112"/>
  <c r="K132" i="112"/>
  <c r="M131" i="112"/>
  <c r="K131" i="112"/>
  <c r="M130" i="112"/>
  <c r="K130" i="112"/>
  <c r="M129" i="112"/>
  <c r="K129" i="112"/>
  <c r="M128" i="112"/>
  <c r="K128" i="112"/>
  <c r="M127" i="112"/>
  <c r="K127" i="112"/>
  <c r="M126" i="112"/>
  <c r="K126" i="112"/>
  <c r="M125" i="112"/>
  <c r="K125" i="112"/>
  <c r="M124" i="112"/>
  <c r="K124" i="112"/>
  <c r="M123" i="112"/>
  <c r="K123" i="112"/>
  <c r="M122" i="112"/>
  <c r="K122" i="112"/>
  <c r="M121" i="112"/>
  <c r="K121" i="112"/>
  <c r="M120" i="112"/>
  <c r="K120" i="112"/>
  <c r="M119" i="112"/>
  <c r="K119" i="112"/>
  <c r="M118" i="112"/>
  <c r="K118" i="112"/>
  <c r="M117" i="112"/>
  <c r="K117" i="112"/>
  <c r="M116" i="112"/>
  <c r="K116" i="112"/>
  <c r="M115" i="112"/>
  <c r="K115" i="112"/>
  <c r="M114" i="112"/>
  <c r="K114" i="112"/>
  <c r="M113" i="112"/>
  <c r="K113" i="112"/>
  <c r="M112" i="112"/>
  <c r="K112" i="112"/>
  <c r="M111" i="112"/>
  <c r="K111" i="112"/>
  <c r="M110" i="112"/>
  <c r="K110" i="112"/>
  <c r="M109" i="112"/>
  <c r="K109" i="112"/>
  <c r="M108" i="112"/>
  <c r="K108" i="112"/>
  <c r="M107" i="112"/>
  <c r="K107" i="112"/>
  <c r="M106" i="112"/>
  <c r="K106" i="112"/>
  <c r="M105" i="112"/>
  <c r="K105" i="112"/>
  <c r="M104" i="112"/>
  <c r="K104" i="112"/>
  <c r="M103" i="112"/>
  <c r="K103" i="112"/>
  <c r="M102" i="112"/>
  <c r="K102" i="112"/>
  <c r="M101" i="112"/>
  <c r="K101" i="112"/>
  <c r="M100" i="112"/>
  <c r="K100" i="112"/>
  <c r="M99" i="112"/>
  <c r="K99" i="112"/>
  <c r="M98" i="112"/>
  <c r="K98" i="112"/>
  <c r="M97" i="112"/>
  <c r="K97" i="112"/>
  <c r="M96" i="112"/>
  <c r="K96" i="112"/>
  <c r="M95" i="112"/>
  <c r="K95" i="112"/>
  <c r="M94" i="112"/>
  <c r="K94" i="112"/>
  <c r="M93" i="112"/>
  <c r="K93" i="112"/>
  <c r="M92" i="112"/>
  <c r="K92" i="112"/>
  <c r="M91" i="112"/>
  <c r="K91" i="112"/>
  <c r="M90" i="112"/>
  <c r="K90" i="112"/>
  <c r="M89" i="112"/>
  <c r="K89" i="112"/>
  <c r="M88" i="112"/>
  <c r="K88" i="112"/>
  <c r="M87" i="112"/>
  <c r="K87" i="112"/>
  <c r="M86" i="112"/>
  <c r="K86" i="112"/>
  <c r="M85" i="112"/>
  <c r="K85" i="112"/>
  <c r="M84" i="112"/>
  <c r="K84" i="112"/>
  <c r="M83" i="112"/>
  <c r="K83" i="112"/>
  <c r="M82" i="112"/>
  <c r="K82" i="112"/>
  <c r="M81" i="112"/>
  <c r="K81" i="112"/>
  <c r="M80" i="112"/>
  <c r="K80" i="112"/>
  <c r="M79" i="112"/>
  <c r="K79" i="112"/>
  <c r="M78" i="112"/>
  <c r="K78" i="112"/>
  <c r="M77" i="112"/>
  <c r="K77" i="112"/>
  <c r="M76" i="112"/>
  <c r="K76" i="112"/>
  <c r="M75" i="112"/>
  <c r="K75" i="112"/>
  <c r="M74" i="112"/>
  <c r="K74" i="112"/>
  <c r="M73" i="112"/>
  <c r="K73" i="112"/>
  <c r="M72" i="112"/>
  <c r="K72" i="112"/>
  <c r="M71" i="112"/>
  <c r="K71" i="112"/>
  <c r="M70" i="112"/>
  <c r="K70" i="112"/>
  <c r="M69" i="112"/>
  <c r="K69" i="112"/>
  <c r="M68" i="112"/>
  <c r="K68" i="112"/>
  <c r="M67" i="112"/>
  <c r="K67" i="112"/>
  <c r="M66" i="112"/>
  <c r="K66" i="112"/>
  <c r="M65" i="112"/>
  <c r="K65" i="112"/>
  <c r="M64" i="112"/>
  <c r="K64" i="112"/>
  <c r="M63" i="112"/>
  <c r="K63" i="112"/>
  <c r="M62" i="112"/>
  <c r="K62" i="112"/>
  <c r="M61" i="112"/>
  <c r="K61" i="112"/>
  <c r="M60" i="112"/>
  <c r="K60" i="112"/>
  <c r="M59" i="112"/>
  <c r="K59" i="112"/>
  <c r="M58" i="112"/>
  <c r="K58" i="112"/>
  <c r="M57" i="112"/>
  <c r="K57" i="112"/>
  <c r="M56" i="112"/>
  <c r="K56" i="112"/>
  <c r="M55" i="112"/>
  <c r="K55" i="112"/>
  <c r="M54" i="112"/>
  <c r="K54" i="112"/>
  <c r="M53" i="112"/>
  <c r="K53" i="112"/>
  <c r="M52" i="112"/>
  <c r="K52" i="112"/>
  <c r="M51" i="112"/>
  <c r="K51" i="112"/>
  <c r="M50" i="112"/>
  <c r="K50" i="112"/>
  <c r="M49" i="112"/>
  <c r="K49" i="112"/>
  <c r="M48" i="112"/>
  <c r="K48" i="112"/>
  <c r="M47" i="112"/>
  <c r="K47" i="112"/>
  <c r="M46" i="112"/>
  <c r="K46" i="112"/>
  <c r="M45" i="112"/>
  <c r="K45" i="112"/>
  <c r="M44" i="112"/>
  <c r="M25" i="131" s="1"/>
  <c r="K44" i="112"/>
  <c r="M43" i="112"/>
  <c r="M24" i="131" s="1"/>
  <c r="K43" i="112"/>
  <c r="M42" i="112"/>
  <c r="M23" i="131" s="1"/>
  <c r="K42" i="112"/>
  <c r="M41" i="112"/>
  <c r="M22" i="131" s="1"/>
  <c r="K41" i="112"/>
  <c r="M40" i="112"/>
  <c r="M21" i="131" s="1"/>
  <c r="K40" i="112"/>
  <c r="M39" i="112"/>
  <c r="M20" i="131" s="1"/>
  <c r="K39" i="112"/>
  <c r="M37" i="112"/>
  <c r="K37" i="112"/>
  <c r="I37" i="112"/>
  <c r="H37" i="112"/>
  <c r="F37" i="112"/>
  <c r="E37" i="112"/>
  <c r="E18" i="131" s="1"/>
  <c r="D37" i="112"/>
  <c r="M36" i="112"/>
  <c r="K36" i="112"/>
  <c r="I36" i="112"/>
  <c r="H36" i="112"/>
  <c r="F36" i="112"/>
  <c r="E36" i="112"/>
  <c r="D36" i="112"/>
  <c r="M35" i="112"/>
  <c r="K35" i="112"/>
  <c r="I35" i="112"/>
  <c r="H35" i="112"/>
  <c r="F35" i="112"/>
  <c r="F16" i="131" s="1"/>
  <c r="E35" i="112"/>
  <c r="E16" i="131" s="1"/>
  <c r="D35" i="112"/>
  <c r="M34" i="112"/>
  <c r="K34" i="112"/>
  <c r="I34" i="112"/>
  <c r="H34" i="112"/>
  <c r="F34" i="112"/>
  <c r="F15" i="131" s="1"/>
  <c r="E34" i="112"/>
  <c r="E15" i="131" s="1"/>
  <c r="D34" i="112"/>
  <c r="M33" i="112"/>
  <c r="K33" i="112"/>
  <c r="I33" i="112"/>
  <c r="H33" i="112"/>
  <c r="F33" i="112"/>
  <c r="F14" i="131" s="1"/>
  <c r="E33" i="112"/>
  <c r="E14" i="131" s="1"/>
  <c r="D33" i="112"/>
  <c r="M32" i="112"/>
  <c r="K32" i="112"/>
  <c r="I32" i="112"/>
  <c r="H32" i="112"/>
  <c r="F32" i="112"/>
  <c r="F13" i="131" s="1"/>
  <c r="E32" i="112"/>
  <c r="E13" i="131" s="1"/>
  <c r="D32" i="112"/>
  <c r="M31" i="112"/>
  <c r="K31" i="112"/>
  <c r="I31" i="112"/>
  <c r="H31" i="112"/>
  <c r="F31" i="112"/>
  <c r="F12" i="131" s="1"/>
  <c r="E31" i="112"/>
  <c r="E12" i="131" s="1"/>
  <c r="D31" i="112"/>
  <c r="F18" i="131"/>
  <c r="F17" i="131"/>
  <c r="E17" i="131"/>
  <c r="V104" i="134"/>
  <c r="V100" i="134"/>
  <c r="V96" i="134"/>
  <c r="V93" i="134"/>
  <c r="V91" i="134"/>
  <c r="V88" i="134"/>
  <c r="V80" i="134"/>
  <c r="V76" i="134"/>
  <c r="V73" i="134"/>
  <c r="V72" i="134"/>
  <c r="V67" i="134"/>
  <c r="V64" i="134"/>
  <c r="V57" i="134"/>
  <c r="V56" i="134"/>
  <c r="V54" i="134"/>
  <c r="V29" i="134"/>
  <c r="V28" i="134"/>
  <c r="V27" i="134"/>
  <c r="V24" i="134"/>
  <c r="N11" i="113"/>
  <c r="M12" i="113"/>
  <c r="S11" i="113"/>
  <c r="R11" i="113"/>
  <c r="Q11" i="113"/>
  <c r="P11" i="113"/>
  <c r="O11" i="113"/>
  <c r="M11" i="113"/>
  <c r="P10" i="113"/>
  <c r="M10" i="113"/>
  <c r="BD180" i="131"/>
  <c r="BC180" i="131"/>
  <c r="BB180" i="131"/>
  <c r="BA180" i="131"/>
  <c r="AZ180" i="131"/>
  <c r="AY180" i="131"/>
  <c r="AX180" i="131"/>
  <c r="AW180" i="131"/>
  <c r="AV180" i="131"/>
  <c r="AU180" i="131"/>
  <c r="AT180" i="131"/>
  <c r="AS180" i="131"/>
  <c r="AR180" i="131"/>
  <c r="BE180" i="131"/>
  <c r="AQ180" i="131"/>
  <c r="BE11" i="131"/>
  <c r="BE12" i="131"/>
  <c r="BE13" i="131"/>
  <c r="BE14" i="131"/>
  <c r="BE15" i="131"/>
  <c r="BE16" i="131"/>
  <c r="BE17" i="131"/>
  <c r="BE18" i="131"/>
  <c r="BE19" i="131"/>
  <c r="BE20" i="131"/>
  <c r="BE21" i="131"/>
  <c r="BE22" i="131"/>
  <c r="BE23" i="131"/>
  <c r="BE24" i="131"/>
  <c r="BE25" i="131"/>
  <c r="BE26" i="131"/>
  <c r="BE27" i="131"/>
  <c r="BE28" i="131"/>
  <c r="BE29" i="131"/>
  <c r="BE30" i="131"/>
  <c r="BE31" i="131"/>
  <c r="BE32" i="131"/>
  <c r="BE33" i="131"/>
  <c r="BE34" i="131"/>
  <c r="BE35" i="131"/>
  <c r="BE36" i="131"/>
  <c r="BE37" i="131"/>
  <c r="BE38" i="131"/>
  <c r="BE39" i="131"/>
  <c r="BE40" i="131"/>
  <c r="BE41" i="131"/>
  <c r="BE42" i="131"/>
  <c r="BE43" i="131"/>
  <c r="BE44" i="131"/>
  <c r="BE45" i="131"/>
  <c r="BE46" i="131"/>
  <c r="BE47" i="131"/>
  <c r="BE48" i="131"/>
  <c r="BE49" i="131"/>
  <c r="BE50" i="131"/>
  <c r="BE51" i="131"/>
  <c r="BE52" i="131"/>
  <c r="BE53" i="131"/>
  <c r="BE54" i="131"/>
  <c r="BE55" i="131"/>
  <c r="BE56" i="131"/>
  <c r="BE57" i="131"/>
  <c r="BE58" i="131"/>
  <c r="BE59" i="131"/>
  <c r="BE60" i="131"/>
  <c r="BE61" i="131"/>
  <c r="BE62" i="131"/>
  <c r="BE63" i="131"/>
  <c r="BE64" i="131"/>
  <c r="BE65" i="131"/>
  <c r="BE66" i="131"/>
  <c r="BE67" i="131"/>
  <c r="BE68" i="131"/>
  <c r="BE69" i="131"/>
  <c r="BE70" i="131"/>
  <c r="BE71" i="131"/>
  <c r="BE72" i="131"/>
  <c r="BE73" i="131"/>
  <c r="BE74" i="131"/>
  <c r="BE75" i="131"/>
  <c r="BE76" i="131"/>
  <c r="BE77" i="131"/>
  <c r="BE78" i="131"/>
  <c r="BE79" i="131"/>
  <c r="BE80" i="131"/>
  <c r="BE81" i="131"/>
  <c r="BE82" i="131"/>
  <c r="BE83" i="131"/>
  <c r="BE84" i="131"/>
  <c r="BE85" i="131"/>
  <c r="BE86" i="131"/>
  <c r="BE87" i="131"/>
  <c r="BE88" i="131"/>
  <c r="BE89" i="131"/>
  <c r="BE90" i="131"/>
  <c r="BE91" i="131"/>
  <c r="BE92" i="131"/>
  <c r="BE93" i="131"/>
  <c r="BE94" i="131"/>
  <c r="BE95" i="131"/>
  <c r="BE96" i="131"/>
  <c r="BE97" i="131"/>
  <c r="BE98" i="131"/>
  <c r="BE99" i="131"/>
  <c r="BE100" i="131"/>
  <c r="BE101" i="131"/>
  <c r="BE102" i="131"/>
  <c r="BE103" i="131"/>
  <c r="BE104" i="131"/>
  <c r="BE105" i="131"/>
  <c r="BE106" i="131"/>
  <c r="BE107" i="131"/>
  <c r="BE108" i="131"/>
  <c r="BE109" i="131"/>
  <c r="BE110" i="131"/>
  <c r="BE111" i="131"/>
  <c r="BE112" i="131"/>
  <c r="BE113" i="131"/>
  <c r="BE114" i="131"/>
  <c r="BE115" i="131"/>
  <c r="BE116" i="131"/>
  <c r="BE117" i="131"/>
  <c r="BE118" i="131"/>
  <c r="BE119" i="131"/>
  <c r="BE120" i="131"/>
  <c r="BE121" i="131"/>
  <c r="BE122" i="131"/>
  <c r="BE123" i="131"/>
  <c r="BE124" i="131"/>
  <c r="BE125" i="131"/>
  <c r="BE126" i="131"/>
  <c r="BE127" i="131"/>
  <c r="BE128" i="131"/>
  <c r="BE129" i="131"/>
  <c r="BE130" i="131"/>
  <c r="BE131" i="131"/>
  <c r="BE132" i="131"/>
  <c r="BE133" i="131"/>
  <c r="BE134" i="131"/>
  <c r="BE135" i="131"/>
  <c r="BE136" i="131"/>
  <c r="BE137" i="131"/>
  <c r="BE138" i="131"/>
  <c r="BE139" i="131"/>
  <c r="BE140" i="131"/>
  <c r="BE141" i="131"/>
  <c r="BE142" i="131"/>
  <c r="BE143" i="131"/>
  <c r="BE144" i="131"/>
  <c r="BE145" i="131"/>
  <c r="BE146" i="131"/>
  <c r="BE147" i="131"/>
  <c r="BE148" i="131"/>
  <c r="BE149" i="131"/>
  <c r="BE150" i="131"/>
  <c r="BE151" i="131"/>
  <c r="BE152" i="131"/>
  <c r="BE153" i="131"/>
  <c r="BE154" i="131"/>
  <c r="BE155" i="131"/>
  <c r="BE156" i="131"/>
  <c r="BE157" i="131"/>
  <c r="BE158" i="131"/>
  <c r="BE159" i="131"/>
  <c r="BE160" i="131"/>
  <c r="BE161" i="131"/>
  <c r="BE162" i="131"/>
  <c r="BE163" i="131"/>
  <c r="BE164" i="131"/>
  <c r="BE165" i="131"/>
  <c r="BE166" i="131"/>
  <c r="BE167" i="131"/>
  <c r="BE168" i="131"/>
  <c r="BE169" i="131"/>
  <c r="BE170" i="131"/>
  <c r="BE171" i="131"/>
  <c r="BE172" i="131"/>
  <c r="BE173" i="131"/>
  <c r="BE174" i="131"/>
  <c r="BE175" i="131"/>
  <c r="BE176" i="131"/>
  <c r="BJ180" i="131"/>
  <c r="BI180" i="131"/>
  <c r="BH180" i="131"/>
  <c r="BG180" i="131"/>
  <c r="BF180" i="131"/>
  <c r="AP180" i="131"/>
  <c r="AN180" i="131"/>
  <c r="AM180" i="131"/>
  <c r="AL180" i="131"/>
  <c r="AK180" i="131"/>
  <c r="AJ180" i="131"/>
  <c r="AI180" i="131"/>
  <c r="AH180" i="131"/>
  <c r="AG180" i="131"/>
  <c r="AF180" i="131"/>
  <c r="AE180" i="131"/>
  <c r="L46" i="113"/>
  <c r="L45" i="113"/>
  <c r="L44" i="113"/>
  <c r="L43" i="113"/>
  <c r="L42" i="113"/>
  <c r="L41" i="113"/>
  <c r="R40" i="113"/>
  <c r="Q40" i="113"/>
  <c r="P40" i="113"/>
  <c r="O40" i="113"/>
  <c r="N40" i="113"/>
  <c r="M40" i="113"/>
  <c r="L40" i="113"/>
  <c r="L30" i="113"/>
  <c r="L29" i="113"/>
  <c r="L28" i="113"/>
  <c r="L27" i="113"/>
  <c r="L26" i="113"/>
  <c r="L25" i="113"/>
  <c r="T24" i="113"/>
  <c r="S24" i="113"/>
  <c r="R24" i="113"/>
  <c r="Q24" i="113"/>
  <c r="P24" i="113"/>
  <c r="O24" i="113"/>
  <c r="N24" i="113"/>
  <c r="M24" i="113"/>
  <c r="L24" i="113"/>
  <c r="S23" i="113"/>
  <c r="Q23" i="113"/>
  <c r="O23" i="113"/>
  <c r="M23" i="113"/>
  <c r="BJ176" i="131"/>
  <c r="BI176" i="131"/>
  <c r="BH176" i="131"/>
  <c r="BG176" i="131"/>
  <c r="BF176" i="131"/>
  <c r="BJ175" i="131"/>
  <c r="BI175" i="131"/>
  <c r="BH175" i="131"/>
  <c r="BG175" i="131"/>
  <c r="BF175" i="131"/>
  <c r="BJ174" i="131"/>
  <c r="BI174" i="131"/>
  <c r="BH174" i="131"/>
  <c r="BG174" i="131"/>
  <c r="BF174" i="131"/>
  <c r="BJ173" i="131"/>
  <c r="BI173" i="131"/>
  <c r="BH173" i="131"/>
  <c r="BG173" i="131"/>
  <c r="BF173" i="131"/>
  <c r="BJ172" i="131"/>
  <c r="BI172" i="131"/>
  <c r="BH172" i="131"/>
  <c r="BG172" i="131"/>
  <c r="BF172" i="131"/>
  <c r="BJ171" i="131"/>
  <c r="BI171" i="131"/>
  <c r="BH171" i="131"/>
  <c r="BG171" i="131"/>
  <c r="BF171" i="131"/>
  <c r="BJ170" i="131"/>
  <c r="BI170" i="131"/>
  <c r="BH170" i="131"/>
  <c r="BG170" i="131"/>
  <c r="BF170" i="131"/>
  <c r="BJ169" i="131"/>
  <c r="BI169" i="131"/>
  <c r="BH169" i="131"/>
  <c r="BG169" i="131"/>
  <c r="BF169" i="131"/>
  <c r="BJ168" i="131"/>
  <c r="BI168" i="131"/>
  <c r="BH168" i="131"/>
  <c r="BG168" i="131"/>
  <c r="BF168" i="131"/>
  <c r="BJ167" i="131"/>
  <c r="BI167" i="131"/>
  <c r="BH167" i="131"/>
  <c r="BG167" i="131"/>
  <c r="BF167" i="131"/>
  <c r="BJ166" i="131"/>
  <c r="BI166" i="131"/>
  <c r="BH166" i="131"/>
  <c r="BG166" i="131"/>
  <c r="BF166" i="131"/>
  <c r="BJ165" i="131"/>
  <c r="BI165" i="131"/>
  <c r="BH165" i="131"/>
  <c r="BG165" i="131"/>
  <c r="BF165" i="131"/>
  <c r="BJ164" i="131"/>
  <c r="BI164" i="131"/>
  <c r="BH164" i="131"/>
  <c r="BG164" i="131"/>
  <c r="BF164" i="131"/>
  <c r="BJ163" i="131"/>
  <c r="BI163" i="131"/>
  <c r="BH163" i="131"/>
  <c r="BG163" i="131"/>
  <c r="BF163" i="131"/>
  <c r="BJ162" i="131"/>
  <c r="BI162" i="131"/>
  <c r="BH162" i="131"/>
  <c r="BG162" i="131"/>
  <c r="BF162" i="131"/>
  <c r="BJ161" i="131"/>
  <c r="BI161" i="131"/>
  <c r="BH161" i="131"/>
  <c r="BG161" i="131"/>
  <c r="BF161" i="131"/>
  <c r="BJ160" i="131"/>
  <c r="BI160" i="131"/>
  <c r="BH160" i="131"/>
  <c r="BG160" i="131"/>
  <c r="BF160" i="131"/>
  <c r="BJ159" i="131"/>
  <c r="BI159" i="131"/>
  <c r="BH159" i="131"/>
  <c r="BG159" i="131"/>
  <c r="BF159" i="131"/>
  <c r="BJ158" i="131"/>
  <c r="BI158" i="131"/>
  <c r="BH158" i="131"/>
  <c r="BG158" i="131"/>
  <c r="BF158" i="131"/>
  <c r="BJ157" i="131"/>
  <c r="BI157" i="131"/>
  <c r="BH157" i="131"/>
  <c r="BG157" i="131"/>
  <c r="BF157" i="131"/>
  <c r="BJ156" i="131"/>
  <c r="BI156" i="131"/>
  <c r="BH156" i="131"/>
  <c r="BG156" i="131"/>
  <c r="BF156" i="131"/>
  <c r="BJ155" i="131"/>
  <c r="BI155" i="131"/>
  <c r="BH155" i="131"/>
  <c r="BG155" i="131"/>
  <c r="BF155" i="131"/>
  <c r="BJ154" i="131"/>
  <c r="BI154" i="131"/>
  <c r="BH154" i="131"/>
  <c r="BG154" i="131"/>
  <c r="BF154" i="131"/>
  <c r="BJ153" i="131"/>
  <c r="BI153" i="131"/>
  <c r="BH153" i="131"/>
  <c r="BG153" i="131"/>
  <c r="BF153" i="131"/>
  <c r="BJ152" i="131"/>
  <c r="BI152" i="131"/>
  <c r="BH152" i="131"/>
  <c r="BG152" i="131"/>
  <c r="BF152" i="131"/>
  <c r="BJ151" i="131"/>
  <c r="BI151" i="131"/>
  <c r="BH151" i="131"/>
  <c r="BG151" i="131"/>
  <c r="BF151" i="131"/>
  <c r="BJ150" i="131"/>
  <c r="BI150" i="131"/>
  <c r="BH150" i="131"/>
  <c r="BG150" i="131"/>
  <c r="BF150" i="131"/>
  <c r="BJ149" i="131"/>
  <c r="BI149" i="131"/>
  <c r="BH149" i="131"/>
  <c r="BG149" i="131"/>
  <c r="BF149" i="131"/>
  <c r="BJ148" i="131"/>
  <c r="BI148" i="131"/>
  <c r="BH148" i="131"/>
  <c r="BG148" i="131"/>
  <c r="BF148" i="131"/>
  <c r="BJ147" i="131"/>
  <c r="BI147" i="131"/>
  <c r="BH147" i="131"/>
  <c r="BG147" i="131"/>
  <c r="BF147" i="131"/>
  <c r="BJ146" i="131"/>
  <c r="BI146" i="131"/>
  <c r="BH146" i="131"/>
  <c r="BG146" i="131"/>
  <c r="BF146" i="131"/>
  <c r="BJ145" i="131"/>
  <c r="BI145" i="131"/>
  <c r="BH145" i="131"/>
  <c r="BG145" i="131"/>
  <c r="BF145" i="131"/>
  <c r="BJ144" i="131"/>
  <c r="BI144" i="131"/>
  <c r="BH144" i="131"/>
  <c r="BG144" i="131"/>
  <c r="BF144" i="131"/>
  <c r="BJ143" i="131"/>
  <c r="BI143" i="131"/>
  <c r="BH143" i="131"/>
  <c r="BG143" i="131"/>
  <c r="BF143" i="131"/>
  <c r="BJ142" i="131"/>
  <c r="BI142" i="131"/>
  <c r="BH142" i="131"/>
  <c r="BG142" i="131"/>
  <c r="BF142" i="131"/>
  <c r="BJ141" i="131"/>
  <c r="BI141" i="131"/>
  <c r="BH141" i="131"/>
  <c r="BG141" i="131"/>
  <c r="BF141" i="131"/>
  <c r="BJ140" i="131"/>
  <c r="BI140" i="131"/>
  <c r="BH140" i="131"/>
  <c r="BG140" i="131"/>
  <c r="BF140" i="131"/>
  <c r="BJ139" i="131"/>
  <c r="BI139" i="131"/>
  <c r="BH139" i="131"/>
  <c r="BG139" i="131"/>
  <c r="BF139" i="131"/>
  <c r="BJ138" i="131"/>
  <c r="BI138" i="131"/>
  <c r="BH138" i="131"/>
  <c r="BG138" i="131"/>
  <c r="BF138" i="131"/>
  <c r="BJ137" i="131"/>
  <c r="BI137" i="131"/>
  <c r="BH137" i="131"/>
  <c r="BG137" i="131"/>
  <c r="BF137" i="131"/>
  <c r="BJ136" i="131"/>
  <c r="BI136" i="131"/>
  <c r="BH136" i="131"/>
  <c r="BG136" i="131"/>
  <c r="BF136" i="131"/>
  <c r="BJ135" i="131"/>
  <c r="BI135" i="131"/>
  <c r="BH135" i="131"/>
  <c r="BG135" i="131"/>
  <c r="BF135" i="131"/>
  <c r="BJ134" i="131"/>
  <c r="BI134" i="131"/>
  <c r="BH134" i="131"/>
  <c r="BG134" i="131"/>
  <c r="BF134" i="131"/>
  <c r="BJ133" i="131"/>
  <c r="BI133" i="131"/>
  <c r="BH133" i="131"/>
  <c r="BG133" i="131"/>
  <c r="BF133" i="131"/>
  <c r="BJ132" i="131"/>
  <c r="BI132" i="131"/>
  <c r="BH132" i="131"/>
  <c r="BG132" i="131"/>
  <c r="BF132" i="131"/>
  <c r="BJ131" i="131"/>
  <c r="BI131" i="131"/>
  <c r="BH131" i="131"/>
  <c r="BG131" i="131"/>
  <c r="BF131" i="131"/>
  <c r="BJ130" i="131"/>
  <c r="BI130" i="131"/>
  <c r="BH130" i="131"/>
  <c r="BG130" i="131"/>
  <c r="BF130" i="131"/>
  <c r="BJ129" i="131"/>
  <c r="BI129" i="131"/>
  <c r="BH129" i="131"/>
  <c r="BG129" i="131"/>
  <c r="BF129" i="131"/>
  <c r="BJ128" i="131"/>
  <c r="BI128" i="131"/>
  <c r="BH128" i="131"/>
  <c r="BG128" i="131"/>
  <c r="BF128" i="131"/>
  <c r="BJ127" i="131"/>
  <c r="BI127" i="131"/>
  <c r="BH127" i="131"/>
  <c r="BG127" i="131"/>
  <c r="BF127" i="131"/>
  <c r="BJ126" i="131"/>
  <c r="BI126" i="131"/>
  <c r="BH126" i="131"/>
  <c r="BG126" i="131"/>
  <c r="BF126" i="131"/>
  <c r="BJ125" i="131"/>
  <c r="BI125" i="131"/>
  <c r="BH125" i="131"/>
  <c r="BG125" i="131"/>
  <c r="BF125" i="131"/>
  <c r="BJ124" i="131"/>
  <c r="BI124" i="131"/>
  <c r="BH124" i="131"/>
  <c r="BG124" i="131"/>
  <c r="BF124" i="131"/>
  <c r="BJ123" i="131"/>
  <c r="BI123" i="131"/>
  <c r="BH123" i="131"/>
  <c r="BG123" i="131"/>
  <c r="BF123" i="131"/>
  <c r="BJ122" i="131"/>
  <c r="BI122" i="131"/>
  <c r="BH122" i="131"/>
  <c r="BG122" i="131"/>
  <c r="BF122" i="131"/>
  <c r="BJ121" i="131"/>
  <c r="BI121" i="131"/>
  <c r="BH121" i="131"/>
  <c r="BG121" i="131"/>
  <c r="BF121" i="131"/>
  <c r="BJ120" i="131"/>
  <c r="BI120" i="131"/>
  <c r="BH120" i="131"/>
  <c r="BG120" i="131"/>
  <c r="BF120" i="131"/>
  <c r="BJ119" i="131"/>
  <c r="BI119" i="131"/>
  <c r="BH119" i="131"/>
  <c r="BG119" i="131"/>
  <c r="BF119" i="131"/>
  <c r="BJ118" i="131"/>
  <c r="BI118" i="131"/>
  <c r="BH118" i="131"/>
  <c r="BG118" i="131"/>
  <c r="BF118" i="131"/>
  <c r="BJ117" i="131"/>
  <c r="BI117" i="131"/>
  <c r="BH117" i="131"/>
  <c r="BG117" i="131"/>
  <c r="BF117" i="131"/>
  <c r="BJ116" i="131"/>
  <c r="BI116" i="131"/>
  <c r="BH116" i="131"/>
  <c r="BG116" i="131"/>
  <c r="BF116" i="131"/>
  <c r="BJ115" i="131"/>
  <c r="BI115" i="131"/>
  <c r="BH115" i="131"/>
  <c r="BG115" i="131"/>
  <c r="BF115" i="131"/>
  <c r="BJ114" i="131"/>
  <c r="BI114" i="131"/>
  <c r="BH114" i="131"/>
  <c r="BG114" i="131"/>
  <c r="BF114" i="131"/>
  <c r="BJ113" i="131"/>
  <c r="BI113" i="131"/>
  <c r="BH113" i="131"/>
  <c r="BG113" i="131"/>
  <c r="BF113" i="131"/>
  <c r="BJ112" i="131"/>
  <c r="BI112" i="131"/>
  <c r="BH112" i="131"/>
  <c r="BG112" i="131"/>
  <c r="BF112" i="131"/>
  <c r="BJ111" i="131"/>
  <c r="BI111" i="131"/>
  <c r="BH111" i="131"/>
  <c r="BG111" i="131"/>
  <c r="BF111" i="131"/>
  <c r="BJ110" i="131"/>
  <c r="BI110" i="131"/>
  <c r="BH110" i="131"/>
  <c r="BG110" i="131"/>
  <c r="BF110" i="131"/>
  <c r="BJ109" i="131"/>
  <c r="BI109" i="131"/>
  <c r="BH109" i="131"/>
  <c r="BG109" i="131"/>
  <c r="BF109" i="131"/>
  <c r="BJ108" i="131"/>
  <c r="BI108" i="131"/>
  <c r="BH108" i="131"/>
  <c r="BG108" i="131"/>
  <c r="BF108" i="131"/>
  <c r="BJ107" i="131"/>
  <c r="BI107" i="131"/>
  <c r="BH107" i="131"/>
  <c r="BG107" i="131"/>
  <c r="BF107" i="131"/>
  <c r="BJ106" i="131"/>
  <c r="BI106" i="131"/>
  <c r="BH106" i="131"/>
  <c r="BG106" i="131"/>
  <c r="BF106" i="131"/>
  <c r="BJ105" i="131"/>
  <c r="BI105" i="131"/>
  <c r="BH105" i="131"/>
  <c r="BG105" i="131"/>
  <c r="BF105" i="131"/>
  <c r="BJ104" i="131"/>
  <c r="BI104" i="131"/>
  <c r="BH104" i="131"/>
  <c r="BG104" i="131"/>
  <c r="BF104" i="131"/>
  <c r="BJ103" i="131"/>
  <c r="BI103" i="131"/>
  <c r="BH103" i="131"/>
  <c r="BG103" i="131"/>
  <c r="BF103" i="131"/>
  <c r="BJ102" i="131"/>
  <c r="BI102" i="131"/>
  <c r="BH102" i="131"/>
  <c r="BG102" i="131"/>
  <c r="BF102" i="131"/>
  <c r="BJ101" i="131"/>
  <c r="BI101" i="131"/>
  <c r="BH101" i="131"/>
  <c r="BG101" i="131"/>
  <c r="BF101" i="131"/>
  <c r="BJ100" i="131"/>
  <c r="BI100" i="131"/>
  <c r="BH100" i="131"/>
  <c r="BG100" i="131"/>
  <c r="BF100" i="131"/>
  <c r="BJ99" i="131"/>
  <c r="BI99" i="131"/>
  <c r="BH99" i="131"/>
  <c r="BG99" i="131"/>
  <c r="BF99" i="131"/>
  <c r="BJ98" i="131"/>
  <c r="BI98" i="131"/>
  <c r="BH98" i="131"/>
  <c r="BG98" i="131"/>
  <c r="BF98" i="131"/>
  <c r="BJ97" i="131"/>
  <c r="BI97" i="131"/>
  <c r="BH97" i="131"/>
  <c r="BG97" i="131"/>
  <c r="BF97" i="131"/>
  <c r="BJ96" i="131"/>
  <c r="BI96" i="131"/>
  <c r="BH96" i="131"/>
  <c r="BG96" i="131"/>
  <c r="BF96" i="131"/>
  <c r="BJ95" i="131"/>
  <c r="BI95" i="131"/>
  <c r="BH95" i="131"/>
  <c r="BG95" i="131"/>
  <c r="BF95" i="131"/>
  <c r="BJ94" i="131"/>
  <c r="BI94" i="131"/>
  <c r="BH94" i="131"/>
  <c r="BG94" i="131"/>
  <c r="BF94" i="131"/>
  <c r="BJ93" i="131"/>
  <c r="BI93" i="131"/>
  <c r="BH93" i="131"/>
  <c r="BH183" i="131" s="1"/>
  <c r="BG93" i="131"/>
  <c r="BF93" i="131"/>
  <c r="BJ92" i="131"/>
  <c r="BI92" i="131"/>
  <c r="BH92" i="131"/>
  <c r="BG92" i="131"/>
  <c r="BF92" i="131"/>
  <c r="BJ91" i="131"/>
  <c r="BI91" i="131"/>
  <c r="BH91" i="131"/>
  <c r="BG91" i="131"/>
  <c r="BF91" i="131"/>
  <c r="BJ90" i="131"/>
  <c r="BI90" i="131"/>
  <c r="BH90" i="131"/>
  <c r="BG90" i="131"/>
  <c r="BF90" i="131"/>
  <c r="BJ89" i="131"/>
  <c r="BI89" i="131"/>
  <c r="BH89" i="131"/>
  <c r="BG89" i="131"/>
  <c r="BF89" i="131"/>
  <c r="BJ88" i="131"/>
  <c r="BI88" i="131"/>
  <c r="BH88" i="131"/>
  <c r="BG88" i="131"/>
  <c r="BF88" i="131"/>
  <c r="BJ87" i="131"/>
  <c r="BI87" i="131"/>
  <c r="BH87" i="131"/>
  <c r="BG87" i="131"/>
  <c r="BF87" i="131"/>
  <c r="BJ86" i="131"/>
  <c r="BI86" i="131"/>
  <c r="BH86" i="131"/>
  <c r="BG86" i="131"/>
  <c r="BF86" i="131"/>
  <c r="BJ85" i="131"/>
  <c r="BI85" i="131"/>
  <c r="BH85" i="131"/>
  <c r="BG85" i="131"/>
  <c r="BF85" i="131"/>
  <c r="BJ84" i="131"/>
  <c r="BI84" i="131"/>
  <c r="BH84" i="131"/>
  <c r="BG84" i="131"/>
  <c r="BF84" i="131"/>
  <c r="BJ83" i="131"/>
  <c r="BI83" i="131"/>
  <c r="BH83" i="131"/>
  <c r="BG83" i="131"/>
  <c r="BF83" i="131"/>
  <c r="BJ82" i="131"/>
  <c r="BI82" i="131"/>
  <c r="BH82" i="131"/>
  <c r="BG82" i="131"/>
  <c r="BF82" i="131"/>
  <c r="BJ81" i="131"/>
  <c r="BI81" i="131"/>
  <c r="BH81" i="131"/>
  <c r="BG81" i="131"/>
  <c r="BF81" i="131"/>
  <c r="BJ80" i="131"/>
  <c r="BI80" i="131"/>
  <c r="BH80" i="131"/>
  <c r="BG80" i="131"/>
  <c r="BF80" i="131"/>
  <c r="BJ79" i="131"/>
  <c r="BI79" i="131"/>
  <c r="BH79" i="131"/>
  <c r="BG79" i="131"/>
  <c r="BF79" i="131"/>
  <c r="BJ78" i="131"/>
  <c r="BI78" i="131"/>
  <c r="BH78" i="131"/>
  <c r="BG78" i="131"/>
  <c r="BF78" i="131"/>
  <c r="BJ77" i="131"/>
  <c r="BI77" i="131"/>
  <c r="BH77" i="131"/>
  <c r="BG77" i="131"/>
  <c r="BF77" i="131"/>
  <c r="BJ76" i="131"/>
  <c r="BI76" i="131"/>
  <c r="BH76" i="131"/>
  <c r="BG76" i="131"/>
  <c r="BF76" i="131"/>
  <c r="BJ75" i="131"/>
  <c r="BI75" i="131"/>
  <c r="BH75" i="131"/>
  <c r="BG75" i="131"/>
  <c r="BF75" i="131"/>
  <c r="BJ74" i="131"/>
  <c r="BI74" i="131"/>
  <c r="BH74" i="131"/>
  <c r="BG74" i="131"/>
  <c r="BF74" i="131"/>
  <c r="BJ73" i="131"/>
  <c r="BI73" i="131"/>
  <c r="BH73" i="131"/>
  <c r="BG73" i="131"/>
  <c r="BF73" i="131"/>
  <c r="BJ72" i="131"/>
  <c r="BI72" i="131"/>
  <c r="BH72" i="131"/>
  <c r="BG72" i="131"/>
  <c r="BF72" i="131"/>
  <c r="BJ71" i="131"/>
  <c r="BI71" i="131"/>
  <c r="BH71" i="131"/>
  <c r="BG71" i="131"/>
  <c r="BF71" i="131"/>
  <c r="BJ70" i="131"/>
  <c r="BI70" i="131"/>
  <c r="BH70" i="131"/>
  <c r="BG70" i="131"/>
  <c r="BF70" i="131"/>
  <c r="BJ69" i="131"/>
  <c r="BI69" i="131"/>
  <c r="BH69" i="131"/>
  <c r="BG69" i="131"/>
  <c r="BF69" i="131"/>
  <c r="BJ68" i="131"/>
  <c r="BI68" i="131"/>
  <c r="BH68" i="131"/>
  <c r="BG68" i="131"/>
  <c r="BF68" i="131"/>
  <c r="BJ67" i="131"/>
  <c r="BI67" i="131"/>
  <c r="BH67" i="131"/>
  <c r="BG67" i="131"/>
  <c r="BF67" i="131"/>
  <c r="BJ66" i="131"/>
  <c r="BI66" i="131"/>
  <c r="BH66" i="131"/>
  <c r="BG66" i="131"/>
  <c r="BF66" i="131"/>
  <c r="BJ65" i="131"/>
  <c r="BI65" i="131"/>
  <c r="BH65" i="131"/>
  <c r="BG65" i="131"/>
  <c r="BF65" i="131"/>
  <c r="BJ64" i="131"/>
  <c r="BI64" i="131"/>
  <c r="BH64" i="131"/>
  <c r="BG64" i="131"/>
  <c r="BF64" i="131"/>
  <c r="BJ63" i="131"/>
  <c r="BI63" i="131"/>
  <c r="BH63" i="131"/>
  <c r="BG63" i="131"/>
  <c r="BF63" i="131"/>
  <c r="BJ62" i="131"/>
  <c r="BI62" i="131"/>
  <c r="BH62" i="131"/>
  <c r="BG62" i="131"/>
  <c r="BF62" i="131"/>
  <c r="BJ61" i="131"/>
  <c r="BI61" i="131"/>
  <c r="BH61" i="131"/>
  <c r="BG61" i="131"/>
  <c r="BF61" i="131"/>
  <c r="BJ60" i="131"/>
  <c r="BI60" i="131"/>
  <c r="BH60" i="131"/>
  <c r="BG60" i="131"/>
  <c r="BF60" i="131"/>
  <c r="BJ59" i="131"/>
  <c r="BI59" i="131"/>
  <c r="BH59" i="131"/>
  <c r="BG59" i="131"/>
  <c r="BF59" i="131"/>
  <c r="BJ58" i="131"/>
  <c r="BI58" i="131"/>
  <c r="BH58" i="131"/>
  <c r="BG58" i="131"/>
  <c r="BF58" i="131"/>
  <c r="BJ57" i="131"/>
  <c r="BI57" i="131"/>
  <c r="BH57" i="131"/>
  <c r="BG57" i="131"/>
  <c r="BF57" i="131"/>
  <c r="BJ56" i="131"/>
  <c r="BI56" i="131"/>
  <c r="BH56" i="131"/>
  <c r="BG56" i="131"/>
  <c r="BF56" i="131"/>
  <c r="BJ55" i="131"/>
  <c r="BI55" i="131"/>
  <c r="BH55" i="131"/>
  <c r="BG55" i="131"/>
  <c r="BF55" i="131"/>
  <c r="BJ54" i="131"/>
  <c r="BI54" i="131"/>
  <c r="BH54" i="131"/>
  <c r="BG54" i="131"/>
  <c r="BF54" i="131"/>
  <c r="BJ53" i="131"/>
  <c r="BI53" i="131"/>
  <c r="BH53" i="131"/>
  <c r="BG53" i="131"/>
  <c r="BF53" i="131"/>
  <c r="BJ52" i="131"/>
  <c r="BI52" i="131"/>
  <c r="BH52" i="131"/>
  <c r="BG52" i="131"/>
  <c r="BF52" i="131"/>
  <c r="BJ51" i="131"/>
  <c r="BI51" i="131"/>
  <c r="BH51" i="131"/>
  <c r="BG51" i="131"/>
  <c r="BF51" i="131"/>
  <c r="BJ50" i="131"/>
  <c r="BI50" i="131"/>
  <c r="BH50" i="131"/>
  <c r="BG50" i="131"/>
  <c r="BF50" i="131"/>
  <c r="BJ49" i="131"/>
  <c r="BI49" i="131"/>
  <c r="BH49" i="131"/>
  <c r="BG49" i="131"/>
  <c r="BF49" i="131"/>
  <c r="BJ48" i="131"/>
  <c r="BI48" i="131"/>
  <c r="BH48" i="131"/>
  <c r="BG48" i="131"/>
  <c r="BF48" i="131"/>
  <c r="BJ47" i="131"/>
  <c r="BI47" i="131"/>
  <c r="BH47" i="131"/>
  <c r="BG47" i="131"/>
  <c r="BF47" i="131"/>
  <c r="BJ46" i="131"/>
  <c r="BI46" i="131"/>
  <c r="BH46" i="131"/>
  <c r="BG46" i="131"/>
  <c r="BF46" i="131"/>
  <c r="BJ45" i="131"/>
  <c r="BI45" i="131"/>
  <c r="BH45" i="131"/>
  <c r="BG45" i="131"/>
  <c r="BF45" i="131"/>
  <c r="BJ44" i="131"/>
  <c r="BI44" i="131"/>
  <c r="BH44" i="131"/>
  <c r="BG44" i="131"/>
  <c r="BF44" i="131"/>
  <c r="BJ43" i="131"/>
  <c r="BI43" i="131"/>
  <c r="BH43" i="131"/>
  <c r="BG43" i="131"/>
  <c r="BF43" i="131"/>
  <c r="BJ42" i="131"/>
  <c r="BI42" i="131"/>
  <c r="BH42" i="131"/>
  <c r="BG42" i="131"/>
  <c r="BF42" i="131"/>
  <c r="BJ41" i="131"/>
  <c r="BI41" i="131"/>
  <c r="BH41" i="131"/>
  <c r="BG41" i="131"/>
  <c r="BF41" i="131"/>
  <c r="BJ40" i="131"/>
  <c r="BI40" i="131"/>
  <c r="BH40" i="131"/>
  <c r="BG40" i="131"/>
  <c r="BF40" i="131"/>
  <c r="BJ39" i="131"/>
  <c r="BI39" i="131"/>
  <c r="BH39" i="131"/>
  <c r="BG39" i="131"/>
  <c r="BF39" i="131"/>
  <c r="BJ38" i="131"/>
  <c r="BI38" i="131"/>
  <c r="BH38" i="131"/>
  <c r="BG38" i="131"/>
  <c r="BF38" i="131"/>
  <c r="BJ37" i="131"/>
  <c r="BI37" i="131"/>
  <c r="BH37" i="131"/>
  <c r="BG37" i="131"/>
  <c r="BF37" i="131"/>
  <c r="BJ36" i="131"/>
  <c r="BI36" i="131"/>
  <c r="BH36" i="131"/>
  <c r="BG36" i="131"/>
  <c r="BF36" i="131"/>
  <c r="BJ35" i="131"/>
  <c r="BI35" i="131"/>
  <c r="BH35" i="131"/>
  <c r="BG35" i="131"/>
  <c r="BF35" i="131"/>
  <c r="BJ34" i="131"/>
  <c r="BI34" i="131"/>
  <c r="BH34" i="131"/>
  <c r="BG34" i="131"/>
  <c r="BF34" i="131"/>
  <c r="BJ33" i="131"/>
  <c r="BI33" i="131"/>
  <c r="BH33" i="131"/>
  <c r="BG33" i="131"/>
  <c r="BF33" i="131"/>
  <c r="BJ32" i="131"/>
  <c r="BI32" i="131"/>
  <c r="BH32" i="131"/>
  <c r="BG32" i="131"/>
  <c r="BF32" i="131"/>
  <c r="BJ31" i="131"/>
  <c r="BI31" i="131"/>
  <c r="BH31" i="131"/>
  <c r="BG31" i="131"/>
  <c r="BF31" i="131"/>
  <c r="BJ30" i="131"/>
  <c r="BI30" i="131"/>
  <c r="BH30" i="131"/>
  <c r="BG30" i="131"/>
  <c r="BF30" i="131"/>
  <c r="BJ29" i="131"/>
  <c r="BI29" i="131"/>
  <c r="BH29" i="131"/>
  <c r="BG29" i="131"/>
  <c r="BF29" i="131"/>
  <c r="BJ28" i="131"/>
  <c r="BI28" i="131"/>
  <c r="BH28" i="131"/>
  <c r="BG28" i="131"/>
  <c r="BF28" i="131"/>
  <c r="BJ27" i="131"/>
  <c r="BI27" i="131"/>
  <c r="BH27" i="131"/>
  <c r="BG27" i="131"/>
  <c r="BF27" i="131"/>
  <c r="BJ26" i="131"/>
  <c r="BI26" i="131"/>
  <c r="BH26" i="131"/>
  <c r="BG26" i="131"/>
  <c r="BF26" i="131"/>
  <c r="BJ25" i="131"/>
  <c r="BI25" i="131"/>
  <c r="BH25" i="131"/>
  <c r="BG25" i="131"/>
  <c r="BF25" i="131"/>
  <c r="BJ24" i="131"/>
  <c r="BI24" i="131"/>
  <c r="BH24" i="131"/>
  <c r="BG24" i="131"/>
  <c r="BF24" i="131"/>
  <c r="BJ23" i="131"/>
  <c r="BI23" i="131"/>
  <c r="BH23" i="131"/>
  <c r="BG23" i="131"/>
  <c r="BF23" i="131"/>
  <c r="BJ22" i="131"/>
  <c r="BI22" i="131"/>
  <c r="BH22" i="131"/>
  <c r="BG22" i="131"/>
  <c r="BF22" i="131"/>
  <c r="BJ21" i="131"/>
  <c r="BI21" i="131"/>
  <c r="BH21" i="131"/>
  <c r="BG21" i="131"/>
  <c r="BF21" i="131"/>
  <c r="BJ20" i="131"/>
  <c r="BI20" i="131"/>
  <c r="BH20" i="131"/>
  <c r="BG20" i="131"/>
  <c r="BF20" i="131"/>
  <c r="BJ19" i="131"/>
  <c r="BI19" i="131"/>
  <c r="BH19" i="131"/>
  <c r="BG19" i="131"/>
  <c r="BF19" i="131"/>
  <c r="BJ18" i="131"/>
  <c r="BI18" i="131"/>
  <c r="BH18" i="131"/>
  <c r="BG18" i="131"/>
  <c r="BF18" i="131"/>
  <c r="BJ17" i="131"/>
  <c r="BI17" i="131"/>
  <c r="BH17" i="131"/>
  <c r="BG17" i="131"/>
  <c r="BF17" i="131"/>
  <c r="BJ16" i="131"/>
  <c r="BI16" i="131"/>
  <c r="BH16" i="131"/>
  <c r="BG16" i="131"/>
  <c r="BF16" i="131"/>
  <c r="BJ15" i="131"/>
  <c r="BI15" i="131"/>
  <c r="BH15" i="131"/>
  <c r="BG15" i="131"/>
  <c r="BF15" i="131"/>
  <c r="BJ14" i="131"/>
  <c r="BI14" i="131"/>
  <c r="BH14" i="131"/>
  <c r="BG14" i="131"/>
  <c r="BF14" i="131"/>
  <c r="BJ13" i="131"/>
  <c r="BI13" i="131"/>
  <c r="BH13" i="131"/>
  <c r="BG13" i="131"/>
  <c r="BF13" i="131"/>
  <c r="BJ12" i="131"/>
  <c r="BI12" i="131"/>
  <c r="BH12" i="131"/>
  <c r="BG12" i="131"/>
  <c r="BF12" i="131"/>
  <c r="BJ11" i="131"/>
  <c r="BI11" i="131"/>
  <c r="BH11" i="131"/>
  <c r="BG11" i="131"/>
  <c r="BF11" i="131"/>
  <c r="R16" i="113"/>
  <c r="Q16" i="113"/>
  <c r="P16" i="113"/>
  <c r="O16" i="113"/>
  <c r="E38" i="119"/>
  <c r="K38" i="119" s="1" a="1"/>
  <c r="K38" i="119" s="1"/>
  <c r="A38" i="119" s="1"/>
  <c r="G38" i="119"/>
  <c r="Y454" i="127"/>
  <c r="Y453" i="127"/>
  <c r="Z454" i="127" s="1"/>
  <c r="Y452" i="127"/>
  <c r="Y451" i="127"/>
  <c r="Y450" i="127"/>
  <c r="Y449" i="127"/>
  <c r="Y448" i="127"/>
  <c r="Y447" i="127"/>
  <c r="Y446" i="127"/>
  <c r="Y445" i="127"/>
  <c r="Z446" i="127" s="1"/>
  <c r="Y444" i="127"/>
  <c r="Y443" i="127"/>
  <c r="Y442" i="127"/>
  <c r="Y441" i="127"/>
  <c r="Y440" i="127"/>
  <c r="Y439" i="127"/>
  <c r="Y438" i="127"/>
  <c r="Y437" i="127"/>
  <c r="Y436" i="127"/>
  <c r="Y435" i="127"/>
  <c r="Y434" i="127"/>
  <c r="Y433" i="127"/>
  <c r="Y432" i="127"/>
  <c r="Y431" i="127"/>
  <c r="Y430" i="127"/>
  <c r="Y429" i="127"/>
  <c r="Y428" i="127"/>
  <c r="Y427" i="127"/>
  <c r="Y426" i="127"/>
  <c r="Y425" i="127"/>
  <c r="Y424" i="127"/>
  <c r="Y423" i="127"/>
  <c r="Y422" i="127"/>
  <c r="Y421" i="127"/>
  <c r="Y420" i="127"/>
  <c r="Y419" i="127"/>
  <c r="Y418" i="127"/>
  <c r="Y417" i="127"/>
  <c r="Y416" i="127"/>
  <c r="Y415" i="127"/>
  <c r="Y414" i="127"/>
  <c r="Y413" i="127"/>
  <c r="Y412" i="127"/>
  <c r="Y411" i="127"/>
  <c r="Y410" i="127"/>
  <c r="Y409" i="127"/>
  <c r="Y408" i="127"/>
  <c r="Y407" i="127"/>
  <c r="Y406" i="127"/>
  <c r="Y405" i="127"/>
  <c r="Z406" i="127" s="1"/>
  <c r="Y404" i="127"/>
  <c r="Y403" i="127"/>
  <c r="Y402" i="127"/>
  <c r="Y401" i="127"/>
  <c r="Y400" i="127"/>
  <c r="Y399" i="127"/>
  <c r="Y398" i="127"/>
  <c r="Y397" i="127"/>
  <c r="Y396" i="127"/>
  <c r="Y395" i="127"/>
  <c r="Y394" i="127"/>
  <c r="Y393" i="127"/>
  <c r="Y392" i="127"/>
  <c r="Y391" i="127"/>
  <c r="Y390" i="127"/>
  <c r="Y389" i="127"/>
  <c r="Z390" i="127" s="1"/>
  <c r="Y388" i="127"/>
  <c r="Y387" i="127"/>
  <c r="Y386" i="127"/>
  <c r="Y385" i="127"/>
  <c r="Y384" i="127"/>
  <c r="Y383" i="127"/>
  <c r="Y382" i="127"/>
  <c r="Y381" i="127"/>
  <c r="Y380" i="127"/>
  <c r="Y379" i="127"/>
  <c r="Y378" i="127"/>
  <c r="Y377" i="127"/>
  <c r="Y376" i="127"/>
  <c r="Y375" i="127"/>
  <c r="Y374" i="127"/>
  <c r="Y373" i="127"/>
  <c r="Z374" i="127" s="1"/>
  <c r="Y372" i="127"/>
  <c r="Y371" i="127"/>
  <c r="Y370" i="127"/>
  <c r="Y369" i="127"/>
  <c r="Y368" i="127"/>
  <c r="Y367" i="127"/>
  <c r="Y366" i="127"/>
  <c r="Y365" i="127"/>
  <c r="Z366" i="127" s="1"/>
  <c r="Y364" i="127"/>
  <c r="Y363" i="127"/>
  <c r="Y362" i="127"/>
  <c r="Y361" i="127"/>
  <c r="Y360" i="127"/>
  <c r="Y359" i="127"/>
  <c r="Y358" i="127"/>
  <c r="Y357" i="127"/>
  <c r="Z358" i="127" s="1"/>
  <c r="Y356" i="127"/>
  <c r="Y355" i="127"/>
  <c r="Y354" i="127"/>
  <c r="Y353" i="127"/>
  <c r="Y352" i="127"/>
  <c r="Y351" i="127"/>
  <c r="Y350" i="127"/>
  <c r="Y349" i="127"/>
  <c r="Y348" i="127"/>
  <c r="Y347" i="127"/>
  <c r="Y346" i="127"/>
  <c r="Y345" i="127"/>
  <c r="Y344" i="127"/>
  <c r="Y343" i="127"/>
  <c r="Y342" i="127"/>
  <c r="Y341" i="127"/>
  <c r="Y340" i="127"/>
  <c r="Y339" i="127"/>
  <c r="Y338" i="127"/>
  <c r="Y337" i="127"/>
  <c r="Y336" i="127"/>
  <c r="Y335" i="127"/>
  <c r="Y334" i="127"/>
  <c r="Y333" i="127"/>
  <c r="Z334" i="127" s="1"/>
  <c r="Y332" i="127"/>
  <c r="Y331" i="127"/>
  <c r="Y330" i="127"/>
  <c r="Y329" i="127"/>
  <c r="Y328" i="127"/>
  <c r="Y327" i="127"/>
  <c r="Y326" i="127"/>
  <c r="Y325" i="127"/>
  <c r="Y324" i="127"/>
  <c r="Y323" i="127"/>
  <c r="Y322" i="127"/>
  <c r="Y321" i="127"/>
  <c r="Y320" i="127"/>
  <c r="Y319" i="127"/>
  <c r="Y318" i="127"/>
  <c r="Y317" i="127"/>
  <c r="Z318" i="127" s="1"/>
  <c r="Y316" i="127"/>
  <c r="Y315" i="127"/>
  <c r="Y314" i="127"/>
  <c r="Y313" i="127"/>
  <c r="Y312" i="127"/>
  <c r="Y311" i="127"/>
  <c r="Y310" i="127"/>
  <c r="Y309" i="127"/>
  <c r="Y308" i="127"/>
  <c r="Y307" i="127"/>
  <c r="Y306" i="127"/>
  <c r="Y305" i="127"/>
  <c r="Y304" i="127"/>
  <c r="Y303" i="127"/>
  <c r="Y302" i="127"/>
  <c r="Y301" i="127"/>
  <c r="Y300" i="127"/>
  <c r="Y299" i="127"/>
  <c r="Y298" i="127"/>
  <c r="Y297" i="127"/>
  <c r="Y296" i="127"/>
  <c r="Y295" i="127"/>
  <c r="Y294" i="127"/>
  <c r="Y293" i="127"/>
  <c r="Y292" i="127"/>
  <c r="Y291" i="127"/>
  <c r="Y290" i="127"/>
  <c r="Y289" i="127"/>
  <c r="Y288" i="127"/>
  <c r="Y287" i="127"/>
  <c r="Y286" i="127"/>
  <c r="Y285" i="127"/>
  <c r="Y284" i="127"/>
  <c r="Y283" i="127"/>
  <c r="Y282" i="127"/>
  <c r="Y281" i="127"/>
  <c r="Y280" i="127"/>
  <c r="Y279" i="127"/>
  <c r="Y278" i="127"/>
  <c r="Y277" i="127"/>
  <c r="Z278" i="127" s="1"/>
  <c r="Y276" i="127"/>
  <c r="Y275" i="127"/>
  <c r="Y274" i="127"/>
  <c r="Y273" i="127"/>
  <c r="Y272" i="127"/>
  <c r="Y271" i="127"/>
  <c r="Y270" i="127"/>
  <c r="Y269" i="127"/>
  <c r="Z270" i="127" s="1"/>
  <c r="Y268" i="127"/>
  <c r="Y267" i="127"/>
  <c r="Y266" i="127"/>
  <c r="Y265" i="127"/>
  <c r="Y264" i="127"/>
  <c r="Y263" i="127"/>
  <c r="Y262" i="127"/>
  <c r="Y261" i="127"/>
  <c r="Y260" i="127"/>
  <c r="Y259" i="127"/>
  <c r="Y258" i="127"/>
  <c r="Y257" i="127"/>
  <c r="Y256" i="127"/>
  <c r="Y255" i="127"/>
  <c r="Y254" i="127"/>
  <c r="Y253" i="127"/>
  <c r="Y252" i="127"/>
  <c r="Y251" i="127"/>
  <c r="Y250" i="127"/>
  <c r="Y249" i="127"/>
  <c r="Y248" i="127"/>
  <c r="Y247" i="127"/>
  <c r="Y246" i="127"/>
  <c r="Y245" i="127"/>
  <c r="Y244" i="127"/>
  <c r="Y243" i="127"/>
  <c r="Y242" i="127"/>
  <c r="Y241" i="127"/>
  <c r="Y240" i="127"/>
  <c r="Y239" i="127"/>
  <c r="Y238" i="127"/>
  <c r="Y237" i="127"/>
  <c r="Y236" i="127"/>
  <c r="Y235" i="127"/>
  <c r="Y234" i="127"/>
  <c r="Y233" i="127"/>
  <c r="Y232" i="127"/>
  <c r="Y231" i="127"/>
  <c r="Y230" i="127"/>
  <c r="Y229" i="127"/>
  <c r="Z230" i="127" s="1"/>
  <c r="Y228" i="127"/>
  <c r="Y227" i="127"/>
  <c r="Y226" i="127"/>
  <c r="Y225" i="127"/>
  <c r="Y224" i="127"/>
  <c r="Y223" i="127"/>
  <c r="Y222" i="127"/>
  <c r="Y221" i="127"/>
  <c r="Z222" i="127" s="1"/>
  <c r="Y220" i="127"/>
  <c r="Y219" i="127"/>
  <c r="Y218" i="127"/>
  <c r="Y217" i="127"/>
  <c r="Y216" i="127"/>
  <c r="Y215" i="127"/>
  <c r="Y214" i="127"/>
  <c r="Y213" i="127"/>
  <c r="Z214" i="127" s="1"/>
  <c r="Y212" i="127"/>
  <c r="Y211" i="127"/>
  <c r="Y210" i="127"/>
  <c r="Y209" i="127"/>
  <c r="Y208" i="127"/>
  <c r="Y207" i="127"/>
  <c r="Y206" i="127"/>
  <c r="Y205" i="127"/>
  <c r="Z206" i="127" s="1"/>
  <c r="Y204" i="127"/>
  <c r="Y203" i="127"/>
  <c r="Y202" i="127"/>
  <c r="Y201" i="127"/>
  <c r="Y200" i="127"/>
  <c r="Y199" i="127"/>
  <c r="Y198" i="127"/>
  <c r="Y197" i="127"/>
  <c r="Y196" i="127"/>
  <c r="Y195" i="127"/>
  <c r="Y194" i="127"/>
  <c r="Y193" i="127"/>
  <c r="Y192" i="127"/>
  <c r="Y191" i="127"/>
  <c r="Y190" i="127"/>
  <c r="Y189" i="127"/>
  <c r="Y188" i="127"/>
  <c r="Y187" i="127"/>
  <c r="Y186" i="127"/>
  <c r="Y185" i="127"/>
  <c r="Y184" i="127"/>
  <c r="Y183" i="127"/>
  <c r="Y182" i="127"/>
  <c r="Y181" i="127"/>
  <c r="Z182" i="127" s="1"/>
  <c r="Y180" i="127"/>
  <c r="Y179" i="127"/>
  <c r="Y178" i="127"/>
  <c r="Y177" i="127"/>
  <c r="Y176" i="127"/>
  <c r="Y175" i="127"/>
  <c r="Y174" i="127"/>
  <c r="Y173" i="127"/>
  <c r="Y172" i="127"/>
  <c r="Y171" i="127"/>
  <c r="Y170" i="127"/>
  <c r="Y169" i="127"/>
  <c r="Y168" i="127"/>
  <c r="Y167" i="127"/>
  <c r="Y166" i="127"/>
  <c r="Y165" i="127"/>
  <c r="Z166" i="127" s="1"/>
  <c r="Y164" i="127"/>
  <c r="Y163" i="127"/>
  <c r="Y162" i="127"/>
  <c r="Y161" i="127"/>
  <c r="Y160" i="127"/>
  <c r="Y159" i="127"/>
  <c r="Y158" i="127"/>
  <c r="Y157" i="127"/>
  <c r="Y156" i="127"/>
  <c r="Y155" i="127"/>
  <c r="Y154" i="127"/>
  <c r="Y153" i="127"/>
  <c r="Y152" i="127"/>
  <c r="Y151" i="127"/>
  <c r="Y150" i="127"/>
  <c r="Y149" i="127"/>
  <c r="Z150" i="127" s="1"/>
  <c r="Y148" i="127"/>
  <c r="Y147" i="127"/>
  <c r="Y146" i="127"/>
  <c r="Y145" i="127"/>
  <c r="Y144" i="127"/>
  <c r="Y143" i="127"/>
  <c r="Y142" i="127"/>
  <c r="Y141" i="127"/>
  <c r="Y140" i="127"/>
  <c r="Y139" i="127"/>
  <c r="Y138" i="127"/>
  <c r="Y137" i="127"/>
  <c r="Y136" i="127"/>
  <c r="Y135" i="127"/>
  <c r="Y134" i="127"/>
  <c r="Y133" i="127"/>
  <c r="Y132" i="127"/>
  <c r="Y131" i="127"/>
  <c r="Y130" i="127"/>
  <c r="Y129" i="127"/>
  <c r="Y128" i="127"/>
  <c r="Y127" i="127"/>
  <c r="Y126" i="127"/>
  <c r="Y125" i="127"/>
  <c r="Z126" i="127" s="1"/>
  <c r="Y124" i="127"/>
  <c r="Y123" i="127"/>
  <c r="Y122" i="127"/>
  <c r="Y121" i="127"/>
  <c r="Y120" i="127"/>
  <c r="Y119" i="127"/>
  <c r="Y118" i="127"/>
  <c r="Y117" i="127"/>
  <c r="Y116" i="127"/>
  <c r="Y115" i="127"/>
  <c r="Y114" i="127"/>
  <c r="Y113" i="127"/>
  <c r="Y112" i="127"/>
  <c r="Y111" i="127"/>
  <c r="Y110" i="127"/>
  <c r="Y109" i="127"/>
  <c r="Y108" i="127"/>
  <c r="Y107" i="127"/>
  <c r="Y106" i="127"/>
  <c r="Y105" i="127"/>
  <c r="Y104" i="127"/>
  <c r="Y103" i="127"/>
  <c r="Y102" i="127"/>
  <c r="Y101" i="127"/>
  <c r="Y100" i="127"/>
  <c r="Y99" i="127"/>
  <c r="Y98" i="127"/>
  <c r="Y97" i="127"/>
  <c r="Y96" i="127"/>
  <c r="Y95" i="127"/>
  <c r="Y94" i="127"/>
  <c r="Y93" i="127"/>
  <c r="Y92" i="127"/>
  <c r="Y91" i="127"/>
  <c r="Y90" i="127"/>
  <c r="Y89" i="127"/>
  <c r="Y88" i="127"/>
  <c r="Y87" i="127"/>
  <c r="Y86" i="127"/>
  <c r="Y85" i="127"/>
  <c r="Y84" i="127"/>
  <c r="Y83" i="127"/>
  <c r="Y82" i="127"/>
  <c r="Y81" i="127"/>
  <c r="Y80" i="127"/>
  <c r="Y79" i="127"/>
  <c r="Y78" i="127"/>
  <c r="Y77" i="127"/>
  <c r="Z78" i="127" s="1"/>
  <c r="Y76" i="127"/>
  <c r="Y75" i="127"/>
  <c r="Y74" i="127"/>
  <c r="Y73" i="127"/>
  <c r="Y72" i="127"/>
  <c r="Y71" i="127"/>
  <c r="Y70" i="127"/>
  <c r="Y69" i="127"/>
  <c r="Z70" i="127" s="1"/>
  <c r="Y68" i="127"/>
  <c r="Y67" i="127"/>
  <c r="Y66" i="127"/>
  <c r="Y65" i="127"/>
  <c r="Y64" i="127"/>
  <c r="Y63" i="127"/>
  <c r="Y62" i="127"/>
  <c r="Y61" i="127"/>
  <c r="Y60" i="127"/>
  <c r="Y59" i="127"/>
  <c r="Y58" i="127"/>
  <c r="Y57" i="127"/>
  <c r="Y56" i="127"/>
  <c r="Y55" i="127"/>
  <c r="Y54" i="127"/>
  <c r="Y53" i="127"/>
  <c r="Z54" i="127" s="1"/>
  <c r="Y52" i="127"/>
  <c r="Y51" i="127"/>
  <c r="Y50" i="127"/>
  <c r="Y49" i="127"/>
  <c r="Y48" i="127"/>
  <c r="Y47" i="127"/>
  <c r="Y46" i="127"/>
  <c r="Y45" i="127"/>
  <c r="Y44" i="127"/>
  <c r="Y43" i="127"/>
  <c r="Y42" i="127"/>
  <c r="Y41" i="127"/>
  <c r="Y40" i="127"/>
  <c r="Y39" i="127"/>
  <c r="Y38" i="127"/>
  <c r="Y37" i="127"/>
  <c r="Y36" i="127"/>
  <c r="Y35" i="127"/>
  <c r="Y34" i="127"/>
  <c r="Y33" i="127"/>
  <c r="Y32" i="127"/>
  <c r="Y31" i="127"/>
  <c r="Y30" i="127"/>
  <c r="Y29" i="127"/>
  <c r="Z30" i="127" s="1"/>
  <c r="Y28" i="127"/>
  <c r="Y27" i="127"/>
  <c r="Y26" i="127"/>
  <c r="Y25" i="127"/>
  <c r="Y24" i="127"/>
  <c r="Y23" i="127"/>
  <c r="Y22" i="127"/>
  <c r="Y21" i="127"/>
  <c r="Z22" i="127" s="1"/>
  <c r="Y20" i="127"/>
  <c r="Y19" i="127"/>
  <c r="Y18" i="127"/>
  <c r="Y17" i="127"/>
  <c r="Y16" i="127"/>
  <c r="Y15" i="127"/>
  <c r="Y14" i="127"/>
  <c r="Y13" i="127"/>
  <c r="Z14" i="127" s="1"/>
  <c r="Y12" i="127"/>
  <c r="X454" i="127"/>
  <c r="X453" i="127"/>
  <c r="X452" i="127"/>
  <c r="X451" i="127"/>
  <c r="X450" i="127"/>
  <c r="X449" i="127"/>
  <c r="X448" i="127"/>
  <c r="X447" i="127"/>
  <c r="X446" i="127"/>
  <c r="X445" i="127"/>
  <c r="X444" i="127"/>
  <c r="X443" i="127"/>
  <c r="X442" i="127"/>
  <c r="X441" i="127"/>
  <c r="X440" i="127"/>
  <c r="X439" i="127"/>
  <c r="X438" i="127"/>
  <c r="X437" i="127"/>
  <c r="X436" i="127"/>
  <c r="X435" i="127"/>
  <c r="X434" i="127"/>
  <c r="X433" i="127"/>
  <c r="X432" i="127"/>
  <c r="X431" i="127"/>
  <c r="X430" i="127"/>
  <c r="X429" i="127"/>
  <c r="X428" i="127"/>
  <c r="X427" i="127"/>
  <c r="X426" i="127"/>
  <c r="X425" i="127"/>
  <c r="X424" i="127"/>
  <c r="X423" i="127"/>
  <c r="X422" i="127"/>
  <c r="X421" i="127"/>
  <c r="X420" i="127"/>
  <c r="X419" i="127"/>
  <c r="X418" i="127"/>
  <c r="X417" i="127"/>
  <c r="X416" i="127"/>
  <c r="X415" i="127"/>
  <c r="X414" i="127"/>
  <c r="X413" i="127"/>
  <c r="X412" i="127"/>
  <c r="X411" i="127"/>
  <c r="X410" i="127"/>
  <c r="X409" i="127"/>
  <c r="X408" i="127"/>
  <c r="X407" i="127"/>
  <c r="X406" i="127"/>
  <c r="X405" i="127"/>
  <c r="X404" i="127"/>
  <c r="X403" i="127"/>
  <c r="X402" i="127"/>
  <c r="X401" i="127"/>
  <c r="X400" i="127"/>
  <c r="X399" i="127"/>
  <c r="X398" i="127"/>
  <c r="X397" i="127"/>
  <c r="X396" i="127"/>
  <c r="X395" i="127"/>
  <c r="X394" i="127"/>
  <c r="X393" i="127"/>
  <c r="X392" i="127"/>
  <c r="X391" i="127"/>
  <c r="X390" i="127"/>
  <c r="X389" i="127"/>
  <c r="X388" i="127"/>
  <c r="X387" i="127"/>
  <c r="X386" i="127"/>
  <c r="X385" i="127"/>
  <c r="X384" i="127"/>
  <c r="X383" i="127"/>
  <c r="X382" i="127"/>
  <c r="X381" i="127"/>
  <c r="X380" i="127"/>
  <c r="X379" i="127"/>
  <c r="X378" i="127"/>
  <c r="X377" i="127"/>
  <c r="X376" i="127"/>
  <c r="X375" i="127"/>
  <c r="X374" i="127"/>
  <c r="X373" i="127"/>
  <c r="X372" i="127"/>
  <c r="X371" i="127"/>
  <c r="X370" i="127"/>
  <c r="X369" i="127"/>
  <c r="X368" i="127"/>
  <c r="X367" i="127"/>
  <c r="X366" i="127"/>
  <c r="X365" i="127"/>
  <c r="X364" i="127"/>
  <c r="X363" i="127"/>
  <c r="X362" i="127"/>
  <c r="X361" i="127"/>
  <c r="X360" i="127"/>
  <c r="X359" i="127"/>
  <c r="X358" i="127"/>
  <c r="X357" i="127"/>
  <c r="X356" i="127"/>
  <c r="X355" i="127"/>
  <c r="X354" i="127"/>
  <c r="X353" i="127"/>
  <c r="X352" i="127"/>
  <c r="X351" i="127"/>
  <c r="X350" i="127"/>
  <c r="X349" i="127"/>
  <c r="X348" i="127"/>
  <c r="X347" i="127"/>
  <c r="X346" i="127"/>
  <c r="X345" i="127"/>
  <c r="X344" i="127"/>
  <c r="X343" i="127"/>
  <c r="X342" i="127"/>
  <c r="X341" i="127"/>
  <c r="X340" i="127"/>
  <c r="X339" i="127"/>
  <c r="X338" i="127"/>
  <c r="X337" i="127"/>
  <c r="X336" i="127"/>
  <c r="X335" i="127"/>
  <c r="X334" i="127"/>
  <c r="X333" i="127"/>
  <c r="X332" i="127"/>
  <c r="X331" i="127"/>
  <c r="X330" i="127"/>
  <c r="X329" i="127"/>
  <c r="X328" i="127"/>
  <c r="X327" i="127"/>
  <c r="X326" i="127"/>
  <c r="X325" i="127"/>
  <c r="X324" i="127"/>
  <c r="X323" i="127"/>
  <c r="X322" i="127"/>
  <c r="X321" i="127"/>
  <c r="X320" i="127"/>
  <c r="X319" i="127"/>
  <c r="X318" i="127"/>
  <c r="X317" i="127"/>
  <c r="X316" i="127"/>
  <c r="X315" i="127"/>
  <c r="X314" i="127"/>
  <c r="X313" i="127"/>
  <c r="X312" i="127"/>
  <c r="X311" i="127"/>
  <c r="X310" i="127"/>
  <c r="X309" i="127"/>
  <c r="X308" i="127"/>
  <c r="X307" i="127"/>
  <c r="X306" i="127"/>
  <c r="X305" i="127"/>
  <c r="X304" i="127"/>
  <c r="X303" i="127"/>
  <c r="X302" i="127"/>
  <c r="X301" i="127"/>
  <c r="X300" i="127"/>
  <c r="X299" i="127"/>
  <c r="X298" i="127"/>
  <c r="X297" i="127"/>
  <c r="X296" i="127"/>
  <c r="X295" i="127"/>
  <c r="X294" i="127"/>
  <c r="X293" i="127"/>
  <c r="X292" i="127"/>
  <c r="X291" i="127"/>
  <c r="X290" i="127"/>
  <c r="X289" i="127"/>
  <c r="X288" i="127"/>
  <c r="X287" i="127"/>
  <c r="X286" i="127"/>
  <c r="X285" i="127"/>
  <c r="X284" i="127"/>
  <c r="X283" i="127"/>
  <c r="X282" i="127"/>
  <c r="X281" i="127"/>
  <c r="X280" i="127"/>
  <c r="X279" i="127"/>
  <c r="X278" i="127"/>
  <c r="X277" i="127"/>
  <c r="X276" i="127"/>
  <c r="X275" i="127"/>
  <c r="X274" i="127"/>
  <c r="X273" i="127"/>
  <c r="X272" i="127"/>
  <c r="X271" i="127"/>
  <c r="X270" i="127"/>
  <c r="X269" i="127"/>
  <c r="X268" i="127"/>
  <c r="X267" i="127"/>
  <c r="X266" i="127"/>
  <c r="X265" i="127"/>
  <c r="X264" i="127"/>
  <c r="X263" i="127"/>
  <c r="X262" i="127"/>
  <c r="X261" i="127"/>
  <c r="X260" i="127"/>
  <c r="X259" i="127"/>
  <c r="X258" i="127"/>
  <c r="X257" i="127"/>
  <c r="X256" i="127"/>
  <c r="X255" i="127"/>
  <c r="X254" i="127"/>
  <c r="X253" i="127"/>
  <c r="X252" i="127"/>
  <c r="X251" i="127"/>
  <c r="X250" i="127"/>
  <c r="X249" i="127"/>
  <c r="X248" i="127"/>
  <c r="X247" i="127"/>
  <c r="X246" i="127"/>
  <c r="X245" i="127"/>
  <c r="X244" i="127"/>
  <c r="X243" i="127"/>
  <c r="X242" i="127"/>
  <c r="X241" i="127"/>
  <c r="X240" i="127"/>
  <c r="X239" i="127"/>
  <c r="X238" i="127"/>
  <c r="X237" i="127"/>
  <c r="X236" i="127"/>
  <c r="X235" i="127"/>
  <c r="X234" i="127"/>
  <c r="X233" i="127"/>
  <c r="X232" i="127"/>
  <c r="X231" i="127"/>
  <c r="X230" i="127"/>
  <c r="X229" i="127"/>
  <c r="X228" i="127"/>
  <c r="X227" i="127"/>
  <c r="X226" i="127"/>
  <c r="X225" i="127"/>
  <c r="X224" i="127"/>
  <c r="X223" i="127"/>
  <c r="X222" i="127"/>
  <c r="X221" i="127"/>
  <c r="X220" i="127"/>
  <c r="X219" i="127"/>
  <c r="X218" i="127"/>
  <c r="X217" i="127"/>
  <c r="X216" i="127"/>
  <c r="X215" i="127"/>
  <c r="X214" i="127"/>
  <c r="X213" i="127"/>
  <c r="X212" i="127"/>
  <c r="X211" i="127"/>
  <c r="X210" i="127"/>
  <c r="X209" i="127"/>
  <c r="X208" i="127"/>
  <c r="X207" i="127"/>
  <c r="X206" i="127"/>
  <c r="X205" i="127"/>
  <c r="X204" i="127"/>
  <c r="X203" i="127"/>
  <c r="X202" i="127"/>
  <c r="X201" i="127"/>
  <c r="X200" i="127"/>
  <c r="X199" i="127"/>
  <c r="X198" i="127"/>
  <c r="X197" i="127"/>
  <c r="X196" i="127"/>
  <c r="X195" i="127"/>
  <c r="X194" i="127"/>
  <c r="X193" i="127"/>
  <c r="X192" i="127"/>
  <c r="X191" i="127"/>
  <c r="X190" i="127"/>
  <c r="X189" i="127"/>
  <c r="X188" i="127"/>
  <c r="X187" i="127"/>
  <c r="X186" i="127"/>
  <c r="X185" i="127"/>
  <c r="X184" i="127"/>
  <c r="X183" i="127"/>
  <c r="X182" i="127"/>
  <c r="X181" i="127"/>
  <c r="X180" i="127"/>
  <c r="X179" i="127"/>
  <c r="X178" i="127"/>
  <c r="X177" i="127"/>
  <c r="X176" i="127"/>
  <c r="X175" i="127"/>
  <c r="X174" i="127"/>
  <c r="X173" i="127"/>
  <c r="X172" i="127"/>
  <c r="X171" i="127"/>
  <c r="X170" i="127"/>
  <c r="X169" i="127"/>
  <c r="X168" i="127"/>
  <c r="X167" i="127"/>
  <c r="X166" i="127"/>
  <c r="X165" i="127"/>
  <c r="X164" i="127"/>
  <c r="X163" i="127"/>
  <c r="X162" i="127"/>
  <c r="X161" i="127"/>
  <c r="X160" i="127"/>
  <c r="X159" i="127"/>
  <c r="X158" i="127"/>
  <c r="X157" i="127"/>
  <c r="X156" i="127"/>
  <c r="X155" i="127"/>
  <c r="X154" i="127"/>
  <c r="X153" i="127"/>
  <c r="X152" i="127"/>
  <c r="X151" i="127"/>
  <c r="X150" i="127"/>
  <c r="X149" i="127"/>
  <c r="X148" i="127"/>
  <c r="X147" i="127"/>
  <c r="X146" i="127"/>
  <c r="X145" i="127"/>
  <c r="X144" i="127"/>
  <c r="X143" i="127"/>
  <c r="X142" i="127"/>
  <c r="X141" i="127"/>
  <c r="X140" i="127"/>
  <c r="X139" i="127"/>
  <c r="X138" i="127"/>
  <c r="X137" i="127"/>
  <c r="X136" i="127"/>
  <c r="X135" i="127"/>
  <c r="X134" i="127"/>
  <c r="X133" i="127"/>
  <c r="X132" i="127"/>
  <c r="X131" i="127"/>
  <c r="X130" i="127"/>
  <c r="X129" i="127"/>
  <c r="X128" i="127"/>
  <c r="X127" i="127"/>
  <c r="X126" i="127"/>
  <c r="X125" i="127"/>
  <c r="X124" i="127"/>
  <c r="X123" i="127"/>
  <c r="X122" i="127"/>
  <c r="X121" i="127"/>
  <c r="X120" i="127"/>
  <c r="X119" i="127"/>
  <c r="X118" i="127"/>
  <c r="X117" i="127"/>
  <c r="X116" i="127"/>
  <c r="X115" i="127"/>
  <c r="X114" i="127"/>
  <c r="X113" i="127"/>
  <c r="X112" i="127"/>
  <c r="X111" i="127"/>
  <c r="X110" i="127"/>
  <c r="X109" i="127"/>
  <c r="X108" i="127"/>
  <c r="X107" i="127"/>
  <c r="X106" i="127"/>
  <c r="X105" i="127"/>
  <c r="X104" i="127"/>
  <c r="X103" i="127"/>
  <c r="X102" i="127"/>
  <c r="X101" i="127"/>
  <c r="X100" i="127"/>
  <c r="X99" i="127"/>
  <c r="X98" i="127"/>
  <c r="X97" i="127"/>
  <c r="X96" i="127"/>
  <c r="X95" i="127"/>
  <c r="X94" i="127"/>
  <c r="X93" i="127"/>
  <c r="X92" i="127"/>
  <c r="X91" i="127"/>
  <c r="X90" i="127"/>
  <c r="X89" i="127"/>
  <c r="X88" i="127"/>
  <c r="X87" i="127"/>
  <c r="X86" i="127"/>
  <c r="X85" i="127"/>
  <c r="X84" i="127"/>
  <c r="X83" i="127"/>
  <c r="X82" i="127"/>
  <c r="X81" i="127"/>
  <c r="X80" i="127"/>
  <c r="X79" i="127"/>
  <c r="X78" i="127"/>
  <c r="X77" i="127"/>
  <c r="X76" i="127"/>
  <c r="X75" i="127"/>
  <c r="X74" i="127"/>
  <c r="X73" i="127"/>
  <c r="X72" i="127"/>
  <c r="X71" i="127"/>
  <c r="X70" i="127"/>
  <c r="X69" i="127"/>
  <c r="X68" i="127"/>
  <c r="X67" i="127"/>
  <c r="X66" i="127"/>
  <c r="X65" i="127"/>
  <c r="X64" i="127"/>
  <c r="X63" i="127"/>
  <c r="X62" i="127"/>
  <c r="X61" i="127"/>
  <c r="X60" i="127"/>
  <c r="X59" i="127"/>
  <c r="X58" i="127"/>
  <c r="X57" i="127"/>
  <c r="X56" i="127"/>
  <c r="X55" i="127"/>
  <c r="X54" i="127"/>
  <c r="X53" i="127"/>
  <c r="X52" i="127"/>
  <c r="X51" i="127"/>
  <c r="X50" i="127"/>
  <c r="X49" i="127"/>
  <c r="X48" i="127"/>
  <c r="X47" i="127"/>
  <c r="X46" i="127"/>
  <c r="X45" i="127"/>
  <c r="X44" i="127"/>
  <c r="X43" i="127"/>
  <c r="X42" i="127"/>
  <c r="X41" i="127"/>
  <c r="X40" i="127"/>
  <c r="X39" i="127"/>
  <c r="X38" i="127"/>
  <c r="X37" i="127"/>
  <c r="X36" i="127"/>
  <c r="X35" i="127"/>
  <c r="X34" i="127"/>
  <c r="X33" i="127"/>
  <c r="X32" i="127"/>
  <c r="X31" i="127"/>
  <c r="X30" i="127"/>
  <c r="X29" i="127"/>
  <c r="X28" i="127"/>
  <c r="X27" i="127"/>
  <c r="X26" i="127"/>
  <c r="X25" i="127"/>
  <c r="X24" i="127"/>
  <c r="X23" i="127"/>
  <c r="X22" i="127"/>
  <c r="X21" i="127"/>
  <c r="X20" i="127"/>
  <c r="X19" i="127"/>
  <c r="X18" i="127"/>
  <c r="X17" i="127"/>
  <c r="X16" i="127"/>
  <c r="X15" i="127"/>
  <c r="X14" i="127"/>
  <c r="X13" i="127"/>
  <c r="X12" i="127"/>
  <c r="Z12" i="127" s="1"/>
  <c r="F35" i="117"/>
  <c r="A50" i="105"/>
  <c r="A49" i="105"/>
  <c r="R104" i="134" l="1"/>
  <c r="R56" i="134"/>
  <c r="S56" i="134"/>
  <c r="T60" i="134"/>
  <c r="V102" i="134"/>
  <c r="V45" i="134"/>
  <c r="T64" i="134"/>
  <c r="R65" i="134"/>
  <c r="V49" i="134"/>
  <c r="S67" i="134"/>
  <c r="V40" i="134"/>
  <c r="V43" i="134"/>
  <c r="S16" i="134"/>
  <c r="V51" i="134"/>
  <c r="R72" i="134"/>
  <c r="V52" i="134"/>
  <c r="T16" i="134"/>
  <c r="T72" i="134"/>
  <c r="T17" i="134"/>
  <c r="R73" i="134"/>
  <c r="S75" i="134"/>
  <c r="S40" i="134"/>
  <c r="T104" i="134"/>
  <c r="T89" i="134"/>
  <c r="R76" i="134"/>
  <c r="T44" i="134"/>
  <c r="V92" i="134"/>
  <c r="R28" i="134"/>
  <c r="R60" i="134"/>
  <c r="R84" i="134"/>
  <c r="S92" i="134"/>
  <c r="T20" i="134"/>
  <c r="R44" i="134"/>
  <c r="T84" i="134"/>
  <c r="R108" i="134"/>
  <c r="T52" i="134"/>
  <c r="S108" i="134"/>
  <c r="T36" i="134"/>
  <c r="S100" i="134"/>
  <c r="S44" i="134"/>
  <c r="S52" i="134"/>
  <c r="V108" i="134"/>
  <c r="T100" i="134"/>
  <c r="V60" i="134"/>
  <c r="S35" i="134"/>
  <c r="R36" i="134"/>
  <c r="V32" i="134"/>
  <c r="S36" i="134"/>
  <c r="V35" i="134"/>
  <c r="S43" i="134"/>
  <c r="V59" i="134"/>
  <c r="S59" i="134"/>
  <c r="R68" i="134"/>
  <c r="S68" i="134"/>
  <c r="T68" i="134"/>
  <c r="S76" i="134"/>
  <c r="V75" i="134"/>
  <c r="V99" i="134"/>
  <c r="S99" i="134"/>
  <c r="V83" i="134"/>
  <c r="S83" i="134"/>
  <c r="S91" i="134"/>
  <c r="S107" i="134"/>
  <c r="V107" i="134"/>
  <c r="V109" i="134"/>
  <c r="S25" i="134"/>
  <c r="S45" i="134"/>
  <c r="T65" i="134"/>
  <c r="R85" i="134"/>
  <c r="S105" i="134"/>
  <c r="T45" i="134"/>
  <c r="T85" i="134"/>
  <c r="S61" i="134"/>
  <c r="V85" i="134"/>
  <c r="R21" i="134"/>
  <c r="R93" i="134"/>
  <c r="T101" i="134"/>
  <c r="T21" i="134"/>
  <c r="R69" i="134"/>
  <c r="S109" i="134"/>
  <c r="R29" i="134"/>
  <c r="T37" i="134"/>
  <c r="S69" i="134"/>
  <c r="T109" i="134"/>
  <c r="Z15" i="127"/>
  <c r="Z23" i="127"/>
  <c r="Z31" i="127"/>
  <c r="Z55" i="127"/>
  <c r="Z71" i="127"/>
  <c r="Z79" i="127"/>
  <c r="Z127" i="127"/>
  <c r="Z151" i="127"/>
  <c r="Z183" i="127"/>
  <c r="Z207" i="127"/>
  <c r="Z215" i="127"/>
  <c r="Z223" i="127"/>
  <c r="Z231" i="127"/>
  <c r="Z255" i="127"/>
  <c r="Z271" i="127"/>
  <c r="Z279" i="127"/>
  <c r="Z311" i="127"/>
  <c r="Z327" i="127"/>
  <c r="Z335" i="127"/>
  <c r="Z351" i="127"/>
  <c r="Z359" i="127"/>
  <c r="Z367" i="127"/>
  <c r="Z375" i="127"/>
  <c r="Z383" i="127"/>
  <c r="Z391" i="127"/>
  <c r="Z407" i="127"/>
  <c r="Z447" i="127"/>
  <c r="Z16" i="127"/>
  <c r="Z24" i="127"/>
  <c r="Z32" i="127"/>
  <c r="Z56" i="127"/>
  <c r="Z72" i="127"/>
  <c r="Z80" i="127"/>
  <c r="Z104" i="127"/>
  <c r="Z144" i="127"/>
  <c r="Z152" i="127"/>
  <c r="Z208" i="127"/>
  <c r="Z216" i="127"/>
  <c r="Z224" i="127"/>
  <c r="Z240" i="127"/>
  <c r="Z256" i="127"/>
  <c r="Z264" i="127"/>
  <c r="Z272" i="127"/>
  <c r="Z280" i="127"/>
  <c r="Z312" i="127"/>
  <c r="Z320" i="127"/>
  <c r="Z332" i="127"/>
  <c r="Z336" i="127"/>
  <c r="Z344" i="127"/>
  <c r="Z352" i="127"/>
  <c r="Z368" i="127"/>
  <c r="Z376" i="127"/>
  <c r="Z384" i="127"/>
  <c r="Z432" i="127"/>
  <c r="Z440" i="127"/>
  <c r="Z17" i="127"/>
  <c r="Z25" i="127"/>
  <c r="Z57" i="127"/>
  <c r="Z65" i="127"/>
  <c r="Z81" i="127"/>
  <c r="Z105" i="127"/>
  <c r="Z121" i="127"/>
  <c r="Z145" i="127"/>
  <c r="Z153" i="127"/>
  <c r="Z185" i="127"/>
  <c r="Z193" i="127"/>
  <c r="Z209" i="127"/>
  <c r="Z217" i="127"/>
  <c r="Z241" i="127"/>
  <c r="Z249" i="127"/>
  <c r="Z265" i="127"/>
  <c r="Z273" i="127"/>
  <c r="Z281" i="127"/>
  <c r="Z289" i="127"/>
  <c r="Z297" i="127"/>
  <c r="Z321" i="127"/>
  <c r="Z337" i="127"/>
  <c r="Z345" i="127"/>
  <c r="Z369" i="127"/>
  <c r="Z377" i="127"/>
  <c r="Z385" i="127"/>
  <c r="Z417" i="127"/>
  <c r="Z433" i="127"/>
  <c r="Z441" i="127"/>
  <c r="Z449" i="127"/>
  <c r="Z18" i="127"/>
  <c r="Z26" i="127"/>
  <c r="Z50" i="127"/>
  <c r="Z58" i="127"/>
  <c r="Z66" i="127"/>
  <c r="Z82" i="127"/>
  <c r="Z122" i="127"/>
  <c r="Z154" i="127"/>
  <c r="Z186" i="127"/>
  <c r="Z194" i="127"/>
  <c r="Z210" i="127"/>
  <c r="Z226" i="127"/>
  <c r="Z242" i="127"/>
  <c r="Z250" i="127"/>
  <c r="Z274" i="127"/>
  <c r="Z282" i="127"/>
  <c r="Z290" i="127"/>
  <c r="Z298" i="127"/>
  <c r="Z322" i="127"/>
  <c r="Z346" i="127"/>
  <c r="Z354" i="127"/>
  <c r="Z378" i="127"/>
  <c r="Z386" i="127"/>
  <c r="Z418" i="127"/>
  <c r="Z442" i="127"/>
  <c r="Z450" i="127"/>
  <c r="Z19" i="127"/>
  <c r="Z27" i="127"/>
  <c r="Z51" i="127"/>
  <c r="Z59" i="127"/>
  <c r="Z67" i="127"/>
  <c r="Z83" i="127"/>
  <c r="Z123" i="127"/>
  <c r="Z163" i="127"/>
  <c r="Z211" i="127"/>
  <c r="Z227" i="127"/>
  <c r="Z235" i="127"/>
  <c r="Z243" i="127"/>
  <c r="Z251" i="127"/>
  <c r="Z259" i="127"/>
  <c r="Z275" i="127"/>
  <c r="Z283" i="127"/>
  <c r="Z291" i="127"/>
  <c r="Z307" i="127"/>
  <c r="Z347" i="127"/>
  <c r="Z355" i="127"/>
  <c r="Z363" i="127"/>
  <c r="Z379" i="127"/>
  <c r="Z387" i="127"/>
  <c r="Z395" i="127"/>
  <c r="Z443" i="127"/>
  <c r="Z20" i="127"/>
  <c r="Z28" i="127"/>
  <c r="Z44" i="127"/>
  <c r="Z52" i="127"/>
  <c r="Z60" i="127"/>
  <c r="Z76" i="127"/>
  <c r="Z84" i="127"/>
  <c r="Z92" i="127"/>
  <c r="Z116" i="127"/>
  <c r="Z124" i="127"/>
  <c r="Z132" i="127"/>
  <c r="Z148" i="127"/>
  <c r="Z164" i="127"/>
  <c r="Z172" i="127"/>
  <c r="Z180" i="127"/>
  <c r="Z204" i="127"/>
  <c r="Z212" i="127"/>
  <c r="Z220" i="127"/>
  <c r="Z236" i="127"/>
  <c r="Z244" i="127"/>
  <c r="Z252" i="127"/>
  <c r="Z260" i="127"/>
  <c r="Z276" i="127"/>
  <c r="Z292" i="127"/>
  <c r="Z308" i="127"/>
  <c r="Z348" i="127"/>
  <c r="Z356" i="127"/>
  <c r="Z364" i="127"/>
  <c r="Z388" i="127"/>
  <c r="Z396" i="127"/>
  <c r="Z444" i="127"/>
  <c r="Z452" i="127"/>
  <c r="Z13" i="127"/>
  <c r="Z21" i="127"/>
  <c r="Z29" i="127"/>
  <c r="Z45" i="127"/>
  <c r="Z53" i="127"/>
  <c r="Z77" i="127"/>
  <c r="Z85" i="127"/>
  <c r="Z93" i="127"/>
  <c r="Z117" i="127"/>
  <c r="Z133" i="127"/>
  <c r="Z149" i="127"/>
  <c r="Z165" i="127"/>
  <c r="Z173" i="127"/>
  <c r="Z181" i="127"/>
  <c r="Z205" i="127"/>
  <c r="Z213" i="127"/>
  <c r="Z221" i="127"/>
  <c r="Z253" i="127"/>
  <c r="Z269" i="127"/>
  <c r="Z277" i="127"/>
  <c r="Z317" i="127"/>
  <c r="Z333" i="127"/>
  <c r="Z365" i="127"/>
  <c r="Z373" i="127"/>
  <c r="Z389" i="127"/>
  <c r="Z397" i="127"/>
  <c r="Z445" i="127"/>
  <c r="Z453" i="127"/>
  <c r="R22" i="134"/>
  <c r="T22" i="134"/>
  <c r="S22" i="134"/>
  <c r="V22" i="134"/>
  <c r="S30" i="134"/>
  <c r="V30" i="134"/>
  <c r="R30" i="134"/>
  <c r="T30" i="134"/>
  <c r="T38" i="134"/>
  <c r="R38" i="134"/>
  <c r="T46" i="134"/>
  <c r="S46" i="134"/>
  <c r="R46" i="134"/>
  <c r="V46" i="134"/>
  <c r="R54" i="134"/>
  <c r="T54" i="134"/>
  <c r="S54" i="134"/>
  <c r="V62" i="134"/>
  <c r="S62" i="134"/>
  <c r="T62" i="134"/>
  <c r="T70" i="134"/>
  <c r="S70" i="134"/>
  <c r="V70" i="134"/>
  <c r="R70" i="134"/>
  <c r="V78" i="134"/>
  <c r="S78" i="134"/>
  <c r="R78" i="134"/>
  <c r="T86" i="134"/>
  <c r="R86" i="134"/>
  <c r="S86" i="134"/>
  <c r="V86" i="134"/>
  <c r="S94" i="134"/>
  <c r="V94" i="134"/>
  <c r="R94" i="134"/>
  <c r="T94" i="134"/>
  <c r="T102" i="134"/>
  <c r="R102" i="134"/>
  <c r="T110" i="134"/>
  <c r="S110" i="134"/>
  <c r="R110" i="134"/>
  <c r="V110" i="134"/>
  <c r="S82" i="134"/>
  <c r="T18" i="134"/>
  <c r="R18" i="134"/>
  <c r="V26" i="134"/>
  <c r="T26" i="134"/>
  <c r="S26" i="134"/>
  <c r="R26" i="134"/>
  <c r="R34" i="134"/>
  <c r="V34" i="134"/>
  <c r="T34" i="134"/>
  <c r="S34" i="134"/>
  <c r="S42" i="134"/>
  <c r="V42" i="134"/>
  <c r="T42" i="134"/>
  <c r="T50" i="134"/>
  <c r="S50" i="134"/>
  <c r="R50" i="134"/>
  <c r="V50" i="134"/>
  <c r="V58" i="134"/>
  <c r="S58" i="134"/>
  <c r="R58" i="134"/>
  <c r="T66" i="134"/>
  <c r="R66" i="134"/>
  <c r="S66" i="134"/>
  <c r="S74" i="134"/>
  <c r="R74" i="134"/>
  <c r="V74" i="134"/>
  <c r="T74" i="134"/>
  <c r="T82" i="134"/>
  <c r="R82" i="134"/>
  <c r="V90" i="134"/>
  <c r="T90" i="134"/>
  <c r="S90" i="134"/>
  <c r="R90" i="134"/>
  <c r="R98" i="134"/>
  <c r="V98" i="134"/>
  <c r="T98" i="134"/>
  <c r="S98" i="134"/>
  <c r="S106" i="134"/>
  <c r="V106" i="134"/>
  <c r="T106" i="134"/>
  <c r="V37" i="134"/>
  <c r="V65" i="134"/>
  <c r="V101" i="134"/>
  <c r="R25" i="134"/>
  <c r="T41" i="134"/>
  <c r="T61" i="134"/>
  <c r="R89" i="134"/>
  <c r="T105" i="134"/>
  <c r="V41" i="134"/>
  <c r="V77" i="134"/>
  <c r="V105" i="134"/>
  <c r="S29" i="134"/>
  <c r="R33" i="134"/>
  <c r="R53" i="134"/>
  <c r="T69" i="134"/>
  <c r="S73" i="134"/>
  <c r="S93" i="134"/>
  <c r="R97" i="134"/>
  <c r="V33" i="134"/>
  <c r="V97" i="134"/>
  <c r="S33" i="134"/>
  <c r="S53" i="134"/>
  <c r="R57" i="134"/>
  <c r="R77" i="134"/>
  <c r="S97" i="134"/>
  <c r="V61" i="134"/>
  <c r="R17" i="134"/>
  <c r="R37" i="134"/>
  <c r="T53" i="134"/>
  <c r="S57" i="134"/>
  <c r="S77" i="134"/>
  <c r="R81" i="134"/>
  <c r="R101" i="134"/>
  <c r="V81" i="134"/>
  <c r="BJ185" i="131"/>
  <c r="AJ201" i="131" s="1"/>
  <c r="Q45" i="113" s="1"/>
  <c r="R19" i="134"/>
  <c r="R27" i="134"/>
  <c r="R35" i="134"/>
  <c r="R43" i="134"/>
  <c r="R51" i="134"/>
  <c r="R59" i="134"/>
  <c r="R67" i="134"/>
  <c r="R75" i="134"/>
  <c r="R83" i="134"/>
  <c r="R91" i="134"/>
  <c r="R99" i="134"/>
  <c r="R107" i="134"/>
  <c r="R23" i="134"/>
  <c r="R31" i="134"/>
  <c r="R39" i="134"/>
  <c r="R47" i="134"/>
  <c r="R55" i="134"/>
  <c r="R63" i="134"/>
  <c r="R71" i="134"/>
  <c r="R79" i="134"/>
  <c r="R87" i="134"/>
  <c r="R95" i="134"/>
  <c r="R103" i="134"/>
  <c r="V23" i="134"/>
  <c r="V31" i="134"/>
  <c r="V39" i="134"/>
  <c r="V47" i="134"/>
  <c r="V55" i="134"/>
  <c r="V63" i="134"/>
  <c r="V71" i="134"/>
  <c r="V79" i="134"/>
  <c r="V87" i="134"/>
  <c r="V95" i="134"/>
  <c r="V103" i="134"/>
  <c r="S23" i="134"/>
  <c r="S31" i="134"/>
  <c r="S39" i="134"/>
  <c r="S47" i="134"/>
  <c r="S55" i="134"/>
  <c r="S63" i="134"/>
  <c r="S71" i="134"/>
  <c r="S79" i="134"/>
  <c r="S87" i="134"/>
  <c r="S95" i="134"/>
  <c r="S103" i="134"/>
  <c r="BI183" i="131"/>
  <c r="AI199" i="131" s="1"/>
  <c r="P43" i="113" s="1"/>
  <c r="BF185" i="131"/>
  <c r="AF201" i="131" s="1"/>
  <c r="BI185" i="131"/>
  <c r="AI201" i="131" s="1"/>
  <c r="P45" i="113" s="1"/>
  <c r="BH181" i="131"/>
  <c r="AH197" i="131" s="1"/>
  <c r="O41" i="113" s="1"/>
  <c r="BG183" i="131"/>
  <c r="AG199" i="131" s="1"/>
  <c r="N43" i="113" s="1"/>
  <c r="BJ184" i="131"/>
  <c r="BE185" i="131"/>
  <c r="BF182" i="131"/>
  <c r="AF198" i="131" s="1"/>
  <c r="BG182" i="131"/>
  <c r="AG198" i="131" s="1"/>
  <c r="N42" i="113" s="1"/>
  <c r="BI181" i="131"/>
  <c r="BJ183" i="131"/>
  <c r="BE183" i="131"/>
  <c r="BE181" i="131"/>
  <c r="BH182" i="131"/>
  <c r="AH198" i="131" s="1"/>
  <c r="O42" i="113" s="1"/>
  <c r="BF184" i="131"/>
  <c r="AF200" i="131" s="1"/>
  <c r="BI182" i="131"/>
  <c r="AI198" i="131" s="1"/>
  <c r="P42" i="113" s="1"/>
  <c r="BG184" i="131"/>
  <c r="AG200" i="131" s="1"/>
  <c r="N44" i="113" s="1"/>
  <c r="BE184" i="131"/>
  <c r="BG185" i="131"/>
  <c r="AG201" i="131" s="1"/>
  <c r="BJ182" i="131"/>
  <c r="BF181" i="131"/>
  <c r="BH184" i="131"/>
  <c r="AH200" i="131" s="1"/>
  <c r="O44" i="113" s="1"/>
  <c r="BJ181" i="131"/>
  <c r="AJ197" i="131" s="1"/>
  <c r="Q41" i="113" s="1"/>
  <c r="BH185" i="131"/>
  <c r="AH201" i="131" s="1"/>
  <c r="O45" i="113" s="1"/>
  <c r="BG181" i="131"/>
  <c r="AG197" i="131" s="1"/>
  <c r="N41" i="113" s="1"/>
  <c r="BF183" i="131"/>
  <c r="AF199" i="131" s="1"/>
  <c r="M43" i="113" s="1"/>
  <c r="BI184" i="131"/>
  <c r="AI200" i="131" s="1"/>
  <c r="P44" i="113" s="1"/>
  <c r="BE182" i="131"/>
  <c r="BE177" i="131"/>
  <c r="AJ199" i="131"/>
  <c r="Q43" i="113" s="1"/>
  <c r="AJ200" i="131"/>
  <c r="Q44" i="113" s="1"/>
  <c r="AH199" i="131"/>
  <c r="O43" i="113" s="1"/>
  <c r="AJ198" i="131"/>
  <c r="Q42" i="113" s="1"/>
  <c r="AI197" i="131"/>
  <c r="AF197" i="131"/>
  <c r="M41" i="113" s="1"/>
  <c r="BH177" i="131"/>
  <c r="BI177" i="131"/>
  <c r="BJ177" i="131"/>
  <c r="BF177" i="131"/>
  <c r="BG177" i="131"/>
  <c r="Z451" i="127"/>
  <c r="Z448" i="127"/>
  <c r="Z436" i="127"/>
  <c r="Z439" i="127"/>
  <c r="Z434" i="127"/>
  <c r="Z435" i="127"/>
  <c r="Z437" i="127"/>
  <c r="Z438" i="127"/>
  <c r="Z427" i="127"/>
  <c r="Z419" i="127"/>
  <c r="Z424" i="127"/>
  <c r="Z425" i="127"/>
  <c r="Z426" i="127"/>
  <c r="Z420" i="127"/>
  <c r="Z428" i="127"/>
  <c r="Z421" i="127"/>
  <c r="Z429" i="127"/>
  <c r="Z422" i="127"/>
  <c r="Z430" i="127"/>
  <c r="Z423" i="127"/>
  <c r="Z431" i="127"/>
  <c r="Z410" i="127"/>
  <c r="Z409" i="127"/>
  <c r="Z411" i="127"/>
  <c r="Z412" i="127"/>
  <c r="Z413" i="127"/>
  <c r="Z414" i="127"/>
  <c r="Z415" i="127"/>
  <c r="Z408" i="127"/>
  <c r="Z416" i="127"/>
  <c r="Z398" i="127"/>
  <c r="Z401" i="127"/>
  <c r="Z399" i="127"/>
  <c r="Z400" i="127"/>
  <c r="Z402" i="127"/>
  <c r="Z403" i="127"/>
  <c r="Z404" i="127"/>
  <c r="Z405" i="127"/>
  <c r="Z393" i="127"/>
  <c r="Z392" i="127"/>
  <c r="Z394" i="127"/>
  <c r="Z380" i="127"/>
  <c r="Z381" i="127"/>
  <c r="Z382" i="127"/>
  <c r="Z370" i="127"/>
  <c r="Z371" i="127"/>
  <c r="Z372" i="127"/>
  <c r="Z360" i="127"/>
  <c r="Z361" i="127"/>
  <c r="Z362" i="127"/>
  <c r="Z357" i="127"/>
  <c r="Z353" i="127"/>
  <c r="Z350" i="127"/>
  <c r="Z349" i="127"/>
  <c r="Z338" i="127"/>
  <c r="Z339" i="127"/>
  <c r="Z340" i="127"/>
  <c r="Z341" i="127"/>
  <c r="Z342" i="127"/>
  <c r="Z343" i="127"/>
  <c r="Z328" i="127"/>
  <c r="Z329" i="127"/>
  <c r="Z330" i="127"/>
  <c r="Z331" i="127"/>
  <c r="Z323" i="127"/>
  <c r="Z326" i="127"/>
  <c r="Z324" i="127"/>
  <c r="Z325" i="127"/>
  <c r="Z319" i="127"/>
  <c r="Z313" i="127"/>
  <c r="Z316" i="127"/>
  <c r="Z314" i="127"/>
  <c r="Z315" i="127"/>
  <c r="Z309" i="127"/>
  <c r="Z310" i="127"/>
  <c r="Z299" i="127"/>
  <c r="Z300" i="127"/>
  <c r="Z301" i="127"/>
  <c r="Z302" i="127"/>
  <c r="Z303" i="127"/>
  <c r="Z304" i="127"/>
  <c r="Z305" i="127"/>
  <c r="Z306" i="127"/>
  <c r="Z293" i="127"/>
  <c r="Z294" i="127"/>
  <c r="Z295" i="127"/>
  <c r="Z296" i="127"/>
  <c r="Z284" i="127"/>
  <c r="Z285" i="127"/>
  <c r="Z286" i="127"/>
  <c r="Z287" i="127"/>
  <c r="Z288" i="127"/>
  <c r="Z267" i="127"/>
  <c r="Z266" i="127"/>
  <c r="Z268" i="127"/>
  <c r="Z261" i="127"/>
  <c r="Z262" i="127"/>
  <c r="Z263" i="127"/>
  <c r="Z257" i="127"/>
  <c r="Z258" i="127"/>
  <c r="Z254" i="127"/>
  <c r="Z245" i="127"/>
  <c r="Z246" i="127"/>
  <c r="Z247" i="127"/>
  <c r="Z248" i="127"/>
  <c r="Z237" i="127"/>
  <c r="Z238" i="127"/>
  <c r="Z239" i="127"/>
  <c r="Z232" i="127"/>
  <c r="Z233" i="127"/>
  <c r="Z234" i="127"/>
  <c r="Z228" i="127"/>
  <c r="Z229" i="127"/>
  <c r="Z225" i="127"/>
  <c r="Z218" i="127"/>
  <c r="Z219" i="127"/>
  <c r="Z196" i="127"/>
  <c r="Z197" i="127"/>
  <c r="Z198" i="127"/>
  <c r="Z199" i="127"/>
  <c r="Z200" i="127"/>
  <c r="Z201" i="127"/>
  <c r="Z202" i="127"/>
  <c r="Z195" i="127"/>
  <c r="Z203" i="127"/>
  <c r="Z187" i="127"/>
  <c r="Z188" i="127"/>
  <c r="Z189" i="127"/>
  <c r="Z190" i="127"/>
  <c r="Z191" i="127"/>
  <c r="Z192" i="127"/>
  <c r="Z184" i="127"/>
  <c r="Z174" i="127"/>
  <c r="Z175" i="127"/>
  <c r="Z176" i="127"/>
  <c r="Z177" i="127"/>
  <c r="Z178" i="127"/>
  <c r="Z179" i="127"/>
  <c r="Z167" i="127"/>
  <c r="Z168" i="127"/>
  <c r="Z169" i="127"/>
  <c r="Z170" i="127"/>
  <c r="Z171" i="127"/>
  <c r="Z155" i="127"/>
  <c r="Z156" i="127"/>
  <c r="Z157" i="127"/>
  <c r="Z158" i="127"/>
  <c r="Z159" i="127"/>
  <c r="Z160" i="127"/>
  <c r="Z161" i="127"/>
  <c r="Z162" i="127"/>
  <c r="Z146" i="127"/>
  <c r="Z147" i="127"/>
  <c r="Z136" i="127"/>
  <c r="Z137" i="127"/>
  <c r="Z138" i="127"/>
  <c r="Z139" i="127"/>
  <c r="Z140" i="127"/>
  <c r="Z141" i="127"/>
  <c r="Z134" i="127"/>
  <c r="Z142" i="127"/>
  <c r="Z135" i="127"/>
  <c r="Z143" i="127"/>
  <c r="Z128" i="127"/>
  <c r="Z129" i="127"/>
  <c r="Z130" i="127"/>
  <c r="Z131" i="127"/>
  <c r="Z125" i="127"/>
  <c r="Z120" i="127"/>
  <c r="Z118" i="127"/>
  <c r="Z119" i="127"/>
  <c r="Z109" i="127"/>
  <c r="Z108" i="127"/>
  <c r="Z110" i="127"/>
  <c r="Z111" i="127"/>
  <c r="Z112" i="127"/>
  <c r="Z113" i="127"/>
  <c r="Z106" i="127"/>
  <c r="Z114" i="127"/>
  <c r="Z107" i="127"/>
  <c r="Z115" i="127"/>
  <c r="Z96" i="127"/>
  <c r="Z97" i="127"/>
  <c r="Z98" i="127"/>
  <c r="Z99" i="127"/>
  <c r="Z100" i="127"/>
  <c r="Z101" i="127"/>
  <c r="Z94" i="127"/>
  <c r="Z102" i="127"/>
  <c r="Z95" i="127"/>
  <c r="Z103" i="127"/>
  <c r="Z86" i="127"/>
  <c r="Z87" i="127"/>
  <c r="Z88" i="127"/>
  <c r="Z89" i="127"/>
  <c r="Z90" i="127"/>
  <c r="Z91" i="127"/>
  <c r="Z73" i="127"/>
  <c r="Z74" i="127"/>
  <c r="Z75" i="127"/>
  <c r="Z68" i="127"/>
  <c r="Z69" i="127"/>
  <c r="Z61" i="127"/>
  <c r="Z62" i="127"/>
  <c r="Z63" i="127"/>
  <c r="Z64" i="127"/>
  <c r="Z46" i="127"/>
  <c r="Z47" i="127"/>
  <c r="Z48" i="127"/>
  <c r="Z49" i="127"/>
  <c r="Z36" i="127"/>
  <c r="Z37" i="127"/>
  <c r="Z38" i="127"/>
  <c r="Z39" i="127"/>
  <c r="Z40" i="127"/>
  <c r="Z33" i="127"/>
  <c r="Z41" i="127"/>
  <c r="Z34" i="127"/>
  <c r="Z42" i="127"/>
  <c r="Z35" i="127"/>
  <c r="Z43" i="127"/>
  <c r="C20" i="111"/>
  <c r="L454" i="127"/>
  <c r="K454" i="127"/>
  <c r="L453" i="127"/>
  <c r="K453" i="127"/>
  <c r="L452" i="127"/>
  <c r="K452" i="127"/>
  <c r="L451" i="127"/>
  <c r="K451" i="127"/>
  <c r="L450" i="127"/>
  <c r="K450" i="127"/>
  <c r="L449" i="127"/>
  <c r="K449" i="127"/>
  <c r="L448" i="127"/>
  <c r="K448" i="127"/>
  <c r="L447" i="127"/>
  <c r="K447" i="127"/>
  <c r="L446" i="127"/>
  <c r="K446" i="127"/>
  <c r="L445" i="127"/>
  <c r="K445" i="127"/>
  <c r="L444" i="127"/>
  <c r="K444" i="127"/>
  <c r="L443" i="127"/>
  <c r="K443" i="127"/>
  <c r="L442" i="127"/>
  <c r="K442" i="127"/>
  <c r="L441" i="127"/>
  <c r="K441" i="127"/>
  <c r="L440" i="127"/>
  <c r="K440" i="127"/>
  <c r="L439" i="127"/>
  <c r="K439" i="127"/>
  <c r="L438" i="127"/>
  <c r="K438" i="127"/>
  <c r="L437" i="127"/>
  <c r="K437" i="127"/>
  <c r="L436" i="127"/>
  <c r="K436" i="127"/>
  <c r="L435" i="127"/>
  <c r="K435" i="127"/>
  <c r="L434" i="127"/>
  <c r="K434" i="127"/>
  <c r="L433" i="127"/>
  <c r="K433" i="127"/>
  <c r="L432" i="127"/>
  <c r="K432" i="127"/>
  <c r="L431" i="127"/>
  <c r="K431" i="127"/>
  <c r="L430" i="127"/>
  <c r="K430" i="127"/>
  <c r="L429" i="127"/>
  <c r="K429" i="127"/>
  <c r="L428" i="127"/>
  <c r="K428" i="127"/>
  <c r="L427" i="127"/>
  <c r="K427" i="127"/>
  <c r="L426" i="127"/>
  <c r="K426" i="127"/>
  <c r="L425" i="127"/>
  <c r="K425" i="127"/>
  <c r="L424" i="127"/>
  <c r="K424" i="127"/>
  <c r="L423" i="127"/>
  <c r="K423" i="127"/>
  <c r="L422" i="127"/>
  <c r="K422" i="127"/>
  <c r="L421" i="127"/>
  <c r="K421" i="127"/>
  <c r="L420" i="127"/>
  <c r="K420" i="127"/>
  <c r="L419" i="127"/>
  <c r="K419" i="127"/>
  <c r="L418" i="127"/>
  <c r="K418" i="127"/>
  <c r="L417" i="127"/>
  <c r="K417" i="127"/>
  <c r="L416" i="127"/>
  <c r="K416" i="127"/>
  <c r="L415" i="127"/>
  <c r="K415" i="127"/>
  <c r="L414" i="127"/>
  <c r="K414" i="127"/>
  <c r="L413" i="127"/>
  <c r="K413" i="127"/>
  <c r="L412" i="127"/>
  <c r="K412" i="127"/>
  <c r="L411" i="127"/>
  <c r="K411" i="127"/>
  <c r="L410" i="127"/>
  <c r="K410" i="127"/>
  <c r="L409" i="127"/>
  <c r="K409" i="127"/>
  <c r="L408" i="127"/>
  <c r="K408" i="127"/>
  <c r="L407" i="127"/>
  <c r="K407" i="127"/>
  <c r="L406" i="127"/>
  <c r="K406" i="127"/>
  <c r="L405" i="127"/>
  <c r="K405" i="127"/>
  <c r="L404" i="127"/>
  <c r="K404" i="127"/>
  <c r="L403" i="127"/>
  <c r="K403" i="127"/>
  <c r="L402" i="127"/>
  <c r="K402" i="127"/>
  <c r="L401" i="127"/>
  <c r="K401" i="127"/>
  <c r="L400" i="127"/>
  <c r="K400" i="127"/>
  <c r="L399" i="127"/>
  <c r="K399" i="127"/>
  <c r="L398" i="127"/>
  <c r="K398" i="127"/>
  <c r="L397" i="127"/>
  <c r="K397" i="127"/>
  <c r="L396" i="127"/>
  <c r="K396" i="127"/>
  <c r="L395" i="127"/>
  <c r="K395" i="127"/>
  <c r="L394" i="127"/>
  <c r="K394" i="127"/>
  <c r="L393" i="127"/>
  <c r="K393" i="127"/>
  <c r="L392" i="127"/>
  <c r="K392" i="127"/>
  <c r="L391" i="127"/>
  <c r="K391" i="127"/>
  <c r="L390" i="127"/>
  <c r="K390" i="127"/>
  <c r="L389" i="127"/>
  <c r="K389" i="127"/>
  <c r="L388" i="127"/>
  <c r="K388" i="127"/>
  <c r="L387" i="127"/>
  <c r="K387" i="127"/>
  <c r="L386" i="127"/>
  <c r="K386" i="127"/>
  <c r="L385" i="127"/>
  <c r="K385" i="127"/>
  <c r="L384" i="127"/>
  <c r="K384" i="127"/>
  <c r="L383" i="127"/>
  <c r="K383" i="127"/>
  <c r="L382" i="127"/>
  <c r="K382" i="127"/>
  <c r="L381" i="127"/>
  <c r="K381" i="127"/>
  <c r="L380" i="127"/>
  <c r="K380" i="127"/>
  <c r="L379" i="127"/>
  <c r="K379" i="127"/>
  <c r="L378" i="127"/>
  <c r="K378" i="127"/>
  <c r="L377" i="127"/>
  <c r="K377" i="127"/>
  <c r="L376" i="127"/>
  <c r="K376" i="127"/>
  <c r="L375" i="127"/>
  <c r="K375" i="127"/>
  <c r="L374" i="127"/>
  <c r="K374" i="127"/>
  <c r="L373" i="127"/>
  <c r="K373" i="127"/>
  <c r="L372" i="127"/>
  <c r="K372" i="127"/>
  <c r="L371" i="127"/>
  <c r="K371" i="127"/>
  <c r="L370" i="127"/>
  <c r="K370" i="127"/>
  <c r="L369" i="127"/>
  <c r="K369" i="127"/>
  <c r="L368" i="127"/>
  <c r="K368" i="127"/>
  <c r="L367" i="127"/>
  <c r="K367" i="127"/>
  <c r="L366" i="127"/>
  <c r="K366" i="127"/>
  <c r="L365" i="127"/>
  <c r="K365" i="127"/>
  <c r="L364" i="127"/>
  <c r="K364" i="127"/>
  <c r="L363" i="127"/>
  <c r="K363" i="127"/>
  <c r="L362" i="127"/>
  <c r="K362" i="127"/>
  <c r="L361" i="127"/>
  <c r="K361" i="127"/>
  <c r="L360" i="127"/>
  <c r="K360" i="127"/>
  <c r="L359" i="127"/>
  <c r="K359" i="127"/>
  <c r="L358" i="127"/>
  <c r="K358" i="127"/>
  <c r="L357" i="127"/>
  <c r="K357" i="127"/>
  <c r="L356" i="127"/>
  <c r="K356" i="127"/>
  <c r="L355" i="127"/>
  <c r="K355" i="127"/>
  <c r="L354" i="127"/>
  <c r="K354" i="127"/>
  <c r="L353" i="127"/>
  <c r="K353" i="127"/>
  <c r="L352" i="127"/>
  <c r="K352" i="127"/>
  <c r="L351" i="127"/>
  <c r="K351" i="127"/>
  <c r="L350" i="127"/>
  <c r="K350" i="127"/>
  <c r="L349" i="127"/>
  <c r="K349" i="127"/>
  <c r="L348" i="127"/>
  <c r="K348" i="127"/>
  <c r="L347" i="127"/>
  <c r="K347" i="127"/>
  <c r="L346" i="127"/>
  <c r="K346" i="127"/>
  <c r="L345" i="127"/>
  <c r="K345" i="127"/>
  <c r="L344" i="127"/>
  <c r="K344" i="127"/>
  <c r="L343" i="127"/>
  <c r="K343" i="127"/>
  <c r="L342" i="127"/>
  <c r="K342" i="127"/>
  <c r="L341" i="127"/>
  <c r="K341" i="127"/>
  <c r="L340" i="127"/>
  <c r="K340" i="127"/>
  <c r="L339" i="127"/>
  <c r="K339" i="127"/>
  <c r="L338" i="127"/>
  <c r="K338" i="127"/>
  <c r="L337" i="127"/>
  <c r="K337" i="127"/>
  <c r="L336" i="127"/>
  <c r="K336" i="127"/>
  <c r="L335" i="127"/>
  <c r="K335" i="127"/>
  <c r="L334" i="127"/>
  <c r="K334" i="127"/>
  <c r="L333" i="127"/>
  <c r="K333" i="127"/>
  <c r="L332" i="127"/>
  <c r="K332" i="127"/>
  <c r="L331" i="127"/>
  <c r="K331" i="127"/>
  <c r="L330" i="127"/>
  <c r="K330" i="127"/>
  <c r="L329" i="127"/>
  <c r="K329" i="127"/>
  <c r="L328" i="127"/>
  <c r="K328" i="127"/>
  <c r="L327" i="127"/>
  <c r="K327" i="127"/>
  <c r="L326" i="127"/>
  <c r="K326" i="127"/>
  <c r="L325" i="127"/>
  <c r="K325" i="127"/>
  <c r="L324" i="127"/>
  <c r="K324" i="127"/>
  <c r="L323" i="127"/>
  <c r="K323" i="127"/>
  <c r="L322" i="127"/>
  <c r="K322" i="127"/>
  <c r="L321" i="127"/>
  <c r="K321" i="127"/>
  <c r="L320" i="127"/>
  <c r="K320" i="127"/>
  <c r="L319" i="127"/>
  <c r="K319" i="127"/>
  <c r="L318" i="127"/>
  <c r="K318" i="127"/>
  <c r="L317" i="127"/>
  <c r="K317" i="127"/>
  <c r="L316" i="127"/>
  <c r="K316" i="127"/>
  <c r="L315" i="127"/>
  <c r="K315" i="127"/>
  <c r="L314" i="127"/>
  <c r="K314" i="127"/>
  <c r="L313" i="127"/>
  <c r="K313" i="127"/>
  <c r="L312" i="127"/>
  <c r="K312" i="127"/>
  <c r="L311" i="127"/>
  <c r="K311" i="127"/>
  <c r="L310" i="127"/>
  <c r="K310" i="127"/>
  <c r="L309" i="127"/>
  <c r="K309" i="127"/>
  <c r="L308" i="127"/>
  <c r="K308" i="127"/>
  <c r="L307" i="127"/>
  <c r="K307" i="127"/>
  <c r="L306" i="127"/>
  <c r="K306" i="127"/>
  <c r="L305" i="127"/>
  <c r="K305" i="127"/>
  <c r="L304" i="127"/>
  <c r="K304" i="127"/>
  <c r="L303" i="127"/>
  <c r="K303" i="127"/>
  <c r="L302" i="127"/>
  <c r="K302" i="127"/>
  <c r="L301" i="127"/>
  <c r="K301" i="127"/>
  <c r="L300" i="127"/>
  <c r="K300" i="127"/>
  <c r="L299" i="127"/>
  <c r="K299" i="127"/>
  <c r="L298" i="127"/>
  <c r="K298" i="127"/>
  <c r="L297" i="127"/>
  <c r="K297" i="127"/>
  <c r="L296" i="127"/>
  <c r="K296" i="127"/>
  <c r="L295" i="127"/>
  <c r="K295" i="127"/>
  <c r="L294" i="127"/>
  <c r="K294" i="127"/>
  <c r="L293" i="127"/>
  <c r="K293" i="127"/>
  <c r="L292" i="127"/>
  <c r="K292" i="127"/>
  <c r="L291" i="127"/>
  <c r="K291" i="127"/>
  <c r="L290" i="127"/>
  <c r="K290" i="127"/>
  <c r="L289" i="127"/>
  <c r="K289" i="127"/>
  <c r="L288" i="127"/>
  <c r="K288" i="127"/>
  <c r="L287" i="127"/>
  <c r="K287" i="127"/>
  <c r="L286" i="127"/>
  <c r="K286" i="127"/>
  <c r="L285" i="127"/>
  <c r="K285" i="127"/>
  <c r="L284" i="127"/>
  <c r="K284" i="127"/>
  <c r="L283" i="127"/>
  <c r="K283" i="127"/>
  <c r="L282" i="127"/>
  <c r="K282" i="127"/>
  <c r="L281" i="127"/>
  <c r="K281" i="127"/>
  <c r="L280" i="127"/>
  <c r="K280" i="127"/>
  <c r="L279" i="127"/>
  <c r="K279" i="127"/>
  <c r="L278" i="127"/>
  <c r="K278" i="127"/>
  <c r="L277" i="127"/>
  <c r="K277" i="127"/>
  <c r="L276" i="127"/>
  <c r="K276" i="127"/>
  <c r="L275" i="127"/>
  <c r="K275" i="127"/>
  <c r="L274" i="127"/>
  <c r="K274" i="127"/>
  <c r="L273" i="127"/>
  <c r="K273" i="127"/>
  <c r="L272" i="127"/>
  <c r="K272" i="127"/>
  <c r="L271" i="127"/>
  <c r="K271" i="127"/>
  <c r="L270" i="127"/>
  <c r="K270" i="127"/>
  <c r="L269" i="127"/>
  <c r="K269" i="127"/>
  <c r="L268" i="127"/>
  <c r="K268" i="127"/>
  <c r="L267" i="127"/>
  <c r="K267" i="127"/>
  <c r="L266" i="127"/>
  <c r="K266" i="127"/>
  <c r="L265" i="127"/>
  <c r="K265" i="127"/>
  <c r="L264" i="127"/>
  <c r="K264" i="127"/>
  <c r="L263" i="127"/>
  <c r="K263" i="127"/>
  <c r="L262" i="127"/>
  <c r="K262" i="127"/>
  <c r="L261" i="127"/>
  <c r="K261" i="127"/>
  <c r="L260" i="127"/>
  <c r="K260" i="127"/>
  <c r="L259" i="127"/>
  <c r="K259" i="127"/>
  <c r="L258" i="127"/>
  <c r="K258" i="127"/>
  <c r="L257" i="127"/>
  <c r="K257" i="127"/>
  <c r="L256" i="127"/>
  <c r="K256" i="127"/>
  <c r="L255" i="127"/>
  <c r="K255" i="127"/>
  <c r="L254" i="127"/>
  <c r="K254" i="127"/>
  <c r="L253" i="127"/>
  <c r="K253" i="127"/>
  <c r="L252" i="127"/>
  <c r="K252" i="127"/>
  <c r="L251" i="127"/>
  <c r="K251" i="127"/>
  <c r="L250" i="127"/>
  <c r="K250" i="127"/>
  <c r="L249" i="127"/>
  <c r="K249" i="127"/>
  <c r="L248" i="127"/>
  <c r="K248" i="127"/>
  <c r="L247" i="127"/>
  <c r="K247" i="127"/>
  <c r="L246" i="127"/>
  <c r="K246" i="127"/>
  <c r="L245" i="127"/>
  <c r="K245" i="127"/>
  <c r="L244" i="127"/>
  <c r="K244" i="127"/>
  <c r="L243" i="127"/>
  <c r="K243" i="127"/>
  <c r="L242" i="127"/>
  <c r="K242" i="127"/>
  <c r="L241" i="127"/>
  <c r="K241" i="127"/>
  <c r="L240" i="127"/>
  <c r="K240" i="127"/>
  <c r="L239" i="127"/>
  <c r="K239" i="127"/>
  <c r="L238" i="127"/>
  <c r="K238" i="127"/>
  <c r="L237" i="127"/>
  <c r="K237" i="127"/>
  <c r="L236" i="127"/>
  <c r="K236" i="127"/>
  <c r="L235" i="127"/>
  <c r="K235" i="127"/>
  <c r="L234" i="127"/>
  <c r="K234" i="127"/>
  <c r="L233" i="127"/>
  <c r="K233" i="127"/>
  <c r="L232" i="127"/>
  <c r="K232" i="127"/>
  <c r="L231" i="127"/>
  <c r="K231" i="127"/>
  <c r="L230" i="127"/>
  <c r="K230" i="127"/>
  <c r="L229" i="127"/>
  <c r="K229" i="127"/>
  <c r="L228" i="127"/>
  <c r="K228" i="127"/>
  <c r="L227" i="127"/>
  <c r="K227" i="127"/>
  <c r="L226" i="127"/>
  <c r="K226" i="127"/>
  <c r="L225" i="127"/>
  <c r="K225" i="127"/>
  <c r="L224" i="127"/>
  <c r="K224" i="127"/>
  <c r="L223" i="127"/>
  <c r="K223" i="127"/>
  <c r="L222" i="127"/>
  <c r="K222" i="127"/>
  <c r="L221" i="127"/>
  <c r="K221" i="127"/>
  <c r="L220" i="127"/>
  <c r="K220" i="127"/>
  <c r="L219" i="127"/>
  <c r="K219" i="127"/>
  <c r="L218" i="127"/>
  <c r="K218" i="127"/>
  <c r="L217" i="127"/>
  <c r="K217" i="127"/>
  <c r="L216" i="127"/>
  <c r="K216" i="127"/>
  <c r="L215" i="127"/>
  <c r="K215" i="127"/>
  <c r="L214" i="127"/>
  <c r="K214" i="127"/>
  <c r="L213" i="127"/>
  <c r="K213" i="127"/>
  <c r="L212" i="127"/>
  <c r="K212" i="127"/>
  <c r="L211" i="127"/>
  <c r="K211" i="127"/>
  <c r="L210" i="127"/>
  <c r="K210" i="127"/>
  <c r="L209" i="127"/>
  <c r="K209" i="127"/>
  <c r="L208" i="127"/>
  <c r="K208" i="127"/>
  <c r="L207" i="127"/>
  <c r="K207" i="127"/>
  <c r="L206" i="127"/>
  <c r="K206" i="127"/>
  <c r="L205" i="127"/>
  <c r="K205" i="127"/>
  <c r="L204" i="127"/>
  <c r="K204" i="127"/>
  <c r="L203" i="127"/>
  <c r="K203" i="127"/>
  <c r="L202" i="127"/>
  <c r="K202" i="127"/>
  <c r="L201" i="127"/>
  <c r="K201" i="127"/>
  <c r="L200" i="127"/>
  <c r="K200" i="127"/>
  <c r="L199" i="127"/>
  <c r="K199" i="127"/>
  <c r="L198" i="127"/>
  <c r="K198" i="127"/>
  <c r="L197" i="127"/>
  <c r="K197" i="127"/>
  <c r="L196" i="127"/>
  <c r="K196" i="127"/>
  <c r="L195" i="127"/>
  <c r="K195" i="127"/>
  <c r="L194" i="127"/>
  <c r="K194" i="127"/>
  <c r="L193" i="127"/>
  <c r="K193" i="127"/>
  <c r="L192" i="127"/>
  <c r="K192" i="127"/>
  <c r="L191" i="127"/>
  <c r="K191" i="127"/>
  <c r="L190" i="127"/>
  <c r="K190" i="127"/>
  <c r="L189" i="127"/>
  <c r="K189" i="127"/>
  <c r="L188" i="127"/>
  <c r="K188" i="127"/>
  <c r="L187" i="127"/>
  <c r="K187" i="127"/>
  <c r="L186" i="127"/>
  <c r="K186" i="127"/>
  <c r="L185" i="127"/>
  <c r="K185" i="127"/>
  <c r="L184" i="127"/>
  <c r="K184" i="127"/>
  <c r="L183" i="127"/>
  <c r="K183" i="127"/>
  <c r="L182" i="127"/>
  <c r="K182" i="127"/>
  <c r="L181" i="127"/>
  <c r="K181" i="127"/>
  <c r="L180" i="127"/>
  <c r="K180" i="127"/>
  <c r="L179" i="127"/>
  <c r="K179" i="127"/>
  <c r="L178" i="127"/>
  <c r="K178" i="127"/>
  <c r="L177" i="127"/>
  <c r="K177" i="127"/>
  <c r="L176" i="127"/>
  <c r="K176" i="127"/>
  <c r="L175" i="127"/>
  <c r="K175" i="127"/>
  <c r="L174" i="127"/>
  <c r="K174" i="127"/>
  <c r="L173" i="127"/>
  <c r="K173" i="127"/>
  <c r="L172" i="127"/>
  <c r="K172" i="127"/>
  <c r="L171" i="127"/>
  <c r="K171" i="127"/>
  <c r="L170" i="127"/>
  <c r="K170" i="127"/>
  <c r="L169" i="127"/>
  <c r="K169" i="127"/>
  <c r="L168" i="127"/>
  <c r="K168" i="127"/>
  <c r="L167" i="127"/>
  <c r="K167" i="127"/>
  <c r="L166" i="127"/>
  <c r="K166" i="127"/>
  <c r="L165" i="127"/>
  <c r="K165" i="127"/>
  <c r="L164" i="127"/>
  <c r="K164" i="127"/>
  <c r="L163" i="127"/>
  <c r="K163" i="127"/>
  <c r="L162" i="127"/>
  <c r="K162" i="127"/>
  <c r="L161" i="127"/>
  <c r="K161" i="127"/>
  <c r="L160" i="127"/>
  <c r="K160" i="127"/>
  <c r="L159" i="127"/>
  <c r="K159" i="127"/>
  <c r="L158" i="127"/>
  <c r="K158" i="127"/>
  <c r="L157" i="127"/>
  <c r="K157" i="127"/>
  <c r="L156" i="127"/>
  <c r="K156" i="127"/>
  <c r="L155" i="127"/>
  <c r="K155" i="127"/>
  <c r="L154" i="127"/>
  <c r="K154" i="127"/>
  <c r="L153" i="127"/>
  <c r="K153" i="127"/>
  <c r="L152" i="127"/>
  <c r="K152" i="127"/>
  <c r="L151" i="127"/>
  <c r="K151" i="127"/>
  <c r="L150" i="127"/>
  <c r="K150" i="127"/>
  <c r="L149" i="127"/>
  <c r="K149" i="127"/>
  <c r="L148" i="127"/>
  <c r="K148" i="127"/>
  <c r="L147" i="127"/>
  <c r="K147" i="127"/>
  <c r="L146" i="127"/>
  <c r="K146" i="127"/>
  <c r="L145" i="127"/>
  <c r="K145" i="127"/>
  <c r="L144" i="127"/>
  <c r="K144" i="127"/>
  <c r="L143" i="127"/>
  <c r="K143" i="127"/>
  <c r="L142" i="127"/>
  <c r="K142" i="127"/>
  <c r="L141" i="127"/>
  <c r="K141" i="127"/>
  <c r="L140" i="127"/>
  <c r="K140" i="127"/>
  <c r="L139" i="127"/>
  <c r="K139" i="127"/>
  <c r="L138" i="127"/>
  <c r="K138" i="127"/>
  <c r="L137" i="127"/>
  <c r="K137" i="127"/>
  <c r="L136" i="127"/>
  <c r="K136" i="127"/>
  <c r="L135" i="127"/>
  <c r="K135" i="127"/>
  <c r="L134" i="127"/>
  <c r="K134" i="127"/>
  <c r="L133" i="127"/>
  <c r="K133" i="127"/>
  <c r="L132" i="127"/>
  <c r="K132" i="127"/>
  <c r="L131" i="127"/>
  <c r="K131" i="127"/>
  <c r="L130" i="127"/>
  <c r="K130" i="127"/>
  <c r="L129" i="127"/>
  <c r="K129" i="127"/>
  <c r="L128" i="127"/>
  <c r="K128" i="127"/>
  <c r="L127" i="127"/>
  <c r="K127" i="127"/>
  <c r="L126" i="127"/>
  <c r="K126" i="127"/>
  <c r="L125" i="127"/>
  <c r="K125" i="127"/>
  <c r="L124" i="127"/>
  <c r="K124" i="127"/>
  <c r="L123" i="127"/>
  <c r="K123" i="127"/>
  <c r="L122" i="127"/>
  <c r="K122" i="127"/>
  <c r="L121" i="127"/>
  <c r="K121" i="127"/>
  <c r="L120" i="127"/>
  <c r="K120" i="127"/>
  <c r="L119" i="127"/>
  <c r="K119" i="127"/>
  <c r="L118" i="127"/>
  <c r="K118" i="127"/>
  <c r="L117" i="127"/>
  <c r="K117" i="127"/>
  <c r="L116" i="127"/>
  <c r="K116" i="127"/>
  <c r="L115" i="127"/>
  <c r="K115" i="127"/>
  <c r="L114" i="127"/>
  <c r="K114" i="127"/>
  <c r="L113" i="127"/>
  <c r="K113" i="127"/>
  <c r="L112" i="127"/>
  <c r="K112" i="127"/>
  <c r="L111" i="127"/>
  <c r="K111" i="127"/>
  <c r="L110" i="127"/>
  <c r="K110" i="127"/>
  <c r="L109" i="127"/>
  <c r="K109" i="127"/>
  <c r="L108" i="127"/>
  <c r="K108" i="127"/>
  <c r="L107" i="127"/>
  <c r="K107" i="127"/>
  <c r="L106" i="127"/>
  <c r="K106" i="127"/>
  <c r="L105" i="127"/>
  <c r="K105" i="127"/>
  <c r="L104" i="127"/>
  <c r="K104" i="127"/>
  <c r="L103" i="127"/>
  <c r="K103" i="127"/>
  <c r="L102" i="127"/>
  <c r="K102" i="127"/>
  <c r="L101" i="127"/>
  <c r="K101" i="127"/>
  <c r="L100" i="127"/>
  <c r="K100" i="127"/>
  <c r="L99" i="127"/>
  <c r="K99" i="127"/>
  <c r="L98" i="127"/>
  <c r="K98" i="127"/>
  <c r="L97" i="127"/>
  <c r="K97" i="127"/>
  <c r="L96" i="127"/>
  <c r="K96" i="127"/>
  <c r="L95" i="127"/>
  <c r="K95" i="127"/>
  <c r="L94" i="127"/>
  <c r="K94" i="127"/>
  <c r="L93" i="127"/>
  <c r="K93" i="127"/>
  <c r="L92" i="127"/>
  <c r="K92" i="127"/>
  <c r="L91" i="127"/>
  <c r="K91" i="127"/>
  <c r="L90" i="127"/>
  <c r="K90" i="127"/>
  <c r="L89" i="127"/>
  <c r="K89" i="127"/>
  <c r="L88" i="127"/>
  <c r="K88" i="127"/>
  <c r="L87" i="127"/>
  <c r="K87" i="127"/>
  <c r="L86" i="127"/>
  <c r="K86" i="127"/>
  <c r="L85" i="127"/>
  <c r="K85" i="127"/>
  <c r="L84" i="127"/>
  <c r="K84" i="127"/>
  <c r="L83" i="127"/>
  <c r="K83" i="127"/>
  <c r="L82" i="127"/>
  <c r="K82" i="127"/>
  <c r="L81" i="127"/>
  <c r="K81" i="127"/>
  <c r="L80" i="127"/>
  <c r="K80" i="127"/>
  <c r="L79" i="127"/>
  <c r="K79" i="127"/>
  <c r="L78" i="127"/>
  <c r="K78" i="127"/>
  <c r="L77" i="127"/>
  <c r="K77" i="127"/>
  <c r="L76" i="127"/>
  <c r="K76" i="127"/>
  <c r="L75" i="127"/>
  <c r="K75" i="127"/>
  <c r="L74" i="127"/>
  <c r="K74" i="127"/>
  <c r="L73" i="127"/>
  <c r="K73" i="127"/>
  <c r="L72" i="127"/>
  <c r="K72" i="127"/>
  <c r="L71" i="127"/>
  <c r="K71" i="127"/>
  <c r="L70" i="127"/>
  <c r="K70" i="127"/>
  <c r="L69" i="127"/>
  <c r="K69" i="127"/>
  <c r="L68" i="127"/>
  <c r="K68" i="127"/>
  <c r="L67" i="127"/>
  <c r="K67" i="127"/>
  <c r="L66" i="127"/>
  <c r="K66" i="127"/>
  <c r="L65" i="127"/>
  <c r="K65" i="127"/>
  <c r="L64" i="127"/>
  <c r="K64" i="127"/>
  <c r="L63" i="127"/>
  <c r="K63" i="127"/>
  <c r="L62" i="127"/>
  <c r="K62" i="127"/>
  <c r="L61" i="127"/>
  <c r="K61" i="127"/>
  <c r="L60" i="127"/>
  <c r="K60" i="127"/>
  <c r="L59" i="127"/>
  <c r="K59" i="127"/>
  <c r="L58" i="127"/>
  <c r="K58" i="127"/>
  <c r="L57" i="127"/>
  <c r="K57" i="127"/>
  <c r="L56" i="127"/>
  <c r="K56" i="127"/>
  <c r="L55" i="127"/>
  <c r="K55" i="127"/>
  <c r="L54" i="127"/>
  <c r="K54" i="127"/>
  <c r="L53" i="127"/>
  <c r="K53" i="127"/>
  <c r="L52" i="127"/>
  <c r="K52" i="127"/>
  <c r="L51" i="127"/>
  <c r="K51" i="127"/>
  <c r="L50" i="127"/>
  <c r="K50" i="127"/>
  <c r="L49" i="127"/>
  <c r="K49" i="127"/>
  <c r="L48" i="127"/>
  <c r="K48" i="127"/>
  <c r="L47" i="127"/>
  <c r="K47" i="127"/>
  <c r="L46" i="127"/>
  <c r="K46" i="127"/>
  <c r="L45" i="127"/>
  <c r="K45" i="127"/>
  <c r="L44" i="127"/>
  <c r="K44" i="127"/>
  <c r="L43" i="127"/>
  <c r="K43" i="127"/>
  <c r="L42" i="127"/>
  <c r="K42" i="127"/>
  <c r="L41" i="127"/>
  <c r="K41" i="127"/>
  <c r="L40" i="127"/>
  <c r="K40" i="127"/>
  <c r="L39" i="127"/>
  <c r="K39" i="127"/>
  <c r="L38" i="127"/>
  <c r="K38" i="127"/>
  <c r="L37" i="127"/>
  <c r="K37" i="127"/>
  <c r="L36" i="127"/>
  <c r="K36" i="127"/>
  <c r="L35" i="127"/>
  <c r="K35" i="127"/>
  <c r="L34" i="127"/>
  <c r="K34" i="127"/>
  <c r="L33" i="127"/>
  <c r="K33" i="127"/>
  <c r="L32" i="127"/>
  <c r="K32" i="127"/>
  <c r="L31" i="127"/>
  <c r="K31" i="127"/>
  <c r="L30" i="127"/>
  <c r="K30" i="127"/>
  <c r="L29" i="127"/>
  <c r="K29" i="127"/>
  <c r="L28" i="127"/>
  <c r="K28" i="127"/>
  <c r="L27" i="127"/>
  <c r="K27" i="127"/>
  <c r="L26" i="127"/>
  <c r="K26" i="127"/>
  <c r="L25" i="127"/>
  <c r="K25" i="127"/>
  <c r="L24" i="127"/>
  <c r="K24" i="127"/>
  <c r="L23" i="127"/>
  <c r="K23" i="127"/>
  <c r="L22" i="127"/>
  <c r="K22" i="127"/>
  <c r="L21" i="127"/>
  <c r="K21" i="127"/>
  <c r="L20" i="127"/>
  <c r="K20" i="127"/>
  <c r="L19" i="127"/>
  <c r="K19" i="127"/>
  <c r="L18" i="127"/>
  <c r="K18" i="127"/>
  <c r="L17" i="127"/>
  <c r="K17" i="127"/>
  <c r="L16" i="127"/>
  <c r="K16" i="127"/>
  <c r="L15" i="127"/>
  <c r="K15" i="127"/>
  <c r="L14" i="127"/>
  <c r="K14" i="127"/>
  <c r="L13" i="127"/>
  <c r="K13" i="127"/>
  <c r="L12" i="127"/>
  <c r="K12" i="127"/>
  <c r="I454" i="127"/>
  <c r="I453" i="127"/>
  <c r="I452" i="127"/>
  <c r="I451" i="127"/>
  <c r="I450" i="127"/>
  <c r="I449" i="127"/>
  <c r="I448" i="127"/>
  <c r="I447" i="127"/>
  <c r="I446" i="127"/>
  <c r="I445" i="127"/>
  <c r="I444" i="127"/>
  <c r="I443" i="127"/>
  <c r="I442" i="127"/>
  <c r="I441" i="127"/>
  <c r="I440" i="127"/>
  <c r="I439" i="127"/>
  <c r="I438" i="127"/>
  <c r="I437" i="127"/>
  <c r="I436" i="127"/>
  <c r="I435" i="127"/>
  <c r="I434" i="127"/>
  <c r="I433" i="127"/>
  <c r="I432" i="127"/>
  <c r="I431" i="127"/>
  <c r="I430" i="127"/>
  <c r="I429" i="127"/>
  <c r="I428" i="127"/>
  <c r="I427" i="127"/>
  <c r="I426" i="127"/>
  <c r="I425" i="127"/>
  <c r="I424" i="127"/>
  <c r="I423" i="127"/>
  <c r="I422" i="127"/>
  <c r="I421" i="127"/>
  <c r="I420" i="127"/>
  <c r="I419" i="127"/>
  <c r="I418" i="127"/>
  <c r="I417" i="127"/>
  <c r="I416" i="127"/>
  <c r="I415" i="127"/>
  <c r="I414" i="127"/>
  <c r="I413" i="127"/>
  <c r="I412" i="127"/>
  <c r="I411" i="127"/>
  <c r="I410" i="127"/>
  <c r="I409" i="127"/>
  <c r="I408" i="127"/>
  <c r="I407" i="127"/>
  <c r="I406" i="127"/>
  <c r="I405" i="127"/>
  <c r="I404" i="127"/>
  <c r="I403" i="127"/>
  <c r="I402" i="127"/>
  <c r="I401" i="127"/>
  <c r="I400" i="127"/>
  <c r="I399" i="127"/>
  <c r="I398" i="127"/>
  <c r="I397" i="127"/>
  <c r="I396" i="127"/>
  <c r="I395" i="127"/>
  <c r="I394" i="127"/>
  <c r="I393" i="127"/>
  <c r="I392" i="127"/>
  <c r="I391" i="127"/>
  <c r="I390" i="127"/>
  <c r="I389" i="127"/>
  <c r="I388" i="127"/>
  <c r="I387" i="127"/>
  <c r="I386" i="127"/>
  <c r="I385" i="127"/>
  <c r="I384" i="127"/>
  <c r="I383" i="127"/>
  <c r="I382" i="127"/>
  <c r="I381" i="127"/>
  <c r="I380" i="127"/>
  <c r="I379" i="127"/>
  <c r="I378" i="127"/>
  <c r="I377" i="127"/>
  <c r="I376" i="127"/>
  <c r="I375" i="127"/>
  <c r="I374" i="127"/>
  <c r="I373" i="127"/>
  <c r="I372" i="127"/>
  <c r="I371" i="127"/>
  <c r="I370" i="127"/>
  <c r="I369" i="127"/>
  <c r="I368" i="127"/>
  <c r="I367" i="127"/>
  <c r="I366" i="127"/>
  <c r="I365" i="127"/>
  <c r="I364" i="127"/>
  <c r="I363" i="127"/>
  <c r="I362" i="127"/>
  <c r="I361" i="127"/>
  <c r="I360" i="127"/>
  <c r="I359" i="127"/>
  <c r="I358" i="127"/>
  <c r="I357" i="127"/>
  <c r="I356" i="127"/>
  <c r="I355" i="127"/>
  <c r="I354" i="127"/>
  <c r="I353" i="127"/>
  <c r="I352" i="127"/>
  <c r="I351" i="127"/>
  <c r="I350" i="127"/>
  <c r="I349" i="127"/>
  <c r="I348" i="127"/>
  <c r="I347" i="127"/>
  <c r="I346" i="127"/>
  <c r="I345" i="127"/>
  <c r="I344" i="127"/>
  <c r="I343" i="127"/>
  <c r="I342" i="127"/>
  <c r="I341" i="127"/>
  <c r="I340" i="127"/>
  <c r="I339" i="127"/>
  <c r="I338" i="127"/>
  <c r="I337" i="127"/>
  <c r="I336" i="127"/>
  <c r="I335" i="127"/>
  <c r="I334" i="127"/>
  <c r="I333" i="127"/>
  <c r="I332" i="127"/>
  <c r="I331" i="127"/>
  <c r="I330" i="127"/>
  <c r="I329" i="127"/>
  <c r="I328" i="127"/>
  <c r="I327" i="127"/>
  <c r="I326" i="127"/>
  <c r="I325" i="127"/>
  <c r="I324" i="127"/>
  <c r="I323" i="127"/>
  <c r="I322" i="127"/>
  <c r="I321" i="127"/>
  <c r="I320" i="127"/>
  <c r="I319" i="127"/>
  <c r="I318" i="127"/>
  <c r="I317" i="127"/>
  <c r="I316" i="127"/>
  <c r="I315" i="127"/>
  <c r="I314" i="127"/>
  <c r="I313" i="127"/>
  <c r="I312" i="127"/>
  <c r="I311" i="127"/>
  <c r="I310" i="127"/>
  <c r="I309" i="127"/>
  <c r="I308" i="127"/>
  <c r="I307" i="127"/>
  <c r="I306" i="127"/>
  <c r="I305" i="127"/>
  <c r="I304" i="127"/>
  <c r="I303" i="127"/>
  <c r="I302" i="127"/>
  <c r="I301" i="127"/>
  <c r="I300" i="127"/>
  <c r="I299" i="127"/>
  <c r="I298" i="127"/>
  <c r="I297" i="127"/>
  <c r="I296" i="127"/>
  <c r="I295" i="127"/>
  <c r="I294" i="127"/>
  <c r="I293" i="127"/>
  <c r="I292" i="127"/>
  <c r="I291" i="127"/>
  <c r="I290" i="127"/>
  <c r="I289" i="127"/>
  <c r="I288" i="127"/>
  <c r="I287" i="127"/>
  <c r="I286" i="127"/>
  <c r="I285" i="127"/>
  <c r="I284" i="127"/>
  <c r="I283" i="127"/>
  <c r="I282" i="127"/>
  <c r="I281" i="127"/>
  <c r="I280" i="127"/>
  <c r="I279" i="127"/>
  <c r="I278" i="127"/>
  <c r="I277" i="127"/>
  <c r="I276" i="127"/>
  <c r="I275" i="127"/>
  <c r="I274" i="127"/>
  <c r="I273" i="127"/>
  <c r="I272" i="127"/>
  <c r="I271" i="127"/>
  <c r="I270" i="127"/>
  <c r="I269" i="127"/>
  <c r="I268" i="127"/>
  <c r="I267" i="127"/>
  <c r="I266" i="127"/>
  <c r="I265" i="127"/>
  <c r="I264" i="127"/>
  <c r="I263" i="127"/>
  <c r="I262" i="127"/>
  <c r="I261" i="127"/>
  <c r="I260" i="127"/>
  <c r="I259" i="127"/>
  <c r="I258" i="127"/>
  <c r="I257" i="127"/>
  <c r="I256" i="127"/>
  <c r="I255" i="127"/>
  <c r="I254" i="127"/>
  <c r="I253" i="127"/>
  <c r="I252" i="127"/>
  <c r="I251" i="127"/>
  <c r="I250" i="127"/>
  <c r="I249" i="127"/>
  <c r="I248" i="127"/>
  <c r="I247" i="127"/>
  <c r="I246" i="127"/>
  <c r="I245" i="127"/>
  <c r="I244" i="127"/>
  <c r="I243" i="127"/>
  <c r="I242" i="127"/>
  <c r="I241" i="127"/>
  <c r="I240" i="127"/>
  <c r="I239" i="127"/>
  <c r="I238" i="127"/>
  <c r="I237" i="127"/>
  <c r="I236" i="127"/>
  <c r="I235" i="127"/>
  <c r="I234" i="127"/>
  <c r="I233" i="127"/>
  <c r="I232" i="127"/>
  <c r="I231" i="127"/>
  <c r="I230" i="127"/>
  <c r="I229" i="127"/>
  <c r="I228" i="127"/>
  <c r="I227" i="127"/>
  <c r="I226" i="127"/>
  <c r="I225" i="127"/>
  <c r="I224" i="127"/>
  <c r="I223" i="127"/>
  <c r="I222" i="127"/>
  <c r="I221" i="127"/>
  <c r="I220" i="127"/>
  <c r="I219" i="127"/>
  <c r="I218" i="127"/>
  <c r="I217" i="127"/>
  <c r="I216" i="127"/>
  <c r="I215" i="127"/>
  <c r="I214" i="127"/>
  <c r="I213" i="127"/>
  <c r="I212" i="127"/>
  <c r="I211" i="127"/>
  <c r="I210" i="127"/>
  <c r="I209" i="127"/>
  <c r="I208" i="127"/>
  <c r="I207" i="127"/>
  <c r="I206" i="127"/>
  <c r="I205" i="127"/>
  <c r="I204" i="127"/>
  <c r="I203" i="127"/>
  <c r="I202" i="127"/>
  <c r="I201" i="127"/>
  <c r="I200" i="127"/>
  <c r="I199" i="127"/>
  <c r="I198" i="127"/>
  <c r="I197" i="127"/>
  <c r="I196" i="127"/>
  <c r="I195" i="127"/>
  <c r="I194" i="127"/>
  <c r="I193" i="127"/>
  <c r="I192" i="127"/>
  <c r="I191" i="127"/>
  <c r="I190" i="127"/>
  <c r="I189" i="127"/>
  <c r="I188" i="127"/>
  <c r="I187" i="127"/>
  <c r="I186" i="127"/>
  <c r="I185" i="127"/>
  <c r="I184" i="127"/>
  <c r="I183" i="127"/>
  <c r="I182" i="127"/>
  <c r="I181" i="127"/>
  <c r="I180" i="127"/>
  <c r="I179" i="127"/>
  <c r="I178" i="127"/>
  <c r="I177" i="127"/>
  <c r="I176" i="127"/>
  <c r="I175" i="127"/>
  <c r="I174" i="127"/>
  <c r="I173" i="127"/>
  <c r="I172" i="127"/>
  <c r="I171" i="127"/>
  <c r="I170" i="127"/>
  <c r="I169" i="127"/>
  <c r="I168" i="127"/>
  <c r="I167" i="127"/>
  <c r="I166" i="127"/>
  <c r="I165" i="127"/>
  <c r="I164" i="127"/>
  <c r="I163" i="127"/>
  <c r="I162" i="127"/>
  <c r="I161" i="127"/>
  <c r="I160" i="127"/>
  <c r="I159" i="127"/>
  <c r="I158" i="127"/>
  <c r="I157" i="127"/>
  <c r="I156" i="127"/>
  <c r="I155" i="127"/>
  <c r="I154" i="127"/>
  <c r="I153" i="127"/>
  <c r="I152" i="127"/>
  <c r="I151" i="127"/>
  <c r="I150" i="127"/>
  <c r="I149" i="127"/>
  <c r="I148" i="127"/>
  <c r="I147" i="127"/>
  <c r="I146" i="127"/>
  <c r="I145" i="127"/>
  <c r="I144" i="127"/>
  <c r="I143" i="127"/>
  <c r="I142" i="127"/>
  <c r="I141" i="127"/>
  <c r="I140" i="127"/>
  <c r="I139" i="127"/>
  <c r="I138" i="127"/>
  <c r="I137" i="127"/>
  <c r="I136" i="127"/>
  <c r="I135" i="127"/>
  <c r="I134" i="127"/>
  <c r="I133" i="127"/>
  <c r="I132" i="127"/>
  <c r="I131" i="127"/>
  <c r="I130" i="127"/>
  <c r="I129" i="127"/>
  <c r="I128" i="127"/>
  <c r="I127" i="127"/>
  <c r="I126" i="127"/>
  <c r="I125" i="127"/>
  <c r="I124" i="127"/>
  <c r="I123" i="127"/>
  <c r="I122" i="127"/>
  <c r="I121" i="127"/>
  <c r="I120" i="127"/>
  <c r="I119" i="127"/>
  <c r="I118" i="127"/>
  <c r="I117" i="127"/>
  <c r="I116" i="127"/>
  <c r="I115" i="127"/>
  <c r="I114" i="127"/>
  <c r="I113" i="127"/>
  <c r="I112" i="127"/>
  <c r="I111" i="127"/>
  <c r="I110" i="127"/>
  <c r="I109" i="127"/>
  <c r="I108" i="127"/>
  <c r="I107" i="127"/>
  <c r="I106" i="127"/>
  <c r="I105" i="127"/>
  <c r="I104" i="127"/>
  <c r="I103" i="127"/>
  <c r="I102" i="127"/>
  <c r="I101" i="127"/>
  <c r="I100" i="127"/>
  <c r="I99" i="127"/>
  <c r="I98" i="127"/>
  <c r="I97" i="127"/>
  <c r="I96" i="127"/>
  <c r="I95" i="127"/>
  <c r="I94" i="127"/>
  <c r="I93" i="127"/>
  <c r="I92" i="127"/>
  <c r="I91" i="127"/>
  <c r="I90" i="127"/>
  <c r="I89" i="127"/>
  <c r="I88" i="127"/>
  <c r="I87" i="127"/>
  <c r="I86" i="127"/>
  <c r="I85" i="127"/>
  <c r="I84" i="127"/>
  <c r="I83" i="127"/>
  <c r="I82" i="127"/>
  <c r="I81" i="127"/>
  <c r="I80" i="127"/>
  <c r="I79" i="127"/>
  <c r="I78" i="127"/>
  <c r="I77" i="127"/>
  <c r="I76" i="127"/>
  <c r="I75" i="127"/>
  <c r="I74" i="127"/>
  <c r="I73" i="127"/>
  <c r="I72" i="127"/>
  <c r="I71" i="127"/>
  <c r="I70" i="127"/>
  <c r="I69" i="127"/>
  <c r="I68" i="127"/>
  <c r="I67" i="127"/>
  <c r="I66" i="127"/>
  <c r="I65" i="127"/>
  <c r="I64" i="127"/>
  <c r="I63" i="127"/>
  <c r="I62" i="127"/>
  <c r="I61" i="127"/>
  <c r="I60" i="127"/>
  <c r="I59" i="127"/>
  <c r="I58" i="127"/>
  <c r="I57" i="127"/>
  <c r="I56" i="127"/>
  <c r="I55" i="127"/>
  <c r="I54" i="127"/>
  <c r="I53" i="127"/>
  <c r="I52" i="127"/>
  <c r="I51" i="127"/>
  <c r="I50" i="127"/>
  <c r="I49" i="127"/>
  <c r="I48" i="127"/>
  <c r="I47" i="127"/>
  <c r="I46" i="127"/>
  <c r="I45" i="127"/>
  <c r="I44" i="127"/>
  <c r="I43" i="127"/>
  <c r="I42" i="127"/>
  <c r="I41" i="127"/>
  <c r="I40" i="127"/>
  <c r="I39" i="127"/>
  <c r="I38" i="127"/>
  <c r="I37" i="127"/>
  <c r="I36" i="127"/>
  <c r="I35" i="127"/>
  <c r="I34" i="127"/>
  <c r="I33" i="127"/>
  <c r="I32" i="127"/>
  <c r="I31" i="127"/>
  <c r="I30" i="127"/>
  <c r="I29" i="127"/>
  <c r="I28" i="127"/>
  <c r="I27" i="127"/>
  <c r="I26" i="127"/>
  <c r="I25" i="127"/>
  <c r="I24" i="127"/>
  <c r="I23" i="127"/>
  <c r="I22" i="127"/>
  <c r="I21" i="127"/>
  <c r="I20" i="127"/>
  <c r="I19" i="127"/>
  <c r="I18" i="127"/>
  <c r="I17" i="127"/>
  <c r="I16" i="127"/>
  <c r="I15" i="127"/>
  <c r="I14" i="127"/>
  <c r="I13" i="127"/>
  <c r="I12" i="127"/>
  <c r="F454" i="127"/>
  <c r="F453" i="127"/>
  <c r="F452" i="127"/>
  <c r="F451" i="127"/>
  <c r="F450" i="127"/>
  <c r="F449" i="127"/>
  <c r="F448" i="127"/>
  <c r="F447" i="127"/>
  <c r="F446" i="127"/>
  <c r="F445" i="127"/>
  <c r="F444" i="127"/>
  <c r="F443" i="127"/>
  <c r="F442" i="127"/>
  <c r="F441" i="127"/>
  <c r="F440" i="127"/>
  <c r="F439" i="127"/>
  <c r="F438" i="127"/>
  <c r="F437" i="127"/>
  <c r="F436" i="127"/>
  <c r="F435" i="127"/>
  <c r="F434" i="127"/>
  <c r="F433" i="127"/>
  <c r="F432" i="127"/>
  <c r="F431" i="127"/>
  <c r="F430" i="127"/>
  <c r="F429" i="127"/>
  <c r="F428" i="127"/>
  <c r="F427" i="127"/>
  <c r="F426" i="127"/>
  <c r="F425" i="127"/>
  <c r="F424" i="127"/>
  <c r="F423" i="127"/>
  <c r="F422" i="127"/>
  <c r="F421" i="127"/>
  <c r="F420" i="127"/>
  <c r="F419" i="127"/>
  <c r="F418" i="127"/>
  <c r="F417" i="127"/>
  <c r="F416" i="127"/>
  <c r="F415" i="127"/>
  <c r="F414" i="127"/>
  <c r="F413" i="127"/>
  <c r="F412" i="127"/>
  <c r="F411" i="127"/>
  <c r="F410" i="127"/>
  <c r="F409" i="127"/>
  <c r="F408" i="127"/>
  <c r="F407" i="127"/>
  <c r="F406" i="127"/>
  <c r="F405" i="127"/>
  <c r="F404" i="127"/>
  <c r="F403" i="127"/>
  <c r="F402" i="127"/>
  <c r="F401" i="127"/>
  <c r="F400" i="127"/>
  <c r="F399" i="127"/>
  <c r="F398" i="127"/>
  <c r="F397" i="127"/>
  <c r="F396" i="127"/>
  <c r="F395" i="127"/>
  <c r="F394" i="127"/>
  <c r="F393" i="127"/>
  <c r="F392" i="127"/>
  <c r="F391" i="127"/>
  <c r="F390" i="127"/>
  <c r="F389" i="127"/>
  <c r="F388" i="127"/>
  <c r="F387" i="127"/>
  <c r="F386" i="127"/>
  <c r="F385" i="127"/>
  <c r="F384" i="127"/>
  <c r="F383" i="127"/>
  <c r="F382" i="127"/>
  <c r="F381" i="127"/>
  <c r="F380" i="127"/>
  <c r="F379" i="127"/>
  <c r="F378" i="127"/>
  <c r="F377" i="127"/>
  <c r="F376" i="127"/>
  <c r="F375" i="127"/>
  <c r="F374" i="127"/>
  <c r="F373" i="127"/>
  <c r="F372" i="127"/>
  <c r="F371" i="127"/>
  <c r="F370" i="127"/>
  <c r="F369" i="127"/>
  <c r="F368" i="127"/>
  <c r="F367" i="127"/>
  <c r="F366" i="127"/>
  <c r="F365" i="127"/>
  <c r="F364" i="127"/>
  <c r="F363" i="127"/>
  <c r="F362" i="127"/>
  <c r="F361" i="127"/>
  <c r="F360" i="127"/>
  <c r="F359" i="127"/>
  <c r="F358" i="127"/>
  <c r="F357" i="127"/>
  <c r="F356" i="127"/>
  <c r="F355" i="127"/>
  <c r="F354" i="127"/>
  <c r="F353" i="127"/>
  <c r="F352" i="127"/>
  <c r="F351" i="127"/>
  <c r="F350" i="127"/>
  <c r="F349" i="127"/>
  <c r="F348" i="127"/>
  <c r="F347" i="127"/>
  <c r="F346" i="127"/>
  <c r="F345" i="127"/>
  <c r="F344" i="127"/>
  <c r="F343" i="127"/>
  <c r="F342" i="127"/>
  <c r="F341" i="127"/>
  <c r="F340" i="127"/>
  <c r="F339" i="127"/>
  <c r="F338" i="127"/>
  <c r="F337" i="127"/>
  <c r="F336" i="127"/>
  <c r="F335" i="127"/>
  <c r="F334" i="127"/>
  <c r="F333" i="127"/>
  <c r="F332" i="127"/>
  <c r="F331" i="127"/>
  <c r="F330" i="127"/>
  <c r="F329" i="127"/>
  <c r="F328" i="127"/>
  <c r="F327" i="127"/>
  <c r="F326" i="127"/>
  <c r="F325" i="127"/>
  <c r="F324" i="127"/>
  <c r="F323" i="127"/>
  <c r="F322" i="127"/>
  <c r="F321" i="127"/>
  <c r="F320" i="127"/>
  <c r="F319" i="127"/>
  <c r="F318" i="127"/>
  <c r="F317" i="127"/>
  <c r="F316" i="127"/>
  <c r="F315" i="127"/>
  <c r="F314" i="127"/>
  <c r="F313" i="127"/>
  <c r="F312" i="127"/>
  <c r="F311" i="127"/>
  <c r="F310" i="127"/>
  <c r="F309" i="127"/>
  <c r="F308" i="127"/>
  <c r="F307" i="127"/>
  <c r="F306" i="127"/>
  <c r="F305" i="127"/>
  <c r="F304" i="127"/>
  <c r="F303" i="127"/>
  <c r="F302" i="127"/>
  <c r="F301" i="127"/>
  <c r="F300" i="127"/>
  <c r="F299" i="127"/>
  <c r="F298" i="127"/>
  <c r="F297" i="127"/>
  <c r="F296" i="127"/>
  <c r="F295" i="127"/>
  <c r="F294" i="127"/>
  <c r="F293" i="127"/>
  <c r="F292" i="127"/>
  <c r="F291" i="127"/>
  <c r="F290" i="127"/>
  <c r="F289" i="127"/>
  <c r="F288" i="127"/>
  <c r="F287" i="127"/>
  <c r="F286" i="127"/>
  <c r="F285" i="127"/>
  <c r="F284" i="127"/>
  <c r="F283" i="127"/>
  <c r="F282" i="127"/>
  <c r="F281" i="127"/>
  <c r="F280" i="127"/>
  <c r="F279" i="127"/>
  <c r="F278" i="127"/>
  <c r="F277" i="127"/>
  <c r="F276" i="127"/>
  <c r="F275" i="127"/>
  <c r="F274" i="127"/>
  <c r="F273" i="127"/>
  <c r="F272" i="127"/>
  <c r="F271" i="127"/>
  <c r="F270" i="127"/>
  <c r="F269" i="127"/>
  <c r="F268" i="127"/>
  <c r="F267" i="127"/>
  <c r="F266" i="127"/>
  <c r="F265" i="127"/>
  <c r="F264" i="127"/>
  <c r="F263" i="127"/>
  <c r="F262" i="127"/>
  <c r="F261" i="127"/>
  <c r="F260" i="127"/>
  <c r="F259" i="127"/>
  <c r="F258" i="127"/>
  <c r="F257" i="127"/>
  <c r="F256" i="127"/>
  <c r="F255" i="127"/>
  <c r="F254" i="127"/>
  <c r="F253" i="127"/>
  <c r="F252" i="127"/>
  <c r="F251" i="127"/>
  <c r="F250" i="127"/>
  <c r="F249" i="127"/>
  <c r="F248" i="127"/>
  <c r="F247" i="127"/>
  <c r="F246" i="127"/>
  <c r="F245" i="127"/>
  <c r="F244" i="127"/>
  <c r="F243" i="127"/>
  <c r="F242" i="127"/>
  <c r="F241" i="127"/>
  <c r="F240" i="127"/>
  <c r="F239" i="127"/>
  <c r="F238" i="127"/>
  <c r="F237" i="127"/>
  <c r="F236" i="127"/>
  <c r="F235" i="127"/>
  <c r="F234" i="127"/>
  <c r="F233" i="127"/>
  <c r="F232" i="127"/>
  <c r="F231" i="127"/>
  <c r="F230" i="127"/>
  <c r="F229" i="127"/>
  <c r="F228" i="127"/>
  <c r="F227" i="127"/>
  <c r="F226" i="127"/>
  <c r="F225" i="127"/>
  <c r="F224" i="127"/>
  <c r="F223" i="127"/>
  <c r="F222" i="127"/>
  <c r="F221" i="127"/>
  <c r="F220" i="127"/>
  <c r="F219" i="127"/>
  <c r="F218" i="127"/>
  <c r="F217" i="127"/>
  <c r="F216" i="127"/>
  <c r="F215" i="127"/>
  <c r="F214" i="127"/>
  <c r="F213" i="127"/>
  <c r="F212" i="127"/>
  <c r="F211" i="127"/>
  <c r="F210" i="127"/>
  <c r="F209" i="127"/>
  <c r="F208" i="127"/>
  <c r="F207" i="127"/>
  <c r="F206" i="127"/>
  <c r="F205" i="127"/>
  <c r="F204" i="127"/>
  <c r="F203" i="127"/>
  <c r="F202" i="127"/>
  <c r="F201" i="127"/>
  <c r="F200" i="127"/>
  <c r="F199" i="127"/>
  <c r="F198" i="127"/>
  <c r="F197" i="127"/>
  <c r="F196" i="127"/>
  <c r="F195" i="127"/>
  <c r="F194" i="127"/>
  <c r="F193" i="127"/>
  <c r="F192" i="127"/>
  <c r="F191" i="127"/>
  <c r="F190" i="127"/>
  <c r="F189" i="127"/>
  <c r="F188" i="127"/>
  <c r="F187" i="127"/>
  <c r="F186" i="127"/>
  <c r="F185" i="127"/>
  <c r="F184" i="127"/>
  <c r="F183" i="127"/>
  <c r="F182" i="127"/>
  <c r="F181" i="127"/>
  <c r="F180" i="127"/>
  <c r="F179" i="127"/>
  <c r="F178" i="127"/>
  <c r="F177" i="127"/>
  <c r="F176" i="127"/>
  <c r="F175" i="127"/>
  <c r="F174" i="127"/>
  <c r="F173" i="127"/>
  <c r="F172" i="127"/>
  <c r="F171" i="127"/>
  <c r="F170" i="127"/>
  <c r="F169" i="127"/>
  <c r="F168" i="127"/>
  <c r="F167" i="127"/>
  <c r="F166" i="127"/>
  <c r="F165" i="127"/>
  <c r="F164" i="127"/>
  <c r="F163" i="127"/>
  <c r="F162" i="127"/>
  <c r="F161" i="127"/>
  <c r="F160" i="127"/>
  <c r="F159" i="127"/>
  <c r="F158" i="127"/>
  <c r="F157" i="127"/>
  <c r="F156" i="127"/>
  <c r="F155" i="127"/>
  <c r="F154" i="127"/>
  <c r="F153" i="127"/>
  <c r="F152" i="127"/>
  <c r="F151" i="127"/>
  <c r="F150" i="127"/>
  <c r="F149" i="127"/>
  <c r="F148" i="127"/>
  <c r="F147" i="127"/>
  <c r="F146" i="127"/>
  <c r="F145" i="127"/>
  <c r="F144" i="127"/>
  <c r="F143" i="127"/>
  <c r="F142" i="127"/>
  <c r="F141" i="127"/>
  <c r="F140" i="127"/>
  <c r="F139" i="127"/>
  <c r="F138" i="127"/>
  <c r="F137" i="127"/>
  <c r="F136" i="127"/>
  <c r="F135" i="127"/>
  <c r="F134" i="127"/>
  <c r="F133" i="127"/>
  <c r="F132" i="127"/>
  <c r="F131" i="127"/>
  <c r="F130" i="127"/>
  <c r="F129" i="127"/>
  <c r="F128" i="127"/>
  <c r="F127" i="127"/>
  <c r="F126" i="127"/>
  <c r="F125" i="127"/>
  <c r="F124" i="127"/>
  <c r="F123" i="127"/>
  <c r="F122" i="127"/>
  <c r="F121" i="127"/>
  <c r="F120" i="127"/>
  <c r="F119" i="127"/>
  <c r="F118" i="127"/>
  <c r="F117" i="127"/>
  <c r="F116" i="127"/>
  <c r="F115" i="127"/>
  <c r="F114" i="127"/>
  <c r="F113" i="127"/>
  <c r="F112" i="127"/>
  <c r="F111" i="127"/>
  <c r="F110" i="127"/>
  <c r="F109" i="127"/>
  <c r="F108" i="127"/>
  <c r="F107" i="127"/>
  <c r="F106" i="127"/>
  <c r="F105" i="127"/>
  <c r="F104" i="127"/>
  <c r="F103" i="127"/>
  <c r="F102" i="127"/>
  <c r="F101" i="127"/>
  <c r="F100" i="127"/>
  <c r="F99" i="127"/>
  <c r="F98" i="127"/>
  <c r="F97" i="127"/>
  <c r="F96" i="127"/>
  <c r="F95" i="127"/>
  <c r="F94" i="127"/>
  <c r="F93" i="127"/>
  <c r="F92" i="127"/>
  <c r="F91" i="127"/>
  <c r="F90" i="127"/>
  <c r="F89" i="127"/>
  <c r="F88" i="127"/>
  <c r="F87" i="127"/>
  <c r="F86" i="127"/>
  <c r="F85" i="127"/>
  <c r="F84" i="127"/>
  <c r="F83" i="127"/>
  <c r="F82" i="127"/>
  <c r="F81" i="127"/>
  <c r="F80" i="127"/>
  <c r="F79" i="127"/>
  <c r="F78" i="127"/>
  <c r="F77" i="127"/>
  <c r="F76" i="127"/>
  <c r="F75" i="127"/>
  <c r="F74" i="127"/>
  <c r="F73" i="127"/>
  <c r="F72" i="127"/>
  <c r="F71" i="127"/>
  <c r="F70" i="127"/>
  <c r="F69" i="127"/>
  <c r="F68" i="127"/>
  <c r="F67" i="127"/>
  <c r="F66" i="127"/>
  <c r="F65" i="127"/>
  <c r="F64" i="127"/>
  <c r="F63" i="127"/>
  <c r="F62" i="127"/>
  <c r="F61" i="127"/>
  <c r="F60" i="127"/>
  <c r="F59" i="127"/>
  <c r="F58" i="127"/>
  <c r="F57" i="127"/>
  <c r="F56" i="127"/>
  <c r="F55" i="127"/>
  <c r="F54" i="127"/>
  <c r="F53" i="127"/>
  <c r="F52" i="127"/>
  <c r="F51" i="127"/>
  <c r="F50" i="127"/>
  <c r="F49" i="127"/>
  <c r="F48" i="127"/>
  <c r="F47" i="127"/>
  <c r="F46" i="127"/>
  <c r="F45" i="127"/>
  <c r="F44" i="127"/>
  <c r="F43" i="127"/>
  <c r="F42" i="127"/>
  <c r="F41" i="127"/>
  <c r="F40" i="127"/>
  <c r="F39" i="127"/>
  <c r="F38" i="127"/>
  <c r="F37" i="127"/>
  <c r="F36" i="127"/>
  <c r="F35" i="127"/>
  <c r="F34" i="127"/>
  <c r="F33" i="127"/>
  <c r="F32" i="127"/>
  <c r="F31" i="127"/>
  <c r="F30" i="127"/>
  <c r="F29" i="127"/>
  <c r="F28" i="127"/>
  <c r="F27" i="127"/>
  <c r="F26" i="127"/>
  <c r="F25" i="127"/>
  <c r="F24" i="127"/>
  <c r="F23" i="127"/>
  <c r="F22" i="127"/>
  <c r="F21" i="127"/>
  <c r="F20" i="127"/>
  <c r="F19" i="127"/>
  <c r="F18" i="127"/>
  <c r="F17" i="127"/>
  <c r="F16" i="127"/>
  <c r="F15" i="127"/>
  <c r="F14" i="127"/>
  <c r="F13" i="127"/>
  <c r="F12" i="127"/>
  <c r="D454" i="127"/>
  <c r="D453" i="127"/>
  <c r="D452" i="127"/>
  <c r="D451" i="127"/>
  <c r="D450" i="127"/>
  <c r="D449" i="127"/>
  <c r="D448" i="127"/>
  <c r="D447" i="127"/>
  <c r="D446" i="127"/>
  <c r="D445" i="127"/>
  <c r="D444" i="127"/>
  <c r="D443" i="127"/>
  <c r="D442" i="127"/>
  <c r="D441" i="127"/>
  <c r="D440" i="127"/>
  <c r="D439" i="127"/>
  <c r="D438" i="127"/>
  <c r="D437" i="127"/>
  <c r="D436" i="127"/>
  <c r="D435" i="127"/>
  <c r="D434" i="127"/>
  <c r="D433" i="127"/>
  <c r="D432" i="127"/>
  <c r="D431" i="127"/>
  <c r="D430" i="127"/>
  <c r="D429" i="127"/>
  <c r="D428" i="127"/>
  <c r="D427" i="127"/>
  <c r="D426" i="127"/>
  <c r="D425" i="127"/>
  <c r="D424" i="127"/>
  <c r="D423" i="127"/>
  <c r="D422" i="127"/>
  <c r="D421" i="127"/>
  <c r="D420" i="127"/>
  <c r="D419" i="127"/>
  <c r="D418" i="127"/>
  <c r="D417" i="127"/>
  <c r="D416" i="127"/>
  <c r="D415" i="127"/>
  <c r="D414" i="127"/>
  <c r="D413" i="127"/>
  <c r="D412" i="127"/>
  <c r="D411" i="127"/>
  <c r="D410" i="127"/>
  <c r="D409" i="127"/>
  <c r="D408" i="127"/>
  <c r="D407" i="127"/>
  <c r="D406" i="127"/>
  <c r="D405" i="127"/>
  <c r="D404" i="127"/>
  <c r="D403" i="127"/>
  <c r="D402" i="127"/>
  <c r="D401" i="127"/>
  <c r="D400" i="127"/>
  <c r="D399" i="127"/>
  <c r="D398" i="127"/>
  <c r="D397" i="127"/>
  <c r="D396" i="127"/>
  <c r="D395" i="127"/>
  <c r="D394" i="127"/>
  <c r="D393" i="127"/>
  <c r="D392" i="127"/>
  <c r="D391" i="127"/>
  <c r="D390" i="127"/>
  <c r="D389" i="127"/>
  <c r="D388" i="127"/>
  <c r="D387" i="127"/>
  <c r="D386" i="127"/>
  <c r="D385" i="127"/>
  <c r="D384" i="127"/>
  <c r="D383" i="127"/>
  <c r="D382" i="127"/>
  <c r="D381" i="127"/>
  <c r="D380" i="127"/>
  <c r="D379" i="127"/>
  <c r="D378" i="127"/>
  <c r="D377" i="127"/>
  <c r="D376" i="127"/>
  <c r="D375" i="127"/>
  <c r="D374" i="127"/>
  <c r="D373" i="127"/>
  <c r="D372" i="127"/>
  <c r="D371" i="127"/>
  <c r="D370" i="127"/>
  <c r="D369" i="127"/>
  <c r="D368" i="127"/>
  <c r="D367" i="127"/>
  <c r="D366" i="127"/>
  <c r="D365" i="127"/>
  <c r="D364" i="127"/>
  <c r="D363" i="127"/>
  <c r="D362" i="127"/>
  <c r="D361" i="127"/>
  <c r="D360" i="127"/>
  <c r="D359" i="127"/>
  <c r="D358" i="127"/>
  <c r="D357" i="127"/>
  <c r="D356" i="127"/>
  <c r="D355" i="127"/>
  <c r="D354" i="127"/>
  <c r="D353" i="127"/>
  <c r="D352" i="127"/>
  <c r="D351" i="127"/>
  <c r="D350" i="127"/>
  <c r="D349" i="127"/>
  <c r="D348" i="127"/>
  <c r="D347" i="127"/>
  <c r="D346" i="127"/>
  <c r="D345" i="127"/>
  <c r="D344" i="127"/>
  <c r="D343" i="127"/>
  <c r="D342" i="127"/>
  <c r="D341" i="127"/>
  <c r="D340" i="127"/>
  <c r="D339" i="127"/>
  <c r="D338" i="127"/>
  <c r="D337" i="127"/>
  <c r="D336" i="127"/>
  <c r="D335" i="127"/>
  <c r="D334" i="127"/>
  <c r="D333" i="127"/>
  <c r="D332" i="127"/>
  <c r="D331" i="127"/>
  <c r="D330" i="127"/>
  <c r="D329" i="127"/>
  <c r="D328" i="127"/>
  <c r="D327" i="127"/>
  <c r="D326" i="127"/>
  <c r="D325" i="127"/>
  <c r="D324" i="127"/>
  <c r="D323" i="127"/>
  <c r="D322" i="127"/>
  <c r="D321" i="127"/>
  <c r="D320" i="127"/>
  <c r="D319" i="127"/>
  <c r="D318" i="127"/>
  <c r="D317" i="127"/>
  <c r="D316" i="127"/>
  <c r="D315" i="127"/>
  <c r="D314" i="127"/>
  <c r="D313" i="127"/>
  <c r="D312" i="127"/>
  <c r="D311" i="127"/>
  <c r="D310" i="127"/>
  <c r="D309" i="127"/>
  <c r="D308" i="127"/>
  <c r="D307" i="127"/>
  <c r="D306" i="127"/>
  <c r="D305" i="127"/>
  <c r="D304" i="127"/>
  <c r="D303" i="127"/>
  <c r="D302" i="127"/>
  <c r="D301" i="127"/>
  <c r="D300" i="127"/>
  <c r="D299" i="127"/>
  <c r="D298" i="127"/>
  <c r="D297" i="127"/>
  <c r="D296" i="127"/>
  <c r="D295" i="127"/>
  <c r="D294" i="127"/>
  <c r="D293" i="127"/>
  <c r="D292" i="127"/>
  <c r="D291" i="127"/>
  <c r="D290" i="127"/>
  <c r="D289" i="127"/>
  <c r="D288" i="127"/>
  <c r="D287" i="127"/>
  <c r="D286" i="127"/>
  <c r="D285" i="127"/>
  <c r="D284" i="127"/>
  <c r="D283" i="127"/>
  <c r="D282" i="127"/>
  <c r="D281" i="127"/>
  <c r="D280" i="127"/>
  <c r="D279" i="127"/>
  <c r="D278" i="127"/>
  <c r="D277" i="127"/>
  <c r="D276" i="127"/>
  <c r="D275" i="127"/>
  <c r="D274" i="127"/>
  <c r="D273" i="127"/>
  <c r="D272" i="127"/>
  <c r="D271" i="127"/>
  <c r="D270" i="127"/>
  <c r="D269" i="127"/>
  <c r="D268" i="127"/>
  <c r="D267" i="127"/>
  <c r="D266" i="127"/>
  <c r="D265" i="127"/>
  <c r="D264" i="127"/>
  <c r="D263" i="127"/>
  <c r="D262" i="127"/>
  <c r="D261" i="127"/>
  <c r="D260" i="127"/>
  <c r="D259" i="127"/>
  <c r="D258" i="127"/>
  <c r="D257" i="127"/>
  <c r="D256" i="127"/>
  <c r="D255" i="127"/>
  <c r="D254" i="127"/>
  <c r="D253" i="127"/>
  <c r="D252" i="127"/>
  <c r="D251" i="127"/>
  <c r="D250" i="127"/>
  <c r="D249" i="127"/>
  <c r="D248" i="127"/>
  <c r="D247" i="127"/>
  <c r="D246" i="127"/>
  <c r="D245" i="127"/>
  <c r="D244" i="127"/>
  <c r="D243" i="127"/>
  <c r="D242" i="127"/>
  <c r="D241" i="127"/>
  <c r="D240" i="127"/>
  <c r="D239" i="127"/>
  <c r="D238" i="127"/>
  <c r="D237" i="127"/>
  <c r="D236" i="127"/>
  <c r="D235" i="127"/>
  <c r="D234" i="127"/>
  <c r="D233" i="127"/>
  <c r="D232" i="127"/>
  <c r="D231" i="127"/>
  <c r="D230" i="127"/>
  <c r="D229" i="127"/>
  <c r="D228" i="127"/>
  <c r="D227" i="127"/>
  <c r="D226" i="127"/>
  <c r="D225" i="127"/>
  <c r="D224" i="127"/>
  <c r="D223" i="127"/>
  <c r="D222" i="127"/>
  <c r="D221" i="127"/>
  <c r="D220" i="127"/>
  <c r="D219" i="127"/>
  <c r="D218" i="127"/>
  <c r="D217" i="127"/>
  <c r="D216" i="127"/>
  <c r="D215" i="127"/>
  <c r="D214" i="127"/>
  <c r="D213" i="127"/>
  <c r="D212" i="127"/>
  <c r="D211" i="127"/>
  <c r="D210" i="127"/>
  <c r="D209" i="127"/>
  <c r="D208" i="127"/>
  <c r="D207" i="127"/>
  <c r="D206" i="127"/>
  <c r="D205" i="127"/>
  <c r="D204" i="127"/>
  <c r="D203" i="127"/>
  <c r="D202" i="127"/>
  <c r="D201" i="127"/>
  <c r="D200" i="127"/>
  <c r="D199" i="127"/>
  <c r="D198" i="127"/>
  <c r="D197" i="127"/>
  <c r="D196" i="127"/>
  <c r="D195" i="127"/>
  <c r="D194" i="127"/>
  <c r="D193" i="127"/>
  <c r="D192" i="127"/>
  <c r="D191" i="127"/>
  <c r="D190" i="127"/>
  <c r="D189" i="127"/>
  <c r="D188" i="127"/>
  <c r="D187" i="127"/>
  <c r="D186" i="127"/>
  <c r="D185" i="127"/>
  <c r="D184" i="127"/>
  <c r="D183" i="127"/>
  <c r="D182" i="127"/>
  <c r="D181" i="127"/>
  <c r="D180" i="127"/>
  <c r="D179" i="127"/>
  <c r="D178" i="127"/>
  <c r="D177" i="127"/>
  <c r="D176" i="127"/>
  <c r="D175" i="127"/>
  <c r="D174" i="127"/>
  <c r="D173" i="127"/>
  <c r="D172" i="127"/>
  <c r="D171" i="127"/>
  <c r="D170" i="127"/>
  <c r="D169" i="127"/>
  <c r="D168" i="127"/>
  <c r="D167" i="127"/>
  <c r="D166" i="127"/>
  <c r="D165" i="127"/>
  <c r="D164" i="127"/>
  <c r="D163" i="127"/>
  <c r="D162" i="127"/>
  <c r="D161" i="127"/>
  <c r="D160" i="127"/>
  <c r="D159" i="127"/>
  <c r="D158" i="127"/>
  <c r="D157" i="127"/>
  <c r="D156" i="127"/>
  <c r="D155" i="127"/>
  <c r="D154" i="127"/>
  <c r="D153" i="127"/>
  <c r="D152" i="127"/>
  <c r="D151" i="127"/>
  <c r="D150" i="127"/>
  <c r="D149" i="127"/>
  <c r="D148" i="127"/>
  <c r="D147" i="127"/>
  <c r="D146" i="127"/>
  <c r="D145" i="127"/>
  <c r="D144" i="127"/>
  <c r="D143" i="127"/>
  <c r="D142" i="127"/>
  <c r="D141" i="127"/>
  <c r="D140" i="127"/>
  <c r="D139" i="127"/>
  <c r="D138" i="127"/>
  <c r="D137" i="127"/>
  <c r="D136" i="127"/>
  <c r="D135" i="127"/>
  <c r="D134" i="127"/>
  <c r="D133" i="127"/>
  <c r="D132" i="127"/>
  <c r="D131" i="127"/>
  <c r="D130" i="127"/>
  <c r="D129" i="127"/>
  <c r="D128" i="127"/>
  <c r="D127" i="127"/>
  <c r="D126" i="127"/>
  <c r="D125" i="127"/>
  <c r="D124" i="127"/>
  <c r="D123" i="127"/>
  <c r="D122" i="127"/>
  <c r="D121" i="127"/>
  <c r="D120" i="127"/>
  <c r="D119" i="127"/>
  <c r="D118" i="127"/>
  <c r="D117" i="127"/>
  <c r="D116" i="127"/>
  <c r="D115" i="127"/>
  <c r="D114" i="127"/>
  <c r="D113" i="127"/>
  <c r="D112" i="127"/>
  <c r="D111" i="127"/>
  <c r="D110" i="127"/>
  <c r="D109" i="127"/>
  <c r="D108" i="127"/>
  <c r="D107" i="127"/>
  <c r="D106" i="127"/>
  <c r="D105" i="127"/>
  <c r="D104" i="127"/>
  <c r="D103" i="127"/>
  <c r="D102" i="127"/>
  <c r="D101" i="127"/>
  <c r="D100" i="127"/>
  <c r="D99" i="127"/>
  <c r="D98" i="127"/>
  <c r="D97" i="127"/>
  <c r="D96" i="127"/>
  <c r="D95" i="127"/>
  <c r="D94" i="127"/>
  <c r="D93" i="127"/>
  <c r="D92" i="127"/>
  <c r="D91" i="127"/>
  <c r="D90" i="127"/>
  <c r="D89" i="127"/>
  <c r="D88" i="127"/>
  <c r="D87" i="127"/>
  <c r="D86" i="127"/>
  <c r="D85" i="127"/>
  <c r="D84" i="127"/>
  <c r="D83" i="127"/>
  <c r="D82" i="127"/>
  <c r="D81" i="127"/>
  <c r="D80" i="127"/>
  <c r="D79" i="127"/>
  <c r="D78" i="127"/>
  <c r="D77" i="127"/>
  <c r="D76" i="127"/>
  <c r="D75" i="127"/>
  <c r="D74" i="127"/>
  <c r="D73" i="127"/>
  <c r="D72" i="127"/>
  <c r="D71" i="127"/>
  <c r="D70" i="127"/>
  <c r="D69" i="127"/>
  <c r="D68" i="127"/>
  <c r="D67" i="127"/>
  <c r="D66" i="127"/>
  <c r="D65" i="127"/>
  <c r="D64" i="127"/>
  <c r="D63" i="127"/>
  <c r="D62" i="127"/>
  <c r="D61" i="127"/>
  <c r="D60" i="127"/>
  <c r="D59" i="127"/>
  <c r="D58" i="127"/>
  <c r="D57" i="127"/>
  <c r="D56" i="127"/>
  <c r="D55" i="127"/>
  <c r="D54" i="127"/>
  <c r="D53" i="127"/>
  <c r="D52" i="127"/>
  <c r="D51" i="127"/>
  <c r="D50" i="127"/>
  <c r="D49" i="127"/>
  <c r="D48" i="127"/>
  <c r="D47" i="127"/>
  <c r="D46" i="127"/>
  <c r="D45" i="127"/>
  <c r="D44" i="127"/>
  <c r="D43" i="127"/>
  <c r="D42" i="127"/>
  <c r="D41" i="127"/>
  <c r="D40" i="127"/>
  <c r="D39" i="127"/>
  <c r="D38" i="127"/>
  <c r="D37" i="127"/>
  <c r="D36" i="127"/>
  <c r="D35" i="127"/>
  <c r="D34" i="127"/>
  <c r="D33" i="127"/>
  <c r="D32" i="127"/>
  <c r="D31" i="127"/>
  <c r="D30" i="127"/>
  <c r="D29" i="127"/>
  <c r="D28" i="127"/>
  <c r="D27" i="127"/>
  <c r="D26" i="127"/>
  <c r="D25" i="127"/>
  <c r="D24" i="127"/>
  <c r="D23" i="127"/>
  <c r="D22" i="127"/>
  <c r="D21" i="127"/>
  <c r="D20" i="127"/>
  <c r="D19" i="127"/>
  <c r="D18" i="127"/>
  <c r="D17" i="127"/>
  <c r="D16" i="127"/>
  <c r="D15" i="127"/>
  <c r="D14" i="127"/>
  <c r="D13" i="127"/>
  <c r="D12" i="127"/>
  <c r="L11" i="127"/>
  <c r="K11" i="127"/>
  <c r="I11" i="127"/>
  <c r="F11" i="127"/>
  <c r="D11" i="127"/>
  <c r="C21" i="111" l="1"/>
  <c r="C39" i="112"/>
  <c r="AK199" i="131"/>
  <c r="R43" i="113" s="1"/>
  <c r="AK200" i="131"/>
  <c r="R44" i="113" s="1"/>
  <c r="M44" i="113"/>
  <c r="AK197" i="131"/>
  <c r="R41" i="113" s="1"/>
  <c r="AK198" i="131"/>
  <c r="R42" i="113" s="1"/>
  <c r="M42" i="113"/>
  <c r="P41" i="113"/>
  <c r="AI202" i="131"/>
  <c r="P46" i="113" s="1"/>
  <c r="N45" i="113"/>
  <c r="AG202" i="131"/>
  <c r="N46" i="113" s="1"/>
  <c r="AK201" i="131"/>
  <c r="M45" i="113"/>
  <c r="AF202" i="131"/>
  <c r="M46" i="113" s="1"/>
  <c r="AH202" i="131"/>
  <c r="O46" i="113" s="1"/>
  <c r="AJ202" i="131"/>
  <c r="Q46" i="113" s="1"/>
  <c r="C22" i="111" l="1"/>
  <c r="C40" i="112"/>
  <c r="R45" i="113"/>
  <c r="AK202" i="131"/>
  <c r="R46" i="113" s="1"/>
  <c r="E13" i="5"/>
  <c r="C23" i="111" l="1"/>
  <c r="C41" i="112"/>
  <c r="A48" i="105"/>
  <c r="C24" i="111" l="1"/>
  <c r="C42" i="112"/>
  <c r="AF11" i="111"/>
  <c r="K10" i="131"/>
  <c r="AQ10" i="111" a="1"/>
  <c r="AQ10" i="111" s="1"/>
  <c r="AQ11" i="111" s="1" a="1"/>
  <c r="D15" i="134" s="1"/>
  <c r="AP12" i="111"/>
  <c r="D28" i="117" a="1"/>
  <c r="D28" i="117" s="1"/>
  <c r="F28" i="117"/>
  <c r="F29" i="117"/>
  <c r="F30" i="117"/>
  <c r="F31" i="117"/>
  <c r="F32" i="117"/>
  <c r="F33" i="117"/>
  <c r="T15" i="134" l="1"/>
  <c r="R15" i="134"/>
  <c r="S15" i="134"/>
  <c r="D13" i="134"/>
  <c r="T13" i="134" s="1"/>
  <c r="D14" i="134"/>
  <c r="R13" i="134"/>
  <c r="C25" i="111"/>
  <c r="C43" i="112"/>
  <c r="AP13" i="111"/>
  <c r="C13" i="134"/>
  <c r="AK11" i="111"/>
  <c r="AC11" i="111"/>
  <c r="AQ11" i="111"/>
  <c r="D12" i="134" s="1"/>
  <c r="V12" i="134" s="1"/>
  <c r="M10" i="131"/>
  <c r="I10" i="131"/>
  <c r="H10" i="131"/>
  <c r="F10" i="131"/>
  <c r="E10" i="131"/>
  <c r="D10" i="131"/>
  <c r="C10" i="131"/>
  <c r="A1" i="103"/>
  <c r="F38" i="10"/>
  <c r="D3" i="134"/>
  <c r="D5" i="134" s="1"/>
  <c r="A39" i="117"/>
  <c r="A37" i="117"/>
  <c r="A35" i="117"/>
  <c r="A33" i="117"/>
  <c r="A32" i="117"/>
  <c r="A31" i="117"/>
  <c r="A30" i="117"/>
  <c r="A29" i="117"/>
  <c r="A28" i="117"/>
  <c r="A26" i="117"/>
  <c r="A24" i="117"/>
  <c r="A22" i="117"/>
  <c r="A20" i="117"/>
  <c r="A18" i="117"/>
  <c r="A10" i="117"/>
  <c r="A16" i="117"/>
  <c r="A14" i="117"/>
  <c r="A12" i="117"/>
  <c r="A47" i="105"/>
  <c r="A46" i="105"/>
  <c r="A45" i="105"/>
  <c r="A44" i="105"/>
  <c r="A43" i="105"/>
  <c r="A42" i="105"/>
  <c r="A41" i="105"/>
  <c r="A40" i="105"/>
  <c r="A39" i="105"/>
  <c r="A38" i="105"/>
  <c r="A37" i="105"/>
  <c r="A36" i="105"/>
  <c r="A35" i="105"/>
  <c r="A34" i="105"/>
  <c r="A33" i="105"/>
  <c r="A32" i="105"/>
  <c r="A31" i="105"/>
  <c r="A30" i="105"/>
  <c r="A29" i="105"/>
  <c r="A28" i="105"/>
  <c r="A27" i="105"/>
  <c r="A26" i="105"/>
  <c r="A25" i="105"/>
  <c r="A24" i="105"/>
  <c r="A23" i="105"/>
  <c r="A22" i="105"/>
  <c r="A21" i="105"/>
  <c r="A20" i="105"/>
  <c r="A19" i="105"/>
  <c r="A18" i="105"/>
  <c r="A17" i="105"/>
  <c r="A16" i="105"/>
  <c r="A15" i="105"/>
  <c r="A14" i="105"/>
  <c r="A13" i="105"/>
  <c r="A12" i="105"/>
  <c r="A11" i="105"/>
  <c r="F11" i="112"/>
  <c r="F13" i="112"/>
  <c r="F15" i="112"/>
  <c r="A26" i="112"/>
  <c r="A24" i="112"/>
  <c r="A22" i="112"/>
  <c r="C12" i="134"/>
  <c r="S13" i="134" l="1"/>
  <c r="T14" i="134"/>
  <c r="R14" i="134"/>
  <c r="S14" i="134"/>
  <c r="C44" i="112"/>
  <c r="AP14" i="111"/>
  <c r="C14" i="134"/>
  <c r="S12" i="134"/>
  <c r="T12" i="134"/>
  <c r="D4" i="134"/>
  <c r="A4" i="112"/>
  <c r="A7" i="112"/>
  <c r="AB11" i="111"/>
  <c r="Z11" i="111"/>
  <c r="Y11" i="111"/>
  <c r="AA11" i="111"/>
  <c r="AM11" i="111"/>
  <c r="AI11" i="111"/>
  <c r="V19" i="134"/>
  <c r="V21" i="134"/>
  <c r="V20" i="134"/>
  <c r="V17" i="134"/>
  <c r="V18" i="134"/>
  <c r="V16" i="134"/>
  <c r="V14" i="134"/>
  <c r="V13" i="134"/>
  <c r="W12" i="134" s="1"/>
  <c r="X12" i="134" s="1"/>
  <c r="N16" i="113" s="1"/>
  <c r="S16" i="113" s="1"/>
  <c r="D13" i="113" s="1"/>
  <c r="V15" i="134"/>
  <c r="AP15" i="111" l="1"/>
  <c r="C15" i="134"/>
  <c r="C45" i="112"/>
  <c r="A92" i="134"/>
  <c r="A63" i="134"/>
  <c r="A28" i="134"/>
  <c r="A78" i="134"/>
  <c r="A83" i="134"/>
  <c r="A89" i="134"/>
  <c r="A31" i="134"/>
  <c r="A57" i="134"/>
  <c r="A66" i="134"/>
  <c r="A60" i="134"/>
  <c r="A95" i="134"/>
  <c r="A101" i="134"/>
  <c r="A110" i="134"/>
  <c r="A46" i="134"/>
  <c r="A69" i="134"/>
  <c r="A37" i="134"/>
  <c r="A34" i="134"/>
  <c r="A51" i="134"/>
  <c r="A25" i="134"/>
  <c r="A80" i="134"/>
  <c r="A48" i="134"/>
  <c r="A87" i="134"/>
  <c r="A55" i="134"/>
  <c r="A23" i="134"/>
  <c r="A70" i="134"/>
  <c r="A38" i="134"/>
  <c r="A93" i="134"/>
  <c r="A61" i="134"/>
  <c r="A29" i="134"/>
  <c r="A84" i="134"/>
  <c r="A52" i="134"/>
  <c r="A75" i="134"/>
  <c r="A43" i="134"/>
  <c r="A90" i="134"/>
  <c r="A58" i="134"/>
  <c r="A26" i="134"/>
  <c r="A81" i="134"/>
  <c r="A49" i="134"/>
  <c r="A72" i="134"/>
  <c r="A40" i="134"/>
  <c r="A100" i="134"/>
  <c r="A79" i="134"/>
  <c r="A47" i="134"/>
  <c r="A94" i="134"/>
  <c r="A62" i="134"/>
  <c r="A30" i="134"/>
  <c r="A85" i="134"/>
  <c r="A53" i="134"/>
  <c r="A76" i="134"/>
  <c r="A44" i="134"/>
  <c r="A67" i="134"/>
  <c r="A35" i="134"/>
  <c r="A82" i="134"/>
  <c r="A50" i="134"/>
  <c r="A73" i="134"/>
  <c r="A41" i="134"/>
  <c r="A96" i="134"/>
  <c r="A64" i="134"/>
  <c r="A32" i="134"/>
  <c r="A106" i="134"/>
  <c r="A98" i="134"/>
  <c r="A102" i="134"/>
  <c r="A107" i="134"/>
  <c r="A104" i="134"/>
  <c r="A108" i="134"/>
  <c r="A99" i="134"/>
  <c r="A105" i="134"/>
  <c r="A103" i="134"/>
  <c r="A71" i="134"/>
  <c r="A39" i="134"/>
  <c r="A86" i="134"/>
  <c r="A54" i="134"/>
  <c r="A109" i="134"/>
  <c r="A77" i="134"/>
  <c r="A45" i="134"/>
  <c r="A68" i="134"/>
  <c r="A36" i="134"/>
  <c r="A91" i="134"/>
  <c r="A59" i="134"/>
  <c r="A27" i="134"/>
  <c r="A74" i="134"/>
  <c r="A42" i="134"/>
  <c r="A97" i="134"/>
  <c r="A65" i="134"/>
  <c r="A33" i="134"/>
  <c r="A88" i="134"/>
  <c r="A56" i="134"/>
  <c r="A24" i="134"/>
  <c r="AP16" i="111" l="1"/>
  <c r="C16" i="134"/>
  <c r="C46" i="112"/>
  <c r="A22" i="134"/>
  <c r="A16" i="134"/>
  <c r="A15" i="134"/>
  <c r="A17" i="134"/>
  <c r="A20" i="134"/>
  <c r="A18" i="134"/>
  <c r="A21" i="134"/>
  <c r="A19" i="134"/>
  <c r="A14" i="134"/>
  <c r="A13" i="134"/>
  <c r="R12" i="134"/>
  <c r="M176" i="131"/>
  <c r="K176" i="131"/>
  <c r="M175" i="131"/>
  <c r="K175" i="131"/>
  <c r="M174" i="131"/>
  <c r="K174" i="131"/>
  <c r="M173" i="131"/>
  <c r="K173" i="131"/>
  <c r="M172" i="131"/>
  <c r="K172" i="131"/>
  <c r="M171" i="131"/>
  <c r="K171" i="131"/>
  <c r="M170" i="131"/>
  <c r="K170" i="131"/>
  <c r="M169" i="131"/>
  <c r="K169" i="131"/>
  <c r="M168" i="131"/>
  <c r="K168" i="131"/>
  <c r="M167" i="131"/>
  <c r="K167" i="131"/>
  <c r="M166" i="131"/>
  <c r="K166" i="131"/>
  <c r="M165" i="131"/>
  <c r="K165" i="131"/>
  <c r="M164" i="131"/>
  <c r="K164" i="131"/>
  <c r="M163" i="131"/>
  <c r="K163" i="131"/>
  <c r="M162" i="131"/>
  <c r="K162" i="131"/>
  <c r="M161" i="131"/>
  <c r="K161" i="131"/>
  <c r="M160" i="131"/>
  <c r="K160" i="131"/>
  <c r="M159" i="131"/>
  <c r="K159" i="131"/>
  <c r="M158" i="131"/>
  <c r="K158" i="131"/>
  <c r="M157" i="131"/>
  <c r="K157" i="131"/>
  <c r="M156" i="131"/>
  <c r="K156" i="131"/>
  <c r="M155" i="131"/>
  <c r="K155" i="131"/>
  <c r="M154" i="131"/>
  <c r="K154" i="131"/>
  <c r="M153" i="131"/>
  <c r="K153" i="131"/>
  <c r="M152" i="131"/>
  <c r="K152" i="131"/>
  <c r="M151" i="131"/>
  <c r="K151" i="131"/>
  <c r="M150" i="131"/>
  <c r="K150" i="131"/>
  <c r="M149" i="131"/>
  <c r="K149" i="131"/>
  <c r="M148" i="131"/>
  <c r="K148" i="131"/>
  <c r="M147" i="131"/>
  <c r="K147" i="131"/>
  <c r="M146" i="131"/>
  <c r="K146" i="131"/>
  <c r="M145" i="131"/>
  <c r="K145" i="131"/>
  <c r="M144" i="131"/>
  <c r="K144" i="131"/>
  <c r="M143" i="131"/>
  <c r="K143" i="131"/>
  <c r="M142" i="131"/>
  <c r="K142" i="131"/>
  <c r="M141" i="131"/>
  <c r="K141" i="131"/>
  <c r="M140" i="131"/>
  <c r="K140" i="131"/>
  <c r="M139" i="131"/>
  <c r="K139" i="131"/>
  <c r="M138" i="131"/>
  <c r="K138" i="131"/>
  <c r="M137" i="131"/>
  <c r="K137" i="131"/>
  <c r="M136" i="131"/>
  <c r="K136" i="131"/>
  <c r="M135" i="131"/>
  <c r="K135" i="131"/>
  <c r="M134" i="131"/>
  <c r="K134" i="131"/>
  <c r="M133" i="131"/>
  <c r="K133" i="131"/>
  <c r="M132" i="131"/>
  <c r="K132" i="131"/>
  <c r="M131" i="131"/>
  <c r="K131" i="131"/>
  <c r="M130" i="131"/>
  <c r="K130" i="131"/>
  <c r="M129" i="131"/>
  <c r="K129" i="131"/>
  <c r="M128" i="131"/>
  <c r="K128" i="131"/>
  <c r="M127" i="131"/>
  <c r="K127" i="131"/>
  <c r="M126" i="131"/>
  <c r="K126" i="131"/>
  <c r="M125" i="131"/>
  <c r="K125" i="131"/>
  <c r="M124" i="131"/>
  <c r="K124" i="131"/>
  <c r="M123" i="131"/>
  <c r="K123" i="131"/>
  <c r="M122" i="131"/>
  <c r="K122" i="131"/>
  <c r="M121" i="131"/>
  <c r="K121" i="131"/>
  <c r="M120" i="131"/>
  <c r="K120" i="131"/>
  <c r="M119" i="131"/>
  <c r="K119" i="131"/>
  <c r="M118" i="131"/>
  <c r="K118" i="131"/>
  <c r="M117" i="131"/>
  <c r="K117" i="131"/>
  <c r="M116" i="131"/>
  <c r="K116" i="131"/>
  <c r="M115" i="131"/>
  <c r="K115" i="131"/>
  <c r="M114" i="131"/>
  <c r="K114" i="131"/>
  <c r="M113" i="131"/>
  <c r="K113" i="131"/>
  <c r="M112" i="131"/>
  <c r="K112" i="131"/>
  <c r="M111" i="131"/>
  <c r="K111" i="131"/>
  <c r="M110" i="131"/>
  <c r="K110" i="131"/>
  <c r="M109" i="131"/>
  <c r="K109" i="131"/>
  <c r="M108" i="131"/>
  <c r="K108" i="131"/>
  <c r="M107" i="131"/>
  <c r="K107" i="131"/>
  <c r="M106" i="131"/>
  <c r="K106" i="131"/>
  <c r="M105" i="131"/>
  <c r="K105" i="131"/>
  <c r="M104" i="131"/>
  <c r="K104" i="131"/>
  <c r="M103" i="131"/>
  <c r="K103" i="131"/>
  <c r="M102" i="131"/>
  <c r="K102" i="131"/>
  <c r="M101" i="131"/>
  <c r="K101" i="131"/>
  <c r="M100" i="131"/>
  <c r="K100" i="131"/>
  <c r="M99" i="131"/>
  <c r="K99" i="131"/>
  <c r="M98" i="131"/>
  <c r="K98" i="131"/>
  <c r="M97" i="131"/>
  <c r="K97" i="131"/>
  <c r="M96" i="131"/>
  <c r="K96" i="131"/>
  <c r="M95" i="131"/>
  <c r="K95" i="131"/>
  <c r="M94" i="131"/>
  <c r="K94" i="131"/>
  <c r="M93" i="131"/>
  <c r="K93" i="131"/>
  <c r="M92" i="131"/>
  <c r="K92" i="131"/>
  <c r="M91" i="131"/>
  <c r="K91" i="131"/>
  <c r="M90" i="131"/>
  <c r="K90" i="131"/>
  <c r="M89" i="131"/>
  <c r="K89" i="131"/>
  <c r="M88" i="131"/>
  <c r="K88" i="131"/>
  <c r="M87" i="131"/>
  <c r="K87" i="131"/>
  <c r="M86" i="131"/>
  <c r="K86" i="131"/>
  <c r="M85" i="131"/>
  <c r="K85" i="131"/>
  <c r="M84" i="131"/>
  <c r="K84" i="131"/>
  <c r="M83" i="131"/>
  <c r="K83" i="131"/>
  <c r="M82" i="131"/>
  <c r="K82" i="131"/>
  <c r="M81" i="131"/>
  <c r="K81" i="131"/>
  <c r="M80" i="131"/>
  <c r="K80" i="131"/>
  <c r="M79" i="131"/>
  <c r="K79" i="131"/>
  <c r="M78" i="131"/>
  <c r="K78" i="131"/>
  <c r="M77" i="131"/>
  <c r="K77" i="131"/>
  <c r="M76" i="131"/>
  <c r="K76" i="131"/>
  <c r="M75" i="131"/>
  <c r="K75" i="131"/>
  <c r="M74" i="131"/>
  <c r="K74" i="131"/>
  <c r="M73" i="131"/>
  <c r="K73" i="131"/>
  <c r="M72" i="131"/>
  <c r="K72" i="131"/>
  <c r="M71" i="131"/>
  <c r="K71" i="131"/>
  <c r="M70" i="131"/>
  <c r="K70" i="131"/>
  <c r="M69" i="131"/>
  <c r="K69" i="131"/>
  <c r="M68" i="131"/>
  <c r="K68" i="131"/>
  <c r="M67" i="131"/>
  <c r="K67" i="131"/>
  <c r="M66" i="131"/>
  <c r="K66" i="131"/>
  <c r="M65" i="131"/>
  <c r="K65" i="131"/>
  <c r="M64" i="131"/>
  <c r="K64" i="131"/>
  <c r="M63" i="131"/>
  <c r="K63" i="131"/>
  <c r="M62" i="131"/>
  <c r="K62" i="131"/>
  <c r="M61" i="131"/>
  <c r="K61" i="131"/>
  <c r="M60" i="131"/>
  <c r="K60" i="131"/>
  <c r="M59" i="131"/>
  <c r="K59" i="131"/>
  <c r="M58" i="131"/>
  <c r="K58" i="131"/>
  <c r="M57" i="131"/>
  <c r="K57" i="131"/>
  <c r="M56" i="131"/>
  <c r="K56" i="131"/>
  <c r="M55" i="131"/>
  <c r="K55" i="131"/>
  <c r="M54" i="131"/>
  <c r="K54" i="131"/>
  <c r="M53" i="131"/>
  <c r="K53" i="131"/>
  <c r="M52" i="131"/>
  <c r="K52" i="131"/>
  <c r="M51" i="131"/>
  <c r="K51" i="131"/>
  <c r="M50" i="131"/>
  <c r="K50" i="131"/>
  <c r="M49" i="131"/>
  <c r="K49" i="131"/>
  <c r="M48" i="131"/>
  <c r="K48" i="131"/>
  <c r="M47" i="131"/>
  <c r="K47" i="131"/>
  <c r="M46" i="131"/>
  <c r="K46" i="131"/>
  <c r="M45" i="131"/>
  <c r="K45" i="131"/>
  <c r="M44" i="131"/>
  <c r="K44" i="131"/>
  <c r="M43" i="131"/>
  <c r="K43" i="131"/>
  <c r="M42" i="131"/>
  <c r="K42" i="131"/>
  <c r="M41" i="131"/>
  <c r="K41" i="131"/>
  <c r="M40" i="131"/>
  <c r="K40" i="131"/>
  <c r="M39" i="131"/>
  <c r="K39" i="131"/>
  <c r="M38" i="131"/>
  <c r="K38" i="131"/>
  <c r="M37" i="131"/>
  <c r="K37" i="131"/>
  <c r="M36" i="131"/>
  <c r="K36" i="131"/>
  <c r="M35" i="131"/>
  <c r="K35" i="131"/>
  <c r="M34" i="131"/>
  <c r="K34" i="131"/>
  <c r="M33" i="131"/>
  <c r="K33" i="131"/>
  <c r="M32" i="131"/>
  <c r="K32" i="131"/>
  <c r="M31" i="131"/>
  <c r="K31" i="131"/>
  <c r="M30" i="131"/>
  <c r="K30" i="131"/>
  <c r="M29" i="131"/>
  <c r="K29" i="131"/>
  <c r="M28" i="131"/>
  <c r="K28" i="131"/>
  <c r="M27" i="131"/>
  <c r="K27" i="131"/>
  <c r="M26" i="131"/>
  <c r="K26" i="131"/>
  <c r="K25" i="131"/>
  <c r="K24" i="131"/>
  <c r="K23" i="131"/>
  <c r="K22" i="131"/>
  <c r="K21" i="131"/>
  <c r="K20" i="131"/>
  <c r="M38" i="112"/>
  <c r="M19" i="131" s="1"/>
  <c r="K38" i="112"/>
  <c r="K19" i="131" s="1"/>
  <c r="C38" i="112"/>
  <c r="C19" i="131" s="1"/>
  <c r="K18" i="131"/>
  <c r="I18" i="131"/>
  <c r="C37" i="112"/>
  <c r="C18" i="131" s="1"/>
  <c r="K17" i="131"/>
  <c r="I17" i="131"/>
  <c r="C36" i="112"/>
  <c r="C17" i="131" s="1"/>
  <c r="K16" i="131"/>
  <c r="I16" i="131"/>
  <c r="C35" i="112"/>
  <c r="C16" i="131" s="1"/>
  <c r="K15" i="131"/>
  <c r="I15" i="131"/>
  <c r="C34" i="112"/>
  <c r="C15" i="131" s="1"/>
  <c r="K14" i="131"/>
  <c r="I14" i="131"/>
  <c r="C33" i="112"/>
  <c r="C14" i="131" s="1"/>
  <c r="K13" i="131"/>
  <c r="I13" i="131"/>
  <c r="C32" i="112"/>
  <c r="C13" i="131" s="1"/>
  <c r="K12" i="131"/>
  <c r="I12" i="131"/>
  <c r="C31" i="112"/>
  <c r="C12" i="131" s="1"/>
  <c r="M30" i="112"/>
  <c r="K30" i="112"/>
  <c r="K11" i="131" s="1"/>
  <c r="O455" i="116"/>
  <c r="O454" i="116"/>
  <c r="O453" i="116"/>
  <c r="O452" i="116"/>
  <c r="O451" i="116"/>
  <c r="O450" i="116"/>
  <c r="O449" i="116"/>
  <c r="O448" i="116"/>
  <c r="O447" i="116"/>
  <c r="O446" i="116"/>
  <c r="O445" i="116"/>
  <c r="O444" i="116"/>
  <c r="O443" i="116"/>
  <c r="O442" i="116"/>
  <c r="O441" i="116"/>
  <c r="O440" i="116"/>
  <c r="O439" i="116"/>
  <c r="O438" i="116"/>
  <c r="O437" i="116"/>
  <c r="O436" i="116"/>
  <c r="O435" i="116"/>
  <c r="O434" i="116"/>
  <c r="O433" i="116"/>
  <c r="O432" i="116"/>
  <c r="O431" i="116"/>
  <c r="O430" i="116"/>
  <c r="O429" i="116"/>
  <c r="O428" i="116"/>
  <c r="O427" i="116"/>
  <c r="O426" i="116"/>
  <c r="O425" i="116"/>
  <c r="O424" i="116"/>
  <c r="O423" i="116"/>
  <c r="O422" i="116"/>
  <c r="O421" i="116"/>
  <c r="O420" i="116"/>
  <c r="O419" i="116"/>
  <c r="O418" i="116"/>
  <c r="O417" i="116"/>
  <c r="O416" i="116"/>
  <c r="O415" i="116"/>
  <c r="O414" i="116"/>
  <c r="O413" i="116"/>
  <c r="O412" i="116"/>
  <c r="O411" i="116"/>
  <c r="O410" i="116"/>
  <c r="O409" i="116"/>
  <c r="O408" i="116"/>
  <c r="O407" i="116"/>
  <c r="O406" i="116"/>
  <c r="O405" i="116"/>
  <c r="O404" i="116"/>
  <c r="O403" i="116"/>
  <c r="O402" i="116"/>
  <c r="O401" i="116"/>
  <c r="O400" i="116"/>
  <c r="O399" i="116"/>
  <c r="O398" i="116"/>
  <c r="O397" i="116"/>
  <c r="O396" i="116"/>
  <c r="O395" i="116"/>
  <c r="O394" i="116"/>
  <c r="O393" i="116"/>
  <c r="O392" i="116"/>
  <c r="O391" i="116"/>
  <c r="O390" i="116"/>
  <c r="O389" i="116"/>
  <c r="O388" i="116"/>
  <c r="O387" i="116"/>
  <c r="O386" i="116"/>
  <c r="O385" i="116"/>
  <c r="O384" i="116"/>
  <c r="O383" i="116"/>
  <c r="O382" i="116"/>
  <c r="O381" i="116"/>
  <c r="O380" i="116"/>
  <c r="O379" i="116"/>
  <c r="O378" i="116"/>
  <c r="O377" i="116"/>
  <c r="O376" i="116"/>
  <c r="O375" i="116"/>
  <c r="O374" i="116"/>
  <c r="O373" i="116"/>
  <c r="O372" i="116"/>
  <c r="O371" i="116"/>
  <c r="O370" i="116"/>
  <c r="O369" i="116"/>
  <c r="O368" i="116"/>
  <c r="O367" i="116"/>
  <c r="O366" i="116"/>
  <c r="O365" i="116"/>
  <c r="O364" i="116"/>
  <c r="O363" i="116"/>
  <c r="O362" i="116"/>
  <c r="O361" i="116"/>
  <c r="O360" i="116"/>
  <c r="O359" i="116"/>
  <c r="O358" i="116"/>
  <c r="O357" i="116"/>
  <c r="O356" i="116"/>
  <c r="O355" i="116"/>
  <c r="O354" i="116"/>
  <c r="O353" i="116"/>
  <c r="O352" i="116"/>
  <c r="O351" i="116"/>
  <c r="O350" i="116"/>
  <c r="O349" i="116"/>
  <c r="O348" i="116"/>
  <c r="O347" i="116"/>
  <c r="O346" i="116"/>
  <c r="O345" i="116"/>
  <c r="O344" i="116"/>
  <c r="O343" i="116"/>
  <c r="O342" i="116"/>
  <c r="O341" i="116"/>
  <c r="O340" i="116"/>
  <c r="O339" i="116"/>
  <c r="O338" i="116"/>
  <c r="O337" i="116"/>
  <c r="O336" i="116"/>
  <c r="O335" i="116"/>
  <c r="O334" i="116"/>
  <c r="O333" i="116"/>
  <c r="O332" i="116"/>
  <c r="O331" i="116"/>
  <c r="O330" i="116"/>
  <c r="O329" i="116"/>
  <c r="O328" i="116"/>
  <c r="O327" i="116"/>
  <c r="O326" i="116"/>
  <c r="O325" i="116"/>
  <c r="O324" i="116"/>
  <c r="O323" i="116"/>
  <c r="O322" i="116"/>
  <c r="O321" i="116"/>
  <c r="O320" i="116"/>
  <c r="O319" i="116"/>
  <c r="O318" i="116"/>
  <c r="O317" i="116"/>
  <c r="O316" i="116"/>
  <c r="O315" i="116"/>
  <c r="O314" i="116"/>
  <c r="O313" i="116"/>
  <c r="O312" i="116"/>
  <c r="O311" i="116"/>
  <c r="O310" i="116"/>
  <c r="O309" i="116"/>
  <c r="O308" i="116"/>
  <c r="O307" i="116"/>
  <c r="O306" i="116"/>
  <c r="O305" i="116"/>
  <c r="O304" i="116"/>
  <c r="O303" i="116"/>
  <c r="O302" i="116"/>
  <c r="O301" i="116"/>
  <c r="O300" i="116"/>
  <c r="O299" i="116"/>
  <c r="O298" i="116"/>
  <c r="O297" i="116"/>
  <c r="O296" i="116"/>
  <c r="O295" i="116"/>
  <c r="O294" i="116"/>
  <c r="O293" i="116"/>
  <c r="O292" i="116"/>
  <c r="O291" i="116"/>
  <c r="O290" i="116"/>
  <c r="O289" i="116"/>
  <c r="O288" i="116"/>
  <c r="O287" i="116"/>
  <c r="O286" i="116"/>
  <c r="O285" i="116"/>
  <c r="O284" i="116"/>
  <c r="O283" i="116"/>
  <c r="O282" i="116"/>
  <c r="O281" i="116"/>
  <c r="O280" i="116"/>
  <c r="O279" i="116"/>
  <c r="O278" i="116"/>
  <c r="O277" i="116"/>
  <c r="O276" i="116"/>
  <c r="O275" i="116"/>
  <c r="O274" i="116"/>
  <c r="O273" i="116"/>
  <c r="O272" i="116"/>
  <c r="O271" i="116"/>
  <c r="O270" i="116"/>
  <c r="O269" i="116"/>
  <c r="O268" i="116"/>
  <c r="O267" i="116"/>
  <c r="O266" i="116"/>
  <c r="O265" i="116"/>
  <c r="O264" i="116"/>
  <c r="O263" i="116"/>
  <c r="O262" i="116"/>
  <c r="O261" i="116"/>
  <c r="O260" i="116"/>
  <c r="O259" i="116"/>
  <c r="O258" i="116"/>
  <c r="O257" i="116"/>
  <c r="O256" i="116"/>
  <c r="O255" i="116"/>
  <c r="O254" i="116"/>
  <c r="O253" i="116"/>
  <c r="O252" i="116"/>
  <c r="O251" i="116"/>
  <c r="O250" i="116"/>
  <c r="O249" i="116"/>
  <c r="O248" i="116"/>
  <c r="O247" i="116"/>
  <c r="O246" i="116"/>
  <c r="O245" i="116"/>
  <c r="O244" i="116"/>
  <c r="O243" i="116"/>
  <c r="O242" i="116"/>
  <c r="O241" i="116"/>
  <c r="O240" i="116"/>
  <c r="O239" i="116"/>
  <c r="O238" i="116"/>
  <c r="O237" i="116"/>
  <c r="O236" i="116"/>
  <c r="O235" i="116"/>
  <c r="O234" i="116"/>
  <c r="O233" i="116"/>
  <c r="O232" i="116"/>
  <c r="O231" i="116"/>
  <c r="O230" i="116"/>
  <c r="O229" i="116"/>
  <c r="O228" i="116"/>
  <c r="O227" i="116"/>
  <c r="O226" i="116"/>
  <c r="O225" i="116"/>
  <c r="O224" i="116"/>
  <c r="O223" i="116"/>
  <c r="O222" i="116"/>
  <c r="O221" i="116"/>
  <c r="O220" i="116"/>
  <c r="O219" i="116"/>
  <c r="O218" i="116"/>
  <c r="O217" i="116"/>
  <c r="O216" i="116"/>
  <c r="O215" i="116"/>
  <c r="O214" i="116"/>
  <c r="O213" i="116"/>
  <c r="O212" i="116"/>
  <c r="O211" i="116"/>
  <c r="O210" i="116"/>
  <c r="O209" i="116"/>
  <c r="O208" i="116"/>
  <c r="O207" i="116"/>
  <c r="O206" i="116"/>
  <c r="O205" i="116"/>
  <c r="O204" i="116"/>
  <c r="O203" i="116"/>
  <c r="O202" i="116"/>
  <c r="O201" i="116"/>
  <c r="O200" i="116"/>
  <c r="O199" i="116"/>
  <c r="O198" i="116"/>
  <c r="O197" i="116"/>
  <c r="O196" i="116"/>
  <c r="O195" i="116"/>
  <c r="O194" i="116"/>
  <c r="O193" i="116"/>
  <c r="O192" i="116"/>
  <c r="O191" i="116"/>
  <c r="O190" i="116"/>
  <c r="O189" i="116"/>
  <c r="O188" i="116"/>
  <c r="O187" i="116"/>
  <c r="O186" i="116"/>
  <c r="O185" i="116"/>
  <c r="O184" i="116"/>
  <c r="O183" i="116"/>
  <c r="O182" i="116"/>
  <c r="O181" i="116"/>
  <c r="O180" i="116"/>
  <c r="O179" i="116"/>
  <c r="O178" i="116"/>
  <c r="O177" i="116"/>
  <c r="O176" i="116"/>
  <c r="O175" i="116"/>
  <c r="O174" i="116"/>
  <c r="O173" i="116"/>
  <c r="O172" i="116"/>
  <c r="O171" i="116"/>
  <c r="O170" i="116"/>
  <c r="O169" i="116"/>
  <c r="O168" i="116"/>
  <c r="O167" i="116"/>
  <c r="O166" i="116"/>
  <c r="O165" i="116"/>
  <c r="O164" i="116"/>
  <c r="O163" i="116"/>
  <c r="O162" i="116"/>
  <c r="O161" i="116"/>
  <c r="O160" i="116"/>
  <c r="O159" i="116"/>
  <c r="O158" i="116"/>
  <c r="O157" i="116"/>
  <c r="O156" i="116"/>
  <c r="O155" i="116"/>
  <c r="O154" i="116"/>
  <c r="O153" i="116"/>
  <c r="O152" i="116"/>
  <c r="O151" i="116"/>
  <c r="O150" i="116"/>
  <c r="O149" i="116"/>
  <c r="O148" i="116"/>
  <c r="O147" i="116"/>
  <c r="O146" i="116"/>
  <c r="O145" i="116"/>
  <c r="O144" i="116"/>
  <c r="O143" i="116"/>
  <c r="O142" i="116"/>
  <c r="O141" i="116"/>
  <c r="O140" i="116"/>
  <c r="O139" i="116"/>
  <c r="O138" i="116"/>
  <c r="O137" i="116"/>
  <c r="O136" i="116"/>
  <c r="O135" i="116"/>
  <c r="O134" i="116"/>
  <c r="O133" i="116"/>
  <c r="O132" i="116"/>
  <c r="O131" i="116"/>
  <c r="O130" i="116"/>
  <c r="O129" i="116"/>
  <c r="O128" i="116"/>
  <c r="O127" i="116"/>
  <c r="O126" i="116"/>
  <c r="O125" i="116"/>
  <c r="O124" i="116"/>
  <c r="O123" i="116"/>
  <c r="O122" i="116"/>
  <c r="O121" i="116"/>
  <c r="O120" i="116"/>
  <c r="O119" i="116"/>
  <c r="O118" i="116"/>
  <c r="O117" i="116"/>
  <c r="O116" i="116"/>
  <c r="O115" i="116"/>
  <c r="O114" i="116"/>
  <c r="O113" i="116"/>
  <c r="O112" i="116"/>
  <c r="O111" i="116"/>
  <c r="O110" i="116"/>
  <c r="O109" i="116"/>
  <c r="O108" i="116"/>
  <c r="O107" i="116"/>
  <c r="O106" i="116"/>
  <c r="O105" i="116"/>
  <c r="O104" i="116"/>
  <c r="O103" i="116"/>
  <c r="O102" i="116"/>
  <c r="O101" i="116"/>
  <c r="O100" i="116"/>
  <c r="O99" i="116"/>
  <c r="O98" i="116"/>
  <c r="O97" i="116"/>
  <c r="O96" i="116"/>
  <c r="O95" i="116"/>
  <c r="O94" i="116"/>
  <c r="O93" i="116"/>
  <c r="O92" i="116"/>
  <c r="O91" i="116"/>
  <c r="O90" i="116"/>
  <c r="O89" i="116"/>
  <c r="O88" i="116"/>
  <c r="O87" i="116"/>
  <c r="O86" i="116"/>
  <c r="O85" i="116"/>
  <c r="O84" i="116"/>
  <c r="O83" i="116"/>
  <c r="O82" i="116"/>
  <c r="O81" i="116"/>
  <c r="O80" i="116"/>
  <c r="O79" i="116"/>
  <c r="O78" i="116"/>
  <c r="O77" i="116"/>
  <c r="O76" i="116"/>
  <c r="O75" i="116"/>
  <c r="O74" i="116"/>
  <c r="O73" i="116"/>
  <c r="O72" i="116"/>
  <c r="O71" i="116"/>
  <c r="O70" i="116"/>
  <c r="O69" i="116"/>
  <c r="O68" i="116"/>
  <c r="O67" i="116"/>
  <c r="O66" i="116"/>
  <c r="O65" i="116"/>
  <c r="O64" i="116"/>
  <c r="O63" i="116"/>
  <c r="O62" i="116"/>
  <c r="O61" i="116"/>
  <c r="O60" i="116"/>
  <c r="O59" i="116"/>
  <c r="O58" i="116"/>
  <c r="O57" i="116"/>
  <c r="O56" i="116"/>
  <c r="O55" i="116"/>
  <c r="O54" i="116"/>
  <c r="O53" i="116"/>
  <c r="O52" i="116"/>
  <c r="O51" i="116"/>
  <c r="O50" i="116"/>
  <c r="O49" i="116"/>
  <c r="O48" i="116"/>
  <c r="O47" i="116"/>
  <c r="O46" i="116"/>
  <c r="O45" i="116"/>
  <c r="O44" i="116"/>
  <c r="O43" i="116"/>
  <c r="O42" i="116"/>
  <c r="O41" i="116"/>
  <c r="O40" i="116"/>
  <c r="O39" i="116"/>
  <c r="O38" i="116"/>
  <c r="O37" i="116"/>
  <c r="O36" i="116"/>
  <c r="O35" i="116"/>
  <c r="O34" i="116"/>
  <c r="O33" i="116"/>
  <c r="O32" i="116"/>
  <c r="O31" i="116"/>
  <c r="O30" i="116"/>
  <c r="O29" i="116"/>
  <c r="O28" i="116"/>
  <c r="O27" i="116"/>
  <c r="O26" i="116"/>
  <c r="O25" i="116"/>
  <c r="O24" i="116"/>
  <c r="O23" i="116"/>
  <c r="O22" i="116"/>
  <c r="O21" i="116"/>
  <c r="O20" i="116"/>
  <c r="O19" i="116"/>
  <c r="O18" i="116"/>
  <c r="O17" i="116"/>
  <c r="O16" i="116"/>
  <c r="O15" i="116"/>
  <c r="O14" i="116"/>
  <c r="M455" i="116"/>
  <c r="M454" i="116"/>
  <c r="M453" i="116"/>
  <c r="M452" i="116"/>
  <c r="M451" i="116"/>
  <c r="M450" i="116"/>
  <c r="M449" i="116"/>
  <c r="M448" i="116"/>
  <c r="M447" i="116"/>
  <c r="M446" i="116"/>
  <c r="M445" i="116"/>
  <c r="M444" i="116"/>
  <c r="M443" i="116"/>
  <c r="M442" i="116"/>
  <c r="M441" i="116"/>
  <c r="M440" i="116"/>
  <c r="M439" i="116"/>
  <c r="M438" i="116"/>
  <c r="M437" i="116"/>
  <c r="M436" i="116"/>
  <c r="M435" i="116"/>
  <c r="M434" i="116"/>
  <c r="M433" i="116"/>
  <c r="M432" i="116"/>
  <c r="M431" i="116"/>
  <c r="M430" i="116"/>
  <c r="M429" i="116"/>
  <c r="M428" i="116"/>
  <c r="M427" i="116"/>
  <c r="M426" i="116"/>
  <c r="M425" i="116"/>
  <c r="M424" i="116"/>
  <c r="M423" i="116"/>
  <c r="M422" i="116"/>
  <c r="M421" i="116"/>
  <c r="M420" i="116"/>
  <c r="M419" i="116"/>
  <c r="M418" i="116"/>
  <c r="M417" i="116"/>
  <c r="M416" i="116"/>
  <c r="M415" i="116"/>
  <c r="M414" i="116"/>
  <c r="M413" i="116"/>
  <c r="M412" i="116"/>
  <c r="M411" i="116"/>
  <c r="M410" i="116"/>
  <c r="M409" i="116"/>
  <c r="M408" i="116"/>
  <c r="M407" i="116"/>
  <c r="M406" i="116"/>
  <c r="M405" i="116"/>
  <c r="M404" i="116"/>
  <c r="M403" i="116"/>
  <c r="M402" i="116"/>
  <c r="M401" i="116"/>
  <c r="M400" i="116"/>
  <c r="M399" i="116"/>
  <c r="M398" i="116"/>
  <c r="M397" i="116"/>
  <c r="M396" i="116"/>
  <c r="M395" i="116"/>
  <c r="M394" i="116"/>
  <c r="M393" i="116"/>
  <c r="M392" i="116"/>
  <c r="M391" i="116"/>
  <c r="M390" i="116"/>
  <c r="M389" i="116"/>
  <c r="M388" i="116"/>
  <c r="M387" i="116"/>
  <c r="M386" i="116"/>
  <c r="M385" i="116"/>
  <c r="M384" i="116"/>
  <c r="M383" i="116"/>
  <c r="M382" i="116"/>
  <c r="M381" i="116"/>
  <c r="M380" i="116"/>
  <c r="M379" i="116"/>
  <c r="M378" i="116"/>
  <c r="M377" i="116"/>
  <c r="M376" i="116"/>
  <c r="M375" i="116"/>
  <c r="M374" i="116"/>
  <c r="M373" i="116"/>
  <c r="M372" i="116"/>
  <c r="M371" i="116"/>
  <c r="M370" i="116"/>
  <c r="M369" i="116"/>
  <c r="M368" i="116"/>
  <c r="M367" i="116"/>
  <c r="M366" i="116"/>
  <c r="M365" i="116"/>
  <c r="M364" i="116"/>
  <c r="M363" i="116"/>
  <c r="M362" i="116"/>
  <c r="M361" i="116"/>
  <c r="M360" i="116"/>
  <c r="M359" i="116"/>
  <c r="M358" i="116"/>
  <c r="M357" i="116"/>
  <c r="M356" i="116"/>
  <c r="M355" i="116"/>
  <c r="M354" i="116"/>
  <c r="M353" i="116"/>
  <c r="M352" i="116"/>
  <c r="M351" i="116"/>
  <c r="M350" i="116"/>
  <c r="M349" i="116"/>
  <c r="M348" i="116"/>
  <c r="M347" i="116"/>
  <c r="M346" i="116"/>
  <c r="M345" i="116"/>
  <c r="M344" i="116"/>
  <c r="M343" i="116"/>
  <c r="M342" i="116"/>
  <c r="M341" i="116"/>
  <c r="M340" i="116"/>
  <c r="M339" i="116"/>
  <c r="M338" i="116"/>
  <c r="M337" i="116"/>
  <c r="M336" i="116"/>
  <c r="M335" i="116"/>
  <c r="M334" i="116"/>
  <c r="M333" i="116"/>
  <c r="M332" i="116"/>
  <c r="M331" i="116"/>
  <c r="M330" i="116"/>
  <c r="M329" i="116"/>
  <c r="M328" i="116"/>
  <c r="M327" i="116"/>
  <c r="M326" i="116"/>
  <c r="M325" i="116"/>
  <c r="M324" i="116"/>
  <c r="M323" i="116"/>
  <c r="M322" i="116"/>
  <c r="M321" i="116"/>
  <c r="M320" i="116"/>
  <c r="M319" i="116"/>
  <c r="M318" i="116"/>
  <c r="M317" i="116"/>
  <c r="M316" i="116"/>
  <c r="M315" i="116"/>
  <c r="M314" i="116"/>
  <c r="M313" i="116"/>
  <c r="M312" i="116"/>
  <c r="M311" i="116"/>
  <c r="M310" i="116"/>
  <c r="M309" i="116"/>
  <c r="M308" i="116"/>
  <c r="M307" i="116"/>
  <c r="M306" i="116"/>
  <c r="M305" i="116"/>
  <c r="M304" i="116"/>
  <c r="M303" i="116"/>
  <c r="M302" i="116"/>
  <c r="M301" i="116"/>
  <c r="M300" i="116"/>
  <c r="M299" i="116"/>
  <c r="M298" i="116"/>
  <c r="M297" i="116"/>
  <c r="M296" i="116"/>
  <c r="M295" i="116"/>
  <c r="M294" i="116"/>
  <c r="M293" i="116"/>
  <c r="M292" i="116"/>
  <c r="M291" i="116"/>
  <c r="M290" i="116"/>
  <c r="M289" i="116"/>
  <c r="M288" i="116"/>
  <c r="M287" i="116"/>
  <c r="M286" i="116"/>
  <c r="M285" i="116"/>
  <c r="M284" i="116"/>
  <c r="M283" i="116"/>
  <c r="M282" i="116"/>
  <c r="M281" i="116"/>
  <c r="M280" i="116"/>
  <c r="M279" i="116"/>
  <c r="M278" i="116"/>
  <c r="M277" i="116"/>
  <c r="M276" i="116"/>
  <c r="M275" i="116"/>
  <c r="M274" i="116"/>
  <c r="M273" i="116"/>
  <c r="M272" i="116"/>
  <c r="M271" i="116"/>
  <c r="M270" i="116"/>
  <c r="M269" i="116"/>
  <c r="M268" i="116"/>
  <c r="M267" i="116"/>
  <c r="M266" i="116"/>
  <c r="M265" i="116"/>
  <c r="M264" i="116"/>
  <c r="M263" i="116"/>
  <c r="M262" i="116"/>
  <c r="M261" i="116"/>
  <c r="M260" i="116"/>
  <c r="M259" i="116"/>
  <c r="M258" i="116"/>
  <c r="M257" i="116"/>
  <c r="M256" i="116"/>
  <c r="M255" i="116"/>
  <c r="M254" i="116"/>
  <c r="M253" i="116"/>
  <c r="M252" i="116"/>
  <c r="M251" i="116"/>
  <c r="M250" i="116"/>
  <c r="M249" i="116"/>
  <c r="M248" i="116"/>
  <c r="M247" i="116"/>
  <c r="M246" i="116"/>
  <c r="M245" i="116"/>
  <c r="M244" i="116"/>
  <c r="M243" i="116"/>
  <c r="M242" i="116"/>
  <c r="M241" i="116"/>
  <c r="M240" i="116"/>
  <c r="M239" i="116"/>
  <c r="M238" i="116"/>
  <c r="M237" i="116"/>
  <c r="M236" i="116"/>
  <c r="M235" i="116"/>
  <c r="M234" i="116"/>
  <c r="M233" i="116"/>
  <c r="M232" i="116"/>
  <c r="M231" i="116"/>
  <c r="M230" i="116"/>
  <c r="M229" i="116"/>
  <c r="M228" i="116"/>
  <c r="M227" i="116"/>
  <c r="M226" i="116"/>
  <c r="M225" i="116"/>
  <c r="M224" i="116"/>
  <c r="M223" i="116"/>
  <c r="M222" i="116"/>
  <c r="M221" i="116"/>
  <c r="M220" i="116"/>
  <c r="M219" i="116"/>
  <c r="M218" i="116"/>
  <c r="M217" i="116"/>
  <c r="M216" i="116"/>
  <c r="M215" i="116"/>
  <c r="M214" i="116"/>
  <c r="M213" i="116"/>
  <c r="M212" i="116"/>
  <c r="M211" i="116"/>
  <c r="M210" i="116"/>
  <c r="M209" i="116"/>
  <c r="M208" i="116"/>
  <c r="M207" i="116"/>
  <c r="M206" i="116"/>
  <c r="M205" i="116"/>
  <c r="M204" i="116"/>
  <c r="M203" i="116"/>
  <c r="M202" i="116"/>
  <c r="M201" i="116"/>
  <c r="M200" i="116"/>
  <c r="M199" i="116"/>
  <c r="M198" i="116"/>
  <c r="M197" i="116"/>
  <c r="M196" i="116"/>
  <c r="M195" i="116"/>
  <c r="M194" i="116"/>
  <c r="M193" i="116"/>
  <c r="M192" i="116"/>
  <c r="M191" i="116"/>
  <c r="M190" i="116"/>
  <c r="M189" i="116"/>
  <c r="M188" i="116"/>
  <c r="M187" i="116"/>
  <c r="M186" i="116"/>
  <c r="M185" i="116"/>
  <c r="M184" i="116"/>
  <c r="M183" i="116"/>
  <c r="M182" i="116"/>
  <c r="M181" i="116"/>
  <c r="M180" i="116"/>
  <c r="M179" i="116"/>
  <c r="M178" i="116"/>
  <c r="M177" i="116"/>
  <c r="M176" i="116"/>
  <c r="M175" i="116"/>
  <c r="M174" i="116"/>
  <c r="M173" i="116"/>
  <c r="M172" i="116"/>
  <c r="M171" i="116"/>
  <c r="M170" i="116"/>
  <c r="M169" i="116"/>
  <c r="M168" i="116"/>
  <c r="M167" i="116"/>
  <c r="M166" i="116"/>
  <c r="M165" i="116"/>
  <c r="M164" i="116"/>
  <c r="M163" i="116"/>
  <c r="M162" i="116"/>
  <c r="M161" i="116"/>
  <c r="M160" i="116"/>
  <c r="M159" i="116"/>
  <c r="M158" i="116"/>
  <c r="M157" i="116"/>
  <c r="M156" i="116"/>
  <c r="M155" i="116"/>
  <c r="M154" i="116"/>
  <c r="M153" i="116"/>
  <c r="M152" i="116"/>
  <c r="M151" i="116"/>
  <c r="M150" i="116"/>
  <c r="M149" i="116"/>
  <c r="M148" i="116"/>
  <c r="M147" i="116"/>
  <c r="M146" i="116"/>
  <c r="M145" i="116"/>
  <c r="M144" i="116"/>
  <c r="M143" i="116"/>
  <c r="M142" i="116"/>
  <c r="M141" i="116"/>
  <c r="M140" i="116"/>
  <c r="M139" i="116"/>
  <c r="M138" i="116"/>
  <c r="M137" i="116"/>
  <c r="M136" i="116"/>
  <c r="M135" i="116"/>
  <c r="M134" i="116"/>
  <c r="M133" i="116"/>
  <c r="M132" i="116"/>
  <c r="M131" i="116"/>
  <c r="M130" i="116"/>
  <c r="M129" i="116"/>
  <c r="M128" i="116"/>
  <c r="M127" i="116"/>
  <c r="M126" i="116"/>
  <c r="M125" i="116"/>
  <c r="M124" i="116"/>
  <c r="M123" i="116"/>
  <c r="M122" i="116"/>
  <c r="M121" i="116"/>
  <c r="M120" i="116"/>
  <c r="M119" i="116"/>
  <c r="M118" i="116"/>
  <c r="M117" i="116"/>
  <c r="M116" i="116"/>
  <c r="M115" i="116"/>
  <c r="M114" i="116"/>
  <c r="M113" i="116"/>
  <c r="M112" i="116"/>
  <c r="M111" i="116"/>
  <c r="M110" i="116"/>
  <c r="M109" i="116"/>
  <c r="M108" i="116"/>
  <c r="M107" i="116"/>
  <c r="M106" i="116"/>
  <c r="M105" i="116"/>
  <c r="M104" i="116"/>
  <c r="M103" i="116"/>
  <c r="M102" i="116"/>
  <c r="M101" i="116"/>
  <c r="M100" i="116"/>
  <c r="M99" i="116"/>
  <c r="M98" i="116"/>
  <c r="M97" i="116"/>
  <c r="M96" i="116"/>
  <c r="M95" i="116"/>
  <c r="M94" i="116"/>
  <c r="M93" i="116"/>
  <c r="M92" i="116"/>
  <c r="M91" i="116"/>
  <c r="M90" i="116"/>
  <c r="M89" i="116"/>
  <c r="M88" i="116"/>
  <c r="M87" i="116"/>
  <c r="M86" i="116"/>
  <c r="M85" i="116"/>
  <c r="M84" i="116"/>
  <c r="M83" i="116"/>
  <c r="M82" i="116"/>
  <c r="M81" i="116"/>
  <c r="M80" i="116"/>
  <c r="M79" i="116"/>
  <c r="M78" i="116"/>
  <c r="M77" i="116"/>
  <c r="M76" i="116"/>
  <c r="M75" i="116"/>
  <c r="M74" i="116"/>
  <c r="M73" i="116"/>
  <c r="M72" i="116"/>
  <c r="M71" i="116"/>
  <c r="M70" i="116"/>
  <c r="M69" i="116"/>
  <c r="M68" i="116"/>
  <c r="M67" i="116"/>
  <c r="M66" i="116"/>
  <c r="M65" i="116"/>
  <c r="M64" i="116"/>
  <c r="M63" i="116"/>
  <c r="M62" i="116"/>
  <c r="M61" i="116"/>
  <c r="M60" i="116"/>
  <c r="M59" i="116"/>
  <c r="M58" i="116"/>
  <c r="M57" i="116"/>
  <c r="M56" i="116"/>
  <c r="M55" i="116"/>
  <c r="M54" i="116"/>
  <c r="M53" i="116"/>
  <c r="M52" i="116"/>
  <c r="M51" i="116"/>
  <c r="M50" i="116"/>
  <c r="M49" i="116"/>
  <c r="M48" i="116"/>
  <c r="M47" i="116"/>
  <c r="M46" i="116"/>
  <c r="M45" i="116"/>
  <c r="M44" i="116"/>
  <c r="M43" i="116"/>
  <c r="M42" i="116"/>
  <c r="M41" i="116"/>
  <c r="M40" i="116"/>
  <c r="M39" i="116"/>
  <c r="M38" i="116"/>
  <c r="M37" i="116"/>
  <c r="M36" i="116"/>
  <c r="M35" i="116"/>
  <c r="M34" i="116"/>
  <c r="M33" i="116"/>
  <c r="M32" i="116"/>
  <c r="M31" i="116"/>
  <c r="M30" i="116"/>
  <c r="M29" i="116"/>
  <c r="M28" i="116"/>
  <c r="M27" i="116"/>
  <c r="M26" i="116"/>
  <c r="M25" i="116"/>
  <c r="M24" i="116"/>
  <c r="M23" i="116"/>
  <c r="M22" i="116"/>
  <c r="M21" i="116"/>
  <c r="M20" i="116"/>
  <c r="M19" i="116"/>
  <c r="M18" i="116"/>
  <c r="M17" i="116"/>
  <c r="M16" i="116"/>
  <c r="M15" i="116"/>
  <c r="M14" i="116"/>
  <c r="O13" i="116"/>
  <c r="M13" i="116"/>
  <c r="A43" i="117"/>
  <c r="C47" i="112" l="1"/>
  <c r="AP17" i="111"/>
  <c r="C17" i="134"/>
  <c r="BA14" i="131"/>
  <c r="AQ14" i="131"/>
  <c r="AU14" i="131"/>
  <c r="AP14" i="131"/>
  <c r="AV14" i="131"/>
  <c r="AZ14" i="131"/>
  <c r="AZ13" i="131"/>
  <c r="AU13" i="131"/>
  <c r="AP13" i="131"/>
  <c r="BA13" i="131"/>
  <c r="AV13" i="131"/>
  <c r="AQ13" i="131"/>
  <c r="AU18" i="131"/>
  <c r="AV18" i="131"/>
  <c r="AQ18" i="131"/>
  <c r="AZ18" i="131"/>
  <c r="AP18" i="131"/>
  <c r="BA18" i="131"/>
  <c r="AV17" i="131"/>
  <c r="AZ17" i="131"/>
  <c r="AP17" i="131"/>
  <c r="BA17" i="131"/>
  <c r="AQ17" i="131"/>
  <c r="AU17" i="131"/>
  <c r="BA16" i="131"/>
  <c r="AU16" i="131"/>
  <c r="AP16" i="131"/>
  <c r="AV16" i="131"/>
  <c r="AQ16" i="131"/>
  <c r="AZ16" i="131"/>
  <c r="AU12" i="131"/>
  <c r="AV12" i="131"/>
  <c r="AQ12" i="131"/>
  <c r="AZ12" i="131"/>
  <c r="AP12" i="131"/>
  <c r="BA12" i="131"/>
  <c r="AZ15" i="131"/>
  <c r="AP15" i="131"/>
  <c r="AU15" i="131"/>
  <c r="BA15" i="131"/>
  <c r="AV15" i="131"/>
  <c r="AQ15" i="131"/>
  <c r="AE17" i="131"/>
  <c r="AI17" i="131"/>
  <c r="AH17" i="131"/>
  <c r="AG17" i="131"/>
  <c r="AF17" i="131"/>
  <c r="AE18" i="131"/>
  <c r="AH18" i="131"/>
  <c r="AI18" i="131"/>
  <c r="AG18" i="131"/>
  <c r="AF18" i="131"/>
  <c r="AG16" i="131"/>
  <c r="AF16" i="131"/>
  <c r="AE16" i="131"/>
  <c r="AI16" i="131"/>
  <c r="AH16" i="131"/>
  <c r="AI15" i="131"/>
  <c r="AF15" i="131"/>
  <c r="AH15" i="131"/>
  <c r="AG15" i="131"/>
  <c r="AE15" i="131"/>
  <c r="AI14" i="131"/>
  <c r="AH14" i="131"/>
  <c r="AG14" i="131"/>
  <c r="AF14" i="131"/>
  <c r="AE14" i="131"/>
  <c r="AF13" i="131"/>
  <c r="AH13" i="131"/>
  <c r="AE13" i="131"/>
  <c r="AI13" i="131"/>
  <c r="AG13" i="131"/>
  <c r="AF12" i="131"/>
  <c r="AE12" i="131"/>
  <c r="AI12" i="131"/>
  <c r="AH12" i="131"/>
  <c r="AG12" i="131"/>
  <c r="A4" i="134"/>
  <c r="A12" i="134"/>
  <c r="AF14" i="111"/>
  <c r="AC14" i="111"/>
  <c r="AK14" i="111"/>
  <c r="AK15" i="111"/>
  <c r="AF15" i="111"/>
  <c r="AC15" i="111"/>
  <c r="AK16" i="111"/>
  <c r="AF16" i="111"/>
  <c r="AC16" i="111"/>
  <c r="AC13" i="111"/>
  <c r="AF13" i="111"/>
  <c r="AK13" i="111"/>
  <c r="AK17" i="111"/>
  <c r="AF17" i="111"/>
  <c r="AC17" i="111"/>
  <c r="AK12" i="111"/>
  <c r="AF12" i="111"/>
  <c r="AC12" i="111"/>
  <c r="AF18" i="111"/>
  <c r="AC18" i="111"/>
  <c r="AK18" i="111"/>
  <c r="H12" i="131"/>
  <c r="AB12" i="111"/>
  <c r="AM12" i="111"/>
  <c r="AI12" i="111"/>
  <c r="Z12" i="111"/>
  <c r="Y12" i="111"/>
  <c r="AA12" i="111"/>
  <c r="H14" i="131"/>
  <c r="AB14" i="111"/>
  <c r="Z14" i="111"/>
  <c r="AI14" i="111"/>
  <c r="AA14" i="111"/>
  <c r="AM14" i="111"/>
  <c r="Y14" i="111"/>
  <c r="H15" i="131"/>
  <c r="AM15" i="111"/>
  <c r="AI15" i="111"/>
  <c r="Y15" i="111"/>
  <c r="AB15" i="111"/>
  <c r="Z15" i="111"/>
  <c r="AA15" i="111"/>
  <c r="H16" i="131"/>
  <c r="AB16" i="111"/>
  <c r="Z16" i="111"/>
  <c r="AI16" i="111"/>
  <c r="Y16" i="111"/>
  <c r="AM16" i="111"/>
  <c r="AA16" i="111"/>
  <c r="H17" i="131"/>
  <c r="Z17" i="111"/>
  <c r="Y17" i="111"/>
  <c r="AM17" i="111"/>
  <c r="AI17" i="111"/>
  <c r="AB17" i="111"/>
  <c r="AA17" i="111"/>
  <c r="H13" i="131"/>
  <c r="AI13" i="111"/>
  <c r="Z13" i="111"/>
  <c r="Y13" i="111"/>
  <c r="AM13" i="111"/>
  <c r="AB13" i="111"/>
  <c r="AA13" i="111"/>
  <c r="H18" i="131"/>
  <c r="AB18" i="111"/>
  <c r="AI18" i="111"/>
  <c r="AA18" i="111"/>
  <c r="Z18" i="111"/>
  <c r="Y18" i="111"/>
  <c r="AM18" i="111"/>
  <c r="AP18" i="111" l="1"/>
  <c r="C18" i="134"/>
  <c r="C48" i="112"/>
  <c r="BB12" i="131"/>
  <c r="BC12" i="131" s="1"/>
  <c r="AW16" i="131"/>
  <c r="AX16" i="131" s="1"/>
  <c r="BB16" i="131"/>
  <c r="BB14" i="131"/>
  <c r="BC14" i="131" s="1"/>
  <c r="AR13" i="131"/>
  <c r="AS13" i="131" s="1"/>
  <c r="AR17" i="131"/>
  <c r="AR18" i="131"/>
  <c r="AS18" i="131" s="1"/>
  <c r="AW12" i="131"/>
  <c r="BB15" i="131"/>
  <c r="BC15" i="131" s="1"/>
  <c r="AW17" i="131"/>
  <c r="AX17" i="131" s="1"/>
  <c r="BB18" i="131"/>
  <c r="BC18" i="131" s="1"/>
  <c r="AW13" i="131"/>
  <c r="AX13" i="131" s="1"/>
  <c r="AW15" i="131"/>
  <c r="BB13" i="131"/>
  <c r="BB17" i="131"/>
  <c r="BC17" i="131" s="1"/>
  <c r="AR14" i="131"/>
  <c r="AR15" i="131"/>
  <c r="AS15" i="131" s="1"/>
  <c r="AW18" i="131"/>
  <c r="AR12" i="131"/>
  <c r="AS12" i="131" s="1"/>
  <c r="AR16" i="131"/>
  <c r="AS16" i="131" s="1"/>
  <c r="AW14" i="131"/>
  <c r="AX14" i="131" s="1"/>
  <c r="AJ12" i="131"/>
  <c r="AN12" i="131"/>
  <c r="AM12" i="131"/>
  <c r="AL12" i="131"/>
  <c r="AK12" i="131"/>
  <c r="AK17" i="131"/>
  <c r="AN17" i="131"/>
  <c r="AM17" i="131"/>
  <c r="AL17" i="131"/>
  <c r="AJ17" i="131"/>
  <c r="AN18" i="131"/>
  <c r="AM18" i="131"/>
  <c r="AK18" i="131"/>
  <c r="AL18" i="131"/>
  <c r="AJ18" i="131"/>
  <c r="AM13" i="131"/>
  <c r="AN13" i="131"/>
  <c r="AL13" i="131"/>
  <c r="AK13" i="131"/>
  <c r="AJ13" i="131"/>
  <c r="AL14" i="131"/>
  <c r="AJ14" i="131"/>
  <c r="AN14" i="131"/>
  <c r="AM14" i="131"/>
  <c r="AK14" i="131"/>
  <c r="AN15" i="131"/>
  <c r="AM15" i="131"/>
  <c r="AL15" i="131"/>
  <c r="AK15" i="131"/>
  <c r="AJ15" i="131"/>
  <c r="AN16" i="131"/>
  <c r="AL16" i="131"/>
  <c r="AM16" i="131"/>
  <c r="AK16" i="131"/>
  <c r="AJ16" i="131"/>
  <c r="Z17" i="131"/>
  <c r="X17" i="131"/>
  <c r="V17" i="131"/>
  <c r="AB17" i="131"/>
  <c r="AB18" i="131"/>
  <c r="V18" i="131"/>
  <c r="Z18" i="131"/>
  <c r="X18" i="131"/>
  <c r="X16" i="131"/>
  <c r="V16" i="131"/>
  <c r="Z16" i="131"/>
  <c r="AB16" i="131"/>
  <c r="V15" i="131"/>
  <c r="X15" i="131"/>
  <c r="AB15" i="131"/>
  <c r="Z15" i="131"/>
  <c r="X14" i="131"/>
  <c r="V14" i="131"/>
  <c r="Z14" i="131"/>
  <c r="AB14" i="131"/>
  <c r="V13" i="131"/>
  <c r="X13" i="131"/>
  <c r="AB13" i="131"/>
  <c r="Z13" i="131"/>
  <c r="AB12" i="131"/>
  <c r="V12" i="131"/>
  <c r="X12" i="131"/>
  <c r="Z12" i="131"/>
  <c r="P421" i="127"/>
  <c r="P202" i="127"/>
  <c r="P143" i="127"/>
  <c r="Q75" i="127"/>
  <c r="Q72" i="127"/>
  <c r="Q71" i="127"/>
  <c r="C49" i="112" l="1"/>
  <c r="AP19" i="111"/>
  <c r="C19" i="134"/>
  <c r="AO18" i="131"/>
  <c r="AX18" i="131" s="1"/>
  <c r="AO16" i="131"/>
  <c r="BC16" i="131" s="1"/>
  <c r="AO13" i="131"/>
  <c r="BC13" i="131" s="1"/>
  <c r="AO17" i="131"/>
  <c r="AS17" i="131" s="1"/>
  <c r="AO14" i="131"/>
  <c r="AS14" i="131" s="1"/>
  <c r="AO15" i="131"/>
  <c r="AX15" i="131" s="1"/>
  <c r="AO12" i="131"/>
  <c r="AX12" i="131" s="1"/>
  <c r="E242" i="119"/>
  <c r="E241" i="119"/>
  <c r="E240" i="119"/>
  <c r="E239" i="119"/>
  <c r="E238" i="119"/>
  <c r="E237" i="119"/>
  <c r="E236" i="119"/>
  <c r="E235" i="119"/>
  <c r="E234" i="119"/>
  <c r="E233" i="119"/>
  <c r="E232" i="119"/>
  <c r="E231" i="119"/>
  <c r="E230" i="119"/>
  <c r="E229" i="119"/>
  <c r="E228" i="119"/>
  <c r="E227" i="119"/>
  <c r="E226" i="119"/>
  <c r="E225" i="119"/>
  <c r="E224" i="119"/>
  <c r="E223" i="119"/>
  <c r="E222" i="119"/>
  <c r="E221" i="119"/>
  <c r="E220" i="119"/>
  <c r="E219" i="119"/>
  <c r="E218" i="119"/>
  <c r="E217" i="119"/>
  <c r="E216" i="119"/>
  <c r="E215" i="119"/>
  <c r="E214" i="119"/>
  <c r="E213" i="119"/>
  <c r="E212" i="119"/>
  <c r="E211" i="119"/>
  <c r="E210" i="119"/>
  <c r="E209" i="119"/>
  <c r="E208" i="119"/>
  <c r="E207" i="119"/>
  <c r="E206" i="119"/>
  <c r="E205" i="119"/>
  <c r="E204" i="119"/>
  <c r="E203" i="119"/>
  <c r="E202" i="119"/>
  <c r="E201" i="119"/>
  <c r="E200" i="119"/>
  <c r="E199" i="119"/>
  <c r="E198" i="119"/>
  <c r="E197" i="119"/>
  <c r="E196" i="119"/>
  <c r="E195" i="119"/>
  <c r="E194" i="119"/>
  <c r="E193" i="119"/>
  <c r="E192" i="119"/>
  <c r="E191" i="119"/>
  <c r="E190" i="119"/>
  <c r="E189" i="119"/>
  <c r="E188" i="119"/>
  <c r="E187" i="119"/>
  <c r="E186" i="119"/>
  <c r="E185" i="119"/>
  <c r="E184" i="119"/>
  <c r="E183" i="119"/>
  <c r="E182" i="119"/>
  <c r="E181" i="119"/>
  <c r="E180" i="119"/>
  <c r="E179" i="119"/>
  <c r="E178" i="119"/>
  <c r="E177" i="119"/>
  <c r="E176" i="119"/>
  <c r="E175" i="119"/>
  <c r="E174" i="119"/>
  <c r="E173" i="119"/>
  <c r="E172" i="119"/>
  <c r="E171" i="119"/>
  <c r="E170" i="119"/>
  <c r="E169" i="119"/>
  <c r="E168" i="119"/>
  <c r="E167" i="119"/>
  <c r="E166" i="119"/>
  <c r="E165" i="119"/>
  <c r="E164" i="119"/>
  <c r="E163" i="119"/>
  <c r="E162" i="119"/>
  <c r="E161" i="119"/>
  <c r="E160" i="119"/>
  <c r="E159" i="119"/>
  <c r="E158" i="119"/>
  <c r="E157" i="119"/>
  <c r="E156" i="119"/>
  <c r="E155" i="119"/>
  <c r="E154" i="119"/>
  <c r="E153" i="119"/>
  <c r="E152" i="119"/>
  <c r="E151" i="119"/>
  <c r="E150" i="119"/>
  <c r="E149" i="119"/>
  <c r="E148" i="119"/>
  <c r="E147" i="119"/>
  <c r="E146" i="119"/>
  <c r="E145" i="119"/>
  <c r="E144" i="119"/>
  <c r="E143" i="119"/>
  <c r="E142" i="119"/>
  <c r="E141" i="119"/>
  <c r="E140" i="119"/>
  <c r="E139" i="119"/>
  <c r="E138" i="119"/>
  <c r="E137" i="119"/>
  <c r="E136" i="119"/>
  <c r="E135" i="119"/>
  <c r="E134" i="119"/>
  <c r="E133" i="119"/>
  <c r="E132" i="119"/>
  <c r="E131" i="119"/>
  <c r="E130" i="119"/>
  <c r="E129" i="119"/>
  <c r="E128" i="119"/>
  <c r="E127" i="119"/>
  <c r="E126" i="119"/>
  <c r="E125" i="119"/>
  <c r="E124" i="119"/>
  <c r="E123" i="119"/>
  <c r="E122" i="119"/>
  <c r="E121" i="119"/>
  <c r="E120" i="119"/>
  <c r="E119" i="119"/>
  <c r="E118" i="119"/>
  <c r="E117" i="119"/>
  <c r="E116" i="119"/>
  <c r="E115" i="119"/>
  <c r="E114" i="119"/>
  <c r="E113" i="119"/>
  <c r="E112" i="119"/>
  <c r="E111" i="119"/>
  <c r="E110" i="119"/>
  <c r="E109" i="119"/>
  <c r="E108" i="119"/>
  <c r="E107" i="119"/>
  <c r="E106" i="119"/>
  <c r="E105" i="119"/>
  <c r="E104" i="119"/>
  <c r="E103" i="119"/>
  <c r="E102" i="119"/>
  <c r="E101" i="119"/>
  <c r="E100" i="119"/>
  <c r="E99" i="119"/>
  <c r="E98" i="119"/>
  <c r="E97" i="119"/>
  <c r="E96" i="119"/>
  <c r="E95" i="119"/>
  <c r="E94" i="119"/>
  <c r="E93" i="119"/>
  <c r="E92" i="119"/>
  <c r="E91" i="119"/>
  <c r="E90" i="119"/>
  <c r="E89" i="119"/>
  <c r="E88" i="119"/>
  <c r="E87" i="119"/>
  <c r="E86" i="119"/>
  <c r="E85" i="119"/>
  <c r="E84" i="119"/>
  <c r="E83" i="119"/>
  <c r="E82" i="119"/>
  <c r="E81" i="119"/>
  <c r="E80" i="119"/>
  <c r="E79" i="119"/>
  <c r="E78" i="119"/>
  <c r="E77" i="119"/>
  <c r="E76" i="119"/>
  <c r="E75" i="119"/>
  <c r="E74" i="119"/>
  <c r="E73" i="119"/>
  <c r="E72" i="119"/>
  <c r="E71" i="119"/>
  <c r="E70" i="119"/>
  <c r="E69" i="119"/>
  <c r="E68" i="119"/>
  <c r="E67" i="119"/>
  <c r="E66" i="119"/>
  <c r="E65" i="119"/>
  <c r="E64" i="119"/>
  <c r="E63" i="119"/>
  <c r="E62" i="119"/>
  <c r="E61" i="119"/>
  <c r="E60" i="119"/>
  <c r="E59" i="119"/>
  <c r="E58" i="119"/>
  <c r="E57" i="119"/>
  <c r="E56" i="119"/>
  <c r="E55" i="119"/>
  <c r="E54" i="119"/>
  <c r="E53" i="119"/>
  <c r="E52" i="119"/>
  <c r="E51" i="119"/>
  <c r="E50" i="119"/>
  <c r="E49" i="119"/>
  <c r="E48" i="119"/>
  <c r="E47" i="119"/>
  <c r="E46" i="119"/>
  <c r="E45" i="119"/>
  <c r="E44" i="119"/>
  <c r="E43" i="119"/>
  <c r="E42" i="119"/>
  <c r="E41" i="119"/>
  <c r="E40" i="119"/>
  <c r="E39" i="119"/>
  <c r="E37" i="119"/>
  <c r="E36" i="119"/>
  <c r="E35" i="119"/>
  <c r="E34" i="119"/>
  <c r="E33" i="119"/>
  <c r="E32" i="119"/>
  <c r="E31" i="119"/>
  <c r="E30" i="119"/>
  <c r="E29" i="119"/>
  <c r="E28" i="119"/>
  <c r="E27" i="119"/>
  <c r="E26" i="119"/>
  <c r="E25" i="119"/>
  <c r="E24" i="119"/>
  <c r="E23" i="119"/>
  <c r="E22" i="119"/>
  <c r="E21" i="119"/>
  <c r="E20" i="119"/>
  <c r="E19" i="119"/>
  <c r="E18" i="119"/>
  <c r="E17" i="119"/>
  <c r="E16" i="119"/>
  <c r="E15" i="119"/>
  <c r="E14" i="119"/>
  <c r="E13" i="119"/>
  <c r="E12" i="119"/>
  <c r="E11" i="119"/>
  <c r="AP20" i="111" l="1"/>
  <c r="C20" i="134"/>
  <c r="C50" i="112"/>
  <c r="AY18" i="131"/>
  <c r="BD18" i="131"/>
  <c r="AT18" i="131"/>
  <c r="AT16" i="131"/>
  <c r="AY16" i="131"/>
  <c r="BD16" i="131"/>
  <c r="BD12" i="131"/>
  <c r="AT12" i="131"/>
  <c r="AY12" i="131"/>
  <c r="BD13" i="131"/>
  <c r="AT13" i="131"/>
  <c r="AY13" i="131"/>
  <c r="AT15" i="131"/>
  <c r="AY15" i="131"/>
  <c r="BD15" i="131"/>
  <c r="AT14" i="131"/>
  <c r="BD14" i="131"/>
  <c r="AY14" i="131"/>
  <c r="AY17" i="131"/>
  <c r="BD17" i="131"/>
  <c r="AT17" i="131"/>
  <c r="G11" i="119"/>
  <c r="G12" i="119"/>
  <c r="AP21" i="111" l="1"/>
  <c r="C21" i="134"/>
  <c r="C51" i="112"/>
  <c r="O12" i="127"/>
  <c r="O14" i="127"/>
  <c r="O15" i="127"/>
  <c r="O11" i="127"/>
  <c r="O24" i="127"/>
  <c r="AP22" i="111" l="1"/>
  <c r="C22" i="134"/>
  <c r="C52" i="112"/>
  <c r="G242" i="119"/>
  <c r="G241" i="119"/>
  <c r="G240" i="119"/>
  <c r="G239" i="119"/>
  <c r="G238" i="119"/>
  <c r="G237" i="119"/>
  <c r="G236" i="119"/>
  <c r="G235" i="119"/>
  <c r="G234" i="119"/>
  <c r="G233" i="119"/>
  <c r="G232" i="119"/>
  <c r="G231" i="119"/>
  <c r="G230" i="119"/>
  <c r="G229" i="119"/>
  <c r="G228" i="119"/>
  <c r="G227" i="119"/>
  <c r="G226" i="119"/>
  <c r="G225" i="119"/>
  <c r="G224" i="119"/>
  <c r="G223" i="119"/>
  <c r="G222" i="119"/>
  <c r="G221" i="119"/>
  <c r="G220" i="119"/>
  <c r="G219" i="119"/>
  <c r="G218" i="119"/>
  <c r="G217" i="119"/>
  <c r="G216" i="119"/>
  <c r="G215" i="119"/>
  <c r="G214" i="119"/>
  <c r="G213" i="119"/>
  <c r="G212" i="119"/>
  <c r="G211" i="119"/>
  <c r="G210" i="119"/>
  <c r="G209" i="119"/>
  <c r="G208" i="119"/>
  <c r="G207" i="119"/>
  <c r="G206" i="119"/>
  <c r="G205" i="119"/>
  <c r="G204" i="119"/>
  <c r="G203" i="119"/>
  <c r="G202" i="119"/>
  <c r="G201" i="119"/>
  <c r="G200" i="119"/>
  <c r="G199" i="119"/>
  <c r="G198" i="119"/>
  <c r="G197" i="119"/>
  <c r="G196" i="119"/>
  <c r="G195" i="119"/>
  <c r="G194" i="119"/>
  <c r="G193" i="119"/>
  <c r="G192" i="119"/>
  <c r="G191" i="119"/>
  <c r="G190" i="119"/>
  <c r="G189" i="119"/>
  <c r="G188" i="119"/>
  <c r="G187" i="119"/>
  <c r="G186" i="119"/>
  <c r="G185" i="119"/>
  <c r="G184" i="119"/>
  <c r="G183" i="119"/>
  <c r="G182" i="119"/>
  <c r="G181" i="119"/>
  <c r="G180" i="119"/>
  <c r="G179" i="119"/>
  <c r="G178" i="119"/>
  <c r="G177" i="119"/>
  <c r="G176" i="119"/>
  <c r="G175" i="119"/>
  <c r="G174" i="119"/>
  <c r="G173" i="119"/>
  <c r="G172" i="119"/>
  <c r="G171" i="119"/>
  <c r="G170" i="119"/>
  <c r="G169" i="119"/>
  <c r="G168" i="119"/>
  <c r="G167" i="119"/>
  <c r="G166" i="119"/>
  <c r="G165" i="119"/>
  <c r="G164" i="119"/>
  <c r="G163" i="119"/>
  <c r="G162" i="119"/>
  <c r="G161" i="119"/>
  <c r="G160" i="119"/>
  <c r="G159" i="119"/>
  <c r="G158" i="119"/>
  <c r="G157" i="119"/>
  <c r="G156" i="119"/>
  <c r="G155" i="119"/>
  <c r="G154" i="119"/>
  <c r="G153" i="119"/>
  <c r="G152" i="119"/>
  <c r="G151" i="119"/>
  <c r="G150" i="119"/>
  <c r="G149" i="119"/>
  <c r="G148" i="119"/>
  <c r="G147" i="119"/>
  <c r="G146" i="119"/>
  <c r="G145" i="119"/>
  <c r="G144" i="119"/>
  <c r="G143" i="119"/>
  <c r="G142" i="119"/>
  <c r="G141" i="119"/>
  <c r="G140" i="119"/>
  <c r="G139" i="119"/>
  <c r="G138" i="119"/>
  <c r="G137" i="119"/>
  <c r="G136" i="119"/>
  <c r="G135" i="119"/>
  <c r="G134" i="119"/>
  <c r="G133" i="119"/>
  <c r="G132" i="119"/>
  <c r="G131" i="119"/>
  <c r="G130" i="119"/>
  <c r="G129" i="119"/>
  <c r="G128" i="119"/>
  <c r="G127" i="119"/>
  <c r="G126" i="119"/>
  <c r="G125" i="119"/>
  <c r="G124" i="119"/>
  <c r="G123" i="119"/>
  <c r="G122" i="119"/>
  <c r="G121" i="119"/>
  <c r="G120" i="119"/>
  <c r="G119" i="119"/>
  <c r="G118" i="119"/>
  <c r="G117" i="119"/>
  <c r="G116" i="119"/>
  <c r="G115" i="119"/>
  <c r="G114" i="119"/>
  <c r="G113" i="119"/>
  <c r="G112" i="119"/>
  <c r="G111" i="119"/>
  <c r="G110" i="119"/>
  <c r="G109" i="119"/>
  <c r="G108" i="119"/>
  <c r="G107" i="119"/>
  <c r="G106" i="119"/>
  <c r="G105" i="119"/>
  <c r="G104" i="119"/>
  <c r="G103" i="119"/>
  <c r="G102" i="119"/>
  <c r="G101" i="119"/>
  <c r="G100" i="119"/>
  <c r="G99" i="119"/>
  <c r="G98" i="119"/>
  <c r="G97" i="119"/>
  <c r="G96" i="119"/>
  <c r="G95" i="119"/>
  <c r="G94" i="119"/>
  <c r="G93" i="119"/>
  <c r="G92" i="119"/>
  <c r="G91" i="119"/>
  <c r="G90" i="119"/>
  <c r="G89" i="119"/>
  <c r="G88" i="119"/>
  <c r="G87" i="119"/>
  <c r="G86" i="119"/>
  <c r="G85" i="119"/>
  <c r="G84" i="119"/>
  <c r="G83" i="119"/>
  <c r="G82" i="119"/>
  <c r="G81" i="119"/>
  <c r="G80" i="119"/>
  <c r="G79" i="119"/>
  <c r="G78" i="119"/>
  <c r="G77" i="119"/>
  <c r="G76" i="119"/>
  <c r="G75" i="119"/>
  <c r="G74" i="119"/>
  <c r="G73" i="119"/>
  <c r="G72" i="119"/>
  <c r="G71" i="119"/>
  <c r="G70" i="119"/>
  <c r="G69" i="119"/>
  <c r="G68" i="119"/>
  <c r="G67" i="119"/>
  <c r="G66" i="119"/>
  <c r="G65" i="119"/>
  <c r="G64" i="119"/>
  <c r="G63" i="119"/>
  <c r="G62" i="119"/>
  <c r="G61" i="119"/>
  <c r="G60" i="119"/>
  <c r="G59" i="119"/>
  <c r="G58" i="119"/>
  <c r="G57" i="119"/>
  <c r="G56" i="119"/>
  <c r="G55" i="119"/>
  <c r="G54" i="119"/>
  <c r="G53" i="119"/>
  <c r="G52" i="119"/>
  <c r="G51" i="119"/>
  <c r="G50" i="119"/>
  <c r="G49" i="119"/>
  <c r="G48" i="119"/>
  <c r="G47" i="119"/>
  <c r="G46" i="119"/>
  <c r="G45" i="119"/>
  <c r="G44" i="119"/>
  <c r="G43" i="119"/>
  <c r="G42" i="119"/>
  <c r="G41" i="119"/>
  <c r="G40" i="119"/>
  <c r="G39" i="119"/>
  <c r="G37" i="119"/>
  <c r="G36" i="119"/>
  <c r="G35" i="119"/>
  <c r="G34" i="119"/>
  <c r="G33" i="119"/>
  <c r="G32" i="119"/>
  <c r="G31" i="119"/>
  <c r="G30" i="119"/>
  <c r="G29" i="119"/>
  <c r="G28" i="119"/>
  <c r="G27" i="119"/>
  <c r="G26" i="119"/>
  <c r="G25" i="119"/>
  <c r="G24" i="119"/>
  <c r="G23" i="119"/>
  <c r="G22" i="119"/>
  <c r="G21" i="119"/>
  <c r="G20" i="119"/>
  <c r="G19" i="119"/>
  <c r="G18" i="119"/>
  <c r="G17" i="119"/>
  <c r="G16" i="119"/>
  <c r="G15" i="119"/>
  <c r="G14" i="119"/>
  <c r="G13" i="119"/>
  <c r="AP23" i="111" l="1"/>
  <c r="C23" i="134"/>
  <c r="C53" i="112"/>
  <c r="U453" i="127"/>
  <c r="T444" i="127"/>
  <c r="S435" i="127"/>
  <c r="R426" i="127"/>
  <c r="Q417" i="127"/>
  <c r="P408" i="127"/>
  <c r="O399" i="127"/>
  <c r="U389" i="127"/>
  <c r="T380" i="127"/>
  <c r="S371" i="127"/>
  <c r="R362" i="127"/>
  <c r="R451" i="127"/>
  <c r="Q442" i="127"/>
  <c r="P433" i="127"/>
  <c r="O424" i="127"/>
  <c r="U414" i="127"/>
  <c r="T405" i="127"/>
  <c r="S396" i="127"/>
  <c r="R387" i="127"/>
  <c r="Q378" i="127"/>
  <c r="P369" i="127"/>
  <c r="O360" i="127"/>
  <c r="U447" i="127"/>
  <c r="T438" i="127"/>
  <c r="S429" i="127"/>
  <c r="R420" i="127"/>
  <c r="Q411" i="127"/>
  <c r="P402" i="127"/>
  <c r="O393" i="127"/>
  <c r="U383" i="127"/>
  <c r="T374" i="127"/>
  <c r="S365" i="127"/>
  <c r="R453" i="127"/>
  <c r="Q444" i="127"/>
  <c r="P435" i="127"/>
  <c r="O426" i="127"/>
  <c r="U416" i="127"/>
  <c r="T407" i="127"/>
  <c r="S398" i="127"/>
  <c r="R389" i="127"/>
  <c r="Q380" i="127"/>
  <c r="R454" i="127"/>
  <c r="Q445" i="127"/>
  <c r="P436" i="127"/>
  <c r="O427" i="127"/>
  <c r="U417" i="127"/>
  <c r="T408" i="127"/>
  <c r="S399" i="127"/>
  <c r="R390" i="127"/>
  <c r="Q381" i="127"/>
  <c r="P372" i="127"/>
  <c r="O363" i="127"/>
  <c r="U450" i="127"/>
  <c r="T441" i="127"/>
  <c r="S432" i="127"/>
  <c r="R423" i="127"/>
  <c r="P413" i="127"/>
  <c r="O404" i="127"/>
  <c r="U394" i="127"/>
  <c r="T385" i="127"/>
  <c r="S376" i="127"/>
  <c r="S449" i="127"/>
  <c r="R440" i="127"/>
  <c r="Q431" i="127"/>
  <c r="P422" i="127"/>
  <c r="O413" i="127"/>
  <c r="U403" i="127"/>
  <c r="T394" i="127"/>
  <c r="S385" i="127"/>
  <c r="R376" i="127"/>
  <c r="Q367" i="127"/>
  <c r="P358" i="127"/>
  <c r="O446" i="127"/>
  <c r="U436" i="127"/>
  <c r="T427" i="127"/>
  <c r="S418" i="127"/>
  <c r="R409" i="127"/>
  <c r="Q400" i="127"/>
  <c r="P391" i="127"/>
  <c r="O382" i="127"/>
  <c r="U372" i="127"/>
  <c r="T363" i="127"/>
  <c r="T452" i="127"/>
  <c r="S443" i="127"/>
  <c r="R434" i="127"/>
  <c r="Q425" i="127"/>
  <c r="P416" i="127"/>
  <c r="O407" i="127"/>
  <c r="U397" i="127"/>
  <c r="T388" i="127"/>
  <c r="S379" i="127"/>
  <c r="R370" i="127"/>
  <c r="Q361" i="127"/>
  <c r="Q450" i="127"/>
  <c r="P441" i="127"/>
  <c r="O432" i="127"/>
  <c r="U422" i="127"/>
  <c r="T413" i="127"/>
  <c r="S404" i="127"/>
  <c r="R395" i="127"/>
  <c r="Q386" i="127"/>
  <c r="P377" i="127"/>
  <c r="O368" i="127"/>
  <c r="U358" i="127"/>
  <c r="T446" i="127"/>
  <c r="S437" i="127"/>
  <c r="R428" i="127"/>
  <c r="Q419" i="127"/>
  <c r="P410" i="127"/>
  <c r="O401" i="127"/>
  <c r="U391" i="127"/>
  <c r="T382" i="127"/>
  <c r="S373" i="127"/>
  <c r="R364" i="127"/>
  <c r="Q452" i="127"/>
  <c r="P443" i="127"/>
  <c r="O434" i="127"/>
  <c r="U424" i="127"/>
  <c r="T415" i="127"/>
  <c r="S406" i="127"/>
  <c r="R397" i="127"/>
  <c r="Q388" i="127"/>
  <c r="P379" i="127"/>
  <c r="Q453" i="127"/>
  <c r="P444" i="127"/>
  <c r="O435" i="127"/>
  <c r="U425" i="127"/>
  <c r="T416" i="127"/>
  <c r="S407" i="127"/>
  <c r="R398" i="127"/>
  <c r="Q389" i="127"/>
  <c r="P380" i="127"/>
  <c r="O371" i="127"/>
  <c r="U361" i="127"/>
  <c r="T449" i="127"/>
  <c r="S440" i="127"/>
  <c r="R431" i="127"/>
  <c r="Q422" i="127"/>
  <c r="O412" i="127"/>
  <c r="U402" i="127"/>
  <c r="T393" i="127"/>
  <c r="S384" i="127"/>
  <c r="R375" i="127"/>
  <c r="R448" i="127"/>
  <c r="Q439" i="127"/>
  <c r="P430" i="127"/>
  <c r="O421" i="127"/>
  <c r="U411" i="127"/>
  <c r="T402" i="127"/>
  <c r="S393" i="127"/>
  <c r="R384" i="127"/>
  <c r="Q375" i="127"/>
  <c r="P366" i="127"/>
  <c r="O454" i="127"/>
  <c r="U444" i="127"/>
  <c r="T435" i="127"/>
  <c r="S426" i="127"/>
  <c r="R417" i="127"/>
  <c r="Q408" i="127"/>
  <c r="P399" i="127"/>
  <c r="O390" i="127"/>
  <c r="U380" i="127"/>
  <c r="T371" i="127"/>
  <c r="S451" i="127"/>
  <c r="R442" i="127"/>
  <c r="Q433" i="127"/>
  <c r="P424" i="127"/>
  <c r="O415" i="127"/>
  <c r="U405" i="127"/>
  <c r="T396" i="127"/>
  <c r="S387" i="127"/>
  <c r="R378" i="127"/>
  <c r="Q369" i="127"/>
  <c r="P360" i="127"/>
  <c r="P449" i="127"/>
  <c r="O440" i="127"/>
  <c r="U430" i="127"/>
  <c r="T421" i="127"/>
  <c r="S412" i="127"/>
  <c r="R403" i="127"/>
  <c r="Q394" i="127"/>
  <c r="P385" i="127"/>
  <c r="O376" i="127"/>
  <c r="U366" i="127"/>
  <c r="T454" i="127"/>
  <c r="S445" i="127"/>
  <c r="R436" i="127"/>
  <c r="Q427" i="127"/>
  <c r="P418" i="127"/>
  <c r="O409" i="127"/>
  <c r="U399" i="127"/>
  <c r="T390" i="127"/>
  <c r="S381" i="127"/>
  <c r="R372" i="127"/>
  <c r="Q363" i="127"/>
  <c r="P451" i="127"/>
  <c r="O442" i="127"/>
  <c r="U432" i="127"/>
  <c r="T423" i="127"/>
  <c r="S414" i="127"/>
  <c r="R405" i="127"/>
  <c r="Q396" i="127"/>
  <c r="P387" i="127"/>
  <c r="O378" i="127"/>
  <c r="P452" i="127"/>
  <c r="O443" i="127"/>
  <c r="U433" i="127"/>
  <c r="T424" i="127"/>
  <c r="S415" i="127"/>
  <c r="R406" i="127"/>
  <c r="Q397" i="127"/>
  <c r="P388" i="127"/>
  <c r="O379" i="127"/>
  <c r="U369" i="127"/>
  <c r="T360" i="127"/>
  <c r="S448" i="127"/>
  <c r="R439" i="127"/>
  <c r="Q430" i="127"/>
  <c r="O420" i="127"/>
  <c r="U410" i="127"/>
  <c r="T401" i="127"/>
  <c r="S392" i="127"/>
  <c r="R383" i="127"/>
  <c r="Q374" i="127"/>
  <c r="Q447" i="127"/>
  <c r="P438" i="127"/>
  <c r="O429" i="127"/>
  <c r="U419" i="127"/>
  <c r="T410" i="127"/>
  <c r="S401" i="127"/>
  <c r="R392" i="127"/>
  <c r="Q383" i="127"/>
  <c r="P374" i="127"/>
  <c r="O365" i="127"/>
  <c r="U452" i="127"/>
  <c r="T443" i="127"/>
  <c r="S434" i="127"/>
  <c r="R425" i="127"/>
  <c r="Q416" i="127"/>
  <c r="P407" i="127"/>
  <c r="O398" i="127"/>
  <c r="U388" i="127"/>
  <c r="T379" i="127"/>
  <c r="S370" i="127"/>
  <c r="R361" i="127"/>
  <c r="U353" i="127"/>
  <c r="T344" i="127"/>
  <c r="S335" i="127"/>
  <c r="R450" i="127"/>
  <c r="Q441" i="127"/>
  <c r="P432" i="127"/>
  <c r="O423" i="127"/>
  <c r="U413" i="127"/>
  <c r="T404" i="127"/>
  <c r="S395" i="127"/>
  <c r="R386" i="127"/>
  <c r="Q377" i="127"/>
  <c r="P368" i="127"/>
  <c r="Q449" i="127"/>
  <c r="P440" i="127"/>
  <c r="O431" i="127"/>
  <c r="U421" i="127"/>
  <c r="T412" i="127"/>
  <c r="S403" i="127"/>
  <c r="R394" i="127"/>
  <c r="Q385" i="127"/>
  <c r="P376" i="127"/>
  <c r="O367" i="127"/>
  <c r="U357" i="127"/>
  <c r="U446" i="127"/>
  <c r="T437" i="127"/>
  <c r="S428" i="127"/>
  <c r="R419" i="127"/>
  <c r="Q410" i="127"/>
  <c r="P401" i="127"/>
  <c r="O392" i="127"/>
  <c r="U382" i="127"/>
  <c r="T373" i="127"/>
  <c r="S364" i="127"/>
  <c r="R452" i="127"/>
  <c r="Q443" i="127"/>
  <c r="P434" i="127"/>
  <c r="O425" i="127"/>
  <c r="U415" i="127"/>
  <c r="T406" i="127"/>
  <c r="S397" i="127"/>
  <c r="R388" i="127"/>
  <c r="Q379" i="127"/>
  <c r="P370" i="127"/>
  <c r="O361" i="127"/>
  <c r="U448" i="127"/>
  <c r="T439" i="127"/>
  <c r="S430" i="127"/>
  <c r="R421" i="127"/>
  <c r="Q412" i="127"/>
  <c r="P403" i="127"/>
  <c r="O394" i="127"/>
  <c r="U384" i="127"/>
  <c r="T375" i="127"/>
  <c r="U449" i="127"/>
  <c r="T440" i="127"/>
  <c r="S431" i="127"/>
  <c r="R422" i="127"/>
  <c r="Q413" i="127"/>
  <c r="P404" i="127"/>
  <c r="O395" i="127"/>
  <c r="U385" i="127"/>
  <c r="T376" i="127"/>
  <c r="S367" i="127"/>
  <c r="R358" i="127"/>
  <c r="Q446" i="127"/>
  <c r="P437" i="127"/>
  <c r="O428" i="127"/>
  <c r="T417" i="127"/>
  <c r="S408" i="127"/>
  <c r="R399" i="127"/>
  <c r="Q390" i="127"/>
  <c r="P381" i="127"/>
  <c r="P454" i="127"/>
  <c r="O445" i="127"/>
  <c r="U435" i="127"/>
  <c r="T426" i="127"/>
  <c r="S417" i="127"/>
  <c r="R408" i="127"/>
  <c r="Q399" i="127"/>
  <c r="P390" i="127"/>
  <c r="O381" i="127"/>
  <c r="U371" i="127"/>
  <c r="T362" i="127"/>
  <c r="S450" i="127"/>
  <c r="R441" i="127"/>
  <c r="Q432" i="127"/>
  <c r="P423" i="127"/>
  <c r="O414" i="127"/>
  <c r="U404" i="127"/>
  <c r="T395" i="127"/>
  <c r="S386" i="127"/>
  <c r="R377" i="127"/>
  <c r="Q368" i="127"/>
  <c r="S368" i="127"/>
  <c r="S351" i="127"/>
  <c r="R342" i="127"/>
  <c r="Q333" i="127"/>
  <c r="P448" i="127"/>
  <c r="O439" i="127"/>
  <c r="U429" i="127"/>
  <c r="T420" i="127"/>
  <c r="S411" i="127"/>
  <c r="R402" i="127"/>
  <c r="Q393" i="127"/>
  <c r="P384" i="127"/>
  <c r="O375" i="127"/>
  <c r="U365" i="127"/>
  <c r="U454" i="127"/>
  <c r="T445" i="127"/>
  <c r="S436" i="127"/>
  <c r="R427" i="127"/>
  <c r="Q418" i="127"/>
  <c r="P409" i="127"/>
  <c r="O400" i="127"/>
  <c r="U390" i="127"/>
  <c r="T381" i="127"/>
  <c r="S372" i="127"/>
  <c r="R363" i="127"/>
  <c r="Q451" i="127"/>
  <c r="P442" i="127"/>
  <c r="O433" i="127"/>
  <c r="U423" i="127"/>
  <c r="T414" i="127"/>
  <c r="S405" i="127"/>
  <c r="R396" i="127"/>
  <c r="Q387" i="127"/>
  <c r="P378" i="127"/>
  <c r="O369" i="127"/>
  <c r="U359" i="127"/>
  <c r="T447" i="127"/>
  <c r="S438" i="127"/>
  <c r="R429" i="127"/>
  <c r="Q420" i="127"/>
  <c r="P411" i="127"/>
  <c r="O402" i="127"/>
  <c r="U392" i="127"/>
  <c r="T383" i="127"/>
  <c r="S374" i="127"/>
  <c r="T448" i="127"/>
  <c r="S439" i="127"/>
  <c r="R430" i="127"/>
  <c r="Q421" i="127"/>
  <c r="P412" i="127"/>
  <c r="O403" i="127"/>
  <c r="U393" i="127"/>
  <c r="T384" i="127"/>
  <c r="S375" i="127"/>
  <c r="R366" i="127"/>
  <c r="Q454" i="127"/>
  <c r="P445" i="127"/>
  <c r="O436" i="127"/>
  <c r="U426" i="127"/>
  <c r="S416" i="127"/>
  <c r="R407" i="127"/>
  <c r="Q398" i="127"/>
  <c r="P389" i="127"/>
  <c r="O380" i="127"/>
  <c r="O453" i="127"/>
  <c r="U443" i="127"/>
  <c r="T434" i="127"/>
  <c r="S425" i="127"/>
  <c r="R416" i="127"/>
  <c r="Q407" i="127"/>
  <c r="P398" i="127"/>
  <c r="O389" i="127"/>
  <c r="U379" i="127"/>
  <c r="T370" i="127"/>
  <c r="S361" i="127"/>
  <c r="O447" i="127"/>
  <c r="U437" i="127"/>
  <c r="T428" i="127"/>
  <c r="S419" i="127"/>
  <c r="R410" i="127"/>
  <c r="Q401" i="127"/>
  <c r="P392" i="127"/>
  <c r="O383" i="127"/>
  <c r="U373" i="127"/>
  <c r="T364" i="127"/>
  <c r="T453" i="127"/>
  <c r="S444" i="127"/>
  <c r="R435" i="127"/>
  <c r="Q426" i="127"/>
  <c r="P417" i="127"/>
  <c r="O408" i="127"/>
  <c r="U398" i="127"/>
  <c r="T389" i="127"/>
  <c r="S380" i="127"/>
  <c r="R371" i="127"/>
  <c r="Q362" i="127"/>
  <c r="P450" i="127"/>
  <c r="O441" i="127"/>
  <c r="U431" i="127"/>
  <c r="T422" i="127"/>
  <c r="S413" i="127"/>
  <c r="R404" i="127"/>
  <c r="Q395" i="127"/>
  <c r="P386" i="127"/>
  <c r="O377" i="127"/>
  <c r="U367" i="127"/>
  <c r="T358" i="127"/>
  <c r="S446" i="127"/>
  <c r="R437" i="127"/>
  <c r="Q428" i="127"/>
  <c r="P419" i="127"/>
  <c r="O410" i="127"/>
  <c r="U400" i="127"/>
  <c r="T391" i="127"/>
  <c r="S382" i="127"/>
  <c r="R373" i="127"/>
  <c r="S447" i="127"/>
  <c r="R438" i="127"/>
  <c r="Q429" i="127"/>
  <c r="P420" i="127"/>
  <c r="O411" i="127"/>
  <c r="U401" i="127"/>
  <c r="T392" i="127"/>
  <c r="S383" i="127"/>
  <c r="R374" i="127"/>
  <c r="Q365" i="127"/>
  <c r="P453" i="127"/>
  <c r="O444" i="127"/>
  <c r="U434" i="127"/>
  <c r="T425" i="127"/>
  <c r="R415" i="127"/>
  <c r="Q406" i="127"/>
  <c r="P397" i="127"/>
  <c r="O388" i="127"/>
  <c r="U378" i="127"/>
  <c r="U451" i="127"/>
  <c r="T442" i="127"/>
  <c r="U445" i="127"/>
  <c r="T372" i="127"/>
  <c r="T429" i="127"/>
  <c r="P393" i="127"/>
  <c r="S453" i="127"/>
  <c r="O417" i="127"/>
  <c r="R380" i="127"/>
  <c r="U440" i="127"/>
  <c r="Q404" i="127"/>
  <c r="O451" i="127"/>
  <c r="R414" i="127"/>
  <c r="U377" i="127"/>
  <c r="Q438" i="127"/>
  <c r="S400" i="127"/>
  <c r="P446" i="127"/>
  <c r="T418" i="127"/>
  <c r="U395" i="127"/>
  <c r="S369" i="127"/>
  <c r="P447" i="127"/>
  <c r="U428" i="127"/>
  <c r="S410" i="127"/>
  <c r="Q392" i="127"/>
  <c r="O374" i="127"/>
  <c r="R359" i="127"/>
  <c r="O347" i="127"/>
  <c r="R334" i="127"/>
  <c r="P324" i="127"/>
  <c r="O315" i="127"/>
  <c r="U305" i="127"/>
  <c r="T296" i="127"/>
  <c r="S287" i="127"/>
  <c r="R278" i="127"/>
  <c r="Q269" i="127"/>
  <c r="P260" i="127"/>
  <c r="O356" i="127"/>
  <c r="U346" i="127"/>
  <c r="T337" i="127"/>
  <c r="S328" i="127"/>
  <c r="U362" i="127"/>
  <c r="P350" i="127"/>
  <c r="O341" i="127"/>
  <c r="U331" i="127"/>
  <c r="T322" i="127"/>
  <c r="S313" i="127"/>
  <c r="R304" i="127"/>
  <c r="Q295" i="127"/>
  <c r="P286" i="127"/>
  <c r="O277" i="127"/>
  <c r="U267" i="127"/>
  <c r="U356" i="127"/>
  <c r="T347" i="127"/>
  <c r="S338" i="127"/>
  <c r="R329" i="127"/>
  <c r="Q366" i="127"/>
  <c r="O351" i="127"/>
  <c r="U341" i="127"/>
  <c r="T332" i="127"/>
  <c r="S323" i="127"/>
  <c r="R314" i="127"/>
  <c r="Q305" i="127"/>
  <c r="P296" i="127"/>
  <c r="O287" i="127"/>
  <c r="U277" i="127"/>
  <c r="T268" i="127"/>
  <c r="U360" i="127"/>
  <c r="T349" i="127"/>
  <c r="S340" i="127"/>
  <c r="R331" i="127"/>
  <c r="Q322" i="127"/>
  <c r="P313" i="127"/>
  <c r="O304" i="127"/>
  <c r="U294" i="127"/>
  <c r="T285" i="127"/>
  <c r="S276" i="127"/>
  <c r="R267" i="127"/>
  <c r="P354" i="127"/>
  <c r="O345" i="127"/>
  <c r="U335" i="127"/>
  <c r="T326" i="127"/>
  <c r="S317" i="127"/>
  <c r="R308" i="127"/>
  <c r="Q299" i="127"/>
  <c r="P290" i="127"/>
  <c r="O281" i="127"/>
  <c r="U271" i="127"/>
  <c r="T436" i="127"/>
  <c r="S363" i="127"/>
  <c r="P425" i="127"/>
  <c r="S388" i="127"/>
  <c r="O449" i="127"/>
  <c r="R412" i="127"/>
  <c r="U375" i="127"/>
  <c r="Q436" i="127"/>
  <c r="T399" i="127"/>
  <c r="R446" i="127"/>
  <c r="U409" i="127"/>
  <c r="Q373" i="127"/>
  <c r="T433" i="127"/>
  <c r="O396" i="127"/>
  <c r="S441" i="127"/>
  <c r="Q415" i="127"/>
  <c r="Q391" i="127"/>
  <c r="R368" i="127"/>
  <c r="S442" i="127"/>
  <c r="Q424" i="127"/>
  <c r="O406" i="127"/>
  <c r="T387" i="127"/>
  <c r="R369" i="127"/>
  <c r="Q357" i="127"/>
  <c r="U345" i="127"/>
  <c r="P332" i="127"/>
  <c r="O323" i="127"/>
  <c r="U313" i="127"/>
  <c r="T304" i="127"/>
  <c r="S295" i="127"/>
  <c r="R286" i="127"/>
  <c r="Q277" i="127"/>
  <c r="P268" i="127"/>
  <c r="O259" i="127"/>
  <c r="U354" i="127"/>
  <c r="T345" i="127"/>
  <c r="S336" i="127"/>
  <c r="R327" i="127"/>
  <c r="S358" i="127"/>
  <c r="O349" i="127"/>
  <c r="U339" i="127"/>
  <c r="T330" i="127"/>
  <c r="S321" i="127"/>
  <c r="R312" i="127"/>
  <c r="Q303" i="127"/>
  <c r="P294" i="127"/>
  <c r="O285" i="127"/>
  <c r="U275" i="127"/>
  <c r="T266" i="127"/>
  <c r="T355" i="127"/>
  <c r="S346" i="127"/>
  <c r="R337" i="127"/>
  <c r="Q328" i="127"/>
  <c r="T361" i="127"/>
  <c r="U349" i="127"/>
  <c r="T340" i="127"/>
  <c r="S331" i="127"/>
  <c r="R322" i="127"/>
  <c r="Q313" i="127"/>
  <c r="P304" i="127"/>
  <c r="O295" i="127"/>
  <c r="U285" i="127"/>
  <c r="T276" i="127"/>
  <c r="S267" i="127"/>
  <c r="T357" i="127"/>
  <c r="S348" i="127"/>
  <c r="R339" i="127"/>
  <c r="Q330" i="127"/>
  <c r="P321" i="127"/>
  <c r="O312" i="127"/>
  <c r="U302" i="127"/>
  <c r="T293" i="127"/>
  <c r="S284" i="127"/>
  <c r="R275" i="127"/>
  <c r="Q266" i="127"/>
  <c r="O353" i="127"/>
  <c r="S427" i="127"/>
  <c r="O359" i="127"/>
  <c r="S420" i="127"/>
  <c r="O384" i="127"/>
  <c r="R444" i="127"/>
  <c r="U407" i="127"/>
  <c r="Q371" i="127"/>
  <c r="T431" i="127"/>
  <c r="P395" i="127"/>
  <c r="U441" i="127"/>
  <c r="Q405" i="127"/>
  <c r="T368" i="127"/>
  <c r="P429" i="127"/>
  <c r="R391" i="127"/>
  <c r="O437" i="127"/>
  <c r="P414" i="127"/>
  <c r="U387" i="127"/>
  <c r="U363" i="127"/>
  <c r="Q440" i="127"/>
  <c r="O422" i="127"/>
  <c r="T403" i="127"/>
  <c r="R385" i="127"/>
  <c r="P367" i="127"/>
  <c r="P356" i="127"/>
  <c r="S343" i="127"/>
  <c r="O331" i="127"/>
  <c r="U321" i="127"/>
  <c r="T312" i="127"/>
  <c r="S303" i="127"/>
  <c r="R294" i="127"/>
  <c r="Q285" i="127"/>
  <c r="P276" i="127"/>
  <c r="O267" i="127"/>
  <c r="U257" i="127"/>
  <c r="T353" i="127"/>
  <c r="S344" i="127"/>
  <c r="R335" i="127"/>
  <c r="Q326" i="127"/>
  <c r="O357" i="127"/>
  <c r="U347" i="127"/>
  <c r="T338" i="127"/>
  <c r="S329" i="127"/>
  <c r="R320" i="127"/>
  <c r="Q311" i="127"/>
  <c r="P302" i="127"/>
  <c r="O293" i="127"/>
  <c r="U283" i="127"/>
  <c r="T274" i="127"/>
  <c r="S265" i="127"/>
  <c r="S354" i="127"/>
  <c r="R345" i="127"/>
  <c r="Q336" i="127"/>
  <c r="P327" i="127"/>
  <c r="O358" i="127"/>
  <c r="T348" i="127"/>
  <c r="S339" i="127"/>
  <c r="R330" i="127"/>
  <c r="Q321" i="127"/>
  <c r="P312" i="127"/>
  <c r="O303" i="127"/>
  <c r="U293" i="127"/>
  <c r="T284" i="127"/>
  <c r="S275" i="127"/>
  <c r="R266" i="127"/>
  <c r="S356" i="127"/>
  <c r="R347" i="127"/>
  <c r="Q338" i="127"/>
  <c r="P329" i="127"/>
  <c r="O320" i="127"/>
  <c r="R418" i="127"/>
  <c r="S452" i="127"/>
  <c r="O416" i="127"/>
  <c r="R379" i="127"/>
  <c r="U439" i="127"/>
  <c r="Q403" i="127"/>
  <c r="T366" i="127"/>
  <c r="P427" i="127"/>
  <c r="S390" i="127"/>
  <c r="Q437" i="127"/>
  <c r="T400" i="127"/>
  <c r="P364" i="127"/>
  <c r="S424" i="127"/>
  <c r="U386" i="127"/>
  <c r="S433" i="127"/>
  <c r="S409" i="127"/>
  <c r="T386" i="127"/>
  <c r="R360" i="127"/>
  <c r="P439" i="127"/>
  <c r="U420" i="127"/>
  <c r="S402" i="127"/>
  <c r="Q409" i="127"/>
  <c r="O448" i="127"/>
  <c r="R411" i="127"/>
  <c r="U374" i="127"/>
  <c r="Q435" i="127"/>
  <c r="T398" i="127"/>
  <c r="P362" i="127"/>
  <c r="S422" i="127"/>
  <c r="O386" i="127"/>
  <c r="T432" i="127"/>
  <c r="P396" i="127"/>
  <c r="S359" i="127"/>
  <c r="U418" i="127"/>
  <c r="Q382" i="127"/>
  <c r="R432" i="127"/>
  <c r="P406" i="127"/>
  <c r="P382" i="127"/>
  <c r="Q359" i="127"/>
  <c r="O438" i="127"/>
  <c r="T419" i="127"/>
  <c r="R401" i="127"/>
  <c r="P383" i="127"/>
  <c r="U364" i="127"/>
  <c r="T352" i="127"/>
  <c r="P340" i="127"/>
  <c r="T328" i="127"/>
  <c r="S319" i="127"/>
  <c r="R310" i="127"/>
  <c r="Q301" i="127"/>
  <c r="P292" i="127"/>
  <c r="O283" i="127"/>
  <c r="U273" i="127"/>
  <c r="T264" i="127"/>
  <c r="T367" i="127"/>
  <c r="R351" i="127"/>
  <c r="Q342" i="127"/>
  <c r="P333" i="127"/>
  <c r="O324" i="127"/>
  <c r="T354" i="127"/>
  <c r="S345" i="127"/>
  <c r="R336" i="127"/>
  <c r="Q327" i="127"/>
  <c r="P318" i="127"/>
  <c r="O309" i="127"/>
  <c r="U299" i="127"/>
  <c r="T290" i="127"/>
  <c r="S281" i="127"/>
  <c r="R272" i="127"/>
  <c r="P371" i="127"/>
  <c r="Q352" i="127"/>
  <c r="P343" i="127"/>
  <c r="O334" i="127"/>
  <c r="U324" i="127"/>
  <c r="S355" i="127"/>
  <c r="R346" i="127"/>
  <c r="Q337" i="127"/>
  <c r="P328" i="127"/>
  <c r="O319" i="127"/>
  <c r="U309" i="127"/>
  <c r="T300" i="127"/>
  <c r="S291" i="127"/>
  <c r="R282" i="127"/>
  <c r="Q273" i="127"/>
  <c r="P264" i="127"/>
  <c r="Q354" i="127"/>
  <c r="P345" i="127"/>
  <c r="O336" i="127"/>
  <c r="U326" i="127"/>
  <c r="T317" i="127"/>
  <c r="S308" i="127"/>
  <c r="R299" i="127"/>
  <c r="Q290" i="127"/>
  <c r="P281" i="127"/>
  <c r="O272" i="127"/>
  <c r="S360" i="127"/>
  <c r="S349" i="127"/>
  <c r="R340" i="127"/>
  <c r="Q331" i="127"/>
  <c r="P400" i="127"/>
  <c r="R443" i="127"/>
  <c r="U406" i="127"/>
  <c r="Q370" i="127"/>
  <c r="T430" i="127"/>
  <c r="P394" i="127"/>
  <c r="S454" i="127"/>
  <c r="O418" i="127"/>
  <c r="R381" i="127"/>
  <c r="P428" i="127"/>
  <c r="S391" i="127"/>
  <c r="O452" i="127"/>
  <c r="Q414" i="127"/>
  <c r="T377" i="127"/>
  <c r="U427" i="127"/>
  <c r="O405" i="127"/>
  <c r="T378" i="127"/>
  <c r="T451" i="127"/>
  <c r="R433" i="127"/>
  <c r="P415" i="127"/>
  <c r="U396" i="127"/>
  <c r="S378" i="127"/>
  <c r="S362" i="127"/>
  <c r="R350" i="127"/>
  <c r="O339" i="127"/>
  <c r="S327" i="127"/>
  <c r="R318" i="127"/>
  <c r="Q309" i="127"/>
  <c r="P300" i="127"/>
  <c r="O291" i="127"/>
  <c r="U281" i="127"/>
  <c r="T272" i="127"/>
  <c r="S263" i="127"/>
  <c r="P363" i="127"/>
  <c r="Q350" i="127"/>
  <c r="P341" i="127"/>
  <c r="O332" i="127"/>
  <c r="U322" i="127"/>
  <c r="S353" i="127"/>
  <c r="R344" i="127"/>
  <c r="Q335" i="127"/>
  <c r="P326" i="127"/>
  <c r="O317" i="127"/>
  <c r="U307" i="127"/>
  <c r="T298" i="127"/>
  <c r="S289" i="127"/>
  <c r="R280" i="127"/>
  <c r="Q271" i="127"/>
  <c r="S366" i="127"/>
  <c r="P351" i="127"/>
  <c r="O342" i="127"/>
  <c r="U332" i="127"/>
  <c r="T323" i="127"/>
  <c r="R354" i="127"/>
  <c r="Q345" i="127"/>
  <c r="P336" i="127"/>
  <c r="O327" i="127"/>
  <c r="U317" i="127"/>
  <c r="T308" i="127"/>
  <c r="S299" i="127"/>
  <c r="R290" i="127"/>
  <c r="Q281" i="127"/>
  <c r="P272" i="127"/>
  <c r="O263" i="127"/>
  <c r="P353" i="127"/>
  <c r="O344" i="127"/>
  <c r="U334" i="127"/>
  <c r="T325" i="127"/>
  <c r="S316" i="127"/>
  <c r="R307" i="127"/>
  <c r="Q298" i="127"/>
  <c r="P289" i="127"/>
  <c r="O280" i="127"/>
  <c r="U270" i="127"/>
  <c r="S357" i="127"/>
  <c r="R348" i="127"/>
  <c r="Q339" i="127"/>
  <c r="O391" i="127"/>
  <c r="U438" i="127"/>
  <c r="Q402" i="127"/>
  <c r="T365" i="127"/>
  <c r="P426" i="127"/>
  <c r="S389" i="127"/>
  <c r="O450" i="127"/>
  <c r="R413" i="127"/>
  <c r="U376" i="127"/>
  <c r="S423" i="127"/>
  <c r="O387" i="127"/>
  <c r="R447" i="127"/>
  <c r="T409" i="127"/>
  <c r="P373" i="127"/>
  <c r="R424" i="127"/>
  <c r="R400" i="127"/>
  <c r="S377" i="127"/>
  <c r="R449" i="127"/>
  <c r="P431" i="127"/>
  <c r="U412" i="127"/>
  <c r="S394" i="127"/>
  <c r="Q376" i="127"/>
  <c r="Q360" i="127"/>
  <c r="Q349" i="127"/>
  <c r="U337" i="127"/>
  <c r="R326" i="127"/>
  <c r="Q317" i="127"/>
  <c r="P308" i="127"/>
  <c r="O299" i="127"/>
  <c r="U289" i="127"/>
  <c r="T280" i="127"/>
  <c r="S271" i="127"/>
  <c r="R262" i="127"/>
  <c r="P359" i="127"/>
  <c r="P349" i="127"/>
  <c r="O340" i="127"/>
  <c r="U330" i="127"/>
  <c r="O372" i="127"/>
  <c r="R352" i="127"/>
  <c r="Q343" i="127"/>
  <c r="P334" i="127"/>
  <c r="U381" i="127"/>
  <c r="Q372" i="127"/>
  <c r="O373" i="127"/>
  <c r="O364" i="127"/>
  <c r="P316" i="127"/>
  <c r="S279" i="127"/>
  <c r="O348" i="127"/>
  <c r="Q351" i="127"/>
  <c r="Q319" i="127"/>
  <c r="R296" i="127"/>
  <c r="P270" i="127"/>
  <c r="Q344" i="127"/>
  <c r="U370" i="127"/>
  <c r="O335" i="127"/>
  <c r="O311" i="127"/>
  <c r="P288" i="127"/>
  <c r="O370" i="127"/>
  <c r="P337" i="127"/>
  <c r="Q314" i="127"/>
  <c r="O296" i="127"/>
  <c r="T277" i="127"/>
  <c r="Q355" i="127"/>
  <c r="P338" i="127"/>
  <c r="S325" i="127"/>
  <c r="Q315" i="127"/>
  <c r="O305" i="127"/>
  <c r="T294" i="127"/>
  <c r="R284" i="127"/>
  <c r="P274" i="127"/>
  <c r="U263" i="127"/>
  <c r="U352" i="127"/>
  <c r="T343" i="127"/>
  <c r="S334" i="127"/>
  <c r="R325" i="127"/>
  <c r="Q316" i="127"/>
  <c r="P307" i="127"/>
  <c r="O298" i="127"/>
  <c r="U288" i="127"/>
  <c r="T279" i="127"/>
  <c r="S270" i="127"/>
  <c r="P309" i="127"/>
  <c r="S272" i="127"/>
  <c r="O256" i="127"/>
  <c r="U246" i="127"/>
  <c r="T237" i="127"/>
  <c r="S228" i="127"/>
  <c r="R219" i="127"/>
  <c r="Q210" i="127"/>
  <c r="P201" i="127"/>
  <c r="O192" i="127"/>
  <c r="U182" i="127"/>
  <c r="T173" i="127"/>
  <c r="P295" i="127"/>
  <c r="Q262" i="127"/>
  <c r="R252" i="127"/>
  <c r="Q294" i="127"/>
  <c r="P262" i="127"/>
  <c r="Q252" i="127"/>
  <c r="P243" i="127"/>
  <c r="O234" i="127"/>
  <c r="U224" i="127"/>
  <c r="T215" i="127"/>
  <c r="S206" i="127"/>
  <c r="R197" i="127"/>
  <c r="Q188" i="127"/>
  <c r="P179" i="127"/>
  <c r="U316" i="127"/>
  <c r="Q280" i="127"/>
  <c r="P258" i="127"/>
  <c r="O316" i="127"/>
  <c r="R279" i="127"/>
  <c r="O258" i="127"/>
  <c r="S248" i="127"/>
  <c r="R239" i="127"/>
  <c r="Q230" i="127"/>
  <c r="P221" i="127"/>
  <c r="O212" i="127"/>
  <c r="U202" i="127"/>
  <c r="T193" i="127"/>
  <c r="S184" i="127"/>
  <c r="R175" i="127"/>
  <c r="U292" i="127"/>
  <c r="T261" i="127"/>
  <c r="U251" i="127"/>
  <c r="Q434" i="127"/>
  <c r="O419" i="127"/>
  <c r="Q448" i="127"/>
  <c r="O355" i="127"/>
  <c r="S311" i="127"/>
  <c r="O275" i="127"/>
  <c r="R343" i="127"/>
  <c r="T346" i="127"/>
  <c r="U315" i="127"/>
  <c r="U291" i="127"/>
  <c r="O269" i="127"/>
  <c r="U340" i="127"/>
  <c r="T356" i="127"/>
  <c r="U333" i="127"/>
  <c r="S307" i="127"/>
  <c r="S283" i="127"/>
  <c r="R365" i="127"/>
  <c r="T333" i="127"/>
  <c r="U310" i="127"/>
  <c r="S292" i="127"/>
  <c r="Q274" i="127"/>
  <c r="U351" i="127"/>
  <c r="O337" i="127"/>
  <c r="R324" i="127"/>
  <c r="P314" i="127"/>
  <c r="U303" i="127"/>
  <c r="S293" i="127"/>
  <c r="Q283" i="127"/>
  <c r="O273" i="127"/>
  <c r="U368" i="127"/>
  <c r="T351" i="127"/>
  <c r="S342" i="127"/>
  <c r="R333" i="127"/>
  <c r="Q324" i="127"/>
  <c r="P315" i="127"/>
  <c r="O306" i="127"/>
  <c r="U296" i="127"/>
  <c r="T287" i="127"/>
  <c r="S278" i="127"/>
  <c r="R269" i="127"/>
  <c r="S304" i="127"/>
  <c r="O268" i="127"/>
  <c r="U254" i="127"/>
  <c r="T245" i="127"/>
  <c r="S236" i="127"/>
  <c r="R227" i="127"/>
  <c r="Q218" i="127"/>
  <c r="P209" i="127"/>
  <c r="O200" i="127"/>
  <c r="U190" i="127"/>
  <c r="T181" i="127"/>
  <c r="S172" i="127"/>
  <c r="S290" i="127"/>
  <c r="O261" i="127"/>
  <c r="Q251" i="127"/>
  <c r="T289" i="127"/>
  <c r="U260" i="127"/>
  <c r="P251" i="127"/>
  <c r="O242" i="127"/>
  <c r="U232" i="127"/>
  <c r="T223" i="127"/>
  <c r="S214" i="127"/>
  <c r="R205" i="127"/>
  <c r="Q196" i="127"/>
  <c r="P187" i="127"/>
  <c r="O178" i="127"/>
  <c r="Q312" i="127"/>
  <c r="T275" i="127"/>
  <c r="U256" i="127"/>
  <c r="R311" i="127"/>
  <c r="U274" i="127"/>
  <c r="S256" i="127"/>
  <c r="R247" i="127"/>
  <c r="Q238" i="127"/>
  <c r="P229" i="127"/>
  <c r="O220" i="127"/>
  <c r="U210" i="127"/>
  <c r="T201" i="127"/>
  <c r="S192" i="127"/>
  <c r="R183" i="127"/>
  <c r="Q174" i="127"/>
  <c r="Q288" i="127"/>
  <c r="R260" i="127"/>
  <c r="T250" i="127"/>
  <c r="T397" i="127"/>
  <c r="R382" i="127"/>
  <c r="O430" i="127"/>
  <c r="P348" i="127"/>
  <c r="O307" i="127"/>
  <c r="R270" i="127"/>
  <c r="U338" i="127"/>
  <c r="P342" i="127"/>
  <c r="T314" i="127"/>
  <c r="R288" i="127"/>
  <c r="R264" i="127"/>
  <c r="P361" i="127"/>
  <c r="U442" i="127"/>
  <c r="T411" i="127"/>
  <c r="Q341" i="127"/>
  <c r="R302" i="127"/>
  <c r="U265" i="127"/>
  <c r="Q334" i="127"/>
  <c r="S337" i="127"/>
  <c r="P310" i="127"/>
  <c r="Q287" i="127"/>
  <c r="O362" i="127"/>
  <c r="P335" i="127"/>
  <c r="P352" i="127"/>
  <c r="U325" i="127"/>
  <c r="U301" i="127"/>
  <c r="O279" i="127"/>
  <c r="O352" i="127"/>
  <c r="O328" i="127"/>
  <c r="Q306" i="127"/>
  <c r="O288" i="127"/>
  <c r="T269" i="127"/>
  <c r="Q347" i="127"/>
  <c r="S333" i="127"/>
  <c r="P322" i="127"/>
  <c r="U311" i="127"/>
  <c r="S301" i="127"/>
  <c r="Q291" i="127"/>
  <c r="U279" i="127"/>
  <c r="S269" i="127"/>
  <c r="T359" i="127"/>
  <c r="R349" i="127"/>
  <c r="Q340" i="127"/>
  <c r="P331" i="127"/>
  <c r="O322" i="127"/>
  <c r="U312" i="127"/>
  <c r="T303" i="127"/>
  <c r="S294" i="127"/>
  <c r="R285" i="127"/>
  <c r="Q276" i="127"/>
  <c r="P267" i="127"/>
  <c r="R295" i="127"/>
  <c r="S262" i="127"/>
  <c r="S252" i="127"/>
  <c r="R243" i="127"/>
  <c r="Q234" i="127"/>
  <c r="P225" i="127"/>
  <c r="O216" i="127"/>
  <c r="U206" i="127"/>
  <c r="T197" i="127"/>
  <c r="S188" i="127"/>
  <c r="R179" i="127"/>
  <c r="O318" i="127"/>
  <c r="R281" i="127"/>
  <c r="R258" i="127"/>
  <c r="P317" i="127"/>
  <c r="S280" i="127"/>
  <c r="Q258" i="127"/>
  <c r="U248" i="127"/>
  <c r="T239" i="127"/>
  <c r="S230" i="127"/>
  <c r="R221" i="127"/>
  <c r="Q212" i="127"/>
  <c r="P203" i="127"/>
  <c r="O194" i="127"/>
  <c r="U184" i="127"/>
  <c r="T175" i="127"/>
  <c r="P303" i="127"/>
  <c r="S266" i="127"/>
  <c r="R254" i="127"/>
  <c r="Q302" i="127"/>
  <c r="T265" i="127"/>
  <c r="Q254" i="127"/>
  <c r="S421" i="127"/>
  <c r="P405" i="127"/>
  <c r="R393" i="127"/>
  <c r="T336" i="127"/>
  <c r="U297" i="127"/>
  <c r="Q261" i="127"/>
  <c r="T329" i="127"/>
  <c r="O333" i="127"/>
  <c r="T306" i="127"/>
  <c r="T282" i="127"/>
  <c r="Q358" i="127"/>
  <c r="T331" i="127"/>
  <c r="S347" i="127"/>
  <c r="T324" i="127"/>
  <c r="R298" i="127"/>
  <c r="R274" i="127"/>
  <c r="U350" i="127"/>
  <c r="S324" i="127"/>
  <c r="P305" i="127"/>
  <c r="U286" i="127"/>
  <c r="S268" i="127"/>
  <c r="P346" i="127"/>
  <c r="R332" i="127"/>
  <c r="O321" i="127"/>
  <c r="T310" i="127"/>
  <c r="R300" i="127"/>
  <c r="O289" i="127"/>
  <c r="T278" i="127"/>
  <c r="R268" i="127"/>
  <c r="R357" i="127"/>
  <c r="Q348" i="127"/>
  <c r="P339" i="127"/>
  <c r="O330" i="127"/>
  <c r="U320" i="127"/>
  <c r="T311" i="127"/>
  <c r="S302" i="127"/>
  <c r="R293" i="127"/>
  <c r="Q284" i="127"/>
  <c r="P275" i="127"/>
  <c r="O266" i="127"/>
  <c r="U290" i="127"/>
  <c r="P261" i="127"/>
  <c r="R251" i="127"/>
  <c r="Q242" i="127"/>
  <c r="P233" i="127"/>
  <c r="O224" i="127"/>
  <c r="U214" i="127"/>
  <c r="T205" i="127"/>
  <c r="S196" i="127"/>
  <c r="R187" i="127"/>
  <c r="Q178" i="127"/>
  <c r="R313" i="127"/>
  <c r="U276" i="127"/>
  <c r="P257" i="127"/>
  <c r="S312" i="127"/>
  <c r="O276" i="127"/>
  <c r="O257" i="127"/>
  <c r="T247" i="127"/>
  <c r="S238" i="127"/>
  <c r="R229" i="127"/>
  <c r="Q220" i="127"/>
  <c r="P211" i="127"/>
  <c r="O202" i="127"/>
  <c r="U192" i="127"/>
  <c r="T183" i="127"/>
  <c r="S174" i="127"/>
  <c r="S298" i="127"/>
  <c r="R263" i="127"/>
  <c r="Q253" i="127"/>
  <c r="T297" i="127"/>
  <c r="Q263" i="127"/>
  <c r="P253" i="127"/>
  <c r="O244" i="127"/>
  <c r="U234" i="127"/>
  <c r="T225" i="127"/>
  <c r="S216" i="127"/>
  <c r="R207" i="127"/>
  <c r="Q198" i="127"/>
  <c r="P189" i="127"/>
  <c r="O180" i="127"/>
  <c r="P311" i="127"/>
  <c r="S274" i="127"/>
  <c r="R256" i="127"/>
  <c r="O385" i="127"/>
  <c r="T450" i="127"/>
  <c r="Q384" i="127"/>
  <c r="U329" i="127"/>
  <c r="Q293" i="127"/>
  <c r="T256" i="127"/>
  <c r="P325" i="127"/>
  <c r="R328" i="127"/>
  <c r="S305" i="127"/>
  <c r="Q279" i="127"/>
  <c r="R353" i="127"/>
  <c r="S330" i="127"/>
  <c r="P344" i="127"/>
  <c r="P320" i="127"/>
  <c r="Q297" i="127"/>
  <c r="O271" i="127"/>
  <c r="Q346" i="127"/>
  <c r="R323" i="127"/>
  <c r="T301" i="127"/>
  <c r="R283" i="127"/>
  <c r="T369" i="127"/>
  <c r="U343" i="127"/>
  <c r="P330" i="127"/>
  <c r="U319" i="127"/>
  <c r="S309" i="127"/>
  <c r="P298" i="127"/>
  <c r="U287" i="127"/>
  <c r="S277" i="127"/>
  <c r="Q267" i="127"/>
  <c r="Q356" i="127"/>
  <c r="P347" i="127"/>
  <c r="O338" i="127"/>
  <c r="U328" i="127"/>
  <c r="T319" i="127"/>
  <c r="S310" i="127"/>
  <c r="R301" i="127"/>
  <c r="Q292" i="127"/>
  <c r="P283" i="127"/>
  <c r="O274" i="127"/>
  <c r="U264" i="127"/>
  <c r="Q286" i="127"/>
  <c r="U259" i="127"/>
  <c r="Q250" i="127"/>
  <c r="P241" i="127"/>
  <c r="O232" i="127"/>
  <c r="U222" i="127"/>
  <c r="T213" i="127"/>
  <c r="S204" i="127"/>
  <c r="R195" i="127"/>
  <c r="Q186" i="127"/>
  <c r="P177" i="127"/>
  <c r="U308" i="127"/>
  <c r="Q272" i="127"/>
  <c r="U255" i="127"/>
  <c r="O308" i="127"/>
  <c r="R271" i="127"/>
  <c r="T255" i="127"/>
  <c r="S246" i="127"/>
  <c r="R237" i="127"/>
  <c r="Q228" i="127"/>
  <c r="P219" i="127"/>
  <c r="O210" i="127"/>
  <c r="U200" i="127"/>
  <c r="T191" i="127"/>
  <c r="S182" i="127"/>
  <c r="R173" i="127"/>
  <c r="O294" i="127"/>
  <c r="O262" i="127"/>
  <c r="P252" i="127"/>
  <c r="P293" i="127"/>
  <c r="U261" i="127"/>
  <c r="O252" i="127"/>
  <c r="U242" i="127"/>
  <c r="T233" i="127"/>
  <c r="R445" i="127"/>
  <c r="Q423" i="127"/>
  <c r="P375" i="127"/>
  <c r="Q325" i="127"/>
  <c r="T288" i="127"/>
  <c r="P357" i="127"/>
  <c r="R367" i="127"/>
  <c r="O325" i="127"/>
  <c r="O301" i="127"/>
  <c r="P278" i="127"/>
  <c r="O350" i="127"/>
  <c r="O326" i="127"/>
  <c r="O343" i="127"/>
  <c r="T316" i="127"/>
  <c r="T292" i="127"/>
  <c r="U269" i="127"/>
  <c r="U342" i="127"/>
  <c r="U318" i="127"/>
  <c r="S300" i="127"/>
  <c r="Q282" i="127"/>
  <c r="P365" i="127"/>
  <c r="T342" i="127"/>
  <c r="O329" i="127"/>
  <c r="T318" i="127"/>
  <c r="Q307" i="127"/>
  <c r="O297" i="127"/>
  <c r="T286" i="127"/>
  <c r="R276" i="127"/>
  <c r="P266" i="127"/>
  <c r="P355" i="127"/>
  <c r="O346" i="127"/>
  <c r="U336" i="127"/>
  <c r="T327" i="127"/>
  <c r="S318" i="127"/>
  <c r="R309" i="127"/>
  <c r="Q300" i="127"/>
  <c r="P291" i="127"/>
  <c r="O282" i="127"/>
  <c r="U272" i="127"/>
  <c r="Q318" i="127"/>
  <c r="T281" i="127"/>
  <c r="S258" i="127"/>
  <c r="P249" i="127"/>
  <c r="O240" i="127"/>
  <c r="U230" i="127"/>
  <c r="T221" i="127"/>
  <c r="S212" i="127"/>
  <c r="R203" i="127"/>
  <c r="Q194" i="127"/>
  <c r="P185" i="127"/>
  <c r="O176" i="127"/>
  <c r="Q304" i="127"/>
  <c r="T267" i="127"/>
  <c r="T254" i="127"/>
  <c r="R303" i="127"/>
  <c r="U266" i="127"/>
  <c r="S254" i="127"/>
  <c r="R245" i="127"/>
  <c r="Q236" i="127"/>
  <c r="P227" i="127"/>
  <c r="O218" i="127"/>
  <c r="U208" i="127"/>
  <c r="T199" i="127"/>
  <c r="S190" i="127"/>
  <c r="R181" i="127"/>
  <c r="Q172" i="127"/>
  <c r="R289" i="127"/>
  <c r="T260" i="127"/>
  <c r="O251" i="127"/>
  <c r="S288" i="127"/>
  <c r="S260" i="127"/>
  <c r="U250" i="127"/>
  <c r="T241" i="127"/>
  <c r="S232" i="127"/>
  <c r="R223" i="127"/>
  <c r="Q214" i="127"/>
  <c r="P205" i="127"/>
  <c r="O196" i="127"/>
  <c r="U186" i="127"/>
  <c r="T177" i="127"/>
  <c r="O302" i="127"/>
  <c r="R265" i="127"/>
  <c r="P254" i="127"/>
  <c r="O245" i="127"/>
  <c r="U235" i="127"/>
  <c r="U408" i="127"/>
  <c r="O397" i="127"/>
  <c r="O366" i="127"/>
  <c r="T320" i="127"/>
  <c r="P284" i="127"/>
  <c r="S352" i="127"/>
  <c r="U355" i="127"/>
  <c r="U323" i="127"/>
  <c r="S297" i="127"/>
  <c r="S273" i="127"/>
  <c r="U348" i="127"/>
  <c r="S322" i="127"/>
  <c r="R338" i="127"/>
  <c r="S315" i="127"/>
  <c r="Q289" i="127"/>
  <c r="Q265" i="127"/>
  <c r="T341" i="127"/>
  <c r="R315" i="127"/>
  <c r="P297" i="127"/>
  <c r="U278" i="127"/>
  <c r="R356" i="127"/>
  <c r="S341" i="127"/>
  <c r="U327" i="127"/>
  <c r="R316" i="127"/>
  <c r="P306" i="127"/>
  <c r="U295" i="127"/>
  <c r="S285" i="127"/>
  <c r="Q275" i="127"/>
  <c r="O265" i="127"/>
  <c r="O354" i="127"/>
  <c r="U344" i="127"/>
  <c r="T335" i="127"/>
  <c r="S326" i="127"/>
  <c r="R317" i="127"/>
  <c r="Q308" i="127"/>
  <c r="P299" i="127"/>
  <c r="O290" i="127"/>
  <c r="U280" i="127"/>
  <c r="T271" i="127"/>
  <c r="T313" i="127"/>
  <c r="P277" i="127"/>
  <c r="Q257" i="127"/>
  <c r="O248" i="127"/>
  <c r="U238" i="127"/>
  <c r="T229" i="127"/>
  <c r="S220" i="127"/>
  <c r="R211" i="127"/>
  <c r="Q202" i="127"/>
  <c r="P193" i="127"/>
  <c r="O184" i="127"/>
  <c r="U174" i="127"/>
  <c r="T299" i="127"/>
  <c r="O264" i="127"/>
  <c r="S253" i="127"/>
  <c r="U298" i="127"/>
  <c r="T263" i="127"/>
  <c r="R253" i="127"/>
  <c r="Q244" i="127"/>
  <c r="P235" i="127"/>
  <c r="O226" i="127"/>
  <c r="U216" i="127"/>
  <c r="T207" i="127"/>
  <c r="S198" i="127"/>
  <c r="R189" i="127"/>
  <c r="Q180" i="127"/>
  <c r="R321" i="127"/>
  <c r="U284" i="127"/>
  <c r="R259" i="127"/>
  <c r="S320" i="127"/>
  <c r="O284" i="127"/>
  <c r="Q259" i="127"/>
  <c r="T249" i="127"/>
  <c r="S240" i="127"/>
  <c r="R231" i="127"/>
  <c r="Q222" i="127"/>
  <c r="P213" i="127"/>
  <c r="O204" i="127"/>
  <c r="T339" i="127"/>
  <c r="R291" i="127"/>
  <c r="P282" i="127"/>
  <c r="U304" i="127"/>
  <c r="S244" i="127"/>
  <c r="R171" i="127"/>
  <c r="T231" i="127"/>
  <c r="P271" i="127"/>
  <c r="O236" i="127"/>
  <c r="S208" i="127"/>
  <c r="O188" i="127"/>
  <c r="S306" i="127"/>
  <c r="Q255" i="127"/>
  <c r="S241" i="127"/>
  <c r="Q231" i="127"/>
  <c r="P222" i="127"/>
  <c r="O213" i="127"/>
  <c r="U203" i="127"/>
  <c r="T194" i="127"/>
  <c r="S185" i="127"/>
  <c r="T305" i="127"/>
  <c r="P269" i="127"/>
  <c r="P255" i="127"/>
  <c r="O246" i="127"/>
  <c r="U236" i="127"/>
  <c r="T227" i="127"/>
  <c r="S218" i="127"/>
  <c r="R209" i="127"/>
  <c r="Q200" i="127"/>
  <c r="P191" i="127"/>
  <c r="O182" i="127"/>
  <c r="S251" i="127"/>
  <c r="R226" i="127"/>
  <c r="O199" i="127"/>
  <c r="P176" i="127"/>
  <c r="R165" i="127"/>
  <c r="Q156" i="127"/>
  <c r="P147" i="127"/>
  <c r="O138" i="127"/>
  <c r="U128" i="127"/>
  <c r="T119" i="127"/>
  <c r="S110" i="127"/>
  <c r="R101" i="127"/>
  <c r="Q92" i="127"/>
  <c r="R244" i="127"/>
  <c r="P220" i="127"/>
  <c r="S195" i="127"/>
  <c r="O174" i="127"/>
  <c r="P164" i="127"/>
  <c r="O155" i="127"/>
  <c r="U145" i="127"/>
  <c r="T136" i="127"/>
  <c r="S127" i="127"/>
  <c r="R118" i="127"/>
  <c r="Q109" i="127"/>
  <c r="P100" i="127"/>
  <c r="O91" i="127"/>
  <c r="P244" i="127"/>
  <c r="S219" i="127"/>
  <c r="Q195" i="127"/>
  <c r="U173" i="127"/>
  <c r="O164" i="127"/>
  <c r="U154" i="127"/>
  <c r="T145" i="127"/>
  <c r="S136" i="127"/>
  <c r="R127" i="127"/>
  <c r="Q118" i="127"/>
  <c r="P109" i="127"/>
  <c r="O100" i="127"/>
  <c r="U90" i="127"/>
  <c r="T246" i="127"/>
  <c r="R222" i="127"/>
  <c r="U197" i="127"/>
  <c r="Q175" i="127"/>
  <c r="O165" i="127"/>
  <c r="U155" i="127"/>
  <c r="T146" i="127"/>
  <c r="S137" i="127"/>
  <c r="R128" i="127"/>
  <c r="Q119" i="127"/>
  <c r="P110" i="127"/>
  <c r="Q237" i="127"/>
  <c r="T212" i="127"/>
  <c r="R188" i="127"/>
  <c r="S170" i="127"/>
  <c r="R161" i="127"/>
  <c r="Q152" i="127"/>
  <c r="O142" i="127"/>
  <c r="U132" i="127"/>
  <c r="T123" i="127"/>
  <c r="S114" i="127"/>
  <c r="R105" i="127"/>
  <c r="O249" i="127"/>
  <c r="T224" i="127"/>
  <c r="Q353" i="127"/>
  <c r="P273" i="127"/>
  <c r="T270" i="127"/>
  <c r="T295" i="127"/>
  <c r="R235" i="127"/>
  <c r="O286" i="127"/>
  <c r="S222" i="127"/>
  <c r="S255" i="127"/>
  <c r="O228" i="127"/>
  <c r="Q206" i="127"/>
  <c r="T185" i="127"/>
  <c r="R297" i="127"/>
  <c r="O253" i="127"/>
  <c r="R240" i="127"/>
  <c r="P230" i="127"/>
  <c r="O221" i="127"/>
  <c r="U211" i="127"/>
  <c r="T202" i="127"/>
  <c r="S193" i="127"/>
  <c r="R184" i="127"/>
  <c r="P301" i="127"/>
  <c r="P265" i="127"/>
  <c r="O254" i="127"/>
  <c r="U244" i="127"/>
  <c r="T235" i="127"/>
  <c r="S226" i="127"/>
  <c r="R217" i="127"/>
  <c r="Q208" i="127"/>
  <c r="P199" i="127"/>
  <c r="O190" i="127"/>
  <c r="U180" i="127"/>
  <c r="U247" i="127"/>
  <c r="S223" i="127"/>
  <c r="P196" i="127"/>
  <c r="P174" i="127"/>
  <c r="Q164" i="127"/>
  <c r="P155" i="127"/>
  <c r="O146" i="127"/>
  <c r="U136" i="127"/>
  <c r="T127" i="127"/>
  <c r="S118" i="127"/>
  <c r="R109" i="127"/>
  <c r="Q100" i="127"/>
  <c r="P91" i="127"/>
  <c r="Q241" i="127"/>
  <c r="O217" i="127"/>
  <c r="T192" i="127"/>
  <c r="R172" i="127"/>
  <c r="O163" i="127"/>
  <c r="U153" i="127"/>
  <c r="T144" i="127"/>
  <c r="S135" i="127"/>
  <c r="R126" i="127"/>
  <c r="Q117" i="127"/>
  <c r="P108" i="127"/>
  <c r="O99" i="127"/>
  <c r="U89" i="127"/>
  <c r="O241" i="127"/>
  <c r="T216" i="127"/>
  <c r="P192" i="127"/>
  <c r="P172" i="127"/>
  <c r="U162" i="127"/>
  <c r="T153" i="127"/>
  <c r="S144" i="127"/>
  <c r="R135" i="127"/>
  <c r="Q126" i="127"/>
  <c r="P117" i="127"/>
  <c r="O108" i="127"/>
  <c r="U98" i="127"/>
  <c r="T89" i="127"/>
  <c r="S243" i="127"/>
  <c r="Q219" i="127"/>
  <c r="O195" i="127"/>
  <c r="S173" i="127"/>
  <c r="U163" i="127"/>
  <c r="T154" i="127"/>
  <c r="S145" i="127"/>
  <c r="R136" i="127"/>
  <c r="Q127" i="127"/>
  <c r="P118" i="127"/>
  <c r="O310" i="127"/>
  <c r="P234" i="127"/>
  <c r="U209" i="127"/>
  <c r="Q185" i="127"/>
  <c r="R169" i="127"/>
  <c r="Q329" i="127"/>
  <c r="T350" i="127"/>
  <c r="Q364" i="127"/>
  <c r="S286" i="127"/>
  <c r="Q226" i="127"/>
  <c r="T259" i="127"/>
  <c r="R213" i="127"/>
  <c r="U306" i="127"/>
  <c r="U226" i="127"/>
  <c r="S200" i="127"/>
  <c r="Q182" i="127"/>
  <c r="T283" i="127"/>
  <c r="S249" i="127"/>
  <c r="Q239" i="127"/>
  <c r="O229" i="127"/>
  <c r="U219" i="127"/>
  <c r="T210" i="127"/>
  <c r="S201" i="127"/>
  <c r="R192" i="127"/>
  <c r="Q183" i="127"/>
  <c r="S296" i="127"/>
  <c r="U262" i="127"/>
  <c r="U252" i="127"/>
  <c r="T243" i="127"/>
  <c r="S234" i="127"/>
  <c r="R225" i="127"/>
  <c r="Q216" i="127"/>
  <c r="P207" i="127"/>
  <c r="O198" i="127"/>
  <c r="U188" i="127"/>
  <c r="T179" i="127"/>
  <c r="T244" i="127"/>
  <c r="R220" i="127"/>
  <c r="O193" i="127"/>
  <c r="T172" i="127"/>
  <c r="P163" i="127"/>
  <c r="O154" i="127"/>
  <c r="U144" i="127"/>
  <c r="T135" i="127"/>
  <c r="S126" i="127"/>
  <c r="R117" i="127"/>
  <c r="Q108" i="127"/>
  <c r="P99" i="127"/>
  <c r="O90" i="127"/>
  <c r="R238" i="127"/>
  <c r="U213" i="127"/>
  <c r="S189" i="127"/>
  <c r="O171" i="127"/>
  <c r="U161" i="127"/>
  <c r="T152" i="127"/>
  <c r="S143" i="127"/>
  <c r="R134" i="127"/>
  <c r="Q125" i="127"/>
  <c r="P116" i="127"/>
  <c r="O107" i="127"/>
  <c r="U97" i="127"/>
  <c r="T88" i="127"/>
  <c r="U237" i="127"/>
  <c r="S213" i="127"/>
  <c r="Q189" i="127"/>
  <c r="U170" i="127"/>
  <c r="T161" i="127"/>
  <c r="S152" i="127"/>
  <c r="R143" i="127"/>
  <c r="Q134" i="127"/>
  <c r="P125" i="127"/>
  <c r="O116" i="127"/>
  <c r="U106" i="127"/>
  <c r="T97" i="127"/>
  <c r="S88" i="127"/>
  <c r="T240" i="127"/>
  <c r="P216" i="127"/>
  <c r="U191" i="127"/>
  <c r="O172" i="127"/>
  <c r="T162" i="127"/>
  <c r="S153" i="127"/>
  <c r="R144" i="127"/>
  <c r="Q135" i="127"/>
  <c r="P126" i="127"/>
  <c r="O117" i="127"/>
  <c r="R273" i="127"/>
  <c r="O231" i="127"/>
  <c r="T206" i="127"/>
  <c r="R182" i="127"/>
  <c r="Q168" i="127"/>
  <c r="P159" i="127"/>
  <c r="O150" i="127"/>
  <c r="T139" i="127"/>
  <c r="S130" i="127"/>
  <c r="R121" i="127"/>
  <c r="R306" i="127"/>
  <c r="T334" i="127"/>
  <c r="S350" i="127"/>
  <c r="R277" i="127"/>
  <c r="P217" i="127"/>
  <c r="T321" i="127"/>
  <c r="Q204" i="127"/>
  <c r="Q270" i="127"/>
  <c r="S224" i="127"/>
  <c r="R199" i="127"/>
  <c r="P181" i="127"/>
  <c r="P279" i="127"/>
  <c r="R248" i="127"/>
  <c r="P238" i="127"/>
  <c r="U227" i="127"/>
  <c r="T218" i="127"/>
  <c r="S209" i="127"/>
  <c r="R200" i="127"/>
  <c r="Q191" i="127"/>
  <c r="P182" i="127"/>
  <c r="O292" i="127"/>
  <c r="S261" i="127"/>
  <c r="T251" i="127"/>
  <c r="S242" i="127"/>
  <c r="R233" i="127"/>
  <c r="Q224" i="127"/>
  <c r="P215" i="127"/>
  <c r="O206" i="127"/>
  <c r="U196" i="127"/>
  <c r="T187" i="127"/>
  <c r="S178" i="127"/>
  <c r="U241" i="127"/>
  <c r="Q217" i="127"/>
  <c r="U189" i="127"/>
  <c r="P171" i="127"/>
  <c r="O162" i="127"/>
  <c r="U152" i="127"/>
  <c r="T143" i="127"/>
  <c r="S134" i="127"/>
  <c r="R125" i="127"/>
  <c r="Q116" i="127"/>
  <c r="P107" i="127"/>
  <c r="O98" i="127"/>
  <c r="U88" i="127"/>
  <c r="Q235" i="127"/>
  <c r="O211" i="127"/>
  <c r="R186" i="127"/>
  <c r="U169" i="127"/>
  <c r="T160" i="127"/>
  <c r="S151" i="127"/>
  <c r="R142" i="127"/>
  <c r="Q133" i="127"/>
  <c r="P124" i="127"/>
  <c r="O115" i="127"/>
  <c r="U105" i="127"/>
  <c r="T96" i="127"/>
  <c r="P319" i="127"/>
  <c r="O235" i="127"/>
  <c r="R210" i="127"/>
  <c r="P186" i="127"/>
  <c r="T169" i="127"/>
  <c r="S160" i="127"/>
  <c r="R151" i="127"/>
  <c r="Q142" i="127"/>
  <c r="P133" i="127"/>
  <c r="O124" i="127"/>
  <c r="U114" i="127"/>
  <c r="T105" i="127"/>
  <c r="P280" i="127"/>
  <c r="Q323" i="127"/>
  <c r="R341" i="127"/>
  <c r="Q268" i="127"/>
  <c r="O208" i="127"/>
  <c r="P285" i="127"/>
  <c r="P195" i="127"/>
  <c r="R255" i="127"/>
  <c r="U218" i="127"/>
  <c r="P197" i="127"/>
  <c r="U178" i="127"/>
  <c r="O270" i="127"/>
  <c r="Q247" i="127"/>
  <c r="O237" i="127"/>
  <c r="T226" i="127"/>
  <c r="S217" i="127"/>
  <c r="R208" i="127"/>
  <c r="Q199" i="127"/>
  <c r="P190" i="127"/>
  <c r="O181" i="127"/>
  <c r="R287" i="127"/>
  <c r="Q260" i="127"/>
  <c r="S250" i="127"/>
  <c r="R241" i="127"/>
  <c r="Q232" i="127"/>
  <c r="P223" i="127"/>
  <c r="O214" i="127"/>
  <c r="U204" i="127"/>
  <c r="T195" i="127"/>
  <c r="S186" i="127"/>
  <c r="R177" i="127"/>
  <c r="T238" i="127"/>
  <c r="R214" i="127"/>
  <c r="O187" i="127"/>
  <c r="O170" i="127"/>
  <c r="U160" i="127"/>
  <c r="T151" i="127"/>
  <c r="S142" i="127"/>
  <c r="R133" i="127"/>
  <c r="Q124" i="127"/>
  <c r="P115" i="127"/>
  <c r="O106" i="127"/>
  <c r="U96" i="127"/>
  <c r="P287" i="127"/>
  <c r="P232" i="127"/>
  <c r="U207" i="127"/>
  <c r="S183" i="127"/>
  <c r="T168" i="127"/>
  <c r="S159" i="127"/>
  <c r="R150" i="127"/>
  <c r="Q141" i="127"/>
  <c r="P132" i="127"/>
  <c r="O123" i="127"/>
  <c r="U113" i="127"/>
  <c r="T104" i="127"/>
  <c r="S95" i="127"/>
  <c r="S282" i="127"/>
  <c r="U231" i="127"/>
  <c r="S207" i="127"/>
  <c r="O183" i="127"/>
  <c r="S168" i="127"/>
  <c r="R159" i="127"/>
  <c r="Q150" i="127"/>
  <c r="P141" i="127"/>
  <c r="O132" i="127"/>
  <c r="U122" i="127"/>
  <c r="T113" i="127"/>
  <c r="S104" i="127"/>
  <c r="R95" i="127"/>
  <c r="S314" i="127"/>
  <c r="R234" i="127"/>
  <c r="P210" i="127"/>
  <c r="U185" i="127"/>
  <c r="S169" i="127"/>
  <c r="R160" i="127"/>
  <c r="Q151" i="127"/>
  <c r="P142" i="127"/>
  <c r="O133" i="127"/>
  <c r="U123" i="127"/>
  <c r="T114" i="127"/>
  <c r="Q249" i="127"/>
  <c r="O225" i="127"/>
  <c r="T200" i="127"/>
  <c r="Q177" i="127"/>
  <c r="O166" i="127"/>
  <c r="U156" i="127"/>
  <c r="T147" i="127"/>
  <c r="R137" i="127"/>
  <c r="Q128" i="127"/>
  <c r="P119" i="127"/>
  <c r="O110" i="127"/>
  <c r="U100" i="127"/>
  <c r="T236" i="127"/>
  <c r="R355" i="127"/>
  <c r="O313" i="127"/>
  <c r="Q332" i="127"/>
  <c r="O300" i="127"/>
  <c r="U198" i="127"/>
  <c r="S259" i="127"/>
  <c r="O186" i="127"/>
  <c r="Q246" i="127"/>
  <c r="T217" i="127"/>
  <c r="U194" i="127"/>
  <c r="S176" i="127"/>
  <c r="P263" i="127"/>
  <c r="P246" i="127"/>
  <c r="T234" i="127"/>
  <c r="S225" i="127"/>
  <c r="R216" i="127"/>
  <c r="Q207" i="127"/>
  <c r="P198" i="127"/>
  <c r="O189" i="127"/>
  <c r="R319" i="127"/>
  <c r="U282" i="127"/>
  <c r="U258" i="127"/>
  <c r="R249" i="127"/>
  <c r="Q240" i="127"/>
  <c r="P231" i="127"/>
  <c r="O222" i="127"/>
  <c r="U212" i="127"/>
  <c r="T203" i="127"/>
  <c r="S194" i="127"/>
  <c r="R185" i="127"/>
  <c r="Q176" i="127"/>
  <c r="S235" i="127"/>
  <c r="Q211" i="127"/>
  <c r="U183" i="127"/>
  <c r="U168" i="127"/>
  <c r="T159" i="127"/>
  <c r="S150" i="127"/>
  <c r="R141" i="127"/>
  <c r="Q132" i="127"/>
  <c r="P123" i="127"/>
  <c r="O114" i="127"/>
  <c r="U104" i="127"/>
  <c r="T95" i="127"/>
  <c r="O260" i="127"/>
  <c r="Q229" i="127"/>
  <c r="T204" i="127"/>
  <c r="R180" i="127"/>
  <c r="S167" i="127"/>
  <c r="R158" i="127"/>
  <c r="Q149" i="127"/>
  <c r="P140" i="127"/>
  <c r="O131" i="127"/>
  <c r="U121" i="127"/>
  <c r="T112" i="127"/>
  <c r="S103" i="127"/>
  <c r="R94" i="127"/>
  <c r="T258" i="127"/>
  <c r="T228" i="127"/>
  <c r="R204" i="127"/>
  <c r="P180" i="127"/>
  <c r="R167" i="127"/>
  <c r="Q158" i="127"/>
  <c r="P149" i="127"/>
  <c r="O140" i="127"/>
  <c r="U130" i="127"/>
  <c r="T121" i="127"/>
  <c r="S112" i="127"/>
  <c r="R103" i="127"/>
  <c r="Q94" i="127"/>
  <c r="O278" i="127"/>
  <c r="S231" i="127"/>
  <c r="O207" i="127"/>
  <c r="T182" i="127"/>
  <c r="R168" i="127"/>
  <c r="Q159" i="127"/>
  <c r="P150" i="127"/>
  <c r="O141" i="127"/>
  <c r="U131" i="127"/>
  <c r="T122" i="127"/>
  <c r="S113" i="127"/>
  <c r="S332" i="127"/>
  <c r="T302" i="127"/>
  <c r="P323" i="127"/>
  <c r="Q264" i="127"/>
  <c r="T189" i="127"/>
  <c r="O250" i="127"/>
  <c r="U176" i="127"/>
  <c r="P245" i="127"/>
  <c r="R215" i="127"/>
  <c r="R191" i="127"/>
  <c r="Q320" i="127"/>
  <c r="P259" i="127"/>
  <c r="U243" i="127"/>
  <c r="S233" i="127"/>
  <c r="R224" i="127"/>
  <c r="Q215" i="127"/>
  <c r="P206" i="127"/>
  <c r="O197" i="127"/>
  <c r="U187" i="127"/>
  <c r="U314" i="127"/>
  <c r="Q278" i="127"/>
  <c r="S257" i="127"/>
  <c r="Q248" i="127"/>
  <c r="P239" i="127"/>
  <c r="O230" i="127"/>
  <c r="U220" i="127"/>
  <c r="T211" i="127"/>
  <c r="S202" i="127"/>
  <c r="R193" i="127"/>
  <c r="Q184" i="127"/>
  <c r="T291" i="127"/>
  <c r="T232" i="127"/>
  <c r="P208" i="127"/>
  <c r="T180" i="127"/>
  <c r="T167" i="127"/>
  <c r="S158" i="127"/>
  <c r="R149" i="127"/>
  <c r="Q140" i="127"/>
  <c r="P131" i="127"/>
  <c r="O122" i="127"/>
  <c r="U112" i="127"/>
  <c r="T103" i="127"/>
  <c r="S94" i="127"/>
  <c r="R250" i="127"/>
  <c r="P226" i="127"/>
  <c r="U201" i="127"/>
  <c r="P178" i="127"/>
  <c r="R166" i="127"/>
  <c r="Q157" i="127"/>
  <c r="P148" i="127"/>
  <c r="O139" i="127"/>
  <c r="U129" i="127"/>
  <c r="T120" i="127"/>
  <c r="S111" i="127"/>
  <c r="R102" i="127"/>
  <c r="Q93" i="127"/>
  <c r="P250" i="127"/>
  <c r="U225" i="127"/>
  <c r="Q201" i="127"/>
  <c r="U177" i="127"/>
  <c r="Q166" i="127"/>
  <c r="P157" i="127"/>
  <c r="O148" i="127"/>
  <c r="U138" i="127"/>
  <c r="T129" i="127"/>
  <c r="S120" i="127"/>
  <c r="T309" i="127"/>
  <c r="R292" i="127"/>
  <c r="O314" i="127"/>
  <c r="T253" i="127"/>
  <c r="S180" i="127"/>
  <c r="U240" i="127"/>
  <c r="T307" i="127"/>
  <c r="P237" i="127"/>
  <c r="T209" i="127"/>
  <c r="Q190" i="127"/>
  <c r="T315" i="127"/>
  <c r="T257" i="127"/>
  <c r="T242" i="127"/>
  <c r="R232" i="127"/>
  <c r="Q223" i="127"/>
  <c r="P214" i="127"/>
  <c r="O205" i="127"/>
  <c r="U195" i="127"/>
  <c r="T186" i="127"/>
  <c r="Q310" i="127"/>
  <c r="T273" i="127"/>
  <c r="Q256" i="127"/>
  <c r="P247" i="127"/>
  <c r="O238" i="127"/>
  <c r="U228" i="127"/>
  <c r="T219" i="127"/>
  <c r="S210" i="127"/>
  <c r="R201" i="127"/>
  <c r="Q192" i="127"/>
  <c r="P183" i="127"/>
  <c r="R261" i="127"/>
  <c r="S229" i="127"/>
  <c r="Q205" i="127"/>
  <c r="R178" i="127"/>
  <c r="S166" i="127"/>
  <c r="R157" i="127"/>
  <c r="Q148" i="127"/>
  <c r="P139" i="127"/>
  <c r="O130" i="127"/>
  <c r="U120" i="127"/>
  <c r="T111" i="127"/>
  <c r="S102" i="127"/>
  <c r="R93" i="127"/>
  <c r="S247" i="127"/>
  <c r="O223" i="127"/>
  <c r="T198" i="127"/>
  <c r="U175" i="127"/>
  <c r="Q165" i="127"/>
  <c r="P92" i="127"/>
  <c r="T137" i="127"/>
  <c r="P93" i="127"/>
  <c r="Q213" i="127"/>
  <c r="P166" i="127"/>
  <c r="U139" i="127"/>
  <c r="U115" i="127"/>
  <c r="U221" i="127"/>
  <c r="P175" i="127"/>
  <c r="P156" i="127"/>
  <c r="O247" i="127"/>
  <c r="S128" i="127"/>
  <c r="O92" i="127"/>
  <c r="P204" i="127"/>
  <c r="S161" i="127"/>
  <c r="T138" i="127"/>
  <c r="R112" i="127"/>
  <c r="O219" i="127"/>
  <c r="Q173" i="127"/>
  <c r="T155" i="127"/>
  <c r="U140" i="127"/>
  <c r="O126" i="127"/>
  <c r="Q112" i="127"/>
  <c r="R305" i="127"/>
  <c r="S227" i="127"/>
  <c r="P200" i="127"/>
  <c r="O177" i="127"/>
  <c r="U165" i="127"/>
  <c r="T156" i="127"/>
  <c r="S147" i="127"/>
  <c r="R138" i="127"/>
  <c r="Q129" i="127"/>
  <c r="P120" i="127"/>
  <c r="O111" i="127"/>
  <c r="T248" i="127"/>
  <c r="P224" i="127"/>
  <c r="U199" i="127"/>
  <c r="T176" i="127"/>
  <c r="T165" i="127"/>
  <c r="S156" i="127"/>
  <c r="R147" i="127"/>
  <c r="Q138" i="127"/>
  <c r="P129" i="127"/>
  <c r="O120" i="127"/>
  <c r="U110" i="127"/>
  <c r="T101" i="127"/>
  <c r="O239" i="127"/>
  <c r="U127" i="127"/>
  <c r="T92" i="127"/>
  <c r="T81" i="127"/>
  <c r="S72" i="127"/>
  <c r="R63" i="127"/>
  <c r="Q54" i="127"/>
  <c r="P45" i="127"/>
  <c r="O36" i="127"/>
  <c r="U26" i="127"/>
  <c r="T17" i="127"/>
  <c r="T11" i="127"/>
  <c r="P138" i="127"/>
  <c r="T40" i="127"/>
  <c r="P162" i="127"/>
  <c r="U101" i="127"/>
  <c r="P86" i="127"/>
  <c r="O77" i="127"/>
  <c r="T66" i="127"/>
  <c r="S57" i="127"/>
  <c r="R48" i="127"/>
  <c r="Q39" i="127"/>
  <c r="P30" i="127"/>
  <c r="O21" i="127"/>
  <c r="O23" i="127"/>
  <c r="O75" i="127"/>
  <c r="Q296" i="127"/>
  <c r="S125" i="127"/>
  <c r="R92" i="127"/>
  <c r="R81" i="127"/>
  <c r="P71" i="127"/>
  <c r="O62" i="127"/>
  <c r="U52" i="127"/>
  <c r="T43" i="127"/>
  <c r="S34" i="127"/>
  <c r="R25" i="127"/>
  <c r="Q16" i="127"/>
  <c r="U14" i="127"/>
  <c r="T56" i="127"/>
  <c r="U229" i="127"/>
  <c r="R124" i="127"/>
  <c r="U91" i="127"/>
  <c r="Q81" i="127"/>
  <c r="P72" i="127"/>
  <c r="O63" i="127"/>
  <c r="U53" i="127"/>
  <c r="T44" i="127"/>
  <c r="S35" i="127"/>
  <c r="T20" i="127"/>
  <c r="R70" i="127"/>
  <c r="T252" i="127"/>
  <c r="R132" i="127"/>
  <c r="U93" i="127"/>
  <c r="Q82" i="127"/>
  <c r="O147" i="127"/>
  <c r="T222" i="127"/>
  <c r="R119" i="127"/>
  <c r="R87" i="127"/>
  <c r="O201" i="127"/>
  <c r="P158" i="127"/>
  <c r="P134" i="127"/>
  <c r="Q111" i="127"/>
  <c r="U215" i="127"/>
  <c r="U171" i="127"/>
  <c r="S154" i="127"/>
  <c r="S138" i="127"/>
  <c r="U124" i="127"/>
  <c r="P111" i="127"/>
  <c r="U268" i="127"/>
  <c r="S221" i="127"/>
  <c r="Q197" i="127"/>
  <c r="O175" i="127"/>
  <c r="T164" i="127"/>
  <c r="S155" i="127"/>
  <c r="R146" i="127"/>
  <c r="Q137" i="127"/>
  <c r="P128" i="127"/>
  <c r="O119" i="127"/>
  <c r="U109" i="127"/>
  <c r="S245" i="127"/>
  <c r="Q221" i="127"/>
  <c r="T196" i="127"/>
  <c r="T174" i="127"/>
  <c r="S164" i="127"/>
  <c r="R155" i="127"/>
  <c r="Q146" i="127"/>
  <c r="P137" i="127"/>
  <c r="O128" i="127"/>
  <c r="U118" i="127"/>
  <c r="T109" i="127"/>
  <c r="S100" i="127"/>
  <c r="T214" i="127"/>
  <c r="T118" i="127"/>
  <c r="T90" i="127"/>
  <c r="S80" i="127"/>
  <c r="R71" i="127"/>
  <c r="Q62" i="127"/>
  <c r="P53" i="127"/>
  <c r="O44" i="127"/>
  <c r="U34" i="127"/>
  <c r="T25" i="127"/>
  <c r="S16" i="127"/>
  <c r="P24" i="127"/>
  <c r="T102" i="127"/>
  <c r="O35" i="127"/>
  <c r="O153" i="127"/>
  <c r="Q99" i="127"/>
  <c r="O85" i="127"/>
  <c r="U75" i="127"/>
  <c r="S65" i="127"/>
  <c r="R56" i="127"/>
  <c r="Q47" i="127"/>
  <c r="P38" i="127"/>
  <c r="O29" i="127"/>
  <c r="U19" i="127"/>
  <c r="Q17" i="127"/>
  <c r="S63" i="127"/>
  <c r="O233" i="127"/>
  <c r="R116" i="127"/>
  <c r="R90" i="127"/>
  <c r="Q80" i="127"/>
  <c r="O70" i="127"/>
  <c r="U60" i="127"/>
  <c r="T51" i="127"/>
  <c r="S42" i="127"/>
  <c r="R33" i="127"/>
  <c r="Q24" i="127"/>
  <c r="P15" i="127"/>
  <c r="R20" i="127"/>
  <c r="O51" i="127"/>
  <c r="S205" i="127"/>
  <c r="Q115" i="127"/>
  <c r="Q90" i="127"/>
  <c r="P80" i="127"/>
  <c r="O71" i="127"/>
  <c r="U61" i="127"/>
  <c r="T52" i="127"/>
  <c r="S43" i="127"/>
  <c r="R34" i="127"/>
  <c r="R62" i="127"/>
  <c r="O227" i="127"/>
  <c r="Q123" i="127"/>
  <c r="U137" i="127"/>
  <c r="R198" i="127"/>
  <c r="R111" i="127"/>
  <c r="R257" i="127"/>
  <c r="T188" i="127"/>
  <c r="O157" i="127"/>
  <c r="T130" i="127"/>
  <c r="P256" i="127"/>
  <c r="S203" i="127"/>
  <c r="P167" i="127"/>
  <c r="R153" i="127"/>
  <c r="Q136" i="127"/>
  <c r="S122" i="127"/>
  <c r="U108" i="127"/>
  <c r="O255" i="127"/>
  <c r="R218" i="127"/>
  <c r="P194" i="127"/>
  <c r="P173" i="127"/>
  <c r="S163" i="127"/>
  <c r="R154" i="127"/>
  <c r="Q145" i="127"/>
  <c r="P136" i="127"/>
  <c r="O127" i="127"/>
  <c r="U117" i="127"/>
  <c r="T108" i="127"/>
  <c r="R242" i="127"/>
  <c r="P218" i="127"/>
  <c r="U193" i="127"/>
  <c r="O173" i="127"/>
  <c r="R163" i="127"/>
  <c r="Q154" i="127"/>
  <c r="P145" i="127"/>
  <c r="O136" i="127"/>
  <c r="U126" i="127"/>
  <c r="T117" i="127"/>
  <c r="S108" i="127"/>
  <c r="R99" i="127"/>
  <c r="Q193" i="127"/>
  <c r="S109" i="127"/>
  <c r="P89" i="127"/>
  <c r="R79" i="127"/>
  <c r="Q70" i="127"/>
  <c r="P61" i="127"/>
  <c r="O52" i="127"/>
  <c r="U42" i="127"/>
  <c r="T33" i="127"/>
  <c r="S24" i="127"/>
  <c r="R15" i="127"/>
  <c r="S19" i="127"/>
  <c r="T87" i="127"/>
  <c r="U25" i="127"/>
  <c r="U143" i="127"/>
  <c r="O97" i="127"/>
  <c r="U83" i="127"/>
  <c r="T74" i="127"/>
  <c r="R64" i="127"/>
  <c r="Q55" i="127"/>
  <c r="P46" i="127"/>
  <c r="O37" i="127"/>
  <c r="U27" i="127"/>
  <c r="T18" i="127"/>
  <c r="S11" i="127"/>
  <c r="S55" i="127"/>
  <c r="T208" i="127"/>
  <c r="R108" i="127"/>
  <c r="R88" i="127"/>
  <c r="P79" i="127"/>
  <c r="U68" i="127"/>
  <c r="T59" i="127"/>
  <c r="S50" i="127"/>
  <c r="R41" i="127"/>
  <c r="Q32" i="127"/>
  <c r="P23" i="127"/>
  <c r="S13" i="127"/>
  <c r="U41" i="127"/>
  <c r="P184" i="127"/>
  <c r="U107" i="127"/>
  <c r="T128" i="127"/>
  <c r="S175" i="127"/>
  <c r="Q110" i="127"/>
  <c r="U249" i="127"/>
  <c r="U179" i="127"/>
  <c r="R152" i="127"/>
  <c r="S129" i="127"/>
  <c r="R246" i="127"/>
  <c r="S197" i="127"/>
  <c r="U164" i="127"/>
  <c r="P151" i="127"/>
  <c r="P135" i="127"/>
  <c r="Q120" i="127"/>
  <c r="T107" i="127"/>
  <c r="U245" i="127"/>
  <c r="S215" i="127"/>
  <c r="O191" i="127"/>
  <c r="T171" i="127"/>
  <c r="R162" i="127"/>
  <c r="Q153" i="127"/>
  <c r="P144" i="127"/>
  <c r="O135" i="127"/>
  <c r="U125" i="127"/>
  <c r="T116" i="127"/>
  <c r="S107" i="127"/>
  <c r="S239" i="127"/>
  <c r="O215" i="127"/>
  <c r="T190" i="127"/>
  <c r="S171" i="127"/>
  <c r="Q162" i="127"/>
  <c r="P153" i="127"/>
  <c r="O144" i="127"/>
  <c r="U134" i="127"/>
  <c r="T125" i="127"/>
  <c r="S116" i="127"/>
  <c r="R107" i="127"/>
  <c r="Q98" i="127"/>
  <c r="U172" i="127"/>
  <c r="Q105" i="127"/>
  <c r="S87" i="127"/>
  <c r="Q78" i="127"/>
  <c r="P69" i="127"/>
  <c r="O60" i="127"/>
  <c r="U50" i="127"/>
  <c r="T41" i="127"/>
  <c r="S32" i="127"/>
  <c r="R23" i="127"/>
  <c r="Q14" i="127"/>
  <c r="P16" i="127"/>
  <c r="T80" i="127"/>
  <c r="T16" i="127"/>
  <c r="U135" i="127"/>
  <c r="T94" i="127"/>
  <c r="T82" i="127"/>
  <c r="S73" i="127"/>
  <c r="Q63" i="127"/>
  <c r="P54" i="127"/>
  <c r="O45" i="127"/>
  <c r="U35" i="127"/>
  <c r="T26" i="127"/>
  <c r="S17" i="127"/>
  <c r="T22" i="127"/>
  <c r="U49" i="127"/>
  <c r="Q187" i="127"/>
  <c r="R104" i="127"/>
  <c r="P87" i="127"/>
  <c r="O78" i="127"/>
  <c r="T67" i="127"/>
  <c r="S58" i="127"/>
  <c r="R49" i="127"/>
  <c r="Q40" i="127"/>
  <c r="P31" i="127"/>
  <c r="O22" i="127"/>
  <c r="U12" i="127"/>
  <c r="R196" i="127"/>
  <c r="P36" i="127"/>
  <c r="O169" i="127"/>
  <c r="P104" i="127"/>
  <c r="O87" i="127"/>
  <c r="U77" i="127"/>
  <c r="T68" i="127"/>
  <c r="S59" i="127"/>
  <c r="R50" i="127"/>
  <c r="S119" i="127"/>
  <c r="P165" i="127"/>
  <c r="Q102" i="127"/>
  <c r="S237" i="127"/>
  <c r="S177" i="127"/>
  <c r="O149" i="127"/>
  <c r="O125" i="127"/>
  <c r="Q243" i="127"/>
  <c r="R194" i="127"/>
  <c r="T163" i="127"/>
  <c r="U148" i="127"/>
  <c r="O134" i="127"/>
  <c r="O118" i="127"/>
  <c r="S106" i="127"/>
  <c r="O243" i="127"/>
  <c r="R212" i="127"/>
  <c r="P188" i="127"/>
  <c r="R170" i="127"/>
  <c r="Q161" i="127"/>
  <c r="P152" i="127"/>
  <c r="O143" i="127"/>
  <c r="U133" i="127"/>
  <c r="T124" i="127"/>
  <c r="S115" i="127"/>
  <c r="R106" i="127"/>
  <c r="R236" i="127"/>
  <c r="P212" i="127"/>
  <c r="S187" i="127"/>
  <c r="Q170" i="127"/>
  <c r="P161" i="127"/>
  <c r="O152" i="127"/>
  <c r="U142" i="127"/>
  <c r="T133" i="127"/>
  <c r="S124" i="127"/>
  <c r="R115" i="127"/>
  <c r="Q106" i="127"/>
  <c r="P97" i="127"/>
  <c r="Q163" i="127"/>
  <c r="P102" i="127"/>
  <c r="Q86" i="127"/>
  <c r="P77" i="127"/>
  <c r="O68" i="127"/>
  <c r="U58" i="127"/>
  <c r="T49" i="127"/>
  <c r="S40" i="127"/>
  <c r="R31" i="127"/>
  <c r="Q22" i="127"/>
  <c r="P13" i="127"/>
  <c r="T12" i="127"/>
  <c r="U73" i="127"/>
  <c r="P236" i="127"/>
  <c r="T126" i="127"/>
  <c r="S92" i="127"/>
  <c r="S81" i="127"/>
  <c r="R72" i="127"/>
  <c r="P62" i="127"/>
  <c r="O53" i="127"/>
  <c r="U43" i="127"/>
  <c r="T34" i="127"/>
  <c r="S25" i="127"/>
  <c r="R16" i="127"/>
  <c r="U15" i="127"/>
  <c r="P44" i="127"/>
  <c r="P170" i="127"/>
  <c r="S101" i="127"/>
  <c r="O86" i="127"/>
  <c r="U76" i="127"/>
  <c r="S66" i="127"/>
  <c r="R57" i="127"/>
  <c r="Q48" i="127"/>
  <c r="P39" i="127"/>
  <c r="O30" i="127"/>
  <c r="U20" i="127"/>
  <c r="R26" i="127"/>
  <c r="U92" i="127"/>
  <c r="Q29" i="127"/>
  <c r="U159" i="127"/>
  <c r="O101" i="127"/>
  <c r="U85" i="127"/>
  <c r="T76" i="127"/>
  <c r="S67" i="127"/>
  <c r="R58" i="127"/>
  <c r="Q49" i="127"/>
  <c r="P40" i="127"/>
  <c r="O31" i="127"/>
  <c r="R110" i="127"/>
  <c r="O156" i="127"/>
  <c r="P101" i="127"/>
  <c r="R228" i="127"/>
  <c r="T170" i="127"/>
  <c r="U147" i="127"/>
  <c r="S121" i="127"/>
  <c r="P240" i="127"/>
  <c r="S191" i="127"/>
  <c r="S162" i="127"/>
  <c r="S146" i="127"/>
  <c r="T131" i="127"/>
  <c r="U116" i="127"/>
  <c r="Q104" i="127"/>
  <c r="U239" i="127"/>
  <c r="Q209" i="127"/>
  <c r="O185" i="127"/>
  <c r="Q169" i="127"/>
  <c r="P160" i="127"/>
  <c r="O151" i="127"/>
  <c r="U141" i="127"/>
  <c r="T132" i="127"/>
  <c r="S123" i="127"/>
  <c r="R114" i="127"/>
  <c r="U300" i="127"/>
  <c r="Q233" i="127"/>
  <c r="O209" i="127"/>
  <c r="T184" i="127"/>
  <c r="P169" i="127"/>
  <c r="O160" i="127"/>
  <c r="U150" i="127"/>
  <c r="T141" i="127"/>
  <c r="S132" i="127"/>
  <c r="R123" i="127"/>
  <c r="Q114" i="127"/>
  <c r="P105" i="127"/>
  <c r="O96" i="127"/>
  <c r="P154" i="127"/>
  <c r="S99" i="127"/>
  <c r="P85" i="127"/>
  <c r="O76" i="127"/>
  <c r="U66" i="127"/>
  <c r="T57" i="127"/>
  <c r="S48" i="127"/>
  <c r="R39" i="127"/>
  <c r="Q30" i="127"/>
  <c r="P21" i="127"/>
  <c r="R11" i="127"/>
  <c r="U65" i="127"/>
  <c r="S211" i="127"/>
  <c r="S117" i="127"/>
  <c r="S90" i="127"/>
  <c r="R80" i="127"/>
  <c r="P70" i="127"/>
  <c r="O61" i="127"/>
  <c r="U51" i="127"/>
  <c r="T42" i="127"/>
  <c r="S33" i="127"/>
  <c r="R24" i="127"/>
  <c r="P14" i="127"/>
  <c r="U217" i="127"/>
  <c r="U33" i="127"/>
  <c r="O161" i="127"/>
  <c r="T98" i="127"/>
  <c r="U84" i="127"/>
  <c r="T75" i="127"/>
  <c r="R65" i="127"/>
  <c r="Q56" i="127"/>
  <c r="P47" i="127"/>
  <c r="O38" i="127"/>
  <c r="U28" i="127"/>
  <c r="T19" i="127"/>
  <c r="U21" i="127"/>
  <c r="O83" i="127"/>
  <c r="Q21" i="127"/>
  <c r="T150" i="127"/>
  <c r="S98" i="127"/>
  <c r="T84" i="127"/>
  <c r="S75" i="127"/>
  <c r="R66" i="127"/>
  <c r="Q57" i="127"/>
  <c r="P48" i="127"/>
  <c r="O39" i="127"/>
  <c r="U29" i="127"/>
  <c r="Q101" i="127"/>
  <c r="S179" i="127"/>
  <c r="R113" i="127"/>
  <c r="Q179" i="127"/>
  <c r="S139" i="127"/>
  <c r="U253" i="127"/>
  <c r="U166" i="127"/>
  <c r="Q130" i="127"/>
  <c r="T93" i="127"/>
  <c r="T73" i="127"/>
  <c r="P37" i="127"/>
  <c r="P18" i="127"/>
  <c r="O89" i="127"/>
  <c r="T50" i="127"/>
  <c r="U11" i="127"/>
  <c r="R96" i="127"/>
  <c r="P55" i="127"/>
  <c r="S18" i="127"/>
  <c r="T262" i="127"/>
  <c r="O79" i="127"/>
  <c r="O55" i="127"/>
  <c r="Q33" i="127"/>
  <c r="S105" i="127"/>
  <c r="Q107" i="127"/>
  <c r="U86" i="127"/>
  <c r="S76" i="127"/>
  <c r="R67" i="127"/>
  <c r="Q58" i="127"/>
  <c r="P49" i="127"/>
  <c r="O40" i="127"/>
  <c r="U30" i="127"/>
  <c r="T21" i="127"/>
  <c r="R12" i="127"/>
  <c r="S39" i="127"/>
  <c r="T166" i="127"/>
  <c r="Q103" i="127"/>
  <c r="T86" i="127"/>
  <c r="S77" i="127"/>
  <c r="Q67" i="127"/>
  <c r="P58" i="127"/>
  <c r="O49" i="127"/>
  <c r="U39" i="127"/>
  <c r="T30" i="127"/>
  <c r="O17" i="127"/>
  <c r="O43" i="127"/>
  <c r="S165" i="127"/>
  <c r="O103" i="127"/>
  <c r="S86" i="127"/>
  <c r="R77" i="127"/>
  <c r="Q68" i="127"/>
  <c r="P59" i="127"/>
  <c r="O50" i="127"/>
  <c r="U40" i="127"/>
  <c r="T31" i="127"/>
  <c r="S22" i="127"/>
  <c r="R13" i="127"/>
  <c r="R97" i="127"/>
  <c r="R38" i="127"/>
  <c r="P19" i="127"/>
  <c r="S62" i="127"/>
  <c r="O129" i="127"/>
  <c r="S264" i="127"/>
  <c r="O105" i="127"/>
  <c r="P56" i="127"/>
  <c r="S68" i="127"/>
  <c r="T48" i="127"/>
  <c r="R68" i="127"/>
  <c r="Q53" i="127"/>
  <c r="P51" i="127"/>
  <c r="U146" i="127"/>
  <c r="Q160" i="127"/>
  <c r="P103" i="127"/>
  <c r="P168" i="127"/>
  <c r="S131" i="127"/>
  <c r="R230" i="127"/>
  <c r="U158" i="127"/>
  <c r="Q122" i="127"/>
  <c r="O145" i="127"/>
  <c r="T65" i="127"/>
  <c r="P29" i="127"/>
  <c r="Q11" i="127"/>
  <c r="Q87" i="127"/>
  <c r="S49" i="127"/>
  <c r="S27" i="127"/>
  <c r="P94" i="127"/>
  <c r="O54" i="127"/>
  <c r="R17" i="127"/>
  <c r="T142" i="127"/>
  <c r="R74" i="127"/>
  <c r="S51" i="127"/>
  <c r="P32" i="127"/>
  <c r="Q89" i="127"/>
  <c r="R202" i="127"/>
  <c r="U103" i="127"/>
  <c r="T85" i="127"/>
  <c r="R75" i="127"/>
  <c r="Q66" i="127"/>
  <c r="P57" i="127"/>
  <c r="O48" i="127"/>
  <c r="U38" i="127"/>
  <c r="T29" i="127"/>
  <c r="S20" i="127"/>
  <c r="Q155" i="127"/>
  <c r="S31" i="127"/>
  <c r="S157" i="127"/>
  <c r="R100" i="127"/>
  <c r="S85" i="127"/>
  <c r="R76" i="127"/>
  <c r="P66" i="127"/>
  <c r="O57" i="127"/>
  <c r="U47" i="127"/>
  <c r="T38" i="127"/>
  <c r="S29" i="127"/>
  <c r="P146" i="127"/>
  <c r="T32" i="127"/>
  <c r="R156" i="127"/>
  <c r="U99" i="127"/>
  <c r="R85" i="127"/>
  <c r="Q76" i="127"/>
  <c r="P67" i="127"/>
  <c r="O58" i="127"/>
  <c r="U48" i="127"/>
  <c r="T39" i="127"/>
  <c r="S30" i="127"/>
  <c r="R21" i="127"/>
  <c r="Q12" i="127"/>
  <c r="R86" i="127"/>
  <c r="R30" i="127"/>
  <c r="R37" i="127"/>
  <c r="T72" i="127"/>
  <c r="R53" i="127"/>
  <c r="U181" i="127"/>
  <c r="Q38" i="127"/>
  <c r="S26" i="127"/>
  <c r="P20" i="127"/>
  <c r="P41" i="127"/>
  <c r="O88" i="127"/>
  <c r="R176" i="127"/>
  <c r="O42" i="127"/>
  <c r="S96" i="127"/>
  <c r="O158" i="127"/>
  <c r="O102" i="127"/>
  <c r="O167" i="127"/>
  <c r="R130" i="127"/>
  <c r="Q227" i="127"/>
  <c r="T157" i="127"/>
  <c r="P121" i="127"/>
  <c r="O137" i="127"/>
  <c r="S64" i="127"/>
  <c r="O28" i="127"/>
  <c r="O59" i="127"/>
  <c r="Q79" i="127"/>
  <c r="S41" i="127"/>
  <c r="Q91" i="127"/>
  <c r="T83" i="127"/>
  <c r="O46" i="127"/>
  <c r="S133" i="127"/>
  <c r="Q73" i="127"/>
  <c r="O47" i="127"/>
  <c r="T28" i="127"/>
  <c r="R78" i="127"/>
  <c r="Q181" i="127"/>
  <c r="T100" i="127"/>
  <c r="S84" i="127"/>
  <c r="Q74" i="127"/>
  <c r="P65" i="127"/>
  <c r="O56" i="127"/>
  <c r="U46" i="127"/>
  <c r="T37" i="127"/>
  <c r="S28" i="127"/>
  <c r="R19" i="127"/>
  <c r="P95" i="127"/>
  <c r="T24" i="127"/>
  <c r="R148" i="127"/>
  <c r="P98" i="127"/>
  <c r="R84" i="127"/>
  <c r="P74" i="127"/>
  <c r="O65" i="127"/>
  <c r="U55" i="127"/>
  <c r="T46" i="127"/>
  <c r="S37" i="127"/>
  <c r="R28" i="127"/>
  <c r="T99" i="127"/>
  <c r="S23" i="127"/>
  <c r="Q147" i="127"/>
  <c r="S97" i="127"/>
  <c r="Q84" i="127"/>
  <c r="P75" i="127"/>
  <c r="O66" i="127"/>
  <c r="U56" i="127"/>
  <c r="T47" i="127"/>
  <c r="S38" i="127"/>
  <c r="R29" i="127"/>
  <c r="Q20" i="127"/>
  <c r="P11" i="127"/>
  <c r="S79" i="127"/>
  <c r="R22" i="127"/>
  <c r="S46" i="127"/>
  <c r="P242" i="127"/>
  <c r="P35" i="127"/>
  <c r="T115" i="127"/>
  <c r="O13" i="127"/>
  <c r="R82" i="127"/>
  <c r="T77" i="127"/>
  <c r="O32" i="127"/>
  <c r="Q59" i="127"/>
  <c r="P106" i="127"/>
  <c r="U32" i="127"/>
  <c r="Q225" i="127"/>
  <c r="R145" i="127"/>
  <c r="U233" i="127"/>
  <c r="O159" i="127"/>
  <c r="R122" i="127"/>
  <c r="U205" i="127"/>
  <c r="T149" i="127"/>
  <c r="P113" i="127"/>
  <c r="Q97" i="127"/>
  <c r="S56" i="127"/>
  <c r="O20" i="127"/>
  <c r="S47" i="127"/>
  <c r="P78" i="127"/>
  <c r="R40" i="127"/>
  <c r="U81" i="127"/>
  <c r="S82" i="127"/>
  <c r="U44" i="127"/>
  <c r="R18" i="127"/>
  <c r="Q96" i="127"/>
  <c r="U69" i="127"/>
  <c r="U45" i="127"/>
  <c r="Q25" i="127"/>
  <c r="R54" i="127"/>
  <c r="U167" i="127"/>
  <c r="R98" i="127"/>
  <c r="R83" i="127"/>
  <c r="P73" i="127"/>
  <c r="O64" i="127"/>
  <c r="U54" i="127"/>
  <c r="T45" i="127"/>
  <c r="S36" i="127"/>
  <c r="R27" i="127"/>
  <c r="Q18" i="127"/>
  <c r="P84" i="127"/>
  <c r="U17" i="127"/>
  <c r="R140" i="127"/>
  <c r="U95" i="127"/>
  <c r="Q83" i="127"/>
  <c r="O73" i="127"/>
  <c r="U63" i="127"/>
  <c r="T54" i="127"/>
  <c r="S45" i="127"/>
  <c r="R36" i="127"/>
  <c r="Q27" i="127"/>
  <c r="Q85" i="127"/>
  <c r="R14" i="127"/>
  <c r="Q139" i="127"/>
  <c r="Q95" i="127"/>
  <c r="P83" i="127"/>
  <c r="O74" i="127"/>
  <c r="U64" i="127"/>
  <c r="T55" i="127"/>
  <c r="Q28" i="127"/>
  <c r="S15" i="127"/>
  <c r="U16" i="127"/>
  <c r="O168" i="127"/>
  <c r="U74" i="127"/>
  <c r="P63" i="127"/>
  <c r="P114" i="127"/>
  <c r="Q19" i="127"/>
  <c r="P50" i="127"/>
  <c r="U87" i="127"/>
  <c r="S14" i="127"/>
  <c r="Q167" i="127"/>
  <c r="Q144" i="127"/>
  <c r="T230" i="127"/>
  <c r="U157" i="127"/>
  <c r="Q121" i="127"/>
  <c r="O203" i="127"/>
  <c r="S148" i="127"/>
  <c r="O112" i="127"/>
  <c r="O95" i="127"/>
  <c r="R55" i="127"/>
  <c r="U18" i="127"/>
  <c r="R190" i="127"/>
  <c r="O69" i="127"/>
  <c r="R32" i="127"/>
  <c r="O27" i="127"/>
  <c r="S74" i="127"/>
  <c r="U36" i="127"/>
  <c r="U13" i="127"/>
  <c r="O94" i="127"/>
  <c r="Q65" i="127"/>
  <c r="R42" i="127"/>
  <c r="R46" i="127"/>
  <c r="T158" i="127"/>
  <c r="P96" i="127"/>
  <c r="P81" i="127"/>
  <c r="O72" i="127"/>
  <c r="U62" i="127"/>
  <c r="T53" i="127"/>
  <c r="S44" i="127"/>
  <c r="R35" i="127"/>
  <c r="Q26" i="127"/>
  <c r="P17" i="127"/>
  <c r="P76" i="127"/>
  <c r="P12" i="127"/>
  <c r="Q131" i="127"/>
  <c r="S93" i="127"/>
  <c r="P82" i="127"/>
  <c r="U71" i="127"/>
  <c r="T62" i="127"/>
  <c r="S53" i="127"/>
  <c r="R44" i="127"/>
  <c r="Q35" i="127"/>
  <c r="P26" i="127"/>
  <c r="Q77" i="127"/>
  <c r="Q245" i="127"/>
  <c r="P130" i="127"/>
  <c r="O93" i="127"/>
  <c r="O82" i="127"/>
  <c r="U72" i="127"/>
  <c r="T63" i="127"/>
  <c r="S54" i="127"/>
  <c r="R45" i="127"/>
  <c r="Q36" i="127"/>
  <c r="P27" i="127"/>
  <c r="O18" i="127"/>
  <c r="R174" i="127"/>
  <c r="O67" i="127"/>
  <c r="U80" i="127"/>
  <c r="Q44" i="127"/>
  <c r="U57" i="127"/>
  <c r="T140" i="127"/>
  <c r="T58" i="127"/>
  <c r="Q13" i="127"/>
  <c r="P88" i="127"/>
  <c r="U22" i="127"/>
  <c r="T78" i="127"/>
  <c r="S21" i="127"/>
  <c r="Q60" i="127"/>
  <c r="Q45" i="127"/>
  <c r="Q143" i="127"/>
  <c r="R129" i="127"/>
  <c r="R206" i="127"/>
  <c r="U149" i="127"/>
  <c r="Q113" i="127"/>
  <c r="S181" i="127"/>
  <c r="S140" i="127"/>
  <c r="O104" i="127"/>
  <c r="O84" i="127"/>
  <c r="R47" i="127"/>
  <c r="Q171" i="127"/>
  <c r="U67" i="127"/>
  <c r="Q31" i="127"/>
  <c r="O19" i="127"/>
  <c r="R73" i="127"/>
  <c r="T35" i="127"/>
  <c r="S71" i="127"/>
  <c r="Q88" i="127"/>
  <c r="P64" i="127"/>
  <c r="Q41" i="127"/>
  <c r="S12" i="127"/>
  <c r="Q37" i="127"/>
  <c r="S149" i="127"/>
  <c r="T91" i="127"/>
  <c r="O80" i="127"/>
  <c r="U70" i="127"/>
  <c r="T61" i="127"/>
  <c r="S52" i="127"/>
  <c r="R43" i="127"/>
  <c r="Q34" i="127"/>
  <c r="P25" i="127"/>
  <c r="O16" i="127"/>
  <c r="P68" i="127"/>
  <c r="P248" i="127"/>
  <c r="P122" i="127"/>
  <c r="S91" i="127"/>
  <c r="O81" i="127"/>
  <c r="T70" i="127"/>
  <c r="S61" i="127"/>
  <c r="R52" i="127"/>
  <c r="Q43" i="127"/>
  <c r="P34" i="127"/>
  <c r="O25" i="127"/>
  <c r="Q69" i="127"/>
  <c r="T220" i="127"/>
  <c r="O121" i="127"/>
  <c r="R91" i="127"/>
  <c r="T71" i="127"/>
  <c r="O26" i="127"/>
  <c r="R131" i="127"/>
  <c r="P22" i="127"/>
  <c r="R164" i="127"/>
  <c r="Q50" i="127"/>
  <c r="T106" i="127"/>
  <c r="U31" i="127"/>
  <c r="R69" i="127"/>
  <c r="T110" i="127"/>
  <c r="R120" i="127"/>
  <c r="P127" i="127"/>
  <c r="Q203" i="127"/>
  <c r="T148" i="127"/>
  <c r="P112" i="127"/>
  <c r="O179" i="127"/>
  <c r="R139" i="127"/>
  <c r="U102" i="127"/>
  <c r="U82" i="127"/>
  <c r="Q46" i="127"/>
  <c r="Q15" i="127"/>
  <c r="O109" i="127"/>
  <c r="U59" i="127"/>
  <c r="Q23" i="127"/>
  <c r="U151" i="127"/>
  <c r="Q64" i="127"/>
  <c r="T27" i="127"/>
  <c r="T64" i="127"/>
  <c r="S83" i="127"/>
  <c r="T60" i="127"/>
  <c r="U37" i="127"/>
  <c r="T14" i="127"/>
  <c r="P28" i="127"/>
  <c r="S141" i="127"/>
  <c r="P90" i="127"/>
  <c r="U78" i="127"/>
  <c r="T69" i="127"/>
  <c r="S60" i="127"/>
  <c r="R51" i="127"/>
  <c r="Q42" i="127"/>
  <c r="P33" i="127"/>
  <c r="T13" i="127"/>
  <c r="Q61" i="127"/>
  <c r="U223" i="127"/>
  <c r="O113" i="127"/>
  <c r="S89" i="127"/>
  <c r="U79" i="127"/>
  <c r="S69" i="127"/>
  <c r="R60" i="127"/>
  <c r="Q51" i="127"/>
  <c r="P42" i="127"/>
  <c r="O33" i="127"/>
  <c r="U23" i="127"/>
  <c r="P60" i="127"/>
  <c r="S199" i="127"/>
  <c r="U111" i="127"/>
  <c r="R89" i="127"/>
  <c r="T79" i="127"/>
  <c r="S70" i="127"/>
  <c r="R61" i="127"/>
  <c r="Q52" i="127"/>
  <c r="P43" i="127"/>
  <c r="O34" i="127"/>
  <c r="U24" i="127"/>
  <c r="T15" i="127"/>
  <c r="U119" i="127"/>
  <c r="P52" i="127"/>
  <c r="P228" i="127"/>
  <c r="U94" i="127"/>
  <c r="T134" i="127"/>
  <c r="T36" i="127"/>
  <c r="R59" i="127"/>
  <c r="T178" i="127"/>
  <c r="O41" i="127"/>
  <c r="S78" i="127"/>
  <c r="T23" i="127"/>
  <c r="AH455" i="116" a="1"/>
  <c r="AH455" i="116" s="1"/>
  <c r="AH454" i="116" a="1"/>
  <c r="AH454" i="116" s="1"/>
  <c r="AH453" i="116" a="1"/>
  <c r="AH453" i="116" s="1"/>
  <c r="D3" i="119"/>
  <c r="D4" i="119" s="1"/>
  <c r="C54" i="112" l="1"/>
  <c r="AP24" i="111"/>
  <c r="C24" i="134"/>
  <c r="D5" i="119"/>
  <c r="C55" i="112" l="1"/>
  <c r="AP25" i="111"/>
  <c r="C25" i="134"/>
  <c r="AM160" i="104" a="1"/>
  <c r="AM160" i="104" s="1"/>
  <c r="AN160" i="104" a="1"/>
  <c r="AN160" i="104" s="1"/>
  <c r="E23" i="103"/>
  <c r="E22" i="103"/>
  <c r="E21" i="103"/>
  <c r="E16" i="103"/>
  <c r="E15" i="103"/>
  <c r="E14" i="103"/>
  <c r="E13" i="103"/>
  <c r="E12" i="103"/>
  <c r="E11" i="103"/>
  <c r="C26" i="134" l="1"/>
  <c r="C56" i="112"/>
  <c r="AD17" i="111"/>
  <c r="A17" i="111" s="1"/>
  <c r="AD16" i="111"/>
  <c r="A16" i="111" s="1"/>
  <c r="AD15" i="111"/>
  <c r="A15" i="111" s="1"/>
  <c r="C27" i="134" l="1"/>
  <c r="C57" i="112"/>
  <c r="A16" i="131"/>
  <c r="A17" i="131"/>
  <c r="A12" i="131"/>
  <c r="A18" i="131"/>
  <c r="A13" i="131"/>
  <c r="A15" i="131"/>
  <c r="A14" i="131"/>
  <c r="C58" i="112" l="1"/>
  <c r="C28" i="134"/>
  <c r="F40" i="10"/>
  <c r="F39" i="10"/>
  <c r="F18" i="10"/>
  <c r="F16" i="10"/>
  <c r="F15" i="10"/>
  <c r="D2" i="5"/>
  <c r="D4" i="5" s="1"/>
  <c r="C3" i="108"/>
  <c r="C4" i="108" s="1"/>
  <c r="F17" i="10"/>
  <c r="A458" i="127"/>
  <c r="A1" i="127"/>
  <c r="A53" i="113"/>
  <c r="A1" i="113"/>
  <c r="A180" i="131"/>
  <c r="A1" i="131"/>
  <c r="A199" i="112"/>
  <c r="A1" i="112"/>
  <c r="A27" i="15"/>
  <c r="A1" i="15"/>
  <c r="A32" i="111"/>
  <c r="A1" i="111"/>
  <c r="A186" i="109"/>
  <c r="A1" i="109"/>
  <c r="A250" i="108"/>
  <c r="A1" i="108"/>
  <c r="A22" i="14"/>
  <c r="A1" i="14"/>
  <c r="A51" i="105"/>
  <c r="A1" i="105"/>
  <c r="A1" i="117"/>
  <c r="A396" i="106"/>
  <c r="A1" i="106"/>
  <c r="A41" i="107"/>
  <c r="A1" i="107"/>
  <c r="A34" i="124"/>
  <c r="A1" i="124"/>
  <c r="A402" i="104"/>
  <c r="A1" i="104"/>
  <c r="A460" i="116"/>
  <c r="A1" i="116"/>
  <c r="A248" i="119"/>
  <c r="A1" i="119"/>
  <c r="A28" i="103"/>
  <c r="A26" i="13"/>
  <c r="A1" i="13"/>
  <c r="A180" i="53"/>
  <c r="A1" i="53"/>
  <c r="A57" i="10"/>
  <c r="A1" i="10"/>
  <c r="D3" i="131"/>
  <c r="A65" i="8"/>
  <c r="A1" i="8"/>
  <c r="D3" i="8"/>
  <c r="D4" i="8" s="1"/>
  <c r="A19" i="129"/>
  <c r="A1" i="129"/>
  <c r="A25" i="128"/>
  <c r="A23" i="7"/>
  <c r="A29" i="5"/>
  <c r="A34" i="11"/>
  <c r="A1" i="11"/>
  <c r="A1" i="128"/>
  <c r="A1" i="7"/>
  <c r="A1" i="5"/>
  <c r="AD18" i="111"/>
  <c r="A18" i="111" s="1"/>
  <c r="AD14" i="111"/>
  <c r="A14" i="111" s="1"/>
  <c r="AD13" i="111"/>
  <c r="A13" i="111" s="1"/>
  <c r="AD12" i="111"/>
  <c r="A12" i="111" s="1"/>
  <c r="AD11" i="111"/>
  <c r="A11" i="111" s="1"/>
  <c r="C29" i="134" l="1"/>
  <c r="C59" i="112"/>
  <c r="D3" i="5"/>
  <c r="C5" i="108"/>
  <c r="D5" i="8"/>
  <c r="D3" i="127"/>
  <c r="D5" i="127" s="1"/>
  <c r="C60" i="112" l="1"/>
  <c r="C30" i="134"/>
  <c r="D4" i="127"/>
  <c r="J12" i="127"/>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J50" i="127" s="1"/>
  <c r="J51" i="127" s="1"/>
  <c r="J52" i="127" s="1"/>
  <c r="J53" i="127" s="1"/>
  <c r="J54" i="127" s="1"/>
  <c r="J55" i="127" s="1"/>
  <c r="J56" i="127" s="1"/>
  <c r="J57" i="127" s="1"/>
  <c r="J58" i="127" s="1"/>
  <c r="J59" i="127" s="1"/>
  <c r="J60" i="127" s="1"/>
  <c r="J61" i="127" s="1"/>
  <c r="J62" i="127" s="1"/>
  <c r="J63" i="127" s="1"/>
  <c r="J64" i="127" s="1"/>
  <c r="J65" i="127" s="1"/>
  <c r="J66" i="127" s="1"/>
  <c r="J67" i="127" s="1"/>
  <c r="J68" i="127" s="1"/>
  <c r="J69" i="127" s="1"/>
  <c r="J70" i="127" s="1"/>
  <c r="J71" i="127" s="1"/>
  <c r="J72" i="127" s="1"/>
  <c r="J73" i="127" s="1"/>
  <c r="J74" i="127" s="1"/>
  <c r="J75" i="127" s="1"/>
  <c r="J76" i="127" s="1"/>
  <c r="J77" i="127" s="1"/>
  <c r="J78" i="127" s="1"/>
  <c r="J79" i="127" s="1"/>
  <c r="J80" i="127" s="1"/>
  <c r="J81" i="127" s="1"/>
  <c r="J82" i="127" s="1"/>
  <c r="J83" i="127" s="1"/>
  <c r="J84" i="127" s="1"/>
  <c r="J85" i="127" s="1"/>
  <c r="J86" i="127" s="1"/>
  <c r="J87" i="127" s="1"/>
  <c r="J88" i="127" s="1"/>
  <c r="J89" i="127" s="1"/>
  <c r="J90" i="127" s="1"/>
  <c r="J91" i="127" s="1"/>
  <c r="J92" i="127" s="1"/>
  <c r="J93" i="127" s="1"/>
  <c r="J94" i="127" s="1"/>
  <c r="J95" i="127" s="1"/>
  <c r="J96" i="127" s="1"/>
  <c r="J97" i="127" s="1"/>
  <c r="J98" i="127" s="1"/>
  <c r="J99" i="127" s="1"/>
  <c r="J100" i="127" s="1"/>
  <c r="J101" i="127" s="1"/>
  <c r="J102" i="127" s="1"/>
  <c r="J103" i="127" s="1"/>
  <c r="J104" i="127" s="1"/>
  <c r="J105" i="127" s="1"/>
  <c r="J106" i="127" s="1"/>
  <c r="J107" i="127" s="1"/>
  <c r="J108" i="127" s="1"/>
  <c r="J109" i="127" s="1"/>
  <c r="J110" i="127" s="1"/>
  <c r="J111" i="127" s="1"/>
  <c r="J112" i="127" s="1"/>
  <c r="J113" i="127" s="1"/>
  <c r="J114" i="127" s="1"/>
  <c r="J115" i="127" s="1"/>
  <c r="J116" i="127" s="1"/>
  <c r="J117" i="127" s="1"/>
  <c r="J118" i="127" s="1"/>
  <c r="J119" i="127" s="1"/>
  <c r="J120" i="127" s="1"/>
  <c r="J121" i="127" s="1"/>
  <c r="J122" i="127" s="1"/>
  <c r="J123" i="127" s="1"/>
  <c r="J124" i="127" s="1"/>
  <c r="J125" i="127" s="1"/>
  <c r="J126" i="127" s="1"/>
  <c r="J127" i="127" s="1"/>
  <c r="J128" i="127" s="1"/>
  <c r="J129" i="127" s="1"/>
  <c r="J130" i="127" s="1"/>
  <c r="J131" i="127" s="1"/>
  <c r="J132" i="127" s="1"/>
  <c r="J133" i="127" s="1"/>
  <c r="J134" i="127" s="1"/>
  <c r="J135" i="127" s="1"/>
  <c r="J136" i="127" s="1"/>
  <c r="J137" i="127" s="1"/>
  <c r="J138" i="127" s="1"/>
  <c r="J139" i="127" s="1"/>
  <c r="J140" i="127" s="1"/>
  <c r="J141" i="127" s="1"/>
  <c r="J142" i="127" s="1"/>
  <c r="J143" i="127" s="1"/>
  <c r="J144" i="127" s="1"/>
  <c r="J145" i="127" s="1"/>
  <c r="J146" i="127" s="1"/>
  <c r="J147" i="127" s="1"/>
  <c r="J148" i="127" s="1"/>
  <c r="J149" i="127" s="1"/>
  <c r="J150" i="127" s="1"/>
  <c r="J151" i="127" s="1"/>
  <c r="J152" i="127" s="1"/>
  <c r="J153" i="127" s="1"/>
  <c r="J154" i="127" s="1"/>
  <c r="J155" i="127" s="1"/>
  <c r="J156" i="127" s="1"/>
  <c r="J157" i="127" s="1"/>
  <c r="J158" i="127" s="1"/>
  <c r="J159" i="127" s="1"/>
  <c r="J160" i="127" s="1"/>
  <c r="J161" i="127" s="1"/>
  <c r="J162" i="127" s="1"/>
  <c r="J163" i="127" s="1"/>
  <c r="J164" i="127" s="1"/>
  <c r="J165" i="127" s="1"/>
  <c r="J166" i="127" s="1"/>
  <c r="J167" i="127" s="1"/>
  <c r="J168" i="127" s="1"/>
  <c r="J169" i="127" s="1"/>
  <c r="J170" i="127" s="1"/>
  <c r="J171" i="127" s="1"/>
  <c r="J172" i="127" s="1"/>
  <c r="J173" i="127" s="1"/>
  <c r="J174" i="127" s="1"/>
  <c r="J175" i="127" s="1"/>
  <c r="J176" i="127" s="1"/>
  <c r="J177" i="127" s="1"/>
  <c r="J178" i="127" s="1"/>
  <c r="J179" i="127" s="1"/>
  <c r="J180" i="127" s="1"/>
  <c r="J181" i="127" s="1"/>
  <c r="J182" i="127" s="1"/>
  <c r="J183" i="127" s="1"/>
  <c r="J184" i="127" s="1"/>
  <c r="J185" i="127" s="1"/>
  <c r="J186" i="127" s="1"/>
  <c r="J187" i="127" s="1"/>
  <c r="J188" i="127" s="1"/>
  <c r="J189" i="127" s="1"/>
  <c r="J190" i="127" s="1"/>
  <c r="J191" i="127" s="1"/>
  <c r="J192" i="127" s="1"/>
  <c r="J193" i="127" s="1"/>
  <c r="J194" i="127" s="1"/>
  <c r="J195" i="127" s="1"/>
  <c r="J196" i="127" s="1"/>
  <c r="J197" i="127" s="1"/>
  <c r="J198" i="127" s="1"/>
  <c r="J199" i="127" s="1"/>
  <c r="J200" i="127" s="1"/>
  <c r="J201" i="127" s="1"/>
  <c r="J202" i="127" s="1"/>
  <c r="J203" i="127" s="1"/>
  <c r="J204" i="127" s="1"/>
  <c r="J205" i="127" s="1"/>
  <c r="J206" i="127" s="1"/>
  <c r="J207" i="127" s="1"/>
  <c r="J208" i="127" s="1"/>
  <c r="J209" i="127" s="1"/>
  <c r="J210" i="127" s="1"/>
  <c r="J211" i="127" s="1"/>
  <c r="J212" i="127" s="1"/>
  <c r="J213" i="127" s="1"/>
  <c r="J214" i="127" s="1"/>
  <c r="J215" i="127" s="1"/>
  <c r="J216" i="127" s="1"/>
  <c r="J217" i="127" s="1"/>
  <c r="J218" i="127" s="1"/>
  <c r="J219" i="127" s="1"/>
  <c r="J220" i="127" s="1"/>
  <c r="J221" i="127" s="1"/>
  <c r="J222" i="127" s="1"/>
  <c r="J223" i="127" s="1"/>
  <c r="J224" i="127" s="1"/>
  <c r="J225" i="127" s="1"/>
  <c r="J226" i="127" s="1"/>
  <c r="J227" i="127" s="1"/>
  <c r="J228" i="127" s="1"/>
  <c r="J229" i="127" s="1"/>
  <c r="J230" i="127" s="1"/>
  <c r="J231" i="127" s="1"/>
  <c r="J232" i="127" s="1"/>
  <c r="J233" i="127" s="1"/>
  <c r="J234" i="127" s="1"/>
  <c r="J235" i="127" s="1"/>
  <c r="J236" i="127" s="1"/>
  <c r="J237" i="127" s="1"/>
  <c r="J238" i="127" s="1"/>
  <c r="J239" i="127" s="1"/>
  <c r="J240" i="127" s="1"/>
  <c r="J241" i="127" s="1"/>
  <c r="J242" i="127" s="1"/>
  <c r="J243" i="127" s="1"/>
  <c r="J244" i="127" s="1"/>
  <c r="J245" i="127" s="1"/>
  <c r="J246" i="127" s="1"/>
  <c r="J247" i="127" s="1"/>
  <c r="J248" i="127" s="1"/>
  <c r="J249" i="127" s="1"/>
  <c r="J250" i="127" s="1"/>
  <c r="J251" i="127" s="1"/>
  <c r="J252" i="127" s="1"/>
  <c r="J253" i="127" s="1"/>
  <c r="J254" i="127" s="1"/>
  <c r="J255" i="127" s="1"/>
  <c r="J256" i="127" s="1"/>
  <c r="J257" i="127" s="1"/>
  <c r="J258" i="127" s="1"/>
  <c r="J259" i="127" s="1"/>
  <c r="J260" i="127" s="1"/>
  <c r="J261" i="127" s="1"/>
  <c r="J262" i="127" s="1"/>
  <c r="J263" i="127" s="1"/>
  <c r="J264" i="127" s="1"/>
  <c r="J265" i="127" s="1"/>
  <c r="J266" i="127" s="1"/>
  <c r="J267" i="127" s="1"/>
  <c r="J268" i="127" s="1"/>
  <c r="J269" i="127" s="1"/>
  <c r="J270" i="127" s="1"/>
  <c r="J271" i="127" s="1"/>
  <c r="J272" i="127" s="1"/>
  <c r="J273" i="127" s="1"/>
  <c r="J274" i="127" s="1"/>
  <c r="J275" i="127" s="1"/>
  <c r="J276" i="127" s="1"/>
  <c r="J277" i="127" s="1"/>
  <c r="J278" i="127" s="1"/>
  <c r="J279" i="127" s="1"/>
  <c r="J280" i="127" s="1"/>
  <c r="J281" i="127" s="1"/>
  <c r="J282" i="127" s="1"/>
  <c r="J283" i="127" s="1"/>
  <c r="J284" i="127" s="1"/>
  <c r="J285" i="127" s="1"/>
  <c r="J286" i="127" s="1"/>
  <c r="J287" i="127" s="1"/>
  <c r="J288" i="127" s="1"/>
  <c r="J289" i="127" s="1"/>
  <c r="J290" i="127" s="1"/>
  <c r="J291" i="127" s="1"/>
  <c r="J292" i="127" s="1"/>
  <c r="J293" i="127" s="1"/>
  <c r="J294" i="127" s="1"/>
  <c r="J295" i="127" s="1"/>
  <c r="J296" i="127" s="1"/>
  <c r="J297" i="127" s="1"/>
  <c r="J298" i="127" s="1"/>
  <c r="J299" i="127" s="1"/>
  <c r="J300" i="127" s="1"/>
  <c r="J301" i="127" s="1"/>
  <c r="J302" i="127" s="1"/>
  <c r="J303" i="127" s="1"/>
  <c r="J304" i="127" s="1"/>
  <c r="J305" i="127" s="1"/>
  <c r="J306" i="127" s="1"/>
  <c r="J307" i="127" s="1"/>
  <c r="J308" i="127" s="1"/>
  <c r="J309" i="127" s="1"/>
  <c r="J310" i="127" s="1"/>
  <c r="J311" i="127" s="1"/>
  <c r="J312" i="127" s="1"/>
  <c r="J313" i="127" s="1"/>
  <c r="J314" i="127" s="1"/>
  <c r="J315" i="127" s="1"/>
  <c r="J316" i="127" s="1"/>
  <c r="J317" i="127" s="1"/>
  <c r="J318" i="127" s="1"/>
  <c r="J319" i="127" s="1"/>
  <c r="J320" i="127" s="1"/>
  <c r="J321" i="127" s="1"/>
  <c r="J322" i="127" s="1"/>
  <c r="J323" i="127" s="1"/>
  <c r="J324" i="127" s="1"/>
  <c r="J325" i="127" s="1"/>
  <c r="J326" i="127" s="1"/>
  <c r="J327" i="127" s="1"/>
  <c r="J328" i="127" s="1"/>
  <c r="J329" i="127" s="1"/>
  <c r="J330" i="127" s="1"/>
  <c r="J331" i="127" s="1"/>
  <c r="J332" i="127" s="1"/>
  <c r="J333" i="127" s="1"/>
  <c r="J334" i="127" s="1"/>
  <c r="J335" i="127" s="1"/>
  <c r="J336" i="127" s="1"/>
  <c r="J337" i="127" s="1"/>
  <c r="J338" i="127" s="1"/>
  <c r="J339" i="127" s="1"/>
  <c r="J340" i="127" s="1"/>
  <c r="J341" i="127" s="1"/>
  <c r="J342" i="127" s="1"/>
  <c r="J343" i="127" s="1"/>
  <c r="J344" i="127" s="1"/>
  <c r="J345" i="127" s="1"/>
  <c r="J346" i="127" s="1"/>
  <c r="J347" i="127" s="1"/>
  <c r="J348" i="127" s="1"/>
  <c r="J349" i="127" s="1"/>
  <c r="J350" i="127" s="1"/>
  <c r="J351" i="127" s="1"/>
  <c r="J352" i="127" s="1"/>
  <c r="J353" i="127" s="1"/>
  <c r="J354" i="127" s="1"/>
  <c r="J355" i="127" s="1"/>
  <c r="J356" i="127" s="1"/>
  <c r="J357" i="127" s="1"/>
  <c r="J358" i="127" s="1"/>
  <c r="J359" i="127" s="1"/>
  <c r="J360" i="127" s="1"/>
  <c r="J361" i="127" s="1"/>
  <c r="J362" i="127" s="1"/>
  <c r="J363" i="127" s="1"/>
  <c r="J364" i="127" s="1"/>
  <c r="J365" i="127" s="1"/>
  <c r="J366" i="127" s="1"/>
  <c r="J367" i="127" s="1"/>
  <c r="J368" i="127" s="1"/>
  <c r="J369" i="127" s="1"/>
  <c r="J370" i="127" s="1"/>
  <c r="J371" i="127" s="1"/>
  <c r="J372" i="127" s="1"/>
  <c r="J373" i="127" s="1"/>
  <c r="J374" i="127" s="1"/>
  <c r="J375" i="127" s="1"/>
  <c r="J376" i="127" s="1"/>
  <c r="J377" i="127" s="1"/>
  <c r="J378" i="127" s="1"/>
  <c r="J379" i="127" s="1"/>
  <c r="J380" i="127" s="1"/>
  <c r="J381" i="127" s="1"/>
  <c r="J382" i="127" s="1"/>
  <c r="J383" i="127" s="1"/>
  <c r="J384" i="127" s="1"/>
  <c r="J385" i="127" s="1"/>
  <c r="J386" i="127" s="1"/>
  <c r="J387" i="127" s="1"/>
  <c r="J388" i="127" s="1"/>
  <c r="J389" i="127" s="1"/>
  <c r="J390" i="127" s="1"/>
  <c r="J391" i="127" s="1"/>
  <c r="J392" i="127" s="1"/>
  <c r="J393" i="127" s="1"/>
  <c r="J394" i="127" s="1"/>
  <c r="J395" i="127" s="1"/>
  <c r="J396" i="127" s="1"/>
  <c r="J397" i="127" s="1"/>
  <c r="J398" i="127" s="1"/>
  <c r="J399" i="127" s="1"/>
  <c r="J400" i="127" s="1"/>
  <c r="J401" i="127" s="1"/>
  <c r="J402" i="127" s="1"/>
  <c r="J403" i="127" s="1"/>
  <c r="J404" i="127" s="1"/>
  <c r="J405" i="127" s="1"/>
  <c r="J406" i="127" s="1"/>
  <c r="J407" i="127" s="1"/>
  <c r="J408" i="127" s="1"/>
  <c r="J409" i="127" s="1"/>
  <c r="J410" i="127" s="1"/>
  <c r="J411" i="127" s="1"/>
  <c r="J412" i="127" s="1"/>
  <c r="J413" i="127" s="1"/>
  <c r="J414" i="127" s="1"/>
  <c r="J415" i="127" s="1"/>
  <c r="J416" i="127" s="1"/>
  <c r="J417" i="127" s="1"/>
  <c r="J418" i="127" s="1"/>
  <c r="J419" i="127" s="1"/>
  <c r="J420" i="127" s="1"/>
  <c r="J421" i="127" s="1"/>
  <c r="J422" i="127" s="1"/>
  <c r="J423" i="127" s="1"/>
  <c r="J424" i="127" s="1"/>
  <c r="J425" i="127" s="1"/>
  <c r="J426" i="127" s="1"/>
  <c r="J427" i="127" s="1"/>
  <c r="J428" i="127" s="1"/>
  <c r="J429" i="127" s="1"/>
  <c r="J430" i="127" s="1"/>
  <c r="J431" i="127" s="1"/>
  <c r="J432" i="127" s="1"/>
  <c r="J433" i="127" s="1"/>
  <c r="J434" i="127" s="1"/>
  <c r="J435" i="127" s="1"/>
  <c r="J436" i="127" s="1"/>
  <c r="J437" i="127" s="1"/>
  <c r="J438" i="127" s="1"/>
  <c r="J439" i="127" s="1"/>
  <c r="J440" i="127" s="1"/>
  <c r="J441" i="127" s="1"/>
  <c r="J442" i="127" s="1"/>
  <c r="J443" i="127" s="1"/>
  <c r="J444" i="127" s="1"/>
  <c r="J445" i="127" s="1"/>
  <c r="J446" i="127" s="1"/>
  <c r="J447" i="127" s="1"/>
  <c r="J448" i="127" s="1"/>
  <c r="J449" i="127" s="1"/>
  <c r="J450" i="127" s="1"/>
  <c r="J451" i="127" s="1"/>
  <c r="J452" i="127" s="1"/>
  <c r="J453" i="127" s="1"/>
  <c r="C61" i="112" l="1"/>
  <c r="C31" i="134"/>
  <c r="D5" i="131"/>
  <c r="D4" i="131"/>
  <c r="C62" i="112" l="1"/>
  <c r="C32" i="134"/>
  <c r="AQ168" i="108"/>
  <c r="AP168" i="108"/>
  <c r="AO168" i="108"/>
  <c r="AN168" i="108"/>
  <c r="AM168" i="108"/>
  <c r="AL168" i="108"/>
  <c r="AK168" i="108"/>
  <c r="AJ168" i="108"/>
  <c r="AI168" i="108"/>
  <c r="AH168" i="108"/>
  <c r="AG168" i="108"/>
  <c r="AF168" i="108"/>
  <c r="AE168" i="108"/>
  <c r="AD168" i="108"/>
  <c r="AC168" i="108"/>
  <c r="AB168" i="108"/>
  <c r="AA168" i="108"/>
  <c r="Z168" i="108"/>
  <c r="Y168" i="108"/>
  <c r="X168" i="108"/>
  <c r="W168" i="108"/>
  <c r="V168" i="108"/>
  <c r="U168" i="108"/>
  <c r="T168" i="108"/>
  <c r="S168" i="108"/>
  <c r="R168" i="108"/>
  <c r="Q168" i="108"/>
  <c r="P168" i="108"/>
  <c r="O168" i="108"/>
  <c r="N168" i="108"/>
  <c r="M168" i="108"/>
  <c r="L168" i="108"/>
  <c r="K168" i="108"/>
  <c r="J168" i="108"/>
  <c r="I168" i="108"/>
  <c r="H168" i="108"/>
  <c r="G168" i="108"/>
  <c r="AQ167" i="108"/>
  <c r="AP167" i="108"/>
  <c r="AO167" i="108"/>
  <c r="AN167" i="108"/>
  <c r="AM167" i="108"/>
  <c r="AL167" i="108"/>
  <c r="AK167" i="108"/>
  <c r="AJ167" i="108"/>
  <c r="AI167" i="108"/>
  <c r="AH167" i="108"/>
  <c r="AG167" i="108"/>
  <c r="AF167" i="108"/>
  <c r="AE167" i="108"/>
  <c r="AD167" i="108"/>
  <c r="AC167" i="108"/>
  <c r="AB167" i="108"/>
  <c r="AA167" i="108"/>
  <c r="Z167" i="108"/>
  <c r="Y167" i="108"/>
  <c r="X167" i="108"/>
  <c r="W167" i="108"/>
  <c r="V167" i="108"/>
  <c r="U167" i="108"/>
  <c r="T167" i="108"/>
  <c r="S167" i="108"/>
  <c r="R167" i="108"/>
  <c r="Q167" i="108"/>
  <c r="P167" i="108"/>
  <c r="O167" i="108"/>
  <c r="N167" i="108"/>
  <c r="M167" i="108"/>
  <c r="L167" i="108"/>
  <c r="K167" i="108"/>
  <c r="J167" i="108"/>
  <c r="I167" i="108"/>
  <c r="H167" i="108"/>
  <c r="G167" i="108"/>
  <c r="AN171" i="104" a="1"/>
  <c r="AN171" i="104" s="1"/>
  <c r="AM171" i="104" a="1"/>
  <c r="AM171" i="104" s="1"/>
  <c r="AN170" i="104" a="1"/>
  <c r="AN170" i="104" s="1"/>
  <c r="AM170" i="104" a="1"/>
  <c r="AM170" i="104" s="1"/>
  <c r="AN169" i="104" a="1"/>
  <c r="AN169" i="104" s="1"/>
  <c r="AM169" i="104" a="1"/>
  <c r="AM169" i="104" s="1"/>
  <c r="N14" i="107" a="1"/>
  <c r="N14" i="107" s="1"/>
  <c r="N26" i="107" a="1"/>
  <c r="N26" i="107" s="1"/>
  <c r="N25" i="107" a="1"/>
  <c r="N25" i="107" s="1"/>
  <c r="N24" i="107" a="1"/>
  <c r="N24" i="107" s="1"/>
  <c r="N23" i="107" a="1"/>
  <c r="N23" i="107" s="1"/>
  <c r="N22" i="107" a="1"/>
  <c r="N22" i="107" s="1"/>
  <c r="N21" i="107" a="1"/>
  <c r="N21" i="107" s="1"/>
  <c r="N20" i="107" a="1"/>
  <c r="N20" i="107" s="1"/>
  <c r="N19" i="107" a="1"/>
  <c r="N19" i="107" s="1"/>
  <c r="N18" i="107" a="1"/>
  <c r="N18" i="107" s="1"/>
  <c r="N17" i="107" a="1"/>
  <c r="N17" i="107" s="1"/>
  <c r="N16" i="107" a="1"/>
  <c r="N16" i="107" s="1"/>
  <c r="N15" i="107" a="1"/>
  <c r="N15" i="107" s="1"/>
  <c r="J14" i="124" a="1"/>
  <c r="J14" i="124" s="1"/>
  <c r="AN13" i="104" a="1"/>
  <c r="AN13" i="104" s="1"/>
  <c r="AM13" i="104" a="1"/>
  <c r="AM13" i="104" s="1"/>
  <c r="AH13" i="116" a="1"/>
  <c r="AH13" i="116" s="1"/>
  <c r="AH163" i="116" a="1"/>
  <c r="AH163" i="116" s="1"/>
  <c r="AH452" i="116" a="1"/>
  <c r="AH452" i="116" s="1"/>
  <c r="AH451" i="116" a="1"/>
  <c r="AH451" i="116" s="1"/>
  <c r="AH450" i="116" a="1"/>
  <c r="AH450" i="116" s="1"/>
  <c r="AH449" i="116" a="1"/>
  <c r="AH449" i="116" s="1"/>
  <c r="AH448" i="116" a="1"/>
  <c r="AH448" i="116" s="1"/>
  <c r="AH447" i="116" a="1"/>
  <c r="AH447" i="116" s="1"/>
  <c r="AH446" i="116" a="1"/>
  <c r="AH446" i="116" s="1"/>
  <c r="AH445" i="116" a="1"/>
  <c r="AH445" i="116" s="1"/>
  <c r="AH444" i="116" a="1"/>
  <c r="AH444" i="116" s="1"/>
  <c r="AH443" i="116" a="1"/>
  <c r="AH443" i="116" s="1"/>
  <c r="AH442" i="116" a="1"/>
  <c r="AH442" i="116" s="1"/>
  <c r="AH441" i="116" a="1"/>
  <c r="AH441" i="116" s="1"/>
  <c r="AH440" i="116" a="1"/>
  <c r="AH440" i="116" s="1"/>
  <c r="AH439" i="116" a="1"/>
  <c r="AH439" i="116" s="1"/>
  <c r="AH438" i="116" a="1"/>
  <c r="AH438" i="116" s="1"/>
  <c r="AH437" i="116" a="1"/>
  <c r="AH437" i="116" s="1"/>
  <c r="AH436" i="116" a="1"/>
  <c r="AH436" i="116" s="1"/>
  <c r="AH435" i="116" a="1"/>
  <c r="AH435" i="116" s="1"/>
  <c r="AH434" i="116" a="1"/>
  <c r="AH434" i="116" s="1"/>
  <c r="AH433" i="116" a="1"/>
  <c r="AH433" i="116" s="1"/>
  <c r="AH432" i="116" a="1"/>
  <c r="AH432" i="116" s="1"/>
  <c r="AH431" i="116" a="1"/>
  <c r="AH431" i="116" s="1"/>
  <c r="AH430" i="116" a="1"/>
  <c r="AH430" i="116" s="1"/>
  <c r="AH429" i="116" a="1"/>
  <c r="AH429" i="116" s="1"/>
  <c r="AH428" i="116" a="1"/>
  <c r="AH428" i="116" s="1"/>
  <c r="AH427" i="116" a="1"/>
  <c r="AH427" i="116" s="1"/>
  <c r="AH426" i="116" a="1"/>
  <c r="AH426" i="116" s="1"/>
  <c r="AH425" i="116" a="1"/>
  <c r="AH425" i="116" s="1"/>
  <c r="AH424" i="116" a="1"/>
  <c r="AH424" i="116" s="1"/>
  <c r="AH423" i="116" a="1"/>
  <c r="AH423" i="116" s="1"/>
  <c r="AH422" i="116" a="1"/>
  <c r="AH422" i="116" s="1"/>
  <c r="AH421" i="116" a="1"/>
  <c r="AH421" i="116" s="1"/>
  <c r="AH420" i="116" a="1"/>
  <c r="AH420" i="116" s="1"/>
  <c r="AH419" i="116" a="1"/>
  <c r="AH419" i="116" s="1"/>
  <c r="AH418" i="116" a="1"/>
  <c r="AH418" i="116" s="1"/>
  <c r="AH417" i="116" a="1"/>
  <c r="AH417" i="116" s="1"/>
  <c r="AH416" i="116" a="1"/>
  <c r="AH416" i="116" s="1"/>
  <c r="AH415" i="116" a="1"/>
  <c r="AH415" i="116" s="1"/>
  <c r="AH414" i="116" a="1"/>
  <c r="AH414" i="116" s="1"/>
  <c r="AH413" i="116" a="1"/>
  <c r="AH413" i="116" s="1"/>
  <c r="AH412" i="116" a="1"/>
  <c r="AH412" i="116" s="1"/>
  <c r="AH411" i="116" a="1"/>
  <c r="AH411" i="116" s="1"/>
  <c r="AH410" i="116" a="1"/>
  <c r="AH410" i="116" s="1"/>
  <c r="AH409" i="116" a="1"/>
  <c r="AH409" i="116" s="1"/>
  <c r="AH408" i="116" a="1"/>
  <c r="AH408" i="116" s="1"/>
  <c r="AH407" i="116" a="1"/>
  <c r="AH407" i="116" s="1"/>
  <c r="AH406" i="116" a="1"/>
  <c r="AH406" i="116" s="1"/>
  <c r="AH405" i="116" a="1"/>
  <c r="AH405" i="116" s="1"/>
  <c r="AH404" i="116" a="1"/>
  <c r="AH404" i="116" s="1"/>
  <c r="AH403" i="116" a="1"/>
  <c r="AH403" i="116" s="1"/>
  <c r="AH402" i="116" a="1"/>
  <c r="AH402" i="116" s="1"/>
  <c r="AH401" i="116" a="1"/>
  <c r="AH401" i="116" s="1"/>
  <c r="AH400" i="116" a="1"/>
  <c r="AH400" i="116" s="1"/>
  <c r="AH399" i="116" a="1"/>
  <c r="AH399" i="116" s="1"/>
  <c r="AH398" i="116" a="1"/>
  <c r="AH398" i="116" s="1"/>
  <c r="AH397" i="116" a="1"/>
  <c r="AH397" i="116" s="1"/>
  <c r="AH396" i="116" a="1"/>
  <c r="AH396" i="116" s="1"/>
  <c r="AH395" i="116" a="1"/>
  <c r="AH395" i="116" s="1"/>
  <c r="AH394" i="116" a="1"/>
  <c r="AH394" i="116" s="1"/>
  <c r="AH393" i="116" a="1"/>
  <c r="AH393" i="116" s="1"/>
  <c r="AH392" i="116" a="1"/>
  <c r="AH392" i="116" s="1"/>
  <c r="AH391" i="116" a="1"/>
  <c r="AH391" i="116" s="1"/>
  <c r="AH390" i="116" a="1"/>
  <c r="AH390" i="116" s="1"/>
  <c r="AH389" i="116" a="1"/>
  <c r="AH389" i="116" s="1"/>
  <c r="AH388" i="116" a="1"/>
  <c r="AH388" i="116" s="1"/>
  <c r="AH387" i="116" a="1"/>
  <c r="AH387" i="116" s="1"/>
  <c r="AH386" i="116" a="1"/>
  <c r="AH386" i="116" s="1"/>
  <c r="AH385" i="116" a="1"/>
  <c r="AH385" i="116" s="1"/>
  <c r="AH384" i="116" a="1"/>
  <c r="AH384" i="116" s="1"/>
  <c r="AH383" i="116" a="1"/>
  <c r="AH383" i="116" s="1"/>
  <c r="AH382" i="116" a="1"/>
  <c r="AH382" i="116" s="1"/>
  <c r="AH381" i="116" a="1"/>
  <c r="AH381" i="116" s="1"/>
  <c r="AH380" i="116" a="1"/>
  <c r="AH380" i="116" s="1"/>
  <c r="AH379" i="116" a="1"/>
  <c r="AH379" i="116" s="1"/>
  <c r="AH378" i="116" a="1"/>
  <c r="AH378" i="116" s="1"/>
  <c r="AH377" i="116" a="1"/>
  <c r="AH377" i="116" s="1"/>
  <c r="AH376" i="116" a="1"/>
  <c r="AH376" i="116" s="1"/>
  <c r="AH375" i="116" a="1"/>
  <c r="AH375" i="116" s="1"/>
  <c r="AH374" i="116" a="1"/>
  <c r="AH374" i="116" s="1"/>
  <c r="AH373" i="116" a="1"/>
  <c r="AH373" i="116" s="1"/>
  <c r="AH372" i="116" a="1"/>
  <c r="AH372" i="116" s="1"/>
  <c r="AH371" i="116" a="1"/>
  <c r="AH371" i="116" s="1"/>
  <c r="AH370" i="116" a="1"/>
  <c r="AH370" i="116" s="1"/>
  <c r="AH369" i="116" a="1"/>
  <c r="AH369" i="116" s="1"/>
  <c r="AH368" i="116" a="1"/>
  <c r="AH368" i="116" s="1"/>
  <c r="AH367" i="116" a="1"/>
  <c r="AH367" i="116" s="1"/>
  <c r="AH366" i="116" a="1"/>
  <c r="AH366" i="116" s="1"/>
  <c r="AH365" i="116" a="1"/>
  <c r="AH365" i="116" s="1"/>
  <c r="AH364" i="116" a="1"/>
  <c r="AH364" i="116" s="1"/>
  <c r="AH363" i="116" a="1"/>
  <c r="AH363" i="116" s="1"/>
  <c r="AH362" i="116" a="1"/>
  <c r="AH362" i="116" s="1"/>
  <c r="AH361" i="116" a="1"/>
  <c r="AH361" i="116" s="1"/>
  <c r="AH360" i="116" a="1"/>
  <c r="AH360" i="116" s="1"/>
  <c r="AH359" i="116" a="1"/>
  <c r="AH359" i="116" s="1"/>
  <c r="AH358" i="116" a="1"/>
  <c r="AH358" i="116" s="1"/>
  <c r="AH357" i="116" a="1"/>
  <c r="AH357" i="116" s="1"/>
  <c r="AH356" i="116" a="1"/>
  <c r="AH356" i="116" s="1"/>
  <c r="AH355" i="116" a="1"/>
  <c r="AH355" i="116" s="1"/>
  <c r="AH354" i="116" a="1"/>
  <c r="AH354" i="116" s="1"/>
  <c r="AH353" i="116" a="1"/>
  <c r="AH353" i="116" s="1"/>
  <c r="AH352" i="116" a="1"/>
  <c r="AH352" i="116" s="1"/>
  <c r="AH351" i="116" a="1"/>
  <c r="AH351" i="116" s="1"/>
  <c r="AH350" i="116" a="1"/>
  <c r="AH350" i="116" s="1"/>
  <c r="AH349" i="116" a="1"/>
  <c r="AH349" i="116" s="1"/>
  <c r="AH348" i="116" a="1"/>
  <c r="AH348" i="116" s="1"/>
  <c r="AH347" i="116" a="1"/>
  <c r="AH347" i="116" s="1"/>
  <c r="AH346" i="116" a="1"/>
  <c r="AH346" i="116" s="1"/>
  <c r="AH345" i="116" a="1"/>
  <c r="AH345" i="116" s="1"/>
  <c r="AH344" i="116" a="1"/>
  <c r="AH344" i="116" s="1"/>
  <c r="AH343" i="116" a="1"/>
  <c r="AH343" i="116" s="1"/>
  <c r="AH342" i="116" a="1"/>
  <c r="AH342" i="116" s="1"/>
  <c r="AH341" i="116" a="1"/>
  <c r="AH341" i="116" s="1"/>
  <c r="AH340" i="116" a="1"/>
  <c r="AH340" i="116" s="1"/>
  <c r="AH339" i="116" a="1"/>
  <c r="AH339" i="116" s="1"/>
  <c r="AH338" i="116" a="1"/>
  <c r="AH338" i="116" s="1"/>
  <c r="AH337" i="116" a="1"/>
  <c r="AH337" i="116" s="1"/>
  <c r="AH336" i="116" a="1"/>
  <c r="AH336" i="116" s="1"/>
  <c r="AH335" i="116" a="1"/>
  <c r="AH335" i="116" s="1"/>
  <c r="AH334" i="116" a="1"/>
  <c r="AH334" i="116" s="1"/>
  <c r="AH333" i="116" a="1"/>
  <c r="AH333" i="116" s="1"/>
  <c r="AH332" i="116" a="1"/>
  <c r="AH332" i="116" s="1"/>
  <c r="AH331" i="116" a="1"/>
  <c r="AH331" i="116" s="1"/>
  <c r="AH330" i="116" a="1"/>
  <c r="AH330" i="116" s="1"/>
  <c r="AH329" i="116" a="1"/>
  <c r="AH329" i="116" s="1"/>
  <c r="AH328" i="116" a="1"/>
  <c r="AH328" i="116" s="1"/>
  <c r="AH327" i="116" a="1"/>
  <c r="AH327" i="116" s="1"/>
  <c r="AH326" i="116" a="1"/>
  <c r="AH326" i="116" s="1"/>
  <c r="AH325" i="116" a="1"/>
  <c r="AH325" i="116" s="1"/>
  <c r="AH324" i="116" a="1"/>
  <c r="AH324" i="116" s="1"/>
  <c r="AH323" i="116" a="1"/>
  <c r="AH323" i="116" s="1"/>
  <c r="AH322" i="116" a="1"/>
  <c r="AH322" i="116" s="1"/>
  <c r="AH321" i="116" a="1"/>
  <c r="AH321" i="116" s="1"/>
  <c r="AH320" i="116" a="1"/>
  <c r="AH320" i="116" s="1"/>
  <c r="AH319" i="116" a="1"/>
  <c r="AH319" i="116" s="1"/>
  <c r="AH318" i="116" a="1"/>
  <c r="AH318" i="116" s="1"/>
  <c r="AH317" i="116" a="1"/>
  <c r="AH317" i="116" s="1"/>
  <c r="AH316" i="116" a="1"/>
  <c r="AH316" i="116" s="1"/>
  <c r="AH315" i="116" a="1"/>
  <c r="AH315" i="116" s="1"/>
  <c r="AH314" i="116" a="1"/>
  <c r="AH314" i="116" s="1"/>
  <c r="AH313" i="116" a="1"/>
  <c r="AH313" i="116" s="1"/>
  <c r="AH312" i="116" a="1"/>
  <c r="AH312" i="116" s="1"/>
  <c r="AH311" i="116" a="1"/>
  <c r="AH311" i="116" s="1"/>
  <c r="AH310" i="116" a="1"/>
  <c r="AH310" i="116" s="1"/>
  <c r="AH309" i="116" a="1"/>
  <c r="AH309" i="116" s="1"/>
  <c r="AH308" i="116" a="1"/>
  <c r="AH308" i="116" s="1"/>
  <c r="AH307" i="116" a="1"/>
  <c r="AH307" i="116" s="1"/>
  <c r="AH306" i="116" a="1"/>
  <c r="AH306" i="116" s="1"/>
  <c r="AH305" i="116" a="1"/>
  <c r="AH305" i="116" s="1"/>
  <c r="AH304" i="116" a="1"/>
  <c r="AH304" i="116" s="1"/>
  <c r="AH303" i="116" a="1"/>
  <c r="AH303" i="116" s="1"/>
  <c r="AH302" i="116" a="1"/>
  <c r="AH302" i="116" s="1"/>
  <c r="AH301" i="116" a="1"/>
  <c r="AH301" i="116" s="1"/>
  <c r="AH300" i="116" a="1"/>
  <c r="AH300" i="116" s="1"/>
  <c r="AH299" i="116" a="1"/>
  <c r="AH299" i="116" s="1"/>
  <c r="AH298" i="116" a="1"/>
  <c r="AH298" i="116" s="1"/>
  <c r="AH297" i="116" a="1"/>
  <c r="AH297" i="116" s="1"/>
  <c r="AH296" i="116" a="1"/>
  <c r="AH296" i="116" s="1"/>
  <c r="AH295" i="116" a="1"/>
  <c r="AH295" i="116" s="1"/>
  <c r="AH294" i="116" a="1"/>
  <c r="AH294" i="116" s="1"/>
  <c r="AH293" i="116" a="1"/>
  <c r="AH293" i="116" s="1"/>
  <c r="AH292" i="116" a="1"/>
  <c r="AH292" i="116" s="1"/>
  <c r="AH291" i="116" a="1"/>
  <c r="AH291" i="116" s="1"/>
  <c r="AH290" i="116" a="1"/>
  <c r="AH290" i="116" s="1"/>
  <c r="AH289" i="116" a="1"/>
  <c r="AH289" i="116" s="1"/>
  <c r="AH288" i="116" a="1"/>
  <c r="AH288" i="116" s="1"/>
  <c r="AH287" i="116" a="1"/>
  <c r="AH287" i="116" s="1"/>
  <c r="AH286" i="116" a="1"/>
  <c r="AH286" i="116" s="1"/>
  <c r="AH285" i="116" a="1"/>
  <c r="AH285" i="116" s="1"/>
  <c r="AH284" i="116" a="1"/>
  <c r="AH284" i="116" s="1"/>
  <c r="AH283" i="116" a="1"/>
  <c r="AH283" i="116" s="1"/>
  <c r="AH282" i="116" a="1"/>
  <c r="AH282" i="116" s="1"/>
  <c r="AH281" i="116" a="1"/>
  <c r="AH281" i="116" s="1"/>
  <c r="AH280" i="116" a="1"/>
  <c r="AH280" i="116" s="1"/>
  <c r="AH279" i="116" a="1"/>
  <c r="AH279" i="116" s="1"/>
  <c r="AH278" i="116" a="1"/>
  <c r="AH278" i="116" s="1"/>
  <c r="AH277" i="116" a="1"/>
  <c r="AH277" i="116" s="1"/>
  <c r="AH276" i="116" a="1"/>
  <c r="AH276" i="116" s="1"/>
  <c r="AH275" i="116" a="1"/>
  <c r="AH275" i="116" s="1"/>
  <c r="AH274" i="116" a="1"/>
  <c r="AH274" i="116" s="1"/>
  <c r="AH273" i="116" a="1"/>
  <c r="AH273" i="116" s="1"/>
  <c r="AH272" i="116" a="1"/>
  <c r="AH272" i="116" s="1"/>
  <c r="AH271" i="116" a="1"/>
  <c r="AH271" i="116" s="1"/>
  <c r="AH270" i="116" a="1"/>
  <c r="AH270" i="116" s="1"/>
  <c r="AH269" i="116" a="1"/>
  <c r="AH269" i="116" s="1"/>
  <c r="AH268" i="116" a="1"/>
  <c r="AH268" i="116" s="1"/>
  <c r="AH267" i="116" a="1"/>
  <c r="AH267" i="116" s="1"/>
  <c r="AH266" i="116" a="1"/>
  <c r="AH266" i="116" s="1"/>
  <c r="AH265" i="116" a="1"/>
  <c r="AH265" i="116" s="1"/>
  <c r="AH264" i="116" a="1"/>
  <c r="AH264" i="116" s="1"/>
  <c r="AH263" i="116" a="1"/>
  <c r="AH263" i="116" s="1"/>
  <c r="AH262" i="116" a="1"/>
  <c r="AH262" i="116" s="1"/>
  <c r="AH261" i="116" a="1"/>
  <c r="AH261" i="116" s="1"/>
  <c r="AH260" i="116" a="1"/>
  <c r="AH260" i="116" s="1"/>
  <c r="AH259" i="116" a="1"/>
  <c r="AH259" i="116" s="1"/>
  <c r="AH258" i="116" a="1"/>
  <c r="AH258" i="116" s="1"/>
  <c r="AH257" i="116" a="1"/>
  <c r="AH257" i="116" s="1"/>
  <c r="AH256" i="116" a="1"/>
  <c r="AH256" i="116" s="1"/>
  <c r="AH255" i="116" a="1"/>
  <c r="AH255" i="116" s="1"/>
  <c r="AH254" i="116" a="1"/>
  <c r="AH254" i="116" s="1"/>
  <c r="AH253" i="116" a="1"/>
  <c r="AH253" i="116" s="1"/>
  <c r="AH252" i="116" a="1"/>
  <c r="AH252" i="116" s="1"/>
  <c r="AH251" i="116" a="1"/>
  <c r="AH251" i="116" s="1"/>
  <c r="AH250" i="116" a="1"/>
  <c r="AH250" i="116" s="1"/>
  <c r="AH249" i="116" a="1"/>
  <c r="AH249" i="116" s="1"/>
  <c r="AH248" i="116" a="1"/>
  <c r="AH248" i="116" s="1"/>
  <c r="AH247" i="116" a="1"/>
  <c r="AH247" i="116" s="1"/>
  <c r="AH246" i="116" a="1"/>
  <c r="AH246" i="116" s="1"/>
  <c r="AH245" i="116" a="1"/>
  <c r="AH245" i="116" s="1"/>
  <c r="AH244" i="116" a="1"/>
  <c r="AH244" i="116" s="1"/>
  <c r="AH243" i="116" a="1"/>
  <c r="AH243" i="116" s="1"/>
  <c r="AH242" i="116" a="1"/>
  <c r="AH242" i="116" s="1"/>
  <c r="AH241" i="116" a="1"/>
  <c r="AH241" i="116" s="1"/>
  <c r="AH240" i="116" a="1"/>
  <c r="AH240" i="116" s="1"/>
  <c r="AH239" i="116" a="1"/>
  <c r="AH239" i="116" s="1"/>
  <c r="AH238" i="116" a="1"/>
  <c r="AH238" i="116" s="1"/>
  <c r="AH237" i="116" a="1"/>
  <c r="AH237" i="116" s="1"/>
  <c r="AH236" i="116" a="1"/>
  <c r="AH236" i="116" s="1"/>
  <c r="AH235" i="116" a="1"/>
  <c r="AH235" i="116" s="1"/>
  <c r="AH234" i="116" a="1"/>
  <c r="AH234" i="116" s="1"/>
  <c r="AH233" i="116" a="1"/>
  <c r="AH233" i="116" s="1"/>
  <c r="AH232" i="116" a="1"/>
  <c r="AH232" i="116" s="1"/>
  <c r="AH231" i="116" a="1"/>
  <c r="AH231" i="116" s="1"/>
  <c r="AH230" i="116" a="1"/>
  <c r="AH230" i="116" s="1"/>
  <c r="AH229" i="116" a="1"/>
  <c r="AH229" i="116" s="1"/>
  <c r="AH228" i="116" a="1"/>
  <c r="AH228" i="116" s="1"/>
  <c r="AH227" i="116" a="1"/>
  <c r="AH227" i="116" s="1"/>
  <c r="AH226" i="116" a="1"/>
  <c r="AH226" i="116" s="1"/>
  <c r="AH225" i="116" a="1"/>
  <c r="AH225" i="116" s="1"/>
  <c r="AH224" i="116" a="1"/>
  <c r="AH224" i="116" s="1"/>
  <c r="AH223" i="116" a="1"/>
  <c r="AH223" i="116" s="1"/>
  <c r="AH222" i="116" a="1"/>
  <c r="AH222" i="116" s="1"/>
  <c r="AH221" i="116" a="1"/>
  <c r="AH221" i="116" s="1"/>
  <c r="AH220" i="116" a="1"/>
  <c r="AH220" i="116" s="1"/>
  <c r="AH219" i="116" a="1"/>
  <c r="AH219" i="116" s="1"/>
  <c r="AH218" i="116" a="1"/>
  <c r="AH218" i="116" s="1"/>
  <c r="AH217" i="116" a="1"/>
  <c r="AH217" i="116" s="1"/>
  <c r="AH216" i="116" a="1"/>
  <c r="AH216" i="116" s="1"/>
  <c r="AH215" i="116" a="1"/>
  <c r="AH215" i="116" s="1"/>
  <c r="AH214" i="116" a="1"/>
  <c r="AH214" i="116" s="1"/>
  <c r="AH213" i="116" a="1"/>
  <c r="AH213" i="116" s="1"/>
  <c r="AH212" i="116" a="1"/>
  <c r="AH212" i="116" s="1"/>
  <c r="AH211" i="116" a="1"/>
  <c r="AH211" i="116" s="1"/>
  <c r="AH210" i="116" a="1"/>
  <c r="AH210" i="116" s="1"/>
  <c r="AH209" i="116" a="1"/>
  <c r="AH209" i="116" s="1"/>
  <c r="AH208" i="116" a="1"/>
  <c r="AH208" i="116" s="1"/>
  <c r="AH207" i="116" a="1"/>
  <c r="AH207" i="116" s="1"/>
  <c r="AH206" i="116" a="1"/>
  <c r="AH206" i="116" s="1"/>
  <c r="AH205" i="116" a="1"/>
  <c r="AH205" i="116" s="1"/>
  <c r="AH204" i="116" a="1"/>
  <c r="AH204" i="116" s="1"/>
  <c r="AH203" i="116" a="1"/>
  <c r="AH203" i="116" s="1"/>
  <c r="AH202" i="116" a="1"/>
  <c r="AH202" i="116" s="1"/>
  <c r="AH201" i="116" a="1"/>
  <c r="AH201" i="116" s="1"/>
  <c r="AH200" i="116" a="1"/>
  <c r="AH200" i="116" s="1"/>
  <c r="AH199" i="116" a="1"/>
  <c r="AH199" i="116" s="1"/>
  <c r="AH198" i="116" a="1"/>
  <c r="AH198" i="116" s="1"/>
  <c r="AH197" i="116" a="1"/>
  <c r="AH197" i="116" s="1"/>
  <c r="AH196" i="116" a="1"/>
  <c r="AH196" i="116" s="1"/>
  <c r="AH195" i="116" a="1"/>
  <c r="AH195" i="116" s="1"/>
  <c r="AH194" i="116" a="1"/>
  <c r="AH194" i="116" s="1"/>
  <c r="AH193" i="116" a="1"/>
  <c r="AH193" i="116" s="1"/>
  <c r="AH192" i="116" a="1"/>
  <c r="AH192" i="116" s="1"/>
  <c r="AH191" i="116" a="1"/>
  <c r="AH191" i="116" s="1"/>
  <c r="AH190" i="116" a="1"/>
  <c r="AH190" i="116" s="1"/>
  <c r="AH189" i="116" a="1"/>
  <c r="AH189" i="116" s="1"/>
  <c r="AH188" i="116" a="1"/>
  <c r="AH188" i="116" s="1"/>
  <c r="AH187" i="116" a="1"/>
  <c r="AH187" i="116" s="1"/>
  <c r="AH186" i="116" a="1"/>
  <c r="AH186" i="116" s="1"/>
  <c r="AH185" i="116" a="1"/>
  <c r="AH185" i="116" s="1"/>
  <c r="AH184" i="116" a="1"/>
  <c r="AH184" i="116" s="1"/>
  <c r="AH183" i="116" a="1"/>
  <c r="AH183" i="116" s="1"/>
  <c r="AH182" i="116" a="1"/>
  <c r="AH182" i="116" s="1"/>
  <c r="AH181" i="116" a="1"/>
  <c r="AH181" i="116" s="1"/>
  <c r="AH180" i="116" a="1"/>
  <c r="AH180" i="116" s="1"/>
  <c r="AH179" i="116" a="1"/>
  <c r="AH179" i="116" s="1"/>
  <c r="AH178" i="116" a="1"/>
  <c r="AH178" i="116" s="1"/>
  <c r="AH177" i="116" a="1"/>
  <c r="AH177" i="116" s="1"/>
  <c r="AH176" i="116" a="1"/>
  <c r="AH176" i="116" s="1"/>
  <c r="AH175" i="116" a="1"/>
  <c r="AH175" i="116" s="1"/>
  <c r="AH174" i="116" a="1"/>
  <c r="AH174" i="116" s="1"/>
  <c r="AH173" i="116" a="1"/>
  <c r="AH173" i="116" s="1"/>
  <c r="AH172" i="116" a="1"/>
  <c r="AH172" i="116" s="1"/>
  <c r="AH171" i="116" a="1"/>
  <c r="AH171" i="116" s="1"/>
  <c r="AH170" i="116" a="1"/>
  <c r="AH170" i="116" s="1"/>
  <c r="AH169" i="116" a="1"/>
  <c r="AH169" i="116" s="1"/>
  <c r="AH168" i="116" a="1"/>
  <c r="AH168" i="116" s="1"/>
  <c r="AH167" i="116" a="1"/>
  <c r="AH167" i="116" s="1"/>
  <c r="AH166" i="116" a="1"/>
  <c r="AH166" i="116" s="1"/>
  <c r="AH165" i="116" a="1"/>
  <c r="AH165" i="116" s="1"/>
  <c r="AH164" i="116" a="1"/>
  <c r="AH164" i="116" s="1"/>
  <c r="AH162" i="116" a="1"/>
  <c r="AH162" i="116" s="1"/>
  <c r="AH161" i="116" a="1"/>
  <c r="AH161" i="116" s="1"/>
  <c r="AH160" i="116" a="1"/>
  <c r="AH160" i="116" s="1"/>
  <c r="AH159" i="116" a="1"/>
  <c r="AH159" i="116" s="1"/>
  <c r="AH158" i="116" a="1"/>
  <c r="AH158" i="116" s="1"/>
  <c r="AH157" i="116" a="1"/>
  <c r="AH157" i="116" s="1"/>
  <c r="AH156" i="116" a="1"/>
  <c r="AH156" i="116" s="1"/>
  <c r="AH155" i="116" a="1"/>
  <c r="AH155" i="116" s="1"/>
  <c r="AH154" i="116" a="1"/>
  <c r="AH154" i="116" s="1"/>
  <c r="AH153" i="116" a="1"/>
  <c r="AH153" i="116" s="1"/>
  <c r="AH152" i="116" a="1"/>
  <c r="AH152" i="116" s="1"/>
  <c r="AH151" i="116" a="1"/>
  <c r="AH151" i="116" s="1"/>
  <c r="AH150" i="116" a="1"/>
  <c r="AH150" i="116" s="1"/>
  <c r="AH149" i="116" a="1"/>
  <c r="AH149" i="116" s="1"/>
  <c r="AH148" i="116" a="1"/>
  <c r="AH148" i="116" s="1"/>
  <c r="AH147" i="116" a="1"/>
  <c r="AH147" i="116" s="1"/>
  <c r="AH146" i="116" a="1"/>
  <c r="AH146" i="116" s="1"/>
  <c r="AH145" i="116" a="1"/>
  <c r="AH145" i="116" s="1"/>
  <c r="AH144" i="116" a="1"/>
  <c r="AH144" i="116" s="1"/>
  <c r="AH143" i="116" a="1"/>
  <c r="AH143" i="116" s="1"/>
  <c r="AH142" i="116" a="1"/>
  <c r="AH142" i="116" s="1"/>
  <c r="AH141" i="116" a="1"/>
  <c r="AH141" i="116" s="1"/>
  <c r="AH140" i="116" a="1"/>
  <c r="AH140" i="116" s="1"/>
  <c r="AH139" i="116" a="1"/>
  <c r="AH139" i="116" s="1"/>
  <c r="AH138" i="116" a="1"/>
  <c r="AH138" i="116" s="1"/>
  <c r="AH137" i="116" a="1"/>
  <c r="AH137" i="116" s="1"/>
  <c r="AH136" i="116" a="1"/>
  <c r="AH136" i="116" s="1"/>
  <c r="AH135" i="116" a="1"/>
  <c r="AH135" i="116" s="1"/>
  <c r="AH134" i="116" a="1"/>
  <c r="AH134" i="116" s="1"/>
  <c r="AH133" i="116" a="1"/>
  <c r="AH133" i="116" s="1"/>
  <c r="AH132" i="116" a="1"/>
  <c r="AH132" i="116" s="1"/>
  <c r="AH131" i="116" a="1"/>
  <c r="AH131" i="116" s="1"/>
  <c r="AH130" i="116" a="1"/>
  <c r="AH130" i="116" s="1"/>
  <c r="AH129" i="116" a="1"/>
  <c r="AH129" i="116" s="1"/>
  <c r="AH128" i="116" a="1"/>
  <c r="AH128" i="116" s="1"/>
  <c r="AH127" i="116" a="1"/>
  <c r="AH127" i="116" s="1"/>
  <c r="AH126" i="116" a="1"/>
  <c r="AH126" i="116" s="1"/>
  <c r="AH125" i="116" a="1"/>
  <c r="AH125" i="116" s="1"/>
  <c r="AH124" i="116" a="1"/>
  <c r="AH124" i="116" s="1"/>
  <c r="AH123" i="116" a="1"/>
  <c r="AH123" i="116" s="1"/>
  <c r="AH122" i="116" a="1"/>
  <c r="AH122" i="116" s="1"/>
  <c r="AH121" i="116" a="1"/>
  <c r="AH121" i="116" s="1"/>
  <c r="AH120" i="116" a="1"/>
  <c r="AH120" i="116" s="1"/>
  <c r="AH119" i="116" a="1"/>
  <c r="AH119" i="116" s="1"/>
  <c r="AH118" i="116" a="1"/>
  <c r="AH118" i="116" s="1"/>
  <c r="AH117" i="116" a="1"/>
  <c r="AH117" i="116" s="1"/>
  <c r="AH116" i="116" a="1"/>
  <c r="AH116" i="116" s="1"/>
  <c r="AH115" i="116" a="1"/>
  <c r="AH115" i="116" s="1"/>
  <c r="AH114" i="116" a="1"/>
  <c r="AH114" i="116" s="1"/>
  <c r="AH113" i="116" a="1"/>
  <c r="AH113" i="116" s="1"/>
  <c r="AH112" i="116" a="1"/>
  <c r="AH112" i="116" s="1"/>
  <c r="AH111" i="116" a="1"/>
  <c r="AH111" i="116" s="1"/>
  <c r="AH110" i="116" a="1"/>
  <c r="AH110" i="116" s="1"/>
  <c r="AH109" i="116" a="1"/>
  <c r="AH109" i="116" s="1"/>
  <c r="AH108" i="116" a="1"/>
  <c r="AH108" i="116" s="1"/>
  <c r="AH107" i="116" a="1"/>
  <c r="AH107" i="116" s="1"/>
  <c r="AH106" i="116" a="1"/>
  <c r="AH106" i="116" s="1"/>
  <c r="AH105" i="116" a="1"/>
  <c r="AH105" i="116" s="1"/>
  <c r="AH104" i="116" a="1"/>
  <c r="AH104" i="116" s="1"/>
  <c r="AH103" i="116" a="1"/>
  <c r="AH103" i="116" s="1"/>
  <c r="AH102" i="116" a="1"/>
  <c r="AH102" i="116" s="1"/>
  <c r="AH101" i="116" a="1"/>
  <c r="AH101" i="116" s="1"/>
  <c r="AH100" i="116" a="1"/>
  <c r="AH100" i="116" s="1"/>
  <c r="AH99" i="116" a="1"/>
  <c r="AH99" i="116" s="1"/>
  <c r="AH98" i="116" a="1"/>
  <c r="AH98" i="116" s="1"/>
  <c r="AH97" i="116" a="1"/>
  <c r="AH97" i="116" s="1"/>
  <c r="AH96" i="116" a="1"/>
  <c r="AH96" i="116" s="1"/>
  <c r="AH95" i="116" a="1"/>
  <c r="AH95" i="116" s="1"/>
  <c r="AH94" i="116" a="1"/>
  <c r="AH94" i="116" s="1"/>
  <c r="AH93" i="116" a="1"/>
  <c r="AH93" i="116" s="1"/>
  <c r="AH92" i="116" a="1"/>
  <c r="AH92" i="116" s="1"/>
  <c r="AH91" i="116" a="1"/>
  <c r="AH91" i="116" s="1"/>
  <c r="AH90" i="116" a="1"/>
  <c r="AH90" i="116" s="1"/>
  <c r="AH89" i="116" a="1"/>
  <c r="AH89" i="116" s="1"/>
  <c r="AH88" i="116" a="1"/>
  <c r="AH88" i="116" s="1"/>
  <c r="AH87" i="116" a="1"/>
  <c r="AH87" i="116" s="1"/>
  <c r="AH86" i="116" a="1"/>
  <c r="AH86" i="116" s="1"/>
  <c r="AH85" i="116" a="1"/>
  <c r="AH85" i="116" s="1"/>
  <c r="AH84" i="116" a="1"/>
  <c r="AH84" i="116" s="1"/>
  <c r="AH83" i="116" a="1"/>
  <c r="AH83" i="116" s="1"/>
  <c r="AH82" i="116" a="1"/>
  <c r="AH82" i="116" s="1"/>
  <c r="AH81" i="116" a="1"/>
  <c r="AH81" i="116" s="1"/>
  <c r="AH80" i="116" a="1"/>
  <c r="AH80" i="116" s="1"/>
  <c r="AH79" i="116" a="1"/>
  <c r="AH79" i="116" s="1"/>
  <c r="AH78" i="116" a="1"/>
  <c r="AH78" i="116" s="1"/>
  <c r="AH77" i="116" a="1"/>
  <c r="AH77" i="116" s="1"/>
  <c r="AH76" i="116" a="1"/>
  <c r="AH76" i="116" s="1"/>
  <c r="AH75" i="116" a="1"/>
  <c r="AH75" i="116" s="1"/>
  <c r="AH74" i="116" a="1"/>
  <c r="AH74" i="116" s="1"/>
  <c r="AH73" i="116" a="1"/>
  <c r="AH73" i="116" s="1"/>
  <c r="AH72" i="116" a="1"/>
  <c r="AH72" i="116" s="1"/>
  <c r="AH71" i="116" a="1"/>
  <c r="AH71" i="116" s="1"/>
  <c r="AH70" i="116" a="1"/>
  <c r="AH70" i="116" s="1"/>
  <c r="AH69" i="116" a="1"/>
  <c r="AH69" i="116" s="1"/>
  <c r="AH68" i="116" a="1"/>
  <c r="AH68" i="116" s="1"/>
  <c r="AH67" i="116" a="1"/>
  <c r="AH67" i="116" s="1"/>
  <c r="AH66" i="116" a="1"/>
  <c r="AH66" i="116" s="1"/>
  <c r="AH65" i="116" a="1"/>
  <c r="AH65" i="116" s="1"/>
  <c r="AH64" i="116" a="1"/>
  <c r="AH64" i="116" s="1"/>
  <c r="AH63" i="116" a="1"/>
  <c r="AH63" i="116" s="1"/>
  <c r="AH62" i="116" a="1"/>
  <c r="AH62" i="116" s="1"/>
  <c r="AH61" i="116" a="1"/>
  <c r="AH61" i="116" s="1"/>
  <c r="AH60" i="116" a="1"/>
  <c r="AH60" i="116" s="1"/>
  <c r="AH59" i="116" a="1"/>
  <c r="AH59" i="116" s="1"/>
  <c r="AH58" i="116" a="1"/>
  <c r="AH58" i="116" s="1"/>
  <c r="AH57" i="116" a="1"/>
  <c r="AH57" i="116" s="1"/>
  <c r="AH56" i="116" a="1"/>
  <c r="AH56" i="116" s="1"/>
  <c r="AH55" i="116" a="1"/>
  <c r="AH55" i="116" s="1"/>
  <c r="AH54" i="116" a="1"/>
  <c r="AH54" i="116" s="1"/>
  <c r="AH53" i="116" a="1"/>
  <c r="AH53" i="116" s="1"/>
  <c r="AH52" i="116" a="1"/>
  <c r="AH52" i="116" s="1"/>
  <c r="AH51" i="116" a="1"/>
  <c r="AH51" i="116" s="1"/>
  <c r="AH50" i="116" a="1"/>
  <c r="AH50" i="116" s="1"/>
  <c r="AH49" i="116" a="1"/>
  <c r="AH49" i="116" s="1"/>
  <c r="AH48" i="116" a="1"/>
  <c r="AH48" i="116" s="1"/>
  <c r="AH47" i="116" a="1"/>
  <c r="AH47" i="116" s="1"/>
  <c r="AH46" i="116" a="1"/>
  <c r="AH46" i="116" s="1"/>
  <c r="AH45" i="116" a="1"/>
  <c r="AH45" i="116" s="1"/>
  <c r="AH44" i="116" a="1"/>
  <c r="AH44" i="116" s="1"/>
  <c r="AH43" i="116" a="1"/>
  <c r="AH43" i="116" s="1"/>
  <c r="AH42" i="116" a="1"/>
  <c r="AH42" i="116" s="1"/>
  <c r="AH41" i="116" a="1"/>
  <c r="AH41" i="116" s="1"/>
  <c r="AH40" i="116" a="1"/>
  <c r="AH40" i="116" s="1"/>
  <c r="AH39" i="116" a="1"/>
  <c r="AH39" i="116" s="1"/>
  <c r="AH38" i="116" a="1"/>
  <c r="AH38" i="116" s="1"/>
  <c r="AH37" i="116" a="1"/>
  <c r="AH37" i="116" s="1"/>
  <c r="AH36" i="116" a="1"/>
  <c r="AH36" i="116" s="1"/>
  <c r="AH35" i="116" a="1"/>
  <c r="AH35" i="116" s="1"/>
  <c r="AH34" i="116" a="1"/>
  <c r="AH34" i="116" s="1"/>
  <c r="AH33" i="116" a="1"/>
  <c r="AH33" i="116" s="1"/>
  <c r="AH32" i="116" a="1"/>
  <c r="AH32" i="116" s="1"/>
  <c r="AH31" i="116" a="1"/>
  <c r="AH31" i="116" s="1"/>
  <c r="AH30" i="116" a="1"/>
  <c r="AH30" i="116" s="1"/>
  <c r="AH29" i="116" a="1"/>
  <c r="AH29" i="116" s="1"/>
  <c r="AH28" i="116" a="1"/>
  <c r="AH28" i="116" s="1"/>
  <c r="AH27" i="116" a="1"/>
  <c r="AH27" i="116" s="1"/>
  <c r="AH26" i="116" a="1"/>
  <c r="AH26" i="116" s="1"/>
  <c r="AH25" i="116" a="1"/>
  <c r="AH25" i="116" s="1"/>
  <c r="AH24" i="116" a="1"/>
  <c r="AH24" i="116" s="1"/>
  <c r="AH23" i="116" a="1"/>
  <c r="AH23" i="116" s="1"/>
  <c r="AH22" i="116" a="1"/>
  <c r="AH22" i="116" s="1"/>
  <c r="AH21" i="116" a="1"/>
  <c r="AH21" i="116" s="1"/>
  <c r="AH20" i="116" a="1"/>
  <c r="AH20" i="116" s="1"/>
  <c r="AH19" i="116" a="1"/>
  <c r="AH19" i="116" s="1"/>
  <c r="AH18" i="116" a="1"/>
  <c r="AH18" i="116" s="1"/>
  <c r="AH17" i="116" a="1"/>
  <c r="AH17" i="116" s="1"/>
  <c r="AH16" i="116" a="1"/>
  <c r="AH16" i="116" s="1"/>
  <c r="AH15" i="116" a="1"/>
  <c r="AH15" i="116" s="1"/>
  <c r="AH14" i="116" a="1"/>
  <c r="AH14" i="116" s="1"/>
  <c r="I11" i="103"/>
  <c r="J22" i="124" a="1"/>
  <c r="J22" i="124" s="1"/>
  <c r="AA13" i="116" a="1"/>
  <c r="AA13" i="116" s="1"/>
  <c r="AB13" i="116" a="1"/>
  <c r="AB13" i="116" s="1"/>
  <c r="AC13" i="116" a="1"/>
  <c r="AC13" i="116" s="1"/>
  <c r="I16" i="103"/>
  <c r="I30" i="112"/>
  <c r="I11" i="131" s="1"/>
  <c r="D3" i="128"/>
  <c r="D5" i="128" s="1"/>
  <c r="C63" i="112" l="1"/>
  <c r="C33" i="134"/>
  <c r="AV11" i="131"/>
  <c r="BA11" i="131"/>
  <c r="AQ11" i="131"/>
  <c r="AZ11" i="131"/>
  <c r="AU11" i="131"/>
  <c r="AP11" i="131"/>
  <c r="A171" i="104"/>
  <c r="A170" i="104"/>
  <c r="A169" i="104"/>
  <c r="D4" i="128"/>
  <c r="AQ166" i="108"/>
  <c r="AQ165" i="108"/>
  <c r="AQ164" i="108"/>
  <c r="AQ163" i="108"/>
  <c r="AQ162" i="108"/>
  <c r="AQ161" i="108"/>
  <c r="AQ160" i="108"/>
  <c r="AQ159" i="108"/>
  <c r="AQ158" i="108"/>
  <c r="AQ157" i="108"/>
  <c r="AQ156" i="108"/>
  <c r="AQ155" i="108"/>
  <c r="AQ154" i="108"/>
  <c r="AQ153" i="108"/>
  <c r="AQ152" i="108"/>
  <c r="AQ151" i="108"/>
  <c r="AQ150" i="108"/>
  <c r="AQ149" i="108"/>
  <c r="AQ148" i="108"/>
  <c r="AQ147" i="108"/>
  <c r="AQ146" i="108"/>
  <c r="AQ145" i="108"/>
  <c r="AQ144" i="108"/>
  <c r="AQ143" i="108"/>
  <c r="AQ142" i="108"/>
  <c r="AQ141" i="108"/>
  <c r="AQ140" i="108"/>
  <c r="AQ139" i="108"/>
  <c r="AQ138" i="108"/>
  <c r="AQ137" i="108"/>
  <c r="AQ136" i="108"/>
  <c r="AQ135" i="108"/>
  <c r="AQ134" i="108"/>
  <c r="AQ133" i="108"/>
  <c r="AQ132" i="108"/>
  <c r="AQ131" i="108"/>
  <c r="AQ130" i="108"/>
  <c r="AQ129" i="108"/>
  <c r="AQ128" i="108"/>
  <c r="AQ127" i="108"/>
  <c r="AQ126" i="108"/>
  <c r="AQ125" i="108"/>
  <c r="AQ124" i="108"/>
  <c r="AQ123" i="108"/>
  <c r="AQ122" i="108"/>
  <c r="AQ121" i="108"/>
  <c r="AQ120" i="108"/>
  <c r="AQ119" i="108"/>
  <c r="AQ118" i="108"/>
  <c r="AQ117" i="108"/>
  <c r="AQ116" i="108"/>
  <c r="AQ115" i="108"/>
  <c r="AQ114" i="108"/>
  <c r="AQ113" i="108"/>
  <c r="AQ112" i="108"/>
  <c r="AQ111" i="108"/>
  <c r="AQ110" i="108"/>
  <c r="AQ109" i="108"/>
  <c r="AQ108" i="108"/>
  <c r="AQ107" i="108"/>
  <c r="AQ106" i="108"/>
  <c r="AQ105" i="108"/>
  <c r="AQ104" i="108"/>
  <c r="AQ103" i="108"/>
  <c r="AQ102" i="108"/>
  <c r="AQ101" i="108"/>
  <c r="AQ100" i="108"/>
  <c r="AQ99" i="108"/>
  <c r="AQ98" i="108"/>
  <c r="AQ97" i="108"/>
  <c r="AQ96" i="108"/>
  <c r="AQ95" i="108"/>
  <c r="AQ94" i="108"/>
  <c r="AQ93" i="108"/>
  <c r="AQ92" i="108"/>
  <c r="AQ91" i="108"/>
  <c r="AQ90" i="108"/>
  <c r="AQ89" i="108"/>
  <c r="AQ88" i="108"/>
  <c r="AQ87" i="108"/>
  <c r="AQ86" i="108"/>
  <c r="AQ85" i="108"/>
  <c r="AQ84" i="108"/>
  <c r="AQ83" i="108"/>
  <c r="AQ82" i="108"/>
  <c r="AQ81" i="108"/>
  <c r="AQ80" i="108"/>
  <c r="AQ79" i="108"/>
  <c r="AQ78" i="108"/>
  <c r="AQ77" i="108"/>
  <c r="AQ76" i="108"/>
  <c r="AQ75" i="108"/>
  <c r="AQ74" i="108"/>
  <c r="AQ73" i="108"/>
  <c r="AQ72" i="108"/>
  <c r="AQ71" i="108"/>
  <c r="AQ70" i="108"/>
  <c r="AQ69" i="108"/>
  <c r="AQ68" i="108"/>
  <c r="AQ67" i="108"/>
  <c r="AQ66" i="108"/>
  <c r="AQ65" i="108"/>
  <c r="AQ64" i="108"/>
  <c r="AQ63" i="108"/>
  <c r="AQ62" i="108"/>
  <c r="AQ61" i="108"/>
  <c r="AQ60" i="108"/>
  <c r="AQ59" i="108"/>
  <c r="AQ58" i="108"/>
  <c r="AQ57" i="108"/>
  <c r="AQ56" i="108"/>
  <c r="AQ55" i="108"/>
  <c r="AQ54" i="108"/>
  <c r="AQ53" i="108"/>
  <c r="AQ52" i="108"/>
  <c r="AQ51" i="108"/>
  <c r="AQ50" i="108"/>
  <c r="AQ49" i="108"/>
  <c r="AQ48" i="108"/>
  <c r="AQ47" i="108"/>
  <c r="AQ46" i="108"/>
  <c r="AQ45" i="108"/>
  <c r="AQ44" i="108"/>
  <c r="AQ43" i="108"/>
  <c r="AQ42" i="108"/>
  <c r="AQ41" i="108"/>
  <c r="AQ40" i="108"/>
  <c r="AQ39" i="108"/>
  <c r="AQ38" i="108"/>
  <c r="AQ37" i="108"/>
  <c r="AQ36" i="108"/>
  <c r="AQ35" i="108"/>
  <c r="AQ34" i="108"/>
  <c r="AQ33" i="108"/>
  <c r="AQ32" i="108"/>
  <c r="AQ31" i="108"/>
  <c r="AQ30" i="108"/>
  <c r="AQ29" i="108"/>
  <c r="AQ28" i="108"/>
  <c r="AQ27" i="108"/>
  <c r="AQ26" i="108"/>
  <c r="AQ25" i="108"/>
  <c r="AQ24" i="108"/>
  <c r="AQ23" i="108"/>
  <c r="AQ22" i="108"/>
  <c r="AQ21" i="108"/>
  <c r="AQ20" i="108"/>
  <c r="AQ19" i="108"/>
  <c r="AQ18" i="108"/>
  <c r="AQ17" i="108"/>
  <c r="AQ16" i="108"/>
  <c r="AQ15" i="108"/>
  <c r="AQ14" i="108"/>
  <c r="AQ13" i="108"/>
  <c r="AQ12" i="108"/>
  <c r="AP166" i="108"/>
  <c r="AO166" i="108"/>
  <c r="AN166" i="108"/>
  <c r="AM166" i="108"/>
  <c r="AL166" i="108"/>
  <c r="AK166" i="108"/>
  <c r="AJ166" i="108"/>
  <c r="AI166" i="108"/>
  <c r="AH166" i="108"/>
  <c r="AG166" i="108"/>
  <c r="AF166" i="108"/>
  <c r="AE166" i="108"/>
  <c r="AD166" i="108"/>
  <c r="AC166" i="108"/>
  <c r="AB166" i="108"/>
  <c r="AA166" i="108"/>
  <c r="Z166" i="108"/>
  <c r="Y166" i="108"/>
  <c r="X166" i="108"/>
  <c r="W166" i="108"/>
  <c r="V166" i="108"/>
  <c r="U166" i="108"/>
  <c r="T166" i="108"/>
  <c r="S166" i="108"/>
  <c r="R166" i="108"/>
  <c r="Q166" i="108"/>
  <c r="P166" i="108"/>
  <c r="O166" i="108"/>
  <c r="N166" i="108"/>
  <c r="M166" i="108"/>
  <c r="L166" i="108"/>
  <c r="K166" i="108"/>
  <c r="J166" i="108"/>
  <c r="I166" i="108"/>
  <c r="H166" i="108"/>
  <c r="G166" i="108"/>
  <c r="AP165" i="108"/>
  <c r="AO165" i="108"/>
  <c r="AN165" i="108"/>
  <c r="AM165" i="108"/>
  <c r="AL165" i="108"/>
  <c r="AK165" i="108"/>
  <c r="AJ165" i="108"/>
  <c r="AI165" i="108"/>
  <c r="AH165" i="108"/>
  <c r="AG165" i="108"/>
  <c r="AF165" i="108"/>
  <c r="AE165" i="108"/>
  <c r="AD165" i="108"/>
  <c r="AC165" i="108"/>
  <c r="AB165" i="108"/>
  <c r="AA165" i="108"/>
  <c r="Z165" i="108"/>
  <c r="Y165" i="108"/>
  <c r="X165" i="108"/>
  <c r="W165" i="108"/>
  <c r="V165" i="108"/>
  <c r="U165" i="108"/>
  <c r="T165" i="108"/>
  <c r="S165" i="108"/>
  <c r="R165" i="108"/>
  <c r="Q165" i="108"/>
  <c r="P165" i="108"/>
  <c r="O165" i="108"/>
  <c r="N165" i="108"/>
  <c r="M165" i="108"/>
  <c r="L165" i="108"/>
  <c r="K165" i="108"/>
  <c r="J165" i="108"/>
  <c r="I165" i="108"/>
  <c r="H165" i="108"/>
  <c r="G165" i="108"/>
  <c r="AP164" i="108"/>
  <c r="AO164" i="108"/>
  <c r="AN164" i="108"/>
  <c r="AM164" i="108"/>
  <c r="AL164" i="108"/>
  <c r="AK164" i="108"/>
  <c r="AJ164" i="108"/>
  <c r="AI164" i="108"/>
  <c r="AH164" i="108"/>
  <c r="AG164" i="108"/>
  <c r="AF164" i="108"/>
  <c r="AE164" i="108"/>
  <c r="AD164" i="108"/>
  <c r="AC164" i="108"/>
  <c r="AB164" i="108"/>
  <c r="AA164" i="108"/>
  <c r="Z164" i="108"/>
  <c r="Y164" i="108"/>
  <c r="X164" i="108"/>
  <c r="W164" i="108"/>
  <c r="V164" i="108"/>
  <c r="U164" i="108"/>
  <c r="T164" i="108"/>
  <c r="S164" i="108"/>
  <c r="R164" i="108"/>
  <c r="Q164" i="108"/>
  <c r="P164" i="108"/>
  <c r="O164" i="108"/>
  <c r="N164" i="108"/>
  <c r="M164" i="108"/>
  <c r="L164" i="108"/>
  <c r="K164" i="108"/>
  <c r="J164" i="108"/>
  <c r="I164" i="108"/>
  <c r="H164" i="108"/>
  <c r="G164" i="108"/>
  <c r="AP163" i="108"/>
  <c r="AO163" i="108"/>
  <c r="AN163" i="108"/>
  <c r="AM163" i="108"/>
  <c r="AL163" i="108"/>
  <c r="AK163" i="108"/>
  <c r="AJ163" i="108"/>
  <c r="AI163" i="108"/>
  <c r="AH163" i="108"/>
  <c r="AG163" i="108"/>
  <c r="AF163" i="108"/>
  <c r="AE163" i="108"/>
  <c r="AD163" i="108"/>
  <c r="AC163" i="108"/>
  <c r="AB163" i="108"/>
  <c r="AA163" i="108"/>
  <c r="Z163" i="108"/>
  <c r="Y163" i="108"/>
  <c r="X163" i="108"/>
  <c r="W163" i="108"/>
  <c r="V163" i="108"/>
  <c r="U163" i="108"/>
  <c r="T163" i="108"/>
  <c r="S163" i="108"/>
  <c r="R163" i="108"/>
  <c r="Q163" i="108"/>
  <c r="P163" i="108"/>
  <c r="O163" i="108"/>
  <c r="N163" i="108"/>
  <c r="M163" i="108"/>
  <c r="L163" i="108"/>
  <c r="K163" i="108"/>
  <c r="J163" i="108"/>
  <c r="I163" i="108"/>
  <c r="H163" i="108"/>
  <c r="G163" i="108"/>
  <c r="AP162" i="108"/>
  <c r="AO162" i="108"/>
  <c r="AN162" i="108"/>
  <c r="AM162" i="108"/>
  <c r="AL162" i="108"/>
  <c r="AK162" i="108"/>
  <c r="AJ162" i="108"/>
  <c r="AI162" i="108"/>
  <c r="AH162" i="108"/>
  <c r="AG162" i="108"/>
  <c r="AF162" i="108"/>
  <c r="AE162" i="108"/>
  <c r="AD162" i="108"/>
  <c r="AC162" i="108"/>
  <c r="AB162" i="108"/>
  <c r="AA162" i="108"/>
  <c r="Z162" i="108"/>
  <c r="Y162" i="108"/>
  <c r="X162" i="108"/>
  <c r="W162" i="108"/>
  <c r="V162" i="108"/>
  <c r="U162" i="108"/>
  <c r="T162" i="108"/>
  <c r="S162" i="108"/>
  <c r="R162" i="108"/>
  <c r="Q162" i="108"/>
  <c r="P162" i="108"/>
  <c r="O162" i="108"/>
  <c r="N162" i="108"/>
  <c r="M162" i="108"/>
  <c r="L162" i="108"/>
  <c r="K162" i="108"/>
  <c r="J162" i="108"/>
  <c r="I162" i="108"/>
  <c r="H162" i="108"/>
  <c r="G162" i="108"/>
  <c r="AP161" i="108"/>
  <c r="AO161" i="108"/>
  <c r="AN161" i="108"/>
  <c r="AM161" i="108"/>
  <c r="AL161" i="108"/>
  <c r="AK161" i="108"/>
  <c r="AJ161" i="108"/>
  <c r="AI161" i="108"/>
  <c r="AH161" i="108"/>
  <c r="AG161" i="108"/>
  <c r="AF161" i="108"/>
  <c r="AE161" i="108"/>
  <c r="AD161" i="108"/>
  <c r="AC161" i="108"/>
  <c r="AB161" i="108"/>
  <c r="AA161" i="108"/>
  <c r="Z161" i="108"/>
  <c r="Y161" i="108"/>
  <c r="X161" i="108"/>
  <c r="W161" i="108"/>
  <c r="V161" i="108"/>
  <c r="U161" i="108"/>
  <c r="T161" i="108"/>
  <c r="S161" i="108"/>
  <c r="R161" i="108"/>
  <c r="Q161" i="108"/>
  <c r="P161" i="108"/>
  <c r="O161" i="108"/>
  <c r="N161" i="108"/>
  <c r="M161" i="108"/>
  <c r="L161" i="108"/>
  <c r="K161" i="108"/>
  <c r="J161" i="108"/>
  <c r="I161" i="108"/>
  <c r="H161" i="108"/>
  <c r="G161" i="108"/>
  <c r="AP160" i="108"/>
  <c r="AO160" i="108"/>
  <c r="AN160" i="108"/>
  <c r="AM160" i="108"/>
  <c r="AL160" i="108"/>
  <c r="AK160" i="108"/>
  <c r="AJ160" i="108"/>
  <c r="AI160" i="108"/>
  <c r="AH160" i="108"/>
  <c r="AG160" i="108"/>
  <c r="AF160" i="108"/>
  <c r="AE160" i="108"/>
  <c r="AD160" i="108"/>
  <c r="AC160" i="108"/>
  <c r="AB160" i="108"/>
  <c r="AA160" i="108"/>
  <c r="Z160" i="108"/>
  <c r="Y160" i="108"/>
  <c r="X160" i="108"/>
  <c r="W160" i="108"/>
  <c r="V160" i="108"/>
  <c r="U160" i="108"/>
  <c r="T160" i="108"/>
  <c r="S160" i="108"/>
  <c r="R160" i="108"/>
  <c r="Q160" i="108"/>
  <c r="P160" i="108"/>
  <c r="O160" i="108"/>
  <c r="N160" i="108"/>
  <c r="M160" i="108"/>
  <c r="L160" i="108"/>
  <c r="K160" i="108"/>
  <c r="J160" i="108"/>
  <c r="I160" i="108"/>
  <c r="H160" i="108"/>
  <c r="G160" i="108"/>
  <c r="AP159" i="108"/>
  <c r="AO159" i="108"/>
  <c r="AN159" i="108"/>
  <c r="AM159" i="108"/>
  <c r="AL159" i="108"/>
  <c r="AK159" i="108"/>
  <c r="AJ159" i="108"/>
  <c r="AI159" i="108"/>
  <c r="AH159" i="108"/>
  <c r="AG159" i="108"/>
  <c r="AF159" i="108"/>
  <c r="AE159" i="108"/>
  <c r="AD159" i="108"/>
  <c r="AC159" i="108"/>
  <c r="AB159" i="108"/>
  <c r="AA159" i="108"/>
  <c r="Z159" i="108"/>
  <c r="Y159" i="108"/>
  <c r="X159" i="108"/>
  <c r="W159" i="108"/>
  <c r="V159" i="108"/>
  <c r="U159" i="108"/>
  <c r="T159" i="108"/>
  <c r="S159" i="108"/>
  <c r="R159" i="108"/>
  <c r="Q159" i="108"/>
  <c r="P159" i="108"/>
  <c r="O159" i="108"/>
  <c r="N159" i="108"/>
  <c r="M159" i="108"/>
  <c r="L159" i="108"/>
  <c r="K159" i="108"/>
  <c r="J159" i="108"/>
  <c r="I159" i="108"/>
  <c r="H159" i="108"/>
  <c r="G159" i="108"/>
  <c r="AP158" i="108"/>
  <c r="AO158" i="108"/>
  <c r="AN158" i="108"/>
  <c r="AM158" i="108"/>
  <c r="AL158" i="108"/>
  <c r="AK158" i="108"/>
  <c r="AJ158" i="108"/>
  <c r="AI158" i="108"/>
  <c r="AH158" i="108"/>
  <c r="AG158" i="108"/>
  <c r="AF158" i="108"/>
  <c r="AE158" i="108"/>
  <c r="AD158" i="108"/>
  <c r="AC158" i="108"/>
  <c r="AB158" i="108"/>
  <c r="AA158" i="108"/>
  <c r="Z158" i="108"/>
  <c r="Y158" i="108"/>
  <c r="X158" i="108"/>
  <c r="W158" i="108"/>
  <c r="V158" i="108"/>
  <c r="U158" i="108"/>
  <c r="T158" i="108"/>
  <c r="S158" i="108"/>
  <c r="R158" i="108"/>
  <c r="Q158" i="108"/>
  <c r="P158" i="108"/>
  <c r="O158" i="108"/>
  <c r="N158" i="108"/>
  <c r="M158" i="108"/>
  <c r="L158" i="108"/>
  <c r="K158" i="108"/>
  <c r="J158" i="108"/>
  <c r="I158" i="108"/>
  <c r="H158" i="108"/>
  <c r="G158" i="108"/>
  <c r="AP157" i="108"/>
  <c r="AO157" i="108"/>
  <c r="AN157" i="108"/>
  <c r="AM157" i="108"/>
  <c r="AL157" i="108"/>
  <c r="AK157" i="108"/>
  <c r="AJ157" i="108"/>
  <c r="AI157" i="108"/>
  <c r="AH157" i="108"/>
  <c r="AG157" i="108"/>
  <c r="AF157" i="108"/>
  <c r="AE157" i="108"/>
  <c r="AD157" i="108"/>
  <c r="AC157" i="108"/>
  <c r="AB157" i="108"/>
  <c r="AA157" i="108"/>
  <c r="Z157" i="108"/>
  <c r="Y157" i="108"/>
  <c r="X157" i="108"/>
  <c r="W157" i="108"/>
  <c r="V157" i="108"/>
  <c r="U157" i="108"/>
  <c r="T157" i="108"/>
  <c r="S157" i="108"/>
  <c r="R157" i="108"/>
  <c r="Q157" i="108"/>
  <c r="P157" i="108"/>
  <c r="O157" i="108"/>
  <c r="N157" i="108"/>
  <c r="M157" i="108"/>
  <c r="L157" i="108"/>
  <c r="K157" i="108"/>
  <c r="J157" i="108"/>
  <c r="I157" i="108"/>
  <c r="H157" i="108"/>
  <c r="G157" i="108"/>
  <c r="AP156" i="108"/>
  <c r="AO156" i="108"/>
  <c r="AN156" i="108"/>
  <c r="AM156" i="108"/>
  <c r="AL156" i="108"/>
  <c r="AK156" i="108"/>
  <c r="AJ156" i="108"/>
  <c r="AI156" i="108"/>
  <c r="AH156" i="108"/>
  <c r="AG156" i="108"/>
  <c r="AF156" i="108"/>
  <c r="AE156" i="108"/>
  <c r="AD156" i="108"/>
  <c r="AC156" i="108"/>
  <c r="AB156" i="108"/>
  <c r="AA156" i="108"/>
  <c r="Z156" i="108"/>
  <c r="Y156" i="108"/>
  <c r="X156" i="108"/>
  <c r="W156" i="108"/>
  <c r="V156" i="108"/>
  <c r="U156" i="108"/>
  <c r="T156" i="108"/>
  <c r="S156" i="108"/>
  <c r="R156" i="108"/>
  <c r="Q156" i="108"/>
  <c r="P156" i="108"/>
  <c r="O156" i="108"/>
  <c r="N156" i="108"/>
  <c r="M156" i="108"/>
  <c r="L156" i="108"/>
  <c r="K156" i="108"/>
  <c r="J156" i="108"/>
  <c r="I156" i="108"/>
  <c r="H156" i="108"/>
  <c r="G156" i="108"/>
  <c r="AP155" i="108"/>
  <c r="AO155" i="108"/>
  <c r="AN155" i="108"/>
  <c r="AM155" i="108"/>
  <c r="AL155" i="108"/>
  <c r="AK155" i="108"/>
  <c r="AJ155" i="108"/>
  <c r="AI155" i="108"/>
  <c r="AH155" i="108"/>
  <c r="AG155" i="108"/>
  <c r="AF155" i="108"/>
  <c r="AE155" i="108"/>
  <c r="AD155" i="108"/>
  <c r="AC155" i="108"/>
  <c r="AB155" i="108"/>
  <c r="AA155" i="108"/>
  <c r="Z155" i="108"/>
  <c r="Y155" i="108"/>
  <c r="X155" i="108"/>
  <c r="W155" i="108"/>
  <c r="V155" i="108"/>
  <c r="U155" i="108"/>
  <c r="T155" i="108"/>
  <c r="S155" i="108"/>
  <c r="R155" i="108"/>
  <c r="Q155" i="108"/>
  <c r="P155" i="108"/>
  <c r="O155" i="108"/>
  <c r="N155" i="108"/>
  <c r="M155" i="108"/>
  <c r="L155" i="108"/>
  <c r="K155" i="108"/>
  <c r="J155" i="108"/>
  <c r="I155" i="108"/>
  <c r="H155" i="108"/>
  <c r="G155" i="108"/>
  <c r="AP154" i="108"/>
  <c r="AO154" i="108"/>
  <c r="AN154" i="108"/>
  <c r="AM154" i="108"/>
  <c r="AL154" i="108"/>
  <c r="AK154" i="108"/>
  <c r="AJ154" i="108"/>
  <c r="AI154" i="108"/>
  <c r="AH154" i="108"/>
  <c r="AG154" i="108"/>
  <c r="AF154" i="108"/>
  <c r="AE154" i="108"/>
  <c r="AD154" i="108"/>
  <c r="AC154" i="108"/>
  <c r="AB154" i="108"/>
  <c r="AA154" i="108"/>
  <c r="Z154" i="108"/>
  <c r="Y154" i="108"/>
  <c r="X154" i="108"/>
  <c r="W154" i="108"/>
  <c r="V154" i="108"/>
  <c r="U154" i="108"/>
  <c r="T154" i="108"/>
  <c r="S154" i="108"/>
  <c r="R154" i="108"/>
  <c r="Q154" i="108"/>
  <c r="P154" i="108"/>
  <c r="O154" i="108"/>
  <c r="N154" i="108"/>
  <c r="M154" i="108"/>
  <c r="L154" i="108"/>
  <c r="K154" i="108"/>
  <c r="J154" i="108"/>
  <c r="I154" i="108"/>
  <c r="H154" i="108"/>
  <c r="G154" i="108"/>
  <c r="AP153" i="108"/>
  <c r="AO153" i="108"/>
  <c r="AN153" i="108"/>
  <c r="AM153" i="108"/>
  <c r="AL153" i="108"/>
  <c r="AK153" i="108"/>
  <c r="AJ153" i="108"/>
  <c r="AI153" i="108"/>
  <c r="AH153" i="108"/>
  <c r="AG153" i="108"/>
  <c r="AF153" i="108"/>
  <c r="AE153" i="108"/>
  <c r="AD153" i="108"/>
  <c r="AC153" i="108"/>
  <c r="AB153" i="108"/>
  <c r="AA153" i="108"/>
  <c r="Z153" i="108"/>
  <c r="Y153" i="108"/>
  <c r="X153" i="108"/>
  <c r="W153" i="108"/>
  <c r="V153" i="108"/>
  <c r="U153" i="108"/>
  <c r="T153" i="108"/>
  <c r="S153" i="108"/>
  <c r="R153" i="108"/>
  <c r="Q153" i="108"/>
  <c r="P153" i="108"/>
  <c r="O153" i="108"/>
  <c r="N153" i="108"/>
  <c r="M153" i="108"/>
  <c r="L153" i="108"/>
  <c r="K153" i="108"/>
  <c r="J153" i="108"/>
  <c r="I153" i="108"/>
  <c r="H153" i="108"/>
  <c r="G153" i="108"/>
  <c r="AP152" i="108"/>
  <c r="AO152" i="108"/>
  <c r="AN152" i="108"/>
  <c r="AM152" i="108"/>
  <c r="AL152" i="108"/>
  <c r="AK152" i="108"/>
  <c r="AJ152" i="108"/>
  <c r="AI152" i="108"/>
  <c r="AH152" i="108"/>
  <c r="AG152" i="108"/>
  <c r="AF152" i="108"/>
  <c r="AE152" i="108"/>
  <c r="AD152" i="108"/>
  <c r="AC152" i="108"/>
  <c r="AB152" i="108"/>
  <c r="AA152" i="108"/>
  <c r="Z152" i="108"/>
  <c r="Y152" i="108"/>
  <c r="X152" i="108"/>
  <c r="W152" i="108"/>
  <c r="V152" i="108"/>
  <c r="U152" i="108"/>
  <c r="T152" i="108"/>
  <c r="S152" i="108"/>
  <c r="R152" i="108"/>
  <c r="Q152" i="108"/>
  <c r="P152" i="108"/>
  <c r="O152" i="108"/>
  <c r="N152" i="108"/>
  <c r="M152" i="108"/>
  <c r="L152" i="108"/>
  <c r="K152" i="108"/>
  <c r="J152" i="108"/>
  <c r="I152" i="108"/>
  <c r="H152" i="108"/>
  <c r="G152" i="108"/>
  <c r="AP151" i="108"/>
  <c r="AO151" i="108"/>
  <c r="AN151" i="108"/>
  <c r="AM151" i="108"/>
  <c r="AL151" i="108"/>
  <c r="AK151" i="108"/>
  <c r="AJ151" i="108"/>
  <c r="AI151" i="108"/>
  <c r="AH151" i="108"/>
  <c r="AG151" i="108"/>
  <c r="AF151" i="108"/>
  <c r="AE151" i="108"/>
  <c r="AD151" i="108"/>
  <c r="AC151" i="108"/>
  <c r="AB151" i="108"/>
  <c r="AA151" i="108"/>
  <c r="Z151" i="108"/>
  <c r="Y151" i="108"/>
  <c r="X151" i="108"/>
  <c r="W151" i="108"/>
  <c r="V151" i="108"/>
  <c r="U151" i="108"/>
  <c r="T151" i="108"/>
  <c r="S151" i="108"/>
  <c r="R151" i="108"/>
  <c r="Q151" i="108"/>
  <c r="P151" i="108"/>
  <c r="O151" i="108"/>
  <c r="N151" i="108"/>
  <c r="M151" i="108"/>
  <c r="L151" i="108"/>
  <c r="K151" i="108"/>
  <c r="J151" i="108"/>
  <c r="I151" i="108"/>
  <c r="H151" i="108"/>
  <c r="G151" i="108"/>
  <c r="AP150" i="108"/>
  <c r="AO150" i="108"/>
  <c r="AN150" i="108"/>
  <c r="AM150" i="108"/>
  <c r="AL150" i="108"/>
  <c r="AK150" i="108"/>
  <c r="AJ150" i="108"/>
  <c r="AI150" i="108"/>
  <c r="AH150" i="108"/>
  <c r="AG150" i="108"/>
  <c r="AF150" i="108"/>
  <c r="AE150" i="108"/>
  <c r="AD150" i="108"/>
  <c r="AC150" i="108"/>
  <c r="AB150" i="108"/>
  <c r="AA150" i="108"/>
  <c r="Z150" i="108"/>
  <c r="Y150" i="108"/>
  <c r="X150" i="108"/>
  <c r="W150" i="108"/>
  <c r="V150" i="108"/>
  <c r="U150" i="108"/>
  <c r="T150" i="108"/>
  <c r="S150" i="108"/>
  <c r="R150" i="108"/>
  <c r="Q150" i="108"/>
  <c r="P150" i="108"/>
  <c r="O150" i="108"/>
  <c r="N150" i="108"/>
  <c r="M150" i="108"/>
  <c r="L150" i="108"/>
  <c r="K150" i="108"/>
  <c r="J150" i="108"/>
  <c r="I150" i="108"/>
  <c r="H150" i="108"/>
  <c r="G150" i="108"/>
  <c r="AP149" i="108"/>
  <c r="AO149" i="108"/>
  <c r="AN149" i="108"/>
  <c r="AM149" i="108"/>
  <c r="AL149" i="108"/>
  <c r="AK149" i="108"/>
  <c r="AJ149" i="108"/>
  <c r="AI149" i="108"/>
  <c r="AH149" i="108"/>
  <c r="AG149" i="108"/>
  <c r="AF149" i="108"/>
  <c r="AE149" i="108"/>
  <c r="AD149" i="108"/>
  <c r="AC149" i="108"/>
  <c r="AB149" i="108"/>
  <c r="AA149" i="108"/>
  <c r="Z149" i="108"/>
  <c r="Y149" i="108"/>
  <c r="X149" i="108"/>
  <c r="W149" i="108"/>
  <c r="V149" i="108"/>
  <c r="U149" i="108"/>
  <c r="T149" i="108"/>
  <c r="S149" i="108"/>
  <c r="R149" i="108"/>
  <c r="Q149" i="108"/>
  <c r="P149" i="108"/>
  <c r="O149" i="108"/>
  <c r="N149" i="108"/>
  <c r="M149" i="108"/>
  <c r="L149" i="108"/>
  <c r="K149" i="108"/>
  <c r="J149" i="108"/>
  <c r="I149" i="108"/>
  <c r="H149" i="108"/>
  <c r="G149" i="108"/>
  <c r="AP148" i="108"/>
  <c r="AO148" i="108"/>
  <c r="AN148" i="108"/>
  <c r="AM148" i="108"/>
  <c r="AL148" i="108"/>
  <c r="AK148" i="108"/>
  <c r="AJ148" i="108"/>
  <c r="AI148" i="108"/>
  <c r="AH148" i="108"/>
  <c r="AG148" i="108"/>
  <c r="AF148" i="108"/>
  <c r="AE148" i="108"/>
  <c r="AD148" i="108"/>
  <c r="AC148" i="108"/>
  <c r="AB148" i="108"/>
  <c r="AA148" i="108"/>
  <c r="Z148" i="108"/>
  <c r="Y148" i="108"/>
  <c r="X148" i="108"/>
  <c r="W148" i="108"/>
  <c r="V148" i="108"/>
  <c r="U148" i="108"/>
  <c r="T148" i="108"/>
  <c r="S148" i="108"/>
  <c r="R148" i="108"/>
  <c r="Q148" i="108"/>
  <c r="P148" i="108"/>
  <c r="O148" i="108"/>
  <c r="N148" i="108"/>
  <c r="M148" i="108"/>
  <c r="L148" i="108"/>
  <c r="K148" i="108"/>
  <c r="J148" i="108"/>
  <c r="I148" i="108"/>
  <c r="H148" i="108"/>
  <c r="G148" i="108"/>
  <c r="AP147" i="108"/>
  <c r="AO147" i="108"/>
  <c r="AN147" i="108"/>
  <c r="AM147" i="108"/>
  <c r="AL147" i="108"/>
  <c r="AK147" i="108"/>
  <c r="AJ147" i="108"/>
  <c r="AI147" i="108"/>
  <c r="AH147" i="108"/>
  <c r="AG147" i="108"/>
  <c r="AF147" i="108"/>
  <c r="AE147" i="108"/>
  <c r="AD147" i="108"/>
  <c r="AC147" i="108"/>
  <c r="AB147" i="108"/>
  <c r="AA147" i="108"/>
  <c r="Z147" i="108"/>
  <c r="Y147" i="108"/>
  <c r="X147" i="108"/>
  <c r="W147" i="108"/>
  <c r="V147" i="108"/>
  <c r="U147" i="108"/>
  <c r="T147" i="108"/>
  <c r="S147" i="108"/>
  <c r="R147" i="108"/>
  <c r="Q147" i="108"/>
  <c r="P147" i="108"/>
  <c r="O147" i="108"/>
  <c r="N147" i="108"/>
  <c r="M147" i="108"/>
  <c r="L147" i="108"/>
  <c r="K147" i="108"/>
  <c r="J147" i="108"/>
  <c r="I147" i="108"/>
  <c r="H147" i="108"/>
  <c r="G147" i="108"/>
  <c r="AP146" i="108"/>
  <c r="AO146" i="108"/>
  <c r="AN146" i="108"/>
  <c r="AM146" i="108"/>
  <c r="AL146" i="108"/>
  <c r="AK146" i="108"/>
  <c r="AJ146" i="108"/>
  <c r="AI146" i="108"/>
  <c r="AH146" i="108"/>
  <c r="AG146" i="108"/>
  <c r="AF146" i="108"/>
  <c r="AE146" i="108"/>
  <c r="AD146" i="108"/>
  <c r="AC146" i="108"/>
  <c r="AB146" i="108"/>
  <c r="AA146" i="108"/>
  <c r="Z146" i="108"/>
  <c r="Y146" i="108"/>
  <c r="X146" i="108"/>
  <c r="W146" i="108"/>
  <c r="V146" i="108"/>
  <c r="U146" i="108"/>
  <c r="T146" i="108"/>
  <c r="S146" i="108"/>
  <c r="R146" i="108"/>
  <c r="Q146" i="108"/>
  <c r="P146" i="108"/>
  <c r="O146" i="108"/>
  <c r="N146" i="108"/>
  <c r="M146" i="108"/>
  <c r="L146" i="108"/>
  <c r="K146" i="108"/>
  <c r="J146" i="108"/>
  <c r="I146" i="108"/>
  <c r="H146" i="108"/>
  <c r="G146" i="108"/>
  <c r="AP145" i="108"/>
  <c r="AO145" i="108"/>
  <c r="AN145" i="108"/>
  <c r="AM145" i="108"/>
  <c r="AL145" i="108"/>
  <c r="AK145" i="108"/>
  <c r="AJ145" i="108"/>
  <c r="AI145" i="108"/>
  <c r="AH145" i="108"/>
  <c r="AG145" i="108"/>
  <c r="AF145" i="108"/>
  <c r="AE145" i="108"/>
  <c r="AD145" i="108"/>
  <c r="AC145" i="108"/>
  <c r="AB145" i="108"/>
  <c r="AA145" i="108"/>
  <c r="Z145" i="108"/>
  <c r="Y145" i="108"/>
  <c r="X145" i="108"/>
  <c r="W145" i="108"/>
  <c r="V145" i="108"/>
  <c r="U145" i="108"/>
  <c r="T145" i="108"/>
  <c r="S145" i="108"/>
  <c r="R145" i="108"/>
  <c r="Q145" i="108"/>
  <c r="P145" i="108"/>
  <c r="O145" i="108"/>
  <c r="N145" i="108"/>
  <c r="M145" i="108"/>
  <c r="L145" i="108"/>
  <c r="K145" i="108"/>
  <c r="J145" i="108"/>
  <c r="I145" i="108"/>
  <c r="H145" i="108"/>
  <c r="G145" i="108"/>
  <c r="AP144" i="108"/>
  <c r="AO144" i="108"/>
  <c r="AN144" i="108"/>
  <c r="AM144" i="108"/>
  <c r="AL144" i="108"/>
  <c r="AK144" i="108"/>
  <c r="AJ144" i="108"/>
  <c r="AI144" i="108"/>
  <c r="AH144" i="108"/>
  <c r="AG144" i="108"/>
  <c r="AF144" i="108"/>
  <c r="AE144" i="108"/>
  <c r="AD144" i="108"/>
  <c r="AC144" i="108"/>
  <c r="AB144" i="108"/>
  <c r="AA144" i="108"/>
  <c r="Z144" i="108"/>
  <c r="Y144" i="108"/>
  <c r="X144" i="108"/>
  <c r="W144" i="108"/>
  <c r="V144" i="108"/>
  <c r="U144" i="108"/>
  <c r="T144" i="108"/>
  <c r="S144" i="108"/>
  <c r="R144" i="108"/>
  <c r="Q144" i="108"/>
  <c r="P144" i="108"/>
  <c r="O144" i="108"/>
  <c r="N144" i="108"/>
  <c r="M144" i="108"/>
  <c r="L144" i="108"/>
  <c r="K144" i="108"/>
  <c r="J144" i="108"/>
  <c r="I144" i="108"/>
  <c r="H144" i="108"/>
  <c r="G144" i="108"/>
  <c r="AP143" i="108"/>
  <c r="AO143" i="108"/>
  <c r="AN143" i="108"/>
  <c r="AM143" i="108"/>
  <c r="AL143" i="108"/>
  <c r="AK143" i="108"/>
  <c r="AJ143" i="108"/>
  <c r="AI143" i="108"/>
  <c r="AH143" i="108"/>
  <c r="AG143" i="108"/>
  <c r="AF143" i="108"/>
  <c r="AE143" i="108"/>
  <c r="AD143" i="108"/>
  <c r="AC143" i="108"/>
  <c r="AB143" i="108"/>
  <c r="AA143" i="108"/>
  <c r="Z143" i="108"/>
  <c r="Y143" i="108"/>
  <c r="X143" i="108"/>
  <c r="W143" i="108"/>
  <c r="V143" i="108"/>
  <c r="U143" i="108"/>
  <c r="T143" i="108"/>
  <c r="S143" i="108"/>
  <c r="R143" i="108"/>
  <c r="Q143" i="108"/>
  <c r="P143" i="108"/>
  <c r="O143" i="108"/>
  <c r="N143" i="108"/>
  <c r="M143" i="108"/>
  <c r="L143" i="108"/>
  <c r="K143" i="108"/>
  <c r="J143" i="108"/>
  <c r="I143" i="108"/>
  <c r="H143" i="108"/>
  <c r="G143" i="108"/>
  <c r="AP142" i="108"/>
  <c r="AO142" i="108"/>
  <c r="AN142" i="108"/>
  <c r="AM142" i="108"/>
  <c r="AL142" i="108"/>
  <c r="AK142" i="108"/>
  <c r="AJ142" i="108"/>
  <c r="AI142" i="108"/>
  <c r="AH142" i="108"/>
  <c r="AG142" i="108"/>
  <c r="AF142" i="108"/>
  <c r="AE142" i="108"/>
  <c r="AD142" i="108"/>
  <c r="AC142" i="108"/>
  <c r="AB142" i="108"/>
  <c r="AA142" i="108"/>
  <c r="Z142" i="108"/>
  <c r="Y142" i="108"/>
  <c r="X142" i="108"/>
  <c r="W142" i="108"/>
  <c r="V142" i="108"/>
  <c r="U142" i="108"/>
  <c r="T142" i="108"/>
  <c r="S142" i="108"/>
  <c r="R142" i="108"/>
  <c r="Q142" i="108"/>
  <c r="P142" i="108"/>
  <c r="O142" i="108"/>
  <c r="N142" i="108"/>
  <c r="M142" i="108"/>
  <c r="L142" i="108"/>
  <c r="K142" i="108"/>
  <c r="J142" i="108"/>
  <c r="I142" i="108"/>
  <c r="H142" i="108"/>
  <c r="G142" i="108"/>
  <c r="AP141" i="108"/>
  <c r="AO141" i="108"/>
  <c r="AN141" i="108"/>
  <c r="AM141" i="108"/>
  <c r="AL141" i="108"/>
  <c r="AK141" i="108"/>
  <c r="AJ141" i="108"/>
  <c r="AI141" i="108"/>
  <c r="AH141" i="108"/>
  <c r="AG141" i="108"/>
  <c r="AF141" i="108"/>
  <c r="AE141" i="108"/>
  <c r="AD141" i="108"/>
  <c r="AC141" i="108"/>
  <c r="AB141" i="108"/>
  <c r="AA141" i="108"/>
  <c r="Z141" i="108"/>
  <c r="Y141" i="108"/>
  <c r="X141" i="108"/>
  <c r="W141" i="108"/>
  <c r="V141" i="108"/>
  <c r="U141" i="108"/>
  <c r="T141" i="108"/>
  <c r="S141" i="108"/>
  <c r="R141" i="108"/>
  <c r="Q141" i="108"/>
  <c r="P141" i="108"/>
  <c r="O141" i="108"/>
  <c r="N141" i="108"/>
  <c r="M141" i="108"/>
  <c r="L141" i="108"/>
  <c r="K141" i="108"/>
  <c r="J141" i="108"/>
  <c r="I141" i="108"/>
  <c r="H141" i="108"/>
  <c r="G141" i="108"/>
  <c r="AP140" i="108"/>
  <c r="AO140" i="108"/>
  <c r="AN140" i="108"/>
  <c r="AM140" i="108"/>
  <c r="AL140" i="108"/>
  <c r="AK140" i="108"/>
  <c r="AJ140" i="108"/>
  <c r="AI140" i="108"/>
  <c r="AH140" i="108"/>
  <c r="AG140" i="108"/>
  <c r="AF140" i="108"/>
  <c r="AE140" i="108"/>
  <c r="AD140" i="108"/>
  <c r="AC140" i="108"/>
  <c r="AB140" i="108"/>
  <c r="AA140" i="108"/>
  <c r="Z140" i="108"/>
  <c r="Y140" i="108"/>
  <c r="X140" i="108"/>
  <c r="W140" i="108"/>
  <c r="V140" i="108"/>
  <c r="U140" i="108"/>
  <c r="T140" i="108"/>
  <c r="S140" i="108"/>
  <c r="R140" i="108"/>
  <c r="Q140" i="108"/>
  <c r="P140" i="108"/>
  <c r="O140" i="108"/>
  <c r="N140" i="108"/>
  <c r="M140" i="108"/>
  <c r="L140" i="108"/>
  <c r="K140" i="108"/>
  <c r="J140" i="108"/>
  <c r="I140" i="108"/>
  <c r="H140" i="108"/>
  <c r="G140" i="108"/>
  <c r="AP139" i="108"/>
  <c r="AO139" i="108"/>
  <c r="AN139" i="108"/>
  <c r="AM139" i="108"/>
  <c r="AL139" i="108"/>
  <c r="AK139" i="108"/>
  <c r="AJ139" i="108"/>
  <c r="AI139" i="108"/>
  <c r="AH139" i="108"/>
  <c r="AG139" i="108"/>
  <c r="AF139" i="108"/>
  <c r="AE139" i="108"/>
  <c r="AD139" i="108"/>
  <c r="AC139" i="108"/>
  <c r="AB139" i="108"/>
  <c r="AA139" i="108"/>
  <c r="Z139" i="108"/>
  <c r="Y139" i="108"/>
  <c r="X139" i="108"/>
  <c r="W139" i="108"/>
  <c r="V139" i="108"/>
  <c r="U139" i="108"/>
  <c r="T139" i="108"/>
  <c r="S139" i="108"/>
  <c r="R139" i="108"/>
  <c r="Q139" i="108"/>
  <c r="P139" i="108"/>
  <c r="O139" i="108"/>
  <c r="N139" i="108"/>
  <c r="M139" i="108"/>
  <c r="L139" i="108"/>
  <c r="K139" i="108"/>
  <c r="J139" i="108"/>
  <c r="I139" i="108"/>
  <c r="H139" i="108"/>
  <c r="G139" i="108"/>
  <c r="AP138" i="108"/>
  <c r="AO138" i="108"/>
  <c r="AN138" i="108"/>
  <c r="AM138" i="108"/>
  <c r="AL138" i="108"/>
  <c r="AK138" i="108"/>
  <c r="AJ138" i="108"/>
  <c r="AI138" i="108"/>
  <c r="AH138" i="108"/>
  <c r="AG138" i="108"/>
  <c r="AF138" i="108"/>
  <c r="AE138" i="108"/>
  <c r="AD138" i="108"/>
  <c r="AC138" i="108"/>
  <c r="AB138" i="108"/>
  <c r="AA138" i="108"/>
  <c r="Z138" i="108"/>
  <c r="Y138" i="108"/>
  <c r="X138" i="108"/>
  <c r="W138" i="108"/>
  <c r="V138" i="108"/>
  <c r="U138" i="108"/>
  <c r="T138" i="108"/>
  <c r="S138" i="108"/>
  <c r="R138" i="108"/>
  <c r="Q138" i="108"/>
  <c r="P138" i="108"/>
  <c r="O138" i="108"/>
  <c r="N138" i="108"/>
  <c r="M138" i="108"/>
  <c r="L138" i="108"/>
  <c r="K138" i="108"/>
  <c r="J138" i="108"/>
  <c r="I138" i="108"/>
  <c r="H138" i="108"/>
  <c r="G138" i="108"/>
  <c r="AP137" i="108"/>
  <c r="AO137" i="108"/>
  <c r="AN137" i="108"/>
  <c r="AM137" i="108"/>
  <c r="AL137" i="108"/>
  <c r="AK137" i="108"/>
  <c r="AJ137" i="108"/>
  <c r="AI137" i="108"/>
  <c r="AH137" i="108"/>
  <c r="AG137" i="108"/>
  <c r="AF137" i="108"/>
  <c r="AE137" i="108"/>
  <c r="AD137" i="108"/>
  <c r="AC137" i="108"/>
  <c r="AB137" i="108"/>
  <c r="AA137" i="108"/>
  <c r="Z137" i="108"/>
  <c r="Y137" i="108"/>
  <c r="X137" i="108"/>
  <c r="W137" i="108"/>
  <c r="V137" i="108"/>
  <c r="U137" i="108"/>
  <c r="T137" i="108"/>
  <c r="S137" i="108"/>
  <c r="R137" i="108"/>
  <c r="Q137" i="108"/>
  <c r="P137" i="108"/>
  <c r="O137" i="108"/>
  <c r="N137" i="108"/>
  <c r="M137" i="108"/>
  <c r="L137" i="108"/>
  <c r="K137" i="108"/>
  <c r="J137" i="108"/>
  <c r="I137" i="108"/>
  <c r="H137" i="108"/>
  <c r="G137" i="108"/>
  <c r="AP136" i="108"/>
  <c r="AO136" i="108"/>
  <c r="AN136" i="108"/>
  <c r="AM136" i="108"/>
  <c r="AL136" i="108"/>
  <c r="AK136" i="108"/>
  <c r="AJ136" i="108"/>
  <c r="AI136" i="108"/>
  <c r="AH136" i="108"/>
  <c r="AG136" i="108"/>
  <c r="AF136" i="108"/>
  <c r="AE136" i="108"/>
  <c r="AD136" i="108"/>
  <c r="AC136" i="108"/>
  <c r="AB136" i="108"/>
  <c r="AA136" i="108"/>
  <c r="Z136" i="108"/>
  <c r="Y136" i="108"/>
  <c r="X136" i="108"/>
  <c r="W136" i="108"/>
  <c r="V136" i="108"/>
  <c r="U136" i="108"/>
  <c r="T136" i="108"/>
  <c r="S136" i="108"/>
  <c r="R136" i="108"/>
  <c r="Q136" i="108"/>
  <c r="P136" i="108"/>
  <c r="O136" i="108"/>
  <c r="N136" i="108"/>
  <c r="M136" i="108"/>
  <c r="L136" i="108"/>
  <c r="K136" i="108"/>
  <c r="J136" i="108"/>
  <c r="I136" i="108"/>
  <c r="H136" i="108"/>
  <c r="G136" i="108"/>
  <c r="AP135" i="108"/>
  <c r="AO135" i="108"/>
  <c r="AN135" i="108"/>
  <c r="AM135" i="108"/>
  <c r="AL135" i="108"/>
  <c r="AK135" i="108"/>
  <c r="AJ135" i="108"/>
  <c r="AI135" i="108"/>
  <c r="AH135" i="108"/>
  <c r="AG135" i="108"/>
  <c r="AF135" i="108"/>
  <c r="AE135" i="108"/>
  <c r="AD135" i="108"/>
  <c r="AC135" i="108"/>
  <c r="AB135" i="108"/>
  <c r="AA135" i="108"/>
  <c r="Z135" i="108"/>
  <c r="Y135" i="108"/>
  <c r="X135" i="108"/>
  <c r="W135" i="108"/>
  <c r="V135" i="108"/>
  <c r="U135" i="108"/>
  <c r="T135" i="108"/>
  <c r="S135" i="108"/>
  <c r="R135" i="108"/>
  <c r="Q135" i="108"/>
  <c r="P135" i="108"/>
  <c r="O135" i="108"/>
  <c r="N135" i="108"/>
  <c r="M135" i="108"/>
  <c r="L135" i="108"/>
  <c r="K135" i="108"/>
  <c r="J135" i="108"/>
  <c r="I135" i="108"/>
  <c r="H135" i="108"/>
  <c r="G135" i="108"/>
  <c r="AP134" i="108"/>
  <c r="AO134" i="108"/>
  <c r="AN134" i="108"/>
  <c r="AM134" i="108"/>
  <c r="AL134" i="108"/>
  <c r="AK134" i="108"/>
  <c r="AJ134" i="108"/>
  <c r="AI134" i="108"/>
  <c r="AH134" i="108"/>
  <c r="AG134" i="108"/>
  <c r="AF134" i="108"/>
  <c r="AE134" i="108"/>
  <c r="AD134" i="108"/>
  <c r="AC134" i="108"/>
  <c r="AB134" i="108"/>
  <c r="AA134" i="108"/>
  <c r="Z134" i="108"/>
  <c r="Y134" i="108"/>
  <c r="X134" i="108"/>
  <c r="W134" i="108"/>
  <c r="V134" i="108"/>
  <c r="U134" i="108"/>
  <c r="T134" i="108"/>
  <c r="S134" i="108"/>
  <c r="R134" i="108"/>
  <c r="Q134" i="108"/>
  <c r="P134" i="108"/>
  <c r="O134" i="108"/>
  <c r="N134" i="108"/>
  <c r="M134" i="108"/>
  <c r="L134" i="108"/>
  <c r="K134" i="108"/>
  <c r="J134" i="108"/>
  <c r="I134" i="108"/>
  <c r="H134" i="108"/>
  <c r="G134" i="108"/>
  <c r="AP133" i="108"/>
  <c r="AO133" i="108"/>
  <c r="AN133" i="108"/>
  <c r="AM133" i="108"/>
  <c r="AL133" i="108"/>
  <c r="AK133" i="108"/>
  <c r="AJ133" i="108"/>
  <c r="AI133" i="108"/>
  <c r="AH133" i="108"/>
  <c r="AG133" i="108"/>
  <c r="AF133" i="108"/>
  <c r="AE133" i="108"/>
  <c r="AD133" i="108"/>
  <c r="AC133" i="108"/>
  <c r="AB133" i="108"/>
  <c r="AA133" i="108"/>
  <c r="Z133" i="108"/>
  <c r="Y133" i="108"/>
  <c r="X133" i="108"/>
  <c r="W133" i="108"/>
  <c r="V133" i="108"/>
  <c r="U133" i="108"/>
  <c r="T133" i="108"/>
  <c r="S133" i="108"/>
  <c r="R133" i="108"/>
  <c r="Q133" i="108"/>
  <c r="P133" i="108"/>
  <c r="O133" i="108"/>
  <c r="N133" i="108"/>
  <c r="M133" i="108"/>
  <c r="L133" i="108"/>
  <c r="K133" i="108"/>
  <c r="J133" i="108"/>
  <c r="I133" i="108"/>
  <c r="H133" i="108"/>
  <c r="G133" i="108"/>
  <c r="AP132" i="108"/>
  <c r="AO132" i="108"/>
  <c r="AN132" i="108"/>
  <c r="AM132" i="108"/>
  <c r="AL132" i="108"/>
  <c r="AK132" i="108"/>
  <c r="AJ132" i="108"/>
  <c r="AI132" i="108"/>
  <c r="AH132" i="108"/>
  <c r="AG132" i="108"/>
  <c r="AF132" i="108"/>
  <c r="AE132" i="108"/>
  <c r="AD132" i="108"/>
  <c r="AC132" i="108"/>
  <c r="AB132" i="108"/>
  <c r="AA132" i="108"/>
  <c r="Z132" i="108"/>
  <c r="Y132" i="108"/>
  <c r="X132" i="108"/>
  <c r="W132" i="108"/>
  <c r="V132" i="108"/>
  <c r="U132" i="108"/>
  <c r="T132" i="108"/>
  <c r="S132" i="108"/>
  <c r="R132" i="108"/>
  <c r="Q132" i="108"/>
  <c r="P132" i="108"/>
  <c r="O132" i="108"/>
  <c r="N132" i="108"/>
  <c r="M132" i="108"/>
  <c r="L132" i="108"/>
  <c r="K132" i="108"/>
  <c r="J132" i="108"/>
  <c r="I132" i="108"/>
  <c r="H132" i="108"/>
  <c r="G132" i="108"/>
  <c r="AP131" i="108"/>
  <c r="AO131" i="108"/>
  <c r="AN131" i="108"/>
  <c r="AM131" i="108"/>
  <c r="AL131" i="108"/>
  <c r="AK131" i="108"/>
  <c r="AJ131" i="108"/>
  <c r="AI131" i="108"/>
  <c r="AH131" i="108"/>
  <c r="AG131" i="108"/>
  <c r="AF131" i="108"/>
  <c r="AE131" i="108"/>
  <c r="AD131" i="108"/>
  <c r="AC131" i="108"/>
  <c r="AB131" i="108"/>
  <c r="AA131" i="108"/>
  <c r="Z131" i="108"/>
  <c r="Y131" i="108"/>
  <c r="X131" i="108"/>
  <c r="W131" i="108"/>
  <c r="V131" i="108"/>
  <c r="U131" i="108"/>
  <c r="T131" i="108"/>
  <c r="S131" i="108"/>
  <c r="R131" i="108"/>
  <c r="Q131" i="108"/>
  <c r="P131" i="108"/>
  <c r="O131" i="108"/>
  <c r="N131" i="108"/>
  <c r="M131" i="108"/>
  <c r="L131" i="108"/>
  <c r="K131" i="108"/>
  <c r="J131" i="108"/>
  <c r="I131" i="108"/>
  <c r="H131" i="108"/>
  <c r="G131" i="108"/>
  <c r="AP130" i="108"/>
  <c r="AO130" i="108"/>
  <c r="AN130" i="108"/>
  <c r="AM130" i="108"/>
  <c r="AL130" i="108"/>
  <c r="AK130" i="108"/>
  <c r="AJ130" i="108"/>
  <c r="AI130" i="108"/>
  <c r="AH130" i="108"/>
  <c r="AG130" i="108"/>
  <c r="AF130" i="108"/>
  <c r="AE130" i="108"/>
  <c r="AD130" i="108"/>
  <c r="AC130" i="108"/>
  <c r="AB130" i="108"/>
  <c r="AA130" i="108"/>
  <c r="Z130" i="108"/>
  <c r="Y130" i="108"/>
  <c r="X130" i="108"/>
  <c r="W130" i="108"/>
  <c r="V130" i="108"/>
  <c r="U130" i="108"/>
  <c r="T130" i="108"/>
  <c r="S130" i="108"/>
  <c r="R130" i="108"/>
  <c r="Q130" i="108"/>
  <c r="P130" i="108"/>
  <c r="O130" i="108"/>
  <c r="N130" i="108"/>
  <c r="M130" i="108"/>
  <c r="L130" i="108"/>
  <c r="K130" i="108"/>
  <c r="J130" i="108"/>
  <c r="I130" i="108"/>
  <c r="H130" i="108"/>
  <c r="G130" i="108"/>
  <c r="AP129" i="108"/>
  <c r="AO129" i="108"/>
  <c r="AN129" i="108"/>
  <c r="AM129" i="108"/>
  <c r="AL129" i="108"/>
  <c r="AK129" i="108"/>
  <c r="AJ129" i="108"/>
  <c r="AI129" i="108"/>
  <c r="AH129" i="108"/>
  <c r="AG129" i="108"/>
  <c r="AF129" i="108"/>
  <c r="AE129" i="108"/>
  <c r="AD129" i="108"/>
  <c r="AC129" i="108"/>
  <c r="AB129" i="108"/>
  <c r="AA129" i="108"/>
  <c r="Z129" i="108"/>
  <c r="Y129" i="108"/>
  <c r="X129" i="108"/>
  <c r="W129" i="108"/>
  <c r="V129" i="108"/>
  <c r="U129" i="108"/>
  <c r="T129" i="108"/>
  <c r="S129" i="108"/>
  <c r="R129" i="108"/>
  <c r="Q129" i="108"/>
  <c r="P129" i="108"/>
  <c r="O129" i="108"/>
  <c r="N129" i="108"/>
  <c r="M129" i="108"/>
  <c r="L129" i="108"/>
  <c r="K129" i="108"/>
  <c r="J129" i="108"/>
  <c r="I129" i="108"/>
  <c r="H129" i="108"/>
  <c r="G129" i="108"/>
  <c r="AP128" i="108"/>
  <c r="AO128" i="108"/>
  <c r="AN128" i="108"/>
  <c r="AM128" i="108"/>
  <c r="AL128" i="108"/>
  <c r="AK128" i="108"/>
  <c r="AJ128" i="108"/>
  <c r="AI128" i="108"/>
  <c r="AH128" i="108"/>
  <c r="AG128" i="108"/>
  <c r="AF128" i="108"/>
  <c r="AE128" i="108"/>
  <c r="AD128" i="108"/>
  <c r="AC128" i="108"/>
  <c r="AB128" i="108"/>
  <c r="AA128" i="108"/>
  <c r="Z128" i="108"/>
  <c r="Y128" i="108"/>
  <c r="X128" i="108"/>
  <c r="W128" i="108"/>
  <c r="V128" i="108"/>
  <c r="U128" i="108"/>
  <c r="T128" i="108"/>
  <c r="S128" i="108"/>
  <c r="R128" i="108"/>
  <c r="Q128" i="108"/>
  <c r="P128" i="108"/>
  <c r="O128" i="108"/>
  <c r="N128" i="108"/>
  <c r="M128" i="108"/>
  <c r="L128" i="108"/>
  <c r="K128" i="108"/>
  <c r="J128" i="108"/>
  <c r="I128" i="108"/>
  <c r="H128" i="108"/>
  <c r="G128" i="108"/>
  <c r="AP127" i="108"/>
  <c r="AO127" i="108"/>
  <c r="AN127" i="108"/>
  <c r="AM127" i="108"/>
  <c r="AL127" i="108"/>
  <c r="AK127" i="108"/>
  <c r="AJ127" i="108"/>
  <c r="AI127" i="108"/>
  <c r="AH127" i="108"/>
  <c r="AG127" i="108"/>
  <c r="AF127" i="108"/>
  <c r="AE127" i="108"/>
  <c r="AD127" i="108"/>
  <c r="AC127" i="108"/>
  <c r="AB127" i="108"/>
  <c r="AA127" i="108"/>
  <c r="Z127" i="108"/>
  <c r="Y127" i="108"/>
  <c r="X127" i="108"/>
  <c r="W127" i="108"/>
  <c r="V127" i="108"/>
  <c r="U127" i="108"/>
  <c r="T127" i="108"/>
  <c r="S127" i="108"/>
  <c r="R127" i="108"/>
  <c r="Q127" i="108"/>
  <c r="P127" i="108"/>
  <c r="O127" i="108"/>
  <c r="N127" i="108"/>
  <c r="M127" i="108"/>
  <c r="L127" i="108"/>
  <c r="K127" i="108"/>
  <c r="J127" i="108"/>
  <c r="I127" i="108"/>
  <c r="H127" i="108"/>
  <c r="G127" i="108"/>
  <c r="AP126" i="108"/>
  <c r="AO126" i="108"/>
  <c r="AN126" i="108"/>
  <c r="AM126" i="108"/>
  <c r="AL126" i="108"/>
  <c r="AK126" i="108"/>
  <c r="AJ126" i="108"/>
  <c r="AI126" i="108"/>
  <c r="AH126" i="108"/>
  <c r="AG126" i="108"/>
  <c r="AF126" i="108"/>
  <c r="AE126" i="108"/>
  <c r="AD126" i="108"/>
  <c r="AC126" i="108"/>
  <c r="AB126" i="108"/>
  <c r="AA126" i="108"/>
  <c r="Z126" i="108"/>
  <c r="Y126" i="108"/>
  <c r="X126" i="108"/>
  <c r="W126" i="108"/>
  <c r="V126" i="108"/>
  <c r="U126" i="108"/>
  <c r="T126" i="108"/>
  <c r="S126" i="108"/>
  <c r="R126" i="108"/>
  <c r="Q126" i="108"/>
  <c r="P126" i="108"/>
  <c r="O126" i="108"/>
  <c r="N126" i="108"/>
  <c r="M126" i="108"/>
  <c r="L126" i="108"/>
  <c r="K126" i="108"/>
  <c r="J126" i="108"/>
  <c r="I126" i="108"/>
  <c r="H126" i="108"/>
  <c r="G126" i="108"/>
  <c r="AP125" i="108"/>
  <c r="AO125" i="108"/>
  <c r="AN125" i="108"/>
  <c r="AM125" i="108"/>
  <c r="AL125" i="108"/>
  <c r="AK125" i="108"/>
  <c r="AJ125" i="108"/>
  <c r="AI125" i="108"/>
  <c r="AH125" i="108"/>
  <c r="AG125" i="108"/>
  <c r="AF125" i="108"/>
  <c r="AE125" i="108"/>
  <c r="AD125" i="108"/>
  <c r="AC125" i="108"/>
  <c r="AB125" i="108"/>
  <c r="AA125" i="108"/>
  <c r="Z125" i="108"/>
  <c r="Y125" i="108"/>
  <c r="X125" i="108"/>
  <c r="W125" i="108"/>
  <c r="V125" i="108"/>
  <c r="U125" i="108"/>
  <c r="T125" i="108"/>
  <c r="S125" i="108"/>
  <c r="R125" i="108"/>
  <c r="Q125" i="108"/>
  <c r="P125" i="108"/>
  <c r="O125" i="108"/>
  <c r="N125" i="108"/>
  <c r="M125" i="108"/>
  <c r="L125" i="108"/>
  <c r="K125" i="108"/>
  <c r="J125" i="108"/>
  <c r="I125" i="108"/>
  <c r="H125" i="108"/>
  <c r="G125" i="108"/>
  <c r="AP124" i="108"/>
  <c r="AO124" i="108"/>
  <c r="AN124" i="108"/>
  <c r="AM124" i="108"/>
  <c r="AL124" i="108"/>
  <c r="AK124" i="108"/>
  <c r="AJ124" i="108"/>
  <c r="AI124" i="108"/>
  <c r="AH124" i="108"/>
  <c r="AG124" i="108"/>
  <c r="AF124" i="108"/>
  <c r="AE124" i="108"/>
  <c r="AD124" i="108"/>
  <c r="AC124" i="108"/>
  <c r="AB124" i="108"/>
  <c r="AA124" i="108"/>
  <c r="Z124" i="108"/>
  <c r="Y124" i="108"/>
  <c r="X124" i="108"/>
  <c r="W124" i="108"/>
  <c r="V124" i="108"/>
  <c r="U124" i="108"/>
  <c r="T124" i="108"/>
  <c r="S124" i="108"/>
  <c r="R124" i="108"/>
  <c r="Q124" i="108"/>
  <c r="P124" i="108"/>
  <c r="O124" i="108"/>
  <c r="N124" i="108"/>
  <c r="M124" i="108"/>
  <c r="L124" i="108"/>
  <c r="K124" i="108"/>
  <c r="J124" i="108"/>
  <c r="I124" i="108"/>
  <c r="H124" i="108"/>
  <c r="G124" i="108"/>
  <c r="AP123" i="108"/>
  <c r="AO123" i="108"/>
  <c r="AN123" i="108"/>
  <c r="AM123" i="108"/>
  <c r="AL123" i="108"/>
  <c r="AK123" i="108"/>
  <c r="AJ123" i="108"/>
  <c r="AI123" i="108"/>
  <c r="AH123" i="108"/>
  <c r="AG123" i="108"/>
  <c r="AF123" i="108"/>
  <c r="AE123" i="108"/>
  <c r="AD123" i="108"/>
  <c r="AC123" i="108"/>
  <c r="AB123" i="108"/>
  <c r="AA123" i="108"/>
  <c r="Z123" i="108"/>
  <c r="Y123" i="108"/>
  <c r="X123" i="108"/>
  <c r="W123" i="108"/>
  <c r="V123" i="108"/>
  <c r="U123" i="108"/>
  <c r="T123" i="108"/>
  <c r="S123" i="108"/>
  <c r="R123" i="108"/>
  <c r="Q123" i="108"/>
  <c r="P123" i="108"/>
  <c r="O123" i="108"/>
  <c r="N123" i="108"/>
  <c r="M123" i="108"/>
  <c r="L123" i="108"/>
  <c r="K123" i="108"/>
  <c r="J123" i="108"/>
  <c r="I123" i="108"/>
  <c r="H123" i="108"/>
  <c r="G123" i="108"/>
  <c r="AP122" i="108"/>
  <c r="AO122" i="108"/>
  <c r="AN122" i="108"/>
  <c r="AM122" i="108"/>
  <c r="AL122" i="108"/>
  <c r="AK122" i="108"/>
  <c r="AJ122" i="108"/>
  <c r="AI122" i="108"/>
  <c r="AH122" i="108"/>
  <c r="AG122" i="108"/>
  <c r="AF122" i="108"/>
  <c r="AE122" i="108"/>
  <c r="AD122" i="108"/>
  <c r="AC122" i="108"/>
  <c r="AB122" i="108"/>
  <c r="AA122" i="108"/>
  <c r="Z122" i="108"/>
  <c r="Y122" i="108"/>
  <c r="X122" i="108"/>
  <c r="W122" i="108"/>
  <c r="V122" i="108"/>
  <c r="U122" i="108"/>
  <c r="T122" i="108"/>
  <c r="S122" i="108"/>
  <c r="R122" i="108"/>
  <c r="Q122" i="108"/>
  <c r="P122" i="108"/>
  <c r="O122" i="108"/>
  <c r="N122" i="108"/>
  <c r="M122" i="108"/>
  <c r="L122" i="108"/>
  <c r="K122" i="108"/>
  <c r="J122" i="108"/>
  <c r="I122" i="108"/>
  <c r="H122" i="108"/>
  <c r="G122" i="108"/>
  <c r="AP121" i="108"/>
  <c r="AO121" i="108"/>
  <c r="AN121" i="108"/>
  <c r="AM121" i="108"/>
  <c r="AL121" i="108"/>
  <c r="AK121" i="108"/>
  <c r="AJ121" i="108"/>
  <c r="AI121" i="108"/>
  <c r="AH121" i="108"/>
  <c r="AG121" i="108"/>
  <c r="AF121" i="108"/>
  <c r="AE121" i="108"/>
  <c r="AD121" i="108"/>
  <c r="AC121" i="108"/>
  <c r="AB121" i="108"/>
  <c r="AA121" i="108"/>
  <c r="Z121" i="108"/>
  <c r="Y121" i="108"/>
  <c r="X121" i="108"/>
  <c r="W121" i="108"/>
  <c r="V121" i="108"/>
  <c r="U121" i="108"/>
  <c r="T121" i="108"/>
  <c r="S121" i="108"/>
  <c r="R121" i="108"/>
  <c r="Q121" i="108"/>
  <c r="P121" i="108"/>
  <c r="O121" i="108"/>
  <c r="N121" i="108"/>
  <c r="M121" i="108"/>
  <c r="L121" i="108"/>
  <c r="K121" i="108"/>
  <c r="J121" i="108"/>
  <c r="I121" i="108"/>
  <c r="H121" i="108"/>
  <c r="G121" i="108"/>
  <c r="AP120" i="108"/>
  <c r="AO120" i="108"/>
  <c r="AN120" i="108"/>
  <c r="AM120" i="108"/>
  <c r="AL120" i="108"/>
  <c r="AK120" i="108"/>
  <c r="AJ120" i="108"/>
  <c r="AI120" i="108"/>
  <c r="AH120" i="108"/>
  <c r="AG120" i="108"/>
  <c r="AF120" i="108"/>
  <c r="AE120" i="108"/>
  <c r="AD120" i="108"/>
  <c r="AC120" i="108"/>
  <c r="AB120" i="108"/>
  <c r="AA120" i="108"/>
  <c r="Z120" i="108"/>
  <c r="Y120" i="108"/>
  <c r="X120" i="108"/>
  <c r="W120" i="108"/>
  <c r="V120" i="108"/>
  <c r="U120" i="108"/>
  <c r="T120" i="108"/>
  <c r="S120" i="108"/>
  <c r="R120" i="108"/>
  <c r="Q120" i="108"/>
  <c r="P120" i="108"/>
  <c r="O120" i="108"/>
  <c r="N120" i="108"/>
  <c r="M120" i="108"/>
  <c r="L120" i="108"/>
  <c r="K120" i="108"/>
  <c r="J120" i="108"/>
  <c r="I120" i="108"/>
  <c r="H120" i="108"/>
  <c r="G120" i="108"/>
  <c r="AP119" i="108"/>
  <c r="AO119" i="108"/>
  <c r="AN119" i="108"/>
  <c r="AM119" i="108"/>
  <c r="AL119" i="108"/>
  <c r="AK119" i="108"/>
  <c r="AJ119" i="108"/>
  <c r="AI119" i="108"/>
  <c r="AH119" i="108"/>
  <c r="AG119" i="108"/>
  <c r="AF119" i="108"/>
  <c r="AE119" i="108"/>
  <c r="AD119" i="108"/>
  <c r="AC119" i="108"/>
  <c r="AB119" i="108"/>
  <c r="AA119" i="108"/>
  <c r="Z119" i="108"/>
  <c r="Y119" i="108"/>
  <c r="X119" i="108"/>
  <c r="W119" i="108"/>
  <c r="V119" i="108"/>
  <c r="U119" i="108"/>
  <c r="T119" i="108"/>
  <c r="S119" i="108"/>
  <c r="R119" i="108"/>
  <c r="Q119" i="108"/>
  <c r="P119" i="108"/>
  <c r="O119" i="108"/>
  <c r="N119" i="108"/>
  <c r="M119" i="108"/>
  <c r="L119" i="108"/>
  <c r="K119" i="108"/>
  <c r="J119" i="108"/>
  <c r="I119" i="108"/>
  <c r="H119" i="108"/>
  <c r="G119" i="108"/>
  <c r="AP118" i="108"/>
  <c r="AO118" i="108"/>
  <c r="AN118" i="108"/>
  <c r="AM118" i="108"/>
  <c r="AL118" i="108"/>
  <c r="AK118" i="108"/>
  <c r="AJ118" i="108"/>
  <c r="AI118" i="108"/>
  <c r="AH118" i="108"/>
  <c r="AG118" i="108"/>
  <c r="AF118" i="108"/>
  <c r="AE118" i="108"/>
  <c r="AD118" i="108"/>
  <c r="AC118" i="108"/>
  <c r="AB118" i="108"/>
  <c r="AA118" i="108"/>
  <c r="Z118" i="108"/>
  <c r="Y118" i="108"/>
  <c r="X118" i="108"/>
  <c r="W118" i="108"/>
  <c r="V118" i="108"/>
  <c r="U118" i="108"/>
  <c r="T118" i="108"/>
  <c r="S118" i="108"/>
  <c r="R118" i="108"/>
  <c r="Q118" i="108"/>
  <c r="P118" i="108"/>
  <c r="O118" i="108"/>
  <c r="N118" i="108"/>
  <c r="M118" i="108"/>
  <c r="L118" i="108"/>
  <c r="K118" i="108"/>
  <c r="J118" i="108"/>
  <c r="I118" i="108"/>
  <c r="H118" i="108"/>
  <c r="G118" i="108"/>
  <c r="AP117" i="108"/>
  <c r="AO117" i="108"/>
  <c r="AN117" i="108"/>
  <c r="AM117" i="108"/>
  <c r="AL117" i="108"/>
  <c r="AK117" i="108"/>
  <c r="AJ117" i="108"/>
  <c r="AI117" i="108"/>
  <c r="AH117" i="108"/>
  <c r="AG117" i="108"/>
  <c r="AF117" i="108"/>
  <c r="AE117" i="108"/>
  <c r="AD117" i="108"/>
  <c r="AC117" i="108"/>
  <c r="AB117" i="108"/>
  <c r="AA117" i="108"/>
  <c r="Z117" i="108"/>
  <c r="Y117" i="108"/>
  <c r="X117" i="108"/>
  <c r="W117" i="108"/>
  <c r="V117" i="108"/>
  <c r="U117" i="108"/>
  <c r="T117" i="108"/>
  <c r="S117" i="108"/>
  <c r="R117" i="108"/>
  <c r="Q117" i="108"/>
  <c r="P117" i="108"/>
  <c r="O117" i="108"/>
  <c r="N117" i="108"/>
  <c r="M117" i="108"/>
  <c r="L117" i="108"/>
  <c r="K117" i="108"/>
  <c r="J117" i="108"/>
  <c r="I117" i="108"/>
  <c r="H117" i="108"/>
  <c r="G117" i="108"/>
  <c r="AP116" i="108"/>
  <c r="AO116" i="108"/>
  <c r="AN116" i="108"/>
  <c r="AM116" i="108"/>
  <c r="AL116" i="108"/>
  <c r="AK116" i="108"/>
  <c r="AJ116" i="108"/>
  <c r="AI116" i="108"/>
  <c r="AH116" i="108"/>
  <c r="AG116" i="108"/>
  <c r="AF116" i="108"/>
  <c r="AE116" i="108"/>
  <c r="AD116" i="108"/>
  <c r="AC116" i="108"/>
  <c r="AB116" i="108"/>
  <c r="AA116" i="108"/>
  <c r="Z116" i="108"/>
  <c r="Y116" i="108"/>
  <c r="X116" i="108"/>
  <c r="W116" i="108"/>
  <c r="V116" i="108"/>
  <c r="U116" i="108"/>
  <c r="T116" i="108"/>
  <c r="S116" i="108"/>
  <c r="R116" i="108"/>
  <c r="Q116" i="108"/>
  <c r="P116" i="108"/>
  <c r="O116" i="108"/>
  <c r="N116" i="108"/>
  <c r="M116" i="108"/>
  <c r="L116" i="108"/>
  <c r="K116" i="108"/>
  <c r="J116" i="108"/>
  <c r="I116" i="108"/>
  <c r="H116" i="108"/>
  <c r="G116" i="108"/>
  <c r="AP115" i="108"/>
  <c r="AO115" i="108"/>
  <c r="AN115" i="108"/>
  <c r="AM115" i="108"/>
  <c r="AL115" i="108"/>
  <c r="AK115" i="108"/>
  <c r="AJ115" i="108"/>
  <c r="AI115" i="108"/>
  <c r="AH115" i="108"/>
  <c r="AG115" i="108"/>
  <c r="AF115" i="108"/>
  <c r="AE115" i="108"/>
  <c r="AD115" i="108"/>
  <c r="AC115" i="108"/>
  <c r="AB115" i="108"/>
  <c r="AA115" i="108"/>
  <c r="Z115" i="108"/>
  <c r="Y115" i="108"/>
  <c r="X115" i="108"/>
  <c r="W115" i="108"/>
  <c r="V115" i="108"/>
  <c r="U115" i="108"/>
  <c r="T115" i="108"/>
  <c r="S115" i="108"/>
  <c r="R115" i="108"/>
  <c r="Q115" i="108"/>
  <c r="P115" i="108"/>
  <c r="O115" i="108"/>
  <c r="N115" i="108"/>
  <c r="M115" i="108"/>
  <c r="L115" i="108"/>
  <c r="K115" i="108"/>
  <c r="J115" i="108"/>
  <c r="I115" i="108"/>
  <c r="H115" i="108"/>
  <c r="G115" i="108"/>
  <c r="AP114" i="108"/>
  <c r="AO114" i="108"/>
  <c r="AN114" i="108"/>
  <c r="AM114" i="108"/>
  <c r="AL114" i="108"/>
  <c r="AK114" i="108"/>
  <c r="AJ114" i="108"/>
  <c r="AI114" i="108"/>
  <c r="AH114" i="108"/>
  <c r="AG114" i="108"/>
  <c r="AF114" i="108"/>
  <c r="AE114" i="108"/>
  <c r="AD114" i="108"/>
  <c r="AC114" i="108"/>
  <c r="AB114" i="108"/>
  <c r="AA114" i="108"/>
  <c r="Z114" i="108"/>
  <c r="Y114" i="108"/>
  <c r="X114" i="108"/>
  <c r="W114" i="108"/>
  <c r="V114" i="108"/>
  <c r="U114" i="108"/>
  <c r="T114" i="108"/>
  <c r="S114" i="108"/>
  <c r="R114" i="108"/>
  <c r="Q114" i="108"/>
  <c r="P114" i="108"/>
  <c r="O114" i="108"/>
  <c r="N114" i="108"/>
  <c r="M114" i="108"/>
  <c r="L114" i="108"/>
  <c r="K114" i="108"/>
  <c r="J114" i="108"/>
  <c r="I114" i="108"/>
  <c r="H114" i="108"/>
  <c r="G114" i="108"/>
  <c r="AP113" i="108"/>
  <c r="AO113" i="108"/>
  <c r="AN113" i="108"/>
  <c r="AM113" i="108"/>
  <c r="AL113" i="108"/>
  <c r="AK113" i="108"/>
  <c r="AJ113" i="108"/>
  <c r="AI113" i="108"/>
  <c r="AH113" i="108"/>
  <c r="AG113" i="108"/>
  <c r="AF113" i="108"/>
  <c r="AE113" i="108"/>
  <c r="AD113" i="108"/>
  <c r="AC113" i="108"/>
  <c r="AB113" i="108"/>
  <c r="AA113" i="108"/>
  <c r="Z113" i="108"/>
  <c r="Y113" i="108"/>
  <c r="X113" i="108"/>
  <c r="W113" i="108"/>
  <c r="V113" i="108"/>
  <c r="U113" i="108"/>
  <c r="T113" i="108"/>
  <c r="S113" i="108"/>
  <c r="R113" i="108"/>
  <c r="Q113" i="108"/>
  <c r="P113" i="108"/>
  <c r="O113" i="108"/>
  <c r="N113" i="108"/>
  <c r="M113" i="108"/>
  <c r="L113" i="108"/>
  <c r="K113" i="108"/>
  <c r="J113" i="108"/>
  <c r="I113" i="108"/>
  <c r="H113" i="108"/>
  <c r="G113" i="108"/>
  <c r="AP112" i="108"/>
  <c r="AO112" i="108"/>
  <c r="AN112" i="108"/>
  <c r="AM112" i="108"/>
  <c r="AL112" i="108"/>
  <c r="AK112" i="108"/>
  <c r="AJ112" i="108"/>
  <c r="AI112" i="108"/>
  <c r="AH112" i="108"/>
  <c r="AG112" i="108"/>
  <c r="AF112" i="108"/>
  <c r="AE112" i="108"/>
  <c r="AD112" i="108"/>
  <c r="AC112" i="108"/>
  <c r="AB112" i="108"/>
  <c r="AA112" i="108"/>
  <c r="Z112" i="108"/>
  <c r="Y112" i="108"/>
  <c r="X112" i="108"/>
  <c r="W112" i="108"/>
  <c r="V112" i="108"/>
  <c r="U112" i="108"/>
  <c r="T112" i="108"/>
  <c r="S112" i="108"/>
  <c r="R112" i="108"/>
  <c r="Q112" i="108"/>
  <c r="P112" i="108"/>
  <c r="O112" i="108"/>
  <c r="N112" i="108"/>
  <c r="M112" i="108"/>
  <c r="L112" i="108"/>
  <c r="K112" i="108"/>
  <c r="J112" i="108"/>
  <c r="I112" i="108"/>
  <c r="H112" i="108"/>
  <c r="G112" i="108"/>
  <c r="AP111" i="108"/>
  <c r="AO111" i="108"/>
  <c r="AN111" i="108"/>
  <c r="AM111" i="108"/>
  <c r="AL111" i="108"/>
  <c r="AK111" i="108"/>
  <c r="AJ111" i="108"/>
  <c r="AI111" i="108"/>
  <c r="AH111" i="108"/>
  <c r="AG111" i="108"/>
  <c r="AF111" i="108"/>
  <c r="AE111" i="108"/>
  <c r="AD111" i="108"/>
  <c r="AC111" i="108"/>
  <c r="AB111" i="108"/>
  <c r="AA111" i="108"/>
  <c r="Z111" i="108"/>
  <c r="Y111" i="108"/>
  <c r="X111" i="108"/>
  <c r="W111" i="108"/>
  <c r="V111" i="108"/>
  <c r="U111" i="108"/>
  <c r="T111" i="108"/>
  <c r="S111" i="108"/>
  <c r="R111" i="108"/>
  <c r="Q111" i="108"/>
  <c r="P111" i="108"/>
  <c r="O111" i="108"/>
  <c r="N111" i="108"/>
  <c r="M111" i="108"/>
  <c r="L111" i="108"/>
  <c r="K111" i="108"/>
  <c r="J111" i="108"/>
  <c r="I111" i="108"/>
  <c r="H111" i="108"/>
  <c r="G111" i="108"/>
  <c r="AP110" i="108"/>
  <c r="AO110" i="108"/>
  <c r="AN110" i="108"/>
  <c r="AM110" i="108"/>
  <c r="AL110" i="108"/>
  <c r="AK110" i="108"/>
  <c r="AJ110" i="108"/>
  <c r="AI110" i="108"/>
  <c r="AH110" i="108"/>
  <c r="AG110" i="108"/>
  <c r="AF110" i="108"/>
  <c r="AE110" i="108"/>
  <c r="AD110" i="108"/>
  <c r="AC110" i="108"/>
  <c r="AB110" i="108"/>
  <c r="AA110" i="108"/>
  <c r="Z110" i="108"/>
  <c r="Y110" i="108"/>
  <c r="X110" i="108"/>
  <c r="W110" i="108"/>
  <c r="V110" i="108"/>
  <c r="U110" i="108"/>
  <c r="T110" i="108"/>
  <c r="S110" i="108"/>
  <c r="R110" i="108"/>
  <c r="Q110" i="108"/>
  <c r="P110" i="108"/>
  <c r="O110" i="108"/>
  <c r="N110" i="108"/>
  <c r="M110" i="108"/>
  <c r="L110" i="108"/>
  <c r="K110" i="108"/>
  <c r="J110" i="108"/>
  <c r="I110" i="108"/>
  <c r="H110" i="108"/>
  <c r="G110" i="108"/>
  <c r="AP109" i="108"/>
  <c r="AO109" i="108"/>
  <c r="AN109" i="108"/>
  <c r="AM109" i="108"/>
  <c r="AL109" i="108"/>
  <c r="AK109" i="108"/>
  <c r="AJ109" i="108"/>
  <c r="AI109" i="108"/>
  <c r="AH109" i="108"/>
  <c r="AG109" i="108"/>
  <c r="AF109" i="108"/>
  <c r="AE109" i="108"/>
  <c r="AD109" i="108"/>
  <c r="AC109" i="108"/>
  <c r="AB109" i="108"/>
  <c r="AA109" i="108"/>
  <c r="Z109" i="108"/>
  <c r="Y109" i="108"/>
  <c r="X109" i="108"/>
  <c r="W109" i="108"/>
  <c r="V109" i="108"/>
  <c r="U109" i="108"/>
  <c r="T109" i="108"/>
  <c r="S109" i="108"/>
  <c r="R109" i="108"/>
  <c r="Q109" i="108"/>
  <c r="P109" i="108"/>
  <c r="O109" i="108"/>
  <c r="N109" i="108"/>
  <c r="M109" i="108"/>
  <c r="L109" i="108"/>
  <c r="K109" i="108"/>
  <c r="J109" i="108"/>
  <c r="I109" i="108"/>
  <c r="H109" i="108"/>
  <c r="G109" i="108"/>
  <c r="AP108" i="108"/>
  <c r="AO108" i="108"/>
  <c r="AN108" i="108"/>
  <c r="AM108" i="108"/>
  <c r="AL108" i="108"/>
  <c r="AK108" i="108"/>
  <c r="AJ108" i="108"/>
  <c r="AI108" i="108"/>
  <c r="AH108" i="108"/>
  <c r="AG108" i="108"/>
  <c r="AF108" i="108"/>
  <c r="AE108" i="108"/>
  <c r="AD108" i="108"/>
  <c r="AC108" i="108"/>
  <c r="AB108" i="108"/>
  <c r="AA108" i="108"/>
  <c r="Z108" i="108"/>
  <c r="Y108" i="108"/>
  <c r="X108" i="108"/>
  <c r="W108" i="108"/>
  <c r="V108" i="108"/>
  <c r="U108" i="108"/>
  <c r="T108" i="108"/>
  <c r="S108" i="108"/>
  <c r="R108" i="108"/>
  <c r="Q108" i="108"/>
  <c r="P108" i="108"/>
  <c r="O108" i="108"/>
  <c r="N108" i="108"/>
  <c r="M108" i="108"/>
  <c r="L108" i="108"/>
  <c r="K108" i="108"/>
  <c r="J108" i="108"/>
  <c r="I108" i="108"/>
  <c r="H108" i="108"/>
  <c r="G108" i="108"/>
  <c r="AP107" i="108"/>
  <c r="AO107" i="108"/>
  <c r="AN107" i="108"/>
  <c r="AM107" i="108"/>
  <c r="AL107" i="108"/>
  <c r="AK107" i="108"/>
  <c r="AJ107" i="108"/>
  <c r="AI107" i="108"/>
  <c r="AH107" i="108"/>
  <c r="AG107" i="108"/>
  <c r="AF107" i="108"/>
  <c r="AE107" i="108"/>
  <c r="AD107" i="108"/>
  <c r="AC107" i="108"/>
  <c r="AB107" i="108"/>
  <c r="AA107" i="108"/>
  <c r="Z107" i="108"/>
  <c r="Y107" i="108"/>
  <c r="X107" i="108"/>
  <c r="W107" i="108"/>
  <c r="V107" i="108"/>
  <c r="U107" i="108"/>
  <c r="T107" i="108"/>
  <c r="S107" i="108"/>
  <c r="R107" i="108"/>
  <c r="Q107" i="108"/>
  <c r="P107" i="108"/>
  <c r="O107" i="108"/>
  <c r="N107" i="108"/>
  <c r="M107" i="108"/>
  <c r="L107" i="108"/>
  <c r="K107" i="108"/>
  <c r="J107" i="108"/>
  <c r="I107" i="108"/>
  <c r="H107" i="108"/>
  <c r="G107" i="108"/>
  <c r="AP106" i="108"/>
  <c r="AO106" i="108"/>
  <c r="AN106" i="108"/>
  <c r="AM106" i="108"/>
  <c r="AL106" i="108"/>
  <c r="AK106" i="108"/>
  <c r="AJ106" i="108"/>
  <c r="AI106" i="108"/>
  <c r="AH106" i="108"/>
  <c r="AG106" i="108"/>
  <c r="AF106" i="108"/>
  <c r="AE106" i="108"/>
  <c r="AD106" i="108"/>
  <c r="AC106" i="108"/>
  <c r="AB106" i="108"/>
  <c r="AA106" i="108"/>
  <c r="Z106" i="108"/>
  <c r="Y106" i="108"/>
  <c r="X106" i="108"/>
  <c r="W106" i="108"/>
  <c r="V106" i="108"/>
  <c r="U106" i="108"/>
  <c r="T106" i="108"/>
  <c r="S106" i="108"/>
  <c r="R106" i="108"/>
  <c r="Q106" i="108"/>
  <c r="P106" i="108"/>
  <c r="O106" i="108"/>
  <c r="N106" i="108"/>
  <c r="M106" i="108"/>
  <c r="L106" i="108"/>
  <c r="K106" i="108"/>
  <c r="J106" i="108"/>
  <c r="I106" i="108"/>
  <c r="H106" i="108"/>
  <c r="G106" i="108"/>
  <c r="AP105" i="108"/>
  <c r="AO105" i="108"/>
  <c r="AN105" i="108"/>
  <c r="AM105" i="108"/>
  <c r="AL105" i="108"/>
  <c r="AK105" i="108"/>
  <c r="AJ105" i="108"/>
  <c r="AI105" i="108"/>
  <c r="AH105" i="108"/>
  <c r="AG105" i="108"/>
  <c r="AF105" i="108"/>
  <c r="AE105" i="108"/>
  <c r="AD105" i="108"/>
  <c r="AC105" i="108"/>
  <c r="AB105" i="108"/>
  <c r="AA105" i="108"/>
  <c r="Z105" i="108"/>
  <c r="Y105" i="108"/>
  <c r="X105" i="108"/>
  <c r="W105" i="108"/>
  <c r="V105" i="108"/>
  <c r="U105" i="108"/>
  <c r="T105" i="108"/>
  <c r="S105" i="108"/>
  <c r="R105" i="108"/>
  <c r="Q105" i="108"/>
  <c r="P105" i="108"/>
  <c r="O105" i="108"/>
  <c r="N105" i="108"/>
  <c r="M105" i="108"/>
  <c r="L105" i="108"/>
  <c r="K105" i="108"/>
  <c r="J105" i="108"/>
  <c r="I105" i="108"/>
  <c r="H105" i="108"/>
  <c r="G105" i="108"/>
  <c r="AP104" i="108"/>
  <c r="AO104" i="108"/>
  <c r="AN104" i="108"/>
  <c r="AM104" i="108"/>
  <c r="AL104" i="108"/>
  <c r="AK104" i="108"/>
  <c r="AJ104" i="108"/>
  <c r="AI104" i="108"/>
  <c r="AH104" i="108"/>
  <c r="AG104" i="108"/>
  <c r="AF104" i="108"/>
  <c r="AE104" i="108"/>
  <c r="AD104" i="108"/>
  <c r="AC104" i="108"/>
  <c r="AB104" i="108"/>
  <c r="AA104" i="108"/>
  <c r="Z104" i="108"/>
  <c r="Y104" i="108"/>
  <c r="X104" i="108"/>
  <c r="W104" i="108"/>
  <c r="V104" i="108"/>
  <c r="U104" i="108"/>
  <c r="T104" i="108"/>
  <c r="S104" i="108"/>
  <c r="R104" i="108"/>
  <c r="Q104" i="108"/>
  <c r="P104" i="108"/>
  <c r="O104" i="108"/>
  <c r="N104" i="108"/>
  <c r="M104" i="108"/>
  <c r="L104" i="108"/>
  <c r="K104" i="108"/>
  <c r="J104" i="108"/>
  <c r="I104" i="108"/>
  <c r="H104" i="108"/>
  <c r="G104" i="108"/>
  <c r="AP103" i="108"/>
  <c r="AO103" i="108"/>
  <c r="AN103" i="108"/>
  <c r="AM103" i="108"/>
  <c r="AL103" i="108"/>
  <c r="AK103" i="108"/>
  <c r="AJ103" i="108"/>
  <c r="AI103" i="108"/>
  <c r="AH103" i="108"/>
  <c r="AG103" i="108"/>
  <c r="AF103" i="108"/>
  <c r="AE103" i="108"/>
  <c r="AD103" i="108"/>
  <c r="AC103" i="108"/>
  <c r="AB103" i="108"/>
  <c r="AA103" i="108"/>
  <c r="Z103" i="108"/>
  <c r="Y103" i="108"/>
  <c r="X103" i="108"/>
  <c r="W103" i="108"/>
  <c r="V103" i="108"/>
  <c r="U103" i="108"/>
  <c r="T103" i="108"/>
  <c r="S103" i="108"/>
  <c r="R103" i="108"/>
  <c r="Q103" i="108"/>
  <c r="P103" i="108"/>
  <c r="O103" i="108"/>
  <c r="N103" i="108"/>
  <c r="M103" i="108"/>
  <c r="L103" i="108"/>
  <c r="K103" i="108"/>
  <c r="J103" i="108"/>
  <c r="I103" i="108"/>
  <c r="H103" i="108"/>
  <c r="G103" i="108"/>
  <c r="AP102" i="108"/>
  <c r="AO102" i="108"/>
  <c r="AN102" i="108"/>
  <c r="AM102" i="108"/>
  <c r="AL102" i="108"/>
  <c r="AK102" i="108"/>
  <c r="AJ102" i="108"/>
  <c r="AI102" i="108"/>
  <c r="AH102" i="108"/>
  <c r="AG102" i="108"/>
  <c r="AF102" i="108"/>
  <c r="AE102" i="108"/>
  <c r="AD102" i="108"/>
  <c r="AC102" i="108"/>
  <c r="AB102" i="108"/>
  <c r="AA102" i="108"/>
  <c r="Z102" i="108"/>
  <c r="Y102" i="108"/>
  <c r="X102" i="108"/>
  <c r="W102" i="108"/>
  <c r="V102" i="108"/>
  <c r="U102" i="108"/>
  <c r="T102" i="108"/>
  <c r="S102" i="108"/>
  <c r="R102" i="108"/>
  <c r="Q102" i="108"/>
  <c r="P102" i="108"/>
  <c r="O102" i="108"/>
  <c r="N102" i="108"/>
  <c r="M102" i="108"/>
  <c r="L102" i="108"/>
  <c r="K102" i="108"/>
  <c r="J102" i="108"/>
  <c r="I102" i="108"/>
  <c r="H102" i="108"/>
  <c r="G102" i="108"/>
  <c r="AP101" i="108"/>
  <c r="AO101" i="108"/>
  <c r="AN101" i="108"/>
  <c r="AM101" i="108"/>
  <c r="AL101" i="108"/>
  <c r="AK101" i="108"/>
  <c r="AJ101" i="108"/>
  <c r="AI101" i="108"/>
  <c r="AH101" i="108"/>
  <c r="AG101" i="108"/>
  <c r="AF101" i="108"/>
  <c r="AE101" i="108"/>
  <c r="AD101" i="108"/>
  <c r="AC101" i="108"/>
  <c r="AB101" i="108"/>
  <c r="AA101" i="108"/>
  <c r="Z101" i="108"/>
  <c r="Y101" i="108"/>
  <c r="X101" i="108"/>
  <c r="W101" i="108"/>
  <c r="V101" i="108"/>
  <c r="U101" i="108"/>
  <c r="T101" i="108"/>
  <c r="S101" i="108"/>
  <c r="R101" i="108"/>
  <c r="Q101" i="108"/>
  <c r="P101" i="108"/>
  <c r="O101" i="108"/>
  <c r="N101" i="108"/>
  <c r="M101" i="108"/>
  <c r="L101" i="108"/>
  <c r="K101" i="108"/>
  <c r="J101" i="108"/>
  <c r="I101" i="108"/>
  <c r="H101" i="108"/>
  <c r="G101" i="108"/>
  <c r="AP100" i="108"/>
  <c r="AO100" i="108"/>
  <c r="AN100" i="108"/>
  <c r="AM100" i="108"/>
  <c r="AL100" i="108"/>
  <c r="AK100" i="108"/>
  <c r="AJ100" i="108"/>
  <c r="AI100" i="108"/>
  <c r="AH100" i="108"/>
  <c r="AG100" i="108"/>
  <c r="AF100" i="108"/>
  <c r="AE100" i="108"/>
  <c r="AD100" i="108"/>
  <c r="AC100" i="108"/>
  <c r="AB100" i="108"/>
  <c r="AA100" i="108"/>
  <c r="Z100" i="108"/>
  <c r="Y100" i="108"/>
  <c r="X100" i="108"/>
  <c r="W100" i="108"/>
  <c r="V100" i="108"/>
  <c r="U100" i="108"/>
  <c r="T100" i="108"/>
  <c r="S100" i="108"/>
  <c r="R100" i="108"/>
  <c r="Q100" i="108"/>
  <c r="P100" i="108"/>
  <c r="O100" i="108"/>
  <c r="N100" i="108"/>
  <c r="M100" i="108"/>
  <c r="L100" i="108"/>
  <c r="K100" i="108"/>
  <c r="J100" i="108"/>
  <c r="I100" i="108"/>
  <c r="H100" i="108"/>
  <c r="G100" i="108"/>
  <c r="AP99" i="108"/>
  <c r="AO99" i="108"/>
  <c r="AN99" i="108"/>
  <c r="AM99" i="108"/>
  <c r="AL99" i="108"/>
  <c r="AK99" i="108"/>
  <c r="AJ99" i="108"/>
  <c r="AI99" i="108"/>
  <c r="AH99" i="108"/>
  <c r="AG99" i="108"/>
  <c r="AF99" i="108"/>
  <c r="AE99" i="108"/>
  <c r="AD99" i="108"/>
  <c r="AC99" i="108"/>
  <c r="AB99" i="108"/>
  <c r="AA99" i="108"/>
  <c r="Z99" i="108"/>
  <c r="Y99" i="108"/>
  <c r="X99" i="108"/>
  <c r="W99" i="108"/>
  <c r="V99" i="108"/>
  <c r="U99" i="108"/>
  <c r="T99" i="108"/>
  <c r="S99" i="108"/>
  <c r="R99" i="108"/>
  <c r="Q99" i="108"/>
  <c r="P99" i="108"/>
  <c r="O99" i="108"/>
  <c r="N99" i="108"/>
  <c r="M99" i="108"/>
  <c r="L99" i="108"/>
  <c r="K99" i="108"/>
  <c r="J99" i="108"/>
  <c r="I99" i="108"/>
  <c r="H99" i="108"/>
  <c r="G99" i="108"/>
  <c r="AP98" i="108"/>
  <c r="AO98" i="108"/>
  <c r="AN98" i="108"/>
  <c r="AM98" i="108"/>
  <c r="AL98" i="108"/>
  <c r="AK98" i="108"/>
  <c r="AJ98" i="108"/>
  <c r="AI98" i="108"/>
  <c r="AH98" i="108"/>
  <c r="AG98" i="108"/>
  <c r="AF98" i="108"/>
  <c r="AE98" i="108"/>
  <c r="AD98" i="108"/>
  <c r="AC98" i="108"/>
  <c r="AB98" i="108"/>
  <c r="AA98" i="108"/>
  <c r="Z98" i="108"/>
  <c r="Y98" i="108"/>
  <c r="X98" i="108"/>
  <c r="W98" i="108"/>
  <c r="V98" i="108"/>
  <c r="U98" i="108"/>
  <c r="T98" i="108"/>
  <c r="S98" i="108"/>
  <c r="R98" i="108"/>
  <c r="Q98" i="108"/>
  <c r="P98" i="108"/>
  <c r="O98" i="108"/>
  <c r="N98" i="108"/>
  <c r="M98" i="108"/>
  <c r="L98" i="108"/>
  <c r="K98" i="108"/>
  <c r="J98" i="108"/>
  <c r="I98" i="108"/>
  <c r="H98" i="108"/>
  <c r="G98" i="108"/>
  <c r="AP97" i="108"/>
  <c r="AO97" i="108"/>
  <c r="AN97" i="108"/>
  <c r="AM97" i="108"/>
  <c r="AL97" i="108"/>
  <c r="AK97" i="108"/>
  <c r="AJ97" i="108"/>
  <c r="AI97" i="108"/>
  <c r="AH97" i="108"/>
  <c r="AG97" i="108"/>
  <c r="AF97" i="108"/>
  <c r="AE97" i="108"/>
  <c r="AD97" i="108"/>
  <c r="AC97" i="108"/>
  <c r="AB97" i="108"/>
  <c r="AA97" i="108"/>
  <c r="Z97" i="108"/>
  <c r="Y97" i="108"/>
  <c r="X97" i="108"/>
  <c r="W97" i="108"/>
  <c r="V97" i="108"/>
  <c r="U97" i="108"/>
  <c r="T97" i="108"/>
  <c r="S97" i="108"/>
  <c r="R97" i="108"/>
  <c r="Q97" i="108"/>
  <c r="P97" i="108"/>
  <c r="O97" i="108"/>
  <c r="N97" i="108"/>
  <c r="M97" i="108"/>
  <c r="L97" i="108"/>
  <c r="K97" i="108"/>
  <c r="J97" i="108"/>
  <c r="I97" i="108"/>
  <c r="H97" i="108"/>
  <c r="G97" i="108"/>
  <c r="AP96" i="108"/>
  <c r="AO96" i="108"/>
  <c r="AN96" i="108"/>
  <c r="AM96" i="108"/>
  <c r="AL96" i="108"/>
  <c r="AK96" i="108"/>
  <c r="AJ96" i="108"/>
  <c r="AI96" i="108"/>
  <c r="AH96" i="108"/>
  <c r="AG96" i="108"/>
  <c r="AF96" i="108"/>
  <c r="AE96" i="108"/>
  <c r="AD96" i="108"/>
  <c r="AC96" i="108"/>
  <c r="AB96" i="108"/>
  <c r="AA96" i="108"/>
  <c r="Z96" i="108"/>
  <c r="Y96" i="108"/>
  <c r="X96" i="108"/>
  <c r="W96" i="108"/>
  <c r="V96" i="108"/>
  <c r="U96" i="108"/>
  <c r="T96" i="108"/>
  <c r="S96" i="108"/>
  <c r="R96" i="108"/>
  <c r="Q96" i="108"/>
  <c r="P96" i="108"/>
  <c r="O96" i="108"/>
  <c r="N96" i="108"/>
  <c r="M96" i="108"/>
  <c r="L96" i="108"/>
  <c r="K96" i="108"/>
  <c r="J96" i="108"/>
  <c r="I96" i="108"/>
  <c r="H96" i="108"/>
  <c r="G96" i="108"/>
  <c r="AP95" i="108"/>
  <c r="AO95" i="108"/>
  <c r="AN95" i="108"/>
  <c r="AM95" i="108"/>
  <c r="AL95" i="108"/>
  <c r="AK95" i="108"/>
  <c r="AJ95" i="108"/>
  <c r="AI95" i="108"/>
  <c r="AH95" i="108"/>
  <c r="AG95" i="108"/>
  <c r="AF95" i="108"/>
  <c r="AE95" i="108"/>
  <c r="AD95" i="108"/>
  <c r="AC95" i="108"/>
  <c r="AB95" i="108"/>
  <c r="AA95" i="108"/>
  <c r="Z95" i="108"/>
  <c r="Y95" i="108"/>
  <c r="X95" i="108"/>
  <c r="W95" i="108"/>
  <c r="V95" i="108"/>
  <c r="U95" i="108"/>
  <c r="T95" i="108"/>
  <c r="S95" i="108"/>
  <c r="R95" i="108"/>
  <c r="Q95" i="108"/>
  <c r="P95" i="108"/>
  <c r="O95" i="108"/>
  <c r="N95" i="108"/>
  <c r="M95" i="108"/>
  <c r="L95" i="108"/>
  <c r="K95" i="108"/>
  <c r="J95" i="108"/>
  <c r="I95" i="108"/>
  <c r="H95" i="108"/>
  <c r="G95" i="108"/>
  <c r="AP94" i="108"/>
  <c r="AO94" i="108"/>
  <c r="AN94" i="108"/>
  <c r="AM94" i="108"/>
  <c r="AL94" i="108"/>
  <c r="AK94" i="108"/>
  <c r="AJ94" i="108"/>
  <c r="AI94" i="108"/>
  <c r="AH94" i="108"/>
  <c r="AG94" i="108"/>
  <c r="AF94" i="108"/>
  <c r="AE94" i="108"/>
  <c r="AD94" i="108"/>
  <c r="AC94" i="108"/>
  <c r="AB94" i="108"/>
  <c r="AA94" i="108"/>
  <c r="Z94" i="108"/>
  <c r="Y94" i="108"/>
  <c r="X94" i="108"/>
  <c r="W94" i="108"/>
  <c r="V94" i="108"/>
  <c r="U94" i="108"/>
  <c r="T94" i="108"/>
  <c r="S94" i="108"/>
  <c r="R94" i="108"/>
  <c r="Q94" i="108"/>
  <c r="P94" i="108"/>
  <c r="O94" i="108"/>
  <c r="N94" i="108"/>
  <c r="M94" i="108"/>
  <c r="L94" i="108"/>
  <c r="K94" i="108"/>
  <c r="J94" i="108"/>
  <c r="I94" i="108"/>
  <c r="H94" i="108"/>
  <c r="G94" i="108"/>
  <c r="AP93" i="108"/>
  <c r="AO93" i="108"/>
  <c r="AN93" i="108"/>
  <c r="AM93" i="108"/>
  <c r="AL93" i="108"/>
  <c r="AK93" i="108"/>
  <c r="AJ93" i="108"/>
  <c r="AI93" i="108"/>
  <c r="AH93" i="108"/>
  <c r="AG93" i="108"/>
  <c r="AF93" i="108"/>
  <c r="AE93" i="108"/>
  <c r="AD93" i="108"/>
  <c r="AC93" i="108"/>
  <c r="AB93" i="108"/>
  <c r="AA93" i="108"/>
  <c r="Z93" i="108"/>
  <c r="Y93" i="108"/>
  <c r="X93" i="108"/>
  <c r="W93" i="108"/>
  <c r="V93" i="108"/>
  <c r="U93" i="108"/>
  <c r="T93" i="108"/>
  <c r="S93" i="108"/>
  <c r="R93" i="108"/>
  <c r="Q93" i="108"/>
  <c r="P93" i="108"/>
  <c r="O93" i="108"/>
  <c r="N93" i="108"/>
  <c r="M93" i="108"/>
  <c r="L93" i="108"/>
  <c r="K93" i="108"/>
  <c r="J93" i="108"/>
  <c r="I93" i="108"/>
  <c r="H93" i="108"/>
  <c r="G93" i="108"/>
  <c r="AP92" i="108"/>
  <c r="AO92" i="108"/>
  <c r="AN92" i="108"/>
  <c r="AM92" i="108"/>
  <c r="AL92" i="108"/>
  <c r="AK92" i="108"/>
  <c r="AJ92" i="108"/>
  <c r="AI92" i="108"/>
  <c r="AH92" i="108"/>
  <c r="AG92" i="108"/>
  <c r="AF92" i="108"/>
  <c r="AE92" i="108"/>
  <c r="AD92" i="108"/>
  <c r="AC92" i="108"/>
  <c r="AB92" i="108"/>
  <c r="AA92" i="108"/>
  <c r="Z92" i="108"/>
  <c r="Y92" i="108"/>
  <c r="X92" i="108"/>
  <c r="W92" i="108"/>
  <c r="V92" i="108"/>
  <c r="U92" i="108"/>
  <c r="T92" i="108"/>
  <c r="S92" i="108"/>
  <c r="R92" i="108"/>
  <c r="Q92" i="108"/>
  <c r="P92" i="108"/>
  <c r="O92" i="108"/>
  <c r="N92" i="108"/>
  <c r="M92" i="108"/>
  <c r="L92" i="108"/>
  <c r="K92" i="108"/>
  <c r="J92" i="108"/>
  <c r="I92" i="108"/>
  <c r="H92" i="108"/>
  <c r="G92" i="108"/>
  <c r="AP91" i="108"/>
  <c r="AO91" i="108"/>
  <c r="AN91" i="108"/>
  <c r="AM91" i="108"/>
  <c r="AL91" i="108"/>
  <c r="AK91" i="108"/>
  <c r="AJ91" i="108"/>
  <c r="AI91" i="108"/>
  <c r="AH91" i="108"/>
  <c r="AG91" i="108"/>
  <c r="AF91" i="108"/>
  <c r="AE91" i="108"/>
  <c r="AD91" i="108"/>
  <c r="AC91" i="108"/>
  <c r="AB91" i="108"/>
  <c r="AA91" i="108"/>
  <c r="Z91" i="108"/>
  <c r="Y91" i="108"/>
  <c r="X91" i="108"/>
  <c r="W91" i="108"/>
  <c r="V91" i="108"/>
  <c r="U91" i="108"/>
  <c r="T91" i="108"/>
  <c r="S91" i="108"/>
  <c r="R91" i="108"/>
  <c r="Q91" i="108"/>
  <c r="P91" i="108"/>
  <c r="O91" i="108"/>
  <c r="N91" i="108"/>
  <c r="M91" i="108"/>
  <c r="L91" i="108"/>
  <c r="K91" i="108"/>
  <c r="J91" i="108"/>
  <c r="I91" i="108"/>
  <c r="H91" i="108"/>
  <c r="G91" i="108"/>
  <c r="AP90" i="108"/>
  <c r="AO90" i="108"/>
  <c r="AN90" i="108"/>
  <c r="AM90" i="108"/>
  <c r="AL90" i="108"/>
  <c r="AK90" i="108"/>
  <c r="AJ90" i="108"/>
  <c r="AI90" i="108"/>
  <c r="AH90" i="108"/>
  <c r="AG90" i="108"/>
  <c r="AF90" i="108"/>
  <c r="AE90" i="108"/>
  <c r="AD90" i="108"/>
  <c r="AC90" i="108"/>
  <c r="AB90" i="108"/>
  <c r="AA90" i="108"/>
  <c r="Z90" i="108"/>
  <c r="Y90" i="108"/>
  <c r="X90" i="108"/>
  <c r="W90" i="108"/>
  <c r="V90" i="108"/>
  <c r="U90" i="108"/>
  <c r="T90" i="108"/>
  <c r="S90" i="108"/>
  <c r="R90" i="108"/>
  <c r="Q90" i="108"/>
  <c r="P90" i="108"/>
  <c r="O90" i="108"/>
  <c r="N90" i="108"/>
  <c r="M90" i="108"/>
  <c r="L90" i="108"/>
  <c r="K90" i="108"/>
  <c r="J90" i="108"/>
  <c r="I90" i="108"/>
  <c r="H90" i="108"/>
  <c r="G90" i="108"/>
  <c r="AP89" i="108"/>
  <c r="AO89" i="108"/>
  <c r="AN89" i="108"/>
  <c r="AM89" i="108"/>
  <c r="AL89" i="108"/>
  <c r="AK89" i="108"/>
  <c r="AJ89" i="108"/>
  <c r="AI89" i="108"/>
  <c r="AH89" i="108"/>
  <c r="AG89" i="108"/>
  <c r="AF89" i="108"/>
  <c r="AE89" i="108"/>
  <c r="AD89" i="108"/>
  <c r="AC89" i="108"/>
  <c r="AB89" i="108"/>
  <c r="AA89" i="108"/>
  <c r="Z89" i="108"/>
  <c r="Y89" i="108"/>
  <c r="X89" i="108"/>
  <c r="W89" i="108"/>
  <c r="V89" i="108"/>
  <c r="U89" i="108"/>
  <c r="T89" i="108"/>
  <c r="S89" i="108"/>
  <c r="R89" i="108"/>
  <c r="Q89" i="108"/>
  <c r="P89" i="108"/>
  <c r="O89" i="108"/>
  <c r="N89" i="108"/>
  <c r="M89" i="108"/>
  <c r="L89" i="108"/>
  <c r="K89" i="108"/>
  <c r="J89" i="108"/>
  <c r="I89" i="108"/>
  <c r="H89" i="108"/>
  <c r="G89" i="108"/>
  <c r="AP88" i="108"/>
  <c r="AO88" i="108"/>
  <c r="AN88" i="108"/>
  <c r="AM88" i="108"/>
  <c r="AL88" i="108"/>
  <c r="AK88" i="108"/>
  <c r="AJ88" i="108"/>
  <c r="AI88" i="108"/>
  <c r="AH88" i="108"/>
  <c r="AG88" i="108"/>
  <c r="AF88" i="108"/>
  <c r="AE88" i="108"/>
  <c r="AD88" i="108"/>
  <c r="AC88" i="108"/>
  <c r="AB88" i="108"/>
  <c r="AA88" i="108"/>
  <c r="Z88" i="108"/>
  <c r="Y88" i="108"/>
  <c r="X88" i="108"/>
  <c r="W88" i="108"/>
  <c r="V88" i="108"/>
  <c r="U88" i="108"/>
  <c r="T88" i="108"/>
  <c r="S88" i="108"/>
  <c r="R88" i="108"/>
  <c r="Q88" i="108"/>
  <c r="P88" i="108"/>
  <c r="O88" i="108"/>
  <c r="N88" i="108"/>
  <c r="M88" i="108"/>
  <c r="L88" i="108"/>
  <c r="K88" i="108"/>
  <c r="J88" i="108"/>
  <c r="I88" i="108"/>
  <c r="H88" i="108"/>
  <c r="G88" i="108"/>
  <c r="AP87" i="108"/>
  <c r="AO87" i="108"/>
  <c r="AN87" i="108"/>
  <c r="AM87" i="108"/>
  <c r="AL87" i="108"/>
  <c r="AK87" i="108"/>
  <c r="AJ87" i="108"/>
  <c r="AI87" i="108"/>
  <c r="AH87" i="108"/>
  <c r="AG87" i="108"/>
  <c r="AF87" i="108"/>
  <c r="AE87" i="108"/>
  <c r="AD87" i="108"/>
  <c r="AC87" i="108"/>
  <c r="AB87" i="108"/>
  <c r="AA87" i="108"/>
  <c r="Z87" i="108"/>
  <c r="Y87" i="108"/>
  <c r="X87" i="108"/>
  <c r="W87" i="108"/>
  <c r="V87" i="108"/>
  <c r="U87" i="108"/>
  <c r="T87" i="108"/>
  <c r="S87" i="108"/>
  <c r="R87" i="108"/>
  <c r="Q87" i="108"/>
  <c r="P87" i="108"/>
  <c r="O87" i="108"/>
  <c r="N87" i="108"/>
  <c r="M87" i="108"/>
  <c r="L87" i="108"/>
  <c r="K87" i="108"/>
  <c r="J87" i="108"/>
  <c r="I87" i="108"/>
  <c r="H87" i="108"/>
  <c r="G87" i="108"/>
  <c r="AP86" i="108"/>
  <c r="AO86" i="108"/>
  <c r="AN86" i="108"/>
  <c r="AM86" i="108"/>
  <c r="AL86" i="108"/>
  <c r="AK86" i="108"/>
  <c r="AJ86" i="108"/>
  <c r="AI86" i="108"/>
  <c r="AH86" i="108"/>
  <c r="AG86" i="108"/>
  <c r="AF86" i="108"/>
  <c r="AE86" i="108"/>
  <c r="AD86" i="108"/>
  <c r="AC86" i="108"/>
  <c r="AB86" i="108"/>
  <c r="AA86" i="108"/>
  <c r="Z86" i="108"/>
  <c r="Y86" i="108"/>
  <c r="X86" i="108"/>
  <c r="W86" i="108"/>
  <c r="V86" i="108"/>
  <c r="U86" i="108"/>
  <c r="T86" i="108"/>
  <c r="S86" i="108"/>
  <c r="R86" i="108"/>
  <c r="Q86" i="108"/>
  <c r="P86" i="108"/>
  <c r="O86" i="108"/>
  <c r="N86" i="108"/>
  <c r="M86" i="108"/>
  <c r="L86" i="108"/>
  <c r="K86" i="108"/>
  <c r="J86" i="108"/>
  <c r="I86" i="108"/>
  <c r="H86" i="108"/>
  <c r="G86" i="108"/>
  <c r="AP85" i="108"/>
  <c r="AO85" i="108"/>
  <c r="AN85" i="108"/>
  <c r="AM85" i="108"/>
  <c r="AL85" i="108"/>
  <c r="AK85" i="108"/>
  <c r="AJ85" i="108"/>
  <c r="AI85" i="108"/>
  <c r="AH85" i="108"/>
  <c r="AG85" i="108"/>
  <c r="AF85" i="108"/>
  <c r="AE85" i="108"/>
  <c r="AD85" i="108"/>
  <c r="AC85" i="108"/>
  <c r="AB85" i="108"/>
  <c r="AA85" i="108"/>
  <c r="Z85" i="108"/>
  <c r="Y85" i="108"/>
  <c r="X85" i="108"/>
  <c r="W85" i="108"/>
  <c r="V85" i="108"/>
  <c r="U85" i="108"/>
  <c r="T85" i="108"/>
  <c r="S85" i="108"/>
  <c r="R85" i="108"/>
  <c r="Q85" i="108"/>
  <c r="P85" i="108"/>
  <c r="O85" i="108"/>
  <c r="N85" i="108"/>
  <c r="M85" i="108"/>
  <c r="L85" i="108"/>
  <c r="K85" i="108"/>
  <c r="J85" i="108"/>
  <c r="I85" i="108"/>
  <c r="H85" i="108"/>
  <c r="G85" i="108"/>
  <c r="AP84" i="108"/>
  <c r="AO84" i="108"/>
  <c r="AN84" i="108"/>
  <c r="AM84" i="108"/>
  <c r="AL84" i="108"/>
  <c r="AK84" i="108"/>
  <c r="AJ84" i="108"/>
  <c r="AI84" i="108"/>
  <c r="AH84" i="108"/>
  <c r="AG84" i="108"/>
  <c r="AF84" i="108"/>
  <c r="AE84" i="108"/>
  <c r="AD84" i="108"/>
  <c r="AC84" i="108"/>
  <c r="AB84" i="108"/>
  <c r="AA84" i="108"/>
  <c r="Z84" i="108"/>
  <c r="Y84" i="108"/>
  <c r="X84" i="108"/>
  <c r="W84" i="108"/>
  <c r="V84" i="108"/>
  <c r="U84" i="108"/>
  <c r="T84" i="108"/>
  <c r="S84" i="108"/>
  <c r="R84" i="108"/>
  <c r="Q84" i="108"/>
  <c r="P84" i="108"/>
  <c r="O84" i="108"/>
  <c r="N84" i="108"/>
  <c r="M84" i="108"/>
  <c r="L84" i="108"/>
  <c r="K84" i="108"/>
  <c r="J84" i="108"/>
  <c r="I84" i="108"/>
  <c r="H84" i="108"/>
  <c r="G84" i="108"/>
  <c r="AP83" i="108"/>
  <c r="AO83" i="108"/>
  <c r="AN83" i="108"/>
  <c r="AM83" i="108"/>
  <c r="AL83" i="108"/>
  <c r="AK83" i="108"/>
  <c r="AJ83" i="108"/>
  <c r="AI83" i="108"/>
  <c r="AH83" i="108"/>
  <c r="AG83" i="108"/>
  <c r="AF83" i="108"/>
  <c r="AE83" i="108"/>
  <c r="AD83" i="108"/>
  <c r="AC83" i="108"/>
  <c r="AB83" i="108"/>
  <c r="AA83" i="108"/>
  <c r="Z83" i="108"/>
  <c r="Y83" i="108"/>
  <c r="X83" i="108"/>
  <c r="W83" i="108"/>
  <c r="V83" i="108"/>
  <c r="U83" i="108"/>
  <c r="T83" i="108"/>
  <c r="S83" i="108"/>
  <c r="R83" i="108"/>
  <c r="Q83" i="108"/>
  <c r="P83" i="108"/>
  <c r="O83" i="108"/>
  <c r="N83" i="108"/>
  <c r="M83" i="108"/>
  <c r="L83" i="108"/>
  <c r="K83" i="108"/>
  <c r="J83" i="108"/>
  <c r="I83" i="108"/>
  <c r="H83" i="108"/>
  <c r="G83" i="108"/>
  <c r="AP82" i="108"/>
  <c r="AO82" i="108"/>
  <c r="AN82" i="108"/>
  <c r="AM82" i="108"/>
  <c r="AL82" i="108"/>
  <c r="AK82" i="108"/>
  <c r="AJ82" i="108"/>
  <c r="AI82" i="108"/>
  <c r="AH82" i="108"/>
  <c r="AG82" i="108"/>
  <c r="AF82" i="108"/>
  <c r="AE82" i="108"/>
  <c r="AD82" i="108"/>
  <c r="AC82" i="108"/>
  <c r="AB82" i="108"/>
  <c r="AA82" i="108"/>
  <c r="Z82" i="108"/>
  <c r="Y82" i="108"/>
  <c r="X82" i="108"/>
  <c r="W82" i="108"/>
  <c r="V82" i="108"/>
  <c r="U82" i="108"/>
  <c r="T82" i="108"/>
  <c r="S82" i="108"/>
  <c r="R82" i="108"/>
  <c r="Q82" i="108"/>
  <c r="P82" i="108"/>
  <c r="O82" i="108"/>
  <c r="N82" i="108"/>
  <c r="M82" i="108"/>
  <c r="L82" i="108"/>
  <c r="K82" i="108"/>
  <c r="J82" i="108"/>
  <c r="I82" i="108"/>
  <c r="H82" i="108"/>
  <c r="G82" i="108"/>
  <c r="AP81" i="108"/>
  <c r="AO81" i="108"/>
  <c r="AN81" i="108"/>
  <c r="AM81" i="108"/>
  <c r="AL81" i="108"/>
  <c r="AK81" i="108"/>
  <c r="AJ81" i="108"/>
  <c r="AI81" i="108"/>
  <c r="AH81" i="108"/>
  <c r="AG81" i="108"/>
  <c r="AF81" i="108"/>
  <c r="AE81" i="108"/>
  <c r="AD81" i="108"/>
  <c r="AC81" i="108"/>
  <c r="AB81" i="108"/>
  <c r="AA81" i="108"/>
  <c r="Z81" i="108"/>
  <c r="Y81" i="108"/>
  <c r="X81" i="108"/>
  <c r="W81" i="108"/>
  <c r="V81" i="108"/>
  <c r="U81" i="108"/>
  <c r="T81" i="108"/>
  <c r="S81" i="108"/>
  <c r="R81" i="108"/>
  <c r="Q81" i="108"/>
  <c r="P81" i="108"/>
  <c r="O81" i="108"/>
  <c r="N81" i="108"/>
  <c r="M81" i="108"/>
  <c r="L81" i="108"/>
  <c r="K81" i="108"/>
  <c r="J81" i="108"/>
  <c r="I81" i="108"/>
  <c r="H81" i="108"/>
  <c r="G81" i="108"/>
  <c r="AP80" i="108"/>
  <c r="AO80" i="108"/>
  <c r="AN80" i="108"/>
  <c r="AM80" i="108"/>
  <c r="AL80" i="108"/>
  <c r="AK80" i="108"/>
  <c r="AJ80" i="108"/>
  <c r="AI80" i="108"/>
  <c r="AH80" i="108"/>
  <c r="AG80" i="108"/>
  <c r="AF80" i="108"/>
  <c r="AE80" i="108"/>
  <c r="AD80" i="108"/>
  <c r="AC80" i="108"/>
  <c r="AB80" i="108"/>
  <c r="AA80" i="108"/>
  <c r="Z80" i="108"/>
  <c r="Y80" i="108"/>
  <c r="X80" i="108"/>
  <c r="W80" i="108"/>
  <c r="V80" i="108"/>
  <c r="U80" i="108"/>
  <c r="T80" i="108"/>
  <c r="S80" i="108"/>
  <c r="R80" i="108"/>
  <c r="Q80" i="108"/>
  <c r="P80" i="108"/>
  <c r="O80" i="108"/>
  <c r="N80" i="108"/>
  <c r="M80" i="108"/>
  <c r="L80" i="108"/>
  <c r="K80" i="108"/>
  <c r="J80" i="108"/>
  <c r="I80" i="108"/>
  <c r="H80" i="108"/>
  <c r="G80" i="108"/>
  <c r="AP79" i="108"/>
  <c r="AO79" i="108"/>
  <c r="AN79" i="108"/>
  <c r="AM79" i="108"/>
  <c r="AL79" i="108"/>
  <c r="AK79" i="108"/>
  <c r="AJ79" i="108"/>
  <c r="AI79" i="108"/>
  <c r="AH79" i="108"/>
  <c r="AG79" i="108"/>
  <c r="AF79" i="108"/>
  <c r="AE79" i="108"/>
  <c r="AD79" i="108"/>
  <c r="AC79" i="108"/>
  <c r="AB79" i="108"/>
  <c r="AA79" i="108"/>
  <c r="Z79" i="108"/>
  <c r="Y79" i="108"/>
  <c r="X79" i="108"/>
  <c r="W79" i="108"/>
  <c r="V79" i="108"/>
  <c r="U79" i="108"/>
  <c r="T79" i="108"/>
  <c r="S79" i="108"/>
  <c r="R79" i="108"/>
  <c r="Q79" i="108"/>
  <c r="P79" i="108"/>
  <c r="O79" i="108"/>
  <c r="N79" i="108"/>
  <c r="M79" i="108"/>
  <c r="L79" i="108"/>
  <c r="K79" i="108"/>
  <c r="J79" i="108"/>
  <c r="I79" i="108"/>
  <c r="H79" i="108"/>
  <c r="G79" i="108"/>
  <c r="AP78" i="108"/>
  <c r="AO78" i="108"/>
  <c r="AN78" i="108"/>
  <c r="AM78" i="108"/>
  <c r="AL78" i="108"/>
  <c r="AK78" i="108"/>
  <c r="AJ78" i="108"/>
  <c r="AI78" i="108"/>
  <c r="AH78" i="108"/>
  <c r="AG78" i="108"/>
  <c r="AF78" i="108"/>
  <c r="AE78" i="108"/>
  <c r="AD78" i="108"/>
  <c r="AC78" i="108"/>
  <c r="AB78" i="108"/>
  <c r="AA78" i="108"/>
  <c r="Z78" i="108"/>
  <c r="Y78" i="108"/>
  <c r="X78" i="108"/>
  <c r="W78" i="108"/>
  <c r="V78" i="108"/>
  <c r="U78" i="108"/>
  <c r="T78" i="108"/>
  <c r="S78" i="108"/>
  <c r="R78" i="108"/>
  <c r="Q78" i="108"/>
  <c r="P78" i="108"/>
  <c r="O78" i="108"/>
  <c r="N78" i="108"/>
  <c r="M78" i="108"/>
  <c r="L78" i="108"/>
  <c r="K78" i="108"/>
  <c r="J78" i="108"/>
  <c r="I78" i="108"/>
  <c r="H78" i="108"/>
  <c r="G78" i="108"/>
  <c r="AP77" i="108"/>
  <c r="AO77" i="108"/>
  <c r="AN77" i="108"/>
  <c r="AM77" i="108"/>
  <c r="AL77" i="108"/>
  <c r="AK77" i="108"/>
  <c r="AJ77" i="108"/>
  <c r="AI77" i="108"/>
  <c r="AH77" i="108"/>
  <c r="AG77" i="108"/>
  <c r="AF77" i="108"/>
  <c r="AE77" i="108"/>
  <c r="AD77" i="108"/>
  <c r="AC77" i="108"/>
  <c r="AB77" i="108"/>
  <c r="AA77" i="108"/>
  <c r="Z77" i="108"/>
  <c r="Y77" i="108"/>
  <c r="X77" i="108"/>
  <c r="W77" i="108"/>
  <c r="V77" i="108"/>
  <c r="U77" i="108"/>
  <c r="T77" i="108"/>
  <c r="S77" i="108"/>
  <c r="R77" i="108"/>
  <c r="Q77" i="108"/>
  <c r="P77" i="108"/>
  <c r="O77" i="108"/>
  <c r="N77" i="108"/>
  <c r="M77" i="108"/>
  <c r="L77" i="108"/>
  <c r="K77" i="108"/>
  <c r="J77" i="108"/>
  <c r="I77" i="108"/>
  <c r="H77" i="108"/>
  <c r="G77" i="108"/>
  <c r="AP76" i="108"/>
  <c r="AO76" i="108"/>
  <c r="AN76" i="108"/>
  <c r="AM76" i="108"/>
  <c r="AL76" i="108"/>
  <c r="AK76" i="108"/>
  <c r="AJ76" i="108"/>
  <c r="AI76" i="108"/>
  <c r="AH76" i="108"/>
  <c r="AG76" i="108"/>
  <c r="AF76" i="108"/>
  <c r="AE76" i="108"/>
  <c r="AD76" i="108"/>
  <c r="AC76" i="108"/>
  <c r="AB76" i="108"/>
  <c r="AA76" i="108"/>
  <c r="Z76" i="108"/>
  <c r="Y76" i="108"/>
  <c r="X76" i="108"/>
  <c r="W76" i="108"/>
  <c r="V76" i="108"/>
  <c r="U76" i="108"/>
  <c r="T76" i="108"/>
  <c r="S76" i="108"/>
  <c r="R76" i="108"/>
  <c r="Q76" i="108"/>
  <c r="P76" i="108"/>
  <c r="O76" i="108"/>
  <c r="N76" i="108"/>
  <c r="M76" i="108"/>
  <c r="L76" i="108"/>
  <c r="K76" i="108"/>
  <c r="J76" i="108"/>
  <c r="I76" i="108"/>
  <c r="H76" i="108"/>
  <c r="G76" i="108"/>
  <c r="AP75" i="108"/>
  <c r="AO75" i="108"/>
  <c r="AN75" i="108"/>
  <c r="AM75" i="108"/>
  <c r="AL75" i="108"/>
  <c r="AK75" i="108"/>
  <c r="AJ75" i="108"/>
  <c r="AI75" i="108"/>
  <c r="AH75" i="108"/>
  <c r="AG75" i="108"/>
  <c r="AF75" i="108"/>
  <c r="AE75" i="108"/>
  <c r="AD75" i="108"/>
  <c r="AC75" i="108"/>
  <c r="AB75" i="108"/>
  <c r="AA75" i="108"/>
  <c r="Z75" i="108"/>
  <c r="Y75" i="108"/>
  <c r="X75" i="108"/>
  <c r="W75" i="108"/>
  <c r="V75" i="108"/>
  <c r="U75" i="108"/>
  <c r="T75" i="108"/>
  <c r="S75" i="108"/>
  <c r="R75" i="108"/>
  <c r="Q75" i="108"/>
  <c r="P75" i="108"/>
  <c r="O75" i="108"/>
  <c r="N75" i="108"/>
  <c r="M75" i="108"/>
  <c r="L75" i="108"/>
  <c r="K75" i="108"/>
  <c r="J75" i="108"/>
  <c r="I75" i="108"/>
  <c r="H75" i="108"/>
  <c r="G75" i="108"/>
  <c r="AP74" i="108"/>
  <c r="AO74" i="108"/>
  <c r="AN74" i="108"/>
  <c r="AM74" i="108"/>
  <c r="AL74" i="108"/>
  <c r="AK74" i="108"/>
  <c r="AJ74" i="108"/>
  <c r="AI74" i="108"/>
  <c r="AH74" i="108"/>
  <c r="AG74" i="108"/>
  <c r="AF74" i="108"/>
  <c r="AE74" i="108"/>
  <c r="AD74" i="108"/>
  <c r="AC74" i="108"/>
  <c r="AB74" i="108"/>
  <c r="AA74" i="108"/>
  <c r="Z74" i="108"/>
  <c r="Y74" i="108"/>
  <c r="X74" i="108"/>
  <c r="W74" i="108"/>
  <c r="V74" i="108"/>
  <c r="U74" i="108"/>
  <c r="T74" i="108"/>
  <c r="S74" i="108"/>
  <c r="R74" i="108"/>
  <c r="Q74" i="108"/>
  <c r="P74" i="108"/>
  <c r="O74" i="108"/>
  <c r="N74" i="108"/>
  <c r="M74" i="108"/>
  <c r="L74" i="108"/>
  <c r="K74" i="108"/>
  <c r="J74" i="108"/>
  <c r="I74" i="108"/>
  <c r="H74" i="108"/>
  <c r="G74" i="108"/>
  <c r="AP73" i="108"/>
  <c r="AO73" i="108"/>
  <c r="AN73" i="108"/>
  <c r="AM73" i="108"/>
  <c r="AL73" i="108"/>
  <c r="AK73" i="108"/>
  <c r="AJ73" i="108"/>
  <c r="AI73" i="108"/>
  <c r="AH73" i="108"/>
  <c r="AG73" i="108"/>
  <c r="AF73" i="108"/>
  <c r="AE73" i="108"/>
  <c r="AD73" i="108"/>
  <c r="AC73" i="108"/>
  <c r="AB73" i="108"/>
  <c r="AA73" i="108"/>
  <c r="Z73" i="108"/>
  <c r="Y73" i="108"/>
  <c r="X73" i="108"/>
  <c r="W73" i="108"/>
  <c r="V73" i="108"/>
  <c r="U73" i="108"/>
  <c r="T73" i="108"/>
  <c r="S73" i="108"/>
  <c r="R73" i="108"/>
  <c r="Q73" i="108"/>
  <c r="P73" i="108"/>
  <c r="O73" i="108"/>
  <c r="N73" i="108"/>
  <c r="M73" i="108"/>
  <c r="L73" i="108"/>
  <c r="K73" i="108"/>
  <c r="J73" i="108"/>
  <c r="I73" i="108"/>
  <c r="H73" i="108"/>
  <c r="G73" i="108"/>
  <c r="AP72" i="108"/>
  <c r="AO72" i="108"/>
  <c r="AN72" i="108"/>
  <c r="AM72" i="108"/>
  <c r="AL72" i="108"/>
  <c r="AK72" i="108"/>
  <c r="AJ72" i="108"/>
  <c r="AI72" i="108"/>
  <c r="AH72" i="108"/>
  <c r="AG72" i="108"/>
  <c r="AF72" i="108"/>
  <c r="AE72" i="108"/>
  <c r="AD72" i="108"/>
  <c r="AC72" i="108"/>
  <c r="AB72" i="108"/>
  <c r="AA72" i="108"/>
  <c r="Z72" i="108"/>
  <c r="Y72" i="108"/>
  <c r="X72" i="108"/>
  <c r="W72" i="108"/>
  <c r="V72" i="108"/>
  <c r="U72" i="108"/>
  <c r="T72" i="108"/>
  <c r="S72" i="108"/>
  <c r="R72" i="108"/>
  <c r="Q72" i="108"/>
  <c r="P72" i="108"/>
  <c r="O72" i="108"/>
  <c r="N72" i="108"/>
  <c r="M72" i="108"/>
  <c r="L72" i="108"/>
  <c r="K72" i="108"/>
  <c r="J72" i="108"/>
  <c r="I72" i="108"/>
  <c r="H72" i="108"/>
  <c r="G72" i="108"/>
  <c r="AP71" i="108"/>
  <c r="AO71" i="108"/>
  <c r="AN71" i="108"/>
  <c r="AM71" i="108"/>
  <c r="AL71" i="108"/>
  <c r="AK71" i="108"/>
  <c r="AJ71" i="108"/>
  <c r="AI71" i="108"/>
  <c r="AH71" i="108"/>
  <c r="AG71" i="108"/>
  <c r="AF71" i="108"/>
  <c r="AE71" i="108"/>
  <c r="AD71" i="108"/>
  <c r="AC71" i="108"/>
  <c r="AB71" i="108"/>
  <c r="AA71" i="108"/>
  <c r="Z71" i="108"/>
  <c r="Y71" i="108"/>
  <c r="X71" i="108"/>
  <c r="W71" i="108"/>
  <c r="V71" i="108"/>
  <c r="U71" i="108"/>
  <c r="T71" i="108"/>
  <c r="S71" i="108"/>
  <c r="R71" i="108"/>
  <c r="Q71" i="108"/>
  <c r="P71" i="108"/>
  <c r="O71" i="108"/>
  <c r="N71" i="108"/>
  <c r="M71" i="108"/>
  <c r="L71" i="108"/>
  <c r="K71" i="108"/>
  <c r="J71" i="108"/>
  <c r="I71" i="108"/>
  <c r="H71" i="108"/>
  <c r="G71" i="108"/>
  <c r="AP70" i="108"/>
  <c r="AO70" i="108"/>
  <c r="AN70" i="108"/>
  <c r="AM70" i="108"/>
  <c r="AL70" i="108"/>
  <c r="AK70" i="108"/>
  <c r="AJ70" i="108"/>
  <c r="AI70" i="108"/>
  <c r="AH70" i="108"/>
  <c r="AG70" i="108"/>
  <c r="AF70" i="108"/>
  <c r="AE70" i="108"/>
  <c r="AD70" i="108"/>
  <c r="AC70" i="108"/>
  <c r="AB70" i="108"/>
  <c r="AA70" i="108"/>
  <c r="Z70" i="108"/>
  <c r="Y70" i="108"/>
  <c r="X70" i="108"/>
  <c r="W70" i="108"/>
  <c r="V70" i="108"/>
  <c r="U70" i="108"/>
  <c r="T70" i="108"/>
  <c r="S70" i="108"/>
  <c r="R70" i="108"/>
  <c r="Q70" i="108"/>
  <c r="P70" i="108"/>
  <c r="O70" i="108"/>
  <c r="N70" i="108"/>
  <c r="M70" i="108"/>
  <c r="L70" i="108"/>
  <c r="K70" i="108"/>
  <c r="J70" i="108"/>
  <c r="I70" i="108"/>
  <c r="H70" i="108"/>
  <c r="G70" i="108"/>
  <c r="AP69" i="108"/>
  <c r="AO69" i="108"/>
  <c r="AN69" i="108"/>
  <c r="AM69" i="108"/>
  <c r="AL69" i="108"/>
  <c r="AK69" i="108"/>
  <c r="AJ69" i="108"/>
  <c r="AI69" i="108"/>
  <c r="AH69" i="108"/>
  <c r="AG69" i="108"/>
  <c r="AF69" i="108"/>
  <c r="AE69" i="108"/>
  <c r="AD69" i="108"/>
  <c r="AC69" i="108"/>
  <c r="AB69" i="108"/>
  <c r="AA69" i="108"/>
  <c r="Z69" i="108"/>
  <c r="Y69" i="108"/>
  <c r="X69" i="108"/>
  <c r="W69" i="108"/>
  <c r="V69" i="108"/>
  <c r="U69" i="108"/>
  <c r="T69" i="108"/>
  <c r="S69" i="108"/>
  <c r="R69" i="108"/>
  <c r="Q69" i="108"/>
  <c r="P69" i="108"/>
  <c r="O69" i="108"/>
  <c r="N69" i="108"/>
  <c r="M69" i="108"/>
  <c r="L69" i="108"/>
  <c r="K69" i="108"/>
  <c r="J69" i="108"/>
  <c r="I69" i="108"/>
  <c r="H69" i="108"/>
  <c r="G69" i="108"/>
  <c r="AP68" i="108"/>
  <c r="AO68" i="108"/>
  <c r="AN68" i="108"/>
  <c r="AM68" i="108"/>
  <c r="AL68" i="108"/>
  <c r="AK68" i="108"/>
  <c r="AJ68" i="108"/>
  <c r="AI68" i="108"/>
  <c r="AH68" i="108"/>
  <c r="AG68" i="108"/>
  <c r="AF68" i="108"/>
  <c r="AE68" i="108"/>
  <c r="AD68" i="108"/>
  <c r="AC68" i="108"/>
  <c r="AB68" i="108"/>
  <c r="AA68" i="108"/>
  <c r="Z68" i="108"/>
  <c r="Y68" i="108"/>
  <c r="X68" i="108"/>
  <c r="W68" i="108"/>
  <c r="V68" i="108"/>
  <c r="U68" i="108"/>
  <c r="T68" i="108"/>
  <c r="S68" i="108"/>
  <c r="R68" i="108"/>
  <c r="Q68" i="108"/>
  <c r="P68" i="108"/>
  <c r="O68" i="108"/>
  <c r="N68" i="108"/>
  <c r="M68" i="108"/>
  <c r="L68" i="108"/>
  <c r="K68" i="108"/>
  <c r="J68" i="108"/>
  <c r="I68" i="108"/>
  <c r="H68" i="108"/>
  <c r="G68" i="108"/>
  <c r="AP67" i="108"/>
  <c r="AO67" i="108"/>
  <c r="AN67" i="108"/>
  <c r="AM67" i="108"/>
  <c r="AL67" i="108"/>
  <c r="AK67" i="108"/>
  <c r="AJ67" i="108"/>
  <c r="AI67" i="108"/>
  <c r="AH67" i="108"/>
  <c r="AG67" i="108"/>
  <c r="AF67" i="108"/>
  <c r="AE67" i="108"/>
  <c r="AD67" i="108"/>
  <c r="AC67" i="108"/>
  <c r="AB67" i="108"/>
  <c r="AA67" i="108"/>
  <c r="Z67" i="108"/>
  <c r="Y67" i="108"/>
  <c r="X67" i="108"/>
  <c r="W67" i="108"/>
  <c r="V67" i="108"/>
  <c r="U67" i="108"/>
  <c r="T67" i="108"/>
  <c r="S67" i="108"/>
  <c r="R67" i="108"/>
  <c r="Q67" i="108"/>
  <c r="P67" i="108"/>
  <c r="O67" i="108"/>
  <c r="N67" i="108"/>
  <c r="M67" i="108"/>
  <c r="L67" i="108"/>
  <c r="K67" i="108"/>
  <c r="J67" i="108"/>
  <c r="I67" i="108"/>
  <c r="H67" i="108"/>
  <c r="G67" i="108"/>
  <c r="AP66" i="108"/>
  <c r="AO66" i="108"/>
  <c r="AN66" i="108"/>
  <c r="AM66" i="108"/>
  <c r="AL66" i="108"/>
  <c r="AK66" i="108"/>
  <c r="AJ66" i="108"/>
  <c r="AI66" i="108"/>
  <c r="AH66" i="108"/>
  <c r="AG66" i="108"/>
  <c r="AF66" i="108"/>
  <c r="AE66" i="108"/>
  <c r="AD66" i="108"/>
  <c r="AC66" i="108"/>
  <c r="AB66" i="108"/>
  <c r="AA66" i="108"/>
  <c r="Z66" i="108"/>
  <c r="Y66" i="108"/>
  <c r="X66" i="108"/>
  <c r="W66" i="108"/>
  <c r="V66" i="108"/>
  <c r="U66" i="108"/>
  <c r="T66" i="108"/>
  <c r="S66" i="108"/>
  <c r="R66" i="108"/>
  <c r="Q66" i="108"/>
  <c r="P66" i="108"/>
  <c r="O66" i="108"/>
  <c r="N66" i="108"/>
  <c r="M66" i="108"/>
  <c r="L66" i="108"/>
  <c r="K66" i="108"/>
  <c r="J66" i="108"/>
  <c r="I66" i="108"/>
  <c r="H66" i="108"/>
  <c r="G66" i="108"/>
  <c r="AP65" i="108"/>
  <c r="AO65" i="108"/>
  <c r="AN65" i="108"/>
  <c r="AM65" i="108"/>
  <c r="AL65" i="108"/>
  <c r="AK65" i="108"/>
  <c r="AJ65" i="108"/>
  <c r="AI65" i="108"/>
  <c r="AH65" i="108"/>
  <c r="AG65" i="108"/>
  <c r="AF65" i="108"/>
  <c r="AE65" i="108"/>
  <c r="AD65" i="108"/>
  <c r="AC65" i="108"/>
  <c r="AB65" i="108"/>
  <c r="AA65" i="108"/>
  <c r="Z65" i="108"/>
  <c r="Y65" i="108"/>
  <c r="X65" i="108"/>
  <c r="W65" i="108"/>
  <c r="V65" i="108"/>
  <c r="U65" i="108"/>
  <c r="T65" i="108"/>
  <c r="S65" i="108"/>
  <c r="R65" i="108"/>
  <c r="Q65" i="108"/>
  <c r="P65" i="108"/>
  <c r="O65" i="108"/>
  <c r="N65" i="108"/>
  <c r="M65" i="108"/>
  <c r="L65" i="108"/>
  <c r="K65" i="108"/>
  <c r="J65" i="108"/>
  <c r="I65" i="108"/>
  <c r="H65" i="108"/>
  <c r="G65" i="108"/>
  <c r="AP64" i="108"/>
  <c r="AO64" i="108"/>
  <c r="AN64" i="108"/>
  <c r="AM64" i="108"/>
  <c r="AL64" i="108"/>
  <c r="AK64" i="108"/>
  <c r="AJ64" i="108"/>
  <c r="AI64" i="108"/>
  <c r="AH64" i="108"/>
  <c r="AG64" i="108"/>
  <c r="AF64" i="108"/>
  <c r="AE64" i="108"/>
  <c r="AD64" i="108"/>
  <c r="AC64" i="108"/>
  <c r="AB64" i="108"/>
  <c r="AA64" i="108"/>
  <c r="Z64" i="108"/>
  <c r="Y64" i="108"/>
  <c r="X64" i="108"/>
  <c r="W64" i="108"/>
  <c r="V64" i="108"/>
  <c r="U64" i="108"/>
  <c r="T64" i="108"/>
  <c r="S64" i="108"/>
  <c r="R64" i="108"/>
  <c r="Q64" i="108"/>
  <c r="P64" i="108"/>
  <c r="O64" i="108"/>
  <c r="N64" i="108"/>
  <c r="M64" i="108"/>
  <c r="L64" i="108"/>
  <c r="K64" i="108"/>
  <c r="J64" i="108"/>
  <c r="I64" i="108"/>
  <c r="H64" i="108"/>
  <c r="G64" i="108"/>
  <c r="AP63" i="108"/>
  <c r="AO63" i="108"/>
  <c r="AN63" i="108"/>
  <c r="AM63" i="108"/>
  <c r="AL63" i="108"/>
  <c r="AK63" i="108"/>
  <c r="AJ63" i="108"/>
  <c r="AI63" i="108"/>
  <c r="AH63" i="108"/>
  <c r="AG63" i="108"/>
  <c r="AF63" i="108"/>
  <c r="AE63" i="108"/>
  <c r="AD63" i="108"/>
  <c r="AC63" i="108"/>
  <c r="AB63" i="108"/>
  <c r="AA63" i="108"/>
  <c r="Z63" i="108"/>
  <c r="Y63" i="108"/>
  <c r="X63" i="108"/>
  <c r="W63" i="108"/>
  <c r="V63" i="108"/>
  <c r="U63" i="108"/>
  <c r="T63" i="108"/>
  <c r="S63" i="108"/>
  <c r="R63" i="108"/>
  <c r="Q63" i="108"/>
  <c r="P63" i="108"/>
  <c r="O63" i="108"/>
  <c r="N63" i="108"/>
  <c r="M63" i="108"/>
  <c r="L63" i="108"/>
  <c r="K63" i="108"/>
  <c r="J63" i="108"/>
  <c r="I63" i="108"/>
  <c r="H63" i="108"/>
  <c r="G63" i="108"/>
  <c r="AP62" i="108"/>
  <c r="AO62" i="108"/>
  <c r="AN62" i="108"/>
  <c r="AM62" i="108"/>
  <c r="AL62" i="108"/>
  <c r="AK62" i="108"/>
  <c r="AJ62" i="108"/>
  <c r="AI62" i="108"/>
  <c r="AH62" i="108"/>
  <c r="AG62" i="108"/>
  <c r="AF62" i="108"/>
  <c r="AE62" i="108"/>
  <c r="AD62" i="108"/>
  <c r="AC62" i="108"/>
  <c r="AB62" i="108"/>
  <c r="AA62" i="108"/>
  <c r="Z62" i="108"/>
  <c r="Y62" i="108"/>
  <c r="X62" i="108"/>
  <c r="W62" i="108"/>
  <c r="V62" i="108"/>
  <c r="U62" i="108"/>
  <c r="T62" i="108"/>
  <c r="S62" i="108"/>
  <c r="R62" i="108"/>
  <c r="Q62" i="108"/>
  <c r="P62" i="108"/>
  <c r="O62" i="108"/>
  <c r="N62" i="108"/>
  <c r="M62" i="108"/>
  <c r="L62" i="108"/>
  <c r="K62" i="108"/>
  <c r="J62" i="108"/>
  <c r="I62" i="108"/>
  <c r="H62" i="108"/>
  <c r="G62" i="108"/>
  <c r="AP61" i="108"/>
  <c r="AO61" i="108"/>
  <c r="AN61" i="108"/>
  <c r="AM61" i="108"/>
  <c r="AL61" i="108"/>
  <c r="AK61" i="108"/>
  <c r="AJ61" i="108"/>
  <c r="AI61" i="108"/>
  <c r="AH61" i="108"/>
  <c r="AG61" i="108"/>
  <c r="AF61" i="108"/>
  <c r="AE61" i="108"/>
  <c r="AD61" i="108"/>
  <c r="AC61" i="108"/>
  <c r="AB61" i="108"/>
  <c r="AA61" i="108"/>
  <c r="Z61" i="108"/>
  <c r="Y61" i="108"/>
  <c r="X61" i="108"/>
  <c r="W61" i="108"/>
  <c r="V61" i="108"/>
  <c r="U61" i="108"/>
  <c r="T61" i="108"/>
  <c r="S61" i="108"/>
  <c r="R61" i="108"/>
  <c r="Q61" i="108"/>
  <c r="P61" i="108"/>
  <c r="O61" i="108"/>
  <c r="N61" i="108"/>
  <c r="M61" i="108"/>
  <c r="L61" i="108"/>
  <c r="K61" i="108"/>
  <c r="J61" i="108"/>
  <c r="I61" i="108"/>
  <c r="H61" i="108"/>
  <c r="G61" i="108"/>
  <c r="AP60" i="108"/>
  <c r="AO60" i="108"/>
  <c r="AN60" i="108"/>
  <c r="AM60" i="108"/>
  <c r="AL60" i="108"/>
  <c r="AK60" i="108"/>
  <c r="AJ60" i="108"/>
  <c r="AI60" i="108"/>
  <c r="AH60" i="108"/>
  <c r="AG60" i="108"/>
  <c r="AF60" i="108"/>
  <c r="AE60" i="108"/>
  <c r="AD60" i="108"/>
  <c r="AC60" i="108"/>
  <c r="AB60" i="108"/>
  <c r="AA60" i="108"/>
  <c r="Z60" i="108"/>
  <c r="Y60" i="108"/>
  <c r="X60" i="108"/>
  <c r="W60" i="108"/>
  <c r="V60" i="108"/>
  <c r="U60" i="108"/>
  <c r="T60" i="108"/>
  <c r="S60" i="108"/>
  <c r="R60" i="108"/>
  <c r="Q60" i="108"/>
  <c r="P60" i="108"/>
  <c r="O60" i="108"/>
  <c r="N60" i="108"/>
  <c r="M60" i="108"/>
  <c r="L60" i="108"/>
  <c r="K60" i="108"/>
  <c r="J60" i="108"/>
  <c r="I60" i="108"/>
  <c r="H60" i="108"/>
  <c r="G60" i="108"/>
  <c r="AP59" i="108"/>
  <c r="AO59" i="108"/>
  <c r="AN59" i="108"/>
  <c r="AM59" i="108"/>
  <c r="AL59" i="108"/>
  <c r="AK59" i="108"/>
  <c r="AJ59" i="108"/>
  <c r="AI59" i="108"/>
  <c r="AH59" i="108"/>
  <c r="AG59" i="108"/>
  <c r="AF59" i="108"/>
  <c r="AE59" i="108"/>
  <c r="AD59" i="108"/>
  <c r="AC59" i="108"/>
  <c r="AB59" i="108"/>
  <c r="AA59" i="108"/>
  <c r="Z59" i="108"/>
  <c r="Y59" i="108"/>
  <c r="X59" i="108"/>
  <c r="W59" i="108"/>
  <c r="V59" i="108"/>
  <c r="U59" i="108"/>
  <c r="T59" i="108"/>
  <c r="S59" i="108"/>
  <c r="R59" i="108"/>
  <c r="Q59" i="108"/>
  <c r="P59" i="108"/>
  <c r="O59" i="108"/>
  <c r="N59" i="108"/>
  <c r="M59" i="108"/>
  <c r="L59" i="108"/>
  <c r="K59" i="108"/>
  <c r="J59" i="108"/>
  <c r="I59" i="108"/>
  <c r="H59" i="108"/>
  <c r="G59" i="108"/>
  <c r="AP58" i="108"/>
  <c r="AO58" i="108"/>
  <c r="AN58" i="108"/>
  <c r="AM58" i="108"/>
  <c r="AL58" i="108"/>
  <c r="AK58" i="108"/>
  <c r="AJ58" i="108"/>
  <c r="AI58" i="108"/>
  <c r="AH58" i="108"/>
  <c r="AG58" i="108"/>
  <c r="AF58" i="108"/>
  <c r="AE58" i="108"/>
  <c r="AD58" i="108"/>
  <c r="AC58" i="108"/>
  <c r="AB58" i="108"/>
  <c r="AA58" i="108"/>
  <c r="Z58" i="108"/>
  <c r="Y58" i="108"/>
  <c r="X58" i="108"/>
  <c r="W58" i="108"/>
  <c r="V58" i="108"/>
  <c r="U58" i="108"/>
  <c r="T58" i="108"/>
  <c r="S58" i="108"/>
  <c r="R58" i="108"/>
  <c r="Q58" i="108"/>
  <c r="P58" i="108"/>
  <c r="O58" i="108"/>
  <c r="N58" i="108"/>
  <c r="M58" i="108"/>
  <c r="L58" i="108"/>
  <c r="K58" i="108"/>
  <c r="J58" i="108"/>
  <c r="I58" i="108"/>
  <c r="H58" i="108"/>
  <c r="G58" i="108"/>
  <c r="AP57" i="108"/>
  <c r="AO57" i="108"/>
  <c r="AN57" i="108"/>
  <c r="AM57" i="108"/>
  <c r="AL57" i="108"/>
  <c r="AK57" i="108"/>
  <c r="AJ57" i="108"/>
  <c r="AI57" i="108"/>
  <c r="AH57" i="108"/>
  <c r="AG57" i="108"/>
  <c r="AF57" i="108"/>
  <c r="AE57" i="108"/>
  <c r="AD57" i="108"/>
  <c r="AC57" i="108"/>
  <c r="AB57" i="108"/>
  <c r="AA57" i="108"/>
  <c r="Z57" i="108"/>
  <c r="Y57" i="108"/>
  <c r="X57" i="108"/>
  <c r="W57" i="108"/>
  <c r="V57" i="108"/>
  <c r="U57" i="108"/>
  <c r="T57" i="108"/>
  <c r="S57" i="108"/>
  <c r="R57" i="108"/>
  <c r="Q57" i="108"/>
  <c r="P57" i="108"/>
  <c r="O57" i="108"/>
  <c r="N57" i="108"/>
  <c r="M57" i="108"/>
  <c r="L57" i="108"/>
  <c r="K57" i="108"/>
  <c r="J57" i="108"/>
  <c r="I57" i="108"/>
  <c r="H57" i="108"/>
  <c r="G57" i="108"/>
  <c r="AP56" i="108"/>
  <c r="AO56" i="108"/>
  <c r="AN56" i="108"/>
  <c r="AM56" i="108"/>
  <c r="AL56" i="108"/>
  <c r="AK56" i="108"/>
  <c r="AJ56" i="108"/>
  <c r="AI56" i="108"/>
  <c r="AH56" i="108"/>
  <c r="AG56" i="108"/>
  <c r="AF56" i="108"/>
  <c r="AE56" i="108"/>
  <c r="AD56" i="108"/>
  <c r="AC56" i="108"/>
  <c r="AB56" i="108"/>
  <c r="AA56" i="108"/>
  <c r="Z56" i="108"/>
  <c r="Y56" i="108"/>
  <c r="X56" i="108"/>
  <c r="W56" i="108"/>
  <c r="V56" i="108"/>
  <c r="U56" i="108"/>
  <c r="T56" i="108"/>
  <c r="S56" i="108"/>
  <c r="R56" i="108"/>
  <c r="Q56" i="108"/>
  <c r="P56" i="108"/>
  <c r="O56" i="108"/>
  <c r="N56" i="108"/>
  <c r="M56" i="108"/>
  <c r="L56" i="108"/>
  <c r="K56" i="108"/>
  <c r="J56" i="108"/>
  <c r="I56" i="108"/>
  <c r="H56" i="108"/>
  <c r="G56" i="108"/>
  <c r="AP55" i="108"/>
  <c r="AO55" i="108"/>
  <c r="AN55" i="108"/>
  <c r="AM55" i="108"/>
  <c r="AL55" i="108"/>
  <c r="AK55" i="108"/>
  <c r="AJ55" i="108"/>
  <c r="AI55" i="108"/>
  <c r="AH55" i="108"/>
  <c r="AG55" i="108"/>
  <c r="AF55" i="108"/>
  <c r="AE55" i="108"/>
  <c r="AD55" i="108"/>
  <c r="AC55" i="108"/>
  <c r="AB55" i="108"/>
  <c r="AA55" i="108"/>
  <c r="Z55" i="108"/>
  <c r="Y55" i="108"/>
  <c r="X55" i="108"/>
  <c r="W55" i="108"/>
  <c r="V55" i="108"/>
  <c r="U55" i="108"/>
  <c r="T55" i="108"/>
  <c r="S55" i="108"/>
  <c r="R55" i="108"/>
  <c r="Q55" i="108"/>
  <c r="P55" i="108"/>
  <c r="O55" i="108"/>
  <c r="N55" i="108"/>
  <c r="M55" i="108"/>
  <c r="L55" i="108"/>
  <c r="K55" i="108"/>
  <c r="J55" i="108"/>
  <c r="I55" i="108"/>
  <c r="H55" i="108"/>
  <c r="G55" i="108"/>
  <c r="AP54" i="108"/>
  <c r="AO54" i="108"/>
  <c r="AN54" i="108"/>
  <c r="AM54" i="108"/>
  <c r="AL54" i="108"/>
  <c r="AK54" i="108"/>
  <c r="AJ54" i="108"/>
  <c r="AI54" i="108"/>
  <c r="AH54" i="108"/>
  <c r="AG54" i="108"/>
  <c r="AF54" i="108"/>
  <c r="AE54" i="108"/>
  <c r="AD54" i="108"/>
  <c r="AC54" i="108"/>
  <c r="AB54" i="108"/>
  <c r="AA54" i="108"/>
  <c r="Z54" i="108"/>
  <c r="Y54" i="108"/>
  <c r="X54" i="108"/>
  <c r="W54" i="108"/>
  <c r="V54" i="108"/>
  <c r="U54" i="108"/>
  <c r="T54" i="108"/>
  <c r="S54" i="108"/>
  <c r="R54" i="108"/>
  <c r="Q54" i="108"/>
  <c r="P54" i="108"/>
  <c r="O54" i="108"/>
  <c r="N54" i="108"/>
  <c r="M54" i="108"/>
  <c r="L54" i="108"/>
  <c r="K54" i="108"/>
  <c r="J54" i="108"/>
  <c r="I54" i="108"/>
  <c r="H54" i="108"/>
  <c r="G54" i="108"/>
  <c r="AP53" i="108"/>
  <c r="AO53" i="108"/>
  <c r="AN53" i="108"/>
  <c r="AM53" i="108"/>
  <c r="AL53" i="108"/>
  <c r="AK53" i="108"/>
  <c r="AJ53" i="108"/>
  <c r="AI53" i="108"/>
  <c r="AH53" i="108"/>
  <c r="AG53" i="108"/>
  <c r="AF53" i="108"/>
  <c r="AE53" i="108"/>
  <c r="AD53" i="108"/>
  <c r="AC53" i="108"/>
  <c r="AB53" i="108"/>
  <c r="AA53" i="108"/>
  <c r="Z53" i="108"/>
  <c r="Y53" i="108"/>
  <c r="X53" i="108"/>
  <c r="W53" i="108"/>
  <c r="V53" i="108"/>
  <c r="U53" i="108"/>
  <c r="T53" i="108"/>
  <c r="S53" i="108"/>
  <c r="R53" i="108"/>
  <c r="Q53" i="108"/>
  <c r="P53" i="108"/>
  <c r="O53" i="108"/>
  <c r="N53" i="108"/>
  <c r="M53" i="108"/>
  <c r="L53" i="108"/>
  <c r="K53" i="108"/>
  <c r="J53" i="108"/>
  <c r="I53" i="108"/>
  <c r="H53" i="108"/>
  <c r="G53" i="108"/>
  <c r="AP52" i="108"/>
  <c r="AO52" i="108"/>
  <c r="AN52" i="108"/>
  <c r="AM52" i="108"/>
  <c r="AL52" i="108"/>
  <c r="AK52" i="108"/>
  <c r="AJ52" i="108"/>
  <c r="AI52" i="108"/>
  <c r="AH52" i="108"/>
  <c r="AG52" i="108"/>
  <c r="AF52" i="108"/>
  <c r="AE52" i="108"/>
  <c r="AD52" i="108"/>
  <c r="AC52" i="108"/>
  <c r="AB52" i="108"/>
  <c r="AA52" i="108"/>
  <c r="Z52" i="108"/>
  <c r="Y52" i="108"/>
  <c r="X52" i="108"/>
  <c r="W52" i="108"/>
  <c r="V52" i="108"/>
  <c r="U52" i="108"/>
  <c r="T52" i="108"/>
  <c r="S52" i="108"/>
  <c r="R52" i="108"/>
  <c r="Q52" i="108"/>
  <c r="P52" i="108"/>
  <c r="O52" i="108"/>
  <c r="N52" i="108"/>
  <c r="M52" i="108"/>
  <c r="L52" i="108"/>
  <c r="K52" i="108"/>
  <c r="J52" i="108"/>
  <c r="I52" i="108"/>
  <c r="H52" i="108"/>
  <c r="G52" i="108"/>
  <c r="AP51" i="108"/>
  <c r="AO51" i="108"/>
  <c r="AN51" i="108"/>
  <c r="AM51" i="108"/>
  <c r="AL51" i="108"/>
  <c r="AK51" i="108"/>
  <c r="AJ51" i="108"/>
  <c r="AI51" i="108"/>
  <c r="AH51" i="108"/>
  <c r="AG51" i="108"/>
  <c r="AF51" i="108"/>
  <c r="AE51" i="108"/>
  <c r="AD51" i="108"/>
  <c r="AC51" i="108"/>
  <c r="AB51" i="108"/>
  <c r="AA51" i="108"/>
  <c r="Z51" i="108"/>
  <c r="Y51" i="108"/>
  <c r="X51" i="108"/>
  <c r="W51" i="108"/>
  <c r="V51" i="108"/>
  <c r="U51" i="108"/>
  <c r="T51" i="108"/>
  <c r="S51" i="108"/>
  <c r="R51" i="108"/>
  <c r="Q51" i="108"/>
  <c r="P51" i="108"/>
  <c r="O51" i="108"/>
  <c r="N51" i="108"/>
  <c r="M51" i="108"/>
  <c r="L51" i="108"/>
  <c r="K51" i="108"/>
  <c r="J51" i="108"/>
  <c r="I51" i="108"/>
  <c r="H51" i="108"/>
  <c r="G51" i="108"/>
  <c r="AP50" i="108"/>
  <c r="AO50" i="108"/>
  <c r="AN50" i="108"/>
  <c r="AM50" i="108"/>
  <c r="AL50" i="108"/>
  <c r="AK50" i="108"/>
  <c r="AJ50" i="108"/>
  <c r="AI50" i="108"/>
  <c r="AH50" i="108"/>
  <c r="AG50" i="108"/>
  <c r="AF50" i="108"/>
  <c r="AE50" i="108"/>
  <c r="AD50" i="108"/>
  <c r="AC50" i="108"/>
  <c r="AB50" i="108"/>
  <c r="AA50" i="108"/>
  <c r="Z50" i="108"/>
  <c r="Y50" i="108"/>
  <c r="X50" i="108"/>
  <c r="W50" i="108"/>
  <c r="V50" i="108"/>
  <c r="U50" i="108"/>
  <c r="T50" i="108"/>
  <c r="S50" i="108"/>
  <c r="R50" i="108"/>
  <c r="Q50" i="108"/>
  <c r="P50" i="108"/>
  <c r="O50" i="108"/>
  <c r="N50" i="108"/>
  <c r="M50" i="108"/>
  <c r="L50" i="108"/>
  <c r="K50" i="108"/>
  <c r="J50" i="108"/>
  <c r="I50" i="108"/>
  <c r="H50" i="108"/>
  <c r="G50" i="108"/>
  <c r="AP49" i="108"/>
  <c r="AO49" i="108"/>
  <c r="AN49" i="108"/>
  <c r="AM49" i="108"/>
  <c r="AL49" i="108"/>
  <c r="AK49" i="108"/>
  <c r="AJ49" i="108"/>
  <c r="AI49" i="108"/>
  <c r="AH49" i="108"/>
  <c r="AG49" i="108"/>
  <c r="AF49" i="108"/>
  <c r="AE49" i="108"/>
  <c r="AD49" i="108"/>
  <c r="AC49" i="108"/>
  <c r="AB49" i="108"/>
  <c r="AA49" i="108"/>
  <c r="Z49" i="108"/>
  <c r="Y49" i="108"/>
  <c r="X49" i="108"/>
  <c r="W49" i="108"/>
  <c r="V49" i="108"/>
  <c r="U49" i="108"/>
  <c r="T49" i="108"/>
  <c r="S49" i="108"/>
  <c r="R49" i="108"/>
  <c r="Q49" i="108"/>
  <c r="P49" i="108"/>
  <c r="O49" i="108"/>
  <c r="N49" i="108"/>
  <c r="M49" i="108"/>
  <c r="L49" i="108"/>
  <c r="K49" i="108"/>
  <c r="J49" i="108"/>
  <c r="I49" i="108"/>
  <c r="H49" i="108"/>
  <c r="G49" i="108"/>
  <c r="AP48" i="108"/>
  <c r="AO48" i="108"/>
  <c r="AN48" i="108"/>
  <c r="AM48" i="108"/>
  <c r="AL48" i="108"/>
  <c r="AK48" i="108"/>
  <c r="AJ48" i="108"/>
  <c r="AI48" i="108"/>
  <c r="AH48" i="108"/>
  <c r="AG48" i="108"/>
  <c r="AF48" i="108"/>
  <c r="AE48" i="108"/>
  <c r="AD48" i="108"/>
  <c r="AC48" i="108"/>
  <c r="AB48" i="108"/>
  <c r="AA48" i="108"/>
  <c r="Z48" i="108"/>
  <c r="Y48" i="108"/>
  <c r="X48" i="108"/>
  <c r="W48" i="108"/>
  <c r="V48" i="108"/>
  <c r="U48" i="108"/>
  <c r="T48" i="108"/>
  <c r="S48" i="108"/>
  <c r="R48" i="108"/>
  <c r="Q48" i="108"/>
  <c r="P48" i="108"/>
  <c r="O48" i="108"/>
  <c r="N48" i="108"/>
  <c r="M48" i="108"/>
  <c r="L48" i="108"/>
  <c r="K48" i="108"/>
  <c r="J48" i="108"/>
  <c r="I48" i="108"/>
  <c r="H48" i="108"/>
  <c r="G48" i="108"/>
  <c r="AP47" i="108"/>
  <c r="AO47" i="108"/>
  <c r="AN47" i="108"/>
  <c r="AM47" i="108"/>
  <c r="AL47" i="108"/>
  <c r="AK47" i="108"/>
  <c r="AJ47" i="108"/>
  <c r="AI47" i="108"/>
  <c r="AH47" i="108"/>
  <c r="AG47" i="108"/>
  <c r="AF47" i="108"/>
  <c r="AE47" i="108"/>
  <c r="AD47" i="108"/>
  <c r="AC47" i="108"/>
  <c r="AB47" i="108"/>
  <c r="AA47" i="108"/>
  <c r="Z47" i="108"/>
  <c r="Y47" i="108"/>
  <c r="X47" i="108"/>
  <c r="W47" i="108"/>
  <c r="V47" i="108"/>
  <c r="U47" i="108"/>
  <c r="T47" i="108"/>
  <c r="S47" i="108"/>
  <c r="R47" i="108"/>
  <c r="Q47" i="108"/>
  <c r="P47" i="108"/>
  <c r="O47" i="108"/>
  <c r="N47" i="108"/>
  <c r="M47" i="108"/>
  <c r="L47" i="108"/>
  <c r="K47" i="108"/>
  <c r="J47" i="108"/>
  <c r="I47" i="108"/>
  <c r="H47" i="108"/>
  <c r="G47" i="108"/>
  <c r="AP46" i="108"/>
  <c r="AO46" i="108"/>
  <c r="AN46" i="108"/>
  <c r="AM46" i="108"/>
  <c r="AL46" i="108"/>
  <c r="AK46" i="108"/>
  <c r="AJ46" i="108"/>
  <c r="AI46" i="108"/>
  <c r="AH46" i="108"/>
  <c r="AG46" i="108"/>
  <c r="AF46" i="108"/>
  <c r="AE46" i="108"/>
  <c r="AD46" i="108"/>
  <c r="AC46" i="108"/>
  <c r="AB46" i="108"/>
  <c r="AA46" i="108"/>
  <c r="Z46" i="108"/>
  <c r="Y46" i="108"/>
  <c r="X46" i="108"/>
  <c r="W46" i="108"/>
  <c r="V46" i="108"/>
  <c r="U46" i="108"/>
  <c r="T46" i="108"/>
  <c r="S46" i="108"/>
  <c r="R46" i="108"/>
  <c r="Q46" i="108"/>
  <c r="P46" i="108"/>
  <c r="O46" i="108"/>
  <c r="N46" i="108"/>
  <c r="M46" i="108"/>
  <c r="L46" i="108"/>
  <c r="K46" i="108"/>
  <c r="J46" i="108"/>
  <c r="I46" i="108"/>
  <c r="H46" i="108"/>
  <c r="G46" i="108"/>
  <c r="AP45" i="108"/>
  <c r="AO45" i="108"/>
  <c r="AN45" i="108"/>
  <c r="AM45" i="108"/>
  <c r="AL45" i="108"/>
  <c r="AK45" i="108"/>
  <c r="AJ45" i="108"/>
  <c r="AI45" i="108"/>
  <c r="AH45" i="108"/>
  <c r="AG45" i="108"/>
  <c r="AF45" i="108"/>
  <c r="AE45" i="108"/>
  <c r="AD45" i="108"/>
  <c r="AC45" i="108"/>
  <c r="AB45" i="108"/>
  <c r="AA45" i="108"/>
  <c r="Z45" i="108"/>
  <c r="Y45" i="108"/>
  <c r="X45" i="108"/>
  <c r="W45" i="108"/>
  <c r="V45" i="108"/>
  <c r="U45" i="108"/>
  <c r="T45" i="108"/>
  <c r="S45" i="108"/>
  <c r="R45" i="108"/>
  <c r="Q45" i="108"/>
  <c r="P45" i="108"/>
  <c r="O45" i="108"/>
  <c r="N45" i="108"/>
  <c r="M45" i="108"/>
  <c r="L45" i="108"/>
  <c r="K45" i="108"/>
  <c r="J45" i="108"/>
  <c r="I45" i="108"/>
  <c r="H45" i="108"/>
  <c r="G45" i="108"/>
  <c r="AP44" i="108"/>
  <c r="AO44" i="108"/>
  <c r="AN44" i="108"/>
  <c r="AM44" i="108"/>
  <c r="AL44" i="108"/>
  <c r="AK44" i="108"/>
  <c r="AJ44" i="108"/>
  <c r="AI44" i="108"/>
  <c r="AH44" i="108"/>
  <c r="AG44" i="108"/>
  <c r="AF44" i="108"/>
  <c r="AE44" i="108"/>
  <c r="AD44" i="108"/>
  <c r="AC44" i="108"/>
  <c r="AB44" i="108"/>
  <c r="AA44" i="108"/>
  <c r="Z44" i="108"/>
  <c r="Y44" i="108"/>
  <c r="X44" i="108"/>
  <c r="W44" i="108"/>
  <c r="V44" i="108"/>
  <c r="U44" i="108"/>
  <c r="T44" i="108"/>
  <c r="S44" i="108"/>
  <c r="R44" i="108"/>
  <c r="Q44" i="108"/>
  <c r="P44" i="108"/>
  <c r="O44" i="108"/>
  <c r="N44" i="108"/>
  <c r="M44" i="108"/>
  <c r="L44" i="108"/>
  <c r="K44" i="108"/>
  <c r="J44" i="108"/>
  <c r="I44" i="108"/>
  <c r="H44" i="108"/>
  <c r="G44" i="108"/>
  <c r="AP43" i="108"/>
  <c r="AO43" i="108"/>
  <c r="AN43" i="108"/>
  <c r="AM43" i="108"/>
  <c r="AL43" i="108"/>
  <c r="AK43" i="108"/>
  <c r="AJ43" i="108"/>
  <c r="AI43" i="108"/>
  <c r="AH43" i="108"/>
  <c r="AG43" i="108"/>
  <c r="AF43" i="108"/>
  <c r="AE43" i="108"/>
  <c r="AD43" i="108"/>
  <c r="AC43" i="108"/>
  <c r="AB43" i="108"/>
  <c r="AA43" i="108"/>
  <c r="Z43" i="108"/>
  <c r="Y43" i="108"/>
  <c r="X43" i="108"/>
  <c r="W43" i="108"/>
  <c r="V43" i="108"/>
  <c r="U43" i="108"/>
  <c r="T43" i="108"/>
  <c r="S43" i="108"/>
  <c r="R43" i="108"/>
  <c r="Q43" i="108"/>
  <c r="P43" i="108"/>
  <c r="O43" i="108"/>
  <c r="N43" i="108"/>
  <c r="M43" i="108"/>
  <c r="L43" i="108"/>
  <c r="K43" i="108"/>
  <c r="J43" i="108"/>
  <c r="I43" i="108"/>
  <c r="H43" i="108"/>
  <c r="G43" i="108"/>
  <c r="AP42" i="108"/>
  <c r="AO42" i="108"/>
  <c r="AN42" i="108"/>
  <c r="AM42" i="108"/>
  <c r="AL42" i="108"/>
  <c r="AK42" i="108"/>
  <c r="AJ42" i="108"/>
  <c r="AI42" i="108"/>
  <c r="AH42" i="108"/>
  <c r="AG42" i="108"/>
  <c r="AF42" i="108"/>
  <c r="AE42" i="108"/>
  <c r="AD42" i="108"/>
  <c r="AC42" i="108"/>
  <c r="AB42" i="108"/>
  <c r="AA42" i="108"/>
  <c r="Z42" i="108"/>
  <c r="Y42" i="108"/>
  <c r="X42" i="108"/>
  <c r="W42" i="108"/>
  <c r="V42" i="108"/>
  <c r="U42" i="108"/>
  <c r="T42" i="108"/>
  <c r="S42" i="108"/>
  <c r="R42" i="108"/>
  <c r="Q42" i="108"/>
  <c r="P42" i="108"/>
  <c r="O42" i="108"/>
  <c r="N42" i="108"/>
  <c r="M42" i="108"/>
  <c r="L42" i="108"/>
  <c r="K42" i="108"/>
  <c r="J42" i="108"/>
  <c r="I42" i="108"/>
  <c r="H42" i="108"/>
  <c r="G42" i="108"/>
  <c r="AP41" i="108"/>
  <c r="AO41" i="108"/>
  <c r="AN41" i="108"/>
  <c r="AM41" i="108"/>
  <c r="AL41" i="108"/>
  <c r="AK41" i="108"/>
  <c r="AJ41" i="108"/>
  <c r="AI41" i="108"/>
  <c r="AH41" i="108"/>
  <c r="AG41" i="108"/>
  <c r="AF41" i="108"/>
  <c r="AE41" i="108"/>
  <c r="AD41" i="108"/>
  <c r="AC41" i="108"/>
  <c r="AB41" i="108"/>
  <c r="AA41" i="108"/>
  <c r="Z41" i="108"/>
  <c r="Y41" i="108"/>
  <c r="X41" i="108"/>
  <c r="W41" i="108"/>
  <c r="V41" i="108"/>
  <c r="U41" i="108"/>
  <c r="T41" i="108"/>
  <c r="S41" i="108"/>
  <c r="R41" i="108"/>
  <c r="Q41" i="108"/>
  <c r="P41" i="108"/>
  <c r="O41" i="108"/>
  <c r="N41" i="108"/>
  <c r="M41" i="108"/>
  <c r="L41" i="108"/>
  <c r="K41" i="108"/>
  <c r="J41" i="108"/>
  <c r="I41" i="108"/>
  <c r="H41" i="108"/>
  <c r="G41" i="108"/>
  <c r="AP40" i="108"/>
  <c r="AO40" i="108"/>
  <c r="AN40" i="108"/>
  <c r="AM40" i="108"/>
  <c r="AL40" i="108"/>
  <c r="AK40" i="108"/>
  <c r="AJ40" i="108"/>
  <c r="AI40" i="108"/>
  <c r="AH40" i="108"/>
  <c r="AG40" i="108"/>
  <c r="AF40" i="108"/>
  <c r="AE40" i="108"/>
  <c r="AD40" i="108"/>
  <c r="AC40" i="108"/>
  <c r="AB40" i="108"/>
  <c r="AA40" i="108"/>
  <c r="Z40" i="108"/>
  <c r="Y40" i="108"/>
  <c r="X40" i="108"/>
  <c r="W40" i="108"/>
  <c r="V40" i="108"/>
  <c r="U40" i="108"/>
  <c r="T40" i="108"/>
  <c r="S40" i="108"/>
  <c r="R40" i="108"/>
  <c r="Q40" i="108"/>
  <c r="P40" i="108"/>
  <c r="O40" i="108"/>
  <c r="N40" i="108"/>
  <c r="M40" i="108"/>
  <c r="L40" i="108"/>
  <c r="K40" i="108"/>
  <c r="J40" i="108"/>
  <c r="I40" i="108"/>
  <c r="H40" i="108"/>
  <c r="G40" i="108"/>
  <c r="AP39" i="108"/>
  <c r="AO39" i="108"/>
  <c r="AN39" i="108"/>
  <c r="AM39" i="108"/>
  <c r="AL39" i="108"/>
  <c r="AK39" i="108"/>
  <c r="AJ39" i="108"/>
  <c r="AI39" i="108"/>
  <c r="AH39" i="108"/>
  <c r="AG39" i="108"/>
  <c r="AF39" i="108"/>
  <c r="AE39" i="108"/>
  <c r="AD39" i="108"/>
  <c r="AC39" i="108"/>
  <c r="AB39" i="108"/>
  <c r="AA39" i="108"/>
  <c r="Z39" i="108"/>
  <c r="Y39" i="108"/>
  <c r="X39" i="108"/>
  <c r="W39" i="108"/>
  <c r="V39" i="108"/>
  <c r="U39" i="108"/>
  <c r="T39" i="108"/>
  <c r="S39" i="108"/>
  <c r="R39" i="108"/>
  <c r="Q39" i="108"/>
  <c r="P39" i="108"/>
  <c r="O39" i="108"/>
  <c r="N39" i="108"/>
  <c r="M39" i="108"/>
  <c r="L39" i="108"/>
  <c r="K39" i="108"/>
  <c r="J39" i="108"/>
  <c r="I39" i="108"/>
  <c r="H39" i="108"/>
  <c r="G39" i="108"/>
  <c r="AP38" i="108"/>
  <c r="AO38" i="108"/>
  <c r="AN38" i="108"/>
  <c r="AM38" i="108"/>
  <c r="AL38" i="108"/>
  <c r="AK38" i="108"/>
  <c r="AJ38" i="108"/>
  <c r="AI38" i="108"/>
  <c r="AH38" i="108"/>
  <c r="AG38" i="108"/>
  <c r="AF38" i="108"/>
  <c r="AE38" i="108"/>
  <c r="AD38" i="108"/>
  <c r="AC38" i="108"/>
  <c r="AB38" i="108"/>
  <c r="AA38" i="108"/>
  <c r="Z38" i="108"/>
  <c r="Y38" i="108"/>
  <c r="X38" i="108"/>
  <c r="W38" i="108"/>
  <c r="V38" i="108"/>
  <c r="U38" i="108"/>
  <c r="T38" i="108"/>
  <c r="S38" i="108"/>
  <c r="R38" i="108"/>
  <c r="Q38" i="108"/>
  <c r="P38" i="108"/>
  <c r="O38" i="108"/>
  <c r="N38" i="108"/>
  <c r="M38" i="108"/>
  <c r="L38" i="108"/>
  <c r="K38" i="108"/>
  <c r="J38" i="108"/>
  <c r="I38" i="108"/>
  <c r="H38" i="108"/>
  <c r="G38" i="108"/>
  <c r="AP37" i="108"/>
  <c r="AO37" i="108"/>
  <c r="AN37" i="108"/>
  <c r="AM37" i="108"/>
  <c r="AL37" i="108"/>
  <c r="AK37" i="108"/>
  <c r="AJ37" i="108"/>
  <c r="AI37" i="108"/>
  <c r="AH37" i="108"/>
  <c r="AG37" i="108"/>
  <c r="AF37" i="108"/>
  <c r="AE37" i="108"/>
  <c r="AD37" i="108"/>
  <c r="AC37" i="108"/>
  <c r="AB37" i="108"/>
  <c r="AA37" i="108"/>
  <c r="Z37" i="108"/>
  <c r="Y37" i="108"/>
  <c r="X37" i="108"/>
  <c r="W37" i="108"/>
  <c r="V37" i="108"/>
  <c r="U37" i="108"/>
  <c r="T37" i="108"/>
  <c r="S37" i="108"/>
  <c r="R37" i="108"/>
  <c r="Q37" i="108"/>
  <c r="P37" i="108"/>
  <c r="O37" i="108"/>
  <c r="N37" i="108"/>
  <c r="M37" i="108"/>
  <c r="L37" i="108"/>
  <c r="K37" i="108"/>
  <c r="J37" i="108"/>
  <c r="I37" i="108"/>
  <c r="H37" i="108"/>
  <c r="G37" i="108"/>
  <c r="AP36" i="108"/>
  <c r="AO36" i="108"/>
  <c r="AN36" i="108"/>
  <c r="AM36" i="108"/>
  <c r="AL36" i="108"/>
  <c r="AK36" i="108"/>
  <c r="AJ36" i="108"/>
  <c r="AI36" i="108"/>
  <c r="AH36" i="108"/>
  <c r="AG36" i="108"/>
  <c r="AF36" i="108"/>
  <c r="AE36" i="108"/>
  <c r="AD36" i="108"/>
  <c r="AC36" i="108"/>
  <c r="AB36" i="108"/>
  <c r="AA36" i="108"/>
  <c r="Z36" i="108"/>
  <c r="Y36" i="108"/>
  <c r="X36" i="108"/>
  <c r="W36" i="108"/>
  <c r="V36" i="108"/>
  <c r="U36" i="108"/>
  <c r="T36" i="108"/>
  <c r="S36" i="108"/>
  <c r="R36" i="108"/>
  <c r="Q36" i="108"/>
  <c r="P36" i="108"/>
  <c r="O36" i="108"/>
  <c r="N36" i="108"/>
  <c r="M36" i="108"/>
  <c r="L36" i="108"/>
  <c r="K36" i="108"/>
  <c r="J36" i="108"/>
  <c r="I36" i="108"/>
  <c r="H36" i="108"/>
  <c r="G36" i="108"/>
  <c r="AP35" i="108"/>
  <c r="AO35" i="108"/>
  <c r="AN35" i="108"/>
  <c r="AM35" i="108"/>
  <c r="AL35" i="108"/>
  <c r="AK35" i="108"/>
  <c r="AJ35" i="108"/>
  <c r="AI35" i="108"/>
  <c r="AH35" i="108"/>
  <c r="AG35" i="108"/>
  <c r="AF35" i="108"/>
  <c r="AE35" i="108"/>
  <c r="AD35" i="108"/>
  <c r="AC35" i="108"/>
  <c r="AB35" i="108"/>
  <c r="AA35" i="108"/>
  <c r="Z35" i="108"/>
  <c r="Y35" i="108"/>
  <c r="X35" i="108"/>
  <c r="W35" i="108"/>
  <c r="V35" i="108"/>
  <c r="U35" i="108"/>
  <c r="T35" i="108"/>
  <c r="S35" i="108"/>
  <c r="R35" i="108"/>
  <c r="Q35" i="108"/>
  <c r="P35" i="108"/>
  <c r="O35" i="108"/>
  <c r="N35" i="108"/>
  <c r="M35" i="108"/>
  <c r="L35" i="108"/>
  <c r="K35" i="108"/>
  <c r="J35" i="108"/>
  <c r="I35" i="108"/>
  <c r="H35" i="108"/>
  <c r="G35" i="108"/>
  <c r="AP34" i="108"/>
  <c r="AO34" i="108"/>
  <c r="AN34" i="108"/>
  <c r="AM34" i="108"/>
  <c r="AL34" i="108"/>
  <c r="AK34" i="108"/>
  <c r="AJ34" i="108"/>
  <c r="AI34" i="108"/>
  <c r="AH34" i="108"/>
  <c r="AG34" i="108"/>
  <c r="AF34" i="108"/>
  <c r="AE34" i="108"/>
  <c r="AD34" i="108"/>
  <c r="AC34" i="108"/>
  <c r="AB34" i="108"/>
  <c r="AA34" i="108"/>
  <c r="Z34" i="108"/>
  <c r="Y34" i="108"/>
  <c r="X34" i="108"/>
  <c r="W34" i="108"/>
  <c r="V34" i="108"/>
  <c r="U34" i="108"/>
  <c r="T34" i="108"/>
  <c r="S34" i="108"/>
  <c r="R34" i="108"/>
  <c r="Q34" i="108"/>
  <c r="P34" i="108"/>
  <c r="O34" i="108"/>
  <c r="N34" i="108"/>
  <c r="M34" i="108"/>
  <c r="L34" i="108"/>
  <c r="K34" i="108"/>
  <c r="J34" i="108"/>
  <c r="I34" i="108"/>
  <c r="H34" i="108"/>
  <c r="G34" i="108"/>
  <c r="AP33" i="108"/>
  <c r="AO33" i="108"/>
  <c r="AN33" i="108"/>
  <c r="AM33" i="108"/>
  <c r="AL33" i="108"/>
  <c r="AK33" i="108"/>
  <c r="AJ33" i="108"/>
  <c r="AI33" i="108"/>
  <c r="AH33" i="108"/>
  <c r="AG33" i="108"/>
  <c r="AF33" i="108"/>
  <c r="AE33" i="108"/>
  <c r="AD33" i="108"/>
  <c r="AC33" i="108"/>
  <c r="AB33" i="108"/>
  <c r="AA33" i="108"/>
  <c r="Z33" i="108"/>
  <c r="Y33" i="108"/>
  <c r="X33" i="108"/>
  <c r="W33" i="108"/>
  <c r="V33" i="108"/>
  <c r="U33" i="108"/>
  <c r="T33" i="108"/>
  <c r="S33" i="108"/>
  <c r="R33" i="108"/>
  <c r="Q33" i="108"/>
  <c r="P33" i="108"/>
  <c r="O33" i="108"/>
  <c r="N33" i="108"/>
  <c r="M33" i="108"/>
  <c r="L33" i="108"/>
  <c r="K33" i="108"/>
  <c r="J33" i="108"/>
  <c r="I33" i="108"/>
  <c r="H33" i="108"/>
  <c r="G33" i="108"/>
  <c r="AP32" i="108"/>
  <c r="AO32" i="108"/>
  <c r="AN32" i="108"/>
  <c r="AM32" i="108"/>
  <c r="AL32" i="108"/>
  <c r="AK32" i="108"/>
  <c r="AJ32" i="108"/>
  <c r="AI32" i="108"/>
  <c r="AH32" i="108"/>
  <c r="AG32" i="108"/>
  <c r="AF32" i="108"/>
  <c r="AE32" i="108"/>
  <c r="AD32" i="108"/>
  <c r="AC32" i="108"/>
  <c r="AB32" i="108"/>
  <c r="AA32" i="108"/>
  <c r="Z32" i="108"/>
  <c r="Y32" i="108"/>
  <c r="X32" i="108"/>
  <c r="W32" i="108"/>
  <c r="V32" i="108"/>
  <c r="U32" i="108"/>
  <c r="T32" i="108"/>
  <c r="S32" i="108"/>
  <c r="R32" i="108"/>
  <c r="Q32" i="108"/>
  <c r="P32" i="108"/>
  <c r="O32" i="108"/>
  <c r="N32" i="108"/>
  <c r="M32" i="108"/>
  <c r="L32" i="108"/>
  <c r="K32" i="108"/>
  <c r="J32" i="108"/>
  <c r="I32" i="108"/>
  <c r="H32" i="108"/>
  <c r="G32" i="108"/>
  <c r="AP31" i="108"/>
  <c r="AO31" i="108"/>
  <c r="AN31" i="108"/>
  <c r="AM31" i="108"/>
  <c r="AL31" i="108"/>
  <c r="AK31" i="108"/>
  <c r="AJ31" i="108"/>
  <c r="AI31" i="108"/>
  <c r="AH31" i="108"/>
  <c r="AG31" i="108"/>
  <c r="AF31" i="108"/>
  <c r="AE31" i="108"/>
  <c r="AD31" i="108"/>
  <c r="AC31" i="108"/>
  <c r="AB31" i="108"/>
  <c r="AA31" i="108"/>
  <c r="Z31" i="108"/>
  <c r="Y31" i="108"/>
  <c r="X31" i="108"/>
  <c r="W31" i="108"/>
  <c r="V31" i="108"/>
  <c r="U31" i="108"/>
  <c r="T31" i="108"/>
  <c r="S31" i="108"/>
  <c r="R31" i="108"/>
  <c r="Q31" i="108"/>
  <c r="P31" i="108"/>
  <c r="O31" i="108"/>
  <c r="N31" i="108"/>
  <c r="M31" i="108"/>
  <c r="L31" i="108"/>
  <c r="K31" i="108"/>
  <c r="J31" i="108"/>
  <c r="I31" i="108"/>
  <c r="H31" i="108"/>
  <c r="G31" i="108"/>
  <c r="AP30" i="108"/>
  <c r="AO30" i="108"/>
  <c r="AN30" i="108"/>
  <c r="AM30" i="108"/>
  <c r="AL30" i="108"/>
  <c r="AK30" i="108"/>
  <c r="AJ30" i="108"/>
  <c r="AI30" i="108"/>
  <c r="AH30" i="108"/>
  <c r="AG30" i="108"/>
  <c r="AF30" i="108"/>
  <c r="AE30" i="108"/>
  <c r="AD30" i="108"/>
  <c r="AC30" i="108"/>
  <c r="AB30" i="108"/>
  <c r="AA30" i="108"/>
  <c r="Z30" i="108"/>
  <c r="Y30" i="108"/>
  <c r="X30" i="108"/>
  <c r="W30" i="108"/>
  <c r="V30" i="108"/>
  <c r="U30" i="108"/>
  <c r="T30" i="108"/>
  <c r="S30" i="108"/>
  <c r="R30" i="108"/>
  <c r="Q30" i="108"/>
  <c r="P30" i="108"/>
  <c r="O30" i="108"/>
  <c r="N30" i="108"/>
  <c r="M30" i="108"/>
  <c r="L30" i="108"/>
  <c r="K30" i="108"/>
  <c r="J30" i="108"/>
  <c r="I30" i="108"/>
  <c r="H30" i="108"/>
  <c r="G30" i="108"/>
  <c r="AP29" i="108"/>
  <c r="AO29" i="108"/>
  <c r="AN29" i="108"/>
  <c r="AM29" i="108"/>
  <c r="AL29" i="108"/>
  <c r="AK29" i="108"/>
  <c r="AJ29" i="108"/>
  <c r="AI29" i="108"/>
  <c r="AH29" i="108"/>
  <c r="AG29" i="108"/>
  <c r="AF29" i="108"/>
  <c r="AE29" i="108"/>
  <c r="AD29" i="108"/>
  <c r="AC29" i="108"/>
  <c r="AB29" i="108"/>
  <c r="AA29" i="108"/>
  <c r="Z29" i="108"/>
  <c r="Y29" i="108"/>
  <c r="X29" i="108"/>
  <c r="W29" i="108"/>
  <c r="V29" i="108"/>
  <c r="U29" i="108"/>
  <c r="T29" i="108"/>
  <c r="S29" i="108"/>
  <c r="R29" i="108"/>
  <c r="Q29" i="108"/>
  <c r="P29" i="108"/>
  <c r="O29" i="108"/>
  <c r="N29" i="108"/>
  <c r="M29" i="108"/>
  <c r="L29" i="108"/>
  <c r="K29" i="108"/>
  <c r="J29" i="108"/>
  <c r="I29" i="108"/>
  <c r="H29" i="108"/>
  <c r="G29" i="108"/>
  <c r="AP28" i="108"/>
  <c r="AO28" i="108"/>
  <c r="AN28" i="108"/>
  <c r="AM28" i="108"/>
  <c r="AL28" i="108"/>
  <c r="AK28" i="108"/>
  <c r="AJ28" i="108"/>
  <c r="AI28" i="108"/>
  <c r="AH28" i="108"/>
  <c r="AG28" i="108"/>
  <c r="AF28" i="108"/>
  <c r="AE28" i="108"/>
  <c r="AD28" i="108"/>
  <c r="AC28" i="108"/>
  <c r="AB28" i="108"/>
  <c r="AA28" i="108"/>
  <c r="Z28" i="108"/>
  <c r="Y28" i="108"/>
  <c r="X28" i="108"/>
  <c r="W28" i="108"/>
  <c r="V28" i="108"/>
  <c r="U28" i="108"/>
  <c r="T28" i="108"/>
  <c r="S28" i="108"/>
  <c r="R28" i="108"/>
  <c r="Q28" i="108"/>
  <c r="P28" i="108"/>
  <c r="O28" i="108"/>
  <c r="N28" i="108"/>
  <c r="M28" i="108"/>
  <c r="L28" i="108"/>
  <c r="K28" i="108"/>
  <c r="J28" i="108"/>
  <c r="I28" i="108"/>
  <c r="H28" i="108"/>
  <c r="G28" i="108"/>
  <c r="AP27" i="108"/>
  <c r="AO27" i="108"/>
  <c r="AN27" i="108"/>
  <c r="AM27" i="108"/>
  <c r="AL27" i="108"/>
  <c r="AK27" i="108"/>
  <c r="AJ27" i="108"/>
  <c r="AI27" i="108"/>
  <c r="AH27" i="108"/>
  <c r="AG27" i="108"/>
  <c r="AF27" i="108"/>
  <c r="AE27" i="108"/>
  <c r="AD27" i="108"/>
  <c r="AC27" i="108"/>
  <c r="AB27" i="108"/>
  <c r="AA27" i="108"/>
  <c r="Z27" i="108"/>
  <c r="Y27" i="108"/>
  <c r="X27" i="108"/>
  <c r="W27" i="108"/>
  <c r="V27" i="108"/>
  <c r="U27" i="108"/>
  <c r="T27" i="108"/>
  <c r="S27" i="108"/>
  <c r="R27" i="108"/>
  <c r="Q27" i="108"/>
  <c r="P27" i="108"/>
  <c r="O27" i="108"/>
  <c r="N27" i="108"/>
  <c r="M27" i="108"/>
  <c r="L27" i="108"/>
  <c r="K27" i="108"/>
  <c r="J27" i="108"/>
  <c r="I27" i="108"/>
  <c r="H27" i="108"/>
  <c r="G27" i="108"/>
  <c r="AP26" i="108"/>
  <c r="AO26" i="108"/>
  <c r="AN26" i="108"/>
  <c r="AM26" i="108"/>
  <c r="AL26" i="108"/>
  <c r="AK26" i="108"/>
  <c r="AJ26" i="108"/>
  <c r="AI26" i="108"/>
  <c r="AH26" i="108"/>
  <c r="AG26" i="108"/>
  <c r="AF26" i="108"/>
  <c r="AE26" i="108"/>
  <c r="AD26" i="108"/>
  <c r="AC26" i="108"/>
  <c r="AB26" i="108"/>
  <c r="AA26" i="108"/>
  <c r="Z26" i="108"/>
  <c r="Y26" i="108"/>
  <c r="X26" i="108"/>
  <c r="W26" i="108"/>
  <c r="V26" i="108"/>
  <c r="U26" i="108"/>
  <c r="T26" i="108"/>
  <c r="S26" i="108"/>
  <c r="R26" i="108"/>
  <c r="Q26" i="108"/>
  <c r="P26" i="108"/>
  <c r="O26" i="108"/>
  <c r="N26" i="108"/>
  <c r="M26" i="108"/>
  <c r="L26" i="108"/>
  <c r="K26" i="108"/>
  <c r="J26" i="108"/>
  <c r="I26" i="108"/>
  <c r="H26" i="108"/>
  <c r="G26" i="108"/>
  <c r="AP25" i="108"/>
  <c r="AO25" i="108"/>
  <c r="AN25" i="108"/>
  <c r="AM25" i="108"/>
  <c r="AL25" i="108"/>
  <c r="AK25" i="108"/>
  <c r="AJ25" i="108"/>
  <c r="AI25" i="108"/>
  <c r="AH25" i="108"/>
  <c r="AG25" i="108"/>
  <c r="AF25" i="108"/>
  <c r="AE25" i="108"/>
  <c r="AD25" i="108"/>
  <c r="AC25" i="108"/>
  <c r="AB25" i="108"/>
  <c r="AA25" i="108"/>
  <c r="Z25" i="108"/>
  <c r="Y25" i="108"/>
  <c r="X25" i="108"/>
  <c r="W25" i="108"/>
  <c r="V25" i="108"/>
  <c r="U25" i="108"/>
  <c r="T25" i="108"/>
  <c r="S25" i="108"/>
  <c r="R25" i="108"/>
  <c r="Q25" i="108"/>
  <c r="P25" i="108"/>
  <c r="O25" i="108"/>
  <c r="N25" i="108"/>
  <c r="M25" i="108"/>
  <c r="L25" i="108"/>
  <c r="K25" i="108"/>
  <c r="J25" i="108"/>
  <c r="I25" i="108"/>
  <c r="H25" i="108"/>
  <c r="G25" i="108"/>
  <c r="AP24" i="108"/>
  <c r="AO24" i="108"/>
  <c r="AN24" i="108"/>
  <c r="AM24" i="108"/>
  <c r="AL24" i="108"/>
  <c r="AK24" i="108"/>
  <c r="AJ24" i="108"/>
  <c r="AI24" i="108"/>
  <c r="AH24" i="108"/>
  <c r="AG24" i="108"/>
  <c r="AF24" i="108"/>
  <c r="AE24" i="108"/>
  <c r="AD24" i="108"/>
  <c r="AC24" i="108"/>
  <c r="AB24" i="108"/>
  <c r="AA24" i="108"/>
  <c r="Z24" i="108"/>
  <c r="Y24" i="108"/>
  <c r="X24" i="108"/>
  <c r="W24" i="108"/>
  <c r="V24" i="108"/>
  <c r="U24" i="108"/>
  <c r="T24" i="108"/>
  <c r="S24" i="108"/>
  <c r="R24" i="108"/>
  <c r="Q24" i="108"/>
  <c r="P24" i="108"/>
  <c r="O24" i="108"/>
  <c r="N24" i="108"/>
  <c r="M24" i="108"/>
  <c r="L24" i="108"/>
  <c r="K24" i="108"/>
  <c r="J24" i="108"/>
  <c r="I24" i="108"/>
  <c r="H24" i="108"/>
  <c r="G24" i="108"/>
  <c r="AP23" i="108"/>
  <c r="AO23" i="108"/>
  <c r="AN23" i="108"/>
  <c r="AM23" i="108"/>
  <c r="AL23" i="108"/>
  <c r="AK23" i="108"/>
  <c r="AJ23" i="108"/>
  <c r="AI23" i="108"/>
  <c r="AH23" i="108"/>
  <c r="AG23" i="108"/>
  <c r="AF23" i="108"/>
  <c r="AE23" i="108"/>
  <c r="AD23" i="108"/>
  <c r="AC23" i="108"/>
  <c r="AB23" i="108"/>
  <c r="AA23" i="108"/>
  <c r="Z23" i="108"/>
  <c r="Y23" i="108"/>
  <c r="X23" i="108"/>
  <c r="W23" i="108"/>
  <c r="V23" i="108"/>
  <c r="U23" i="108"/>
  <c r="T23" i="108"/>
  <c r="S23" i="108"/>
  <c r="R23" i="108"/>
  <c r="Q23" i="108"/>
  <c r="P23" i="108"/>
  <c r="O23" i="108"/>
  <c r="N23" i="108"/>
  <c r="M23" i="108"/>
  <c r="L23" i="108"/>
  <c r="K23" i="108"/>
  <c r="J23" i="108"/>
  <c r="I23" i="108"/>
  <c r="H23" i="108"/>
  <c r="G23" i="108"/>
  <c r="AP22" i="108"/>
  <c r="AO22" i="108"/>
  <c r="AN22" i="108"/>
  <c r="AM22" i="108"/>
  <c r="AL22" i="108"/>
  <c r="AK22" i="108"/>
  <c r="AJ22" i="108"/>
  <c r="AI22" i="108"/>
  <c r="AH22" i="108"/>
  <c r="AG22" i="108"/>
  <c r="AF22" i="108"/>
  <c r="AE22" i="108"/>
  <c r="AD22" i="108"/>
  <c r="AC22" i="108"/>
  <c r="AB22" i="108"/>
  <c r="AA22" i="108"/>
  <c r="Z22" i="108"/>
  <c r="Y22" i="108"/>
  <c r="X22" i="108"/>
  <c r="W22" i="108"/>
  <c r="V22" i="108"/>
  <c r="U22" i="108"/>
  <c r="T22" i="108"/>
  <c r="S22" i="108"/>
  <c r="R22" i="108"/>
  <c r="Q22" i="108"/>
  <c r="P22" i="108"/>
  <c r="O22" i="108"/>
  <c r="N22" i="108"/>
  <c r="M22" i="108"/>
  <c r="L22" i="108"/>
  <c r="K22" i="108"/>
  <c r="J22" i="108"/>
  <c r="I22" i="108"/>
  <c r="H22" i="108"/>
  <c r="G22" i="108"/>
  <c r="AP21" i="108"/>
  <c r="AO21" i="108"/>
  <c r="AN21" i="108"/>
  <c r="AM21" i="108"/>
  <c r="AL21" i="108"/>
  <c r="AK21" i="108"/>
  <c r="AJ21" i="108"/>
  <c r="AI21" i="108"/>
  <c r="AH21" i="108"/>
  <c r="AG21" i="108"/>
  <c r="AF21" i="108"/>
  <c r="AE21" i="108"/>
  <c r="AD21" i="108"/>
  <c r="AC21" i="108"/>
  <c r="AB21" i="108"/>
  <c r="AA21" i="108"/>
  <c r="Z21" i="108"/>
  <c r="Y21" i="108"/>
  <c r="X21" i="108"/>
  <c r="W21" i="108"/>
  <c r="V21" i="108"/>
  <c r="U21" i="108"/>
  <c r="T21" i="108"/>
  <c r="S21" i="108"/>
  <c r="R21" i="108"/>
  <c r="Q21" i="108"/>
  <c r="P21" i="108"/>
  <c r="O21" i="108"/>
  <c r="N21" i="108"/>
  <c r="M21" i="108"/>
  <c r="L21" i="108"/>
  <c r="K21" i="108"/>
  <c r="J21" i="108"/>
  <c r="I21" i="108"/>
  <c r="H21" i="108"/>
  <c r="G21" i="108"/>
  <c r="AP20" i="108"/>
  <c r="AO20" i="108"/>
  <c r="AN20" i="108"/>
  <c r="AM20" i="108"/>
  <c r="AL20" i="108"/>
  <c r="AK20" i="108"/>
  <c r="AJ20" i="108"/>
  <c r="AI20" i="108"/>
  <c r="AH20" i="108"/>
  <c r="AG20" i="108"/>
  <c r="AF20" i="108"/>
  <c r="AE20" i="108"/>
  <c r="AD20" i="108"/>
  <c r="AC20" i="108"/>
  <c r="AB20" i="108"/>
  <c r="AA20" i="108"/>
  <c r="Z20" i="108"/>
  <c r="Y20" i="108"/>
  <c r="X20" i="108"/>
  <c r="W20" i="108"/>
  <c r="V20" i="108"/>
  <c r="U20" i="108"/>
  <c r="T20" i="108"/>
  <c r="S20" i="108"/>
  <c r="R20" i="108"/>
  <c r="Q20" i="108"/>
  <c r="P20" i="108"/>
  <c r="O20" i="108"/>
  <c r="N20" i="108"/>
  <c r="M20" i="108"/>
  <c r="L20" i="108"/>
  <c r="K20" i="108"/>
  <c r="J20" i="108"/>
  <c r="I20" i="108"/>
  <c r="H20" i="108"/>
  <c r="G20" i="108"/>
  <c r="AP19" i="108"/>
  <c r="AO19" i="108"/>
  <c r="AN19" i="108"/>
  <c r="AM19" i="108"/>
  <c r="AL19" i="108"/>
  <c r="AK19" i="108"/>
  <c r="AJ19" i="108"/>
  <c r="AI19" i="108"/>
  <c r="AH19" i="108"/>
  <c r="AG19" i="108"/>
  <c r="AF19" i="108"/>
  <c r="AE19" i="108"/>
  <c r="AD19" i="108"/>
  <c r="AC19" i="108"/>
  <c r="AB19" i="108"/>
  <c r="AA19" i="108"/>
  <c r="Z19" i="108"/>
  <c r="Y19" i="108"/>
  <c r="X19" i="108"/>
  <c r="W19" i="108"/>
  <c r="V19" i="108"/>
  <c r="U19" i="108"/>
  <c r="T19" i="108"/>
  <c r="S19" i="108"/>
  <c r="R19" i="108"/>
  <c r="Q19" i="108"/>
  <c r="P19" i="108"/>
  <c r="O19" i="108"/>
  <c r="N19" i="108"/>
  <c r="M19" i="108"/>
  <c r="L19" i="108"/>
  <c r="K19" i="108"/>
  <c r="J19" i="108"/>
  <c r="I19" i="108"/>
  <c r="H19" i="108"/>
  <c r="G19" i="108"/>
  <c r="AP18" i="108"/>
  <c r="AO18" i="108"/>
  <c r="AN18" i="108"/>
  <c r="AM18" i="108"/>
  <c r="AL18" i="108"/>
  <c r="AK18" i="108"/>
  <c r="AJ18" i="108"/>
  <c r="AI18" i="108"/>
  <c r="AH18" i="108"/>
  <c r="AG18" i="108"/>
  <c r="AF18" i="108"/>
  <c r="AE18" i="108"/>
  <c r="AD18" i="108"/>
  <c r="AC18" i="108"/>
  <c r="AB18" i="108"/>
  <c r="AA18" i="108"/>
  <c r="Z18" i="108"/>
  <c r="Y18" i="108"/>
  <c r="X18" i="108"/>
  <c r="W18" i="108"/>
  <c r="V18" i="108"/>
  <c r="U18" i="108"/>
  <c r="T18" i="108"/>
  <c r="S18" i="108"/>
  <c r="R18" i="108"/>
  <c r="Q18" i="108"/>
  <c r="P18" i="108"/>
  <c r="O18" i="108"/>
  <c r="N18" i="108"/>
  <c r="M18" i="108"/>
  <c r="L18" i="108"/>
  <c r="K18" i="108"/>
  <c r="J18" i="108"/>
  <c r="I18" i="108"/>
  <c r="H18" i="108"/>
  <c r="G18" i="108"/>
  <c r="AP17" i="108"/>
  <c r="AO17" i="108"/>
  <c r="AN17" i="108"/>
  <c r="AM17" i="108"/>
  <c r="AL17" i="108"/>
  <c r="AK17" i="108"/>
  <c r="AJ17" i="108"/>
  <c r="AI17" i="108"/>
  <c r="AH17" i="108"/>
  <c r="AG17" i="108"/>
  <c r="AF17" i="108"/>
  <c r="AE17" i="108"/>
  <c r="AD17" i="108"/>
  <c r="AC17" i="108"/>
  <c r="AB17" i="108"/>
  <c r="AA17" i="108"/>
  <c r="Z17" i="108"/>
  <c r="Y17" i="108"/>
  <c r="X17" i="108"/>
  <c r="W17" i="108"/>
  <c r="V17" i="108"/>
  <c r="U17" i="108"/>
  <c r="T17" i="108"/>
  <c r="S17" i="108"/>
  <c r="R17" i="108"/>
  <c r="Q17" i="108"/>
  <c r="P17" i="108"/>
  <c r="O17" i="108"/>
  <c r="N17" i="108"/>
  <c r="M17" i="108"/>
  <c r="L17" i="108"/>
  <c r="K17" i="108"/>
  <c r="J17" i="108"/>
  <c r="I17" i="108"/>
  <c r="H17" i="108"/>
  <c r="G17" i="108"/>
  <c r="AP16" i="108"/>
  <c r="AO16" i="108"/>
  <c r="AN16" i="108"/>
  <c r="AM16" i="108"/>
  <c r="AL16" i="108"/>
  <c r="AK16" i="108"/>
  <c r="AJ16" i="108"/>
  <c r="AI16" i="108"/>
  <c r="AH16" i="108"/>
  <c r="AG16" i="108"/>
  <c r="AF16" i="108"/>
  <c r="AE16" i="108"/>
  <c r="AD16" i="108"/>
  <c r="AC16" i="108"/>
  <c r="AB16" i="108"/>
  <c r="AA16" i="108"/>
  <c r="Z16" i="108"/>
  <c r="Y16" i="108"/>
  <c r="X16" i="108"/>
  <c r="W16" i="108"/>
  <c r="V16" i="108"/>
  <c r="U16" i="108"/>
  <c r="T16" i="108"/>
  <c r="S16" i="108"/>
  <c r="R16" i="108"/>
  <c r="Q16" i="108"/>
  <c r="P16" i="108"/>
  <c r="O16" i="108"/>
  <c r="N16" i="108"/>
  <c r="M16" i="108"/>
  <c r="L16" i="108"/>
  <c r="K16" i="108"/>
  <c r="J16" i="108"/>
  <c r="I16" i="108"/>
  <c r="H16" i="108"/>
  <c r="G16" i="108"/>
  <c r="AP15" i="108"/>
  <c r="AO15" i="108"/>
  <c r="AN15" i="108"/>
  <c r="AM15" i="108"/>
  <c r="AL15" i="108"/>
  <c r="AK15" i="108"/>
  <c r="AJ15" i="108"/>
  <c r="AI15" i="108"/>
  <c r="AH15" i="108"/>
  <c r="AG15" i="108"/>
  <c r="AF15" i="108"/>
  <c r="AE15" i="108"/>
  <c r="AD15" i="108"/>
  <c r="AC15" i="108"/>
  <c r="AB15" i="108"/>
  <c r="AA15" i="108"/>
  <c r="Z15" i="108"/>
  <c r="Y15" i="108"/>
  <c r="X15" i="108"/>
  <c r="W15" i="108"/>
  <c r="V15" i="108"/>
  <c r="U15" i="108"/>
  <c r="T15" i="108"/>
  <c r="S15" i="108"/>
  <c r="R15" i="108"/>
  <c r="Q15" i="108"/>
  <c r="P15" i="108"/>
  <c r="O15" i="108"/>
  <c r="N15" i="108"/>
  <c r="M15" i="108"/>
  <c r="L15" i="108"/>
  <c r="K15" i="108"/>
  <c r="J15" i="108"/>
  <c r="I15" i="108"/>
  <c r="H15" i="108"/>
  <c r="G15" i="108"/>
  <c r="AP14" i="108"/>
  <c r="AO14" i="108"/>
  <c r="AN14" i="108"/>
  <c r="AM14" i="108"/>
  <c r="AL14" i="108"/>
  <c r="AK14" i="108"/>
  <c r="AJ14" i="108"/>
  <c r="AI14" i="108"/>
  <c r="AH14" i="108"/>
  <c r="AG14" i="108"/>
  <c r="AF14" i="108"/>
  <c r="AE14" i="108"/>
  <c r="AD14" i="108"/>
  <c r="AC14" i="108"/>
  <c r="AB14" i="108"/>
  <c r="AA14" i="108"/>
  <c r="Z14" i="108"/>
  <c r="Y14" i="108"/>
  <c r="X14" i="108"/>
  <c r="W14" i="108"/>
  <c r="V14" i="108"/>
  <c r="U14" i="108"/>
  <c r="T14" i="108"/>
  <c r="S14" i="108"/>
  <c r="R14" i="108"/>
  <c r="Q14" i="108"/>
  <c r="P14" i="108"/>
  <c r="O14" i="108"/>
  <c r="N14" i="108"/>
  <c r="M14" i="108"/>
  <c r="L14" i="108"/>
  <c r="K14" i="108"/>
  <c r="J14" i="108"/>
  <c r="I14" i="108"/>
  <c r="H14" i="108"/>
  <c r="G14" i="108"/>
  <c r="AP13" i="108"/>
  <c r="AO13" i="108"/>
  <c r="AN13" i="108"/>
  <c r="AM13" i="108"/>
  <c r="AL13" i="108"/>
  <c r="AK13" i="108"/>
  <c r="AJ13" i="108"/>
  <c r="AI13" i="108"/>
  <c r="AH13" i="108"/>
  <c r="AG13" i="108"/>
  <c r="AF13" i="108"/>
  <c r="AE13" i="108"/>
  <c r="AD13" i="108"/>
  <c r="AC13" i="108"/>
  <c r="AB13" i="108"/>
  <c r="AA13" i="108"/>
  <c r="Z13" i="108"/>
  <c r="Y13" i="108"/>
  <c r="X13" i="108"/>
  <c r="W13" i="108"/>
  <c r="V13" i="108"/>
  <c r="U13" i="108"/>
  <c r="T13" i="108"/>
  <c r="S13" i="108"/>
  <c r="R13" i="108"/>
  <c r="Q13" i="108"/>
  <c r="P13" i="108"/>
  <c r="O13" i="108"/>
  <c r="N13" i="108"/>
  <c r="M13" i="108"/>
  <c r="L13" i="108"/>
  <c r="K13" i="108"/>
  <c r="J13" i="108"/>
  <c r="I13" i="108"/>
  <c r="H13" i="108"/>
  <c r="G13" i="108"/>
  <c r="AP12" i="108"/>
  <c r="AO12" i="108"/>
  <c r="AN12" i="108"/>
  <c r="AM12" i="108"/>
  <c r="AL12" i="108"/>
  <c r="AK12" i="108"/>
  <c r="AJ12" i="108"/>
  <c r="AI12" i="108"/>
  <c r="AH12" i="108"/>
  <c r="AG12" i="108"/>
  <c r="AF12" i="108"/>
  <c r="AE12" i="108"/>
  <c r="AD12" i="108"/>
  <c r="AC12" i="108"/>
  <c r="AB12" i="108"/>
  <c r="AA12" i="108"/>
  <c r="Z12" i="108"/>
  <c r="Y12" i="108"/>
  <c r="X12" i="108"/>
  <c r="W12" i="108"/>
  <c r="V12" i="108"/>
  <c r="U12" i="108"/>
  <c r="T12" i="108"/>
  <c r="S12" i="108"/>
  <c r="R12" i="108"/>
  <c r="Q12" i="108"/>
  <c r="P12" i="108"/>
  <c r="O12" i="108"/>
  <c r="N12" i="108"/>
  <c r="M12" i="108"/>
  <c r="L12" i="108"/>
  <c r="K12" i="108"/>
  <c r="J12" i="108"/>
  <c r="I12" i="108"/>
  <c r="H12" i="108"/>
  <c r="G12" i="108"/>
  <c r="AP11" i="108"/>
  <c r="AO11" i="108"/>
  <c r="AN11" i="108"/>
  <c r="AM11" i="108"/>
  <c r="AL11" i="108"/>
  <c r="AK11" i="108"/>
  <c r="AJ11" i="108"/>
  <c r="AI11" i="108"/>
  <c r="AH11" i="108"/>
  <c r="AG11" i="108"/>
  <c r="AF11" i="108"/>
  <c r="AE11" i="108"/>
  <c r="AD11" i="108"/>
  <c r="AC11" i="108"/>
  <c r="AB11" i="108"/>
  <c r="AA11" i="108"/>
  <c r="Z11" i="108"/>
  <c r="Y11" i="108"/>
  <c r="X11" i="108"/>
  <c r="W11" i="108"/>
  <c r="V11" i="108"/>
  <c r="U11" i="108"/>
  <c r="T11" i="108"/>
  <c r="S11" i="108"/>
  <c r="R11" i="108"/>
  <c r="Q11" i="108"/>
  <c r="P11" i="108"/>
  <c r="O11" i="108"/>
  <c r="N11" i="108"/>
  <c r="M11" i="108"/>
  <c r="L11" i="108"/>
  <c r="K11" i="108"/>
  <c r="J11" i="108"/>
  <c r="I11" i="108"/>
  <c r="H11" i="108"/>
  <c r="G11" i="108"/>
  <c r="C12" i="108"/>
  <c r="C13" i="108" s="1"/>
  <c r="C14" i="108" s="1"/>
  <c r="C15" i="108" s="1"/>
  <c r="C16" i="108" s="1"/>
  <c r="C17" i="108" s="1"/>
  <c r="C18" i="108" s="1"/>
  <c r="C19" i="108" s="1"/>
  <c r="C20" i="108" s="1"/>
  <c r="C21" i="108" s="1"/>
  <c r="C22" i="108" s="1"/>
  <c r="C23" i="108" s="1"/>
  <c r="C24" i="108" s="1"/>
  <c r="C25" i="108" s="1"/>
  <c r="C26" i="108" s="1"/>
  <c r="C27" i="108" s="1"/>
  <c r="C28" i="108" s="1"/>
  <c r="C29" i="108" s="1"/>
  <c r="C30" i="108" s="1"/>
  <c r="C31" i="108" s="1"/>
  <c r="C32" i="108" s="1"/>
  <c r="C33" i="108" s="1"/>
  <c r="C34" i="108" s="1"/>
  <c r="C35" i="108" s="1"/>
  <c r="C36" i="108" s="1"/>
  <c r="C37" i="108" s="1"/>
  <c r="C38" i="108" s="1"/>
  <c r="C39" i="108" s="1"/>
  <c r="C40" i="108" s="1"/>
  <c r="C41" i="108" s="1"/>
  <c r="C42" i="108" s="1"/>
  <c r="C43" i="108" s="1"/>
  <c r="C44" i="108" s="1"/>
  <c r="C45" i="108" s="1"/>
  <c r="C46" i="108" s="1"/>
  <c r="C47" i="108" s="1"/>
  <c r="C48" i="108" s="1"/>
  <c r="C49" i="108" s="1"/>
  <c r="C50" i="108" s="1"/>
  <c r="C51" i="108" s="1"/>
  <c r="C52" i="108" s="1"/>
  <c r="C53" i="108" s="1"/>
  <c r="C54" i="108" s="1"/>
  <c r="C55" i="108" s="1"/>
  <c r="C56" i="108" s="1"/>
  <c r="C57" i="108" s="1"/>
  <c r="C58" i="108" s="1"/>
  <c r="C59" i="108" s="1"/>
  <c r="C60" i="108" s="1"/>
  <c r="C61" i="108" s="1"/>
  <c r="C62" i="108" s="1"/>
  <c r="C63" i="108" s="1"/>
  <c r="C64" i="108" s="1"/>
  <c r="C65" i="108" s="1"/>
  <c r="C66" i="108" s="1"/>
  <c r="C67" i="108" s="1"/>
  <c r="C68" i="108" s="1"/>
  <c r="C69" i="108" s="1"/>
  <c r="C70" i="108" s="1"/>
  <c r="C71" i="108" s="1"/>
  <c r="C72" i="108" s="1"/>
  <c r="C73" i="108" s="1"/>
  <c r="C74" i="108" s="1"/>
  <c r="C75" i="108" s="1"/>
  <c r="C76" i="108" s="1"/>
  <c r="C77" i="108" s="1"/>
  <c r="C78" i="108" s="1"/>
  <c r="C79" i="108" s="1"/>
  <c r="C80" i="108" s="1"/>
  <c r="C81" i="108" s="1"/>
  <c r="C82" i="108" s="1"/>
  <c r="C83" i="108" s="1"/>
  <c r="C84" i="108" s="1"/>
  <c r="C85" i="108" s="1"/>
  <c r="C86" i="108" s="1"/>
  <c r="C87" i="108" s="1"/>
  <c r="C88" i="108" s="1"/>
  <c r="C89" i="108" s="1"/>
  <c r="C90" i="108" s="1"/>
  <c r="C91" i="108" s="1"/>
  <c r="C92" i="108" s="1"/>
  <c r="C93" i="108" s="1"/>
  <c r="C94" i="108" s="1"/>
  <c r="C95" i="108" s="1"/>
  <c r="C96" i="108" s="1"/>
  <c r="C97" i="108" s="1"/>
  <c r="C98" i="108" s="1"/>
  <c r="C99" i="108" s="1"/>
  <c r="C100" i="108" s="1"/>
  <c r="C101" i="108" s="1"/>
  <c r="C102" i="108" s="1"/>
  <c r="C103" i="108" s="1"/>
  <c r="C104" i="108" s="1"/>
  <c r="C105" i="108" s="1"/>
  <c r="C106" i="108" s="1"/>
  <c r="C107" i="108" s="1"/>
  <c r="C108" i="108" s="1"/>
  <c r="C109" i="108" s="1"/>
  <c r="C110" i="108" s="1"/>
  <c r="C111" i="108" s="1"/>
  <c r="C112" i="108" s="1"/>
  <c r="C113" i="108" s="1"/>
  <c r="C114" i="108" s="1"/>
  <c r="C115" i="108" s="1"/>
  <c r="C116" i="108" s="1"/>
  <c r="C117" i="108" s="1"/>
  <c r="C118" i="108" s="1"/>
  <c r="C119" i="108" s="1"/>
  <c r="C120" i="108" s="1"/>
  <c r="C121" i="108" s="1"/>
  <c r="C122" i="108" s="1"/>
  <c r="C123" i="108" s="1"/>
  <c r="C124" i="108" s="1"/>
  <c r="C125" i="108" s="1"/>
  <c r="C126" i="108" s="1"/>
  <c r="C127" i="108" s="1"/>
  <c r="C128" i="108" s="1"/>
  <c r="C129" i="108" s="1"/>
  <c r="C130" i="108" s="1"/>
  <c r="C131" i="108" s="1"/>
  <c r="C132" i="108" s="1"/>
  <c r="C133" i="108" s="1"/>
  <c r="C134" i="108" s="1"/>
  <c r="C135" i="108" s="1"/>
  <c r="C136" i="108" s="1"/>
  <c r="C137" i="108" s="1"/>
  <c r="C138" i="108" s="1"/>
  <c r="C139" i="108" s="1"/>
  <c r="C140" i="108" s="1"/>
  <c r="C141" i="108" s="1"/>
  <c r="C142" i="108" s="1"/>
  <c r="C143" i="108" s="1"/>
  <c r="C144" i="108" s="1"/>
  <c r="C145" i="108" s="1"/>
  <c r="C146" i="108" s="1"/>
  <c r="C147" i="108" s="1"/>
  <c r="C148" i="108" s="1"/>
  <c r="C149" i="108" s="1"/>
  <c r="C150" i="108" s="1"/>
  <c r="C151" i="108" s="1"/>
  <c r="C152" i="108" s="1"/>
  <c r="C153" i="108" s="1"/>
  <c r="C154" i="108" s="1"/>
  <c r="C155" i="108" s="1"/>
  <c r="C156" i="108" s="1"/>
  <c r="C157" i="108" s="1"/>
  <c r="C158" i="108" s="1"/>
  <c r="C159" i="108" s="1"/>
  <c r="C160" i="108" s="1"/>
  <c r="C161" i="108" s="1"/>
  <c r="C162" i="108" s="1"/>
  <c r="C163" i="108" s="1"/>
  <c r="C164" i="108" s="1"/>
  <c r="C165" i="108" s="1"/>
  <c r="C166" i="108" s="1"/>
  <c r="C167" i="108" s="1"/>
  <c r="C168" i="108" s="1"/>
  <c r="C12" i="106"/>
  <c r="C13" i="106" s="1"/>
  <c r="C14" i="106" s="1"/>
  <c r="C15" i="106" s="1"/>
  <c r="C16" i="106" s="1"/>
  <c r="C17" i="106" s="1"/>
  <c r="C18" i="106" s="1"/>
  <c r="C19" i="106" s="1"/>
  <c r="C20" i="106" s="1"/>
  <c r="C21" i="106" s="1"/>
  <c r="C22" i="106" s="1"/>
  <c r="C23" i="106" s="1"/>
  <c r="C24" i="106" s="1"/>
  <c r="C25" i="106" s="1"/>
  <c r="C26" i="106" s="1"/>
  <c r="C27" i="106" s="1"/>
  <c r="C28" i="106" s="1"/>
  <c r="C29" i="106" s="1"/>
  <c r="C30" i="106" s="1"/>
  <c r="C31" i="106" s="1"/>
  <c r="C32" i="106" s="1"/>
  <c r="C33" i="106" s="1"/>
  <c r="C34" i="106" s="1"/>
  <c r="C35" i="106" s="1"/>
  <c r="C36" i="106" s="1"/>
  <c r="C37" i="106" s="1"/>
  <c r="C38" i="106" s="1"/>
  <c r="C39" i="106" s="1"/>
  <c r="C40" i="106" s="1"/>
  <c r="C41" i="106" s="1"/>
  <c r="C42" i="106" s="1"/>
  <c r="C43" i="106" s="1"/>
  <c r="C44" i="106" s="1"/>
  <c r="C45" i="106" s="1"/>
  <c r="C46" i="106" s="1"/>
  <c r="C47" i="106" s="1"/>
  <c r="C48" i="106" s="1"/>
  <c r="C49" i="106" s="1"/>
  <c r="C50" i="106" s="1"/>
  <c r="C51" i="106" s="1"/>
  <c r="C52" i="106" s="1"/>
  <c r="C53" i="106" s="1"/>
  <c r="C54" i="106" s="1"/>
  <c r="C55" i="106" s="1"/>
  <c r="C56" i="106" s="1"/>
  <c r="C57" i="106" s="1"/>
  <c r="C58" i="106" s="1"/>
  <c r="C59" i="106" s="1"/>
  <c r="C60" i="106" s="1"/>
  <c r="C61" i="106" s="1"/>
  <c r="C62" i="106" s="1"/>
  <c r="C63" i="106" s="1"/>
  <c r="C64" i="106" s="1"/>
  <c r="C65" i="106" s="1"/>
  <c r="C66" i="106" s="1"/>
  <c r="C67" i="106" s="1"/>
  <c r="C68" i="106" s="1"/>
  <c r="C69" i="106" s="1"/>
  <c r="C70" i="106" s="1"/>
  <c r="C71" i="106" s="1"/>
  <c r="C72" i="106" s="1"/>
  <c r="C73" i="106" s="1"/>
  <c r="C74" i="106" s="1"/>
  <c r="C75" i="106" s="1"/>
  <c r="C76" i="106" s="1"/>
  <c r="C77" i="106" s="1"/>
  <c r="C78" i="106" s="1"/>
  <c r="C79" i="106" s="1"/>
  <c r="C80" i="106" s="1"/>
  <c r="C81" i="106" s="1"/>
  <c r="C82" i="106" s="1"/>
  <c r="C83" i="106" s="1"/>
  <c r="C84" i="106" s="1"/>
  <c r="C85" i="106" s="1"/>
  <c r="C86" i="106" s="1"/>
  <c r="C87" i="106" s="1"/>
  <c r="C88" i="106" s="1"/>
  <c r="C89" i="106" s="1"/>
  <c r="C90" i="106" s="1"/>
  <c r="C91" i="106" s="1"/>
  <c r="C92" i="106" s="1"/>
  <c r="C93" i="106" s="1"/>
  <c r="C94" i="106" s="1"/>
  <c r="C95" i="106" s="1"/>
  <c r="C96" i="106" s="1"/>
  <c r="C97" i="106" s="1"/>
  <c r="C98" i="106" s="1"/>
  <c r="C99" i="106" s="1"/>
  <c r="C100" i="106" s="1"/>
  <c r="C101" i="106" s="1"/>
  <c r="C102" i="106" s="1"/>
  <c r="C103" i="106" s="1"/>
  <c r="C104" i="106" s="1"/>
  <c r="C105" i="106" s="1"/>
  <c r="C106" i="106" s="1"/>
  <c r="C107" i="106" s="1"/>
  <c r="C108" i="106" s="1"/>
  <c r="C109" i="106" s="1"/>
  <c r="C110" i="106" s="1"/>
  <c r="C111" i="106" s="1"/>
  <c r="C112" i="106" s="1"/>
  <c r="C113" i="106" s="1"/>
  <c r="C114" i="106" s="1"/>
  <c r="C115" i="106" s="1"/>
  <c r="C116" i="106" s="1"/>
  <c r="C117" i="106" s="1"/>
  <c r="C118" i="106" s="1"/>
  <c r="C119" i="106" s="1"/>
  <c r="C120" i="106" s="1"/>
  <c r="C121" i="106" s="1"/>
  <c r="C122" i="106" s="1"/>
  <c r="C123" i="106" s="1"/>
  <c r="C124" i="106" s="1"/>
  <c r="C125" i="106" s="1"/>
  <c r="C126" i="106" s="1"/>
  <c r="C127" i="106" s="1"/>
  <c r="C128" i="106" s="1"/>
  <c r="C129" i="106" s="1"/>
  <c r="C130" i="106" s="1"/>
  <c r="C131" i="106" s="1"/>
  <c r="C132" i="106" s="1"/>
  <c r="C133" i="106" s="1"/>
  <c r="C134" i="106" s="1"/>
  <c r="C135" i="106" s="1"/>
  <c r="C136" i="106" s="1"/>
  <c r="C137" i="106" s="1"/>
  <c r="C138" i="106" s="1"/>
  <c r="C139" i="106" s="1"/>
  <c r="C140" i="106" s="1"/>
  <c r="C141" i="106" s="1"/>
  <c r="C142" i="106" s="1"/>
  <c r="C143" i="106" s="1"/>
  <c r="C144" i="106" s="1"/>
  <c r="C145" i="106" s="1"/>
  <c r="C146" i="106" s="1"/>
  <c r="C147" i="106" s="1"/>
  <c r="C148" i="106" s="1"/>
  <c r="C149" i="106" s="1"/>
  <c r="C150" i="106" s="1"/>
  <c r="C151" i="106" s="1"/>
  <c r="C152" i="106" s="1"/>
  <c r="C153" i="106" s="1"/>
  <c r="C154" i="106" s="1"/>
  <c r="C155" i="106" s="1"/>
  <c r="C156" i="106" s="1"/>
  <c r="C157" i="106" s="1"/>
  <c r="C158" i="106" s="1"/>
  <c r="C159" i="106" s="1"/>
  <c r="C160" i="106" s="1"/>
  <c r="C161" i="106" s="1"/>
  <c r="C162" i="106" s="1"/>
  <c r="C163" i="106" s="1"/>
  <c r="C164" i="106" s="1"/>
  <c r="C165" i="106" s="1"/>
  <c r="C166" i="106" s="1"/>
  <c r="C167" i="106" s="1"/>
  <c r="C168" i="106" s="1"/>
  <c r="H30" i="112"/>
  <c r="H11" i="131" s="1"/>
  <c r="C34" i="134" l="1"/>
  <c r="C64" i="112"/>
  <c r="AR11" i="131"/>
  <c r="AW11" i="131"/>
  <c r="AX11" i="131" s="1"/>
  <c r="BB11" i="131"/>
  <c r="BC11" i="131" s="1"/>
  <c r="AL11" i="131"/>
  <c r="AK11" i="131"/>
  <c r="AJ11" i="131"/>
  <c r="AN11" i="131"/>
  <c r="AM11" i="131"/>
  <c r="AT189" i="131" s="1"/>
  <c r="P12" i="113" s="1"/>
  <c r="V11" i="131"/>
  <c r="AB11" i="131"/>
  <c r="Z11" i="131"/>
  <c r="X11" i="131"/>
  <c r="G9" i="108" a="1"/>
  <c r="G9" i="108" s="1"/>
  <c r="J26" i="107"/>
  <c r="J25" i="107"/>
  <c r="J24" i="107"/>
  <c r="J23" i="107"/>
  <c r="J22" i="107"/>
  <c r="J21" i="107"/>
  <c r="J20" i="107"/>
  <c r="J19" i="107"/>
  <c r="J18" i="107"/>
  <c r="J17" i="107"/>
  <c r="J16" i="107"/>
  <c r="J15" i="107"/>
  <c r="J14" i="107"/>
  <c r="D3" i="129"/>
  <c r="D4" i="129" s="1"/>
  <c r="F30" i="112"/>
  <c r="F11" i="131" s="1"/>
  <c r="D32" i="107" a="1"/>
  <c r="D32" i="107" s="1"/>
  <c r="A21" i="124"/>
  <c r="A20" i="124"/>
  <c r="A19" i="124"/>
  <c r="A18" i="124"/>
  <c r="A17" i="124"/>
  <c r="C35" i="134" l="1"/>
  <c r="C65" i="112"/>
  <c r="AO11" i="131"/>
  <c r="AS11" i="131" s="1"/>
  <c r="A11" i="131"/>
  <c r="A4" i="117"/>
  <c r="A7" i="117"/>
  <c r="AS11" i="106" a="1"/>
  <c r="AS11" i="106" s="1"/>
  <c r="AS168" i="106" a="1"/>
  <c r="AS168" i="106" s="1"/>
  <c r="A168" i="106" s="1"/>
  <c r="AS167" i="106" a="1"/>
  <c r="AS167" i="106" s="1"/>
  <c r="A167" i="106" s="1"/>
  <c r="AS168" i="108" a="1"/>
  <c r="AS168" i="108" s="1"/>
  <c r="AT168" i="108" s="1"/>
  <c r="AS167" i="108" a="1"/>
  <c r="AS167" i="108" s="1"/>
  <c r="AT167" i="108" s="1"/>
  <c r="AS164" i="108" a="1"/>
  <c r="AS164" i="108" s="1"/>
  <c r="AT164" i="108" s="1"/>
  <c r="AS163" i="108" a="1"/>
  <c r="AS163" i="108" s="1"/>
  <c r="AT163" i="108" s="1"/>
  <c r="AS166" i="108" a="1"/>
  <c r="AS166" i="108" s="1"/>
  <c r="AT166" i="108" s="1"/>
  <c r="AS162" i="108" a="1"/>
  <c r="AS162" i="108" s="1"/>
  <c r="AT162" i="108" s="1"/>
  <c r="AS158" i="108" a="1"/>
  <c r="AS158" i="108" s="1"/>
  <c r="AT158" i="108" s="1"/>
  <c r="AS154" i="108" a="1"/>
  <c r="AS154" i="108" s="1"/>
  <c r="AT154" i="108" s="1"/>
  <c r="AS150" i="108" a="1"/>
  <c r="AS150" i="108" s="1"/>
  <c r="AT150" i="108" s="1"/>
  <c r="AS146" i="108" a="1"/>
  <c r="AS146" i="108" s="1"/>
  <c r="AT146" i="108" s="1"/>
  <c r="AS142" i="108" a="1"/>
  <c r="AS142" i="108" s="1"/>
  <c r="AT142" i="108" s="1"/>
  <c r="AS137" i="108" a="1"/>
  <c r="AS137" i="108" s="1"/>
  <c r="AT137" i="108" s="1"/>
  <c r="AS165" i="108" a="1"/>
  <c r="AS165" i="108" s="1"/>
  <c r="AT165" i="108" s="1"/>
  <c r="AS161" i="108" a="1"/>
  <c r="AS161" i="108" s="1"/>
  <c r="AT161" i="108" s="1"/>
  <c r="AS157" i="108" a="1"/>
  <c r="AS157" i="108" s="1"/>
  <c r="AT157" i="108" s="1"/>
  <c r="AS153" i="108" a="1"/>
  <c r="AS153" i="108" s="1"/>
  <c r="AT153" i="108" s="1"/>
  <c r="AS149" i="108" a="1"/>
  <c r="AS149" i="108" s="1"/>
  <c r="AT149" i="108" s="1"/>
  <c r="AS145" i="108" a="1"/>
  <c r="AS145" i="108" s="1"/>
  <c r="AT145" i="108" s="1"/>
  <c r="AS141" i="108" a="1"/>
  <c r="AS141" i="108" s="1"/>
  <c r="AT141" i="108" s="1"/>
  <c r="AS136" i="108" a="1"/>
  <c r="AS136" i="108" s="1"/>
  <c r="AT136" i="108" s="1"/>
  <c r="AS155" i="108" a="1"/>
  <c r="AS155" i="108" s="1"/>
  <c r="AT155" i="108" s="1"/>
  <c r="AS147" i="108" a="1"/>
  <c r="AS147" i="108" s="1"/>
  <c r="AT147" i="108" s="1"/>
  <c r="AS139" i="108" a="1"/>
  <c r="AS139" i="108" s="1"/>
  <c r="AT139" i="108" s="1"/>
  <c r="AS132" i="108" a="1"/>
  <c r="AS132" i="108" s="1"/>
  <c r="AT132" i="108" s="1"/>
  <c r="AS128" i="108" a="1"/>
  <c r="AS128" i="108" s="1"/>
  <c r="AT128" i="108" s="1"/>
  <c r="AS124" i="108" a="1"/>
  <c r="AS124" i="108" s="1"/>
  <c r="AT124" i="108" s="1"/>
  <c r="AS120" i="108" a="1"/>
  <c r="AS120" i="108" s="1"/>
  <c r="AT120" i="108" s="1"/>
  <c r="AS116" i="108" a="1"/>
  <c r="AS116" i="108" s="1"/>
  <c r="AT116" i="108" s="1"/>
  <c r="AS112" i="108" a="1"/>
  <c r="AS112" i="108" s="1"/>
  <c r="AT112" i="108" s="1"/>
  <c r="AS108" i="108" a="1"/>
  <c r="AS108" i="108" s="1"/>
  <c r="AT108" i="108" s="1"/>
  <c r="I135" i="112" s="1"/>
  <c r="AS104" i="108" a="1"/>
  <c r="AS104" i="108" s="1"/>
  <c r="AT104" i="108" s="1"/>
  <c r="I131" i="112" s="1"/>
  <c r="AS100" i="108" a="1"/>
  <c r="AS100" i="108" s="1"/>
  <c r="AT100" i="108" s="1"/>
  <c r="I127" i="112" s="1"/>
  <c r="AS96" i="108" a="1"/>
  <c r="AS96" i="108" s="1"/>
  <c r="AT96" i="108" s="1"/>
  <c r="I123" i="112" s="1"/>
  <c r="AS92" i="108" a="1"/>
  <c r="AS92" i="108" s="1"/>
  <c r="AT92" i="108" s="1"/>
  <c r="I119" i="112" s="1"/>
  <c r="AS88" i="108" a="1"/>
  <c r="AS88" i="108" s="1"/>
  <c r="AT88" i="108" s="1"/>
  <c r="I115" i="112" s="1"/>
  <c r="AS84" i="108" a="1"/>
  <c r="AS84" i="108" s="1"/>
  <c r="AT84" i="108" s="1"/>
  <c r="I111" i="112" s="1"/>
  <c r="AS80" i="108" a="1"/>
  <c r="AS80" i="108" s="1"/>
  <c r="AT80" i="108" s="1"/>
  <c r="I107" i="112" s="1"/>
  <c r="AS76" i="108" a="1"/>
  <c r="AS76" i="108" s="1"/>
  <c r="AT76" i="108" s="1"/>
  <c r="I103" i="112" s="1"/>
  <c r="AS72" i="108" a="1"/>
  <c r="AS72" i="108" s="1"/>
  <c r="AT72" i="108" s="1"/>
  <c r="I99" i="112" s="1"/>
  <c r="AS68" i="108" a="1"/>
  <c r="AS68" i="108" s="1"/>
  <c r="AT68" i="108" s="1"/>
  <c r="I95" i="112" s="1"/>
  <c r="AS64" i="108" a="1"/>
  <c r="AS64" i="108" s="1"/>
  <c r="AT64" i="108" s="1"/>
  <c r="I91" i="112" s="1"/>
  <c r="AS60" i="108" a="1"/>
  <c r="AS60" i="108" s="1"/>
  <c r="AT60" i="108" s="1"/>
  <c r="I87" i="112" s="1"/>
  <c r="AS56" i="108" a="1"/>
  <c r="AS56" i="108" s="1"/>
  <c r="AT56" i="108" s="1"/>
  <c r="I83" i="112" s="1"/>
  <c r="AS52" i="108" a="1"/>
  <c r="AS52" i="108" s="1"/>
  <c r="AT52" i="108" s="1"/>
  <c r="I79" i="112" s="1"/>
  <c r="AS48" i="108" a="1"/>
  <c r="AS48" i="108" s="1"/>
  <c r="AT48" i="108" s="1"/>
  <c r="I75" i="112" s="1"/>
  <c r="AS44" i="108" a="1"/>
  <c r="AS44" i="108" s="1"/>
  <c r="AT44" i="108" s="1"/>
  <c r="I71" i="112" s="1"/>
  <c r="AS40" i="108" a="1"/>
  <c r="AS40" i="108" s="1"/>
  <c r="AT40" i="108" s="1"/>
  <c r="I67" i="112" s="1"/>
  <c r="AS36" i="108" a="1"/>
  <c r="AS36" i="108" s="1"/>
  <c r="AT36" i="108" s="1"/>
  <c r="I63" i="112" s="1"/>
  <c r="AS32" i="108" a="1"/>
  <c r="AS32" i="108" s="1"/>
  <c r="AT32" i="108" s="1"/>
  <c r="I59" i="112" s="1"/>
  <c r="AS28" i="108" a="1"/>
  <c r="AS28" i="108" s="1"/>
  <c r="AT28" i="108" s="1"/>
  <c r="I55" i="112" s="1"/>
  <c r="AS24" i="108" a="1"/>
  <c r="AS24" i="108" s="1"/>
  <c r="AT24" i="108" s="1"/>
  <c r="I51" i="112" s="1"/>
  <c r="AS20" i="108" a="1"/>
  <c r="AS20" i="108" s="1"/>
  <c r="AT20" i="108" s="1"/>
  <c r="I47" i="112" s="1"/>
  <c r="AS16" i="108" a="1"/>
  <c r="AS16" i="108" s="1"/>
  <c r="AT16" i="108" s="1"/>
  <c r="AY24" i="111" s="1"/>
  <c r="M24" i="111" s="1"/>
  <c r="I43" i="112" s="1"/>
  <c r="AS12" i="108" a="1"/>
  <c r="AS12" i="108" s="1"/>
  <c r="AT12" i="108" s="1"/>
  <c r="AY20" i="111" s="1"/>
  <c r="M20" i="111" s="1"/>
  <c r="I39" i="112" s="1"/>
  <c r="AS151" i="108" a="1"/>
  <c r="AS151" i="108" s="1"/>
  <c r="AT151" i="108" s="1"/>
  <c r="AS134" i="108" a="1"/>
  <c r="AS134" i="108" s="1"/>
  <c r="AT134" i="108" s="1"/>
  <c r="AS130" i="108" a="1"/>
  <c r="AS130" i="108" s="1"/>
  <c r="AT130" i="108" s="1"/>
  <c r="AS122" i="108" a="1"/>
  <c r="AS122" i="108" s="1"/>
  <c r="AT122" i="108" s="1"/>
  <c r="AS114" i="108" a="1"/>
  <c r="AS114" i="108" s="1"/>
  <c r="AT114" i="108" s="1"/>
  <c r="AS102" i="108" a="1"/>
  <c r="AS102" i="108" s="1"/>
  <c r="AT102" i="108" s="1"/>
  <c r="I129" i="112" s="1"/>
  <c r="AS94" i="108" a="1"/>
  <c r="AS94" i="108" s="1"/>
  <c r="AT94" i="108" s="1"/>
  <c r="I121" i="112" s="1"/>
  <c r="AS90" i="108" a="1"/>
  <c r="AS90" i="108" s="1"/>
  <c r="AT90" i="108" s="1"/>
  <c r="I117" i="112" s="1"/>
  <c r="AS78" i="108" a="1"/>
  <c r="AS78" i="108" s="1"/>
  <c r="AT78" i="108" s="1"/>
  <c r="I105" i="112" s="1"/>
  <c r="AS74" i="108" a="1"/>
  <c r="AS74" i="108" s="1"/>
  <c r="AT74" i="108" s="1"/>
  <c r="I101" i="112" s="1"/>
  <c r="AS66" i="108" a="1"/>
  <c r="AS66" i="108" s="1"/>
  <c r="AT66" i="108" s="1"/>
  <c r="I93" i="112" s="1"/>
  <c r="AS58" i="108" a="1"/>
  <c r="AS58" i="108" s="1"/>
  <c r="AT58" i="108" s="1"/>
  <c r="I85" i="112" s="1"/>
  <c r="AS46" i="108" a="1"/>
  <c r="AS46" i="108" s="1"/>
  <c r="AT46" i="108" s="1"/>
  <c r="I73" i="112" s="1"/>
  <c r="AS38" i="108" a="1"/>
  <c r="AS38" i="108" s="1"/>
  <c r="AT38" i="108" s="1"/>
  <c r="I65" i="112" s="1"/>
  <c r="AS30" i="108" a="1"/>
  <c r="AS30" i="108" s="1"/>
  <c r="AT30" i="108" s="1"/>
  <c r="I57" i="112" s="1"/>
  <c r="AS22" i="108" a="1"/>
  <c r="AS22" i="108" s="1"/>
  <c r="AT22" i="108" s="1"/>
  <c r="I49" i="112" s="1"/>
  <c r="AS18" i="108" a="1"/>
  <c r="AS18" i="108" s="1"/>
  <c r="AT18" i="108" s="1"/>
  <c r="I45" i="112" s="1"/>
  <c r="AS156" i="108" a="1"/>
  <c r="AS156" i="108" s="1"/>
  <c r="AT156" i="108" s="1"/>
  <c r="AS133" i="108" a="1"/>
  <c r="AS133" i="108" s="1"/>
  <c r="AT133" i="108" s="1"/>
  <c r="AS129" i="108" a="1"/>
  <c r="AS129" i="108" s="1"/>
  <c r="AT129" i="108" s="1"/>
  <c r="AS121" i="108" a="1"/>
  <c r="AS121" i="108" s="1"/>
  <c r="AT121" i="108" s="1"/>
  <c r="AS109" i="108" a="1"/>
  <c r="AS109" i="108" s="1"/>
  <c r="AT109" i="108" s="1"/>
  <c r="AS101" i="108" a="1"/>
  <c r="AS101" i="108" s="1"/>
  <c r="AT101" i="108" s="1"/>
  <c r="I128" i="112" s="1"/>
  <c r="AS97" i="108" a="1"/>
  <c r="AS97" i="108" s="1"/>
  <c r="AT97" i="108" s="1"/>
  <c r="I124" i="112" s="1"/>
  <c r="AS85" i="108" a="1"/>
  <c r="AS85" i="108" s="1"/>
  <c r="AT85" i="108" s="1"/>
  <c r="I112" i="112" s="1"/>
  <c r="AS81" i="108" a="1"/>
  <c r="AS81" i="108" s="1"/>
  <c r="AT81" i="108" s="1"/>
  <c r="I108" i="112" s="1"/>
  <c r="AS69" i="108" a="1"/>
  <c r="AS69" i="108" s="1"/>
  <c r="AT69" i="108" s="1"/>
  <c r="I96" i="112" s="1"/>
  <c r="AS65" i="108" a="1"/>
  <c r="AS65" i="108" s="1"/>
  <c r="AT65" i="108" s="1"/>
  <c r="I92" i="112" s="1"/>
  <c r="AS57" i="108" a="1"/>
  <c r="AS57" i="108" s="1"/>
  <c r="AT57" i="108" s="1"/>
  <c r="I84" i="112" s="1"/>
  <c r="AS49" i="108" a="1"/>
  <c r="AS49" i="108" s="1"/>
  <c r="AT49" i="108" s="1"/>
  <c r="I76" i="112" s="1"/>
  <c r="AS37" i="108" a="1"/>
  <c r="AS37" i="108" s="1"/>
  <c r="AT37" i="108" s="1"/>
  <c r="I64" i="112" s="1"/>
  <c r="AS33" i="108" a="1"/>
  <c r="AS33" i="108" s="1"/>
  <c r="AT33" i="108" s="1"/>
  <c r="I60" i="112" s="1"/>
  <c r="AS21" i="108" a="1"/>
  <c r="AS21" i="108" s="1"/>
  <c r="AT21" i="108" s="1"/>
  <c r="I48" i="112" s="1"/>
  <c r="AS17" i="108" a="1"/>
  <c r="AS17" i="108" s="1"/>
  <c r="AT17" i="108" s="1"/>
  <c r="AY25" i="111" s="1"/>
  <c r="M25" i="111" s="1"/>
  <c r="I44" i="112" s="1"/>
  <c r="AS160" i="108" a="1"/>
  <c r="AS160" i="108" s="1"/>
  <c r="AT160" i="108" s="1"/>
  <c r="AS152" i="108" a="1"/>
  <c r="AS152" i="108" s="1"/>
  <c r="AT152" i="108" s="1"/>
  <c r="AS144" i="108" a="1"/>
  <c r="AS144" i="108" s="1"/>
  <c r="AT144" i="108" s="1"/>
  <c r="AS135" i="108" a="1"/>
  <c r="AS135" i="108" s="1"/>
  <c r="AT135" i="108" s="1"/>
  <c r="AS131" i="108" a="1"/>
  <c r="AS131" i="108" s="1"/>
  <c r="AT131" i="108" s="1"/>
  <c r="AS127" i="108" a="1"/>
  <c r="AS127" i="108" s="1"/>
  <c r="AT127" i="108" s="1"/>
  <c r="AS123" i="108" a="1"/>
  <c r="AS123" i="108" s="1"/>
  <c r="AT123" i="108" s="1"/>
  <c r="AS119" i="108" a="1"/>
  <c r="AS119" i="108" s="1"/>
  <c r="AT119" i="108" s="1"/>
  <c r="AS115" i="108" a="1"/>
  <c r="AS115" i="108" s="1"/>
  <c r="AT115" i="108" s="1"/>
  <c r="AS111" i="108" a="1"/>
  <c r="AS111" i="108" s="1"/>
  <c r="AT111" i="108" s="1"/>
  <c r="AS107" i="108" a="1"/>
  <c r="AS107" i="108" s="1"/>
  <c r="AT107" i="108" s="1"/>
  <c r="I134" i="112" s="1"/>
  <c r="AS103" i="108" a="1"/>
  <c r="AS103" i="108" s="1"/>
  <c r="AT103" i="108" s="1"/>
  <c r="I130" i="112" s="1"/>
  <c r="AS99" i="108" a="1"/>
  <c r="AS99" i="108" s="1"/>
  <c r="AT99" i="108" s="1"/>
  <c r="I126" i="112" s="1"/>
  <c r="AS95" i="108" a="1"/>
  <c r="AS95" i="108" s="1"/>
  <c r="AT95" i="108" s="1"/>
  <c r="I122" i="112" s="1"/>
  <c r="AS91" i="108" a="1"/>
  <c r="AS91" i="108" s="1"/>
  <c r="AT91" i="108" s="1"/>
  <c r="I118" i="112" s="1"/>
  <c r="AS87" i="108" a="1"/>
  <c r="AS87" i="108" s="1"/>
  <c r="AT87" i="108" s="1"/>
  <c r="I114" i="112" s="1"/>
  <c r="AS83" i="108" a="1"/>
  <c r="AS83" i="108" s="1"/>
  <c r="AT83" i="108" s="1"/>
  <c r="I110" i="112" s="1"/>
  <c r="AS79" i="108" a="1"/>
  <c r="AS79" i="108" s="1"/>
  <c r="AT79" i="108" s="1"/>
  <c r="I106" i="112" s="1"/>
  <c r="AS75" i="108" a="1"/>
  <c r="AS75" i="108" s="1"/>
  <c r="AT75" i="108" s="1"/>
  <c r="I102" i="112" s="1"/>
  <c r="AS71" i="108" a="1"/>
  <c r="AS71" i="108" s="1"/>
  <c r="AT71" i="108" s="1"/>
  <c r="I98" i="112" s="1"/>
  <c r="AS67" i="108" a="1"/>
  <c r="AS67" i="108" s="1"/>
  <c r="AT67" i="108" s="1"/>
  <c r="I94" i="112" s="1"/>
  <c r="AS63" i="108" a="1"/>
  <c r="AS63" i="108" s="1"/>
  <c r="AT63" i="108" s="1"/>
  <c r="I90" i="112" s="1"/>
  <c r="AS59" i="108" a="1"/>
  <c r="AS59" i="108" s="1"/>
  <c r="AT59" i="108" s="1"/>
  <c r="I86" i="112" s="1"/>
  <c r="AS55" i="108" a="1"/>
  <c r="AS55" i="108" s="1"/>
  <c r="AT55" i="108" s="1"/>
  <c r="I82" i="112" s="1"/>
  <c r="AS51" i="108" a="1"/>
  <c r="AS51" i="108" s="1"/>
  <c r="AT51" i="108" s="1"/>
  <c r="I78" i="112" s="1"/>
  <c r="AS47" i="108" a="1"/>
  <c r="AS47" i="108" s="1"/>
  <c r="AT47" i="108" s="1"/>
  <c r="I74" i="112" s="1"/>
  <c r="AS43" i="108" a="1"/>
  <c r="AS43" i="108" s="1"/>
  <c r="AT43" i="108" s="1"/>
  <c r="I70" i="112" s="1"/>
  <c r="AS39" i="108" a="1"/>
  <c r="AS39" i="108" s="1"/>
  <c r="AT39" i="108" s="1"/>
  <c r="I66" i="112" s="1"/>
  <c r="AS35" i="108" a="1"/>
  <c r="AS35" i="108" s="1"/>
  <c r="AT35" i="108" s="1"/>
  <c r="I62" i="112" s="1"/>
  <c r="AS31" i="108" a="1"/>
  <c r="AS31" i="108" s="1"/>
  <c r="AT31" i="108" s="1"/>
  <c r="I58" i="112" s="1"/>
  <c r="AS27" i="108" a="1"/>
  <c r="AS27" i="108" s="1"/>
  <c r="AT27" i="108" s="1"/>
  <c r="I54" i="112" s="1"/>
  <c r="AS23" i="108" a="1"/>
  <c r="AS23" i="108" s="1"/>
  <c r="AT23" i="108" s="1"/>
  <c r="I50" i="112" s="1"/>
  <c r="AS19" i="108" a="1"/>
  <c r="AS19" i="108" s="1"/>
  <c r="AT19" i="108" s="1"/>
  <c r="I46" i="112" s="1"/>
  <c r="AS15" i="108" a="1"/>
  <c r="AS15" i="108" s="1"/>
  <c r="AT15" i="108" s="1"/>
  <c r="AY23" i="111" s="1"/>
  <c r="M23" i="111" s="1"/>
  <c r="I42" i="112" s="1"/>
  <c r="AS159" i="108" a="1"/>
  <c r="AS159" i="108" s="1"/>
  <c r="AT159" i="108" s="1"/>
  <c r="AS143" i="108" a="1"/>
  <c r="AS143" i="108" s="1"/>
  <c r="AT143" i="108" s="1"/>
  <c r="AS126" i="108" a="1"/>
  <c r="AS126" i="108" s="1"/>
  <c r="AT126" i="108" s="1"/>
  <c r="AS118" i="108" a="1"/>
  <c r="AS118" i="108" s="1"/>
  <c r="AT118" i="108" s="1"/>
  <c r="AS110" i="108" a="1"/>
  <c r="AS110" i="108" s="1"/>
  <c r="AT110" i="108" s="1"/>
  <c r="AS106" i="108" a="1"/>
  <c r="AS106" i="108" s="1"/>
  <c r="AT106" i="108" s="1"/>
  <c r="I133" i="112" s="1"/>
  <c r="AS98" i="108" a="1"/>
  <c r="AS98" i="108" s="1"/>
  <c r="AT98" i="108" s="1"/>
  <c r="I125" i="112" s="1"/>
  <c r="AS86" i="108" a="1"/>
  <c r="AS86" i="108" s="1"/>
  <c r="AT86" i="108" s="1"/>
  <c r="I113" i="112" s="1"/>
  <c r="AS82" i="108" a="1"/>
  <c r="AS82" i="108" s="1"/>
  <c r="AT82" i="108" s="1"/>
  <c r="I109" i="112" s="1"/>
  <c r="AS70" i="108" a="1"/>
  <c r="AS70" i="108" s="1"/>
  <c r="AT70" i="108" s="1"/>
  <c r="I97" i="112" s="1"/>
  <c r="AS62" i="108" a="1"/>
  <c r="AS62" i="108" s="1"/>
  <c r="AT62" i="108" s="1"/>
  <c r="I89" i="112" s="1"/>
  <c r="AS54" i="108" a="1"/>
  <c r="AS54" i="108" s="1"/>
  <c r="AT54" i="108" s="1"/>
  <c r="I81" i="112" s="1"/>
  <c r="AS50" i="108" a="1"/>
  <c r="AS50" i="108" s="1"/>
  <c r="AT50" i="108" s="1"/>
  <c r="I77" i="112" s="1"/>
  <c r="AS42" i="108" a="1"/>
  <c r="AS42" i="108" s="1"/>
  <c r="AT42" i="108" s="1"/>
  <c r="I69" i="112" s="1"/>
  <c r="AS34" i="108" a="1"/>
  <c r="AS34" i="108" s="1"/>
  <c r="AT34" i="108" s="1"/>
  <c r="I61" i="112" s="1"/>
  <c r="AS26" i="108" a="1"/>
  <c r="AS26" i="108" s="1"/>
  <c r="AT26" i="108" s="1"/>
  <c r="I53" i="112" s="1"/>
  <c r="AS14" i="108" a="1"/>
  <c r="AS14" i="108" s="1"/>
  <c r="AT14" i="108" s="1"/>
  <c r="AY22" i="111" s="1"/>
  <c r="AS148" i="108" a="1"/>
  <c r="AS148" i="108" s="1"/>
  <c r="AT148" i="108" s="1"/>
  <c r="AS140" i="108" a="1"/>
  <c r="AS140" i="108" s="1"/>
  <c r="AT140" i="108" s="1"/>
  <c r="AS125" i="108" a="1"/>
  <c r="AS125" i="108" s="1"/>
  <c r="AT125" i="108" s="1"/>
  <c r="AS117" i="108" a="1"/>
  <c r="AS117" i="108" s="1"/>
  <c r="AT117" i="108" s="1"/>
  <c r="AS113" i="108" a="1"/>
  <c r="AS113" i="108" s="1"/>
  <c r="AT113" i="108" s="1"/>
  <c r="AS105" i="108" a="1"/>
  <c r="AS105" i="108" s="1"/>
  <c r="AT105" i="108" s="1"/>
  <c r="I132" i="112" s="1"/>
  <c r="AS93" i="108" a="1"/>
  <c r="AS93" i="108" s="1"/>
  <c r="AT93" i="108" s="1"/>
  <c r="I120" i="112" s="1"/>
  <c r="AS89" i="108" a="1"/>
  <c r="AS89" i="108" s="1"/>
  <c r="AT89" i="108" s="1"/>
  <c r="I116" i="112" s="1"/>
  <c r="AS77" i="108" a="1"/>
  <c r="AS77" i="108" s="1"/>
  <c r="AT77" i="108" s="1"/>
  <c r="I104" i="112" s="1"/>
  <c r="AS73" i="108" a="1"/>
  <c r="AS73" i="108" s="1"/>
  <c r="AT73" i="108" s="1"/>
  <c r="I100" i="112" s="1"/>
  <c r="AS61" i="108" a="1"/>
  <c r="AS61" i="108" s="1"/>
  <c r="AT61" i="108" s="1"/>
  <c r="I88" i="112" s="1"/>
  <c r="AS53" i="108" a="1"/>
  <c r="AS53" i="108" s="1"/>
  <c r="AT53" i="108" s="1"/>
  <c r="I80" i="112" s="1"/>
  <c r="AS45" i="108" a="1"/>
  <c r="AS45" i="108" s="1"/>
  <c r="AT45" i="108" s="1"/>
  <c r="I72" i="112" s="1"/>
  <c r="AS41" i="108" a="1"/>
  <c r="AS41" i="108" s="1"/>
  <c r="AT41" i="108" s="1"/>
  <c r="I68" i="112" s="1"/>
  <c r="AS29" i="108" a="1"/>
  <c r="AS29" i="108" s="1"/>
  <c r="AT29" i="108" s="1"/>
  <c r="I56" i="112" s="1"/>
  <c r="AS25" i="108" a="1"/>
  <c r="AS25" i="108" s="1"/>
  <c r="AT25" i="108" s="1"/>
  <c r="I52" i="112" s="1"/>
  <c r="AS13" i="108" a="1"/>
  <c r="AS13" i="108" s="1"/>
  <c r="AT13" i="108" s="1"/>
  <c r="AY21" i="111" s="1"/>
  <c r="M21" i="111" s="1"/>
  <c r="I40" i="112" s="1"/>
  <c r="AS138" i="108" a="1"/>
  <c r="AS138" i="108" s="1"/>
  <c r="AT138" i="108" s="1"/>
  <c r="AS166" i="106" a="1"/>
  <c r="AS166" i="106" s="1"/>
  <c r="A166" i="106" s="1"/>
  <c r="AS163" i="106" a="1"/>
  <c r="AS163" i="106" s="1"/>
  <c r="A163" i="106" s="1"/>
  <c r="AS159" i="106" a="1"/>
  <c r="AS159" i="106" s="1"/>
  <c r="A159" i="106" s="1"/>
  <c r="AS152" i="106" a="1"/>
  <c r="AS152" i="106" s="1"/>
  <c r="A152" i="106" s="1"/>
  <c r="AS148" i="106" a="1"/>
  <c r="AS148" i="106" s="1"/>
  <c r="A148" i="106" s="1"/>
  <c r="AS145" i="106" a="1"/>
  <c r="AS145" i="106" s="1"/>
  <c r="A145" i="106" s="1"/>
  <c r="AS141" i="106" a="1"/>
  <c r="AS141" i="106" s="1"/>
  <c r="A141" i="106" s="1"/>
  <c r="AS138" i="106" a="1"/>
  <c r="AS138" i="106" s="1"/>
  <c r="A138" i="106" s="1"/>
  <c r="AS134" i="106" a="1"/>
  <c r="AS134" i="106" s="1"/>
  <c r="A134" i="106" s="1"/>
  <c r="AS131" i="106" a="1"/>
  <c r="AS131" i="106" s="1"/>
  <c r="A131" i="106" s="1"/>
  <c r="AS127" i="106" a="1"/>
  <c r="AS127" i="106" s="1"/>
  <c r="A127" i="106" s="1"/>
  <c r="AS120" i="106" a="1"/>
  <c r="AS120" i="106" s="1"/>
  <c r="A120" i="106" s="1"/>
  <c r="AS116" i="106" a="1"/>
  <c r="AS116" i="106" s="1"/>
  <c r="A116" i="106" s="1"/>
  <c r="AS113" i="106" a="1"/>
  <c r="AS113" i="106" s="1"/>
  <c r="A113" i="106" s="1"/>
  <c r="AS109" i="106" a="1"/>
  <c r="AS109" i="106" s="1"/>
  <c r="A109" i="106" s="1"/>
  <c r="AS106" i="106" a="1"/>
  <c r="AS106" i="106" s="1"/>
  <c r="A106" i="106" s="1"/>
  <c r="AS102" i="106" a="1"/>
  <c r="AS102" i="106" s="1"/>
  <c r="A102" i="106" s="1"/>
  <c r="AS99" i="106" a="1"/>
  <c r="AS99" i="106" s="1"/>
  <c r="A99" i="106" s="1"/>
  <c r="AS95" i="106" a="1"/>
  <c r="AS95" i="106" s="1"/>
  <c r="A95" i="106" s="1"/>
  <c r="AS88" i="106" a="1"/>
  <c r="AS88" i="106" s="1"/>
  <c r="A88" i="106" s="1"/>
  <c r="AS84" i="106" a="1"/>
  <c r="AS84" i="106" s="1"/>
  <c r="A84" i="106" s="1"/>
  <c r="AS81" i="106" a="1"/>
  <c r="AS81" i="106" s="1"/>
  <c r="A81" i="106" s="1"/>
  <c r="AS77" i="106" a="1"/>
  <c r="AS77" i="106" s="1"/>
  <c r="A77" i="106" s="1"/>
  <c r="AS74" i="106" a="1"/>
  <c r="AS74" i="106" s="1"/>
  <c r="A74" i="106" s="1"/>
  <c r="AS70" i="106" a="1"/>
  <c r="AS70" i="106" s="1"/>
  <c r="A70" i="106" s="1"/>
  <c r="AS67" i="106" a="1"/>
  <c r="AS67" i="106" s="1"/>
  <c r="A67" i="106" s="1"/>
  <c r="AS63" i="106" a="1"/>
  <c r="AS63" i="106" s="1"/>
  <c r="A63" i="106" s="1"/>
  <c r="AS56" i="106" a="1"/>
  <c r="AS56" i="106" s="1"/>
  <c r="A56" i="106" s="1"/>
  <c r="AS52" i="106" a="1"/>
  <c r="AS52" i="106" s="1"/>
  <c r="A52" i="106" s="1"/>
  <c r="AS49" i="106" a="1"/>
  <c r="AS49" i="106" s="1"/>
  <c r="A49" i="106" s="1"/>
  <c r="AS45" i="106" a="1"/>
  <c r="AS45" i="106" s="1"/>
  <c r="A45" i="106" s="1"/>
  <c r="AS42" i="106" a="1"/>
  <c r="AS42" i="106" s="1"/>
  <c r="A42" i="106" s="1"/>
  <c r="AS38" i="106" a="1"/>
  <c r="AS38" i="106" s="1"/>
  <c r="AS35" i="106" a="1"/>
  <c r="AS35" i="106" s="1"/>
  <c r="AS31" i="106" a="1"/>
  <c r="AS31" i="106" s="1"/>
  <c r="AS24" i="106" a="1"/>
  <c r="AS24" i="106" s="1"/>
  <c r="AS20" i="106" a="1"/>
  <c r="AS20" i="106" s="1"/>
  <c r="AS17" i="106" a="1"/>
  <c r="AS17" i="106" s="1"/>
  <c r="AS13" i="106" a="1"/>
  <c r="AS13" i="106" s="1"/>
  <c r="AS161" i="106" a="1"/>
  <c r="AS161" i="106" s="1"/>
  <c r="A161" i="106" s="1"/>
  <c r="AS157" i="106" a="1"/>
  <c r="AS157" i="106" s="1"/>
  <c r="A157" i="106" s="1"/>
  <c r="AS150" i="106" a="1"/>
  <c r="AS150" i="106" s="1"/>
  <c r="A150" i="106" s="1"/>
  <c r="AS143" i="106" a="1"/>
  <c r="AS143" i="106" s="1"/>
  <c r="A143" i="106" s="1"/>
  <c r="AS136" i="106" a="1"/>
  <c r="AS136" i="106" s="1"/>
  <c r="A136" i="106" s="1"/>
  <c r="AS129" i="106" a="1"/>
  <c r="AS129" i="106" s="1"/>
  <c r="A129" i="106" s="1"/>
  <c r="AS125" i="106" a="1"/>
  <c r="AS125" i="106" s="1"/>
  <c r="A125" i="106" s="1"/>
  <c r="AS118" i="106" a="1"/>
  <c r="AS118" i="106" s="1"/>
  <c r="A118" i="106" s="1"/>
  <c r="AS111" i="106" a="1"/>
  <c r="AS111" i="106" s="1"/>
  <c r="A111" i="106" s="1"/>
  <c r="AS100" i="106" a="1"/>
  <c r="AS100" i="106" s="1"/>
  <c r="A100" i="106" s="1"/>
  <c r="AS93" i="106" a="1"/>
  <c r="AS93" i="106" s="1"/>
  <c r="A93" i="106" s="1"/>
  <c r="AS86" i="106" a="1"/>
  <c r="AS86" i="106" s="1"/>
  <c r="A86" i="106" s="1"/>
  <c r="AS79" i="106" a="1"/>
  <c r="AS79" i="106" s="1"/>
  <c r="A79" i="106" s="1"/>
  <c r="AS68" i="106" a="1"/>
  <c r="AS68" i="106" s="1"/>
  <c r="A68" i="106" s="1"/>
  <c r="AS65" i="106" a="1"/>
  <c r="AS65" i="106" s="1"/>
  <c r="A65" i="106" s="1"/>
  <c r="AS61" i="106" a="1"/>
  <c r="AS61" i="106" s="1"/>
  <c r="A61" i="106" s="1"/>
  <c r="AS58" i="106" a="1"/>
  <c r="AS58" i="106" s="1"/>
  <c r="A58" i="106" s="1"/>
  <c r="AS54" i="106" a="1"/>
  <c r="AS54" i="106" s="1"/>
  <c r="A54" i="106" s="1"/>
  <c r="AS51" i="106" a="1"/>
  <c r="AS51" i="106" s="1"/>
  <c r="A51" i="106" s="1"/>
  <c r="AS47" i="106" a="1"/>
  <c r="AS47" i="106" s="1"/>
  <c r="A47" i="106" s="1"/>
  <c r="AS40" i="106" a="1"/>
  <c r="AS40" i="106" s="1"/>
  <c r="AS36" i="106" a="1"/>
  <c r="AS36" i="106" s="1"/>
  <c r="AS33" i="106" a="1"/>
  <c r="AS33" i="106" s="1"/>
  <c r="AS29" i="106" a="1"/>
  <c r="AS29" i="106" s="1"/>
  <c r="AS26" i="106" a="1"/>
  <c r="AS26" i="106" s="1"/>
  <c r="AS19" i="106" a="1"/>
  <c r="AS19" i="106" s="1"/>
  <c r="AS15" i="106" a="1"/>
  <c r="AS15" i="106" s="1"/>
  <c r="AS165" i="106" a="1"/>
  <c r="AS165" i="106" s="1"/>
  <c r="A165" i="106" s="1"/>
  <c r="AS162" i="106" a="1"/>
  <c r="AS162" i="106" s="1"/>
  <c r="A162" i="106" s="1"/>
  <c r="AS158" i="106" a="1"/>
  <c r="AS158" i="106" s="1"/>
  <c r="A158" i="106" s="1"/>
  <c r="AS155" i="106" a="1"/>
  <c r="AS155" i="106" s="1"/>
  <c r="A155" i="106" s="1"/>
  <c r="AS151" i="106" a="1"/>
  <c r="AS151" i="106" s="1"/>
  <c r="A151" i="106" s="1"/>
  <c r="AS144" i="106" a="1"/>
  <c r="AS144" i="106" s="1"/>
  <c r="A144" i="106" s="1"/>
  <c r="AS140" i="106" a="1"/>
  <c r="AS140" i="106" s="1"/>
  <c r="A140" i="106" s="1"/>
  <c r="AS137" i="106" a="1"/>
  <c r="AS137" i="106" s="1"/>
  <c r="A137" i="106" s="1"/>
  <c r="AS133" i="106" a="1"/>
  <c r="AS133" i="106" s="1"/>
  <c r="A133" i="106" s="1"/>
  <c r="AS130" i="106" a="1"/>
  <c r="AS130" i="106" s="1"/>
  <c r="A130" i="106" s="1"/>
  <c r="AS126" i="106" a="1"/>
  <c r="AS126" i="106" s="1"/>
  <c r="A126" i="106" s="1"/>
  <c r="AS123" i="106" a="1"/>
  <c r="AS123" i="106" s="1"/>
  <c r="A123" i="106" s="1"/>
  <c r="AS119" i="106" a="1"/>
  <c r="AS119" i="106" s="1"/>
  <c r="A119" i="106" s="1"/>
  <c r="AS112" i="106" a="1"/>
  <c r="AS112" i="106" s="1"/>
  <c r="A112" i="106" s="1"/>
  <c r="AS108" i="106" a="1"/>
  <c r="AS108" i="106" s="1"/>
  <c r="A108" i="106" s="1"/>
  <c r="AS105" i="106" a="1"/>
  <c r="AS105" i="106" s="1"/>
  <c r="A105" i="106" s="1"/>
  <c r="AS101" i="106" a="1"/>
  <c r="AS101" i="106" s="1"/>
  <c r="A101" i="106" s="1"/>
  <c r="AS98" i="106" a="1"/>
  <c r="AS98" i="106" s="1"/>
  <c r="A98" i="106" s="1"/>
  <c r="AS94" i="106" a="1"/>
  <c r="AS94" i="106" s="1"/>
  <c r="A94" i="106" s="1"/>
  <c r="AS91" i="106" a="1"/>
  <c r="AS91" i="106" s="1"/>
  <c r="A91" i="106" s="1"/>
  <c r="AS87" i="106" a="1"/>
  <c r="AS87" i="106" s="1"/>
  <c r="A87" i="106" s="1"/>
  <c r="AS80" i="106" a="1"/>
  <c r="AS80" i="106" s="1"/>
  <c r="A80" i="106" s="1"/>
  <c r="AS76" i="106" a="1"/>
  <c r="AS76" i="106" s="1"/>
  <c r="A76" i="106" s="1"/>
  <c r="AS73" i="106" a="1"/>
  <c r="AS73" i="106" s="1"/>
  <c r="A73" i="106" s="1"/>
  <c r="AS69" i="106" a="1"/>
  <c r="AS69" i="106" s="1"/>
  <c r="A69" i="106" s="1"/>
  <c r="AS66" i="106" a="1"/>
  <c r="AS66" i="106" s="1"/>
  <c r="A66" i="106" s="1"/>
  <c r="AS62" i="106" a="1"/>
  <c r="AS62" i="106" s="1"/>
  <c r="A62" i="106" s="1"/>
  <c r="AS59" i="106" a="1"/>
  <c r="AS59" i="106" s="1"/>
  <c r="A59" i="106" s="1"/>
  <c r="AS55" i="106" a="1"/>
  <c r="AS55" i="106" s="1"/>
  <c r="A55" i="106" s="1"/>
  <c r="AS48" i="106" a="1"/>
  <c r="AS48" i="106" s="1"/>
  <c r="A48" i="106" s="1"/>
  <c r="AS44" i="106" a="1"/>
  <c r="AS44" i="106" s="1"/>
  <c r="A44" i="106" s="1"/>
  <c r="AS41" i="106" a="1"/>
  <c r="AS41" i="106" s="1"/>
  <c r="AS37" i="106" a="1"/>
  <c r="AS37" i="106" s="1"/>
  <c r="AS34" i="106" a="1"/>
  <c r="AS34" i="106" s="1"/>
  <c r="AS30" i="106" a="1"/>
  <c r="AS30" i="106" s="1"/>
  <c r="AS27" i="106" a="1"/>
  <c r="AS27" i="106" s="1"/>
  <c r="AS23" i="106" a="1"/>
  <c r="AS23" i="106" s="1"/>
  <c r="AS16" i="106" a="1"/>
  <c r="AS16" i="106" s="1"/>
  <c r="AS12" i="106" a="1"/>
  <c r="AS12" i="106" s="1"/>
  <c r="AS164" i="106" a="1"/>
  <c r="AS164" i="106" s="1"/>
  <c r="A164" i="106" s="1"/>
  <c r="AS154" i="106" a="1"/>
  <c r="AS154" i="106" s="1"/>
  <c r="A154" i="106" s="1"/>
  <c r="AS147" i="106" a="1"/>
  <c r="AS147" i="106" s="1"/>
  <c r="A147" i="106" s="1"/>
  <c r="AS132" i="106" a="1"/>
  <c r="AS132" i="106" s="1"/>
  <c r="A132" i="106" s="1"/>
  <c r="AS122" i="106" a="1"/>
  <c r="AS122" i="106" s="1"/>
  <c r="A122" i="106" s="1"/>
  <c r="AS115" i="106" a="1"/>
  <c r="AS115" i="106" s="1"/>
  <c r="A115" i="106" s="1"/>
  <c r="AS104" i="106" a="1"/>
  <c r="AS104" i="106" s="1"/>
  <c r="A104" i="106" s="1"/>
  <c r="AS97" i="106" a="1"/>
  <c r="AS97" i="106" s="1"/>
  <c r="A97" i="106" s="1"/>
  <c r="AS90" i="106" a="1"/>
  <c r="AS90" i="106" s="1"/>
  <c r="A90" i="106" s="1"/>
  <c r="AS83" i="106" a="1"/>
  <c r="AS83" i="106" s="1"/>
  <c r="A83" i="106" s="1"/>
  <c r="AS72" i="106" a="1"/>
  <c r="AS72" i="106" s="1"/>
  <c r="A72" i="106" s="1"/>
  <c r="AS22" i="106" a="1"/>
  <c r="AS22" i="106" s="1"/>
  <c r="AS149" i="106" a="1"/>
  <c r="AS149" i="106" s="1"/>
  <c r="A149" i="106" s="1"/>
  <c r="AS135" i="106" a="1"/>
  <c r="AS135" i="106" s="1"/>
  <c r="A135" i="106" s="1"/>
  <c r="AS121" i="106" a="1"/>
  <c r="AS121" i="106" s="1"/>
  <c r="A121" i="106" s="1"/>
  <c r="AS107" i="106" a="1"/>
  <c r="AS107" i="106" s="1"/>
  <c r="A107" i="106" s="1"/>
  <c r="AS92" i="106" a="1"/>
  <c r="AS92" i="106" s="1"/>
  <c r="A92" i="106" s="1"/>
  <c r="AS78" i="106" a="1"/>
  <c r="AS78" i="106" s="1"/>
  <c r="A78" i="106" s="1"/>
  <c r="AS64" i="106" a="1"/>
  <c r="AS64" i="106" s="1"/>
  <c r="A64" i="106" s="1"/>
  <c r="AS50" i="106" a="1"/>
  <c r="AS50" i="106" s="1"/>
  <c r="A50" i="106" s="1"/>
  <c r="AS21" i="106" a="1"/>
  <c r="AS21" i="106" s="1"/>
  <c r="AS142" i="106" a="1"/>
  <c r="AS142" i="106" s="1"/>
  <c r="A142" i="106" s="1"/>
  <c r="AS114" i="106" a="1"/>
  <c r="AS114" i="106" s="1"/>
  <c r="A114" i="106" s="1"/>
  <c r="AS71" i="106" a="1"/>
  <c r="AS71" i="106" s="1"/>
  <c r="A71" i="106" s="1"/>
  <c r="AS160" i="106" a="1"/>
  <c r="AS160" i="106" s="1"/>
  <c r="A160" i="106" s="1"/>
  <c r="AS146" i="106" a="1"/>
  <c r="AS146" i="106" s="1"/>
  <c r="A146" i="106" s="1"/>
  <c r="AS117" i="106" a="1"/>
  <c r="AS117" i="106" s="1"/>
  <c r="A117" i="106" s="1"/>
  <c r="AS103" i="106" a="1"/>
  <c r="AS103" i="106" s="1"/>
  <c r="A103" i="106" s="1"/>
  <c r="AS89" i="106" a="1"/>
  <c r="AS89" i="106" s="1"/>
  <c r="A89" i="106" s="1"/>
  <c r="AS75" i="106" a="1"/>
  <c r="AS75" i="106" s="1"/>
  <c r="A75" i="106" s="1"/>
  <c r="AS60" i="106" a="1"/>
  <c r="AS60" i="106" s="1"/>
  <c r="A60" i="106" s="1"/>
  <c r="AS46" i="106" a="1"/>
  <c r="AS46" i="106" s="1"/>
  <c r="A46" i="106" s="1"/>
  <c r="AS32" i="106" a="1"/>
  <c r="AS32" i="106" s="1"/>
  <c r="AS18" i="106" a="1"/>
  <c r="AS18" i="106" s="1"/>
  <c r="AS156" i="106" a="1"/>
  <c r="AS156" i="106" s="1"/>
  <c r="A156" i="106" s="1"/>
  <c r="AS128" i="106" a="1"/>
  <c r="AS128" i="106" s="1"/>
  <c r="A128" i="106" s="1"/>
  <c r="AS85" i="106" a="1"/>
  <c r="AS85" i="106" s="1"/>
  <c r="A85" i="106" s="1"/>
  <c r="AS57" i="106" a="1"/>
  <c r="AS57" i="106" s="1"/>
  <c r="A57" i="106" s="1"/>
  <c r="AS43" i="106" a="1"/>
  <c r="AS43" i="106" s="1"/>
  <c r="A43" i="106" s="1"/>
  <c r="AS28" i="106" a="1"/>
  <c r="AS28" i="106" s="1"/>
  <c r="AS14" i="106" a="1"/>
  <c r="AS14" i="106" s="1"/>
  <c r="AS153" i="106" a="1"/>
  <c r="AS153" i="106" s="1"/>
  <c r="A153" i="106" s="1"/>
  <c r="AS139" i="106" a="1"/>
  <c r="AS139" i="106" s="1"/>
  <c r="A139" i="106" s="1"/>
  <c r="AS110" i="106" a="1"/>
  <c r="AS110" i="106" s="1"/>
  <c r="A110" i="106" s="1"/>
  <c r="AS96" i="106" a="1"/>
  <c r="AS96" i="106" s="1"/>
  <c r="A96" i="106" s="1"/>
  <c r="AS82" i="106" a="1"/>
  <c r="AS82" i="106" s="1"/>
  <c r="A82" i="106" s="1"/>
  <c r="AS25" i="106" a="1"/>
  <c r="AS25" i="106" s="1"/>
  <c r="AS124" i="106" a="1"/>
  <c r="AS124" i="106" s="1"/>
  <c r="A124" i="106" s="1"/>
  <c r="AS53" i="106" a="1"/>
  <c r="AS53" i="106" s="1"/>
  <c r="A53" i="106" s="1"/>
  <c r="AS39" i="106" a="1"/>
  <c r="AS39" i="106" s="1"/>
  <c r="D5" i="129"/>
  <c r="A15" i="107"/>
  <c r="A26" i="107"/>
  <c r="A25" i="107"/>
  <c r="A24" i="107"/>
  <c r="A23" i="107"/>
  <c r="A22" i="107"/>
  <c r="A21" i="107"/>
  <c r="A20" i="107"/>
  <c r="A19" i="107"/>
  <c r="A18" i="107"/>
  <c r="A17" i="107"/>
  <c r="A16" i="107"/>
  <c r="A27" i="124"/>
  <c r="J26" i="124" a="1"/>
  <c r="J26" i="124" s="1"/>
  <c r="A26" i="124" s="1"/>
  <c r="J25" i="124" a="1"/>
  <c r="J25" i="124" s="1"/>
  <c r="A25" i="124" s="1"/>
  <c r="J24" i="124" a="1"/>
  <c r="J24" i="124" s="1"/>
  <c r="A24" i="124" s="1"/>
  <c r="J23" i="124" a="1"/>
  <c r="J23" i="124" s="1"/>
  <c r="A23" i="124" s="1"/>
  <c r="A22" i="124"/>
  <c r="J16" i="124" a="1"/>
  <c r="J16" i="124" s="1"/>
  <c r="A16" i="124" s="1"/>
  <c r="J15" i="124" a="1"/>
  <c r="J15" i="124" s="1"/>
  <c r="A15" i="124" s="1"/>
  <c r="AN168" i="104" a="1"/>
  <c r="AN168" i="104" s="1"/>
  <c r="AN167" i="104" a="1"/>
  <c r="AN167" i="104" s="1"/>
  <c r="AN166" i="104" a="1"/>
  <c r="AN166" i="104" s="1"/>
  <c r="AN165" i="104" a="1"/>
  <c r="AN165" i="104" s="1"/>
  <c r="AN164" i="104" a="1"/>
  <c r="AN164" i="104" s="1"/>
  <c r="AN163" i="104" a="1"/>
  <c r="AN163" i="104" s="1"/>
  <c r="AN162" i="104" a="1"/>
  <c r="AN162" i="104" s="1"/>
  <c r="AN161" i="104" a="1"/>
  <c r="AN161" i="104" s="1"/>
  <c r="AN159" i="104" a="1"/>
  <c r="AN159" i="104" s="1"/>
  <c r="AN158" i="104" a="1"/>
  <c r="AN158" i="104" s="1"/>
  <c r="AN157" i="104" a="1"/>
  <c r="AN157" i="104" s="1"/>
  <c r="AN156" i="104" a="1"/>
  <c r="AN156" i="104" s="1"/>
  <c r="AN155" i="104" a="1"/>
  <c r="AN155" i="104" s="1"/>
  <c r="AN154" i="104" a="1"/>
  <c r="AN154" i="104" s="1"/>
  <c r="AN153" i="104" a="1"/>
  <c r="AN153" i="104" s="1"/>
  <c r="AN152" i="104" a="1"/>
  <c r="AN152" i="104" s="1"/>
  <c r="AN151" i="104" a="1"/>
  <c r="AN151" i="104" s="1"/>
  <c r="AN150" i="104" a="1"/>
  <c r="AN150" i="104" s="1"/>
  <c r="AN149" i="104" a="1"/>
  <c r="AN149" i="104" s="1"/>
  <c r="AN148" i="104" a="1"/>
  <c r="AN148" i="104" s="1"/>
  <c r="AN147" i="104" a="1"/>
  <c r="AN147" i="104" s="1"/>
  <c r="AN146" i="104" a="1"/>
  <c r="AN146" i="104" s="1"/>
  <c r="AN145" i="104" a="1"/>
  <c r="AN145" i="104" s="1"/>
  <c r="AN144" i="104" a="1"/>
  <c r="AN144" i="104" s="1"/>
  <c r="AN143" i="104" a="1"/>
  <c r="AN143" i="104" s="1"/>
  <c r="AN142" i="104" a="1"/>
  <c r="AN142" i="104" s="1"/>
  <c r="AN141" i="104" a="1"/>
  <c r="AN141" i="104" s="1"/>
  <c r="AN140" i="104" a="1"/>
  <c r="AN140" i="104" s="1"/>
  <c r="AN139" i="104" a="1"/>
  <c r="AN139" i="104" s="1"/>
  <c r="AN138" i="104" a="1"/>
  <c r="AN138" i="104" s="1"/>
  <c r="AN137" i="104" a="1"/>
  <c r="AN137" i="104" s="1"/>
  <c r="AN136" i="104" a="1"/>
  <c r="AN136" i="104" s="1"/>
  <c r="AN135" i="104" a="1"/>
  <c r="AN135" i="104" s="1"/>
  <c r="AN134" i="104" a="1"/>
  <c r="AN134" i="104" s="1"/>
  <c r="AN133" i="104" a="1"/>
  <c r="AN133" i="104" s="1"/>
  <c r="AN132" i="104" a="1"/>
  <c r="AN132" i="104" s="1"/>
  <c r="AN131" i="104" a="1"/>
  <c r="AN131" i="104" s="1"/>
  <c r="AN130" i="104" a="1"/>
  <c r="AN130" i="104" s="1"/>
  <c r="AN129" i="104" a="1"/>
  <c r="AN129" i="104" s="1"/>
  <c r="AN128" i="104" a="1"/>
  <c r="AN128" i="104" s="1"/>
  <c r="AN127" i="104" a="1"/>
  <c r="AN127" i="104" s="1"/>
  <c r="AN126" i="104" a="1"/>
  <c r="AN126" i="104" s="1"/>
  <c r="AN125" i="104" a="1"/>
  <c r="AN125" i="104" s="1"/>
  <c r="AN124" i="104" a="1"/>
  <c r="AN124" i="104" s="1"/>
  <c r="AN123" i="104" a="1"/>
  <c r="AN123" i="104" s="1"/>
  <c r="AN122" i="104" a="1"/>
  <c r="AN122" i="104" s="1"/>
  <c r="AN121" i="104" a="1"/>
  <c r="AN121" i="104" s="1"/>
  <c r="AN120" i="104" a="1"/>
  <c r="AN120" i="104" s="1"/>
  <c r="AN119" i="104" a="1"/>
  <c r="AN119" i="104" s="1"/>
  <c r="AN118" i="104" a="1"/>
  <c r="AN118" i="104" s="1"/>
  <c r="AN117" i="104" a="1"/>
  <c r="AN117" i="104" s="1"/>
  <c r="AN116" i="104" a="1"/>
  <c r="AN116" i="104" s="1"/>
  <c r="AN115" i="104" a="1"/>
  <c r="AN115" i="104" s="1"/>
  <c r="AN114" i="104" a="1"/>
  <c r="AN114" i="104" s="1"/>
  <c r="AN113" i="104" a="1"/>
  <c r="AN113" i="104" s="1"/>
  <c r="AN112" i="104" a="1"/>
  <c r="AN112" i="104" s="1"/>
  <c r="AN111" i="104" a="1"/>
  <c r="AN111" i="104" s="1"/>
  <c r="AN110" i="104" a="1"/>
  <c r="AN110" i="104" s="1"/>
  <c r="AN109" i="104" a="1"/>
  <c r="AN109" i="104" s="1"/>
  <c r="AN108" i="104" a="1"/>
  <c r="AN108" i="104" s="1"/>
  <c r="AN107" i="104" a="1"/>
  <c r="AN107" i="104" s="1"/>
  <c r="AN106" i="104" a="1"/>
  <c r="AN106" i="104" s="1"/>
  <c r="AN105" i="104" a="1"/>
  <c r="AN105" i="104" s="1"/>
  <c r="AN104" i="104" a="1"/>
  <c r="AN104" i="104" s="1"/>
  <c r="AN103" i="104" a="1"/>
  <c r="AN103" i="104" s="1"/>
  <c r="AN102" i="104" a="1"/>
  <c r="AN102" i="104" s="1"/>
  <c r="AN101" i="104" a="1"/>
  <c r="AN101" i="104" s="1"/>
  <c r="AN100" i="104" a="1"/>
  <c r="AN100" i="104" s="1"/>
  <c r="AN99" i="104" a="1"/>
  <c r="AN99" i="104" s="1"/>
  <c r="AN98" i="104" a="1"/>
  <c r="AN98" i="104" s="1"/>
  <c r="AN97" i="104" a="1"/>
  <c r="AN97" i="104" s="1"/>
  <c r="AN96" i="104" a="1"/>
  <c r="AN96" i="104" s="1"/>
  <c r="AN95" i="104" a="1"/>
  <c r="AN95" i="104" s="1"/>
  <c r="AN94" i="104" a="1"/>
  <c r="AN94" i="104" s="1"/>
  <c r="AN93" i="104" a="1"/>
  <c r="AN93" i="104" s="1"/>
  <c r="AN92" i="104" a="1"/>
  <c r="AN92" i="104" s="1"/>
  <c r="AN91" i="104" a="1"/>
  <c r="AN91" i="104" s="1"/>
  <c r="AN90" i="104" a="1"/>
  <c r="AN90" i="104" s="1"/>
  <c r="AN89" i="104" a="1"/>
  <c r="AN89" i="104" s="1"/>
  <c r="AN88" i="104" a="1"/>
  <c r="AN88" i="104" s="1"/>
  <c r="AN87" i="104" a="1"/>
  <c r="AN87" i="104" s="1"/>
  <c r="AN86" i="104" a="1"/>
  <c r="AN86" i="104" s="1"/>
  <c r="AN85" i="104" a="1"/>
  <c r="AN85" i="104" s="1"/>
  <c r="AN84" i="104" a="1"/>
  <c r="AN84" i="104" s="1"/>
  <c r="AN83" i="104" a="1"/>
  <c r="AN83" i="104" s="1"/>
  <c r="AN82" i="104" a="1"/>
  <c r="AN82" i="104" s="1"/>
  <c r="AN81" i="104" a="1"/>
  <c r="AN81" i="104" s="1"/>
  <c r="AN80" i="104" a="1"/>
  <c r="AN80" i="104" s="1"/>
  <c r="AN79" i="104" a="1"/>
  <c r="AN79" i="104" s="1"/>
  <c r="AN78" i="104" a="1"/>
  <c r="AN78" i="104" s="1"/>
  <c r="AN77" i="104" a="1"/>
  <c r="AN77" i="104" s="1"/>
  <c r="AN76" i="104" a="1"/>
  <c r="AN76" i="104" s="1"/>
  <c r="AN75" i="104" a="1"/>
  <c r="AN75" i="104" s="1"/>
  <c r="AN74" i="104" a="1"/>
  <c r="AN74" i="104" s="1"/>
  <c r="AN73" i="104" a="1"/>
  <c r="AN73" i="104" s="1"/>
  <c r="AN72" i="104" a="1"/>
  <c r="AN72" i="104" s="1"/>
  <c r="AN71" i="104" a="1"/>
  <c r="AN71" i="104" s="1"/>
  <c r="AN70" i="104" a="1"/>
  <c r="AN70" i="104" s="1"/>
  <c r="AN69" i="104" a="1"/>
  <c r="AN69" i="104" s="1"/>
  <c r="AN68" i="104" a="1"/>
  <c r="AN68" i="104" s="1"/>
  <c r="AN67" i="104" a="1"/>
  <c r="AN67" i="104" s="1"/>
  <c r="AN66" i="104" a="1"/>
  <c r="AN66" i="104" s="1"/>
  <c r="AN65" i="104" a="1"/>
  <c r="AN65" i="104" s="1"/>
  <c r="AN64" i="104" a="1"/>
  <c r="AN64" i="104" s="1"/>
  <c r="AN63" i="104" a="1"/>
  <c r="AN63" i="104" s="1"/>
  <c r="AN62" i="104" a="1"/>
  <c r="AN62" i="104" s="1"/>
  <c r="AN61" i="104" a="1"/>
  <c r="AN61" i="104" s="1"/>
  <c r="AN60" i="104" a="1"/>
  <c r="AN60" i="104" s="1"/>
  <c r="AN59" i="104" a="1"/>
  <c r="AN59" i="104" s="1"/>
  <c r="AN58" i="104" a="1"/>
  <c r="AN58" i="104" s="1"/>
  <c r="AN57" i="104" a="1"/>
  <c r="AN57" i="104" s="1"/>
  <c r="AN56" i="104" a="1"/>
  <c r="AN56" i="104" s="1"/>
  <c r="AN55" i="104" a="1"/>
  <c r="AN55" i="104" s="1"/>
  <c r="AN54" i="104" a="1"/>
  <c r="AN54" i="104" s="1"/>
  <c r="AN53" i="104" a="1"/>
  <c r="AN53" i="104" s="1"/>
  <c r="AN52" i="104" a="1"/>
  <c r="AN52" i="104" s="1"/>
  <c r="AN51" i="104" a="1"/>
  <c r="AN51" i="104" s="1"/>
  <c r="AN50" i="104" a="1"/>
  <c r="AN50" i="104" s="1"/>
  <c r="AN49" i="104" a="1"/>
  <c r="AN49" i="104" s="1"/>
  <c r="AN48" i="104" a="1"/>
  <c r="AN48" i="104" s="1"/>
  <c r="AN47" i="104" a="1"/>
  <c r="AN47" i="104" s="1"/>
  <c r="AN46" i="104" a="1"/>
  <c r="AN46" i="104" s="1"/>
  <c r="AN45" i="104" a="1"/>
  <c r="AN45" i="104" s="1"/>
  <c r="AN44" i="104" a="1"/>
  <c r="AN44" i="104" s="1"/>
  <c r="AN43" i="104" a="1"/>
  <c r="AN43" i="104" s="1"/>
  <c r="AN42" i="104" a="1"/>
  <c r="AN42" i="104" s="1"/>
  <c r="AN41" i="104" a="1"/>
  <c r="AN41" i="104" s="1"/>
  <c r="AN40" i="104" a="1"/>
  <c r="AN40" i="104" s="1"/>
  <c r="AN39" i="104" a="1"/>
  <c r="AN39" i="104" s="1"/>
  <c r="AN38" i="104" a="1"/>
  <c r="AN38" i="104" s="1"/>
  <c r="AN37" i="104" a="1"/>
  <c r="AN37" i="104" s="1"/>
  <c r="AN36" i="104" a="1"/>
  <c r="AN36" i="104" s="1"/>
  <c r="AN35" i="104" a="1"/>
  <c r="AN35" i="104" s="1"/>
  <c r="AN34" i="104" a="1"/>
  <c r="AN34" i="104" s="1"/>
  <c r="AN33" i="104" a="1"/>
  <c r="AN33" i="104" s="1"/>
  <c r="AN32" i="104" a="1"/>
  <c r="AN32" i="104" s="1"/>
  <c r="AN31" i="104" a="1"/>
  <c r="AN31" i="104" s="1"/>
  <c r="AN30" i="104" a="1"/>
  <c r="AN30" i="104" s="1"/>
  <c r="AN29" i="104" a="1"/>
  <c r="AN29" i="104" s="1"/>
  <c r="AN28" i="104" a="1"/>
  <c r="AN28" i="104" s="1"/>
  <c r="AN27" i="104" a="1"/>
  <c r="AN27" i="104" s="1"/>
  <c r="AN26" i="104" a="1"/>
  <c r="AN26" i="104" s="1"/>
  <c r="AN25" i="104" a="1"/>
  <c r="AN25" i="104" s="1"/>
  <c r="AN24" i="104" a="1"/>
  <c r="AN24" i="104" s="1"/>
  <c r="AN23" i="104" a="1"/>
  <c r="AN23" i="104" s="1"/>
  <c r="AN22" i="104" a="1"/>
  <c r="AN22" i="104" s="1"/>
  <c r="AN21" i="104" a="1"/>
  <c r="AN21" i="104" s="1"/>
  <c r="AN20" i="104" a="1"/>
  <c r="AN20" i="104" s="1"/>
  <c r="AN19" i="104" a="1"/>
  <c r="AN19" i="104" s="1"/>
  <c r="AN18" i="104" a="1"/>
  <c r="AN18" i="104" s="1"/>
  <c r="AN17" i="104" a="1"/>
  <c r="AN17" i="104" s="1"/>
  <c r="AN16" i="104" a="1"/>
  <c r="AN16" i="104" s="1"/>
  <c r="AN15" i="104" a="1"/>
  <c r="AN15" i="104" s="1"/>
  <c r="AN14" i="104" a="1"/>
  <c r="AN14" i="104" s="1"/>
  <c r="AM168" i="104" a="1"/>
  <c r="AM168" i="104" s="1"/>
  <c r="AM167" i="104" a="1"/>
  <c r="AM167" i="104" s="1"/>
  <c r="AM166" i="104" a="1"/>
  <c r="AM166" i="104" s="1"/>
  <c r="AM165" i="104" a="1"/>
  <c r="AM165" i="104" s="1"/>
  <c r="AM164" i="104" a="1"/>
  <c r="AM164" i="104" s="1"/>
  <c r="AM163" i="104" a="1"/>
  <c r="AM163" i="104" s="1"/>
  <c r="AM162" i="104" a="1"/>
  <c r="AM162" i="104" s="1"/>
  <c r="AM161" i="104" a="1"/>
  <c r="AM161" i="104" s="1"/>
  <c r="AM159" i="104" a="1"/>
  <c r="AM159" i="104" s="1"/>
  <c r="AM158" i="104" a="1"/>
  <c r="AM158" i="104" s="1"/>
  <c r="AM157" i="104" a="1"/>
  <c r="AM157" i="104" s="1"/>
  <c r="AM156" i="104" a="1"/>
  <c r="AM156" i="104" s="1"/>
  <c r="AM155" i="104" a="1"/>
  <c r="AM155" i="104" s="1"/>
  <c r="AM154" i="104" a="1"/>
  <c r="AM154" i="104" s="1"/>
  <c r="AM153" i="104" a="1"/>
  <c r="AM153" i="104" s="1"/>
  <c r="AM152" i="104" a="1"/>
  <c r="AM152" i="104" s="1"/>
  <c r="AM151" i="104" a="1"/>
  <c r="AM151" i="104" s="1"/>
  <c r="AM150" i="104" a="1"/>
  <c r="AM150" i="104" s="1"/>
  <c r="AM149" i="104" a="1"/>
  <c r="AM149" i="104" s="1"/>
  <c r="AM148" i="104" a="1"/>
  <c r="AM148" i="104" s="1"/>
  <c r="AM147" i="104" a="1"/>
  <c r="AM147" i="104" s="1"/>
  <c r="AM146" i="104" a="1"/>
  <c r="AM146" i="104" s="1"/>
  <c r="AM145" i="104" a="1"/>
  <c r="AM145" i="104" s="1"/>
  <c r="AM144" i="104" a="1"/>
  <c r="AM144" i="104" s="1"/>
  <c r="AM143" i="104" a="1"/>
  <c r="AM143" i="104" s="1"/>
  <c r="AM142" i="104" a="1"/>
  <c r="AM142" i="104" s="1"/>
  <c r="AM141" i="104" a="1"/>
  <c r="AM141" i="104" s="1"/>
  <c r="AM140" i="104" a="1"/>
  <c r="AM140" i="104" s="1"/>
  <c r="AM139" i="104" a="1"/>
  <c r="AM139" i="104" s="1"/>
  <c r="AM138" i="104" a="1"/>
  <c r="AM138" i="104" s="1"/>
  <c r="AM137" i="104" a="1"/>
  <c r="AM137" i="104" s="1"/>
  <c r="AM136" i="104" a="1"/>
  <c r="AM136" i="104" s="1"/>
  <c r="AM135" i="104" a="1"/>
  <c r="AM135" i="104" s="1"/>
  <c r="AM134" i="104" a="1"/>
  <c r="AM134" i="104" s="1"/>
  <c r="AM133" i="104" a="1"/>
  <c r="AM133" i="104" s="1"/>
  <c r="AM132" i="104" a="1"/>
  <c r="AM132" i="104" s="1"/>
  <c r="AM131" i="104" a="1"/>
  <c r="AM131" i="104" s="1"/>
  <c r="AM130" i="104" a="1"/>
  <c r="AM130" i="104" s="1"/>
  <c r="AM129" i="104" a="1"/>
  <c r="AM129" i="104" s="1"/>
  <c r="AM128" i="104" a="1"/>
  <c r="AM128" i="104" s="1"/>
  <c r="AM127" i="104" a="1"/>
  <c r="AM127" i="104" s="1"/>
  <c r="AM126" i="104" a="1"/>
  <c r="AM126" i="104" s="1"/>
  <c r="AM125" i="104" a="1"/>
  <c r="AM125" i="104" s="1"/>
  <c r="AM124" i="104" a="1"/>
  <c r="AM124" i="104" s="1"/>
  <c r="AM123" i="104" a="1"/>
  <c r="AM123" i="104" s="1"/>
  <c r="AM122" i="104" a="1"/>
  <c r="AM122" i="104" s="1"/>
  <c r="AM121" i="104" a="1"/>
  <c r="AM121" i="104" s="1"/>
  <c r="AM120" i="104" a="1"/>
  <c r="AM120" i="104" s="1"/>
  <c r="AM119" i="104" a="1"/>
  <c r="AM119" i="104" s="1"/>
  <c r="AM118" i="104" a="1"/>
  <c r="AM118" i="104" s="1"/>
  <c r="AM117" i="104" a="1"/>
  <c r="AM117" i="104" s="1"/>
  <c r="AM116" i="104" a="1"/>
  <c r="AM116" i="104" s="1"/>
  <c r="AM115" i="104" a="1"/>
  <c r="AM115" i="104" s="1"/>
  <c r="AM114" i="104" a="1"/>
  <c r="AM114" i="104" s="1"/>
  <c r="AM113" i="104" a="1"/>
  <c r="AM113" i="104" s="1"/>
  <c r="AM112" i="104" a="1"/>
  <c r="AM112" i="104" s="1"/>
  <c r="AM111" i="104" a="1"/>
  <c r="AM111" i="104" s="1"/>
  <c r="AM110" i="104" a="1"/>
  <c r="AM110" i="104" s="1"/>
  <c r="AM109" i="104" a="1"/>
  <c r="AM109" i="104" s="1"/>
  <c r="AM108" i="104" a="1"/>
  <c r="AM108" i="104" s="1"/>
  <c r="AM107" i="104" a="1"/>
  <c r="AM107" i="104" s="1"/>
  <c r="AM106" i="104" a="1"/>
  <c r="AM106" i="104" s="1"/>
  <c r="AM105" i="104" a="1"/>
  <c r="AM105" i="104" s="1"/>
  <c r="AM104" i="104" a="1"/>
  <c r="AM104" i="104" s="1"/>
  <c r="AM103" i="104" a="1"/>
  <c r="AM103" i="104" s="1"/>
  <c r="AM102" i="104" a="1"/>
  <c r="AM102" i="104" s="1"/>
  <c r="AM101" i="104" a="1"/>
  <c r="AM101" i="104" s="1"/>
  <c r="AM100" i="104" a="1"/>
  <c r="AM100" i="104" s="1"/>
  <c r="AM99" i="104" a="1"/>
  <c r="AM99" i="104" s="1"/>
  <c r="AM98" i="104" a="1"/>
  <c r="AM98" i="104" s="1"/>
  <c r="AM97" i="104" a="1"/>
  <c r="AM97" i="104" s="1"/>
  <c r="AM96" i="104" a="1"/>
  <c r="AM96" i="104" s="1"/>
  <c r="AM95" i="104" a="1"/>
  <c r="AM95" i="104" s="1"/>
  <c r="AM94" i="104" a="1"/>
  <c r="AM94" i="104" s="1"/>
  <c r="AM93" i="104" a="1"/>
  <c r="AM93" i="104" s="1"/>
  <c r="AM92" i="104" a="1"/>
  <c r="AM92" i="104" s="1"/>
  <c r="AM91" i="104" a="1"/>
  <c r="AM91" i="104" s="1"/>
  <c r="AM90" i="104" a="1"/>
  <c r="AM90" i="104" s="1"/>
  <c r="AM89" i="104" a="1"/>
  <c r="AM89" i="104" s="1"/>
  <c r="AM88" i="104" a="1"/>
  <c r="AM88" i="104" s="1"/>
  <c r="AM87" i="104" a="1"/>
  <c r="AM87" i="104" s="1"/>
  <c r="AM86" i="104" a="1"/>
  <c r="AM86" i="104" s="1"/>
  <c r="AM85" i="104" a="1"/>
  <c r="AM85" i="104" s="1"/>
  <c r="AM84" i="104" a="1"/>
  <c r="AM84" i="104" s="1"/>
  <c r="AM83" i="104" a="1"/>
  <c r="AM83" i="104" s="1"/>
  <c r="AM82" i="104" a="1"/>
  <c r="AM82" i="104" s="1"/>
  <c r="AM81" i="104" a="1"/>
  <c r="AM81" i="104" s="1"/>
  <c r="AM80" i="104" a="1"/>
  <c r="AM80" i="104" s="1"/>
  <c r="AM79" i="104" a="1"/>
  <c r="AM79" i="104" s="1"/>
  <c r="AM78" i="104" a="1"/>
  <c r="AM78" i="104" s="1"/>
  <c r="AM77" i="104" a="1"/>
  <c r="AM77" i="104" s="1"/>
  <c r="AM76" i="104" a="1"/>
  <c r="AM76" i="104" s="1"/>
  <c r="AM75" i="104" a="1"/>
  <c r="AM75" i="104" s="1"/>
  <c r="AM74" i="104" a="1"/>
  <c r="AM74" i="104" s="1"/>
  <c r="AM73" i="104" a="1"/>
  <c r="AM73" i="104" s="1"/>
  <c r="AM72" i="104" a="1"/>
  <c r="AM72" i="104" s="1"/>
  <c r="AM71" i="104" a="1"/>
  <c r="AM71" i="104" s="1"/>
  <c r="AM70" i="104" a="1"/>
  <c r="AM70" i="104" s="1"/>
  <c r="AM69" i="104" a="1"/>
  <c r="AM69" i="104" s="1"/>
  <c r="AM68" i="104" a="1"/>
  <c r="AM68" i="104" s="1"/>
  <c r="AM67" i="104" a="1"/>
  <c r="AM67" i="104" s="1"/>
  <c r="AM66" i="104" a="1"/>
  <c r="AM66" i="104" s="1"/>
  <c r="AM65" i="104" a="1"/>
  <c r="AM65" i="104" s="1"/>
  <c r="AM64" i="104" a="1"/>
  <c r="AM64" i="104" s="1"/>
  <c r="AM63" i="104" a="1"/>
  <c r="AM63" i="104" s="1"/>
  <c r="AM62" i="104" a="1"/>
  <c r="AM62" i="104" s="1"/>
  <c r="AM61" i="104" a="1"/>
  <c r="AM61" i="104" s="1"/>
  <c r="AM60" i="104" a="1"/>
  <c r="AM60" i="104" s="1"/>
  <c r="AM59" i="104" a="1"/>
  <c r="AM59" i="104" s="1"/>
  <c r="AM58" i="104" a="1"/>
  <c r="AM58" i="104" s="1"/>
  <c r="AM57" i="104" a="1"/>
  <c r="AM57" i="104" s="1"/>
  <c r="AM56" i="104" a="1"/>
  <c r="AM56" i="104" s="1"/>
  <c r="AM55" i="104" a="1"/>
  <c r="AM55" i="104" s="1"/>
  <c r="AM54" i="104" a="1"/>
  <c r="AM54" i="104" s="1"/>
  <c r="AM53" i="104" a="1"/>
  <c r="AM53" i="104" s="1"/>
  <c r="AM52" i="104" a="1"/>
  <c r="AM52" i="104" s="1"/>
  <c r="AM51" i="104" a="1"/>
  <c r="AM51" i="104" s="1"/>
  <c r="AM50" i="104" a="1"/>
  <c r="AM50" i="104" s="1"/>
  <c r="AM49" i="104" a="1"/>
  <c r="AM49" i="104" s="1"/>
  <c r="AM48" i="104" a="1"/>
  <c r="AM48" i="104" s="1"/>
  <c r="AM47" i="104" a="1"/>
  <c r="AM47" i="104" s="1"/>
  <c r="AM46" i="104" a="1"/>
  <c r="AM46" i="104" s="1"/>
  <c r="AM45" i="104" a="1"/>
  <c r="AM45" i="104" s="1"/>
  <c r="AM44" i="104" a="1"/>
  <c r="AM44" i="104" s="1"/>
  <c r="AM43" i="104" a="1"/>
  <c r="AM43" i="104" s="1"/>
  <c r="AM42" i="104" a="1"/>
  <c r="AM42" i="104" s="1"/>
  <c r="AM41" i="104" a="1"/>
  <c r="AM41" i="104" s="1"/>
  <c r="AM40" i="104" a="1"/>
  <c r="AM40" i="104" s="1"/>
  <c r="AM39" i="104" a="1"/>
  <c r="AM39" i="104" s="1"/>
  <c r="AM38" i="104" a="1"/>
  <c r="AM38" i="104" s="1"/>
  <c r="AM37" i="104" a="1"/>
  <c r="AM37" i="104" s="1"/>
  <c r="AM36" i="104" a="1"/>
  <c r="AM36" i="104" s="1"/>
  <c r="AM35" i="104" a="1"/>
  <c r="AM35" i="104" s="1"/>
  <c r="AM34" i="104" a="1"/>
  <c r="AM34" i="104" s="1"/>
  <c r="AM33" i="104" a="1"/>
  <c r="AM33" i="104" s="1"/>
  <c r="AM32" i="104" a="1"/>
  <c r="AM32" i="104" s="1"/>
  <c r="AM31" i="104" a="1"/>
  <c r="AM31" i="104" s="1"/>
  <c r="AM30" i="104" a="1"/>
  <c r="AM30" i="104" s="1"/>
  <c r="AM29" i="104" a="1"/>
  <c r="AM29" i="104" s="1"/>
  <c r="AM28" i="104" a="1"/>
  <c r="AM28" i="104" s="1"/>
  <c r="AM27" i="104" a="1"/>
  <c r="AM27" i="104" s="1"/>
  <c r="AM26" i="104" a="1"/>
  <c r="AM26" i="104" s="1"/>
  <c r="AM25" i="104" a="1"/>
  <c r="AM25" i="104" s="1"/>
  <c r="AM24" i="104" a="1"/>
  <c r="AM24" i="104" s="1"/>
  <c r="AM23" i="104" a="1"/>
  <c r="AM23" i="104" s="1"/>
  <c r="AM22" i="104" a="1"/>
  <c r="AM22" i="104" s="1"/>
  <c r="AM21" i="104" a="1"/>
  <c r="AM21" i="104" s="1"/>
  <c r="AM20" i="104" a="1"/>
  <c r="AM20" i="104" s="1"/>
  <c r="AM19" i="104" a="1"/>
  <c r="AM19" i="104" s="1"/>
  <c r="AM18" i="104" a="1"/>
  <c r="AM18" i="104" s="1"/>
  <c r="AM17" i="104" a="1"/>
  <c r="AM17" i="104" s="1"/>
  <c r="AM16" i="104" a="1"/>
  <c r="AM16" i="104" s="1"/>
  <c r="AM15" i="104" a="1"/>
  <c r="AM15" i="104" s="1"/>
  <c r="AM14" i="104" a="1"/>
  <c r="AM14" i="104" s="1"/>
  <c r="A13" i="124"/>
  <c r="A12" i="124"/>
  <c r="A11" i="124"/>
  <c r="D3" i="124"/>
  <c r="D5" i="124" s="1"/>
  <c r="C66" i="112" l="1"/>
  <c r="C36" i="134"/>
  <c r="M22" i="111"/>
  <c r="I41" i="112" s="1"/>
  <c r="BD11" i="131"/>
  <c r="AT11" i="131"/>
  <c r="AY11" i="131"/>
  <c r="I50" i="131"/>
  <c r="I95" i="131"/>
  <c r="AG25" i="111"/>
  <c r="I44" i="131"/>
  <c r="I77" i="131"/>
  <c r="I26" i="131"/>
  <c r="I105" i="131"/>
  <c r="AG20" i="111"/>
  <c r="I40" i="131"/>
  <c r="I75" i="131"/>
  <c r="AG24" i="111"/>
  <c r="AG21" i="111"/>
  <c r="I60" i="131"/>
  <c r="I51" i="131"/>
  <c r="I54" i="131"/>
  <c r="I42" i="131"/>
  <c r="I34" i="131"/>
  <c r="AG23" i="111"/>
  <c r="I87" i="131"/>
  <c r="I68" i="131"/>
  <c r="I142" i="112"/>
  <c r="I187" i="112"/>
  <c r="I160" i="112"/>
  <c r="I157" i="112"/>
  <c r="I155" i="112"/>
  <c r="I176" i="112"/>
  <c r="I177" i="112"/>
  <c r="AY28" i="111"/>
  <c r="M28" i="111" s="1"/>
  <c r="I195" i="112" s="1"/>
  <c r="I154" i="112"/>
  <c r="I140" i="112"/>
  <c r="I146" i="112"/>
  <c r="I183" i="112"/>
  <c r="I161" i="112"/>
  <c r="I159" i="112"/>
  <c r="I180" i="112"/>
  <c r="I181" i="112"/>
  <c r="I144" i="112"/>
  <c r="I137" i="112"/>
  <c r="I150" i="112"/>
  <c r="I178" i="112"/>
  <c r="I166" i="112"/>
  <c r="I184" i="112"/>
  <c r="I185" i="112"/>
  <c r="I189" i="112"/>
  <c r="I165" i="112"/>
  <c r="I167" i="112"/>
  <c r="I153" i="112"/>
  <c r="I158" i="112"/>
  <c r="I139" i="112"/>
  <c r="I182" i="112"/>
  <c r="I192" i="112"/>
  <c r="AY26" i="111"/>
  <c r="M26" i="111" s="1"/>
  <c r="I193" i="112" s="1"/>
  <c r="I145" i="112"/>
  <c r="I188" i="112"/>
  <c r="I175" i="112"/>
  <c r="I170" i="112"/>
  <c r="I162" i="112"/>
  <c r="I136" i="112"/>
  <c r="I143" i="112"/>
  <c r="I163" i="112"/>
  <c r="I164" i="112"/>
  <c r="I190" i="112"/>
  <c r="I152" i="112"/>
  <c r="I186" i="112"/>
  <c r="I171" i="112"/>
  <c r="I148" i="112"/>
  <c r="I141" i="112"/>
  <c r="I147" i="112"/>
  <c r="I168" i="112"/>
  <c r="I169" i="112"/>
  <c r="I191" i="112"/>
  <c r="I174" i="112"/>
  <c r="I138" i="112"/>
  <c r="I179" i="112"/>
  <c r="I156" i="112"/>
  <c r="I149" i="112"/>
  <c r="I151" i="112"/>
  <c r="I172" i="112"/>
  <c r="I173" i="112"/>
  <c r="AY27" i="111"/>
  <c r="M27" i="111" s="1"/>
  <c r="I194" i="112" s="1"/>
  <c r="I37" i="131"/>
  <c r="A116" i="104"/>
  <c r="A19" i="104"/>
  <c r="A56" i="104"/>
  <c r="A104" i="104"/>
  <c r="A74" i="104"/>
  <c r="A122" i="104"/>
  <c r="A20" i="104"/>
  <c r="A32" i="104"/>
  <c r="A44" i="104"/>
  <c r="A146" i="104"/>
  <c r="A47" i="104"/>
  <c r="A71" i="104"/>
  <c r="A119" i="104"/>
  <c r="A143" i="104"/>
  <c r="A36" i="104"/>
  <c r="A48" i="104"/>
  <c r="A60" i="104"/>
  <c r="A108" i="104"/>
  <c r="A120" i="104"/>
  <c r="A24" i="104"/>
  <c r="A70" i="104"/>
  <c r="A82" i="104"/>
  <c r="A94" i="104"/>
  <c r="A106" i="104"/>
  <c r="A118" i="104"/>
  <c r="A130" i="104"/>
  <c r="A142" i="104"/>
  <c r="A154" i="104"/>
  <c r="A166" i="104"/>
  <c r="A25" i="104"/>
  <c r="A37" i="104"/>
  <c r="A147" i="104"/>
  <c r="A17" i="104"/>
  <c r="A29" i="104"/>
  <c r="A41" i="104"/>
  <c r="A53" i="104"/>
  <c r="A149" i="104"/>
  <c r="A75" i="104"/>
  <c r="A51" i="104"/>
  <c r="A123" i="104"/>
  <c r="A159" i="104"/>
  <c r="A42" i="104"/>
  <c r="A67" i="104"/>
  <c r="A115" i="104"/>
  <c r="A139" i="104"/>
  <c r="A151" i="104"/>
  <c r="A163" i="104"/>
  <c r="A21" i="104"/>
  <c r="A33" i="104"/>
  <c r="A45" i="104"/>
  <c r="A141" i="104"/>
  <c r="A153" i="104"/>
  <c r="A49" i="104"/>
  <c r="A145" i="104"/>
  <c r="A157" i="104"/>
  <c r="A28" i="104"/>
  <c r="A52" i="104"/>
  <c r="A88" i="104"/>
  <c r="A124" i="104"/>
  <c r="A78" i="104"/>
  <c r="A126" i="104"/>
  <c r="A150" i="104"/>
  <c r="A162" i="104"/>
  <c r="A34" i="104"/>
  <c r="A40" i="104"/>
  <c r="A14" i="104"/>
  <c r="A38" i="104"/>
  <c r="A66" i="104"/>
  <c r="A58" i="104"/>
  <c r="A128" i="104"/>
  <c r="A132" i="104"/>
  <c r="A83" i="104"/>
  <c r="A158" i="104"/>
  <c r="A46" i="104"/>
  <c r="A62" i="104"/>
  <c r="A15" i="104"/>
  <c r="A39" i="104"/>
  <c r="A136" i="104"/>
  <c r="A18" i="104"/>
  <c r="A22" i="104"/>
  <c r="A26" i="104"/>
  <c r="A30" i="104"/>
  <c r="A89" i="104"/>
  <c r="A93" i="104"/>
  <c r="A97" i="104"/>
  <c r="A101" i="104"/>
  <c r="A105" i="104"/>
  <c r="A113" i="104"/>
  <c r="A117" i="104"/>
  <c r="A121" i="104"/>
  <c r="A125" i="104"/>
  <c r="A129" i="104"/>
  <c r="A133" i="104"/>
  <c r="A137" i="104"/>
  <c r="A140" i="104"/>
  <c r="A144" i="104"/>
  <c r="A148" i="104"/>
  <c r="A152" i="104"/>
  <c r="A156" i="104"/>
  <c r="A160" i="104"/>
  <c r="A131" i="104"/>
  <c r="A135" i="104"/>
  <c r="A155" i="104"/>
  <c r="A55" i="104"/>
  <c r="A109" i="104"/>
  <c r="A86" i="104"/>
  <c r="A90" i="104"/>
  <c r="A64" i="104"/>
  <c r="A79" i="104"/>
  <c r="A98" i="104"/>
  <c r="A102" i="104"/>
  <c r="A167" i="104"/>
  <c r="A87" i="104"/>
  <c r="A57" i="104"/>
  <c r="A61" i="104"/>
  <c r="A65" i="104"/>
  <c r="A68" i="104"/>
  <c r="A72" i="104"/>
  <c r="A76" i="104"/>
  <c r="A80" i="104"/>
  <c r="A84" i="104"/>
  <c r="A95" i="104"/>
  <c r="A99" i="104"/>
  <c r="A103" i="104"/>
  <c r="A161" i="104"/>
  <c r="A164" i="104"/>
  <c r="A168" i="104"/>
  <c r="A59" i="104"/>
  <c r="A107" i="104"/>
  <c r="A110" i="104"/>
  <c r="A114" i="104"/>
  <c r="A16" i="104"/>
  <c r="A23" i="104"/>
  <c r="A27" i="104"/>
  <c r="A31" i="104"/>
  <c r="A35" i="104"/>
  <c r="A50" i="104"/>
  <c r="A54" i="104"/>
  <c r="A69" i="104"/>
  <c r="A77" i="104"/>
  <c r="A81" i="104"/>
  <c r="A85" i="104"/>
  <c r="A92" i="104"/>
  <c r="A96" i="104"/>
  <c r="A100" i="104"/>
  <c r="A112" i="104"/>
  <c r="A127" i="104"/>
  <c r="A63" i="104"/>
  <c r="A111" i="104"/>
  <c r="A134" i="104"/>
  <c r="A138" i="104"/>
  <c r="G30" i="10"/>
  <c r="A91" i="104"/>
  <c r="A73" i="104"/>
  <c r="A165" i="104"/>
  <c r="A43" i="104"/>
  <c r="G25" i="10"/>
  <c r="A13" i="104"/>
  <c r="G26" i="10"/>
  <c r="G27" i="10"/>
  <c r="A14" i="107"/>
  <c r="A4" i="107" s="1"/>
  <c r="F27" i="10" s="1"/>
  <c r="A14" i="124"/>
  <c r="A4" i="124" s="1"/>
  <c r="F26" i="10" s="1"/>
  <c r="D4" i="124"/>
  <c r="F7" i="124"/>
  <c r="C37" i="134" l="1"/>
  <c r="C67" i="112"/>
  <c r="AG22" i="111"/>
  <c r="BA68" i="131"/>
  <c r="AV68" i="131"/>
  <c r="AQ68" i="131"/>
  <c r="AZ68" i="131"/>
  <c r="AU68" i="131"/>
  <c r="AP68" i="131"/>
  <c r="AQ34" i="131"/>
  <c r="AZ34" i="131"/>
  <c r="AU34" i="131"/>
  <c r="AV34" i="131"/>
  <c r="AP34" i="131"/>
  <c r="BA34" i="131"/>
  <c r="BA54" i="131"/>
  <c r="AQ54" i="131"/>
  <c r="AZ54" i="131"/>
  <c r="AU54" i="131"/>
  <c r="AP54" i="131"/>
  <c r="AV54" i="131"/>
  <c r="AU75" i="131"/>
  <c r="AP75" i="131"/>
  <c r="BA75" i="131"/>
  <c r="AQ75" i="131"/>
  <c r="AV75" i="131"/>
  <c r="AZ75" i="131"/>
  <c r="AU26" i="131"/>
  <c r="AV26" i="131"/>
  <c r="BA26" i="131"/>
  <c r="AQ26" i="131"/>
  <c r="AZ26" i="131"/>
  <c r="AP26" i="131"/>
  <c r="AQ77" i="131"/>
  <c r="AZ77" i="131"/>
  <c r="AU77" i="131"/>
  <c r="AP77" i="131"/>
  <c r="BA77" i="131"/>
  <c r="AV77" i="131"/>
  <c r="BA95" i="131"/>
  <c r="AV95" i="131"/>
  <c r="AQ95" i="131"/>
  <c r="AZ95" i="131"/>
  <c r="AU95" i="131"/>
  <c r="AP95" i="131"/>
  <c r="AZ37" i="131"/>
  <c r="AU37" i="131"/>
  <c r="AP37" i="131"/>
  <c r="BA37" i="131"/>
  <c r="AV37" i="131"/>
  <c r="AQ37" i="131"/>
  <c r="BA87" i="131"/>
  <c r="AV87" i="131"/>
  <c r="AQ87" i="131"/>
  <c r="AZ87" i="131"/>
  <c r="AU87" i="131"/>
  <c r="AP87" i="131"/>
  <c r="AQ42" i="131"/>
  <c r="AZ42" i="131"/>
  <c r="AU42" i="131"/>
  <c r="BA42" i="131"/>
  <c r="AV42" i="131"/>
  <c r="AP42" i="131"/>
  <c r="AP51" i="131"/>
  <c r="AV51" i="131"/>
  <c r="AQ51" i="131"/>
  <c r="AZ51" i="131"/>
  <c r="AU51" i="131"/>
  <c r="BA51" i="131"/>
  <c r="BA60" i="131"/>
  <c r="AV60" i="131"/>
  <c r="AQ60" i="131"/>
  <c r="AU60" i="131"/>
  <c r="AP60" i="131"/>
  <c r="AZ60" i="131"/>
  <c r="AU40" i="131"/>
  <c r="AP40" i="131"/>
  <c r="BA40" i="131"/>
  <c r="AV40" i="131"/>
  <c r="AQ40" i="131"/>
  <c r="AZ40" i="131"/>
  <c r="BA105" i="131"/>
  <c r="AV105" i="131"/>
  <c r="AQ105" i="131"/>
  <c r="AU105" i="131"/>
  <c r="AP105" i="131"/>
  <c r="AZ105" i="131"/>
  <c r="BA44" i="131"/>
  <c r="AV44" i="131"/>
  <c r="AQ44" i="131"/>
  <c r="AU44" i="131"/>
  <c r="AP44" i="131"/>
  <c r="AZ44" i="131"/>
  <c r="AQ50" i="131"/>
  <c r="AZ50" i="131"/>
  <c r="AU50" i="131"/>
  <c r="BA50" i="131"/>
  <c r="AV50" i="131"/>
  <c r="AP50" i="131"/>
  <c r="I89" i="131"/>
  <c r="I45" i="131"/>
  <c r="I106" i="131"/>
  <c r="I58" i="131"/>
  <c r="I116" i="131"/>
  <c r="I74" i="131"/>
  <c r="I25" i="131"/>
  <c r="I48" i="131"/>
  <c r="I21" i="131"/>
  <c r="I103" i="131"/>
  <c r="I41" i="131"/>
  <c r="I61" i="131"/>
  <c r="I96" i="131"/>
  <c r="I35" i="131"/>
  <c r="I80" i="131"/>
  <c r="I64" i="131"/>
  <c r="I30" i="131"/>
  <c r="I28" i="131"/>
  <c r="I86" i="131"/>
  <c r="I53" i="131"/>
  <c r="I100" i="131"/>
  <c r="I99" i="131"/>
  <c r="I107" i="131"/>
  <c r="I71" i="131"/>
  <c r="I84" i="131"/>
  <c r="I46" i="131"/>
  <c r="I27" i="131"/>
  <c r="I23" i="131"/>
  <c r="I22" i="131"/>
  <c r="I109" i="131"/>
  <c r="I59" i="131"/>
  <c r="I82" i="131"/>
  <c r="I90" i="131"/>
  <c r="I32" i="131"/>
  <c r="I76" i="131"/>
  <c r="I104" i="131"/>
  <c r="I38" i="131"/>
  <c r="I114" i="131"/>
  <c r="I102" i="131"/>
  <c r="I92" i="131"/>
  <c r="I83" i="131"/>
  <c r="I73" i="131"/>
  <c r="I85" i="131"/>
  <c r="I91" i="131"/>
  <c r="I81" i="131"/>
  <c r="I55" i="131"/>
  <c r="I94" i="131"/>
  <c r="I72" i="131"/>
  <c r="I65" i="131"/>
  <c r="I66" i="131"/>
  <c r="I70" i="131"/>
  <c r="I20" i="131"/>
  <c r="I88" i="131"/>
  <c r="I31" i="131"/>
  <c r="I113" i="131"/>
  <c r="I52" i="131"/>
  <c r="I78" i="131"/>
  <c r="I110" i="131"/>
  <c r="I47" i="131"/>
  <c r="I79" i="131"/>
  <c r="I97" i="131"/>
  <c r="I49" i="131"/>
  <c r="I29" i="131"/>
  <c r="I115" i="131"/>
  <c r="I108" i="131"/>
  <c r="I98" i="131"/>
  <c r="I69" i="131"/>
  <c r="I24" i="131"/>
  <c r="I39" i="131"/>
  <c r="I93" i="131"/>
  <c r="I111" i="131"/>
  <c r="I63" i="131"/>
  <c r="I36" i="131"/>
  <c r="I101" i="131"/>
  <c r="I43" i="131"/>
  <c r="I56" i="131"/>
  <c r="I62" i="131"/>
  <c r="I112" i="131"/>
  <c r="I57" i="131"/>
  <c r="I67" i="131"/>
  <c r="I33" i="131"/>
  <c r="I130" i="131"/>
  <c r="I128" i="131"/>
  <c r="I144" i="131"/>
  <c r="I174" i="131"/>
  <c r="AG26" i="111"/>
  <c r="I170" i="131"/>
  <c r="I162" i="131"/>
  <c r="I176" i="131"/>
  <c r="AG28" i="111"/>
  <c r="I137" i="131"/>
  <c r="I122" i="131"/>
  <c r="I124" i="131"/>
  <c r="I173" i="131"/>
  <c r="I166" i="131"/>
  <c r="I161" i="131"/>
  <c r="I158" i="131"/>
  <c r="I160" i="131"/>
  <c r="I129" i="131"/>
  <c r="I117" i="131"/>
  <c r="I163" i="131"/>
  <c r="I165" i="131"/>
  <c r="I140" i="131"/>
  <c r="I157" i="131"/>
  <c r="I119" i="131"/>
  <c r="I152" i="131"/>
  <c r="I143" i="131"/>
  <c r="I120" i="131"/>
  <c r="I147" i="131"/>
  <c r="I142" i="131"/>
  <c r="I136" i="131"/>
  <c r="I175" i="131"/>
  <c r="AG27" i="111"/>
  <c r="I155" i="131"/>
  <c r="I167" i="131"/>
  <c r="I151" i="131"/>
  <c r="I139" i="131"/>
  <c r="I159" i="131"/>
  <c r="I164" i="131"/>
  <c r="I138" i="131"/>
  <c r="I154" i="131"/>
  <c r="I172" i="131"/>
  <c r="I133" i="131"/>
  <c r="I156" i="131"/>
  <c r="I134" i="131"/>
  <c r="I131" i="131"/>
  <c r="I127" i="131"/>
  <c r="I141" i="131"/>
  <c r="I153" i="131"/>
  <c r="I150" i="131"/>
  <c r="I171" i="131"/>
  <c r="I169" i="131"/>
  <c r="I148" i="131"/>
  <c r="I118" i="131"/>
  <c r="I121" i="131"/>
  <c r="I168" i="131"/>
  <c r="I132" i="131"/>
  <c r="I149" i="131"/>
  <c r="I145" i="131"/>
  <c r="I126" i="131"/>
  <c r="I146" i="131"/>
  <c r="I125" i="131"/>
  <c r="I135" i="131"/>
  <c r="I123" i="131"/>
  <c r="AF28" i="111"/>
  <c r="AF27" i="111"/>
  <c r="AH22" i="111"/>
  <c r="AH24" i="111"/>
  <c r="AH25" i="111"/>
  <c r="AF20" i="111"/>
  <c r="AH21" i="111"/>
  <c r="A7" i="105"/>
  <c r="AF21" i="111"/>
  <c r="AH23" i="111"/>
  <c r="A4" i="105"/>
  <c r="F30" i="10" s="1"/>
  <c r="A4" i="104"/>
  <c r="A16" i="103"/>
  <c r="I23" i="103"/>
  <c r="A23" i="103" s="1"/>
  <c r="I22" i="103"/>
  <c r="A22" i="103" s="1"/>
  <c r="I21" i="103"/>
  <c r="A21" i="103" s="1"/>
  <c r="I15" i="103"/>
  <c r="A15" i="103" s="1"/>
  <c r="I14" i="103"/>
  <c r="A14" i="103" s="1"/>
  <c r="I13" i="103"/>
  <c r="A13" i="103" s="1"/>
  <c r="I12" i="103"/>
  <c r="A12" i="103" s="1"/>
  <c r="C68" i="112" l="1"/>
  <c r="C38" i="134"/>
  <c r="AW60" i="131"/>
  <c r="AX60" i="131" s="1"/>
  <c r="AR26" i="131"/>
  <c r="AW50" i="131"/>
  <c r="AX50" i="131" s="1"/>
  <c r="AR51" i="131"/>
  <c r="AS51" i="131" s="1"/>
  <c r="BB105" i="131"/>
  <c r="AR42" i="131"/>
  <c r="AW75" i="131"/>
  <c r="AX75" i="131" s="1"/>
  <c r="AR34" i="131"/>
  <c r="AR95" i="131"/>
  <c r="AR77" i="131"/>
  <c r="AR44" i="131"/>
  <c r="AW40" i="131"/>
  <c r="AW95" i="131"/>
  <c r="AW77" i="131"/>
  <c r="AX77" i="131" s="1"/>
  <c r="AR54" i="131"/>
  <c r="AS54" i="131" s="1"/>
  <c r="BB95" i="131"/>
  <c r="BB75" i="131"/>
  <c r="BB34" i="131"/>
  <c r="AR105" i="131"/>
  <c r="BB37" i="131"/>
  <c r="AW105" i="131"/>
  <c r="AR40" i="131"/>
  <c r="AW51" i="131"/>
  <c r="AX51" i="131" s="1"/>
  <c r="AR60" i="131"/>
  <c r="AS60" i="131" s="1"/>
  <c r="BB54" i="131"/>
  <c r="BB60" i="131"/>
  <c r="BB40" i="131"/>
  <c r="AR87" i="131"/>
  <c r="AR68" i="131"/>
  <c r="AR50" i="131"/>
  <c r="AS50" i="131" s="1"/>
  <c r="BB51" i="131"/>
  <c r="BB77" i="131"/>
  <c r="AW87" i="131"/>
  <c r="AR37" i="131"/>
  <c r="BB26" i="131"/>
  <c r="AW68" i="131"/>
  <c r="AW44" i="131"/>
  <c r="BB42" i="131"/>
  <c r="AW54" i="131"/>
  <c r="AX54" i="131" s="1"/>
  <c r="BB50" i="131"/>
  <c r="BB87" i="131"/>
  <c r="AW37" i="131"/>
  <c r="AR75" i="131"/>
  <c r="BB68" i="131"/>
  <c r="BB44" i="131"/>
  <c r="AW42" i="131"/>
  <c r="AW26" i="131"/>
  <c r="AW34" i="131"/>
  <c r="AP146" i="131"/>
  <c r="BA146" i="131"/>
  <c r="AV146" i="131"/>
  <c r="AU146" i="131"/>
  <c r="AQ146" i="131"/>
  <c r="AZ146" i="131"/>
  <c r="AP154" i="131"/>
  <c r="BA154" i="131"/>
  <c r="AV154" i="131"/>
  <c r="AU154" i="131"/>
  <c r="AQ154" i="131"/>
  <c r="AZ154" i="131"/>
  <c r="AQ161" i="131"/>
  <c r="AZ161" i="131"/>
  <c r="AU161" i="131"/>
  <c r="AP161" i="131"/>
  <c r="AV161" i="131"/>
  <c r="BA161" i="131"/>
  <c r="AV63" i="131"/>
  <c r="AQ63" i="131"/>
  <c r="AZ63" i="131"/>
  <c r="AP63" i="131"/>
  <c r="BA63" i="131"/>
  <c r="AU63" i="131"/>
  <c r="AV82" i="131"/>
  <c r="AQ82" i="131"/>
  <c r="AZ82" i="131"/>
  <c r="AU82" i="131"/>
  <c r="AP82" i="131"/>
  <c r="BA82" i="131"/>
  <c r="AV123" i="131"/>
  <c r="AQ123" i="131"/>
  <c r="AZ123" i="131"/>
  <c r="AU123" i="131"/>
  <c r="BA123" i="131"/>
  <c r="AP123" i="131"/>
  <c r="AQ126" i="131"/>
  <c r="AZ126" i="131"/>
  <c r="AU126" i="131"/>
  <c r="AP126" i="131"/>
  <c r="BA126" i="131"/>
  <c r="AV126" i="131"/>
  <c r="BA168" i="131"/>
  <c r="AV168" i="131"/>
  <c r="AQ168" i="131"/>
  <c r="AZ168" i="131"/>
  <c r="AU168" i="131"/>
  <c r="AP168" i="131"/>
  <c r="AQ169" i="131"/>
  <c r="AZ169" i="131"/>
  <c r="AU169" i="131"/>
  <c r="AP169" i="131"/>
  <c r="AV169" i="131"/>
  <c r="BA169" i="131"/>
  <c r="BA141" i="131"/>
  <c r="AV141" i="131"/>
  <c r="AQ141" i="131"/>
  <c r="AP141" i="131"/>
  <c r="AZ141" i="131"/>
  <c r="AU141" i="131"/>
  <c r="AZ156" i="131"/>
  <c r="AU156" i="131"/>
  <c r="AP156" i="131"/>
  <c r="AQ156" i="131"/>
  <c r="BA156" i="131"/>
  <c r="AV156" i="131"/>
  <c r="AP138" i="131"/>
  <c r="BA138" i="131"/>
  <c r="AV138" i="131"/>
  <c r="AU138" i="131"/>
  <c r="AQ138" i="131"/>
  <c r="AZ138" i="131"/>
  <c r="AU151" i="131"/>
  <c r="AP151" i="131"/>
  <c r="BA151" i="131"/>
  <c r="AZ151" i="131"/>
  <c r="AV151" i="131"/>
  <c r="AQ151" i="131"/>
  <c r="BA136" i="131"/>
  <c r="AV136" i="131"/>
  <c r="AQ136" i="131"/>
  <c r="AZ136" i="131"/>
  <c r="AU136" i="131"/>
  <c r="AP136" i="131"/>
  <c r="AU143" i="131"/>
  <c r="AP143" i="131"/>
  <c r="BA143" i="131"/>
  <c r="AZ143" i="131"/>
  <c r="AV143" i="131"/>
  <c r="AQ143" i="131"/>
  <c r="AZ140" i="131"/>
  <c r="AU140" i="131"/>
  <c r="AP140" i="131"/>
  <c r="AQ140" i="131"/>
  <c r="BA140" i="131"/>
  <c r="AV140" i="131"/>
  <c r="AZ129" i="131"/>
  <c r="AU129" i="131"/>
  <c r="AP129" i="131"/>
  <c r="AV129" i="131"/>
  <c r="BA129" i="131"/>
  <c r="AQ129" i="131"/>
  <c r="AV166" i="131"/>
  <c r="AQ166" i="131"/>
  <c r="AZ166" i="131"/>
  <c r="AU166" i="131"/>
  <c r="AP166" i="131"/>
  <c r="BA166" i="131"/>
  <c r="AQ137" i="131"/>
  <c r="AZ137" i="131"/>
  <c r="AU137" i="131"/>
  <c r="AP137" i="131"/>
  <c r="AV137" i="131"/>
  <c r="BA137" i="131"/>
  <c r="AV174" i="131"/>
  <c r="AQ174" i="131"/>
  <c r="AZ174" i="131"/>
  <c r="AU174" i="131"/>
  <c r="AP174" i="131"/>
  <c r="BA174" i="131"/>
  <c r="BA57" i="131"/>
  <c r="AV57" i="131"/>
  <c r="AZ57" i="131"/>
  <c r="AU57" i="131"/>
  <c r="AP57" i="131"/>
  <c r="AQ57" i="131"/>
  <c r="BA111" i="131"/>
  <c r="AV111" i="131"/>
  <c r="AQ111" i="131"/>
  <c r="AZ111" i="131"/>
  <c r="AU111" i="131"/>
  <c r="AP111" i="131"/>
  <c r="AZ29" i="131"/>
  <c r="AU29" i="131"/>
  <c r="AP29" i="131"/>
  <c r="BA29" i="131"/>
  <c r="AQ29" i="131"/>
  <c r="AV29" i="131"/>
  <c r="BA113" i="131"/>
  <c r="AV113" i="131"/>
  <c r="AQ113" i="131"/>
  <c r="AZ113" i="131"/>
  <c r="AU113" i="131"/>
  <c r="AP113" i="131"/>
  <c r="AP94" i="131"/>
  <c r="BA94" i="131"/>
  <c r="AV94" i="131"/>
  <c r="AZ94" i="131"/>
  <c r="AU94" i="131"/>
  <c r="AQ94" i="131"/>
  <c r="AP102" i="131"/>
  <c r="BA102" i="131"/>
  <c r="AV102" i="131"/>
  <c r="AZ102" i="131"/>
  <c r="AU102" i="131"/>
  <c r="AQ102" i="131"/>
  <c r="AP59" i="131"/>
  <c r="AV59" i="131"/>
  <c r="AQ59" i="131"/>
  <c r="AZ59" i="131"/>
  <c r="AU59" i="131"/>
  <c r="BA59" i="131"/>
  <c r="AU107" i="131"/>
  <c r="AP107" i="131"/>
  <c r="BA107" i="131"/>
  <c r="AV107" i="131"/>
  <c r="AQ107" i="131"/>
  <c r="AZ107" i="131"/>
  <c r="AZ80" i="131"/>
  <c r="AU80" i="131"/>
  <c r="AP80" i="131"/>
  <c r="AV80" i="131"/>
  <c r="BA80" i="131"/>
  <c r="AQ80" i="131"/>
  <c r="AV25" i="131"/>
  <c r="AZ25" i="131"/>
  <c r="AU25" i="131"/>
  <c r="BA25" i="131"/>
  <c r="AQ25" i="131"/>
  <c r="AP25" i="131"/>
  <c r="AQ134" i="131"/>
  <c r="AZ134" i="131"/>
  <c r="AU134" i="131"/>
  <c r="AP134" i="131"/>
  <c r="BA134" i="131"/>
  <c r="AV134" i="131"/>
  <c r="BA117" i="131"/>
  <c r="AV117" i="131"/>
  <c r="AQ117" i="131"/>
  <c r="AZ117" i="131"/>
  <c r="AU117" i="131"/>
  <c r="AP117" i="131"/>
  <c r="BA52" i="131"/>
  <c r="AV52" i="131"/>
  <c r="AQ52" i="131"/>
  <c r="AU52" i="131"/>
  <c r="AP52" i="131"/>
  <c r="AZ52" i="131"/>
  <c r="BA71" i="131"/>
  <c r="AV71" i="131"/>
  <c r="AQ71" i="131"/>
  <c r="AZ71" i="131"/>
  <c r="AU71" i="131"/>
  <c r="AP71" i="131"/>
  <c r="AU48" i="131"/>
  <c r="AP48" i="131"/>
  <c r="BA48" i="131"/>
  <c r="AV48" i="131"/>
  <c r="AQ48" i="131"/>
  <c r="AZ48" i="131"/>
  <c r="AZ112" i="131"/>
  <c r="AU112" i="131"/>
  <c r="AP112" i="131"/>
  <c r="BA112" i="131"/>
  <c r="AV112" i="131"/>
  <c r="AQ112" i="131"/>
  <c r="AQ93" i="131"/>
  <c r="AZ93" i="131"/>
  <c r="AU93" i="131"/>
  <c r="AP93" i="131"/>
  <c r="BA93" i="131"/>
  <c r="AV93" i="131"/>
  <c r="BA49" i="131"/>
  <c r="AV49" i="131"/>
  <c r="AZ49" i="131"/>
  <c r="AU49" i="131"/>
  <c r="AP49" i="131"/>
  <c r="AQ49" i="131"/>
  <c r="AV31" i="131"/>
  <c r="AQ31" i="131"/>
  <c r="AZ31" i="131"/>
  <c r="AP31" i="131"/>
  <c r="BA31" i="131"/>
  <c r="AU31" i="131"/>
  <c r="AV55" i="131"/>
  <c r="AQ55" i="131"/>
  <c r="AZ55" i="131"/>
  <c r="AP55" i="131"/>
  <c r="BA55" i="131"/>
  <c r="AU55" i="131"/>
  <c r="AV114" i="131"/>
  <c r="AQ114" i="131"/>
  <c r="AZ114" i="131"/>
  <c r="AU114" i="131"/>
  <c r="AP114" i="131"/>
  <c r="BA114" i="131"/>
  <c r="AQ109" i="131"/>
  <c r="AZ109" i="131"/>
  <c r="AU109" i="131"/>
  <c r="AP109" i="131"/>
  <c r="BA109" i="131"/>
  <c r="AV109" i="131"/>
  <c r="AU99" i="131"/>
  <c r="AP99" i="131"/>
  <c r="BA99" i="131"/>
  <c r="AQ99" i="131"/>
  <c r="AZ99" i="131"/>
  <c r="AV99" i="131"/>
  <c r="AP35" i="131"/>
  <c r="AV35" i="131"/>
  <c r="AQ35" i="131"/>
  <c r="AZ35" i="131"/>
  <c r="AU35" i="131"/>
  <c r="BA35" i="131"/>
  <c r="AV74" i="131"/>
  <c r="AQ74" i="131"/>
  <c r="AZ74" i="131"/>
  <c r="AU74" i="131"/>
  <c r="AP74" i="131"/>
  <c r="BA74" i="131"/>
  <c r="AQ153" i="131"/>
  <c r="AZ153" i="131"/>
  <c r="AU153" i="131"/>
  <c r="AP153" i="131"/>
  <c r="AV153" i="131"/>
  <c r="BA153" i="131"/>
  <c r="BA122" i="131"/>
  <c r="AV122" i="131"/>
  <c r="AQ122" i="131"/>
  <c r="AZ122" i="131"/>
  <c r="AU122" i="131"/>
  <c r="AP122" i="131"/>
  <c r="AU115" i="131"/>
  <c r="AP115" i="131"/>
  <c r="BA115" i="131"/>
  <c r="AV115" i="131"/>
  <c r="AQ115" i="131"/>
  <c r="AZ115" i="131"/>
  <c r="BA92" i="131"/>
  <c r="AV92" i="131"/>
  <c r="AQ92" i="131"/>
  <c r="AZ92" i="131"/>
  <c r="AP92" i="131"/>
  <c r="AU92" i="131"/>
  <c r="AP135" i="131"/>
  <c r="BA135" i="131"/>
  <c r="AZ135" i="131"/>
  <c r="AV135" i="131"/>
  <c r="AQ135" i="131"/>
  <c r="AU135" i="131"/>
  <c r="AQ145" i="131"/>
  <c r="AZ145" i="131"/>
  <c r="AU145" i="131"/>
  <c r="AP145" i="131"/>
  <c r="AV145" i="131"/>
  <c r="BA145" i="131"/>
  <c r="AZ121" i="131"/>
  <c r="AU121" i="131"/>
  <c r="AP121" i="131"/>
  <c r="BA121" i="131"/>
  <c r="AV121" i="131"/>
  <c r="AQ121" i="131"/>
  <c r="BA171" i="131"/>
  <c r="AV171" i="131"/>
  <c r="AQ171" i="131"/>
  <c r="AZ171" i="131"/>
  <c r="AU171" i="131"/>
  <c r="AP171" i="131"/>
  <c r="AP127" i="131"/>
  <c r="BA127" i="131"/>
  <c r="AZ127" i="131"/>
  <c r="AV127" i="131"/>
  <c r="AQ127" i="131"/>
  <c r="AU127" i="131"/>
  <c r="BA133" i="131"/>
  <c r="AV133" i="131"/>
  <c r="AQ133" i="131"/>
  <c r="AP133" i="131"/>
  <c r="AZ133" i="131"/>
  <c r="AU133" i="131"/>
  <c r="AZ164" i="131"/>
  <c r="AU164" i="131"/>
  <c r="AP164" i="131"/>
  <c r="BA164" i="131"/>
  <c r="AQ164" i="131"/>
  <c r="AV164" i="131"/>
  <c r="AU167" i="131"/>
  <c r="AP167" i="131"/>
  <c r="BA167" i="131"/>
  <c r="AV167" i="131"/>
  <c r="AZ167" i="131"/>
  <c r="AQ167" i="131"/>
  <c r="AV142" i="131"/>
  <c r="AQ142" i="131"/>
  <c r="AZ142" i="131"/>
  <c r="AU142" i="131"/>
  <c r="AP142" i="131"/>
  <c r="BA142" i="131"/>
  <c r="BA152" i="131"/>
  <c r="AV152" i="131"/>
  <c r="AQ152" i="131"/>
  <c r="AZ152" i="131"/>
  <c r="AU152" i="131"/>
  <c r="AP152" i="131"/>
  <c r="BA165" i="131"/>
  <c r="AV165" i="131"/>
  <c r="AQ165" i="131"/>
  <c r="AZ165" i="131"/>
  <c r="AP165" i="131"/>
  <c r="AU165" i="131"/>
  <c r="BA160" i="131"/>
  <c r="AV160" i="131"/>
  <c r="AQ160" i="131"/>
  <c r="AZ160" i="131"/>
  <c r="AU160" i="131"/>
  <c r="AP160" i="131"/>
  <c r="BA173" i="131"/>
  <c r="AV173" i="131"/>
  <c r="AQ173" i="131"/>
  <c r="AZ173" i="131"/>
  <c r="AP173" i="131"/>
  <c r="AU173" i="131"/>
  <c r="BA176" i="131"/>
  <c r="AV176" i="131"/>
  <c r="AQ176" i="131"/>
  <c r="AZ176" i="131"/>
  <c r="AU176" i="131"/>
  <c r="AP176" i="131"/>
  <c r="BA144" i="131"/>
  <c r="AV144" i="131"/>
  <c r="AQ144" i="131"/>
  <c r="AZ144" i="131"/>
  <c r="AU144" i="131"/>
  <c r="AP144" i="131"/>
  <c r="BA62" i="131"/>
  <c r="AQ62" i="131"/>
  <c r="AZ62" i="131"/>
  <c r="AU62" i="131"/>
  <c r="AP62" i="131"/>
  <c r="AV62" i="131"/>
  <c r="AV39" i="131"/>
  <c r="AQ39" i="131"/>
  <c r="AZ39" i="131"/>
  <c r="AP39" i="131"/>
  <c r="BA39" i="131"/>
  <c r="AU39" i="131"/>
  <c r="BA97" i="131"/>
  <c r="AV97" i="131"/>
  <c r="AQ97" i="131"/>
  <c r="AU97" i="131"/>
  <c r="AP97" i="131"/>
  <c r="AZ97" i="131"/>
  <c r="AZ88" i="131"/>
  <c r="AU88" i="131"/>
  <c r="AP88" i="131"/>
  <c r="AV88" i="131"/>
  <c r="AQ88" i="131"/>
  <c r="BA88" i="131"/>
  <c r="BA81" i="131"/>
  <c r="AV81" i="131"/>
  <c r="AQ81" i="131"/>
  <c r="AU81" i="131"/>
  <c r="AZ81" i="131"/>
  <c r="AP81" i="131"/>
  <c r="BA38" i="131"/>
  <c r="AQ38" i="131"/>
  <c r="AZ38" i="131"/>
  <c r="AU38" i="131"/>
  <c r="AP38" i="131"/>
  <c r="AV38" i="131"/>
  <c r="BA22" i="131"/>
  <c r="AQ22" i="131"/>
  <c r="AZ22" i="131"/>
  <c r="AP22" i="131"/>
  <c r="AV22" i="131"/>
  <c r="AU22" i="131"/>
  <c r="BA100" i="131"/>
  <c r="AV100" i="131"/>
  <c r="AQ100" i="131"/>
  <c r="AZ100" i="131"/>
  <c r="AP100" i="131"/>
  <c r="AU100" i="131"/>
  <c r="AZ96" i="131"/>
  <c r="AU96" i="131"/>
  <c r="AP96" i="131"/>
  <c r="AV96" i="131"/>
  <c r="BA96" i="131"/>
  <c r="AQ96" i="131"/>
  <c r="BA116" i="131"/>
  <c r="AV116" i="131"/>
  <c r="AQ116" i="131"/>
  <c r="AZ116" i="131"/>
  <c r="AU116" i="131"/>
  <c r="AP116" i="131"/>
  <c r="AZ148" i="131"/>
  <c r="AU148" i="131"/>
  <c r="AP148" i="131"/>
  <c r="AQ148" i="131"/>
  <c r="BA148" i="131"/>
  <c r="AV148" i="131"/>
  <c r="BA120" i="131"/>
  <c r="AV120" i="131"/>
  <c r="AQ120" i="131"/>
  <c r="AU120" i="131"/>
  <c r="AP120" i="131"/>
  <c r="AZ120" i="131"/>
  <c r="AP67" i="131"/>
  <c r="BA67" i="131"/>
  <c r="AV67" i="131"/>
  <c r="AQ67" i="131"/>
  <c r="AZ67" i="131"/>
  <c r="AU67" i="131"/>
  <c r="AZ72" i="131"/>
  <c r="AU72" i="131"/>
  <c r="AP72" i="131"/>
  <c r="AV72" i="131"/>
  <c r="BA72" i="131"/>
  <c r="AQ72" i="131"/>
  <c r="AU64" i="131"/>
  <c r="AP64" i="131"/>
  <c r="BA64" i="131"/>
  <c r="AV64" i="131"/>
  <c r="AQ64" i="131"/>
  <c r="AZ64" i="131"/>
  <c r="AU56" i="131"/>
  <c r="AP56" i="131"/>
  <c r="BA56" i="131"/>
  <c r="AV56" i="131"/>
  <c r="AQ56" i="131"/>
  <c r="AZ56" i="131"/>
  <c r="BA24" i="131"/>
  <c r="AV24" i="131"/>
  <c r="AZ24" i="131"/>
  <c r="AU24" i="131"/>
  <c r="AP24" i="131"/>
  <c r="AQ24" i="131"/>
  <c r="BA79" i="131"/>
  <c r="AV79" i="131"/>
  <c r="AQ79" i="131"/>
  <c r="AZ79" i="131"/>
  <c r="AU79" i="131"/>
  <c r="AP79" i="131"/>
  <c r="AQ20" i="131"/>
  <c r="AU20" i="131"/>
  <c r="AP20" i="131"/>
  <c r="BA20" i="131"/>
  <c r="AV20" i="131"/>
  <c r="AZ20" i="131"/>
  <c r="AU91" i="131"/>
  <c r="AP91" i="131"/>
  <c r="BA91" i="131"/>
  <c r="AQ91" i="131"/>
  <c r="AZ91" i="131"/>
  <c r="AV91" i="131"/>
  <c r="AZ104" i="131"/>
  <c r="AU104" i="131"/>
  <c r="AP104" i="131"/>
  <c r="AV104" i="131"/>
  <c r="AQ104" i="131"/>
  <c r="BA104" i="131"/>
  <c r="AZ23" i="131"/>
  <c r="AP23" i="131"/>
  <c r="BA23" i="131"/>
  <c r="AV23" i="131"/>
  <c r="AQ23" i="131"/>
  <c r="AU23" i="131"/>
  <c r="AZ53" i="131"/>
  <c r="AU53" i="131"/>
  <c r="AP53" i="131"/>
  <c r="BA53" i="131"/>
  <c r="AV53" i="131"/>
  <c r="AQ53" i="131"/>
  <c r="AZ61" i="131"/>
  <c r="AU61" i="131"/>
  <c r="AP61" i="131"/>
  <c r="BA61" i="131"/>
  <c r="AV61" i="131"/>
  <c r="AQ61" i="131"/>
  <c r="AQ58" i="131"/>
  <c r="AZ58" i="131"/>
  <c r="AU58" i="131"/>
  <c r="BA58" i="131"/>
  <c r="AV58" i="131"/>
  <c r="AP58" i="131"/>
  <c r="BA125" i="131"/>
  <c r="AV125" i="131"/>
  <c r="AQ125" i="131"/>
  <c r="AZ125" i="131"/>
  <c r="AU125" i="131"/>
  <c r="AP125" i="131"/>
  <c r="AQ118" i="131"/>
  <c r="AZ118" i="131"/>
  <c r="AU118" i="131"/>
  <c r="BA118" i="131"/>
  <c r="AV118" i="131"/>
  <c r="AP118" i="131"/>
  <c r="AV131" i="131"/>
  <c r="AQ131" i="131"/>
  <c r="AZ131" i="131"/>
  <c r="AU131" i="131"/>
  <c r="BA131" i="131"/>
  <c r="AP131" i="131"/>
  <c r="BA155" i="131"/>
  <c r="AV155" i="131"/>
  <c r="AQ155" i="131"/>
  <c r="AZ155" i="131"/>
  <c r="AU155" i="131"/>
  <c r="AP155" i="131"/>
  <c r="AP119" i="131"/>
  <c r="AU119" i="131"/>
  <c r="BA119" i="131"/>
  <c r="AV119" i="131"/>
  <c r="AQ119" i="131"/>
  <c r="AZ119" i="131"/>
  <c r="AP162" i="131"/>
  <c r="BA162" i="131"/>
  <c r="AV162" i="131"/>
  <c r="AQ162" i="131"/>
  <c r="AU162" i="131"/>
  <c r="AZ162" i="131"/>
  <c r="AP43" i="131"/>
  <c r="AV43" i="131"/>
  <c r="AQ43" i="131"/>
  <c r="AZ43" i="131"/>
  <c r="AU43" i="131"/>
  <c r="BA43" i="131"/>
  <c r="BA70" i="131"/>
  <c r="AV70" i="131"/>
  <c r="AQ70" i="131"/>
  <c r="AZ70" i="131"/>
  <c r="AU70" i="131"/>
  <c r="AP70" i="131"/>
  <c r="BA41" i="131"/>
  <c r="AV41" i="131"/>
  <c r="AZ41" i="131"/>
  <c r="AU41" i="131"/>
  <c r="AP41" i="131"/>
  <c r="AQ41" i="131"/>
  <c r="AU175" i="131"/>
  <c r="AP175" i="131"/>
  <c r="BA175" i="131"/>
  <c r="AV175" i="131"/>
  <c r="AZ175" i="131"/>
  <c r="AQ175" i="131"/>
  <c r="BA149" i="131"/>
  <c r="AV149" i="131"/>
  <c r="AQ149" i="131"/>
  <c r="AP149" i="131"/>
  <c r="AZ149" i="131"/>
  <c r="AU149" i="131"/>
  <c r="AV150" i="131"/>
  <c r="AQ150" i="131"/>
  <c r="AZ150" i="131"/>
  <c r="AU150" i="131"/>
  <c r="AP150" i="131"/>
  <c r="BA150" i="131"/>
  <c r="AZ172" i="131"/>
  <c r="AU172" i="131"/>
  <c r="AP172" i="131"/>
  <c r="BA172" i="131"/>
  <c r="AQ172" i="131"/>
  <c r="AV172" i="131"/>
  <c r="AU159" i="131"/>
  <c r="AP159" i="131"/>
  <c r="BA159" i="131"/>
  <c r="AV159" i="131"/>
  <c r="AZ159" i="131"/>
  <c r="AQ159" i="131"/>
  <c r="BA147" i="131"/>
  <c r="AV147" i="131"/>
  <c r="AQ147" i="131"/>
  <c r="AZ147" i="131"/>
  <c r="AU147" i="131"/>
  <c r="AP147" i="131"/>
  <c r="BA163" i="131"/>
  <c r="AV163" i="131"/>
  <c r="AQ163" i="131"/>
  <c r="AZ163" i="131"/>
  <c r="AU163" i="131"/>
  <c r="AP163" i="131"/>
  <c r="AV158" i="131"/>
  <c r="AQ158" i="131"/>
  <c r="AZ158" i="131"/>
  <c r="AU158" i="131"/>
  <c r="AP158" i="131"/>
  <c r="BA158" i="131"/>
  <c r="AU124" i="131"/>
  <c r="AP124" i="131"/>
  <c r="AV124" i="131"/>
  <c r="AQ124" i="131"/>
  <c r="AZ124" i="131"/>
  <c r="BA124" i="131"/>
  <c r="BA128" i="131"/>
  <c r="AV128" i="131"/>
  <c r="AQ128" i="131"/>
  <c r="AZ128" i="131"/>
  <c r="AU128" i="131"/>
  <c r="AP128" i="131"/>
  <c r="AZ69" i="131"/>
  <c r="AU69" i="131"/>
  <c r="AP69" i="131"/>
  <c r="BA69" i="131"/>
  <c r="AV69" i="131"/>
  <c r="AQ69" i="131"/>
  <c r="AV47" i="131"/>
  <c r="AQ47" i="131"/>
  <c r="AZ47" i="131"/>
  <c r="AP47" i="131"/>
  <c r="BA47" i="131"/>
  <c r="AU47" i="131"/>
  <c r="AQ85" i="131"/>
  <c r="AZ85" i="131"/>
  <c r="AU85" i="131"/>
  <c r="AP85" i="131"/>
  <c r="BA85" i="131"/>
  <c r="AV85" i="131"/>
  <c r="BA76" i="131"/>
  <c r="AV76" i="131"/>
  <c r="AQ76" i="131"/>
  <c r="AZ76" i="131"/>
  <c r="AP76" i="131"/>
  <c r="AU76" i="131"/>
  <c r="AV27" i="131"/>
  <c r="AQ27" i="131"/>
  <c r="AU27" i="131"/>
  <c r="AP27" i="131"/>
  <c r="BA27" i="131"/>
  <c r="AZ27" i="131"/>
  <c r="AP86" i="131"/>
  <c r="BA86" i="131"/>
  <c r="AV86" i="131"/>
  <c r="AZ86" i="131"/>
  <c r="AQ86" i="131"/>
  <c r="AU86" i="131"/>
  <c r="AV106" i="131"/>
  <c r="AQ106" i="131"/>
  <c r="AZ106" i="131"/>
  <c r="AU106" i="131"/>
  <c r="AP106" i="131"/>
  <c r="BA106" i="131"/>
  <c r="AQ101" i="131"/>
  <c r="AZ101" i="131"/>
  <c r="AU101" i="131"/>
  <c r="AP101" i="131"/>
  <c r="BA101" i="131"/>
  <c r="AV101" i="131"/>
  <c r="AV98" i="131"/>
  <c r="AQ98" i="131"/>
  <c r="AZ98" i="131"/>
  <c r="AU98" i="131"/>
  <c r="AP98" i="131"/>
  <c r="BA98" i="131"/>
  <c r="AP110" i="131"/>
  <c r="BA110" i="131"/>
  <c r="AV110" i="131"/>
  <c r="AQ110" i="131"/>
  <c r="AZ110" i="131"/>
  <c r="AU110" i="131"/>
  <c r="AQ66" i="131"/>
  <c r="AZ66" i="131"/>
  <c r="AU66" i="131"/>
  <c r="BA66" i="131"/>
  <c r="AV66" i="131"/>
  <c r="AP66" i="131"/>
  <c r="BA73" i="131"/>
  <c r="AV73" i="131"/>
  <c r="AQ73" i="131"/>
  <c r="AU73" i="131"/>
  <c r="AZ73" i="131"/>
  <c r="AP73" i="131"/>
  <c r="AU32" i="131"/>
  <c r="AP32" i="131"/>
  <c r="BA32" i="131"/>
  <c r="AV32" i="131"/>
  <c r="AZ32" i="131"/>
  <c r="AQ32" i="131"/>
  <c r="BA46" i="131"/>
  <c r="AQ46" i="131"/>
  <c r="AZ46" i="131"/>
  <c r="AU46" i="131"/>
  <c r="AP46" i="131"/>
  <c r="AV46" i="131"/>
  <c r="AQ28" i="131"/>
  <c r="AU28" i="131"/>
  <c r="AP28" i="131"/>
  <c r="BA28" i="131"/>
  <c r="AV28" i="131"/>
  <c r="AZ28" i="131"/>
  <c r="BA103" i="131"/>
  <c r="AV103" i="131"/>
  <c r="AQ103" i="131"/>
  <c r="AZ103" i="131"/>
  <c r="AU103" i="131"/>
  <c r="AP103" i="131"/>
  <c r="AZ45" i="131"/>
  <c r="AU45" i="131"/>
  <c r="AP45" i="131"/>
  <c r="BA45" i="131"/>
  <c r="AV45" i="131"/>
  <c r="AQ45" i="131"/>
  <c r="AU132" i="131"/>
  <c r="AP132" i="131"/>
  <c r="AQ132" i="131"/>
  <c r="BA132" i="131"/>
  <c r="AV132" i="131"/>
  <c r="AZ132" i="131"/>
  <c r="BA139" i="131"/>
  <c r="AV139" i="131"/>
  <c r="AQ139" i="131"/>
  <c r="AZ139" i="131"/>
  <c r="AU139" i="131"/>
  <c r="AP139" i="131"/>
  <c r="BA157" i="131"/>
  <c r="AV157" i="131"/>
  <c r="AQ157" i="131"/>
  <c r="AP157" i="131"/>
  <c r="AZ157" i="131"/>
  <c r="AU157" i="131"/>
  <c r="AP170" i="131"/>
  <c r="BA170" i="131"/>
  <c r="AV170" i="131"/>
  <c r="AQ170" i="131"/>
  <c r="AU170" i="131"/>
  <c r="AZ170" i="131"/>
  <c r="BA130" i="131"/>
  <c r="AV130" i="131"/>
  <c r="AU130" i="131"/>
  <c r="AQ130" i="131"/>
  <c r="AZ130" i="131"/>
  <c r="AP130" i="131"/>
  <c r="BA33" i="131"/>
  <c r="AV33" i="131"/>
  <c r="AZ33" i="131"/>
  <c r="AU33" i="131"/>
  <c r="AQ33" i="131"/>
  <c r="AP33" i="131"/>
  <c r="BA36" i="131"/>
  <c r="AV36" i="131"/>
  <c r="AQ36" i="131"/>
  <c r="AU36" i="131"/>
  <c r="AP36" i="131"/>
  <c r="AZ36" i="131"/>
  <c r="BA108" i="131"/>
  <c r="AV108" i="131"/>
  <c r="AQ108" i="131"/>
  <c r="AZ108" i="131"/>
  <c r="AU108" i="131"/>
  <c r="AP108" i="131"/>
  <c r="AP78" i="131"/>
  <c r="BA78" i="131"/>
  <c r="AV78" i="131"/>
  <c r="AZ78" i="131"/>
  <c r="AQ78" i="131"/>
  <c r="AU78" i="131"/>
  <c r="BA65" i="131"/>
  <c r="AV65" i="131"/>
  <c r="AZ65" i="131"/>
  <c r="AU65" i="131"/>
  <c r="AP65" i="131"/>
  <c r="AQ65" i="131"/>
  <c r="AU83" i="131"/>
  <c r="AP83" i="131"/>
  <c r="BA83" i="131"/>
  <c r="AQ83" i="131"/>
  <c r="AV83" i="131"/>
  <c r="AZ83" i="131"/>
  <c r="AV90" i="131"/>
  <c r="AQ90" i="131"/>
  <c r="AZ90" i="131"/>
  <c r="AU90" i="131"/>
  <c r="AP90" i="131"/>
  <c r="BA90" i="131"/>
  <c r="BA84" i="131"/>
  <c r="AV84" i="131"/>
  <c r="AQ84" i="131"/>
  <c r="AZ84" i="131"/>
  <c r="AP84" i="131"/>
  <c r="AU84" i="131"/>
  <c r="BA30" i="131"/>
  <c r="AQ30" i="131"/>
  <c r="AZ30" i="131"/>
  <c r="AP30" i="131"/>
  <c r="AV30" i="131"/>
  <c r="AU30" i="131"/>
  <c r="AP21" i="131"/>
  <c r="BA21" i="131"/>
  <c r="AQ21" i="131"/>
  <c r="AZ21" i="131"/>
  <c r="AU21" i="131"/>
  <c r="AV21" i="131"/>
  <c r="BA89" i="131"/>
  <c r="AV89" i="131"/>
  <c r="AQ89" i="131"/>
  <c r="AU89" i="131"/>
  <c r="AZ89" i="131"/>
  <c r="AP89" i="131"/>
  <c r="AF22" i="111"/>
  <c r="AF25" i="111"/>
  <c r="AH26" i="111"/>
  <c r="AH27" i="111"/>
  <c r="AF24" i="111"/>
  <c r="AF26" i="111"/>
  <c r="AH28" i="111"/>
  <c r="AH20" i="111"/>
  <c r="AF23" i="111"/>
  <c r="A11" i="103"/>
  <c r="A4" i="103" s="1"/>
  <c r="F22" i="10" s="1"/>
  <c r="G22" i="10"/>
  <c r="C39" i="134" l="1"/>
  <c r="C69" i="112"/>
  <c r="AQ182" i="131"/>
  <c r="AV182" i="131"/>
  <c r="BA182" i="131"/>
  <c r="AP182" i="131"/>
  <c r="AU182" i="131"/>
  <c r="AZ182" i="131"/>
  <c r="AZ181" i="131"/>
  <c r="AZ183" i="131"/>
  <c r="AV184" i="131"/>
  <c r="AQ181" i="131"/>
  <c r="AQ183" i="131"/>
  <c r="AU183" i="131"/>
  <c r="BA184" i="131"/>
  <c r="AV181" i="131"/>
  <c r="AU184" i="131"/>
  <c r="BA181" i="131"/>
  <c r="AP184" i="131"/>
  <c r="AZ184" i="131"/>
  <c r="AP181" i="131"/>
  <c r="AV183" i="131"/>
  <c r="AQ184" i="131"/>
  <c r="AU181" i="131"/>
  <c r="BA183" i="131"/>
  <c r="AP183" i="131"/>
  <c r="AS44" i="131"/>
  <c r="BB29" i="131"/>
  <c r="BB78" i="131"/>
  <c r="BB28" i="131"/>
  <c r="BB86" i="131"/>
  <c r="AR47" i="131"/>
  <c r="AS47" i="131" s="1"/>
  <c r="AW41" i="131"/>
  <c r="BB20" i="131"/>
  <c r="BC20" i="131" s="1"/>
  <c r="AR39" i="131"/>
  <c r="AW49" i="131"/>
  <c r="AX49" i="131" s="1"/>
  <c r="BB102" i="131"/>
  <c r="AR148" i="131"/>
  <c r="AW101" i="131"/>
  <c r="AW159" i="131"/>
  <c r="AX159" i="131" s="1"/>
  <c r="AW175" i="131"/>
  <c r="AX175" i="131" s="1"/>
  <c r="AR162" i="131"/>
  <c r="AS162" i="131" s="1"/>
  <c r="AR61" i="131"/>
  <c r="BB53" i="131"/>
  <c r="AR121" i="131"/>
  <c r="AR112" i="131"/>
  <c r="AW48" i="131"/>
  <c r="AX48" i="131" s="1"/>
  <c r="BB174" i="131"/>
  <c r="AW46" i="131"/>
  <c r="AX46" i="131" s="1"/>
  <c r="BB58" i="131"/>
  <c r="AW104" i="131"/>
  <c r="BB89" i="131"/>
  <c r="BC89" i="131" s="1"/>
  <c r="BB148" i="131"/>
  <c r="BC148" i="131" s="1"/>
  <c r="BB81" i="131"/>
  <c r="AW143" i="131"/>
  <c r="AR32" i="131"/>
  <c r="BB162" i="131"/>
  <c r="AR151" i="131"/>
  <c r="BB169" i="131"/>
  <c r="BC169" i="131" s="1"/>
  <c r="AW59" i="131"/>
  <c r="AX59" i="131" s="1"/>
  <c r="AW36" i="131"/>
  <c r="AR24" i="131"/>
  <c r="BB167" i="131"/>
  <c r="AR92" i="131"/>
  <c r="AR52" i="131"/>
  <c r="AS52" i="131" s="1"/>
  <c r="AR57" i="131"/>
  <c r="AS57" i="131" s="1"/>
  <c r="AR140" i="131"/>
  <c r="AX44" i="131"/>
  <c r="AR49" i="131"/>
  <c r="AS49" i="131" s="1"/>
  <c r="AW96" i="131"/>
  <c r="AW38" i="131"/>
  <c r="AR167" i="131"/>
  <c r="AW133" i="131"/>
  <c r="AX133" i="131" s="1"/>
  <c r="AW80" i="131"/>
  <c r="AX80" i="131" s="1"/>
  <c r="AW129" i="131"/>
  <c r="AX129" i="131" s="1"/>
  <c r="AW176" i="131"/>
  <c r="AX176" i="131" s="1"/>
  <c r="AW122" i="131"/>
  <c r="AX122" i="131" s="1"/>
  <c r="AR31" i="131"/>
  <c r="AW21" i="131"/>
  <c r="AW66" i="131"/>
  <c r="BB23" i="131"/>
  <c r="BC23" i="131" s="1"/>
  <c r="AW144" i="131"/>
  <c r="AW145" i="131"/>
  <c r="AW35" i="131"/>
  <c r="AW117" i="131"/>
  <c r="AX117" i="131" s="1"/>
  <c r="AW113" i="131"/>
  <c r="AX113" i="131" s="1"/>
  <c r="AR174" i="131"/>
  <c r="AS174" i="131" s="1"/>
  <c r="AW168" i="131"/>
  <c r="AX168" i="131" s="1"/>
  <c r="AR55" i="131"/>
  <c r="AS55" i="131" s="1"/>
  <c r="AR63" i="131"/>
  <c r="AW30" i="131"/>
  <c r="AX30" i="131" s="1"/>
  <c r="AR33" i="131"/>
  <c r="AW45" i="131"/>
  <c r="AX45" i="131" s="1"/>
  <c r="AR66" i="131"/>
  <c r="AW69" i="131"/>
  <c r="AR118" i="131"/>
  <c r="AW22" i="131"/>
  <c r="BB97" i="131"/>
  <c r="AW31" i="131"/>
  <c r="AR141" i="131"/>
  <c r="AW154" i="131"/>
  <c r="AX154" i="131" s="1"/>
  <c r="AR102" i="131"/>
  <c r="AR156" i="131"/>
  <c r="BB156" i="131"/>
  <c r="BC156" i="131" s="1"/>
  <c r="AR83" i="131"/>
  <c r="AW88" i="131"/>
  <c r="AW62" i="131"/>
  <c r="AX62" i="131" s="1"/>
  <c r="AR84" i="131"/>
  <c r="BB90" i="131"/>
  <c r="BC90" i="131" s="1"/>
  <c r="AR45" i="131"/>
  <c r="AS45" i="131" s="1"/>
  <c r="BB98" i="131"/>
  <c r="AR69" i="131"/>
  <c r="BB150" i="131"/>
  <c r="BC150" i="131" s="1"/>
  <c r="AR41" i="131"/>
  <c r="BB61" i="131"/>
  <c r="BB24" i="131"/>
  <c r="AW56" i="131"/>
  <c r="AX56" i="131" s="1"/>
  <c r="AR96" i="131"/>
  <c r="BB62" i="131"/>
  <c r="AR173" i="131"/>
  <c r="BB164" i="131"/>
  <c r="BB121" i="131"/>
  <c r="AW115" i="131"/>
  <c r="AX115" i="131" s="1"/>
  <c r="BB74" i="131"/>
  <c r="BB114" i="131"/>
  <c r="BC114" i="131" s="1"/>
  <c r="BB112" i="131"/>
  <c r="BC112" i="131" s="1"/>
  <c r="AR80" i="131"/>
  <c r="AW102" i="131"/>
  <c r="AW111" i="131"/>
  <c r="AX111" i="131" s="1"/>
  <c r="BB57" i="131"/>
  <c r="AR166" i="131"/>
  <c r="AW136" i="131"/>
  <c r="AX136" i="131" s="1"/>
  <c r="AW28" i="131"/>
  <c r="AW73" i="131"/>
  <c r="AX73" i="131" s="1"/>
  <c r="BB66" i="131"/>
  <c r="BB85" i="131"/>
  <c r="AR124" i="131"/>
  <c r="BB43" i="131"/>
  <c r="BC43" i="131" s="1"/>
  <c r="AR58" i="131"/>
  <c r="AS58" i="131" s="1"/>
  <c r="AW53" i="131"/>
  <c r="AX53" i="131" s="1"/>
  <c r="AW20" i="131"/>
  <c r="AR64" i="131"/>
  <c r="AW124" i="131"/>
  <c r="AX124" i="131" s="1"/>
  <c r="BB131" i="131"/>
  <c r="AR88" i="131"/>
  <c r="AR164" i="131"/>
  <c r="AS164" i="131" s="1"/>
  <c r="BB55" i="131"/>
  <c r="AR59" i="131"/>
  <c r="AS59" i="131" s="1"/>
  <c r="BB63" i="131"/>
  <c r="AW84" i="131"/>
  <c r="AX84" i="131" s="1"/>
  <c r="AW90" i="131"/>
  <c r="AX90" i="131" s="1"/>
  <c r="AW78" i="131"/>
  <c r="AX78" i="131" s="1"/>
  <c r="BB108" i="131"/>
  <c r="AW110" i="131"/>
  <c r="AX110" i="131" s="1"/>
  <c r="AW98" i="131"/>
  <c r="AW86" i="131"/>
  <c r="AW47" i="131"/>
  <c r="AX47" i="131" s="1"/>
  <c r="BB163" i="131"/>
  <c r="AW150" i="131"/>
  <c r="BB70" i="131"/>
  <c r="BB119" i="131"/>
  <c r="BB155" i="131"/>
  <c r="BC155" i="131" s="1"/>
  <c r="AR125" i="131"/>
  <c r="AW61" i="131"/>
  <c r="AX61" i="131" s="1"/>
  <c r="AR79" i="131"/>
  <c r="AR116" i="131"/>
  <c r="AW39" i="131"/>
  <c r="AW173" i="131"/>
  <c r="AX173" i="131" s="1"/>
  <c r="BB160" i="131"/>
  <c r="BC160" i="131" s="1"/>
  <c r="AW164" i="131"/>
  <c r="AX164" i="131" s="1"/>
  <c r="BB171" i="131"/>
  <c r="BB92" i="131"/>
  <c r="BC92" i="131" s="1"/>
  <c r="AW74" i="131"/>
  <c r="AX74" i="131" s="1"/>
  <c r="AW114" i="131"/>
  <c r="AX114" i="131" s="1"/>
  <c r="AR93" i="131"/>
  <c r="AR21" i="131"/>
  <c r="AW83" i="131"/>
  <c r="AX83" i="131" s="1"/>
  <c r="BB130" i="131"/>
  <c r="AR46" i="131"/>
  <c r="AS46" i="131" s="1"/>
  <c r="BB110" i="131"/>
  <c r="BC110" i="131" s="1"/>
  <c r="AW27" i="131"/>
  <c r="AR158" i="131"/>
  <c r="AW125" i="131"/>
  <c r="AX125" i="131" s="1"/>
  <c r="AR104" i="131"/>
  <c r="AW91" i="131"/>
  <c r="AW79" i="131"/>
  <c r="AX79" i="131" s="1"/>
  <c r="AW116" i="131"/>
  <c r="AX116" i="131" s="1"/>
  <c r="AR38" i="131"/>
  <c r="BB88" i="131"/>
  <c r="AR142" i="131"/>
  <c r="AW71" i="131"/>
  <c r="AW107" i="131"/>
  <c r="AR129" i="131"/>
  <c r="BB140" i="131"/>
  <c r="BC140" i="131" s="1"/>
  <c r="AR138" i="131"/>
  <c r="BB141" i="131"/>
  <c r="BB82" i="131"/>
  <c r="BB84" i="131"/>
  <c r="AW158" i="131"/>
  <c r="AX158" i="131" s="1"/>
  <c r="BB125" i="131"/>
  <c r="BB79" i="131"/>
  <c r="BB116" i="131"/>
  <c r="BC116" i="131" s="1"/>
  <c r="AR176" i="131"/>
  <c r="BB173" i="131"/>
  <c r="AR152" i="131"/>
  <c r="AW142" i="131"/>
  <c r="AR122" i="131"/>
  <c r="AR153" i="131"/>
  <c r="AR109" i="131"/>
  <c r="BB48" i="131"/>
  <c r="BB71" i="131"/>
  <c r="BB111" i="131"/>
  <c r="BC111" i="131" s="1"/>
  <c r="AW166" i="131"/>
  <c r="BB136" i="131"/>
  <c r="BC136" i="131" s="1"/>
  <c r="AW123" i="131"/>
  <c r="AX123" i="131" s="1"/>
  <c r="AR139" i="131"/>
  <c r="AW130" i="131"/>
  <c r="AX130" i="131" s="1"/>
  <c r="BB38" i="131"/>
  <c r="AR97" i="131"/>
  <c r="BB127" i="131"/>
  <c r="BB135" i="131"/>
  <c r="BC135" i="131" s="1"/>
  <c r="BB99" i="131"/>
  <c r="BB49" i="131"/>
  <c r="AW25" i="131"/>
  <c r="AX25" i="131" s="1"/>
  <c r="AR94" i="131"/>
  <c r="BB166" i="131"/>
  <c r="BB143" i="131"/>
  <c r="BC143" i="131" s="1"/>
  <c r="BB138" i="131"/>
  <c r="BC138" i="131" s="1"/>
  <c r="AR65" i="131"/>
  <c r="AR170" i="131"/>
  <c r="AW139" i="131"/>
  <c r="BB45" i="131"/>
  <c r="BB46" i="131"/>
  <c r="AW32" i="131"/>
  <c r="AR106" i="131"/>
  <c r="BB47" i="131"/>
  <c r="BB69" i="131"/>
  <c r="BB124" i="131"/>
  <c r="BB158" i="131"/>
  <c r="BC158" i="131" s="1"/>
  <c r="BB159" i="131"/>
  <c r="BC159" i="131" s="1"/>
  <c r="AR172" i="131"/>
  <c r="BB175" i="131"/>
  <c r="BC175" i="131" s="1"/>
  <c r="BB41" i="131"/>
  <c r="AW162" i="131"/>
  <c r="AX162" i="131" s="1"/>
  <c r="BB104" i="131"/>
  <c r="AR72" i="131"/>
  <c r="AR67" i="131"/>
  <c r="BB96" i="131"/>
  <c r="BB39" i="131"/>
  <c r="AW152" i="131"/>
  <c r="BB142" i="131"/>
  <c r="AW167" i="131"/>
  <c r="BB133" i="131"/>
  <c r="AW153" i="131"/>
  <c r="AX153" i="131" s="1"/>
  <c r="AW109" i="131"/>
  <c r="BB80" i="131"/>
  <c r="BB129" i="131"/>
  <c r="AW151" i="131"/>
  <c r="BB123" i="131"/>
  <c r="AR146" i="131"/>
  <c r="AR30" i="131"/>
  <c r="BB83" i="131"/>
  <c r="AW65" i="131"/>
  <c r="BB36" i="131"/>
  <c r="AW33" i="131"/>
  <c r="AW157" i="131"/>
  <c r="AX157" i="131" s="1"/>
  <c r="BB139" i="131"/>
  <c r="BC139" i="131" s="1"/>
  <c r="AR132" i="131"/>
  <c r="AR103" i="131"/>
  <c r="AR73" i="131"/>
  <c r="AW106" i="131"/>
  <c r="AW76" i="131"/>
  <c r="AX76" i="131" s="1"/>
  <c r="AR85" i="131"/>
  <c r="AR128" i="131"/>
  <c r="AR147" i="131"/>
  <c r="AW172" i="131"/>
  <c r="AW149" i="131"/>
  <c r="AW119" i="131"/>
  <c r="AX119" i="131" s="1"/>
  <c r="AR131" i="131"/>
  <c r="AR23" i="131"/>
  <c r="BB56" i="131"/>
  <c r="AW72" i="131"/>
  <c r="AX72" i="131" s="1"/>
  <c r="BB120" i="131"/>
  <c r="AW100" i="131"/>
  <c r="AR22" i="131"/>
  <c r="AW97" i="131"/>
  <c r="AR144" i="131"/>
  <c r="BB176" i="131"/>
  <c r="AW165" i="131"/>
  <c r="AX165" i="131" s="1"/>
  <c r="BB152" i="131"/>
  <c r="BC152" i="131" s="1"/>
  <c r="AR133" i="131"/>
  <c r="AR145" i="131"/>
  <c r="BB115" i="131"/>
  <c r="BC115" i="131" s="1"/>
  <c r="BB122" i="131"/>
  <c r="BB153" i="131"/>
  <c r="BC153" i="131" s="1"/>
  <c r="BB109" i="131"/>
  <c r="AW55" i="131"/>
  <c r="AX55" i="131" s="1"/>
  <c r="AR117" i="131"/>
  <c r="AR134" i="131"/>
  <c r="BB25" i="131"/>
  <c r="BB107" i="131"/>
  <c r="BB59" i="131"/>
  <c r="AR113" i="131"/>
  <c r="AR137" i="131"/>
  <c r="AR168" i="131"/>
  <c r="AR126" i="131"/>
  <c r="AW63" i="131"/>
  <c r="AX63" i="131" s="1"/>
  <c r="AR161" i="131"/>
  <c r="BB30" i="131"/>
  <c r="BB65" i="131"/>
  <c r="AR78" i="131"/>
  <c r="AR36" i="131"/>
  <c r="BB33" i="131"/>
  <c r="BB157" i="131"/>
  <c r="BC157" i="131" s="1"/>
  <c r="AW132" i="131"/>
  <c r="AX132" i="131" s="1"/>
  <c r="AW103" i="131"/>
  <c r="AR28" i="131"/>
  <c r="BB73" i="131"/>
  <c r="AR110" i="131"/>
  <c r="BB106" i="131"/>
  <c r="AR86" i="131"/>
  <c r="AR76" i="131"/>
  <c r="AW85" i="131"/>
  <c r="AW128" i="131"/>
  <c r="AX128" i="131" s="1"/>
  <c r="AW147" i="131"/>
  <c r="BB172" i="131"/>
  <c r="BB149" i="131"/>
  <c r="BC149" i="131" s="1"/>
  <c r="AW43" i="131"/>
  <c r="AR119" i="131"/>
  <c r="AW118" i="131"/>
  <c r="AR53" i="131"/>
  <c r="AS53" i="131" s="1"/>
  <c r="BB91" i="131"/>
  <c r="BC91" i="131" s="1"/>
  <c r="AR20" i="131"/>
  <c r="BB72" i="131"/>
  <c r="AR120" i="131"/>
  <c r="AR100" i="131"/>
  <c r="BB22" i="131"/>
  <c r="BC22" i="131" s="1"/>
  <c r="AR165" i="131"/>
  <c r="AS165" i="131" s="1"/>
  <c r="AR127" i="131"/>
  <c r="AR135" i="131"/>
  <c r="BB31" i="131"/>
  <c r="AW134" i="131"/>
  <c r="AX134" i="131" s="1"/>
  <c r="AR29" i="131"/>
  <c r="AW137" i="131"/>
  <c r="AW126" i="131"/>
  <c r="AX126" i="131" s="1"/>
  <c r="AW161" i="131"/>
  <c r="AX161" i="131" s="1"/>
  <c r="AR154" i="131"/>
  <c r="BB93" i="131"/>
  <c r="AR89" i="131"/>
  <c r="BB21" i="131"/>
  <c r="BC21" i="131" s="1"/>
  <c r="AR108" i="131"/>
  <c r="BB170" i="131"/>
  <c r="BC170" i="131" s="1"/>
  <c r="AR157" i="131"/>
  <c r="BB103" i="131"/>
  <c r="AR101" i="131"/>
  <c r="BB27" i="131"/>
  <c r="BB76" i="131"/>
  <c r="BB128" i="131"/>
  <c r="AR163" i="131"/>
  <c r="AS163" i="131" s="1"/>
  <c r="BB147" i="131"/>
  <c r="BC147" i="131" s="1"/>
  <c r="AR159" i="131"/>
  <c r="AR149" i="131"/>
  <c r="AR175" i="131"/>
  <c r="AR70" i="131"/>
  <c r="AR155" i="131"/>
  <c r="AW131" i="131"/>
  <c r="AX131" i="131" s="1"/>
  <c r="BB118" i="131"/>
  <c r="AW67" i="131"/>
  <c r="AW120" i="131"/>
  <c r="AX120" i="131" s="1"/>
  <c r="AW148" i="131"/>
  <c r="BB100" i="131"/>
  <c r="AR81" i="131"/>
  <c r="BB144" i="131"/>
  <c r="BC144" i="131" s="1"/>
  <c r="AR160" i="131"/>
  <c r="BB165" i="131"/>
  <c r="AR171" i="131"/>
  <c r="BB145" i="131"/>
  <c r="BC145" i="131" s="1"/>
  <c r="AW92" i="131"/>
  <c r="BB35" i="131"/>
  <c r="AR99" i="131"/>
  <c r="AR48" i="131"/>
  <c r="AS48" i="131" s="1"/>
  <c r="BB52" i="131"/>
  <c r="BB117" i="131"/>
  <c r="BC117" i="131" s="1"/>
  <c r="BB134" i="131"/>
  <c r="BC134" i="131" s="1"/>
  <c r="BB113" i="131"/>
  <c r="BC113" i="131" s="1"/>
  <c r="AW29" i="131"/>
  <c r="AW174" i="131"/>
  <c r="BB137" i="131"/>
  <c r="BC137" i="131" s="1"/>
  <c r="AR143" i="131"/>
  <c r="AW138" i="131"/>
  <c r="AW156" i="131"/>
  <c r="AX156" i="131" s="1"/>
  <c r="BB168" i="131"/>
  <c r="BC168" i="131" s="1"/>
  <c r="BB126" i="131"/>
  <c r="BB161" i="131"/>
  <c r="BC161" i="131" s="1"/>
  <c r="BB146" i="131"/>
  <c r="BC146" i="131" s="1"/>
  <c r="BB64" i="131"/>
  <c r="AW108" i="131"/>
  <c r="BB32" i="131"/>
  <c r="AR98" i="131"/>
  <c r="AW163" i="131"/>
  <c r="AX163" i="131" s="1"/>
  <c r="AR150" i="131"/>
  <c r="AW70" i="131"/>
  <c r="AW155" i="131"/>
  <c r="AX155" i="131" s="1"/>
  <c r="AW64" i="131"/>
  <c r="BB67" i="131"/>
  <c r="AR62" i="131"/>
  <c r="AW160" i="131"/>
  <c r="AX160" i="131" s="1"/>
  <c r="AW171" i="131"/>
  <c r="AR74" i="131"/>
  <c r="AW99" i="131"/>
  <c r="AR114" i="131"/>
  <c r="AW94" i="131"/>
  <c r="AR82" i="131"/>
  <c r="AR90" i="131"/>
  <c r="AW170" i="131"/>
  <c r="AW89" i="131"/>
  <c r="AR130" i="131"/>
  <c r="BB132" i="131"/>
  <c r="BB101" i="131"/>
  <c r="AR27" i="131"/>
  <c r="AW23" i="131"/>
  <c r="AR91" i="131"/>
  <c r="AW24" i="131"/>
  <c r="AX24" i="131" s="1"/>
  <c r="AR56" i="131"/>
  <c r="AS56" i="131" s="1"/>
  <c r="AW81" i="131"/>
  <c r="AX81" i="131" s="1"/>
  <c r="AW127" i="131"/>
  <c r="AX127" i="131" s="1"/>
  <c r="AW121" i="131"/>
  <c r="AX121" i="131" s="1"/>
  <c r="AW135" i="131"/>
  <c r="AX135" i="131" s="1"/>
  <c r="AR115" i="131"/>
  <c r="AW112" i="131"/>
  <c r="AX112" i="131" s="1"/>
  <c r="AR71" i="131"/>
  <c r="AW52" i="131"/>
  <c r="AX52" i="131" s="1"/>
  <c r="AR25" i="131"/>
  <c r="AR107" i="131"/>
  <c r="BB94" i="131"/>
  <c r="AR111" i="131"/>
  <c r="AW57" i="131"/>
  <c r="AX57" i="131" s="1"/>
  <c r="AW140" i="131"/>
  <c r="AR136" i="131"/>
  <c r="BB151" i="131"/>
  <c r="BC151" i="131" s="1"/>
  <c r="AW141" i="131"/>
  <c r="AR169" i="131"/>
  <c r="AR123" i="131"/>
  <c r="AW82" i="131"/>
  <c r="AX82" i="131" s="1"/>
  <c r="BB154" i="131"/>
  <c r="BC154" i="131" s="1"/>
  <c r="AW146" i="131"/>
  <c r="AR43" i="131"/>
  <c r="AW58" i="131"/>
  <c r="AX58" i="131" s="1"/>
  <c r="AR35" i="131"/>
  <c r="AW93" i="131"/>
  <c r="AW169" i="131"/>
  <c r="AX169" i="131" s="1"/>
  <c r="F29" i="10"/>
  <c r="C40" i="134" l="1"/>
  <c r="C70" i="112"/>
  <c r="AW183" i="131"/>
  <c r="BB182" i="131"/>
  <c r="AW181" i="131"/>
  <c r="BB181" i="131"/>
  <c r="BB183" i="131"/>
  <c r="AX182" i="131"/>
  <c r="AI190" i="131" s="1"/>
  <c r="P26" i="113" s="1"/>
  <c r="AR182" i="131"/>
  <c r="AW184" i="131"/>
  <c r="AR184" i="131"/>
  <c r="AW182" i="131"/>
  <c r="AR183" i="131"/>
  <c r="BB184" i="131"/>
  <c r="AR181" i="131"/>
  <c r="AX118" i="131"/>
  <c r="C41" i="134" l="1"/>
  <c r="C71" i="112"/>
  <c r="C72" i="112" l="1"/>
  <c r="C42" i="134"/>
  <c r="E30" i="112"/>
  <c r="E11" i="131" s="1"/>
  <c r="D30" i="112"/>
  <c r="C30" i="112"/>
  <c r="C11" i="131" s="1"/>
  <c r="C73" i="112" l="1"/>
  <c r="C43" i="134"/>
  <c r="AH11" i="131"/>
  <c r="AG11" i="131"/>
  <c r="AF11" i="131"/>
  <c r="AE11" i="131"/>
  <c r="AI11" i="131"/>
  <c r="C393" i="106"/>
  <c r="C392" i="106"/>
  <c r="C391" i="106"/>
  <c r="C390" i="106"/>
  <c r="C389" i="106"/>
  <c r="C388" i="106"/>
  <c r="C387" i="106"/>
  <c r="C386" i="106"/>
  <c r="C385" i="106"/>
  <c r="C384" i="106"/>
  <c r="C383" i="106"/>
  <c r="C382" i="106"/>
  <c r="C381" i="106"/>
  <c r="C380" i="106"/>
  <c r="C379" i="106"/>
  <c r="C378" i="106"/>
  <c r="C377" i="106"/>
  <c r="C376" i="106"/>
  <c r="C375" i="106"/>
  <c r="C374" i="106"/>
  <c r="C373" i="106"/>
  <c r="C372" i="106"/>
  <c r="C371" i="106"/>
  <c r="C370" i="106"/>
  <c r="C369" i="106"/>
  <c r="C368" i="106"/>
  <c r="C367" i="106"/>
  <c r="C366" i="106"/>
  <c r="C365" i="106"/>
  <c r="C364" i="106"/>
  <c r="C363" i="106"/>
  <c r="C362" i="106"/>
  <c r="C361" i="106"/>
  <c r="C360" i="106"/>
  <c r="C359" i="106"/>
  <c r="C358" i="106"/>
  <c r="C357" i="106"/>
  <c r="C356" i="106"/>
  <c r="C355" i="106"/>
  <c r="C354" i="106"/>
  <c r="C353" i="106"/>
  <c r="C352" i="106"/>
  <c r="C351" i="106"/>
  <c r="C350" i="106"/>
  <c r="C349" i="106"/>
  <c r="C348" i="106"/>
  <c r="C347" i="106"/>
  <c r="C346" i="106"/>
  <c r="C345" i="106"/>
  <c r="C344" i="106"/>
  <c r="C343" i="106"/>
  <c r="C342" i="106"/>
  <c r="C341" i="106"/>
  <c r="C340" i="106"/>
  <c r="C339" i="106"/>
  <c r="C338" i="106"/>
  <c r="C337" i="106"/>
  <c r="C336" i="106"/>
  <c r="C335" i="106"/>
  <c r="C334" i="106"/>
  <c r="C333" i="106"/>
  <c r="C332" i="106"/>
  <c r="C331" i="106"/>
  <c r="C330" i="106"/>
  <c r="C329" i="106"/>
  <c r="C328" i="106"/>
  <c r="C327" i="106"/>
  <c r="C326" i="106"/>
  <c r="C325" i="106"/>
  <c r="C324" i="106"/>
  <c r="C323" i="106"/>
  <c r="C322" i="106"/>
  <c r="C321" i="106"/>
  <c r="C320" i="106"/>
  <c r="C319" i="106"/>
  <c r="C318" i="106"/>
  <c r="C317" i="106"/>
  <c r="C316" i="106"/>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74" i="112" l="1"/>
  <c r="C44" i="134"/>
  <c r="D3" i="111"/>
  <c r="D5" i="111" s="1"/>
  <c r="C45" i="134" l="1"/>
  <c r="C75" i="112"/>
  <c r="D4" i="111"/>
  <c r="C46" i="134" l="1"/>
  <c r="C76" i="112"/>
  <c r="D3" i="106"/>
  <c r="F3" i="116"/>
  <c r="D3" i="117"/>
  <c r="C77" i="112" l="1"/>
  <c r="C47" i="134"/>
  <c r="D5" i="117"/>
  <c r="D4" i="117"/>
  <c r="D5" i="106"/>
  <c r="D4" i="106"/>
  <c r="F4" i="116"/>
  <c r="F5" i="116"/>
  <c r="C78" i="112" l="1"/>
  <c r="C48" i="134"/>
  <c r="D14" i="116"/>
  <c r="C49" i="134" l="1"/>
  <c r="C79" i="112"/>
  <c r="AG14" i="116" a="1"/>
  <c r="AG14" i="116" s="1"/>
  <c r="A14" i="116" s="1"/>
  <c r="D15" i="116"/>
  <c r="D16" i="116" s="1"/>
  <c r="D17" i="116" s="1"/>
  <c r="D18" i="116" s="1"/>
  <c r="D19" i="116" s="1"/>
  <c r="D20" i="116" s="1"/>
  <c r="D21" i="116" s="1"/>
  <c r="D22" i="116" s="1"/>
  <c r="D23" i="116" s="1"/>
  <c r="D24" i="116" s="1"/>
  <c r="D25" i="116" s="1"/>
  <c r="D26" i="116" s="1"/>
  <c r="D27" i="116" s="1"/>
  <c r="D28" i="116" s="1"/>
  <c r="D29" i="116" s="1"/>
  <c r="D30" i="116" s="1"/>
  <c r="D31" i="116" s="1"/>
  <c r="D32" i="116" s="1"/>
  <c r="D33" i="116" s="1"/>
  <c r="D34" i="116" s="1"/>
  <c r="D35" i="116" s="1"/>
  <c r="D36" i="116" s="1"/>
  <c r="D37" i="116" s="1"/>
  <c r="D38" i="116" s="1"/>
  <c r="D39" i="116" s="1"/>
  <c r="D40" i="116" s="1"/>
  <c r="D41" i="116" s="1"/>
  <c r="D42" i="116" s="1"/>
  <c r="D43" i="116" s="1"/>
  <c r="D44" i="116" s="1"/>
  <c r="D45" i="116" s="1"/>
  <c r="D46" i="116" s="1"/>
  <c r="D47" i="116" s="1"/>
  <c r="D48" i="116" s="1"/>
  <c r="D49" i="116" s="1"/>
  <c r="D50" i="116" s="1"/>
  <c r="D51" i="116" s="1"/>
  <c r="D52" i="116" s="1"/>
  <c r="D53" i="116" s="1"/>
  <c r="D54" i="116" s="1"/>
  <c r="D55" i="116" s="1"/>
  <c r="D56" i="116" s="1"/>
  <c r="D57" i="116" s="1"/>
  <c r="D58" i="116" s="1"/>
  <c r="D59" i="116" s="1"/>
  <c r="D60" i="116" s="1"/>
  <c r="D61" i="116" s="1"/>
  <c r="D62" i="116" s="1"/>
  <c r="D63" i="116" s="1"/>
  <c r="D64" i="116" s="1"/>
  <c r="D65" i="116" s="1"/>
  <c r="D66" i="116" s="1"/>
  <c r="D67" i="116" s="1"/>
  <c r="D68" i="116" s="1"/>
  <c r="D69" i="116" s="1"/>
  <c r="D70" i="116" s="1"/>
  <c r="D71" i="116" s="1"/>
  <c r="D72" i="116" s="1"/>
  <c r="D73" i="116" s="1"/>
  <c r="D74" i="116" s="1"/>
  <c r="D75" i="116" s="1"/>
  <c r="D76" i="116" s="1"/>
  <c r="D77" i="116" s="1"/>
  <c r="D78" i="116" s="1"/>
  <c r="D79" i="116" s="1"/>
  <c r="D80" i="116" s="1"/>
  <c r="D81" i="116" s="1"/>
  <c r="D82" i="116" s="1"/>
  <c r="D83" i="116" s="1"/>
  <c r="D84" i="116" s="1"/>
  <c r="D85" i="116" s="1"/>
  <c r="D86" i="116" s="1"/>
  <c r="D87" i="116" s="1"/>
  <c r="D88" i="116" s="1"/>
  <c r="D89" i="116" s="1"/>
  <c r="D90" i="116" s="1"/>
  <c r="D91" i="116" s="1"/>
  <c r="D92" i="116" s="1"/>
  <c r="D93" i="116" s="1"/>
  <c r="D94" i="116" s="1"/>
  <c r="D95" i="116" s="1"/>
  <c r="D96" i="116" s="1"/>
  <c r="D97" i="116" s="1"/>
  <c r="D98" i="116" s="1"/>
  <c r="D99" i="116" s="1"/>
  <c r="D100" i="116" s="1"/>
  <c r="D101" i="116" s="1"/>
  <c r="D102" i="116" s="1"/>
  <c r="D103" i="116" s="1"/>
  <c r="D104" i="116" s="1"/>
  <c r="D105" i="116" s="1"/>
  <c r="D106" i="116" s="1"/>
  <c r="D107" i="116" s="1"/>
  <c r="D108" i="116" s="1"/>
  <c r="D109" i="116" s="1"/>
  <c r="D110" i="116" s="1"/>
  <c r="D111" i="116" s="1"/>
  <c r="D112" i="116" s="1"/>
  <c r="D113" i="116" s="1"/>
  <c r="D114" i="116" s="1"/>
  <c r="D115" i="116" s="1"/>
  <c r="D116" i="116" s="1"/>
  <c r="D117" i="116" s="1"/>
  <c r="D118" i="116" s="1"/>
  <c r="D119" i="116" s="1"/>
  <c r="D120" i="116" s="1"/>
  <c r="D121" i="116" s="1"/>
  <c r="D122" i="116" s="1"/>
  <c r="D123" i="116" s="1"/>
  <c r="D124" i="116" s="1"/>
  <c r="D125" i="116" s="1"/>
  <c r="D126" i="116" s="1"/>
  <c r="D127" i="116" s="1"/>
  <c r="D128" i="116" s="1"/>
  <c r="D129" i="116" s="1"/>
  <c r="D130" i="116" s="1"/>
  <c r="D131" i="116" s="1"/>
  <c r="D132" i="116" s="1"/>
  <c r="D133" i="116" s="1"/>
  <c r="D134" i="116" s="1"/>
  <c r="D135" i="116" s="1"/>
  <c r="D136" i="116" s="1"/>
  <c r="D137" i="116" s="1"/>
  <c r="D138" i="116" s="1"/>
  <c r="D139" i="116" s="1"/>
  <c r="D140" i="116" s="1"/>
  <c r="D141" i="116" s="1"/>
  <c r="D142" i="116" s="1"/>
  <c r="D143" i="116" s="1"/>
  <c r="D144" i="116" s="1"/>
  <c r="D145" i="116" s="1"/>
  <c r="D146" i="116" s="1"/>
  <c r="D147" i="116" s="1"/>
  <c r="D148" i="116" s="1"/>
  <c r="D149" i="116" s="1"/>
  <c r="D150" i="116" s="1"/>
  <c r="D151" i="116" s="1"/>
  <c r="D152" i="116" s="1"/>
  <c r="D153" i="116" s="1"/>
  <c r="D154" i="116" s="1"/>
  <c r="D155" i="116" s="1"/>
  <c r="D156" i="116" s="1"/>
  <c r="D157" i="116" s="1"/>
  <c r="D158" i="116" s="1"/>
  <c r="D159" i="116" s="1"/>
  <c r="D160" i="116" s="1"/>
  <c r="D161" i="116" s="1"/>
  <c r="D162" i="116" s="1"/>
  <c r="D163" i="116" s="1"/>
  <c r="D164" i="116" s="1"/>
  <c r="D165" i="116" s="1"/>
  <c r="D166" i="116" s="1"/>
  <c r="D167" i="116" s="1"/>
  <c r="D168" i="116" s="1"/>
  <c r="D169" i="116" s="1"/>
  <c r="D170" i="116" s="1"/>
  <c r="D171" i="116" s="1"/>
  <c r="D172" i="116" s="1"/>
  <c r="D173" i="116" s="1"/>
  <c r="D174" i="116" s="1"/>
  <c r="D175" i="116" s="1"/>
  <c r="D176" i="116" s="1"/>
  <c r="D177" i="116" s="1"/>
  <c r="D178" i="116" s="1"/>
  <c r="D179" i="116" s="1"/>
  <c r="D180" i="116" s="1"/>
  <c r="D181" i="116" s="1"/>
  <c r="D182" i="116" s="1"/>
  <c r="D183" i="116" s="1"/>
  <c r="D184" i="116" s="1"/>
  <c r="D185" i="116" s="1"/>
  <c r="D186" i="116" s="1"/>
  <c r="D187" i="116" s="1"/>
  <c r="D188" i="116" s="1"/>
  <c r="D189" i="116" s="1"/>
  <c r="D190" i="116" s="1"/>
  <c r="D191" i="116" s="1"/>
  <c r="D192" i="116" s="1"/>
  <c r="D193" i="116" s="1"/>
  <c r="D194" i="116" s="1"/>
  <c r="D195" i="116" s="1"/>
  <c r="D196" i="116" s="1"/>
  <c r="D197" i="116" s="1"/>
  <c r="D198" i="116" s="1"/>
  <c r="D199" i="116" s="1"/>
  <c r="D200" i="116" s="1"/>
  <c r="D201" i="116" s="1"/>
  <c r="D202" i="116" s="1"/>
  <c r="D203" i="116" s="1"/>
  <c r="D204" i="116" s="1"/>
  <c r="D205" i="116" s="1"/>
  <c r="D206" i="116" s="1"/>
  <c r="D207" i="116" s="1"/>
  <c r="D208" i="116" s="1"/>
  <c r="D209" i="116" s="1"/>
  <c r="D210" i="116" s="1"/>
  <c r="D211" i="116" s="1"/>
  <c r="D212" i="116" s="1"/>
  <c r="D213" i="116" s="1"/>
  <c r="D214" i="116" s="1"/>
  <c r="D215" i="116" s="1"/>
  <c r="D216" i="116" s="1"/>
  <c r="D217" i="116" s="1"/>
  <c r="D218" i="116" s="1"/>
  <c r="D219" i="116" s="1"/>
  <c r="D220" i="116" s="1"/>
  <c r="D221" i="116" s="1"/>
  <c r="D222" i="116" s="1"/>
  <c r="D223" i="116" s="1"/>
  <c r="D224" i="116" s="1"/>
  <c r="D225" i="116" s="1"/>
  <c r="D226" i="116" s="1"/>
  <c r="D227" i="116" s="1"/>
  <c r="D228" i="116" s="1"/>
  <c r="D229" i="116" s="1"/>
  <c r="D230" i="116" s="1"/>
  <c r="D231" i="116" s="1"/>
  <c r="D232" i="116" s="1"/>
  <c r="D233" i="116" s="1"/>
  <c r="D234" i="116" s="1"/>
  <c r="D235" i="116" s="1"/>
  <c r="D236" i="116" s="1"/>
  <c r="D237" i="116" s="1"/>
  <c r="D238" i="116" s="1"/>
  <c r="D239" i="116" s="1"/>
  <c r="D240" i="116" s="1"/>
  <c r="D241" i="116" s="1"/>
  <c r="D242" i="116" s="1"/>
  <c r="D243" i="116" s="1"/>
  <c r="D244" i="116" s="1"/>
  <c r="D245" i="116" s="1"/>
  <c r="D246" i="116" s="1"/>
  <c r="D247" i="116" s="1"/>
  <c r="D248" i="116" s="1"/>
  <c r="D249" i="116" s="1"/>
  <c r="D250" i="116" s="1"/>
  <c r="D251" i="116" s="1"/>
  <c r="D252" i="116" s="1"/>
  <c r="D253" i="116" s="1"/>
  <c r="D254" i="116" s="1"/>
  <c r="D255" i="116" s="1"/>
  <c r="D256" i="116" s="1"/>
  <c r="D257" i="116" s="1"/>
  <c r="D258" i="116" s="1"/>
  <c r="D259" i="116" s="1"/>
  <c r="D260" i="116" s="1"/>
  <c r="D261" i="116" s="1"/>
  <c r="D262" i="116" s="1"/>
  <c r="D263" i="116" s="1"/>
  <c r="D264" i="116" s="1"/>
  <c r="D265" i="116" s="1"/>
  <c r="D266" i="116" s="1"/>
  <c r="D267" i="116" s="1"/>
  <c r="D268" i="116" s="1"/>
  <c r="D269" i="116" s="1"/>
  <c r="D270" i="116" s="1"/>
  <c r="D271" i="116" s="1"/>
  <c r="D272" i="116" s="1"/>
  <c r="D273" i="116" s="1"/>
  <c r="D274" i="116" s="1"/>
  <c r="D275" i="116" s="1"/>
  <c r="D276" i="116" s="1"/>
  <c r="D277" i="116" s="1"/>
  <c r="D278" i="116" s="1"/>
  <c r="D279" i="116" s="1"/>
  <c r="D280" i="116" s="1"/>
  <c r="D281" i="116" s="1"/>
  <c r="D282" i="116" s="1"/>
  <c r="D283" i="116" s="1"/>
  <c r="D284" i="116" s="1"/>
  <c r="D285" i="116" s="1"/>
  <c r="D286" i="116" s="1"/>
  <c r="D287" i="116" s="1"/>
  <c r="D288" i="116" s="1"/>
  <c r="D289" i="116" s="1"/>
  <c r="D290" i="116" s="1"/>
  <c r="D291" i="116" s="1"/>
  <c r="D292" i="116" s="1"/>
  <c r="D293" i="116" s="1"/>
  <c r="D294" i="116" s="1"/>
  <c r="D295" i="116" s="1"/>
  <c r="D296" i="116" s="1"/>
  <c r="D297" i="116" s="1"/>
  <c r="D298" i="116" s="1"/>
  <c r="D299" i="116" s="1"/>
  <c r="D300" i="116" s="1"/>
  <c r="D301" i="116" s="1"/>
  <c r="D302" i="116" s="1"/>
  <c r="D303" i="116" s="1"/>
  <c r="D304" i="116" s="1"/>
  <c r="D305" i="116" s="1"/>
  <c r="D306" i="116" s="1"/>
  <c r="D307" i="116" s="1"/>
  <c r="D308" i="116" s="1"/>
  <c r="D309" i="116" s="1"/>
  <c r="D310" i="116" s="1"/>
  <c r="D311" i="116" s="1"/>
  <c r="D312" i="116" s="1"/>
  <c r="D313" i="116" s="1"/>
  <c r="D314" i="116" s="1"/>
  <c r="D315" i="116" s="1"/>
  <c r="D316" i="116" s="1"/>
  <c r="D317" i="116" s="1"/>
  <c r="D318" i="116" s="1"/>
  <c r="D319" i="116" s="1"/>
  <c r="D320" i="116" s="1"/>
  <c r="D321" i="116" s="1"/>
  <c r="D322" i="116" s="1"/>
  <c r="D323" i="116" s="1"/>
  <c r="D324" i="116" s="1"/>
  <c r="D325" i="116" s="1"/>
  <c r="D326" i="116" s="1"/>
  <c r="D327" i="116" s="1"/>
  <c r="D328" i="116" s="1"/>
  <c r="D329" i="116" s="1"/>
  <c r="D330" i="116" s="1"/>
  <c r="D331" i="116" s="1"/>
  <c r="D332" i="116" s="1"/>
  <c r="D333" i="116" s="1"/>
  <c r="D334" i="116" s="1"/>
  <c r="D335" i="116" s="1"/>
  <c r="D336" i="116" s="1"/>
  <c r="D337" i="116" s="1"/>
  <c r="D338" i="116" s="1"/>
  <c r="D339" i="116" s="1"/>
  <c r="D340" i="116" s="1"/>
  <c r="D341" i="116" s="1"/>
  <c r="D342" i="116" s="1"/>
  <c r="D343" i="116" s="1"/>
  <c r="D344" i="116" s="1"/>
  <c r="D345" i="116" s="1"/>
  <c r="D346" i="116" s="1"/>
  <c r="D347" i="116" s="1"/>
  <c r="D348" i="116" s="1"/>
  <c r="D349" i="116" s="1"/>
  <c r="D350" i="116" s="1"/>
  <c r="D351" i="116" s="1"/>
  <c r="D352" i="116" s="1"/>
  <c r="D353" i="116" s="1"/>
  <c r="D354" i="116" s="1"/>
  <c r="D355" i="116" s="1"/>
  <c r="D356" i="116" s="1"/>
  <c r="D357" i="116" s="1"/>
  <c r="D358" i="116" s="1"/>
  <c r="D359" i="116" s="1"/>
  <c r="D360" i="116" s="1"/>
  <c r="D361" i="116" s="1"/>
  <c r="D362" i="116" s="1"/>
  <c r="D363" i="116" s="1"/>
  <c r="D364" i="116" s="1"/>
  <c r="D365" i="116" s="1"/>
  <c r="D366" i="116" s="1"/>
  <c r="D367" i="116" s="1"/>
  <c r="D368" i="116" s="1"/>
  <c r="D369" i="116" s="1"/>
  <c r="D370" i="116" s="1"/>
  <c r="D371" i="116" s="1"/>
  <c r="D372" i="116" s="1"/>
  <c r="D373" i="116" s="1"/>
  <c r="D374" i="116" s="1"/>
  <c r="D375" i="116" s="1"/>
  <c r="D376" i="116" s="1"/>
  <c r="D377" i="116" s="1"/>
  <c r="D378" i="116" s="1"/>
  <c r="D379" i="116" s="1"/>
  <c r="D380" i="116" s="1"/>
  <c r="D381" i="116" s="1"/>
  <c r="D382" i="116" s="1"/>
  <c r="D383" i="116" s="1"/>
  <c r="D384" i="116" s="1"/>
  <c r="D385" i="116" s="1"/>
  <c r="D386" i="116" s="1"/>
  <c r="D387" i="116" s="1"/>
  <c r="D388" i="116" s="1"/>
  <c r="D389" i="116" s="1"/>
  <c r="D390" i="116" s="1"/>
  <c r="D391" i="116" s="1"/>
  <c r="D392" i="116" s="1"/>
  <c r="D393" i="116" s="1"/>
  <c r="D394" i="116" s="1"/>
  <c r="D395" i="116" s="1"/>
  <c r="D396" i="116" s="1"/>
  <c r="D397" i="116" s="1"/>
  <c r="D398" i="116" s="1"/>
  <c r="D399" i="116" s="1"/>
  <c r="D400" i="116" s="1"/>
  <c r="D401" i="116" s="1"/>
  <c r="D402" i="116" s="1"/>
  <c r="D403" i="116" s="1"/>
  <c r="D404" i="116" s="1"/>
  <c r="D405" i="116" s="1"/>
  <c r="D406" i="116" s="1"/>
  <c r="D407" i="116" s="1"/>
  <c r="D408" i="116" s="1"/>
  <c r="D409" i="116" s="1"/>
  <c r="D410" i="116" s="1"/>
  <c r="D411" i="116" s="1"/>
  <c r="D412" i="116" s="1"/>
  <c r="D413" i="116" s="1"/>
  <c r="D414" i="116" s="1"/>
  <c r="D415" i="116" s="1"/>
  <c r="D416" i="116" s="1"/>
  <c r="D417" i="116" s="1"/>
  <c r="D418" i="116" s="1"/>
  <c r="D419" i="116" s="1"/>
  <c r="D420" i="116" s="1"/>
  <c r="D421" i="116" s="1"/>
  <c r="D422" i="116" s="1"/>
  <c r="D423" i="116" s="1"/>
  <c r="D424" i="116" s="1"/>
  <c r="D425" i="116" s="1"/>
  <c r="D426" i="116" s="1"/>
  <c r="D427" i="116" s="1"/>
  <c r="D428" i="116" s="1"/>
  <c r="D429" i="116" s="1"/>
  <c r="D430" i="116" s="1"/>
  <c r="D431" i="116" s="1"/>
  <c r="D432" i="116" s="1"/>
  <c r="D433" i="116" s="1"/>
  <c r="D434" i="116" s="1"/>
  <c r="D435" i="116" s="1"/>
  <c r="D436" i="116" s="1"/>
  <c r="D437" i="116" s="1"/>
  <c r="D438" i="116" s="1"/>
  <c r="D439" i="116" s="1"/>
  <c r="D440" i="116" s="1"/>
  <c r="D441" i="116" s="1"/>
  <c r="D442" i="116" s="1"/>
  <c r="D443" i="116" s="1"/>
  <c r="D444" i="116" s="1"/>
  <c r="D445" i="116" s="1"/>
  <c r="D446" i="116" s="1"/>
  <c r="D447" i="116" s="1"/>
  <c r="D448" i="116" s="1"/>
  <c r="D449" i="116" s="1"/>
  <c r="D450" i="116" s="1"/>
  <c r="D451" i="116" s="1"/>
  <c r="D452" i="116" s="1"/>
  <c r="D453" i="116" s="1"/>
  <c r="AD12" i="104" a="1"/>
  <c r="AD12" i="104" s="1"/>
  <c r="C50" i="134" l="1"/>
  <c r="C80" i="112"/>
  <c r="AG15" i="116" a="1"/>
  <c r="AG15" i="116" s="1"/>
  <c r="A15" i="116" s="1"/>
  <c r="D454" i="116"/>
  <c r="AG453" i="116" a="1"/>
  <c r="AG453" i="116" s="1"/>
  <c r="V12" i="104" a="1"/>
  <c r="V12" i="104" s="1"/>
  <c r="AI160" i="104" s="1" a="1"/>
  <c r="AI160" i="104" s="1"/>
  <c r="AG16" i="116" a="1"/>
  <c r="AG16" i="116" s="1"/>
  <c r="A16" i="116" s="1"/>
  <c r="AQ11" i="108"/>
  <c r="AS11" i="108" s="1" a="1"/>
  <c r="AS11" i="108" s="1"/>
  <c r="C81" i="112" l="1"/>
  <c r="C51" i="134"/>
  <c r="D455" i="116"/>
  <c r="AG455" i="116" s="1" a="1"/>
  <c r="AG455" i="116" s="1"/>
  <c r="AG454" i="116" a="1"/>
  <c r="AG454" i="116" s="1"/>
  <c r="AT11" i="108"/>
  <c r="AY19" i="111" s="1"/>
  <c r="M19" i="111" s="1"/>
  <c r="AI169" i="104" a="1"/>
  <c r="AI169" i="104" s="1"/>
  <c r="AI170" i="104" a="1"/>
  <c r="AI170" i="104" s="1"/>
  <c r="AI13" i="104" a="1"/>
  <c r="AI13" i="104" s="1"/>
  <c r="AI127" i="104" a="1"/>
  <c r="AI127" i="104" s="1"/>
  <c r="G125" i="109" s="1" a="1"/>
  <c r="G125" i="109" s="1"/>
  <c r="A35" i="106"/>
  <c r="A23" i="106"/>
  <c r="A34" i="106"/>
  <c r="A22" i="106"/>
  <c r="A24" i="106"/>
  <c r="A33" i="106"/>
  <c r="A21" i="106"/>
  <c r="A12" i="106"/>
  <c r="A32" i="106"/>
  <c r="A20" i="106"/>
  <c r="A36" i="106"/>
  <c r="A31" i="106"/>
  <c r="A19" i="106"/>
  <c r="A30" i="106"/>
  <c r="A18" i="106"/>
  <c r="A17" i="106"/>
  <c r="A41" i="106"/>
  <c r="A29" i="106"/>
  <c r="A40" i="106"/>
  <c r="A28" i="106"/>
  <c r="A16" i="106"/>
  <c r="A39" i="106"/>
  <c r="A27" i="106"/>
  <c r="A15" i="106"/>
  <c r="A38" i="106"/>
  <c r="A26" i="106"/>
  <c r="A14" i="106"/>
  <c r="A37" i="106"/>
  <c r="A25" i="106"/>
  <c r="A13" i="106"/>
  <c r="AI115" i="104" a="1"/>
  <c r="AI115" i="104" s="1"/>
  <c r="G113" i="109" s="1" a="1"/>
  <c r="G113" i="109" s="1"/>
  <c r="AI161" i="104" a="1"/>
  <c r="AI161" i="104" s="1"/>
  <c r="G159" i="109" s="1" a="1"/>
  <c r="G159" i="109" s="1"/>
  <c r="AI168" i="104" a="1"/>
  <c r="AI168" i="104" s="1"/>
  <c r="G166" i="109" s="1" a="1"/>
  <c r="G166" i="109" s="1"/>
  <c r="AI163" i="104" a="1"/>
  <c r="AI163" i="104" s="1"/>
  <c r="G161" i="109" s="1" a="1"/>
  <c r="G161" i="109" s="1"/>
  <c r="AI167" i="104" a="1"/>
  <c r="AI167" i="104" s="1"/>
  <c r="G165" i="109" s="1" a="1"/>
  <c r="G165" i="109" s="1"/>
  <c r="AI166" i="104" a="1"/>
  <c r="AI166" i="104" s="1"/>
  <c r="G164" i="109" s="1" a="1"/>
  <c r="G164" i="109" s="1"/>
  <c r="AI162" i="104" a="1"/>
  <c r="AI162" i="104" s="1"/>
  <c r="G160" i="109" s="1" a="1"/>
  <c r="G160" i="109" s="1"/>
  <c r="AI165" i="104" a="1"/>
  <c r="AI165" i="104" s="1"/>
  <c r="G163" i="109" s="1" a="1"/>
  <c r="G163" i="109" s="1"/>
  <c r="AI164" i="104" a="1"/>
  <c r="AI164" i="104" s="1"/>
  <c r="G162" i="109" s="1" a="1"/>
  <c r="G162" i="109" s="1"/>
  <c r="AI154" i="104" a="1"/>
  <c r="AI154" i="104" s="1"/>
  <c r="G152" i="109" s="1" a="1"/>
  <c r="G152" i="109" s="1"/>
  <c r="AI142" i="104" a="1"/>
  <c r="AI142" i="104" s="1"/>
  <c r="G140" i="109" s="1" a="1"/>
  <c r="G140" i="109" s="1"/>
  <c r="AI130" i="104" a="1"/>
  <c r="AI130" i="104" s="1"/>
  <c r="G128" i="109" s="1" a="1"/>
  <c r="G128" i="109" s="1"/>
  <c r="AI118" i="104" a="1"/>
  <c r="AI118" i="104" s="1"/>
  <c r="G116" i="109" s="1" a="1"/>
  <c r="G116" i="109" s="1"/>
  <c r="AI106" i="104" a="1"/>
  <c r="AI106" i="104" s="1"/>
  <c r="G104" i="109" s="1" a="1"/>
  <c r="G104" i="109" s="1"/>
  <c r="AI94" i="104" a="1"/>
  <c r="AI94" i="104" s="1"/>
  <c r="G92" i="109" s="1" a="1"/>
  <c r="G92" i="109" s="1"/>
  <c r="AI82" i="104" a="1"/>
  <c r="AI82" i="104" s="1"/>
  <c r="G80" i="109" s="1" a="1"/>
  <c r="G80" i="109" s="1"/>
  <c r="AI70" i="104" a="1"/>
  <c r="AI70" i="104" s="1"/>
  <c r="G68" i="109" s="1" a="1"/>
  <c r="G68" i="109" s="1"/>
  <c r="AI58" i="104" a="1"/>
  <c r="AI58" i="104" s="1"/>
  <c r="G56" i="109" s="1" a="1"/>
  <c r="G56" i="109" s="1"/>
  <c r="AI46" i="104" a="1"/>
  <c r="AI46" i="104" s="1"/>
  <c r="G44" i="109" s="1" a="1"/>
  <c r="G44" i="109" s="1"/>
  <c r="AI34" i="104" a="1"/>
  <c r="AI34" i="104" s="1"/>
  <c r="G32" i="109" s="1" a="1"/>
  <c r="G32" i="109" s="1"/>
  <c r="AI22" i="104" a="1"/>
  <c r="AI22" i="104" s="1"/>
  <c r="G20" i="109" s="1" a="1"/>
  <c r="G20" i="109" s="1"/>
  <c r="AI117" i="104" a="1"/>
  <c r="AI117" i="104" s="1"/>
  <c r="G115" i="109" s="1" a="1"/>
  <c r="G115" i="109" s="1"/>
  <c r="AI45" i="104" a="1"/>
  <c r="AI45" i="104" s="1"/>
  <c r="G43" i="109" s="1" a="1"/>
  <c r="G43" i="109" s="1"/>
  <c r="AI153" i="104" a="1"/>
  <c r="AI153" i="104" s="1"/>
  <c r="G151" i="109" s="1" a="1"/>
  <c r="G151" i="109" s="1"/>
  <c r="AI152" i="104" a="1"/>
  <c r="AI152" i="104" s="1"/>
  <c r="G150" i="109" s="1" a="1"/>
  <c r="G150" i="109" s="1"/>
  <c r="AI140" i="104" a="1"/>
  <c r="AI140" i="104" s="1"/>
  <c r="G138" i="109" s="1" a="1"/>
  <c r="G138" i="109" s="1"/>
  <c r="AI128" i="104" a="1"/>
  <c r="AI128" i="104" s="1"/>
  <c r="G126" i="109" s="1" a="1"/>
  <c r="G126" i="109" s="1"/>
  <c r="AI116" i="104" a="1"/>
  <c r="AI116" i="104" s="1"/>
  <c r="G114" i="109" s="1" a="1"/>
  <c r="G114" i="109" s="1"/>
  <c r="AI104" i="104" a="1"/>
  <c r="AI104" i="104" s="1"/>
  <c r="G102" i="109" s="1" a="1"/>
  <c r="G102" i="109" s="1"/>
  <c r="AI92" i="104" a="1"/>
  <c r="AI92" i="104" s="1"/>
  <c r="G90" i="109" s="1" a="1"/>
  <c r="G90" i="109" s="1"/>
  <c r="AI80" i="104" a="1"/>
  <c r="AI80" i="104" s="1"/>
  <c r="G78" i="109" s="1" a="1"/>
  <c r="G78" i="109" s="1"/>
  <c r="AI68" i="104" a="1"/>
  <c r="AI68" i="104" s="1"/>
  <c r="G66" i="109" s="1" a="1"/>
  <c r="G66" i="109" s="1"/>
  <c r="AI56" i="104" a="1"/>
  <c r="AI56" i="104" s="1"/>
  <c r="G54" i="109" s="1" a="1"/>
  <c r="G54" i="109" s="1"/>
  <c r="AI44" i="104" a="1"/>
  <c r="AI44" i="104" s="1"/>
  <c r="G42" i="109" s="1" a="1"/>
  <c r="G42" i="109" s="1"/>
  <c r="AI32" i="104" a="1"/>
  <c r="AI32" i="104" s="1"/>
  <c r="G30" i="109" s="1" a="1"/>
  <c r="G30" i="109" s="1"/>
  <c r="AI20" i="104" a="1"/>
  <c r="AI20" i="104" s="1"/>
  <c r="G18" i="109" s="1" a="1"/>
  <c r="G18" i="109" s="1"/>
  <c r="AI102" i="104" a="1"/>
  <c r="AI102" i="104" s="1"/>
  <c r="G100" i="109" s="1" a="1"/>
  <c r="G100" i="109" s="1"/>
  <c r="AI42" i="104" a="1"/>
  <c r="AI42" i="104" s="1"/>
  <c r="G40" i="109" s="1" a="1"/>
  <c r="G40" i="109" s="1"/>
  <c r="AI29" i="104" a="1"/>
  <c r="AI29" i="104" s="1"/>
  <c r="G27" i="109" s="1" a="1"/>
  <c r="G27" i="109" s="1"/>
  <c r="AI151" i="104" a="1"/>
  <c r="AI151" i="104" s="1"/>
  <c r="G149" i="109" s="1" a="1"/>
  <c r="G149" i="109" s="1"/>
  <c r="AI139" i="104" a="1"/>
  <c r="AI139" i="104" s="1"/>
  <c r="G137" i="109" s="1" a="1"/>
  <c r="G137" i="109" s="1"/>
  <c r="AI103" i="104" a="1"/>
  <c r="AI103" i="104" s="1"/>
  <c r="G101" i="109" s="1" a="1"/>
  <c r="G101" i="109" s="1"/>
  <c r="AI91" i="104" a="1"/>
  <c r="AI91" i="104" s="1"/>
  <c r="G89" i="109" s="1" a="1"/>
  <c r="G89" i="109" s="1"/>
  <c r="AI79" i="104" a="1"/>
  <c r="AI79" i="104" s="1"/>
  <c r="G77" i="109" s="1" a="1"/>
  <c r="G77" i="109" s="1"/>
  <c r="AI67" i="104" a="1"/>
  <c r="AI67" i="104" s="1"/>
  <c r="G65" i="109" s="1" a="1"/>
  <c r="G65" i="109" s="1"/>
  <c r="AI55" i="104" a="1"/>
  <c r="AI55" i="104" s="1"/>
  <c r="G53" i="109" s="1" a="1"/>
  <c r="G53" i="109" s="1"/>
  <c r="AI43" i="104" a="1"/>
  <c r="AI43" i="104" s="1"/>
  <c r="G41" i="109" s="1" a="1"/>
  <c r="G41" i="109" s="1"/>
  <c r="AI31" i="104" a="1"/>
  <c r="AI31" i="104" s="1"/>
  <c r="G29" i="109" s="1" a="1"/>
  <c r="G29" i="109" s="1"/>
  <c r="AI19" i="104" a="1"/>
  <c r="AI19" i="104" s="1"/>
  <c r="G17" i="109" s="1" a="1"/>
  <c r="G17" i="109" s="1"/>
  <c r="AI114" i="104" a="1"/>
  <c r="AI114" i="104" s="1"/>
  <c r="G112" i="109" s="1" a="1"/>
  <c r="G112" i="109" s="1"/>
  <c r="AI66" i="104" a="1"/>
  <c r="AI66" i="104" s="1"/>
  <c r="G64" i="109" s="1" a="1"/>
  <c r="G64" i="109" s="1"/>
  <c r="AI30" i="104" a="1"/>
  <c r="AI30" i="104" s="1"/>
  <c r="G28" i="109" s="1" a="1"/>
  <c r="G28" i="109" s="1"/>
  <c r="AI17" i="104" a="1"/>
  <c r="AI17" i="104" s="1"/>
  <c r="G15" i="109" s="1" a="1"/>
  <c r="G15" i="109" s="1"/>
  <c r="AI150" i="104" a="1"/>
  <c r="AI150" i="104" s="1"/>
  <c r="G148" i="109" s="1" a="1"/>
  <c r="G148" i="109" s="1"/>
  <c r="AI138" i="104" a="1"/>
  <c r="AI138" i="104" s="1"/>
  <c r="G136" i="109" s="1" a="1"/>
  <c r="G136" i="109" s="1"/>
  <c r="AI126" i="104" a="1"/>
  <c r="AI126" i="104" s="1"/>
  <c r="G124" i="109" s="1" a="1"/>
  <c r="G124" i="109" s="1"/>
  <c r="AI90" i="104" a="1"/>
  <c r="AI90" i="104" s="1"/>
  <c r="G88" i="109" s="1" a="1"/>
  <c r="G88" i="109" s="1"/>
  <c r="AI78" i="104" a="1"/>
  <c r="AI78" i="104" s="1"/>
  <c r="G76" i="109" s="1" a="1"/>
  <c r="G76" i="109" s="1"/>
  <c r="AI54" i="104" a="1"/>
  <c r="AI54" i="104" s="1"/>
  <c r="G52" i="109" s="1" a="1"/>
  <c r="G52" i="109" s="1"/>
  <c r="AI18" i="104" a="1"/>
  <c r="AI18" i="104" s="1"/>
  <c r="G16" i="109" s="1" a="1"/>
  <c r="G16" i="109" s="1"/>
  <c r="AI149" i="104" a="1"/>
  <c r="AI149" i="104" s="1"/>
  <c r="G147" i="109" s="1" a="1"/>
  <c r="G147" i="109" s="1"/>
  <c r="AI137" i="104" a="1"/>
  <c r="AI137" i="104" s="1"/>
  <c r="G135" i="109" s="1" a="1"/>
  <c r="G135" i="109" s="1"/>
  <c r="AI125" i="104" a="1"/>
  <c r="AI125" i="104" s="1"/>
  <c r="G123" i="109" s="1" a="1"/>
  <c r="G123" i="109" s="1"/>
  <c r="AI113" i="104" a="1"/>
  <c r="AI113" i="104" s="1"/>
  <c r="G111" i="109" s="1" a="1"/>
  <c r="G111" i="109" s="1"/>
  <c r="AI101" i="104" a="1"/>
  <c r="AI101" i="104" s="1"/>
  <c r="G99" i="109" s="1" a="1"/>
  <c r="G99" i="109" s="1"/>
  <c r="AI89" i="104" a="1"/>
  <c r="AI89" i="104" s="1"/>
  <c r="G87" i="109" s="1" a="1"/>
  <c r="G87" i="109" s="1"/>
  <c r="AI77" i="104" a="1"/>
  <c r="AI77" i="104" s="1"/>
  <c r="G75" i="109" s="1" a="1"/>
  <c r="G75" i="109" s="1"/>
  <c r="AI65" i="104" a="1"/>
  <c r="AI65" i="104" s="1"/>
  <c r="G63" i="109" s="1" a="1"/>
  <c r="G63" i="109" s="1"/>
  <c r="AI53" i="104" a="1"/>
  <c r="AI53" i="104" s="1"/>
  <c r="G51" i="109" s="1" a="1"/>
  <c r="G51" i="109" s="1"/>
  <c r="AI41" i="104" a="1"/>
  <c r="AI41" i="104" s="1"/>
  <c r="G39" i="109" s="1" a="1"/>
  <c r="G39" i="109" s="1"/>
  <c r="G158" i="109" a="1"/>
  <c r="G158" i="109" s="1"/>
  <c r="AI148" i="104" a="1"/>
  <c r="AI148" i="104" s="1"/>
  <c r="G146" i="109" s="1" a="1"/>
  <c r="G146" i="109" s="1"/>
  <c r="AI136" i="104" a="1"/>
  <c r="AI136" i="104" s="1"/>
  <c r="G134" i="109" s="1" a="1"/>
  <c r="G134" i="109" s="1"/>
  <c r="AI124" i="104" a="1"/>
  <c r="AI124" i="104" s="1"/>
  <c r="G122" i="109" s="1" a="1"/>
  <c r="G122" i="109" s="1"/>
  <c r="AI112" i="104" a="1"/>
  <c r="AI112" i="104" s="1"/>
  <c r="G110" i="109" s="1" a="1"/>
  <c r="G110" i="109" s="1"/>
  <c r="AI100" i="104" a="1"/>
  <c r="AI100" i="104" s="1"/>
  <c r="G98" i="109" s="1" a="1"/>
  <c r="G98" i="109" s="1"/>
  <c r="AI88" i="104" a="1"/>
  <c r="AI88" i="104" s="1"/>
  <c r="G86" i="109" s="1" a="1"/>
  <c r="G86" i="109" s="1"/>
  <c r="AI76" i="104" a="1"/>
  <c r="AI76" i="104" s="1"/>
  <c r="G74" i="109" s="1" a="1"/>
  <c r="G74" i="109" s="1"/>
  <c r="AI64" i="104" a="1"/>
  <c r="AI64" i="104" s="1"/>
  <c r="G62" i="109" s="1" a="1"/>
  <c r="G62" i="109" s="1"/>
  <c r="AI52" i="104" a="1"/>
  <c r="AI52" i="104" s="1"/>
  <c r="G50" i="109" s="1" a="1"/>
  <c r="G50" i="109" s="1"/>
  <c r="AI40" i="104" a="1"/>
  <c r="AI40" i="104" s="1"/>
  <c r="G38" i="109" s="1" a="1"/>
  <c r="G38" i="109" s="1"/>
  <c r="AI28" i="104" a="1"/>
  <c r="AI28" i="104" s="1"/>
  <c r="G26" i="109" s="1" a="1"/>
  <c r="G26" i="109" s="1"/>
  <c r="AI16" i="104" a="1"/>
  <c r="AI16" i="104" s="1"/>
  <c r="G14" i="109" s="1" a="1"/>
  <c r="G14" i="109" s="1"/>
  <c r="AI159" i="104" a="1"/>
  <c r="AI159" i="104" s="1"/>
  <c r="G157" i="109" s="1" a="1"/>
  <c r="G157" i="109" s="1"/>
  <c r="AI147" i="104" a="1"/>
  <c r="AI147" i="104" s="1"/>
  <c r="G145" i="109" s="1" a="1"/>
  <c r="G145" i="109" s="1"/>
  <c r="AI135" i="104" a="1"/>
  <c r="AI135" i="104" s="1"/>
  <c r="G133" i="109" s="1" a="1"/>
  <c r="G133" i="109" s="1"/>
  <c r="AI123" i="104" a="1"/>
  <c r="AI123" i="104" s="1"/>
  <c r="G121" i="109" s="1" a="1"/>
  <c r="G121" i="109" s="1"/>
  <c r="AI111" i="104" a="1"/>
  <c r="AI111" i="104" s="1"/>
  <c r="G109" i="109" s="1" a="1"/>
  <c r="G109" i="109" s="1"/>
  <c r="AI99" i="104" a="1"/>
  <c r="AI99" i="104" s="1"/>
  <c r="G97" i="109" s="1" a="1"/>
  <c r="G97" i="109" s="1"/>
  <c r="AI87" i="104" a="1"/>
  <c r="AI87" i="104" s="1"/>
  <c r="G85" i="109" s="1" a="1"/>
  <c r="G85" i="109" s="1"/>
  <c r="AI75" i="104" a="1"/>
  <c r="AI75" i="104" s="1"/>
  <c r="G73" i="109" s="1" a="1"/>
  <c r="G73" i="109" s="1"/>
  <c r="AI63" i="104" a="1"/>
  <c r="AI63" i="104" s="1"/>
  <c r="G61" i="109" s="1" a="1"/>
  <c r="G61" i="109" s="1"/>
  <c r="AI51" i="104" a="1"/>
  <c r="AI51" i="104" s="1"/>
  <c r="G49" i="109" s="1" a="1"/>
  <c r="G49" i="109" s="1"/>
  <c r="AI39" i="104" a="1"/>
  <c r="AI39" i="104" s="1"/>
  <c r="G37" i="109" s="1" a="1"/>
  <c r="G37" i="109" s="1"/>
  <c r="AI27" i="104" a="1"/>
  <c r="AI27" i="104" s="1"/>
  <c r="G25" i="109" s="1" a="1"/>
  <c r="G25" i="109" s="1"/>
  <c r="AI15" i="104" a="1"/>
  <c r="AI15" i="104" s="1"/>
  <c r="G13" i="109" s="1" a="1"/>
  <c r="G13" i="109" s="1"/>
  <c r="AI158" i="104" a="1"/>
  <c r="AI158" i="104" s="1"/>
  <c r="G156" i="109" s="1" a="1"/>
  <c r="G156" i="109" s="1"/>
  <c r="AI146" i="104" a="1"/>
  <c r="AI146" i="104" s="1"/>
  <c r="G144" i="109" s="1" a="1"/>
  <c r="G144" i="109" s="1"/>
  <c r="AI134" i="104" a="1"/>
  <c r="AI134" i="104" s="1"/>
  <c r="G132" i="109" s="1" a="1"/>
  <c r="G132" i="109" s="1"/>
  <c r="AI122" i="104" a="1"/>
  <c r="AI122" i="104" s="1"/>
  <c r="G120" i="109" s="1" a="1"/>
  <c r="G120" i="109" s="1"/>
  <c r="AI110" i="104" a="1"/>
  <c r="AI110" i="104" s="1"/>
  <c r="G108" i="109" s="1" a="1"/>
  <c r="G108" i="109" s="1"/>
  <c r="AI98" i="104" a="1"/>
  <c r="AI98" i="104" s="1"/>
  <c r="G96" i="109" s="1" a="1"/>
  <c r="G96" i="109" s="1"/>
  <c r="AI86" i="104" a="1"/>
  <c r="AI86" i="104" s="1"/>
  <c r="G84" i="109" s="1" a="1"/>
  <c r="G84" i="109" s="1"/>
  <c r="AI74" i="104" a="1"/>
  <c r="AI74" i="104" s="1"/>
  <c r="G72" i="109" s="1" a="1"/>
  <c r="G72" i="109" s="1"/>
  <c r="AI62" i="104" a="1"/>
  <c r="AI62" i="104" s="1"/>
  <c r="G60" i="109" s="1" a="1"/>
  <c r="G60" i="109" s="1"/>
  <c r="AI50" i="104" a="1"/>
  <c r="AI50" i="104" s="1"/>
  <c r="G48" i="109" s="1" a="1"/>
  <c r="G48" i="109" s="1"/>
  <c r="AI38" i="104" a="1"/>
  <c r="AI38" i="104" s="1"/>
  <c r="G36" i="109" s="1" a="1"/>
  <c r="G36" i="109" s="1"/>
  <c r="AI26" i="104" a="1"/>
  <c r="AI26" i="104" s="1"/>
  <c r="G24" i="109" s="1" a="1"/>
  <c r="G24" i="109" s="1"/>
  <c r="AI157" i="104" a="1"/>
  <c r="AI157" i="104" s="1"/>
  <c r="G155" i="109" s="1" a="1"/>
  <c r="G155" i="109" s="1"/>
  <c r="AI145" i="104" a="1"/>
  <c r="AI145" i="104" s="1"/>
  <c r="G143" i="109" s="1" a="1"/>
  <c r="G143" i="109" s="1"/>
  <c r="AI133" i="104" a="1"/>
  <c r="AI133" i="104" s="1"/>
  <c r="G131" i="109" s="1" a="1"/>
  <c r="G131" i="109" s="1"/>
  <c r="AI121" i="104" a="1"/>
  <c r="AI121" i="104" s="1"/>
  <c r="G119" i="109" s="1" a="1"/>
  <c r="G119" i="109" s="1"/>
  <c r="AI109" i="104" a="1"/>
  <c r="AI109" i="104" s="1"/>
  <c r="G107" i="109" s="1" a="1"/>
  <c r="G107" i="109" s="1"/>
  <c r="AI97" i="104" a="1"/>
  <c r="AI97" i="104" s="1"/>
  <c r="G95" i="109" s="1" a="1"/>
  <c r="G95" i="109" s="1"/>
  <c r="AI85" i="104" a="1"/>
  <c r="AI85" i="104" s="1"/>
  <c r="G83" i="109" s="1" a="1"/>
  <c r="G83" i="109" s="1"/>
  <c r="AI73" i="104" a="1"/>
  <c r="AI73" i="104" s="1"/>
  <c r="G71" i="109" s="1" a="1"/>
  <c r="G71" i="109" s="1"/>
  <c r="AI61" i="104" a="1"/>
  <c r="AI61" i="104" s="1"/>
  <c r="G59" i="109" s="1" a="1"/>
  <c r="G59" i="109" s="1"/>
  <c r="AI49" i="104" a="1"/>
  <c r="AI49" i="104" s="1"/>
  <c r="G47" i="109" s="1" a="1"/>
  <c r="G47" i="109" s="1"/>
  <c r="AI37" i="104" a="1"/>
  <c r="AI37" i="104" s="1"/>
  <c r="G35" i="109" s="1" a="1"/>
  <c r="G35" i="109" s="1"/>
  <c r="AI25" i="104" a="1"/>
  <c r="AI25" i="104" s="1"/>
  <c r="G23" i="109" s="1" a="1"/>
  <c r="G23" i="109" s="1"/>
  <c r="AI14" i="104" a="1"/>
  <c r="AI14" i="104" s="1"/>
  <c r="G12" i="109" s="1" a="1"/>
  <c r="G12" i="109" s="1"/>
  <c r="AI108" i="104" a="1"/>
  <c r="AI108" i="104" s="1"/>
  <c r="G106" i="109" s="1" a="1"/>
  <c r="G106" i="109" s="1"/>
  <c r="AI72" i="104" a="1"/>
  <c r="AI72" i="104" s="1"/>
  <c r="G70" i="109" s="1" a="1"/>
  <c r="G70" i="109" s="1"/>
  <c r="AI48" i="104" a="1"/>
  <c r="AI48" i="104" s="1"/>
  <c r="G46" i="109" s="1" a="1"/>
  <c r="G46" i="109" s="1"/>
  <c r="AI24" i="104" a="1"/>
  <c r="AI24" i="104" s="1"/>
  <c r="G22" i="109" s="1" a="1"/>
  <c r="G22" i="109" s="1"/>
  <c r="AI93" i="104" a="1"/>
  <c r="AI93" i="104" s="1"/>
  <c r="G91" i="109" s="1" a="1"/>
  <c r="G91" i="109" s="1"/>
  <c r="AI33" i="104" a="1"/>
  <c r="AI33" i="104" s="1"/>
  <c r="G31" i="109" s="1" a="1"/>
  <c r="G31" i="109" s="1"/>
  <c r="AI156" i="104" a="1"/>
  <c r="AI156" i="104" s="1"/>
  <c r="G154" i="109" s="1" a="1"/>
  <c r="G154" i="109" s="1"/>
  <c r="AI144" i="104" a="1"/>
  <c r="AI144" i="104" s="1"/>
  <c r="G142" i="109" s="1" a="1"/>
  <c r="G142" i="109" s="1"/>
  <c r="AI132" i="104" a="1"/>
  <c r="AI132" i="104" s="1"/>
  <c r="G130" i="109" s="1" a="1"/>
  <c r="G130" i="109" s="1"/>
  <c r="AI120" i="104" a="1"/>
  <c r="AI120" i="104" s="1"/>
  <c r="G118" i="109" s="1" a="1"/>
  <c r="G118" i="109" s="1"/>
  <c r="AI96" i="104" a="1"/>
  <c r="AI96" i="104" s="1"/>
  <c r="G94" i="109" s="1" a="1"/>
  <c r="G94" i="109" s="1"/>
  <c r="AI84" i="104" a="1"/>
  <c r="AI84" i="104" s="1"/>
  <c r="G82" i="109" s="1" a="1"/>
  <c r="G82" i="109" s="1"/>
  <c r="AI60" i="104" a="1"/>
  <c r="AI60" i="104" s="1"/>
  <c r="G58" i="109" s="1" a="1"/>
  <c r="G58" i="109" s="1"/>
  <c r="AI36" i="104" a="1"/>
  <c r="AI36" i="104" s="1"/>
  <c r="G34" i="109" s="1" a="1"/>
  <c r="G34" i="109" s="1"/>
  <c r="AI69" i="104" a="1"/>
  <c r="AI69" i="104" s="1"/>
  <c r="G67" i="109" s="1" a="1"/>
  <c r="G67" i="109" s="1"/>
  <c r="AI155" i="104" a="1"/>
  <c r="AI155" i="104" s="1"/>
  <c r="G153" i="109" s="1" a="1"/>
  <c r="G153" i="109" s="1"/>
  <c r="AI143" i="104" a="1"/>
  <c r="AI143" i="104" s="1"/>
  <c r="G141" i="109" s="1" a="1"/>
  <c r="G141" i="109" s="1"/>
  <c r="AI131" i="104" a="1"/>
  <c r="AI131" i="104" s="1"/>
  <c r="G129" i="109" s="1" a="1"/>
  <c r="G129" i="109" s="1"/>
  <c r="AI119" i="104" a="1"/>
  <c r="AI119" i="104" s="1"/>
  <c r="G117" i="109" s="1" a="1"/>
  <c r="G117" i="109" s="1"/>
  <c r="AI107" i="104" a="1"/>
  <c r="AI107" i="104" s="1"/>
  <c r="G105" i="109" s="1" a="1"/>
  <c r="G105" i="109" s="1"/>
  <c r="AI95" i="104" a="1"/>
  <c r="AI95" i="104" s="1"/>
  <c r="G93" i="109" s="1" a="1"/>
  <c r="G93" i="109" s="1"/>
  <c r="AI83" i="104" a="1"/>
  <c r="AI83" i="104" s="1"/>
  <c r="G81" i="109" s="1" a="1"/>
  <c r="G81" i="109" s="1"/>
  <c r="AI71" i="104" a="1"/>
  <c r="AI71" i="104" s="1"/>
  <c r="G69" i="109" s="1" a="1"/>
  <c r="G69" i="109" s="1"/>
  <c r="AI59" i="104" a="1"/>
  <c r="AI59" i="104" s="1"/>
  <c r="G57" i="109" s="1" a="1"/>
  <c r="G57" i="109" s="1"/>
  <c r="AI47" i="104" a="1"/>
  <c r="AI47" i="104" s="1"/>
  <c r="G45" i="109" s="1" a="1"/>
  <c r="G45" i="109" s="1"/>
  <c r="AI35" i="104" a="1"/>
  <c r="AI35" i="104" s="1"/>
  <c r="G33" i="109" s="1" a="1"/>
  <c r="G33" i="109" s="1"/>
  <c r="AI23" i="104" a="1"/>
  <c r="AI23" i="104" s="1"/>
  <c r="G21" i="109" s="1" a="1"/>
  <c r="G21" i="109" s="1"/>
  <c r="AI141" i="104" a="1"/>
  <c r="AI141" i="104" s="1"/>
  <c r="G139" i="109" s="1" a="1"/>
  <c r="G139" i="109" s="1"/>
  <c r="AI129" i="104" a="1"/>
  <c r="AI129" i="104" s="1"/>
  <c r="G127" i="109" s="1" a="1"/>
  <c r="G127" i="109" s="1"/>
  <c r="AI105" i="104" a="1"/>
  <c r="AI105" i="104" s="1"/>
  <c r="G103" i="109" s="1" a="1"/>
  <c r="G103" i="109" s="1"/>
  <c r="AI81" i="104" a="1"/>
  <c r="AI81" i="104" s="1"/>
  <c r="G79" i="109" s="1" a="1"/>
  <c r="G79" i="109" s="1"/>
  <c r="AI57" i="104" a="1"/>
  <c r="AI57" i="104" s="1"/>
  <c r="G55" i="109" s="1" a="1"/>
  <c r="G55" i="109" s="1"/>
  <c r="AI21" i="104" a="1"/>
  <c r="AI21" i="104" s="1"/>
  <c r="G19" i="109" s="1" a="1"/>
  <c r="G19" i="109" s="1"/>
  <c r="AG17" i="116" a="1"/>
  <c r="AG17" i="116" s="1"/>
  <c r="A17" i="116" s="1"/>
  <c r="C52" i="134" l="1"/>
  <c r="C82" i="112"/>
  <c r="AG19" i="111"/>
  <c r="G168" i="109" a="1"/>
  <c r="G168" i="109" s="1"/>
  <c r="F168" i="109" a="1"/>
  <c r="F168" i="109" s="1"/>
  <c r="G167" i="109" a="1"/>
  <c r="G167" i="109" s="1"/>
  <c r="F167" i="109" a="1"/>
  <c r="F167" i="109" s="1"/>
  <c r="F11" i="109" a="1"/>
  <c r="F11" i="109" s="1"/>
  <c r="G11" i="109" a="1"/>
  <c r="G11" i="109" s="1"/>
  <c r="A11" i="106"/>
  <c r="A4" i="106" s="1"/>
  <c r="G28" i="10"/>
  <c r="G29" i="10"/>
  <c r="AG18" i="116" a="1"/>
  <c r="AG18" i="116" s="1"/>
  <c r="A18" i="116" s="1"/>
  <c r="D3" i="113"/>
  <c r="D5" i="113" s="1"/>
  <c r="D3" i="112"/>
  <c r="D5" i="112" s="1"/>
  <c r="C83" i="112" l="1"/>
  <c r="C53" i="134"/>
  <c r="AX19" i="111" a="1"/>
  <c r="AX19" i="111" s="1"/>
  <c r="K19" i="111" s="1"/>
  <c r="AX28" i="111" a="1"/>
  <c r="AX28" i="111" s="1"/>
  <c r="K28" i="111" s="1"/>
  <c r="AX27" i="111" a="1"/>
  <c r="AX27" i="111" s="1"/>
  <c r="K27" i="111" s="1"/>
  <c r="I38" i="112"/>
  <c r="I19" i="131" s="1"/>
  <c r="I167" i="109" a="1"/>
  <c r="I167" i="109" s="1"/>
  <c r="AW27" i="111" s="1"/>
  <c r="J27" i="111" s="1"/>
  <c r="H194" i="112" s="1"/>
  <c r="I168" i="109" a="1"/>
  <c r="I168" i="109" s="1"/>
  <c r="I11" i="109" a="1"/>
  <c r="I11" i="109" s="1"/>
  <c r="AW19" i="111" s="1"/>
  <c r="J19" i="111" s="1"/>
  <c r="D4" i="112"/>
  <c r="AG19" i="116" a="1"/>
  <c r="AG19" i="116" s="1"/>
  <c r="A19" i="116" s="1"/>
  <c r="D4" i="113"/>
  <c r="C84" i="112" l="1"/>
  <c r="C54" i="134"/>
  <c r="AV19" i="131"/>
  <c r="AV185" i="131" s="1"/>
  <c r="AQ19" i="131"/>
  <c r="AQ185" i="131" s="1"/>
  <c r="AU19" i="131"/>
  <c r="AU185" i="131" s="1"/>
  <c r="BA19" i="131"/>
  <c r="BA185" i="131" s="1"/>
  <c r="AZ19" i="131"/>
  <c r="AZ185" i="131" s="1"/>
  <c r="AP19" i="131"/>
  <c r="AP185" i="131" s="1"/>
  <c r="AE27" i="111"/>
  <c r="AE19" i="111"/>
  <c r="AW28" i="111"/>
  <c r="J28" i="111" s="1"/>
  <c r="H195" i="112" s="1"/>
  <c r="M168" i="109"/>
  <c r="M167" i="109"/>
  <c r="M11" i="109"/>
  <c r="AG20" i="116" a="1"/>
  <c r="AG20" i="116" s="1"/>
  <c r="A20" i="116" s="1"/>
  <c r="C12" i="109"/>
  <c r="C13" i="109" s="1"/>
  <c r="C14" i="109" s="1"/>
  <c r="C15" i="109" s="1"/>
  <c r="C16" i="109" s="1"/>
  <c r="C17" i="109" s="1"/>
  <c r="C18" i="109" s="1"/>
  <c r="C19" i="109" s="1"/>
  <c r="C20" i="109" s="1"/>
  <c r="C21" i="109" s="1"/>
  <c r="C22" i="109" s="1"/>
  <c r="C23" i="109" s="1"/>
  <c r="C24" i="109" s="1"/>
  <c r="C25" i="109" s="1"/>
  <c r="C26" i="109" s="1"/>
  <c r="C27" i="109" s="1"/>
  <c r="C28" i="109" s="1"/>
  <c r="C29" i="109" s="1"/>
  <c r="C30" i="109" s="1"/>
  <c r="C31" i="109" s="1"/>
  <c r="C32" i="109" s="1"/>
  <c r="C33" i="109" s="1"/>
  <c r="C34" i="109" s="1"/>
  <c r="C35" i="109" s="1"/>
  <c r="C36" i="109" s="1"/>
  <c r="C37" i="109" s="1"/>
  <c r="C38" i="109" s="1"/>
  <c r="C39" i="109" s="1"/>
  <c r="C40" i="109" s="1"/>
  <c r="C41" i="109" s="1"/>
  <c r="C42" i="109" s="1"/>
  <c r="C43" i="109" s="1"/>
  <c r="C44" i="109" s="1"/>
  <c r="C45" i="109" s="1"/>
  <c r="C46" i="109" s="1"/>
  <c r="C47" i="109" s="1"/>
  <c r="C48" i="109" s="1"/>
  <c r="C49" i="109" s="1"/>
  <c r="C50" i="109" s="1"/>
  <c r="C51" i="109" s="1"/>
  <c r="C52" i="109" s="1"/>
  <c r="C53" i="109" s="1"/>
  <c r="C54" i="109" s="1"/>
  <c r="C55" i="109" s="1"/>
  <c r="C56" i="109" s="1"/>
  <c r="C57" i="109" s="1"/>
  <c r="C58" i="109" s="1"/>
  <c r="C59" i="109" s="1"/>
  <c r="C60" i="109" s="1"/>
  <c r="C61" i="109" s="1"/>
  <c r="C62" i="109" s="1"/>
  <c r="C63" i="109" s="1"/>
  <c r="C64" i="109" s="1"/>
  <c r="C65" i="109" s="1"/>
  <c r="C66" i="109" s="1"/>
  <c r="C67" i="109" s="1"/>
  <c r="C68" i="109" s="1"/>
  <c r="C69" i="109" s="1"/>
  <c r="C70" i="109" s="1"/>
  <c r="C71" i="109" s="1"/>
  <c r="C72" i="109" s="1"/>
  <c r="C73" i="109" s="1"/>
  <c r="C74" i="109" s="1"/>
  <c r="C75" i="109" s="1"/>
  <c r="C76" i="109" s="1"/>
  <c r="C77" i="109" s="1"/>
  <c r="C78" i="109" s="1"/>
  <c r="C79" i="109" s="1"/>
  <c r="C80" i="109" s="1"/>
  <c r="C81" i="109" s="1"/>
  <c r="C82" i="109" s="1"/>
  <c r="C83" i="109" s="1"/>
  <c r="C84" i="109" s="1"/>
  <c r="C85" i="109" s="1"/>
  <c r="C86" i="109" s="1"/>
  <c r="C87" i="109" s="1"/>
  <c r="C88" i="109" s="1"/>
  <c r="C89" i="109" s="1"/>
  <c r="C90" i="109" s="1"/>
  <c r="C91" i="109" s="1"/>
  <c r="C92" i="109" s="1"/>
  <c r="C93" i="109" s="1"/>
  <c r="C94" i="109" s="1"/>
  <c r="C95" i="109" s="1"/>
  <c r="C96" i="109" s="1"/>
  <c r="C97" i="109" s="1"/>
  <c r="C98" i="109" s="1"/>
  <c r="C99" i="109" s="1"/>
  <c r="C100" i="109" s="1"/>
  <c r="C101" i="109" s="1"/>
  <c r="C102" i="109" s="1"/>
  <c r="C103" i="109" s="1"/>
  <c r="C104" i="109" s="1"/>
  <c r="C105" i="109" s="1"/>
  <c r="C106" i="109" s="1"/>
  <c r="C107" i="109" s="1"/>
  <c r="C108" i="109" s="1"/>
  <c r="C109" i="109" s="1"/>
  <c r="C110" i="109" s="1"/>
  <c r="C111" i="109" s="1"/>
  <c r="C112" i="109" s="1"/>
  <c r="C113" i="109" s="1"/>
  <c r="C114" i="109" s="1"/>
  <c r="C115" i="109" s="1"/>
  <c r="C116" i="109" s="1"/>
  <c r="C117" i="109" s="1"/>
  <c r="C118" i="109" s="1"/>
  <c r="C119" i="109" s="1"/>
  <c r="C120" i="109" s="1"/>
  <c r="C121" i="109" s="1"/>
  <c r="C122" i="109" s="1"/>
  <c r="C123" i="109" s="1"/>
  <c r="C124" i="109" s="1"/>
  <c r="C125" i="109" s="1"/>
  <c r="C126" i="109" s="1"/>
  <c r="C127" i="109" s="1"/>
  <c r="C128" i="109" s="1"/>
  <c r="C129" i="109" s="1"/>
  <c r="C130" i="109" s="1"/>
  <c r="C131" i="109" s="1"/>
  <c r="C132" i="109" s="1"/>
  <c r="C133" i="109" s="1"/>
  <c r="C134" i="109" s="1"/>
  <c r="C135" i="109" s="1"/>
  <c r="C136" i="109" s="1"/>
  <c r="C137" i="109" s="1"/>
  <c r="C138" i="109" s="1"/>
  <c r="C139" i="109" s="1"/>
  <c r="C140" i="109" s="1"/>
  <c r="C141" i="109" s="1"/>
  <c r="C142" i="109" s="1"/>
  <c r="C143" i="109" s="1"/>
  <c r="C144" i="109" s="1"/>
  <c r="C145" i="109" s="1"/>
  <c r="C146" i="109" s="1"/>
  <c r="C147" i="109" s="1"/>
  <c r="C148" i="109" s="1"/>
  <c r="C149" i="109" s="1"/>
  <c r="C150" i="109" s="1"/>
  <c r="C151" i="109" s="1"/>
  <c r="C152" i="109" s="1"/>
  <c r="C153" i="109" s="1"/>
  <c r="C154" i="109" s="1"/>
  <c r="C155" i="109" s="1"/>
  <c r="C156" i="109" s="1"/>
  <c r="C157" i="109" s="1"/>
  <c r="C158" i="109" s="1"/>
  <c r="C159" i="109" s="1"/>
  <c r="C160" i="109" s="1"/>
  <c r="C161" i="109" s="1"/>
  <c r="C162" i="109" s="1"/>
  <c r="C163" i="109" s="1"/>
  <c r="C164" i="109" s="1"/>
  <c r="C165" i="109" s="1"/>
  <c r="C166" i="109" s="1"/>
  <c r="C167" i="109" s="1"/>
  <c r="C168" i="109" s="1"/>
  <c r="D3" i="109"/>
  <c r="D4" i="109" s="1"/>
  <c r="E3" i="107"/>
  <c r="G7" i="107" s="1"/>
  <c r="F28" i="10"/>
  <c r="D3" i="105"/>
  <c r="C14" i="104"/>
  <c r="C20" i="131" s="1"/>
  <c r="C55" i="134" l="1"/>
  <c r="C85" i="112"/>
  <c r="AR19" i="131"/>
  <c r="AR185" i="131" s="1"/>
  <c r="AZ177" i="131"/>
  <c r="BA177" i="131"/>
  <c r="AU177" i="131"/>
  <c r="AV177" i="131"/>
  <c r="BB19" i="131"/>
  <c r="BB185" i="131" s="1"/>
  <c r="AW19" i="131"/>
  <c r="AW185" i="131" s="1"/>
  <c r="AP177" i="131"/>
  <c r="AQ177" i="131"/>
  <c r="AM19" i="111"/>
  <c r="AK19" i="111"/>
  <c r="AE28" i="111"/>
  <c r="AI19" i="111"/>
  <c r="H38" i="112"/>
  <c r="H19" i="131" s="1"/>
  <c r="AN19" i="111"/>
  <c r="H176" i="131"/>
  <c r="AI28" i="111"/>
  <c r="AN27" i="111"/>
  <c r="AJ19" i="111"/>
  <c r="AL19" i="111"/>
  <c r="H175" i="131"/>
  <c r="AK27" i="111"/>
  <c r="AI27" i="111"/>
  <c r="A167" i="109"/>
  <c r="AX167" i="109" a="1"/>
  <c r="AX167" i="109" s="1"/>
  <c r="AX168" i="109" a="1"/>
  <c r="AX168" i="109" s="1"/>
  <c r="A168" i="109"/>
  <c r="AX11" i="109" a="1"/>
  <c r="AX11" i="109" s="1"/>
  <c r="A11" i="109"/>
  <c r="C15" i="104"/>
  <c r="D5" i="105"/>
  <c r="D4" i="105"/>
  <c r="E5" i="107"/>
  <c r="AG21" i="116" a="1"/>
  <c r="AG21" i="116" s="1"/>
  <c r="A21" i="116" s="1"/>
  <c r="F43" i="109" a="1"/>
  <c r="F43" i="109" s="1"/>
  <c r="F23" i="109" a="1"/>
  <c r="F23" i="109" s="1"/>
  <c r="F59" i="109" a="1"/>
  <c r="F59" i="109" s="1"/>
  <c r="F25" i="109" a="1"/>
  <c r="F25" i="109" s="1"/>
  <c r="F133" i="109" a="1"/>
  <c r="F133" i="109" s="1"/>
  <c r="F40" i="109" a="1"/>
  <c r="F40" i="109" s="1"/>
  <c r="F64" i="109" a="1"/>
  <c r="F64" i="109" s="1"/>
  <c r="F88" i="109" a="1"/>
  <c r="F88" i="109" s="1"/>
  <c r="F112" i="109" a="1"/>
  <c r="F112" i="109" s="1"/>
  <c r="F136" i="109" a="1"/>
  <c r="F136" i="109" s="1"/>
  <c r="F148" i="109" a="1"/>
  <c r="F148" i="109" s="1"/>
  <c r="F160" i="109" a="1"/>
  <c r="F160" i="109" s="1"/>
  <c r="F151" i="109" a="1"/>
  <c r="F151" i="109" s="1"/>
  <c r="F35" i="109" a="1"/>
  <c r="F35" i="109" s="1"/>
  <c r="F107" i="109" a="1"/>
  <c r="F107" i="109" s="1"/>
  <c r="F13" i="109" a="1"/>
  <c r="F13" i="109" s="1"/>
  <c r="AX21" i="111" s="1" a="1"/>
  <c r="AX21" i="111" s="1"/>
  <c r="K21" i="111" s="1"/>
  <c r="F121" i="109" a="1"/>
  <c r="F121" i="109" s="1"/>
  <c r="F14" i="109" a="1"/>
  <c r="F14" i="109" s="1"/>
  <c r="AX22" i="111" s="1" a="1"/>
  <c r="AX22" i="111" s="1"/>
  <c r="K22" i="111" s="1"/>
  <c r="F50" i="109" a="1"/>
  <c r="F50" i="109" s="1"/>
  <c r="F28" i="109" a="1"/>
  <c r="F28" i="109" s="1"/>
  <c r="F52" i="109" a="1"/>
  <c r="F52" i="109" s="1"/>
  <c r="F76" i="109" a="1"/>
  <c r="F76" i="109" s="1"/>
  <c r="F100" i="109" a="1"/>
  <c r="F100" i="109" s="1"/>
  <c r="F124" i="109" a="1"/>
  <c r="F124" i="109" s="1"/>
  <c r="F17" i="109" a="1"/>
  <c r="F17" i="109" s="1"/>
  <c r="AX25" i="111" s="1" a="1"/>
  <c r="AX25" i="111" s="1"/>
  <c r="K25" i="111" s="1"/>
  <c r="F29" i="109" a="1"/>
  <c r="F29" i="109" s="1"/>
  <c r="F41" i="109" a="1"/>
  <c r="F41" i="109" s="1"/>
  <c r="F53" i="109" a="1"/>
  <c r="F53" i="109" s="1"/>
  <c r="F65" i="109" a="1"/>
  <c r="F65" i="109" s="1"/>
  <c r="F77" i="109" a="1"/>
  <c r="F77" i="109" s="1"/>
  <c r="F89" i="109" a="1"/>
  <c r="F89" i="109" s="1"/>
  <c r="F101" i="109" a="1"/>
  <c r="F101" i="109" s="1"/>
  <c r="F113" i="109" a="1"/>
  <c r="F113" i="109" s="1"/>
  <c r="F125" i="109" a="1"/>
  <c r="F125" i="109" s="1"/>
  <c r="F137" i="109" a="1"/>
  <c r="F137" i="109" s="1"/>
  <c r="F149" i="109" a="1"/>
  <c r="F149" i="109" s="1"/>
  <c r="F161" i="109" a="1"/>
  <c r="F161" i="109" s="1"/>
  <c r="F115" i="109" a="1"/>
  <c r="F115" i="109" s="1"/>
  <c r="F83" i="109" a="1"/>
  <c r="F83" i="109" s="1"/>
  <c r="F37" i="109" a="1"/>
  <c r="F37" i="109" s="1"/>
  <c r="F85" i="109" a="1"/>
  <c r="F85" i="109" s="1"/>
  <c r="F38" i="109" a="1"/>
  <c r="F38" i="109" s="1"/>
  <c r="F16" i="109" a="1"/>
  <c r="F16" i="109" s="1"/>
  <c r="AX24" i="111" s="1" a="1"/>
  <c r="AX24" i="111" s="1"/>
  <c r="K24" i="111" s="1"/>
  <c r="F18" i="109" a="1"/>
  <c r="F18" i="109" s="1"/>
  <c r="F30" i="109" a="1"/>
  <c r="F30" i="109" s="1"/>
  <c r="F42" i="109" a="1"/>
  <c r="F42" i="109" s="1"/>
  <c r="F54" i="109" a="1"/>
  <c r="F54" i="109" s="1"/>
  <c r="F66" i="109" a="1"/>
  <c r="F66" i="109" s="1"/>
  <c r="F78" i="109" a="1"/>
  <c r="F78" i="109" s="1"/>
  <c r="F90" i="109" a="1"/>
  <c r="F90" i="109" s="1"/>
  <c r="F102" i="109" a="1"/>
  <c r="F102" i="109" s="1"/>
  <c r="F114" i="109" a="1"/>
  <c r="F114" i="109" s="1"/>
  <c r="F126" i="109" a="1"/>
  <c r="F126" i="109" s="1"/>
  <c r="F138" i="109" a="1"/>
  <c r="F138" i="109" s="1"/>
  <c r="F150" i="109" a="1"/>
  <c r="F150" i="109" s="1"/>
  <c r="F162" i="109" a="1"/>
  <c r="F162" i="109" s="1"/>
  <c r="F127" i="109" a="1"/>
  <c r="F127" i="109" s="1"/>
  <c r="F55" i="109" a="1"/>
  <c r="F55" i="109" s="1"/>
  <c r="F20" i="109" a="1"/>
  <c r="F20" i="109" s="1"/>
  <c r="F32" i="109" a="1"/>
  <c r="F32" i="109" s="1"/>
  <c r="F44" i="109" a="1"/>
  <c r="F44" i="109" s="1"/>
  <c r="F56" i="109" a="1"/>
  <c r="F56" i="109" s="1"/>
  <c r="F68" i="109" a="1"/>
  <c r="F68" i="109" s="1"/>
  <c r="F80" i="109" a="1"/>
  <c r="F80" i="109" s="1"/>
  <c r="F92" i="109" a="1"/>
  <c r="F92" i="109" s="1"/>
  <c r="F104" i="109" a="1"/>
  <c r="F104" i="109" s="1"/>
  <c r="F116" i="109" a="1"/>
  <c r="F116" i="109" s="1"/>
  <c r="F128" i="109" a="1"/>
  <c r="F128" i="109" s="1"/>
  <c r="F140" i="109" a="1"/>
  <c r="F140" i="109" s="1"/>
  <c r="F152" i="109" a="1"/>
  <c r="F152" i="109" s="1"/>
  <c r="F164" i="109" a="1"/>
  <c r="F164" i="109" s="1"/>
  <c r="F31" i="109" a="1"/>
  <c r="F31" i="109" s="1"/>
  <c r="F163" i="109" a="1"/>
  <c r="F163" i="109" s="1"/>
  <c r="F21" i="109" a="1"/>
  <c r="F21" i="109" s="1"/>
  <c r="F33" i="109" a="1"/>
  <c r="F33" i="109" s="1"/>
  <c r="F45" i="109" a="1"/>
  <c r="F45" i="109" s="1"/>
  <c r="F57" i="109" a="1"/>
  <c r="F57" i="109" s="1"/>
  <c r="F69" i="109" a="1"/>
  <c r="F69" i="109" s="1"/>
  <c r="F81" i="109" a="1"/>
  <c r="F81" i="109" s="1"/>
  <c r="F93" i="109" a="1"/>
  <c r="F93" i="109" s="1"/>
  <c r="F105" i="109" a="1"/>
  <c r="F105" i="109" s="1"/>
  <c r="F117" i="109" a="1"/>
  <c r="F117" i="109" s="1"/>
  <c r="F129" i="109" a="1"/>
  <c r="F129" i="109" s="1"/>
  <c r="F141" i="109" a="1"/>
  <c r="F141" i="109" s="1"/>
  <c r="F153" i="109" a="1"/>
  <c r="F153" i="109" s="1"/>
  <c r="F165" i="109" a="1"/>
  <c r="F165" i="109" s="1"/>
  <c r="F67" i="109" a="1"/>
  <c r="F67" i="109" s="1"/>
  <c r="F22" i="109" a="1"/>
  <c r="F22" i="109" s="1"/>
  <c r="F34" i="109" a="1"/>
  <c r="F34" i="109" s="1"/>
  <c r="F46" i="109" a="1"/>
  <c r="F46" i="109" s="1"/>
  <c r="F58" i="109" a="1"/>
  <c r="F58" i="109" s="1"/>
  <c r="F70" i="109" a="1"/>
  <c r="F70" i="109" s="1"/>
  <c r="F82" i="109" a="1"/>
  <c r="F82" i="109" s="1"/>
  <c r="F94" i="109" a="1"/>
  <c r="F94" i="109" s="1"/>
  <c r="F106" i="109" a="1"/>
  <c r="F106" i="109" s="1"/>
  <c r="F118" i="109" a="1"/>
  <c r="F118" i="109" s="1"/>
  <c r="F130" i="109" a="1"/>
  <c r="F130" i="109" s="1"/>
  <c r="F142" i="109" a="1"/>
  <c r="F142" i="109" s="1"/>
  <c r="F154" i="109" a="1"/>
  <c r="F154" i="109" s="1"/>
  <c r="F166" i="109" a="1"/>
  <c r="F166" i="109" s="1"/>
  <c r="AX26" i="111" s="1" a="1"/>
  <c r="AX26" i="111" s="1"/>
  <c r="K26" i="111" s="1"/>
  <c r="F91" i="109" a="1"/>
  <c r="F91" i="109" s="1"/>
  <c r="F131" i="109" a="1"/>
  <c r="F131" i="109" s="1"/>
  <c r="F143" i="109" a="1"/>
  <c r="F143" i="109" s="1"/>
  <c r="F155" i="109" a="1"/>
  <c r="F155" i="109" s="1"/>
  <c r="F12" i="109" a="1"/>
  <c r="F12" i="109" s="1"/>
  <c r="AX20" i="111" s="1" a="1"/>
  <c r="AX20" i="111" s="1"/>
  <c r="K20" i="111" s="1"/>
  <c r="F24" i="109" a="1"/>
  <c r="F24" i="109" s="1"/>
  <c r="F36" i="109" a="1"/>
  <c r="F36" i="109" s="1"/>
  <c r="F48" i="109" a="1"/>
  <c r="F48" i="109" s="1"/>
  <c r="F60" i="109" a="1"/>
  <c r="F60" i="109" s="1"/>
  <c r="F72" i="109" a="1"/>
  <c r="F72" i="109" s="1"/>
  <c r="F84" i="109" a="1"/>
  <c r="F84" i="109" s="1"/>
  <c r="F96" i="109" a="1"/>
  <c r="F96" i="109" s="1"/>
  <c r="F108" i="109" a="1"/>
  <c r="F108" i="109" s="1"/>
  <c r="F120" i="109" a="1"/>
  <c r="F120" i="109" s="1"/>
  <c r="F132" i="109" a="1"/>
  <c r="F132" i="109" s="1"/>
  <c r="F144" i="109" a="1"/>
  <c r="F144" i="109" s="1"/>
  <c r="F156" i="109" a="1"/>
  <c r="F156" i="109" s="1"/>
  <c r="F19" i="109" a="1"/>
  <c r="F19" i="109" s="1"/>
  <c r="F139" i="109" a="1"/>
  <c r="F139" i="109" s="1"/>
  <c r="F119" i="109" a="1"/>
  <c r="F119" i="109" s="1"/>
  <c r="F73" i="109" a="1"/>
  <c r="F73" i="109" s="1"/>
  <c r="F145" i="109" a="1"/>
  <c r="F145" i="109" s="1"/>
  <c r="F79" i="109" a="1"/>
  <c r="F79" i="109" s="1"/>
  <c r="F71" i="109" a="1"/>
  <c r="F71" i="109" s="1"/>
  <c r="F49" i="109" a="1"/>
  <c r="F49" i="109" s="1"/>
  <c r="F97" i="109" a="1"/>
  <c r="F97" i="109" s="1"/>
  <c r="F157" i="109" a="1"/>
  <c r="F157" i="109" s="1"/>
  <c r="F62" i="109" a="1"/>
  <c r="F62" i="109" s="1"/>
  <c r="F74" i="109" a="1"/>
  <c r="F74" i="109" s="1"/>
  <c r="F86" i="109" a="1"/>
  <c r="F86" i="109" s="1"/>
  <c r="F98" i="109" a="1"/>
  <c r="F98" i="109" s="1"/>
  <c r="F110" i="109" a="1"/>
  <c r="F110" i="109" s="1"/>
  <c r="F122" i="109" a="1"/>
  <c r="F122" i="109" s="1"/>
  <c r="F134" i="109" a="1"/>
  <c r="F134" i="109" s="1"/>
  <c r="F146" i="109" a="1"/>
  <c r="F146" i="109" s="1"/>
  <c r="F158" i="109" a="1"/>
  <c r="F158" i="109" s="1"/>
  <c r="F103" i="109" a="1"/>
  <c r="F103" i="109" s="1"/>
  <c r="F47" i="109" a="1"/>
  <c r="F47" i="109" s="1"/>
  <c r="F95" i="109" a="1"/>
  <c r="F95" i="109" s="1"/>
  <c r="F61" i="109" a="1"/>
  <c r="F61" i="109" s="1"/>
  <c r="F109" i="109" a="1"/>
  <c r="F109" i="109" s="1"/>
  <c r="F26" i="109" a="1"/>
  <c r="F26" i="109" s="1"/>
  <c r="F15" i="109" a="1"/>
  <c r="F15" i="109" s="1"/>
  <c r="AX23" i="111" s="1" a="1"/>
  <c r="AX23" i="111" s="1"/>
  <c r="K23" i="111" s="1"/>
  <c r="F27" i="109" a="1"/>
  <c r="F27" i="109" s="1"/>
  <c r="F39" i="109" a="1"/>
  <c r="F39" i="109" s="1"/>
  <c r="F51" i="109" a="1"/>
  <c r="F51" i="109" s="1"/>
  <c r="F63" i="109" a="1"/>
  <c r="F63" i="109" s="1"/>
  <c r="F75" i="109" a="1"/>
  <c r="F75" i="109" s="1"/>
  <c r="F87" i="109" a="1"/>
  <c r="F87" i="109" s="1"/>
  <c r="F99" i="109" a="1"/>
  <c r="F99" i="109" s="1"/>
  <c r="F111" i="109" a="1"/>
  <c r="F111" i="109" s="1"/>
  <c r="F123" i="109" a="1"/>
  <c r="F123" i="109" s="1"/>
  <c r="F135" i="109" a="1"/>
  <c r="F135" i="109" s="1"/>
  <c r="F147" i="109" a="1"/>
  <c r="F147" i="109" s="1"/>
  <c r="F159" i="109" a="1"/>
  <c r="F159" i="109" s="1"/>
  <c r="D5" i="109"/>
  <c r="E4" i="107"/>
  <c r="C86" i="112" l="1"/>
  <c r="C56" i="134"/>
  <c r="AR177" i="131"/>
  <c r="AW177" i="131"/>
  <c r="BC19" i="131"/>
  <c r="BB177" i="131"/>
  <c r="AM19" i="131"/>
  <c r="AK19" i="131"/>
  <c r="AJ19" i="131"/>
  <c r="AN19" i="131"/>
  <c r="AL19" i="131"/>
  <c r="V176" i="131"/>
  <c r="AM176" i="131"/>
  <c r="AL176" i="131"/>
  <c r="AK176" i="131"/>
  <c r="AJ176" i="131"/>
  <c r="AN176" i="131"/>
  <c r="AN175" i="131"/>
  <c r="AM175" i="131"/>
  <c r="AL175" i="131"/>
  <c r="AK175" i="131"/>
  <c r="AJ175" i="131"/>
  <c r="V19" i="131"/>
  <c r="AK28" i="111"/>
  <c r="AC19" i="131"/>
  <c r="AN28" i="111"/>
  <c r="AB19" i="131"/>
  <c r="Y19" i="131"/>
  <c r="AJ28" i="111"/>
  <c r="AM28" i="111"/>
  <c r="Z19" i="131"/>
  <c r="W19" i="131"/>
  <c r="AA19" i="131"/>
  <c r="X19" i="131"/>
  <c r="AL28" i="111"/>
  <c r="AC176" i="131"/>
  <c r="W176" i="131"/>
  <c r="X176" i="131"/>
  <c r="Z176" i="131"/>
  <c r="Y176" i="131"/>
  <c r="AB176" i="131"/>
  <c r="AA176" i="131"/>
  <c r="AL27" i="111"/>
  <c r="AM27" i="111"/>
  <c r="AJ27" i="111"/>
  <c r="C16" i="104"/>
  <c r="C22" i="131" s="1"/>
  <c r="C21" i="131"/>
  <c r="AC175" i="131"/>
  <c r="AB175" i="131"/>
  <c r="AA175" i="131"/>
  <c r="Z175" i="131"/>
  <c r="W175" i="131"/>
  <c r="Y175" i="131"/>
  <c r="X175" i="131"/>
  <c r="V175" i="131"/>
  <c r="AD19" i="111"/>
  <c r="AD28" i="111"/>
  <c r="AD27" i="111"/>
  <c r="I132" i="109" a="1"/>
  <c r="I132" i="109" s="1"/>
  <c r="H159" i="112" s="1"/>
  <c r="I20" i="109" a="1"/>
  <c r="I20" i="109" s="1"/>
  <c r="H47" i="112" s="1"/>
  <c r="I159" i="109" a="1"/>
  <c r="I159" i="109" s="1"/>
  <c r="H186" i="112" s="1"/>
  <c r="I63" i="109" a="1"/>
  <c r="I63" i="109" s="1"/>
  <c r="I95" i="109" a="1"/>
  <c r="I95" i="109" s="1"/>
  <c r="I98" i="109" a="1"/>
  <c r="I98" i="109" s="1"/>
  <c r="I144" i="109" a="1"/>
  <c r="I144" i="109" s="1"/>
  <c r="H171" i="112" s="1"/>
  <c r="I48" i="109" a="1"/>
  <c r="I48" i="109" s="1"/>
  <c r="I166" i="109" a="1"/>
  <c r="I166" i="109" s="1"/>
  <c r="AW26" i="111" s="1"/>
  <c r="J26" i="111" s="1"/>
  <c r="H193" i="112" s="1"/>
  <c r="I70" i="109" a="1"/>
  <c r="I70" i="109" s="1"/>
  <c r="I141" i="109" a="1"/>
  <c r="I141" i="109" s="1"/>
  <c r="H168" i="112" s="1"/>
  <c r="I45" i="109" a="1"/>
  <c r="I45" i="109" s="1"/>
  <c r="I128" i="109" a="1"/>
  <c r="I128" i="109" s="1"/>
  <c r="H155" i="112" s="1"/>
  <c r="I32" i="109" a="1"/>
  <c r="I32" i="109" s="1"/>
  <c r="I114" i="109" a="1"/>
  <c r="I114" i="109" s="1"/>
  <c r="H141" i="112" s="1"/>
  <c r="I18" i="109" a="1"/>
  <c r="I18" i="109" s="1"/>
  <c r="H45" i="112" s="1"/>
  <c r="I149" i="109" a="1"/>
  <c r="I149" i="109" s="1"/>
  <c r="H176" i="112" s="1"/>
  <c r="I53" i="109" a="1"/>
  <c r="I53" i="109" s="1"/>
  <c r="I28" i="109" a="1"/>
  <c r="I28" i="109" s="1"/>
  <c r="H55" i="112" s="1"/>
  <c r="I160" i="109" a="1"/>
  <c r="I160" i="109" s="1"/>
  <c r="H187" i="112" s="1"/>
  <c r="I25" i="109" a="1"/>
  <c r="I25" i="109" s="1"/>
  <c r="H52" i="112" s="1"/>
  <c r="I86" i="109" a="1"/>
  <c r="I86" i="109" s="1"/>
  <c r="I33" i="109" a="1"/>
  <c r="I33" i="109" s="1"/>
  <c r="I142" i="109" a="1"/>
  <c r="I142" i="109" s="1"/>
  <c r="H169" i="112" s="1"/>
  <c r="I46" i="109" a="1"/>
  <c r="I46" i="109" s="1"/>
  <c r="I117" i="109" a="1"/>
  <c r="I117" i="109" s="1"/>
  <c r="H144" i="112" s="1"/>
  <c r="I21" i="109" a="1"/>
  <c r="I21" i="109" s="1"/>
  <c r="H48" i="112" s="1"/>
  <c r="I104" i="109" a="1"/>
  <c r="I104" i="109" s="1"/>
  <c r="I55" i="109" a="1"/>
  <c r="I55" i="109" s="1"/>
  <c r="I90" i="109" a="1"/>
  <c r="I90" i="109" s="1"/>
  <c r="I38" i="109" a="1"/>
  <c r="I38" i="109" s="1"/>
  <c r="I125" i="109" a="1"/>
  <c r="I125" i="109" s="1"/>
  <c r="H152" i="112" s="1"/>
  <c r="I29" i="109" a="1"/>
  <c r="I29" i="109" s="1"/>
  <c r="H56" i="112" s="1"/>
  <c r="I14" i="109" a="1"/>
  <c r="I14" i="109" s="1"/>
  <c r="AW22" i="111" s="1"/>
  <c r="J22" i="111" s="1"/>
  <c r="H41" i="112" s="1"/>
  <c r="I136" i="109" a="1"/>
  <c r="I136" i="109" s="1"/>
  <c r="H163" i="112" s="1"/>
  <c r="I23" i="109" a="1"/>
  <c r="I23" i="109" s="1"/>
  <c r="H50" i="112" s="1"/>
  <c r="I47" i="109" a="1"/>
  <c r="I47" i="109" s="1"/>
  <c r="I58" i="109" a="1"/>
  <c r="I58" i="109" s="1"/>
  <c r="I16" i="109" a="1"/>
  <c r="I16" i="109" s="1"/>
  <c r="AW24" i="111" s="1"/>
  <c r="J24" i="111" s="1"/>
  <c r="H43" i="112" s="1"/>
  <c r="I148" i="109" a="1"/>
  <c r="I148" i="109" s="1"/>
  <c r="H175" i="112" s="1"/>
  <c r="I103" i="109" a="1"/>
  <c r="I103" i="109" s="1"/>
  <c r="I120" i="109" a="1"/>
  <c r="I120" i="109" s="1"/>
  <c r="H147" i="112" s="1"/>
  <c r="I27" i="109" a="1"/>
  <c r="I27" i="109" s="1"/>
  <c r="H54" i="112" s="1"/>
  <c r="I158" i="109" a="1"/>
  <c r="I158" i="109" s="1"/>
  <c r="H185" i="112" s="1"/>
  <c r="I62" i="109" a="1"/>
  <c r="I62" i="109" s="1"/>
  <c r="I73" i="109" a="1"/>
  <c r="I73" i="109" s="1"/>
  <c r="I108" i="109" a="1"/>
  <c r="I108" i="109" s="1"/>
  <c r="I12" i="109" a="1"/>
  <c r="I12" i="109" s="1"/>
  <c r="AW20" i="111" s="1"/>
  <c r="I130" i="109" a="1"/>
  <c r="I130" i="109" s="1"/>
  <c r="H157" i="112" s="1"/>
  <c r="I34" i="109" a="1"/>
  <c r="I34" i="109" s="1"/>
  <c r="I105" i="109" a="1"/>
  <c r="I105" i="109" s="1"/>
  <c r="I163" i="109" a="1"/>
  <c r="I163" i="109" s="1"/>
  <c r="H190" i="112" s="1"/>
  <c r="I92" i="109" a="1"/>
  <c r="I92" i="109" s="1"/>
  <c r="I127" i="109" a="1"/>
  <c r="I127" i="109" s="1"/>
  <c r="H154" i="112" s="1"/>
  <c r="I78" i="109" a="1"/>
  <c r="I78" i="109" s="1"/>
  <c r="I85" i="109" a="1"/>
  <c r="I85" i="109" s="1"/>
  <c r="I113" i="109" a="1"/>
  <c r="I113" i="109" s="1"/>
  <c r="H140" i="112" s="1"/>
  <c r="I17" i="109" a="1"/>
  <c r="I17" i="109" s="1"/>
  <c r="AW25" i="111" s="1"/>
  <c r="J25" i="111" s="1"/>
  <c r="H44" i="112" s="1"/>
  <c r="I121" i="109" a="1"/>
  <c r="I121" i="109" s="1"/>
  <c r="H148" i="112" s="1"/>
  <c r="I112" i="109" a="1"/>
  <c r="I112" i="109" s="1"/>
  <c r="H139" i="112" s="1"/>
  <c r="I43" i="109" a="1"/>
  <c r="I43" i="109" s="1"/>
  <c r="I79" i="109" a="1"/>
  <c r="I79" i="109" s="1"/>
  <c r="I116" i="109" a="1"/>
  <c r="I116" i="109" s="1"/>
  <c r="H143" i="112" s="1"/>
  <c r="I41" i="109" a="1"/>
  <c r="I41" i="109" s="1"/>
  <c r="I123" i="109" a="1"/>
  <c r="I123" i="109" s="1"/>
  <c r="H150" i="112" s="1"/>
  <c r="I111" i="109" a="1"/>
  <c r="I111" i="109" s="1"/>
  <c r="H138" i="112" s="1"/>
  <c r="I15" i="109" a="1"/>
  <c r="I15" i="109" s="1"/>
  <c r="AW23" i="111" s="1"/>
  <c r="J23" i="111" s="1"/>
  <c r="H42" i="112" s="1"/>
  <c r="I146" i="109" a="1"/>
  <c r="I146" i="109" s="1"/>
  <c r="H173" i="112" s="1"/>
  <c r="I157" i="109" a="1"/>
  <c r="I157" i="109" s="1"/>
  <c r="H184" i="112" s="1"/>
  <c r="I119" i="109" a="1"/>
  <c r="I119" i="109" s="1"/>
  <c r="H146" i="112" s="1"/>
  <c r="I96" i="109" a="1"/>
  <c r="I96" i="109" s="1"/>
  <c r="I155" i="109" a="1"/>
  <c r="I155" i="109" s="1"/>
  <c r="H182" i="112" s="1"/>
  <c r="I118" i="109" a="1"/>
  <c r="I118" i="109" s="1"/>
  <c r="H145" i="112" s="1"/>
  <c r="I22" i="109" a="1"/>
  <c r="I22" i="109" s="1"/>
  <c r="I93" i="109" a="1"/>
  <c r="I93" i="109" s="1"/>
  <c r="I31" i="109" a="1"/>
  <c r="I31" i="109" s="1"/>
  <c r="I80" i="109" a="1"/>
  <c r="I80" i="109" s="1"/>
  <c r="I162" i="109" a="1"/>
  <c r="I162" i="109" s="1"/>
  <c r="H189" i="112" s="1"/>
  <c r="I66" i="109" a="1"/>
  <c r="I66" i="109" s="1"/>
  <c r="I37" i="109" a="1"/>
  <c r="I37" i="109" s="1"/>
  <c r="I101" i="109" a="1"/>
  <c r="I101" i="109" s="1"/>
  <c r="I124" i="109" a="1"/>
  <c r="I124" i="109" s="1"/>
  <c r="H151" i="112" s="1"/>
  <c r="I88" i="109" a="1"/>
  <c r="I88" i="109" s="1"/>
  <c r="I129" i="109" a="1"/>
  <c r="I129" i="109" s="1"/>
  <c r="H156" i="112" s="1"/>
  <c r="I137" i="109" a="1"/>
  <c r="I137" i="109" s="1"/>
  <c r="H164" i="112" s="1"/>
  <c r="I59" i="109" a="1"/>
  <c r="I59" i="109" s="1"/>
  <c r="I39" i="109" a="1"/>
  <c r="I39" i="109" s="1"/>
  <c r="I26" i="109" a="1"/>
  <c r="I26" i="109" s="1"/>
  <c r="H53" i="112" s="1"/>
  <c r="I134" i="109" a="1"/>
  <c r="I134" i="109" s="1"/>
  <c r="H161" i="112" s="1"/>
  <c r="I97" i="109" a="1"/>
  <c r="I97" i="109" s="1"/>
  <c r="I139" i="109" a="1"/>
  <c r="I139" i="109" s="1"/>
  <c r="H166" i="112" s="1"/>
  <c r="I84" i="109" a="1"/>
  <c r="I84" i="109" s="1"/>
  <c r="I143" i="109" a="1"/>
  <c r="I143" i="109" s="1"/>
  <c r="H170" i="112" s="1"/>
  <c r="I106" i="109" a="1"/>
  <c r="I106" i="109" s="1"/>
  <c r="I67" i="109" a="1"/>
  <c r="I67" i="109" s="1"/>
  <c r="I81" i="109" a="1"/>
  <c r="I81" i="109" s="1"/>
  <c r="I164" i="109" a="1"/>
  <c r="I164" i="109" s="1"/>
  <c r="H191" i="112" s="1"/>
  <c r="I68" i="109" a="1"/>
  <c r="I68" i="109" s="1"/>
  <c r="I150" i="109" a="1"/>
  <c r="I150" i="109" s="1"/>
  <c r="H177" i="112" s="1"/>
  <c r="I54" i="109" a="1"/>
  <c r="I54" i="109" s="1"/>
  <c r="I83" i="109" a="1"/>
  <c r="I83" i="109" s="1"/>
  <c r="I89" i="109" a="1"/>
  <c r="I89" i="109" s="1"/>
  <c r="I100" i="109" a="1"/>
  <c r="I100" i="109" s="1"/>
  <c r="I107" i="109" a="1"/>
  <c r="I107" i="109" s="1"/>
  <c r="I64" i="109" a="1"/>
  <c r="I64" i="109" s="1"/>
  <c r="I51" i="109" a="1"/>
  <c r="I51" i="109" s="1"/>
  <c r="I154" i="109" a="1"/>
  <c r="I154" i="109" s="1"/>
  <c r="H181" i="112" s="1"/>
  <c r="I102" i="109" a="1"/>
  <c r="I102" i="109" s="1"/>
  <c r="I50" i="109" a="1"/>
  <c r="I50" i="109" s="1"/>
  <c r="I135" i="109" a="1"/>
  <c r="I135" i="109" s="1"/>
  <c r="H162" i="112" s="1"/>
  <c r="I145" i="109" a="1"/>
  <c r="I145" i="109" s="1"/>
  <c r="H172" i="112" s="1"/>
  <c r="I99" i="109" a="1"/>
  <c r="I99" i="109" s="1"/>
  <c r="I87" i="109" a="1"/>
  <c r="I87" i="109" s="1"/>
  <c r="I109" i="109" a="1"/>
  <c r="I109" i="109" s="1"/>
  <c r="H136" i="112" s="1"/>
  <c r="I122" i="109" a="1"/>
  <c r="I122" i="109" s="1"/>
  <c r="H149" i="112" s="1"/>
  <c r="I49" i="109" a="1"/>
  <c r="I49" i="109" s="1"/>
  <c r="I19" i="109" a="1"/>
  <c r="I19" i="109" s="1"/>
  <c r="H46" i="112" s="1"/>
  <c r="I72" i="109" a="1"/>
  <c r="I72" i="109" s="1"/>
  <c r="I131" i="109" a="1"/>
  <c r="I131" i="109" s="1"/>
  <c r="H158" i="112" s="1"/>
  <c r="I94" i="109" a="1"/>
  <c r="I94" i="109" s="1"/>
  <c r="I165" i="109" a="1"/>
  <c r="I165" i="109" s="1"/>
  <c r="H192" i="112" s="1"/>
  <c r="I69" i="109" a="1"/>
  <c r="I69" i="109" s="1"/>
  <c r="I152" i="109" a="1"/>
  <c r="I152" i="109" s="1"/>
  <c r="H179" i="112" s="1"/>
  <c r="I56" i="109" a="1"/>
  <c r="I56" i="109" s="1"/>
  <c r="I138" i="109" a="1"/>
  <c r="I138" i="109" s="1"/>
  <c r="H165" i="112" s="1"/>
  <c r="I42" i="109" a="1"/>
  <c r="I42" i="109" s="1"/>
  <c r="I115" i="109" a="1"/>
  <c r="I115" i="109" s="1"/>
  <c r="H142" i="112" s="1"/>
  <c r="I77" i="109" a="1"/>
  <c r="I77" i="109" s="1"/>
  <c r="I76" i="109" a="1"/>
  <c r="I76" i="109" s="1"/>
  <c r="I35" i="109" a="1"/>
  <c r="I35" i="109" s="1"/>
  <c r="I40" i="109" a="1"/>
  <c r="I40" i="109" s="1"/>
  <c r="I147" i="109" a="1"/>
  <c r="I147" i="109" s="1"/>
  <c r="H174" i="112" s="1"/>
  <c r="I36" i="109" a="1"/>
  <c r="I36" i="109" s="1"/>
  <c r="I74" i="109" a="1"/>
  <c r="I74" i="109" s="1"/>
  <c r="I75" i="109" a="1"/>
  <c r="I75" i="109" s="1"/>
  <c r="I61" i="109" a="1"/>
  <c r="I61" i="109" s="1"/>
  <c r="I110" i="109" a="1"/>
  <c r="I110" i="109" s="1"/>
  <c r="H137" i="112" s="1"/>
  <c r="I71" i="109" a="1"/>
  <c r="I71" i="109" s="1"/>
  <c r="I156" i="109" a="1"/>
  <c r="I156" i="109" s="1"/>
  <c r="H183" i="112" s="1"/>
  <c r="I60" i="109" a="1"/>
  <c r="I60" i="109" s="1"/>
  <c r="I91" i="109" a="1"/>
  <c r="I91" i="109" s="1"/>
  <c r="I82" i="109" a="1"/>
  <c r="I82" i="109" s="1"/>
  <c r="I153" i="109" a="1"/>
  <c r="I153" i="109" s="1"/>
  <c r="H180" i="112" s="1"/>
  <c r="I57" i="109" a="1"/>
  <c r="I57" i="109" s="1"/>
  <c r="I140" i="109" a="1"/>
  <c r="I140" i="109" s="1"/>
  <c r="H167" i="112" s="1"/>
  <c r="I44" i="109" a="1"/>
  <c r="I44" i="109" s="1"/>
  <c r="I126" i="109" a="1"/>
  <c r="I126" i="109" s="1"/>
  <c r="H153" i="112" s="1"/>
  <c r="I30" i="109" a="1"/>
  <c r="I30" i="109" s="1"/>
  <c r="H57" i="112" s="1"/>
  <c r="I161" i="109" a="1"/>
  <c r="I161" i="109" s="1"/>
  <c r="H188" i="112" s="1"/>
  <c r="I65" i="109" a="1"/>
  <c r="I65" i="109" s="1"/>
  <c r="I52" i="109" a="1"/>
  <c r="I52" i="109" s="1"/>
  <c r="I151" i="109" a="1"/>
  <c r="I151" i="109" s="1"/>
  <c r="I133" i="109" a="1"/>
  <c r="I133" i="109" s="1"/>
  <c r="H160" i="112" s="1"/>
  <c r="I24" i="109" a="1"/>
  <c r="I24" i="109" s="1"/>
  <c r="H51" i="112" s="1"/>
  <c r="AX32" i="108"/>
  <c r="A32" i="108" s="1"/>
  <c r="AX28" i="108"/>
  <c r="A28" i="108" s="1"/>
  <c r="AX13" i="108"/>
  <c r="A13" i="108" s="1"/>
  <c r="AX37" i="108"/>
  <c r="A37" i="108" s="1"/>
  <c r="AX16" i="108"/>
  <c r="A16" i="108" s="1"/>
  <c r="AX36" i="108"/>
  <c r="A36" i="108" s="1"/>
  <c r="AX14" i="108"/>
  <c r="A14" i="108" s="1"/>
  <c r="AX23" i="108"/>
  <c r="A23" i="108" s="1"/>
  <c r="AX29" i="108"/>
  <c r="A29" i="108" s="1"/>
  <c r="AX40" i="108"/>
  <c r="A40" i="108" s="1"/>
  <c r="AX35" i="108"/>
  <c r="A35" i="108" s="1"/>
  <c r="AX41" i="108"/>
  <c r="A41" i="108" s="1"/>
  <c r="AX20" i="108"/>
  <c r="A20" i="108" s="1"/>
  <c r="AX25" i="108"/>
  <c r="A25" i="108" s="1"/>
  <c r="AX38" i="108"/>
  <c r="A38" i="108" s="1"/>
  <c r="AX33" i="108"/>
  <c r="A33" i="108" s="1"/>
  <c r="AX22" i="108"/>
  <c r="A22" i="108" s="1"/>
  <c r="AX18" i="108"/>
  <c r="A18" i="108" s="1"/>
  <c r="AX19" i="108"/>
  <c r="A19" i="108" s="1"/>
  <c r="AX39" i="108"/>
  <c r="A39" i="108" s="1"/>
  <c r="AX17" i="108"/>
  <c r="A17" i="108" s="1"/>
  <c r="AX24" i="108"/>
  <c r="A24" i="108" s="1"/>
  <c r="AX12" i="108"/>
  <c r="A12" i="108" s="1"/>
  <c r="AX30" i="108"/>
  <c r="A30" i="108" s="1"/>
  <c r="AX27" i="108"/>
  <c r="A27" i="108" s="1"/>
  <c r="AX26" i="108"/>
  <c r="A26" i="108" s="1"/>
  <c r="AX21" i="108"/>
  <c r="A21" i="108" s="1"/>
  <c r="AX34" i="108"/>
  <c r="A34" i="108" s="1"/>
  <c r="I13" i="109" a="1"/>
  <c r="I13" i="109" s="1"/>
  <c r="AW21" i="111" s="1"/>
  <c r="J21" i="111" s="1"/>
  <c r="H40" i="112" s="1"/>
  <c r="AG22" i="116" a="1"/>
  <c r="AG22" i="116" s="1"/>
  <c r="A22" i="116" s="1"/>
  <c r="C17" i="104"/>
  <c r="C23" i="131" s="1"/>
  <c r="C57" i="134" l="1"/>
  <c r="C87" i="112"/>
  <c r="J20" i="111"/>
  <c r="H39" i="112" s="1"/>
  <c r="AO19" i="131"/>
  <c r="AS19" i="131" s="1"/>
  <c r="AO175" i="131"/>
  <c r="AS175" i="131" s="1"/>
  <c r="AO176" i="131"/>
  <c r="A19" i="131"/>
  <c r="AE24" i="111"/>
  <c r="AE21" i="111"/>
  <c r="AE23" i="111"/>
  <c r="AE25" i="111"/>
  <c r="AE22" i="111"/>
  <c r="AE26" i="111"/>
  <c r="A176" i="131"/>
  <c r="H178" i="112"/>
  <c r="H64" i="112"/>
  <c r="H79" i="112"/>
  <c r="H103" i="112"/>
  <c r="H114" i="112"/>
  <c r="H91" i="112"/>
  <c r="H128" i="112"/>
  <c r="H130" i="112"/>
  <c r="H73" i="112"/>
  <c r="H69" i="112"/>
  <c r="H133" i="112"/>
  <c r="H117" i="112"/>
  <c r="H125" i="112"/>
  <c r="H118" i="112"/>
  <c r="H63" i="112"/>
  <c r="H77" i="112"/>
  <c r="H110" i="112"/>
  <c r="H107" i="112"/>
  <c r="H70" i="112"/>
  <c r="H119" i="112"/>
  <c r="H89" i="112"/>
  <c r="H74" i="112"/>
  <c r="H82" i="112"/>
  <c r="H122" i="112"/>
  <c r="H88" i="112"/>
  <c r="H121" i="112"/>
  <c r="H134" i="112"/>
  <c r="H108" i="112"/>
  <c r="H68" i="112"/>
  <c r="H75" i="112"/>
  <c r="H127" i="112"/>
  <c r="H93" i="112"/>
  <c r="H105" i="112"/>
  <c r="H101" i="112"/>
  <c r="H85" i="112"/>
  <c r="H76" i="112"/>
  <c r="H129" i="112"/>
  <c r="H81" i="112"/>
  <c r="H111" i="112"/>
  <c r="H58" i="112"/>
  <c r="H131" i="112"/>
  <c r="H72" i="112"/>
  <c r="H90" i="112"/>
  <c r="H84" i="112"/>
  <c r="H126" i="112"/>
  <c r="H112" i="112"/>
  <c r="H94" i="112"/>
  <c r="H123" i="112"/>
  <c r="H135" i="112"/>
  <c r="H65" i="112"/>
  <c r="H100" i="112"/>
  <c r="H59" i="112"/>
  <c r="H115" i="112"/>
  <c r="H120" i="112"/>
  <c r="H132" i="112"/>
  <c r="H104" i="112"/>
  <c r="H102" i="112"/>
  <c r="H66" i="112"/>
  <c r="H60" i="112"/>
  <c r="H92" i="112"/>
  <c r="H109" i="112"/>
  <c r="H99" i="112"/>
  <c r="H116" i="112"/>
  <c r="H86" i="112"/>
  <c r="H106" i="112"/>
  <c r="H113" i="112"/>
  <c r="H87" i="112"/>
  <c r="H67" i="112"/>
  <c r="H71" i="112"/>
  <c r="H98" i="112"/>
  <c r="H62" i="112"/>
  <c r="H96" i="112"/>
  <c r="H78" i="112"/>
  <c r="H95" i="112"/>
  <c r="H124" i="112"/>
  <c r="H49" i="112"/>
  <c r="H61" i="112"/>
  <c r="H80" i="112"/>
  <c r="H97" i="112"/>
  <c r="A28" i="111"/>
  <c r="A175" i="131"/>
  <c r="A27" i="111"/>
  <c r="AJ23" i="111"/>
  <c r="AK22" i="111"/>
  <c r="H23" i="131"/>
  <c r="M62" i="109"/>
  <c r="A62" i="109" s="1"/>
  <c r="M95" i="109"/>
  <c r="A95" i="109" s="1"/>
  <c r="M86" i="109"/>
  <c r="A86" i="109" s="1"/>
  <c r="M80" i="109"/>
  <c r="AX80" i="109" s="1" a="1"/>
  <c r="AX80" i="109" s="1"/>
  <c r="M29" i="109"/>
  <c r="A29" i="109" s="1"/>
  <c r="M47" i="109"/>
  <c r="A47" i="109" s="1"/>
  <c r="M130" i="109"/>
  <c r="A130" i="109" s="1"/>
  <c r="M25" i="109"/>
  <c r="A25" i="109" s="1"/>
  <c r="M43" i="109"/>
  <c r="A43" i="109" s="1"/>
  <c r="M166" i="109"/>
  <c r="A166" i="109" s="1"/>
  <c r="M55" i="109"/>
  <c r="A55" i="109" s="1"/>
  <c r="M113" i="109"/>
  <c r="A113" i="109" s="1"/>
  <c r="M157" i="109"/>
  <c r="A157" i="109" s="1"/>
  <c r="M46" i="109"/>
  <c r="AX46" i="109" s="1" a="1"/>
  <c r="AX46" i="109" s="1"/>
  <c r="M123" i="109"/>
  <c r="AX123" i="109" s="1" a="1"/>
  <c r="AX123" i="109" s="1"/>
  <c r="M149" i="109"/>
  <c r="AX149" i="109" s="1" a="1"/>
  <c r="AX149" i="109" s="1"/>
  <c r="M92" i="109"/>
  <c r="A92" i="109" s="1"/>
  <c r="M103" i="109"/>
  <c r="A103" i="109" s="1"/>
  <c r="M118" i="109"/>
  <c r="A118" i="109" s="1"/>
  <c r="M83" i="109"/>
  <c r="A83" i="109" s="1"/>
  <c r="M132" i="109"/>
  <c r="A132" i="109" s="1"/>
  <c r="M12" i="109"/>
  <c r="A12" i="109" s="1"/>
  <c r="M158" i="109"/>
  <c r="A158" i="109" s="1"/>
  <c r="M81" i="109"/>
  <c r="A81" i="109" s="1"/>
  <c r="M142" i="109"/>
  <c r="A142" i="109" s="1"/>
  <c r="M85" i="109"/>
  <c r="AX85" i="109" s="1" a="1"/>
  <c r="AX85" i="109" s="1"/>
  <c r="M107" i="109"/>
  <c r="AX107" i="109" s="1" a="1"/>
  <c r="AX107" i="109" s="1"/>
  <c r="M18" i="109"/>
  <c r="A18" i="109" s="1"/>
  <c r="M112" i="109"/>
  <c r="A112" i="109" s="1"/>
  <c r="M163" i="109"/>
  <c r="A163" i="109" s="1"/>
  <c r="M45" i="109"/>
  <c r="A45" i="109" s="1"/>
  <c r="M63" i="109"/>
  <c r="A63" i="109" s="1"/>
  <c r="M104" i="109"/>
  <c r="A104" i="109" s="1"/>
  <c r="M41" i="109"/>
  <c r="A41" i="109" s="1"/>
  <c r="M48" i="109"/>
  <c r="A48" i="109" s="1"/>
  <c r="M26" i="109"/>
  <c r="AX26" i="109" s="1" a="1"/>
  <c r="AX26" i="109" s="1"/>
  <c r="M31" i="109"/>
  <c r="A31" i="109" s="1"/>
  <c r="M23" i="109"/>
  <c r="A23" i="109" s="1"/>
  <c r="M146" i="109"/>
  <c r="A146" i="109" s="1"/>
  <c r="M155" i="109"/>
  <c r="AX155" i="109" s="1" a="1"/>
  <c r="AX155" i="109" s="1"/>
  <c r="M160" i="109"/>
  <c r="A160" i="109" s="1"/>
  <c r="M77" i="109"/>
  <c r="A77" i="109" s="1"/>
  <c r="M102" i="109"/>
  <c r="A102" i="109" s="1"/>
  <c r="M164" i="109"/>
  <c r="A164" i="109" s="1"/>
  <c r="M165" i="109"/>
  <c r="A165" i="109" s="1"/>
  <c r="M134" i="109"/>
  <c r="A134" i="109" s="1"/>
  <c r="M137" i="109"/>
  <c r="A137" i="109" s="1"/>
  <c r="M101" i="109"/>
  <c r="A101" i="109" s="1"/>
  <c r="M87" i="109"/>
  <c r="A87" i="109" s="1"/>
  <c r="M64" i="109"/>
  <c r="AX64" i="109" s="1" a="1"/>
  <c r="AX64" i="109" s="1"/>
  <c r="M42" i="109"/>
  <c r="A42" i="109" s="1"/>
  <c r="M111" i="109"/>
  <c r="AX111" i="109" s="1" a="1"/>
  <c r="AX111" i="109" s="1"/>
  <c r="M51" i="109"/>
  <c r="A51" i="109" s="1"/>
  <c r="M138" i="109"/>
  <c r="A138" i="109" s="1"/>
  <c r="M76" i="109"/>
  <c r="A76" i="109" s="1"/>
  <c r="M19" i="109"/>
  <c r="A19" i="109" s="1"/>
  <c r="M50" i="109"/>
  <c r="A50" i="109" s="1"/>
  <c r="M78" i="109"/>
  <c r="A78" i="109" s="1"/>
  <c r="M72" i="109"/>
  <c r="A72" i="109" s="1"/>
  <c r="M115" i="109"/>
  <c r="A115" i="109" s="1"/>
  <c r="M66" i="109"/>
  <c r="A66" i="109" s="1"/>
  <c r="M116" i="109"/>
  <c r="A116" i="109" s="1"/>
  <c r="M129" i="109"/>
  <c r="A129" i="109" s="1"/>
  <c r="M96" i="109"/>
  <c r="AX96" i="109" s="1" a="1"/>
  <c r="AX96" i="109" s="1"/>
  <c r="M56" i="109"/>
  <c r="A56" i="109" s="1"/>
  <c r="M16" i="109"/>
  <c r="A16" i="109" s="1"/>
  <c r="M114" i="109"/>
  <c r="A114" i="109" s="1"/>
  <c r="M38" i="109"/>
  <c r="AX38" i="109" s="1" a="1"/>
  <c r="AX38" i="109" s="1"/>
  <c r="M49" i="109"/>
  <c r="A49" i="109" s="1"/>
  <c r="M144" i="109"/>
  <c r="A144" i="109" s="1"/>
  <c r="M84" i="109"/>
  <c r="AX84" i="109" s="1" a="1"/>
  <c r="AX84" i="109" s="1"/>
  <c r="M37" i="109"/>
  <c r="A37" i="109" s="1"/>
  <c r="M94" i="109"/>
  <c r="A94" i="109" s="1"/>
  <c r="M54" i="109"/>
  <c r="A54" i="109" s="1"/>
  <c r="M93" i="109"/>
  <c r="A93" i="109" s="1"/>
  <c r="M105" i="109"/>
  <c r="AX105" i="109" s="1" a="1"/>
  <c r="AX105" i="109" s="1"/>
  <c r="M28" i="109"/>
  <c r="A28" i="109" s="1"/>
  <c r="M141" i="109"/>
  <c r="A141" i="109" s="1"/>
  <c r="M33" i="109"/>
  <c r="A33" i="109" s="1"/>
  <c r="M27" i="109"/>
  <c r="A27" i="109" s="1"/>
  <c r="M21" i="109"/>
  <c r="AX21" i="109" s="1" a="1"/>
  <c r="AX21" i="109" s="1"/>
  <c r="M22" i="109"/>
  <c r="AX22" i="109" s="1" a="1"/>
  <c r="AX22" i="109" s="1"/>
  <c r="M69" i="109"/>
  <c r="A69" i="109" s="1"/>
  <c r="M79" i="109"/>
  <c r="AX79" i="109" s="1" a="1"/>
  <c r="AX79" i="109" s="1"/>
  <c r="M17" i="109"/>
  <c r="AX17" i="109" s="1" a="1"/>
  <c r="AX17" i="109" s="1"/>
  <c r="M98" i="109"/>
  <c r="A98" i="109" s="1"/>
  <c r="M20" i="109"/>
  <c r="A20" i="109" s="1"/>
  <c r="M106" i="109"/>
  <c r="A106" i="109" s="1"/>
  <c r="M162" i="109"/>
  <c r="A162" i="109" s="1"/>
  <c r="M59" i="109"/>
  <c r="A59" i="109" s="1"/>
  <c r="M68" i="109"/>
  <c r="A68" i="109" s="1"/>
  <c r="M90" i="109"/>
  <c r="AX90" i="109" s="1" a="1"/>
  <c r="AX90" i="109" s="1"/>
  <c r="M120" i="109"/>
  <c r="A120" i="109" s="1"/>
  <c r="M109" i="109"/>
  <c r="A109" i="109" s="1"/>
  <c r="M70" i="109"/>
  <c r="AX70" i="109" s="1" a="1"/>
  <c r="AX70" i="109" s="1"/>
  <c r="M73" i="109"/>
  <c r="A73" i="109" s="1"/>
  <c r="M35" i="109"/>
  <c r="A35" i="109" s="1"/>
  <c r="M32" i="109"/>
  <c r="AX32" i="109" s="1" a="1"/>
  <c r="AX32" i="109" s="1"/>
  <c r="M89" i="109"/>
  <c r="A89" i="109" s="1"/>
  <c r="M53" i="109"/>
  <c r="A53" i="109" s="1"/>
  <c r="M135" i="109"/>
  <c r="A135" i="109" s="1"/>
  <c r="M34" i="109"/>
  <c r="AX34" i="109" s="1" a="1"/>
  <c r="AX34" i="109" s="1"/>
  <c r="M14" i="109"/>
  <c r="A14" i="109" s="1"/>
  <c r="M58" i="109"/>
  <c r="A58" i="109" s="1"/>
  <c r="M97" i="109"/>
  <c r="A97" i="109" s="1"/>
  <c r="M159" i="109"/>
  <c r="A159" i="109" s="1"/>
  <c r="M152" i="109"/>
  <c r="A152" i="109" s="1"/>
  <c r="M148" i="109"/>
  <c r="A148" i="109" s="1"/>
  <c r="M139" i="109"/>
  <c r="AX139" i="109" s="1" a="1"/>
  <c r="AX139" i="109" s="1"/>
  <c r="M128" i="109"/>
  <c r="A128" i="109" s="1"/>
  <c r="M127" i="109"/>
  <c r="AX127" i="109" s="1" a="1"/>
  <c r="AX127" i="109" s="1"/>
  <c r="M125" i="109"/>
  <c r="A125" i="109" s="1"/>
  <c r="M122" i="109"/>
  <c r="A122" i="109" s="1"/>
  <c r="M119" i="109"/>
  <c r="A119" i="109" s="1"/>
  <c r="M124" i="109"/>
  <c r="A124" i="109" s="1"/>
  <c r="M108" i="109"/>
  <c r="AX108" i="109" s="1" a="1"/>
  <c r="AX108" i="109" s="1"/>
  <c r="M15" i="109"/>
  <c r="A15" i="109" s="1"/>
  <c r="M40" i="109"/>
  <c r="A40" i="109" s="1"/>
  <c r="M145" i="109"/>
  <c r="AX145" i="109" s="1" a="1"/>
  <c r="AX145" i="109" s="1"/>
  <c r="M88" i="109"/>
  <c r="A88" i="109" s="1"/>
  <c r="M39" i="109"/>
  <c r="AX39" i="109" s="1" a="1"/>
  <c r="AX39" i="109" s="1"/>
  <c r="M100" i="109"/>
  <c r="A100" i="109" s="1"/>
  <c r="M150" i="109"/>
  <c r="AX150" i="109" s="1" a="1"/>
  <c r="AX150" i="109" s="1"/>
  <c r="M67" i="109"/>
  <c r="AX67" i="109" s="1" a="1"/>
  <c r="AX67" i="109" s="1"/>
  <c r="M154" i="109"/>
  <c r="A154" i="109" s="1"/>
  <c r="M143" i="109"/>
  <c r="A143" i="109" s="1"/>
  <c r="M136" i="109"/>
  <c r="A136" i="109" s="1"/>
  <c r="M131" i="109"/>
  <c r="A131" i="109" s="1"/>
  <c r="M121" i="109"/>
  <c r="A121" i="109" s="1"/>
  <c r="M117" i="109"/>
  <c r="A117" i="109" s="1"/>
  <c r="M133" i="109"/>
  <c r="A133" i="109" s="1"/>
  <c r="M74" i="109"/>
  <c r="A74" i="109" s="1"/>
  <c r="M99" i="109"/>
  <c r="A99" i="109" s="1"/>
  <c r="M61" i="109"/>
  <c r="A61" i="109" s="1"/>
  <c r="M30" i="109"/>
  <c r="A30" i="109" s="1"/>
  <c r="M140" i="109"/>
  <c r="A140" i="109" s="1"/>
  <c r="M91" i="109"/>
  <c r="A91" i="109" s="1"/>
  <c r="M82" i="109"/>
  <c r="A82" i="109" s="1"/>
  <c r="M161" i="109"/>
  <c r="AX161" i="109" s="1" a="1"/>
  <c r="AX161" i="109" s="1"/>
  <c r="M110" i="109"/>
  <c r="A110" i="109" s="1"/>
  <c r="M44" i="109"/>
  <c r="AX44" i="109" s="1" a="1"/>
  <c r="AX44" i="109" s="1"/>
  <c r="M65" i="109"/>
  <c r="A65" i="109" s="1"/>
  <c r="M71" i="109"/>
  <c r="A71" i="109" s="1"/>
  <c r="M151" i="109"/>
  <c r="A151" i="109" s="1"/>
  <c r="M57" i="109"/>
  <c r="A57" i="109" s="1"/>
  <c r="M60" i="109"/>
  <c r="AX60" i="109" s="1" a="1"/>
  <c r="AX60" i="109" s="1"/>
  <c r="M36" i="109"/>
  <c r="A36" i="109" s="1"/>
  <c r="M24" i="109"/>
  <c r="A24" i="109" s="1"/>
  <c r="M52" i="109"/>
  <c r="A52" i="109" s="1"/>
  <c r="M126" i="109"/>
  <c r="A126" i="109" s="1"/>
  <c r="M153" i="109"/>
  <c r="AX153" i="109" s="1" a="1"/>
  <c r="AX153" i="109" s="1"/>
  <c r="M156" i="109"/>
  <c r="A156" i="109" s="1"/>
  <c r="M75" i="109"/>
  <c r="A75" i="109" s="1"/>
  <c r="M147" i="109"/>
  <c r="A147" i="109" s="1"/>
  <c r="AX11" i="108"/>
  <c r="A11" i="108" s="1"/>
  <c r="M13" i="109"/>
  <c r="AX15" i="108"/>
  <c r="AX31" i="108"/>
  <c r="A31" i="108" s="1"/>
  <c r="AG23" i="116" a="1"/>
  <c r="AG23" i="116" s="1"/>
  <c r="A23" i="116" s="1"/>
  <c r="C18" i="104"/>
  <c r="C24" i="131" s="1"/>
  <c r="H83" i="112" l="1"/>
  <c r="AN20" i="111"/>
  <c r="C88" i="112"/>
  <c r="C58" i="134"/>
  <c r="AE20" i="111"/>
  <c r="AS176" i="131"/>
  <c r="BC176" i="131"/>
  <c r="AS189" i="131"/>
  <c r="AR189" i="131"/>
  <c r="AX19" i="131"/>
  <c r="AT176" i="131"/>
  <c r="AY176" i="131"/>
  <c r="BD176" i="131"/>
  <c r="AT175" i="131"/>
  <c r="AY175" i="131"/>
  <c r="BD175" i="131"/>
  <c r="BD19" i="131"/>
  <c r="AT19" i="131"/>
  <c r="AY19" i="131"/>
  <c r="AN23" i="131"/>
  <c r="AL23" i="131"/>
  <c r="AK23" i="131"/>
  <c r="AJ23" i="131"/>
  <c r="AM23" i="131"/>
  <c r="H35" i="131"/>
  <c r="W35" i="131" s="1"/>
  <c r="H20" i="131"/>
  <c r="AK20" i="111"/>
  <c r="AL25" i="111"/>
  <c r="AI20" i="111"/>
  <c r="H24" i="131"/>
  <c r="H37" i="131"/>
  <c r="H34" i="131"/>
  <c r="AL22" i="111"/>
  <c r="H27" i="131"/>
  <c r="AJ24" i="111"/>
  <c r="AN24" i="111"/>
  <c r="AI23" i="111"/>
  <c r="AK23" i="111"/>
  <c r="AN23" i="111"/>
  <c r="AM23" i="111"/>
  <c r="AL23" i="111"/>
  <c r="H31" i="131"/>
  <c r="AN26" i="111"/>
  <c r="AI24" i="111"/>
  <c r="AK24" i="111"/>
  <c r="AM24" i="111"/>
  <c r="AN22" i="111"/>
  <c r="H67" i="131"/>
  <c r="H93" i="131"/>
  <c r="H62" i="131"/>
  <c r="H90" i="131"/>
  <c r="H96" i="131"/>
  <c r="H114" i="131"/>
  <c r="H29" i="131"/>
  <c r="H36" i="131"/>
  <c r="H33" i="131"/>
  <c r="AM22" i="111"/>
  <c r="AM25" i="111"/>
  <c r="AL24" i="111"/>
  <c r="AI22" i="111"/>
  <c r="AJ22" i="111"/>
  <c r="H28" i="131"/>
  <c r="H22" i="131"/>
  <c r="H26" i="131"/>
  <c r="AL20" i="111"/>
  <c r="AJ25" i="111"/>
  <c r="AM20" i="111"/>
  <c r="AN25" i="111"/>
  <c r="H25" i="131"/>
  <c r="AJ20" i="111"/>
  <c r="AI25" i="111"/>
  <c r="AK25" i="111"/>
  <c r="AK21" i="111"/>
  <c r="AN21" i="111"/>
  <c r="H21" i="131"/>
  <c r="AI21" i="111"/>
  <c r="AM21" i="111"/>
  <c r="AL21" i="111"/>
  <c r="AJ26" i="111"/>
  <c r="AM26" i="111"/>
  <c r="AL26" i="111"/>
  <c r="AJ21" i="111"/>
  <c r="W23" i="131"/>
  <c r="V23" i="131"/>
  <c r="AA23" i="131"/>
  <c r="AB23" i="131"/>
  <c r="Z23" i="131"/>
  <c r="Y23" i="131"/>
  <c r="X23" i="131"/>
  <c r="AC23" i="131"/>
  <c r="H168" i="131"/>
  <c r="H150" i="131"/>
  <c r="H133" i="131"/>
  <c r="H156" i="131"/>
  <c r="H166" i="131"/>
  <c r="H171" i="131"/>
  <c r="H120" i="131"/>
  <c r="H154" i="131"/>
  <c r="H163" i="131"/>
  <c r="H137" i="131"/>
  <c r="H155" i="131"/>
  <c r="H140" i="131"/>
  <c r="H174" i="131"/>
  <c r="AI26" i="111"/>
  <c r="AK26" i="111"/>
  <c r="H136" i="131"/>
  <c r="H157" i="131"/>
  <c r="H138" i="131"/>
  <c r="H121" i="131"/>
  <c r="H131" i="131"/>
  <c r="H165" i="131"/>
  <c r="H126" i="131"/>
  <c r="H145" i="131"/>
  <c r="H142" i="131"/>
  <c r="H151" i="131"/>
  <c r="H172" i="131"/>
  <c r="H173" i="131"/>
  <c r="H146" i="131"/>
  <c r="H118" i="131"/>
  <c r="H148" i="131"/>
  <c r="H169" i="131"/>
  <c r="H141" i="131"/>
  <c r="H125" i="131"/>
  <c r="H128" i="131"/>
  <c r="H135" i="131"/>
  <c r="H119" i="131"/>
  <c r="H127" i="131"/>
  <c r="H170" i="131"/>
  <c r="H132" i="131"/>
  <c r="H143" i="131"/>
  <c r="H117" i="131"/>
  <c r="H167" i="131"/>
  <c r="H152" i="131"/>
  <c r="H149" i="131"/>
  <c r="H122" i="131"/>
  <c r="H144" i="131"/>
  <c r="H129" i="131"/>
  <c r="H124" i="131"/>
  <c r="H147" i="131"/>
  <c r="H158" i="131"/>
  <c r="H162" i="131"/>
  <c r="H153" i="131"/>
  <c r="H130" i="131"/>
  <c r="H139" i="131"/>
  <c r="H160" i="131"/>
  <c r="H123" i="131"/>
  <c r="H164" i="131"/>
  <c r="H161" i="131"/>
  <c r="H134" i="131"/>
  <c r="H32" i="131"/>
  <c r="H38" i="131"/>
  <c r="AX62" i="109" a="1"/>
  <c r="AX62" i="109" s="1"/>
  <c r="AX166" i="109" a="1"/>
  <c r="AX166" i="109" s="1"/>
  <c r="A123" i="109"/>
  <c r="AX47" i="109" a="1"/>
  <c r="AX47" i="109" s="1"/>
  <c r="AX95" i="109" a="1"/>
  <c r="AX95" i="109" s="1"/>
  <c r="A46" i="109"/>
  <c r="AX132" i="109" a="1"/>
  <c r="AX132" i="109" s="1"/>
  <c r="A80" i="109"/>
  <c r="AX103" i="109" a="1"/>
  <c r="AX103" i="109" s="1"/>
  <c r="AX142" i="109" a="1"/>
  <c r="AX142" i="109" s="1"/>
  <c r="AX23" i="109" a="1"/>
  <c r="AX23" i="109" s="1"/>
  <c r="AX25" i="109" a="1"/>
  <c r="AX25" i="109" s="1"/>
  <c r="AX157" i="109" a="1"/>
  <c r="AX157" i="109" s="1"/>
  <c r="AX86" i="109" a="1"/>
  <c r="AX86" i="109" s="1"/>
  <c r="AX43" i="109" a="1"/>
  <c r="AX43" i="109" s="1"/>
  <c r="AX29" i="109" a="1"/>
  <c r="AX29" i="109" s="1"/>
  <c r="AX118" i="109" a="1"/>
  <c r="AX118" i="109" s="1"/>
  <c r="AX55" i="109" a="1"/>
  <c r="AX55" i="109" s="1"/>
  <c r="AX31" i="109" a="1"/>
  <c r="AX31" i="109" s="1"/>
  <c r="AX63" i="109" a="1"/>
  <c r="AX63" i="109" s="1"/>
  <c r="AX113" i="109" a="1"/>
  <c r="AX113" i="109" s="1"/>
  <c r="AX48" i="109" a="1"/>
  <c r="AX48" i="109" s="1"/>
  <c r="AX130" i="109" a="1"/>
  <c r="AX130" i="109" s="1"/>
  <c r="A149" i="109"/>
  <c r="AX92" i="109" a="1"/>
  <c r="AX92" i="109" s="1"/>
  <c r="AX83" i="109" a="1"/>
  <c r="AX83" i="109" s="1"/>
  <c r="A85" i="109"/>
  <c r="AX88" i="109" a="1"/>
  <c r="AX88" i="109" s="1"/>
  <c r="A111" i="109"/>
  <c r="AX112" i="109" a="1"/>
  <c r="AX112" i="109" s="1"/>
  <c r="AX41" i="109" a="1"/>
  <c r="AX41" i="109" s="1"/>
  <c r="AX165" i="109" a="1"/>
  <c r="AX165" i="109" s="1"/>
  <c r="AX72" i="109" a="1"/>
  <c r="AX72" i="109" s="1"/>
  <c r="AX158" i="109" a="1"/>
  <c r="AX158" i="109" s="1"/>
  <c r="AX18" i="109" a="1"/>
  <c r="AX18" i="109" s="1"/>
  <c r="AX160" i="109" a="1"/>
  <c r="AX160" i="109" s="1"/>
  <c r="AX146" i="109" a="1"/>
  <c r="AX146" i="109" s="1"/>
  <c r="AX134" i="109" a="1"/>
  <c r="AX134" i="109" s="1"/>
  <c r="AX12" i="109" a="1"/>
  <c r="AX12" i="109" s="1"/>
  <c r="A26" i="109"/>
  <c r="AX163" i="109" a="1"/>
  <c r="AX163" i="109" s="1"/>
  <c r="AX45" i="109" a="1"/>
  <c r="AX45" i="109" s="1"/>
  <c r="AX115" i="109" a="1"/>
  <c r="AX115" i="109" s="1"/>
  <c r="AX81" i="109" a="1"/>
  <c r="AX81" i="109" s="1"/>
  <c r="AX164" i="109" a="1"/>
  <c r="AX164" i="109" s="1"/>
  <c r="A64" i="109"/>
  <c r="A107" i="109"/>
  <c r="AX102" i="109" a="1"/>
  <c r="AX102" i="109" s="1"/>
  <c r="A155" i="109"/>
  <c r="AD26" i="111"/>
  <c r="AX101" i="109" a="1"/>
  <c r="AX101" i="109" s="1"/>
  <c r="AX104" i="109" a="1"/>
  <c r="AX104" i="109" s="1"/>
  <c r="AX97" i="109" a="1"/>
  <c r="AX97" i="109" s="1"/>
  <c r="AX77" i="109" a="1"/>
  <c r="AX77" i="109" s="1"/>
  <c r="AX56" i="109" a="1"/>
  <c r="AX56" i="109" s="1"/>
  <c r="AX42" i="109" a="1"/>
  <c r="AX42" i="109" s="1"/>
  <c r="AX114" i="109" a="1"/>
  <c r="AX114" i="109" s="1"/>
  <c r="AX78" i="109" a="1"/>
  <c r="AX78" i="109" s="1"/>
  <c r="AX51" i="109" a="1"/>
  <c r="AX51" i="109" s="1"/>
  <c r="AX137" i="109" a="1"/>
  <c r="AX137" i="109" s="1"/>
  <c r="A22" i="109"/>
  <c r="AX87" i="109" a="1"/>
  <c r="AX87" i="109" s="1"/>
  <c r="AX50" i="109" a="1"/>
  <c r="AX50" i="109" s="1"/>
  <c r="AX76" i="109" a="1"/>
  <c r="AX76" i="109" s="1"/>
  <c r="AX49" i="109" a="1"/>
  <c r="AX49" i="109" s="1"/>
  <c r="AX69" i="109" a="1"/>
  <c r="AX69" i="109" s="1"/>
  <c r="A90" i="109"/>
  <c r="AX128" i="109" a="1"/>
  <c r="AX128" i="109" s="1"/>
  <c r="AX66" i="109" a="1"/>
  <c r="AX66" i="109" s="1"/>
  <c r="AX120" i="109" a="1"/>
  <c r="AX120" i="109" s="1"/>
  <c r="AX138" i="109" a="1"/>
  <c r="AX138" i="109" s="1"/>
  <c r="AX94" i="109" a="1"/>
  <c r="AX94" i="109" s="1"/>
  <c r="A79" i="109"/>
  <c r="A39" i="109"/>
  <c r="AX35" i="109" a="1"/>
  <c r="AX35" i="109" s="1"/>
  <c r="AX144" i="109" a="1"/>
  <c r="AX144" i="109" s="1"/>
  <c r="AX61" i="109" a="1"/>
  <c r="AX61" i="109" s="1"/>
  <c r="AX141" i="109" a="1"/>
  <c r="AX141" i="109" s="1"/>
  <c r="AX136" i="109" a="1"/>
  <c r="AX136" i="109" s="1"/>
  <c r="AX159" i="109" a="1"/>
  <c r="AX159" i="109" s="1"/>
  <c r="AX100" i="109" a="1"/>
  <c r="AX100" i="109" s="1"/>
  <c r="AX147" i="109" a="1"/>
  <c r="AX147" i="109" s="1"/>
  <c r="A145" i="109"/>
  <c r="AX74" i="109" a="1"/>
  <c r="AX74" i="109" s="1"/>
  <c r="AX19" i="109" a="1"/>
  <c r="AX19" i="109" s="1"/>
  <c r="AX82" i="109" a="1"/>
  <c r="AX82" i="109" s="1"/>
  <c r="AX119" i="109" a="1"/>
  <c r="AX119" i="109" s="1"/>
  <c r="AX58" i="109" a="1"/>
  <c r="AX58" i="109" s="1"/>
  <c r="AX73" i="109" a="1"/>
  <c r="AX73" i="109" s="1"/>
  <c r="A139" i="109"/>
  <c r="AX28" i="109" a="1"/>
  <c r="AX28" i="109" s="1"/>
  <c r="AX40" i="109" a="1"/>
  <c r="AX40" i="109" s="1"/>
  <c r="AX125" i="109" a="1"/>
  <c r="AX125" i="109" s="1"/>
  <c r="AX154" i="109" a="1"/>
  <c r="AX154" i="109" s="1"/>
  <c r="AX106" i="109" a="1"/>
  <c r="AX106" i="109" s="1"/>
  <c r="AX121" i="109" a="1"/>
  <c r="AX121" i="109" s="1"/>
  <c r="A105" i="109"/>
  <c r="A21" i="109"/>
  <c r="AX57" i="109" a="1"/>
  <c r="AX57" i="109" s="1"/>
  <c r="AX54" i="109" a="1"/>
  <c r="AX54" i="109" s="1"/>
  <c r="A34" i="109"/>
  <c r="AX152" i="109" a="1"/>
  <c r="AX152" i="109" s="1"/>
  <c r="AX30" i="109" a="1"/>
  <c r="AX30" i="109" s="1"/>
  <c r="AX129" i="109" a="1"/>
  <c r="AX129" i="109" s="1"/>
  <c r="AX36" i="109" a="1"/>
  <c r="AX36" i="109" s="1"/>
  <c r="AX53" i="109" a="1"/>
  <c r="AX53" i="109" s="1"/>
  <c r="AX20" i="109" a="1"/>
  <c r="AX20" i="109" s="1"/>
  <c r="AX14" i="109" a="1"/>
  <c r="AX14" i="109" s="1"/>
  <c r="AX68" i="109" a="1"/>
  <c r="AX68" i="109" s="1"/>
  <c r="AX93" i="109" a="1"/>
  <c r="AX93" i="109" s="1"/>
  <c r="AX27" i="109" a="1"/>
  <c r="AX27" i="109" s="1"/>
  <c r="AX37" i="109" a="1"/>
  <c r="AX37" i="109" s="1"/>
  <c r="A108" i="109"/>
  <c r="A32" i="109"/>
  <c r="AX33" i="109" a="1"/>
  <c r="AX33" i="109" s="1"/>
  <c r="AX126" i="109" a="1"/>
  <c r="AX126" i="109" s="1"/>
  <c r="AX16" i="109" a="1"/>
  <c r="AX16" i="109" s="1"/>
  <c r="AX109" i="109" a="1"/>
  <c r="AX109" i="109" s="1"/>
  <c r="AX91" i="109" a="1"/>
  <c r="AX91" i="109" s="1"/>
  <c r="A84" i="109"/>
  <c r="AX131" i="109" a="1"/>
  <c r="AX131" i="109" s="1"/>
  <c r="AX52" i="109" a="1"/>
  <c r="AX52" i="109" s="1"/>
  <c r="AX116" i="109" a="1"/>
  <c r="AX116" i="109" s="1"/>
  <c r="AX75" i="109" a="1"/>
  <c r="AX75" i="109" s="1"/>
  <c r="AX15" i="109" a="1"/>
  <c r="AX15" i="109" s="1"/>
  <c r="A96" i="109"/>
  <c r="AX148" i="109" a="1"/>
  <c r="AX148" i="109" s="1"/>
  <c r="A17" i="109"/>
  <c r="AX133" i="109" a="1"/>
  <c r="AX133" i="109" s="1"/>
  <c r="AX135" i="109" a="1"/>
  <c r="AX135" i="109" s="1"/>
  <c r="AX162" i="109" a="1"/>
  <c r="AX162" i="109" s="1"/>
  <c r="A38" i="109"/>
  <c r="A70" i="109"/>
  <c r="AX156" i="109" a="1"/>
  <c r="AX156" i="109" s="1"/>
  <c r="AX59" i="109" a="1"/>
  <c r="AX59" i="109" s="1"/>
  <c r="A127" i="109"/>
  <c r="AX98" i="109" a="1"/>
  <c r="AX98" i="109" s="1"/>
  <c r="AX89" i="109" a="1"/>
  <c r="AX89" i="109" s="1"/>
  <c r="AX140" i="109" a="1"/>
  <c r="AX140" i="109" s="1"/>
  <c r="A67" i="109"/>
  <c r="AX110" i="109" a="1"/>
  <c r="AX110" i="109" s="1"/>
  <c r="A44" i="109"/>
  <c r="AX24" i="109" a="1"/>
  <c r="AX24" i="109" s="1"/>
  <c r="AX65" i="109" a="1"/>
  <c r="AX65" i="109" s="1"/>
  <c r="A153" i="109"/>
  <c r="AX151" i="109" a="1"/>
  <c r="AX151" i="109" s="1"/>
  <c r="A150" i="109"/>
  <c r="AX124" i="109" a="1"/>
  <c r="AX124" i="109" s="1"/>
  <c r="AX122" i="109" a="1"/>
  <c r="AX122" i="109" s="1"/>
  <c r="AX143" i="109" a="1"/>
  <c r="AX143" i="109" s="1"/>
  <c r="AX117" i="109" a="1"/>
  <c r="AX117" i="109" s="1"/>
  <c r="AX99" i="109" a="1"/>
  <c r="AX99" i="109" s="1"/>
  <c r="A161" i="109"/>
  <c r="AX71" i="109" a="1"/>
  <c r="AX71" i="109" s="1"/>
  <c r="A60" i="109"/>
  <c r="G34" i="10"/>
  <c r="A13" i="109"/>
  <c r="AX13" i="109" a="1"/>
  <c r="AX13" i="109" s="1"/>
  <c r="A15" i="108"/>
  <c r="A4" i="108" s="1"/>
  <c r="F33" i="10" s="1"/>
  <c r="G33" i="10"/>
  <c r="AG24" i="116" a="1"/>
  <c r="AG24" i="116" s="1"/>
  <c r="A24" i="116" s="1"/>
  <c r="C19" i="104"/>
  <c r="C25" i="131" s="1"/>
  <c r="C59" i="134" l="1"/>
  <c r="C89" i="112"/>
  <c r="AO23" i="131"/>
  <c r="AM160" i="131"/>
  <c r="AL160" i="131"/>
  <c r="AK160" i="131"/>
  <c r="AJ160" i="131"/>
  <c r="AN160" i="131"/>
  <c r="AK174" i="131"/>
  <c r="AJ174" i="131"/>
  <c r="AN174" i="131"/>
  <c r="AL174" i="131"/>
  <c r="AM174" i="131"/>
  <c r="W33" i="131"/>
  <c r="AM33" i="131"/>
  <c r="AL33" i="131"/>
  <c r="AK33" i="131"/>
  <c r="AN33" i="131"/>
  <c r="AJ33" i="131"/>
  <c r="AN32" i="131"/>
  <c r="AL32" i="131"/>
  <c r="AK32" i="131"/>
  <c r="AM32" i="131"/>
  <c r="AJ32" i="131"/>
  <c r="AN146" i="131"/>
  <c r="AM146" i="131"/>
  <c r="AL146" i="131"/>
  <c r="AK146" i="131"/>
  <c r="AJ146" i="131"/>
  <c r="AJ93" i="131"/>
  <c r="AN93" i="131"/>
  <c r="AL93" i="131"/>
  <c r="AM93" i="131"/>
  <c r="AK93" i="131"/>
  <c r="AN130" i="131"/>
  <c r="AM130" i="131"/>
  <c r="AL130" i="131"/>
  <c r="AK130" i="131"/>
  <c r="AJ130" i="131"/>
  <c r="AN122" i="131"/>
  <c r="AM122" i="131"/>
  <c r="AL122" i="131"/>
  <c r="AK122" i="131"/>
  <c r="AJ122" i="131"/>
  <c r="AN127" i="131"/>
  <c r="AM127" i="131"/>
  <c r="AL127" i="131"/>
  <c r="AK127" i="131"/>
  <c r="AJ127" i="131"/>
  <c r="AJ118" i="131"/>
  <c r="AM118" i="131"/>
  <c r="AL118" i="131"/>
  <c r="AK118" i="131"/>
  <c r="AN118" i="131"/>
  <c r="AN165" i="131"/>
  <c r="AM165" i="131"/>
  <c r="AL165" i="131"/>
  <c r="AK165" i="131"/>
  <c r="AJ165" i="131"/>
  <c r="AL155" i="131"/>
  <c r="AK155" i="131"/>
  <c r="AJ155" i="131"/>
  <c r="AM155" i="131"/>
  <c r="AN155" i="131"/>
  <c r="AM133" i="131"/>
  <c r="AL133" i="131"/>
  <c r="AK133" i="131"/>
  <c r="AJ133" i="131"/>
  <c r="AN133" i="131"/>
  <c r="AN26" i="131"/>
  <c r="AM26" i="131"/>
  <c r="AK26" i="131"/>
  <c r="AJ26" i="131"/>
  <c r="AL26" i="131"/>
  <c r="V62" i="131"/>
  <c r="AN62" i="131"/>
  <c r="AM62" i="131"/>
  <c r="AL62" i="131"/>
  <c r="AJ62" i="131"/>
  <c r="AK62" i="131"/>
  <c r="AJ153" i="131"/>
  <c r="AN153" i="131"/>
  <c r="AK153" i="131"/>
  <c r="AM153" i="131"/>
  <c r="AL153" i="131"/>
  <c r="AN119" i="131"/>
  <c r="AM119" i="131"/>
  <c r="AL119" i="131"/>
  <c r="AK119" i="131"/>
  <c r="AJ119" i="131"/>
  <c r="AK90" i="131"/>
  <c r="AJ90" i="131"/>
  <c r="AM90" i="131"/>
  <c r="AN90" i="131"/>
  <c r="AL90" i="131"/>
  <c r="AN38" i="131"/>
  <c r="AM38" i="131"/>
  <c r="AL38" i="131"/>
  <c r="AJ38" i="131"/>
  <c r="AK38" i="131"/>
  <c r="AJ161" i="131"/>
  <c r="AN161" i="131"/>
  <c r="AM161" i="131"/>
  <c r="AK161" i="131"/>
  <c r="AL161" i="131"/>
  <c r="AK158" i="131"/>
  <c r="AJ158" i="131"/>
  <c r="AL158" i="131"/>
  <c r="AN158" i="131"/>
  <c r="AM158" i="131"/>
  <c r="AN167" i="131"/>
  <c r="AM167" i="131"/>
  <c r="AL167" i="131"/>
  <c r="AK167" i="131"/>
  <c r="AJ167" i="131"/>
  <c r="AL128" i="131"/>
  <c r="AK128" i="131"/>
  <c r="AJ128" i="131"/>
  <c r="AN128" i="131"/>
  <c r="AM128" i="131"/>
  <c r="AN172" i="131"/>
  <c r="AM172" i="131"/>
  <c r="AL172" i="131"/>
  <c r="AJ172" i="131"/>
  <c r="AK172" i="131"/>
  <c r="AN138" i="131"/>
  <c r="AM138" i="131"/>
  <c r="AL138" i="131"/>
  <c r="AK138" i="131"/>
  <c r="AJ138" i="131"/>
  <c r="AN154" i="131"/>
  <c r="AM154" i="131"/>
  <c r="AL154" i="131"/>
  <c r="AK154" i="131"/>
  <c r="AJ154" i="131"/>
  <c r="AA22" i="131"/>
  <c r="AL22" i="131"/>
  <c r="AJ22" i="131"/>
  <c r="AN22" i="131"/>
  <c r="AM22" i="131"/>
  <c r="AK22" i="131"/>
  <c r="Z24" i="131"/>
  <c r="AN24" i="131"/>
  <c r="AL24" i="131"/>
  <c r="AK24" i="131"/>
  <c r="AM24" i="131"/>
  <c r="AJ24" i="131"/>
  <c r="AB35" i="131"/>
  <c r="AN35" i="131"/>
  <c r="AM35" i="131"/>
  <c r="AK35" i="131"/>
  <c r="AJ35" i="131"/>
  <c r="AL35" i="131"/>
  <c r="AN132" i="131"/>
  <c r="AM132" i="131"/>
  <c r="AJ132" i="131"/>
  <c r="AK132" i="131"/>
  <c r="AL132" i="131"/>
  <c r="AM29" i="131"/>
  <c r="AL29" i="131"/>
  <c r="AJ29" i="131"/>
  <c r="AN29" i="131"/>
  <c r="AK29" i="131"/>
  <c r="X67" i="131"/>
  <c r="AN67" i="131"/>
  <c r="AM67" i="131"/>
  <c r="AK67" i="131"/>
  <c r="AJ67" i="131"/>
  <c r="AL67" i="131"/>
  <c r="AN164" i="131"/>
  <c r="AM164" i="131"/>
  <c r="AL164" i="131"/>
  <c r="AJ164" i="131"/>
  <c r="AK164" i="131"/>
  <c r="AL147" i="131"/>
  <c r="AK147" i="131"/>
  <c r="AJ147" i="131"/>
  <c r="AM147" i="131"/>
  <c r="AN147" i="131"/>
  <c r="AM117" i="131"/>
  <c r="AL117" i="131"/>
  <c r="AK117" i="131"/>
  <c r="AJ117" i="131"/>
  <c r="AN117" i="131"/>
  <c r="AM125" i="131"/>
  <c r="AL125" i="131"/>
  <c r="AK125" i="131"/>
  <c r="AJ125" i="131"/>
  <c r="AN125" i="131"/>
  <c r="AN151" i="131"/>
  <c r="AM151" i="131"/>
  <c r="AL151" i="131"/>
  <c r="AK151" i="131"/>
  <c r="AJ151" i="131"/>
  <c r="AN157" i="131"/>
  <c r="AM157" i="131"/>
  <c r="AL157" i="131"/>
  <c r="AK157" i="131"/>
  <c r="AJ157" i="131"/>
  <c r="AL120" i="131"/>
  <c r="AK120" i="131"/>
  <c r="AJ120" i="131"/>
  <c r="AN120" i="131"/>
  <c r="AM120" i="131"/>
  <c r="W34" i="131"/>
  <c r="AJ34" i="131"/>
  <c r="AN34" i="131"/>
  <c r="AM34" i="131"/>
  <c r="AK34" i="131"/>
  <c r="AL34" i="131"/>
  <c r="AK166" i="131"/>
  <c r="AJ166" i="131"/>
  <c r="AN166" i="131"/>
  <c r="AL166" i="131"/>
  <c r="AM166" i="131"/>
  <c r="AN96" i="131"/>
  <c r="AM96" i="131"/>
  <c r="AK96" i="131"/>
  <c r="AL96" i="131"/>
  <c r="AJ96" i="131"/>
  <c r="AN149" i="131"/>
  <c r="AM149" i="131"/>
  <c r="AL149" i="131"/>
  <c r="AK149" i="131"/>
  <c r="AJ149" i="131"/>
  <c r="AL139" i="131"/>
  <c r="AK139" i="131"/>
  <c r="AJ139" i="131"/>
  <c r="AM139" i="131"/>
  <c r="AN139" i="131"/>
  <c r="AM144" i="131"/>
  <c r="AL144" i="131"/>
  <c r="AK144" i="131"/>
  <c r="AJ144" i="131"/>
  <c r="AN144" i="131"/>
  <c r="AN170" i="131"/>
  <c r="AM170" i="131"/>
  <c r="AL170" i="131"/>
  <c r="AK170" i="131"/>
  <c r="AJ170" i="131"/>
  <c r="AN148" i="131"/>
  <c r="AM148" i="131"/>
  <c r="AJ148" i="131"/>
  <c r="AL148" i="131"/>
  <c r="AK148" i="131"/>
  <c r="AJ126" i="131"/>
  <c r="AM126" i="131"/>
  <c r="AL126" i="131"/>
  <c r="AK126" i="131"/>
  <c r="AN126" i="131"/>
  <c r="AN140" i="131"/>
  <c r="AM140" i="131"/>
  <c r="AJ140" i="131"/>
  <c r="AL140" i="131"/>
  <c r="AK140" i="131"/>
  <c r="AN156" i="131"/>
  <c r="AM156" i="131"/>
  <c r="AJ156" i="131"/>
  <c r="AL156" i="131"/>
  <c r="AK156" i="131"/>
  <c r="AA27" i="131"/>
  <c r="AM27" i="131"/>
  <c r="AK27" i="131"/>
  <c r="AJ27" i="131"/>
  <c r="AN27" i="131"/>
  <c r="AL27" i="131"/>
  <c r="AN129" i="131"/>
  <c r="AK129" i="131"/>
  <c r="AM129" i="131"/>
  <c r="AL129" i="131"/>
  <c r="AJ129" i="131"/>
  <c r="AJ145" i="131"/>
  <c r="AN145" i="131"/>
  <c r="AK145" i="131"/>
  <c r="AM145" i="131"/>
  <c r="AL145" i="131"/>
  <c r="Z28" i="131"/>
  <c r="AJ28" i="131"/>
  <c r="AM28" i="131"/>
  <c r="AN28" i="131"/>
  <c r="AL28" i="131"/>
  <c r="AK28" i="131"/>
  <c r="AJ137" i="131"/>
  <c r="AN137" i="131"/>
  <c r="AK137" i="131"/>
  <c r="AM137" i="131"/>
  <c r="AL137" i="131"/>
  <c r="AK25" i="131"/>
  <c r="AN25" i="131"/>
  <c r="AM25" i="131"/>
  <c r="AL25" i="131"/>
  <c r="AJ25" i="131"/>
  <c r="AJ134" i="131"/>
  <c r="AL134" i="131"/>
  <c r="AK134" i="131"/>
  <c r="AN134" i="131"/>
  <c r="AM134" i="131"/>
  <c r="AN162" i="131"/>
  <c r="AM162" i="131"/>
  <c r="AL162" i="131"/>
  <c r="AK162" i="131"/>
  <c r="AJ162" i="131"/>
  <c r="AM152" i="131"/>
  <c r="AL152" i="131"/>
  <c r="AK152" i="131"/>
  <c r="AJ152" i="131"/>
  <c r="AN152" i="131"/>
  <c r="AN135" i="131"/>
  <c r="AM135" i="131"/>
  <c r="AL135" i="131"/>
  <c r="AK135" i="131"/>
  <c r="AJ135" i="131"/>
  <c r="AN173" i="131"/>
  <c r="AM173" i="131"/>
  <c r="AL173" i="131"/>
  <c r="AK173" i="131"/>
  <c r="AJ173" i="131"/>
  <c r="AN121" i="131"/>
  <c r="AM121" i="131"/>
  <c r="AL121" i="131"/>
  <c r="AK121" i="131"/>
  <c r="AJ121" i="131"/>
  <c r="AL163" i="131"/>
  <c r="AK163" i="131"/>
  <c r="AJ163" i="131"/>
  <c r="AM163" i="131"/>
  <c r="AN163" i="131"/>
  <c r="AM168" i="131"/>
  <c r="AL168" i="131"/>
  <c r="AK168" i="131"/>
  <c r="AJ168" i="131"/>
  <c r="AN168" i="131"/>
  <c r="AJ169" i="131"/>
  <c r="AN169" i="131"/>
  <c r="AM169" i="131"/>
  <c r="AK169" i="131"/>
  <c r="AL169" i="131"/>
  <c r="AM21" i="131"/>
  <c r="AL21" i="131"/>
  <c r="AJ21" i="131"/>
  <c r="AN21" i="131"/>
  <c r="AK21" i="131"/>
  <c r="AK131" i="131"/>
  <c r="AJ131" i="131"/>
  <c r="AM131" i="131"/>
  <c r="AN131" i="131"/>
  <c r="AL131" i="131"/>
  <c r="AK150" i="131"/>
  <c r="AJ150" i="131"/>
  <c r="AL150" i="131"/>
  <c r="AN150" i="131"/>
  <c r="AM150" i="131"/>
  <c r="AK123" i="131"/>
  <c r="AJ123" i="131"/>
  <c r="AN123" i="131"/>
  <c r="AM123" i="131"/>
  <c r="AL123" i="131"/>
  <c r="AN124" i="131"/>
  <c r="AM124" i="131"/>
  <c r="AL124" i="131"/>
  <c r="AK124" i="131"/>
  <c r="AJ124" i="131"/>
  <c r="AN143" i="131"/>
  <c r="AM143" i="131"/>
  <c r="AL143" i="131"/>
  <c r="AK143" i="131"/>
  <c r="AJ143" i="131"/>
  <c r="AN141" i="131"/>
  <c r="AM141" i="131"/>
  <c r="AL141" i="131"/>
  <c r="AK141" i="131"/>
  <c r="AJ141" i="131"/>
  <c r="AK142" i="131"/>
  <c r="AJ142" i="131"/>
  <c r="AL142" i="131"/>
  <c r="AN142" i="131"/>
  <c r="AM142" i="131"/>
  <c r="AM136" i="131"/>
  <c r="AL136" i="131"/>
  <c r="AK136" i="131"/>
  <c r="AJ136" i="131"/>
  <c r="AN136" i="131"/>
  <c r="AL171" i="131"/>
  <c r="AK171" i="131"/>
  <c r="AJ171" i="131"/>
  <c r="AM171" i="131"/>
  <c r="AN171" i="131"/>
  <c r="AB36" i="131"/>
  <c r="AL36" i="131"/>
  <c r="AK36" i="131"/>
  <c r="AJ36" i="131"/>
  <c r="AN36" i="131"/>
  <c r="AM36" i="131"/>
  <c r="Y114" i="131"/>
  <c r="AK114" i="131"/>
  <c r="AJ114" i="131"/>
  <c r="AN114" i="131"/>
  <c r="AM114" i="131"/>
  <c r="AL114" i="131"/>
  <c r="AK31" i="131"/>
  <c r="AJ31" i="131"/>
  <c r="AN31" i="131"/>
  <c r="AL31" i="131"/>
  <c r="AM31" i="131"/>
  <c r="V37" i="131"/>
  <c r="AM37" i="131"/>
  <c r="AL37" i="131"/>
  <c r="AK37" i="131"/>
  <c r="AJ37" i="131"/>
  <c r="AN37" i="131"/>
  <c r="AJ20" i="131"/>
  <c r="AM20" i="131"/>
  <c r="AL20" i="131"/>
  <c r="AK20" i="131"/>
  <c r="AN20" i="131"/>
  <c r="V35" i="131"/>
  <c r="Y35" i="131"/>
  <c r="AA35" i="131"/>
  <c r="AC35" i="131"/>
  <c r="X35" i="131"/>
  <c r="Z35" i="131"/>
  <c r="W37" i="131"/>
  <c r="X20" i="131"/>
  <c r="Y93" i="131"/>
  <c r="W21" i="131"/>
  <c r="H68" i="131"/>
  <c r="AB67" i="131"/>
  <c r="V93" i="131"/>
  <c r="AC67" i="131"/>
  <c r="Y37" i="131"/>
  <c r="AB37" i="131"/>
  <c r="X114" i="131"/>
  <c r="H113" i="131"/>
  <c r="Y20" i="131"/>
  <c r="Z20" i="131"/>
  <c r="V114" i="131"/>
  <c r="Y24" i="131"/>
  <c r="AB114" i="131"/>
  <c r="AC24" i="131"/>
  <c r="AC31" i="131"/>
  <c r="V31" i="131"/>
  <c r="AB31" i="131"/>
  <c r="W20" i="131"/>
  <c r="V24" i="131"/>
  <c r="AA20" i="131"/>
  <c r="AB20" i="131"/>
  <c r="Z34" i="131"/>
  <c r="AB27" i="131"/>
  <c r="V27" i="131"/>
  <c r="AC20" i="131"/>
  <c r="Z37" i="131"/>
  <c r="X24" i="131"/>
  <c r="AA24" i="131"/>
  <c r="V20" i="131"/>
  <c r="AA31" i="131"/>
  <c r="AC37" i="131"/>
  <c r="AB24" i="131"/>
  <c r="X34" i="131"/>
  <c r="W31" i="131"/>
  <c r="X37" i="131"/>
  <c r="AA37" i="131"/>
  <c r="Y34" i="131"/>
  <c r="W24" i="131"/>
  <c r="H58" i="131"/>
  <c r="H86" i="131"/>
  <c r="Y67" i="131"/>
  <c r="W93" i="131"/>
  <c r="V67" i="131"/>
  <c r="Z93" i="131"/>
  <c r="Z67" i="131"/>
  <c r="AA93" i="131"/>
  <c r="AB93" i="131"/>
  <c r="AC93" i="131"/>
  <c r="W67" i="131"/>
  <c r="X93" i="131"/>
  <c r="H74" i="131"/>
  <c r="AA67" i="131"/>
  <c r="AC90" i="131"/>
  <c r="AC34" i="131"/>
  <c r="H85" i="131"/>
  <c r="H100" i="131"/>
  <c r="Z114" i="131"/>
  <c r="H75" i="131"/>
  <c r="H80" i="131"/>
  <c r="V34" i="131"/>
  <c r="AA34" i="131"/>
  <c r="H109" i="131"/>
  <c r="H106" i="131"/>
  <c r="AC114" i="131"/>
  <c r="AB34" i="131"/>
  <c r="H76" i="131"/>
  <c r="H54" i="131"/>
  <c r="H60" i="131"/>
  <c r="Y27" i="131"/>
  <c r="H78" i="131"/>
  <c r="W27" i="131"/>
  <c r="W114" i="131"/>
  <c r="X31" i="131"/>
  <c r="AC27" i="131"/>
  <c r="H64" i="131"/>
  <c r="H110" i="131"/>
  <c r="AA114" i="131"/>
  <c r="X27" i="131"/>
  <c r="Y31" i="131"/>
  <c r="H61" i="131"/>
  <c r="H69" i="131"/>
  <c r="H39" i="131"/>
  <c r="Z27" i="131"/>
  <c r="Z31" i="131"/>
  <c r="H97" i="131"/>
  <c r="H89" i="131"/>
  <c r="H94" i="131"/>
  <c r="H98" i="131"/>
  <c r="H43" i="131"/>
  <c r="H103" i="131"/>
  <c r="H91" i="131"/>
  <c r="H57" i="131"/>
  <c r="H52" i="131"/>
  <c r="H63" i="131"/>
  <c r="AB62" i="131"/>
  <c r="X62" i="131"/>
  <c r="H81" i="131"/>
  <c r="H101" i="131"/>
  <c r="H30" i="131"/>
  <c r="W62" i="131"/>
  <c r="H104" i="131"/>
  <c r="H46" i="131"/>
  <c r="H53" i="131"/>
  <c r="H95" i="131"/>
  <c r="H55" i="131"/>
  <c r="Z62" i="131"/>
  <c r="AA96" i="131"/>
  <c r="W96" i="131"/>
  <c r="Z96" i="131"/>
  <c r="V96" i="131"/>
  <c r="AC96" i="131"/>
  <c r="X96" i="131"/>
  <c r="Y96" i="131"/>
  <c r="AB96" i="131"/>
  <c r="W36" i="131"/>
  <c r="Y62" i="131"/>
  <c r="V90" i="131"/>
  <c r="H92" i="131"/>
  <c r="H107" i="131"/>
  <c r="AC36" i="131"/>
  <c r="H159" i="131"/>
  <c r="AC62" i="131"/>
  <c r="X90" i="131"/>
  <c r="AA62" i="131"/>
  <c r="W90" i="131"/>
  <c r="Z90" i="131"/>
  <c r="H84" i="131"/>
  <c r="H71" i="131"/>
  <c r="AA90" i="131"/>
  <c r="Y90" i="131"/>
  <c r="H105" i="131"/>
  <c r="Z36" i="131"/>
  <c r="H77" i="131"/>
  <c r="H79" i="131"/>
  <c r="X36" i="131"/>
  <c r="AB90" i="131"/>
  <c r="H111" i="131"/>
  <c r="H44" i="131"/>
  <c r="H70" i="131"/>
  <c r="H40" i="131"/>
  <c r="H108" i="131"/>
  <c r="H50" i="131"/>
  <c r="H112" i="131"/>
  <c r="H59" i="131"/>
  <c r="H115" i="131"/>
  <c r="H47" i="131"/>
  <c r="H49" i="131"/>
  <c r="H73" i="131"/>
  <c r="H99" i="131"/>
  <c r="H42" i="131"/>
  <c r="H88" i="131"/>
  <c r="H116" i="131"/>
  <c r="H66" i="131"/>
  <c r="H48" i="131"/>
  <c r="H102" i="131"/>
  <c r="H83" i="131"/>
  <c r="H41" i="131"/>
  <c r="H65" i="131"/>
  <c r="H72" i="131"/>
  <c r="H56" i="131"/>
  <c r="H45" i="131"/>
  <c r="H82" i="131"/>
  <c r="H87" i="131"/>
  <c r="H51" i="131"/>
  <c r="Y29" i="131"/>
  <c r="X29" i="131"/>
  <c r="AA29" i="131"/>
  <c r="V36" i="131"/>
  <c r="AA36" i="131"/>
  <c r="Y36" i="131"/>
  <c r="AC29" i="131"/>
  <c r="AB29" i="131"/>
  <c r="V29" i="131"/>
  <c r="X33" i="131"/>
  <c r="Z29" i="131"/>
  <c r="W29" i="131"/>
  <c r="V25" i="131"/>
  <c r="Y26" i="131"/>
  <c r="Z26" i="131"/>
  <c r="AB26" i="131"/>
  <c r="X26" i="131"/>
  <c r="AA26" i="131"/>
  <c r="AC26" i="131"/>
  <c r="W26" i="131"/>
  <c r="V26" i="131"/>
  <c r="Z33" i="131"/>
  <c r="AA33" i="131"/>
  <c r="AB33" i="131"/>
  <c r="V33" i="131"/>
  <c r="Y33" i="131"/>
  <c r="AC33" i="131"/>
  <c r="Y25" i="131"/>
  <c r="AA25" i="131"/>
  <c r="AB22" i="131"/>
  <c r="Z22" i="131"/>
  <c r="X22" i="131"/>
  <c r="Y22" i="131"/>
  <c r="W25" i="131"/>
  <c r="X25" i="131"/>
  <c r="AB25" i="131"/>
  <c r="AC25" i="131"/>
  <c r="Z25" i="131"/>
  <c r="AC21" i="131"/>
  <c r="AA28" i="131"/>
  <c r="AB28" i="131"/>
  <c r="X28" i="131"/>
  <c r="Y28" i="131"/>
  <c r="V28" i="131"/>
  <c r="W28" i="131"/>
  <c r="AC28" i="131"/>
  <c r="W22" i="131"/>
  <c r="V22" i="131"/>
  <c r="AC22" i="131"/>
  <c r="X21" i="131"/>
  <c r="Y21" i="131"/>
  <c r="AA21" i="131"/>
  <c r="AB21" i="131"/>
  <c r="V21" i="131"/>
  <c r="Z21" i="131"/>
  <c r="A26" i="111"/>
  <c r="A23" i="131"/>
  <c r="AA123" i="131"/>
  <c r="W123" i="131"/>
  <c r="Z123" i="131"/>
  <c r="Y123" i="131"/>
  <c r="AB123" i="131"/>
  <c r="AC123" i="131"/>
  <c r="X123" i="131"/>
  <c r="V123" i="131"/>
  <c r="W124" i="131"/>
  <c r="AA124" i="131"/>
  <c r="Y124" i="131"/>
  <c r="X124" i="131"/>
  <c r="V124" i="131"/>
  <c r="AC124" i="131"/>
  <c r="AB124" i="131"/>
  <c r="Z124" i="131"/>
  <c r="AC143" i="131"/>
  <c r="AA143" i="131"/>
  <c r="Z143" i="131"/>
  <c r="W143" i="131"/>
  <c r="AB143" i="131"/>
  <c r="Y143" i="131"/>
  <c r="X143" i="131"/>
  <c r="V143" i="131"/>
  <c r="AC141" i="131"/>
  <c r="AA141" i="131"/>
  <c r="Z141" i="131"/>
  <c r="W141" i="131"/>
  <c r="AB141" i="131"/>
  <c r="Y141" i="131"/>
  <c r="X141" i="131"/>
  <c r="V141" i="131"/>
  <c r="Y142" i="131"/>
  <c r="W142" i="131"/>
  <c r="V142" i="131"/>
  <c r="AA142" i="131"/>
  <c r="AC142" i="131"/>
  <c r="X142" i="131"/>
  <c r="Z142" i="131"/>
  <c r="AB142" i="131"/>
  <c r="Y136" i="131"/>
  <c r="W136" i="131"/>
  <c r="V136" i="131"/>
  <c r="AA136" i="131"/>
  <c r="X136" i="131"/>
  <c r="AC136" i="131"/>
  <c r="AB136" i="131"/>
  <c r="Z136" i="131"/>
  <c r="AA120" i="131"/>
  <c r="AC120" i="131"/>
  <c r="Y120" i="131"/>
  <c r="V120" i="131"/>
  <c r="AB120" i="131"/>
  <c r="Z120" i="131"/>
  <c r="X120" i="131"/>
  <c r="W120" i="131"/>
  <c r="AA38" i="131"/>
  <c r="Z38" i="131"/>
  <c r="W38" i="131"/>
  <c r="AC38" i="131"/>
  <c r="AB38" i="131"/>
  <c r="Y38" i="131"/>
  <c r="V38" i="131"/>
  <c r="X38" i="131"/>
  <c r="W130" i="131"/>
  <c r="V130" i="131"/>
  <c r="AA130" i="131"/>
  <c r="AC130" i="131"/>
  <c r="AB130" i="131"/>
  <c r="X130" i="131"/>
  <c r="Z130" i="131"/>
  <c r="Y130" i="131"/>
  <c r="W122" i="131"/>
  <c r="AA122" i="131"/>
  <c r="AB122" i="131"/>
  <c r="Z122" i="131"/>
  <c r="V122" i="131"/>
  <c r="AC122" i="131"/>
  <c r="Y122" i="131"/>
  <c r="X122" i="131"/>
  <c r="AA127" i="131"/>
  <c r="W127" i="131"/>
  <c r="Z127" i="131"/>
  <c r="V127" i="131"/>
  <c r="AC127" i="131"/>
  <c r="Y127" i="131"/>
  <c r="X127" i="131"/>
  <c r="AB127" i="131"/>
  <c r="AC118" i="131"/>
  <c r="AB118" i="131"/>
  <c r="Y118" i="131"/>
  <c r="Z118" i="131"/>
  <c r="AA118" i="131"/>
  <c r="X118" i="131"/>
  <c r="W118" i="131"/>
  <c r="V118" i="131"/>
  <c r="AC165" i="131"/>
  <c r="AB165" i="131"/>
  <c r="AA165" i="131"/>
  <c r="Z165" i="131"/>
  <c r="W165" i="131"/>
  <c r="V165" i="131"/>
  <c r="X165" i="131"/>
  <c r="Y165" i="131"/>
  <c r="Y156" i="131"/>
  <c r="X156" i="131"/>
  <c r="W156" i="131"/>
  <c r="V156" i="131"/>
  <c r="AA156" i="131"/>
  <c r="AC156" i="131"/>
  <c r="AB156" i="131"/>
  <c r="Z156" i="131"/>
  <c r="AC173" i="131"/>
  <c r="AB173" i="131"/>
  <c r="AA173" i="131"/>
  <c r="Z173" i="131"/>
  <c r="W173" i="131"/>
  <c r="V173" i="131"/>
  <c r="Y173" i="131"/>
  <c r="X173" i="131"/>
  <c r="AC161" i="131"/>
  <c r="AB161" i="131"/>
  <c r="AA161" i="131"/>
  <c r="Z161" i="131"/>
  <c r="W161" i="131"/>
  <c r="Y161" i="131"/>
  <c r="X161" i="131"/>
  <c r="V161" i="131"/>
  <c r="Y158" i="131"/>
  <c r="X158" i="131"/>
  <c r="W158" i="131"/>
  <c r="V158" i="131"/>
  <c r="AA158" i="131"/>
  <c r="AC158" i="131"/>
  <c r="AB158" i="131"/>
  <c r="Z158" i="131"/>
  <c r="AC167" i="131"/>
  <c r="AB167" i="131"/>
  <c r="AA167" i="131"/>
  <c r="Z167" i="131"/>
  <c r="W167" i="131"/>
  <c r="Y167" i="131"/>
  <c r="X167" i="131"/>
  <c r="V167" i="131"/>
  <c r="W128" i="131"/>
  <c r="AA128" i="131"/>
  <c r="AC128" i="131"/>
  <c r="Y128" i="131"/>
  <c r="Z128" i="131"/>
  <c r="X128" i="131"/>
  <c r="AB128" i="131"/>
  <c r="V128" i="131"/>
  <c r="Y172" i="131"/>
  <c r="X172" i="131"/>
  <c r="W172" i="131"/>
  <c r="V172" i="131"/>
  <c r="AA172" i="131"/>
  <c r="AC172" i="131"/>
  <c r="AB172" i="131"/>
  <c r="Z172" i="131"/>
  <c r="Y138" i="131"/>
  <c r="W138" i="131"/>
  <c r="V138" i="131"/>
  <c r="AA138" i="131"/>
  <c r="AC138" i="131"/>
  <c r="X138" i="131"/>
  <c r="AB138" i="131"/>
  <c r="Z138" i="131"/>
  <c r="AC163" i="131"/>
  <c r="AB163" i="131"/>
  <c r="AA163" i="131"/>
  <c r="Z163" i="131"/>
  <c r="W163" i="131"/>
  <c r="X163" i="131"/>
  <c r="V163" i="131"/>
  <c r="Y163" i="131"/>
  <c r="Y168" i="131"/>
  <c r="X168" i="131"/>
  <c r="W168" i="131"/>
  <c r="V168" i="131"/>
  <c r="AA168" i="131"/>
  <c r="AB168" i="131"/>
  <c r="AC168" i="131"/>
  <c r="Z168" i="131"/>
  <c r="W134" i="131"/>
  <c r="V134" i="131"/>
  <c r="AA134" i="131"/>
  <c r="Z134" i="131"/>
  <c r="AC134" i="131"/>
  <c r="X134" i="131"/>
  <c r="AB134" i="131"/>
  <c r="Y134" i="131"/>
  <c r="AA121" i="131"/>
  <c r="W121" i="131"/>
  <c r="AC121" i="131"/>
  <c r="AB121" i="131"/>
  <c r="X121" i="131"/>
  <c r="Y121" i="131"/>
  <c r="V121" i="131"/>
  <c r="Z121" i="131"/>
  <c r="Y160" i="131"/>
  <c r="X160" i="131"/>
  <c r="W160" i="131"/>
  <c r="V160" i="131"/>
  <c r="AA160" i="131"/>
  <c r="AB160" i="131"/>
  <c r="Z160" i="131"/>
  <c r="AC160" i="131"/>
  <c r="AA129" i="131"/>
  <c r="W129" i="131"/>
  <c r="AC129" i="131"/>
  <c r="AB129" i="131"/>
  <c r="X129" i="131"/>
  <c r="V129" i="131"/>
  <c r="Z129" i="131"/>
  <c r="Y129" i="131"/>
  <c r="W132" i="131"/>
  <c r="V132" i="131"/>
  <c r="AA132" i="131"/>
  <c r="AC132" i="131"/>
  <c r="Y132" i="131"/>
  <c r="Z132" i="131"/>
  <c r="X132" i="131"/>
  <c r="AB132" i="131"/>
  <c r="AC169" i="131"/>
  <c r="AB169" i="131"/>
  <c r="AA169" i="131"/>
  <c r="Z169" i="131"/>
  <c r="W169" i="131"/>
  <c r="Y169" i="131"/>
  <c r="X169" i="131"/>
  <c r="V169" i="131"/>
  <c r="AC145" i="131"/>
  <c r="AA145" i="131"/>
  <c r="Z145" i="131"/>
  <c r="W145" i="131"/>
  <c r="AB145" i="131"/>
  <c r="Y145" i="131"/>
  <c r="X145" i="131"/>
  <c r="V145" i="131"/>
  <c r="Y174" i="131"/>
  <c r="X174" i="131"/>
  <c r="W174" i="131"/>
  <c r="V174" i="131"/>
  <c r="AA174" i="131"/>
  <c r="AC174" i="131"/>
  <c r="AB174" i="131"/>
  <c r="Z174" i="131"/>
  <c r="AC171" i="131"/>
  <c r="AB171" i="131"/>
  <c r="AA171" i="131"/>
  <c r="Z171" i="131"/>
  <c r="W171" i="131"/>
  <c r="X171" i="131"/>
  <c r="V171" i="131"/>
  <c r="Y171" i="131"/>
  <c r="Y162" i="131"/>
  <c r="X162" i="131"/>
  <c r="W162" i="131"/>
  <c r="V162" i="131"/>
  <c r="AA162" i="131"/>
  <c r="Z162" i="131"/>
  <c r="AB162" i="131"/>
  <c r="AC162" i="131"/>
  <c r="AC137" i="131"/>
  <c r="AA137" i="131"/>
  <c r="Z137" i="131"/>
  <c r="W137" i="131"/>
  <c r="AB137" i="131"/>
  <c r="Y137" i="131"/>
  <c r="X137" i="131"/>
  <c r="V137" i="131"/>
  <c r="AA32" i="131"/>
  <c r="Z32" i="131"/>
  <c r="W32" i="131"/>
  <c r="Y32" i="131"/>
  <c r="X32" i="131"/>
  <c r="V32" i="131"/>
  <c r="AC32" i="131"/>
  <c r="AB32" i="131"/>
  <c r="AC153" i="131"/>
  <c r="AB153" i="131"/>
  <c r="AA153" i="131"/>
  <c r="Z153" i="131"/>
  <c r="W153" i="131"/>
  <c r="Y153" i="131"/>
  <c r="X153" i="131"/>
  <c r="V153" i="131"/>
  <c r="AC149" i="131"/>
  <c r="AB149" i="131"/>
  <c r="AA149" i="131"/>
  <c r="Z149" i="131"/>
  <c r="W149" i="131"/>
  <c r="V149" i="131"/>
  <c r="Y149" i="131"/>
  <c r="X149" i="131"/>
  <c r="Y119" i="131"/>
  <c r="X119" i="131"/>
  <c r="AC119" i="131"/>
  <c r="AA119" i="131"/>
  <c r="AB119" i="131"/>
  <c r="Z119" i="131"/>
  <c r="W119" i="131"/>
  <c r="V119" i="131"/>
  <c r="Y146" i="131"/>
  <c r="W146" i="131"/>
  <c r="V146" i="131"/>
  <c r="AA146" i="131"/>
  <c r="AC146" i="131"/>
  <c r="X146" i="131"/>
  <c r="AB146" i="131"/>
  <c r="Z146" i="131"/>
  <c r="AA131" i="131"/>
  <c r="Z131" i="131"/>
  <c r="W131" i="131"/>
  <c r="AC131" i="131"/>
  <c r="X131" i="131"/>
  <c r="AB131" i="131"/>
  <c r="Y131" i="131"/>
  <c r="V131" i="131"/>
  <c r="AC155" i="131"/>
  <c r="AB155" i="131"/>
  <c r="AA155" i="131"/>
  <c r="Z155" i="131"/>
  <c r="W155" i="131"/>
  <c r="X155" i="131"/>
  <c r="V155" i="131"/>
  <c r="Y155" i="131"/>
  <c r="AA133" i="131"/>
  <c r="Z133" i="131"/>
  <c r="W133" i="131"/>
  <c r="Y133" i="131"/>
  <c r="X133" i="131"/>
  <c r="V133" i="131"/>
  <c r="AC133" i="131"/>
  <c r="AB133" i="131"/>
  <c r="Y150" i="131"/>
  <c r="X150" i="131"/>
  <c r="W150" i="131"/>
  <c r="V150" i="131"/>
  <c r="AA150" i="131"/>
  <c r="AC150" i="131"/>
  <c r="AB150" i="131"/>
  <c r="Z150" i="131"/>
  <c r="Y164" i="131"/>
  <c r="X164" i="131"/>
  <c r="W164" i="131"/>
  <c r="V164" i="131"/>
  <c r="AA164" i="131"/>
  <c r="AC164" i="131"/>
  <c r="AB164" i="131"/>
  <c r="Z164" i="131"/>
  <c r="AC147" i="131"/>
  <c r="AA147" i="131"/>
  <c r="Z147" i="131"/>
  <c r="W147" i="131"/>
  <c r="AB147" i="131"/>
  <c r="Y147" i="131"/>
  <c r="X147" i="131"/>
  <c r="V147" i="131"/>
  <c r="Y117" i="131"/>
  <c r="X117" i="131"/>
  <c r="AC117" i="131"/>
  <c r="Z117" i="131"/>
  <c r="V117" i="131"/>
  <c r="AB117" i="131"/>
  <c r="AA117" i="131"/>
  <c r="W117" i="131"/>
  <c r="AA125" i="131"/>
  <c r="W125" i="131"/>
  <c r="X125" i="131"/>
  <c r="V125" i="131"/>
  <c r="AC125" i="131"/>
  <c r="AB125" i="131"/>
  <c r="Z125" i="131"/>
  <c r="Y125" i="131"/>
  <c r="AC151" i="131"/>
  <c r="AB151" i="131"/>
  <c r="AA151" i="131"/>
  <c r="Z151" i="131"/>
  <c r="W151" i="131"/>
  <c r="Y151" i="131"/>
  <c r="V151" i="131"/>
  <c r="X151" i="131"/>
  <c r="AC157" i="131"/>
  <c r="AB157" i="131"/>
  <c r="AA157" i="131"/>
  <c r="Z157" i="131"/>
  <c r="W157" i="131"/>
  <c r="V157" i="131"/>
  <c r="Y157" i="131"/>
  <c r="X157" i="131"/>
  <c r="Y154" i="131"/>
  <c r="X154" i="131"/>
  <c r="W154" i="131"/>
  <c r="V154" i="131"/>
  <c r="AA154" i="131"/>
  <c r="Z154" i="131"/>
  <c r="AB154" i="131"/>
  <c r="AC154" i="131"/>
  <c r="Y152" i="131"/>
  <c r="X152" i="131"/>
  <c r="W152" i="131"/>
  <c r="V152" i="131"/>
  <c r="AA152" i="131"/>
  <c r="AB152" i="131"/>
  <c r="AC152" i="131"/>
  <c r="Z152" i="131"/>
  <c r="AC135" i="131"/>
  <c r="AA135" i="131"/>
  <c r="Z135" i="131"/>
  <c r="W135" i="131"/>
  <c r="AB135" i="131"/>
  <c r="V135" i="131"/>
  <c r="X135" i="131"/>
  <c r="Y135" i="131"/>
  <c r="AC139" i="131"/>
  <c r="AA139" i="131"/>
  <c r="Z139" i="131"/>
  <c r="W139" i="131"/>
  <c r="AB139" i="131"/>
  <c r="Y139" i="131"/>
  <c r="X139" i="131"/>
  <c r="V139" i="131"/>
  <c r="Y144" i="131"/>
  <c r="W144" i="131"/>
  <c r="V144" i="131"/>
  <c r="AA144" i="131"/>
  <c r="X144" i="131"/>
  <c r="AB144" i="131"/>
  <c r="AC144" i="131"/>
  <c r="Z144" i="131"/>
  <c r="Y170" i="131"/>
  <c r="X170" i="131"/>
  <c r="W170" i="131"/>
  <c r="V170" i="131"/>
  <c r="AA170" i="131"/>
  <c r="Z170" i="131"/>
  <c r="AC170" i="131"/>
  <c r="AB170" i="131"/>
  <c r="Y148" i="131"/>
  <c r="W148" i="131"/>
  <c r="V148" i="131"/>
  <c r="AA148" i="131"/>
  <c r="X148" i="131"/>
  <c r="Z148" i="131"/>
  <c r="AC148" i="131"/>
  <c r="AB148" i="131"/>
  <c r="W126" i="131"/>
  <c r="AA126" i="131"/>
  <c r="V126" i="131"/>
  <c r="AB126" i="131"/>
  <c r="Y126" i="131"/>
  <c r="AC126" i="131"/>
  <c r="X126" i="131"/>
  <c r="Z126" i="131"/>
  <c r="Y140" i="131"/>
  <c r="W140" i="131"/>
  <c r="V140" i="131"/>
  <c r="AA140" i="131"/>
  <c r="X140" i="131"/>
  <c r="Z140" i="131"/>
  <c r="AC140" i="131"/>
  <c r="AB140" i="131"/>
  <c r="Y166" i="131"/>
  <c r="X166" i="131"/>
  <c r="W166" i="131"/>
  <c r="V166" i="131"/>
  <c r="AA166" i="131"/>
  <c r="AC166" i="131"/>
  <c r="AB166" i="131"/>
  <c r="Z166" i="131"/>
  <c r="AF19" i="111"/>
  <c r="AH19" i="111"/>
  <c r="A7" i="108"/>
  <c r="A4" i="109"/>
  <c r="F34" i="10" s="1"/>
  <c r="A7" i="109"/>
  <c r="AD20" i="111"/>
  <c r="A20" i="111" s="1"/>
  <c r="AD23" i="111"/>
  <c r="AD21" i="111"/>
  <c r="AD24" i="111"/>
  <c r="AD25" i="111"/>
  <c r="AD22" i="111"/>
  <c r="AG25" i="116" a="1"/>
  <c r="AG25" i="116" s="1"/>
  <c r="A25" i="116" s="1"/>
  <c r="C20" i="104"/>
  <c r="C26" i="131" s="1"/>
  <c r="C90" i="112" l="1"/>
  <c r="C60" i="134"/>
  <c r="AS23" i="131"/>
  <c r="AX23" i="131"/>
  <c r="AT23" i="131"/>
  <c r="AY23" i="131"/>
  <c r="BD23" i="131"/>
  <c r="AO169" i="131"/>
  <c r="AS169" i="131" s="1"/>
  <c r="AO161" i="131"/>
  <c r="AS161" i="131" s="1"/>
  <c r="AO26" i="131"/>
  <c r="AX26" i="131" s="1"/>
  <c r="AO22" i="131"/>
  <c r="AO155" i="131"/>
  <c r="AS155" i="131" s="1"/>
  <c r="AO142" i="131"/>
  <c r="AX142" i="131" s="1"/>
  <c r="AO38" i="131"/>
  <c r="BC38" i="131" s="1"/>
  <c r="AO141" i="131"/>
  <c r="AX141" i="131" s="1"/>
  <c r="AO125" i="131"/>
  <c r="AO133" i="131"/>
  <c r="AO122" i="131"/>
  <c r="AO96" i="131"/>
  <c r="AX96" i="131" s="1"/>
  <c r="AO93" i="131"/>
  <c r="AX93" i="131" s="1"/>
  <c r="AO166" i="131"/>
  <c r="AX166" i="131" s="1"/>
  <c r="AO29" i="131"/>
  <c r="AX29" i="131" s="1"/>
  <c r="AO162" i="131"/>
  <c r="BC162" i="131" s="1"/>
  <c r="AO148" i="131"/>
  <c r="AO132" i="131"/>
  <c r="AO172" i="131"/>
  <c r="BC172" i="131" s="1"/>
  <c r="AO118" i="131"/>
  <c r="BC118" i="131" s="1"/>
  <c r="AO32" i="131"/>
  <c r="BC32" i="131" s="1"/>
  <c r="AO128" i="131"/>
  <c r="AO168" i="131"/>
  <c r="AS168" i="131" s="1"/>
  <c r="AO28" i="131"/>
  <c r="AX28" i="131" s="1"/>
  <c r="AO145" i="131"/>
  <c r="AO167" i="131"/>
  <c r="AX167" i="131" s="1"/>
  <c r="AO165" i="131"/>
  <c r="BC165" i="131" s="1"/>
  <c r="AO137" i="131"/>
  <c r="AO153" i="131"/>
  <c r="AS153" i="131" s="1"/>
  <c r="AO123" i="131"/>
  <c r="AO120" i="131"/>
  <c r="AO31" i="131"/>
  <c r="BC31" i="131" s="1"/>
  <c r="AO131" i="131"/>
  <c r="AO134" i="131"/>
  <c r="AS134" i="131" s="1"/>
  <c r="AO140" i="131"/>
  <c r="AO20" i="131"/>
  <c r="AO36" i="131"/>
  <c r="BC36" i="131" s="1"/>
  <c r="AO143" i="131"/>
  <c r="AO21" i="131"/>
  <c r="AO157" i="131"/>
  <c r="AS157" i="131" s="1"/>
  <c r="AO117" i="131"/>
  <c r="AS117" i="131" s="1"/>
  <c r="AO164" i="131"/>
  <c r="BC164" i="131" s="1"/>
  <c r="AO154" i="131"/>
  <c r="AS154" i="131" s="1"/>
  <c r="AO130" i="131"/>
  <c r="AO160" i="131"/>
  <c r="AS160" i="131" s="1"/>
  <c r="AO136" i="131"/>
  <c r="AS136" i="131" s="1"/>
  <c r="AO150" i="131"/>
  <c r="AO163" i="131"/>
  <c r="BC163" i="131" s="1"/>
  <c r="AO173" i="131"/>
  <c r="AO129" i="131"/>
  <c r="AO156" i="131"/>
  <c r="AS156" i="131" s="1"/>
  <c r="AO146" i="131"/>
  <c r="AO114" i="131"/>
  <c r="AS114" i="131" s="1"/>
  <c r="AO139" i="131"/>
  <c r="AO90" i="131"/>
  <c r="AS90" i="131" s="1"/>
  <c r="AO158" i="131"/>
  <c r="AS158" i="131" s="1"/>
  <c r="AO124" i="131"/>
  <c r="AO121" i="131"/>
  <c r="AO152" i="131"/>
  <c r="AO126" i="131"/>
  <c r="AO144" i="131"/>
  <c r="AO34" i="131"/>
  <c r="BC34" i="131" s="1"/>
  <c r="AO151" i="131"/>
  <c r="AO24" i="131"/>
  <c r="AO138" i="131"/>
  <c r="AO119" i="131"/>
  <c r="AO33" i="131"/>
  <c r="BC33" i="131" s="1"/>
  <c r="AO174" i="131"/>
  <c r="AO37" i="131"/>
  <c r="BC37" i="131" s="1"/>
  <c r="AO171" i="131"/>
  <c r="BC171" i="131" s="1"/>
  <c r="AO25" i="131"/>
  <c r="AO149" i="131"/>
  <c r="AO147" i="131"/>
  <c r="AO62" i="131"/>
  <c r="AO127" i="131"/>
  <c r="AO135" i="131"/>
  <c r="AS135" i="131" s="1"/>
  <c r="AO27" i="131"/>
  <c r="AX27" i="131" s="1"/>
  <c r="AO170" i="131"/>
  <c r="AO67" i="131"/>
  <c r="AX67" i="131" s="1"/>
  <c r="AO35" i="131"/>
  <c r="BC35" i="131" s="1"/>
  <c r="AN88" i="131"/>
  <c r="AM88" i="131"/>
  <c r="AK88" i="131"/>
  <c r="AL88" i="131"/>
  <c r="AJ88" i="131"/>
  <c r="AN105" i="131"/>
  <c r="AM105" i="131"/>
  <c r="AL105" i="131"/>
  <c r="AK105" i="131"/>
  <c r="AJ105" i="131"/>
  <c r="Z91" i="131"/>
  <c r="AN91" i="131"/>
  <c r="AM91" i="131"/>
  <c r="AL91" i="131"/>
  <c r="AJ91" i="131"/>
  <c r="AK91" i="131"/>
  <c r="W40" i="131"/>
  <c r="AN40" i="131"/>
  <c r="AL40" i="131"/>
  <c r="AK40" i="131"/>
  <c r="AJ40" i="131"/>
  <c r="AM40" i="131"/>
  <c r="AM41" i="131"/>
  <c r="AL41" i="131"/>
  <c r="AK41" i="131"/>
  <c r="AN41" i="131"/>
  <c r="AJ41" i="131"/>
  <c r="AJ42" i="131"/>
  <c r="AN42" i="131"/>
  <c r="AM42" i="131"/>
  <c r="AL42" i="131"/>
  <c r="AK42" i="131"/>
  <c r="AN70" i="131"/>
  <c r="AM70" i="131"/>
  <c r="AL70" i="131"/>
  <c r="AK70" i="131"/>
  <c r="AJ70" i="131"/>
  <c r="X92" i="131"/>
  <c r="AM92" i="131"/>
  <c r="AL92" i="131"/>
  <c r="AK92" i="131"/>
  <c r="AJ92" i="131"/>
  <c r="AN92" i="131"/>
  <c r="X30" i="131"/>
  <c r="AN30" i="131"/>
  <c r="AM30" i="131"/>
  <c r="AL30" i="131"/>
  <c r="AJ30" i="131"/>
  <c r="AK30" i="131"/>
  <c r="AN89" i="131"/>
  <c r="AM89" i="131"/>
  <c r="AL89" i="131"/>
  <c r="AK89" i="131"/>
  <c r="AJ89" i="131"/>
  <c r="AM76" i="131"/>
  <c r="AL76" i="131"/>
  <c r="AK76" i="131"/>
  <c r="AJ76" i="131"/>
  <c r="AN76" i="131"/>
  <c r="X74" i="131"/>
  <c r="AK74" i="131"/>
  <c r="AJ74" i="131"/>
  <c r="AM74" i="131"/>
  <c r="AL74" i="131"/>
  <c r="AN74" i="131"/>
  <c r="AN73" i="131"/>
  <c r="AM73" i="131"/>
  <c r="AL73" i="131"/>
  <c r="AK73" i="131"/>
  <c r="AJ73" i="131"/>
  <c r="AN46" i="131"/>
  <c r="AM46" i="131"/>
  <c r="AL46" i="131"/>
  <c r="AJ46" i="131"/>
  <c r="AK46" i="131"/>
  <c r="AN102" i="131"/>
  <c r="AM102" i="131"/>
  <c r="AL102" i="131"/>
  <c r="AK102" i="131"/>
  <c r="AJ102" i="131"/>
  <c r="Z104" i="131"/>
  <c r="AN104" i="131"/>
  <c r="AM104" i="131"/>
  <c r="AK104" i="131"/>
  <c r="AJ104" i="131"/>
  <c r="AL104" i="131"/>
  <c r="AM116" i="131"/>
  <c r="AL116" i="131"/>
  <c r="AK116" i="131"/>
  <c r="AJ116" i="131"/>
  <c r="AN116" i="131"/>
  <c r="AN112" i="131"/>
  <c r="AM112" i="131"/>
  <c r="AL112" i="131"/>
  <c r="AK112" i="131"/>
  <c r="AJ112" i="131"/>
  <c r="AJ101" i="131"/>
  <c r="AN101" i="131"/>
  <c r="AL101" i="131"/>
  <c r="AK101" i="131"/>
  <c r="AM101" i="131"/>
  <c r="AN56" i="131"/>
  <c r="AL56" i="131"/>
  <c r="AK56" i="131"/>
  <c r="AJ56" i="131"/>
  <c r="AM56" i="131"/>
  <c r="AM65" i="131"/>
  <c r="AL65" i="131"/>
  <c r="AK65" i="131"/>
  <c r="AN65" i="131"/>
  <c r="AJ65" i="131"/>
  <c r="AN99" i="131"/>
  <c r="AM99" i="131"/>
  <c r="AL99" i="131"/>
  <c r="AJ99" i="131"/>
  <c r="AK99" i="131"/>
  <c r="AL44" i="131"/>
  <c r="AK44" i="131"/>
  <c r="AJ44" i="131"/>
  <c r="AN44" i="131"/>
  <c r="AM44" i="131"/>
  <c r="AL111" i="131"/>
  <c r="AK111" i="131"/>
  <c r="AJ111" i="131"/>
  <c r="AN111" i="131"/>
  <c r="AM111" i="131"/>
  <c r="X77" i="131"/>
  <c r="AJ77" i="131"/>
  <c r="AN77" i="131"/>
  <c r="AL77" i="131"/>
  <c r="AK77" i="131"/>
  <c r="AM77" i="131"/>
  <c r="W55" i="131"/>
  <c r="AK55" i="131"/>
  <c r="AJ55" i="131"/>
  <c r="AN55" i="131"/>
  <c r="AM55" i="131"/>
  <c r="AL55" i="131"/>
  <c r="V81" i="131"/>
  <c r="AN81" i="131"/>
  <c r="AM81" i="131"/>
  <c r="AL81" i="131"/>
  <c r="AK81" i="131"/>
  <c r="AJ81" i="131"/>
  <c r="AN69" i="131"/>
  <c r="AM69" i="131"/>
  <c r="AL69" i="131"/>
  <c r="AK69" i="131"/>
  <c r="AJ69" i="131"/>
  <c r="AN110" i="131"/>
  <c r="AM110" i="131"/>
  <c r="AL110" i="131"/>
  <c r="AK110" i="131"/>
  <c r="AJ110" i="131"/>
  <c r="AC100" i="131"/>
  <c r="AM100" i="131"/>
  <c r="AL100" i="131"/>
  <c r="AK100" i="131"/>
  <c r="AJ100" i="131"/>
  <c r="AN100" i="131"/>
  <c r="W58" i="131"/>
  <c r="AJ58" i="131"/>
  <c r="AN58" i="131"/>
  <c r="AM58" i="131"/>
  <c r="AL58" i="131"/>
  <c r="AK58" i="131"/>
  <c r="W68" i="131"/>
  <c r="AL68" i="131"/>
  <c r="AK68" i="131"/>
  <c r="AJ68" i="131"/>
  <c r="AN68" i="131"/>
  <c r="AM68" i="131"/>
  <c r="X57" i="131"/>
  <c r="AM57" i="131"/>
  <c r="AL57" i="131"/>
  <c r="AK57" i="131"/>
  <c r="AN57" i="131"/>
  <c r="AJ57" i="131"/>
  <c r="AN94" i="131"/>
  <c r="AM94" i="131"/>
  <c r="AL94" i="131"/>
  <c r="AK94" i="131"/>
  <c r="AJ94" i="131"/>
  <c r="AN78" i="131"/>
  <c r="AM78" i="131"/>
  <c r="AL78" i="131"/>
  <c r="AK78" i="131"/>
  <c r="AJ78" i="131"/>
  <c r="AN83" i="131"/>
  <c r="AM83" i="131"/>
  <c r="AL83" i="131"/>
  <c r="AJ83" i="131"/>
  <c r="AK83" i="131"/>
  <c r="AL79" i="131"/>
  <c r="AK79" i="131"/>
  <c r="AJ79" i="131"/>
  <c r="AN79" i="131"/>
  <c r="AM79" i="131"/>
  <c r="AC72" i="131"/>
  <c r="AM72" i="131"/>
  <c r="AK72" i="131"/>
  <c r="AN72" i="131"/>
  <c r="AL72" i="131"/>
  <c r="AJ72" i="131"/>
  <c r="AJ66" i="131"/>
  <c r="AN66" i="131"/>
  <c r="AM66" i="131"/>
  <c r="AL66" i="131"/>
  <c r="AK66" i="131"/>
  <c r="AM108" i="131"/>
  <c r="AL108" i="131"/>
  <c r="AK108" i="131"/>
  <c r="AJ108" i="131"/>
  <c r="AN108" i="131"/>
  <c r="AB107" i="131"/>
  <c r="AN107" i="131"/>
  <c r="AM107" i="131"/>
  <c r="AL107" i="131"/>
  <c r="AJ107" i="131"/>
  <c r="AK107" i="131"/>
  <c r="Z95" i="131"/>
  <c r="AL95" i="131"/>
  <c r="AK95" i="131"/>
  <c r="AJ95" i="131"/>
  <c r="AN95" i="131"/>
  <c r="AM95" i="131"/>
  <c r="V63" i="131"/>
  <c r="AK63" i="131"/>
  <c r="AJ63" i="131"/>
  <c r="AN63" i="131"/>
  <c r="AM63" i="131"/>
  <c r="AL63" i="131"/>
  <c r="AA103" i="131"/>
  <c r="AL103" i="131"/>
  <c r="AK103" i="131"/>
  <c r="AJ103" i="131"/>
  <c r="AN103" i="131"/>
  <c r="AM103" i="131"/>
  <c r="AN64" i="131"/>
  <c r="AL64" i="131"/>
  <c r="AK64" i="131"/>
  <c r="AJ64" i="131"/>
  <c r="AM64" i="131"/>
  <c r="W60" i="131"/>
  <c r="AL60" i="131"/>
  <c r="AK60" i="131"/>
  <c r="AJ60" i="131"/>
  <c r="AN60" i="131"/>
  <c r="AM60" i="131"/>
  <c r="Y80" i="131"/>
  <c r="AN80" i="131"/>
  <c r="AM80" i="131"/>
  <c r="AK80" i="131"/>
  <c r="AJ80" i="131"/>
  <c r="AL80" i="131"/>
  <c r="W84" i="131"/>
  <c r="AM84" i="131"/>
  <c r="AL84" i="131"/>
  <c r="AK84" i="131"/>
  <c r="AJ84" i="131"/>
  <c r="AN84" i="131"/>
  <c r="AK47" i="131"/>
  <c r="AJ47" i="131"/>
  <c r="AN47" i="131"/>
  <c r="AM47" i="131"/>
  <c r="AL47" i="131"/>
  <c r="AC61" i="131"/>
  <c r="AM61" i="131"/>
  <c r="AL61" i="131"/>
  <c r="AK61" i="131"/>
  <c r="AJ61" i="131"/>
  <c r="AN61" i="131"/>
  <c r="Z85" i="131"/>
  <c r="AJ85" i="131"/>
  <c r="AN85" i="131"/>
  <c r="AL85" i="131"/>
  <c r="AM85" i="131"/>
  <c r="AK85" i="131"/>
  <c r="AN48" i="131"/>
  <c r="AL48" i="131"/>
  <c r="AK48" i="131"/>
  <c r="AJ48" i="131"/>
  <c r="AM48" i="131"/>
  <c r="AN159" i="131"/>
  <c r="AN184" i="131" s="1"/>
  <c r="AM159" i="131"/>
  <c r="AM184" i="131" s="1"/>
  <c r="AL159" i="131"/>
  <c r="AL184" i="131" s="1"/>
  <c r="AK159" i="131"/>
  <c r="AK184" i="131" s="1"/>
  <c r="AJ159" i="131"/>
  <c r="AJ184" i="131" s="1"/>
  <c r="AJ109" i="131"/>
  <c r="AN109" i="131"/>
  <c r="AM109" i="131"/>
  <c r="AL109" i="131"/>
  <c r="AK109" i="131"/>
  <c r="W86" i="131"/>
  <c r="AN86" i="131"/>
  <c r="AM86" i="131"/>
  <c r="AL86" i="131"/>
  <c r="AK86" i="131"/>
  <c r="AJ86" i="131"/>
  <c r="AM45" i="131"/>
  <c r="AL45" i="131"/>
  <c r="AK45" i="131"/>
  <c r="AJ45" i="131"/>
  <c r="AN45" i="131"/>
  <c r="AM49" i="131"/>
  <c r="AL49" i="131"/>
  <c r="AK49" i="131"/>
  <c r="AN49" i="131"/>
  <c r="AJ49" i="131"/>
  <c r="AN59" i="131"/>
  <c r="AM59" i="131"/>
  <c r="AK59" i="131"/>
  <c r="AJ59" i="131"/>
  <c r="AL59" i="131"/>
  <c r="AK71" i="131"/>
  <c r="AJ71" i="131"/>
  <c r="AN71" i="131"/>
  <c r="AM71" i="131"/>
  <c r="AL71" i="131"/>
  <c r="W53" i="131"/>
  <c r="AM53" i="131"/>
  <c r="AL53" i="131"/>
  <c r="AK53" i="131"/>
  <c r="AJ53" i="131"/>
  <c r="AN53" i="131"/>
  <c r="AA43" i="131"/>
  <c r="AN43" i="131"/>
  <c r="AM43" i="131"/>
  <c r="AK43" i="131"/>
  <c r="AJ43" i="131"/>
  <c r="AL43" i="131"/>
  <c r="AN54" i="131"/>
  <c r="AM54" i="131"/>
  <c r="AL54" i="131"/>
  <c r="AJ54" i="131"/>
  <c r="AK54" i="131"/>
  <c r="Y113" i="131"/>
  <c r="AN113" i="131"/>
  <c r="AM113" i="131"/>
  <c r="AL113" i="131"/>
  <c r="AK113" i="131"/>
  <c r="AJ113" i="131"/>
  <c r="AK82" i="131"/>
  <c r="AJ82" i="131"/>
  <c r="AM82" i="131"/>
  <c r="AN82" i="131"/>
  <c r="AL82" i="131"/>
  <c r="AN75" i="131"/>
  <c r="AM75" i="131"/>
  <c r="AL75" i="131"/>
  <c r="AJ75" i="131"/>
  <c r="AK75" i="131"/>
  <c r="AJ50" i="131"/>
  <c r="AN50" i="131"/>
  <c r="AM50" i="131"/>
  <c r="AL50" i="131"/>
  <c r="AK50" i="131"/>
  <c r="AB39" i="131"/>
  <c r="AK39" i="131"/>
  <c r="AJ39" i="131"/>
  <c r="AN39" i="131"/>
  <c r="AM39" i="131"/>
  <c r="AL39" i="131"/>
  <c r="AN51" i="131"/>
  <c r="AM51" i="131"/>
  <c r="AK51" i="131"/>
  <c r="AJ51" i="131"/>
  <c r="AL51" i="131"/>
  <c r="AN115" i="131"/>
  <c r="AM115" i="131"/>
  <c r="AL115" i="131"/>
  <c r="AK115" i="131"/>
  <c r="AJ115" i="131"/>
  <c r="X97" i="131"/>
  <c r="AN97" i="131"/>
  <c r="AM97" i="131"/>
  <c r="AL97" i="131"/>
  <c r="AK97" i="131"/>
  <c r="AJ97" i="131"/>
  <c r="AL87" i="131"/>
  <c r="AK87" i="131"/>
  <c r="AJ87" i="131"/>
  <c r="AN87" i="131"/>
  <c r="AM87" i="131"/>
  <c r="AL52" i="131"/>
  <c r="AK52" i="131"/>
  <c r="AJ52" i="131"/>
  <c r="AN52" i="131"/>
  <c r="AM52" i="131"/>
  <c r="AK98" i="131"/>
  <c r="AJ98" i="131"/>
  <c r="AM98" i="131"/>
  <c r="AL98" i="131"/>
  <c r="AN98" i="131"/>
  <c r="AA106" i="131"/>
  <c r="AK106" i="131"/>
  <c r="AJ106" i="131"/>
  <c r="AM106" i="131"/>
  <c r="AL106" i="131"/>
  <c r="AN106" i="131"/>
  <c r="A35" i="131"/>
  <c r="AB68" i="131"/>
  <c r="Z68" i="131"/>
  <c r="AA68" i="131"/>
  <c r="X68" i="131"/>
  <c r="AC68" i="131"/>
  <c r="V68" i="131"/>
  <c r="AA58" i="131"/>
  <c r="Y68" i="131"/>
  <c r="X58" i="131"/>
  <c r="V57" i="131"/>
  <c r="Y57" i="131"/>
  <c r="AC57" i="131"/>
  <c r="W64" i="131"/>
  <c r="AB106" i="131"/>
  <c r="Y91" i="131"/>
  <c r="V91" i="131"/>
  <c r="V113" i="131"/>
  <c r="AB113" i="131"/>
  <c r="AA113" i="131"/>
  <c r="W113" i="131"/>
  <c r="AC113" i="131"/>
  <c r="Z113" i="131"/>
  <c r="X113" i="131"/>
  <c r="AB58" i="131"/>
  <c r="W91" i="131"/>
  <c r="Y76" i="131"/>
  <c r="Z61" i="131"/>
  <c r="V61" i="131"/>
  <c r="Y61" i="131"/>
  <c r="AA39" i="131"/>
  <c r="AB61" i="131"/>
  <c r="AA61" i="131"/>
  <c r="AC89" i="131"/>
  <c r="X61" i="131"/>
  <c r="Z100" i="131"/>
  <c r="AB92" i="131"/>
  <c r="AA84" i="131"/>
  <c r="AC106" i="131"/>
  <c r="Z106" i="131"/>
  <c r="AB97" i="131"/>
  <c r="V106" i="131"/>
  <c r="Y69" i="131"/>
  <c r="V60" i="131"/>
  <c r="AC97" i="131"/>
  <c r="X76" i="131"/>
  <c r="Z97" i="131"/>
  <c r="AA78" i="131"/>
  <c r="W97" i="131"/>
  <c r="AC76" i="131"/>
  <c r="W76" i="131"/>
  <c r="AA76" i="131"/>
  <c r="V97" i="131"/>
  <c r="Z76" i="131"/>
  <c r="V76" i="131"/>
  <c r="AB76" i="131"/>
  <c r="AC64" i="131"/>
  <c r="AA97" i="131"/>
  <c r="AB78" i="131"/>
  <c r="AA159" i="131"/>
  <c r="V98" i="131"/>
  <c r="Z46" i="131"/>
  <c r="AB98" i="131"/>
  <c r="V46" i="131"/>
  <c r="Z64" i="131"/>
  <c r="AB64" i="131"/>
  <c r="AA64" i="131"/>
  <c r="V80" i="131"/>
  <c r="X64" i="131"/>
  <c r="AA86" i="131"/>
  <c r="AB86" i="131"/>
  <c r="AB80" i="131"/>
  <c r="Y64" i="131"/>
  <c r="Z86" i="131"/>
  <c r="V78" i="131"/>
  <c r="AA105" i="131"/>
  <c r="V86" i="131"/>
  <c r="V64" i="131"/>
  <c r="Y86" i="131"/>
  <c r="X86" i="131"/>
  <c r="V105" i="131"/>
  <c r="AB30" i="131"/>
  <c r="X60" i="131"/>
  <c r="AA92" i="131"/>
  <c r="AC91" i="131"/>
  <c r="X91" i="131"/>
  <c r="AA91" i="131"/>
  <c r="AB57" i="131"/>
  <c r="AA57" i="131"/>
  <c r="AB91" i="131"/>
  <c r="Y60" i="131"/>
  <c r="AA30" i="131"/>
  <c r="Y98" i="131"/>
  <c r="W92" i="131"/>
  <c r="Z92" i="131"/>
  <c r="X78" i="131"/>
  <c r="AC78" i="131"/>
  <c r="Y106" i="131"/>
  <c r="V92" i="131"/>
  <c r="W78" i="131"/>
  <c r="AC92" i="131"/>
  <c r="W106" i="131"/>
  <c r="AA46" i="131"/>
  <c r="X106" i="131"/>
  <c r="Y97" i="131"/>
  <c r="A20" i="131"/>
  <c r="A24" i="131"/>
  <c r="A37" i="131"/>
  <c r="X43" i="131"/>
  <c r="AC69" i="131"/>
  <c r="A93" i="131"/>
  <c r="X75" i="131"/>
  <c r="A67" i="131"/>
  <c r="AA77" i="131"/>
  <c r="Y100" i="131"/>
  <c r="AC105" i="131"/>
  <c r="AC86" i="131"/>
  <c r="AB105" i="131"/>
  <c r="Y58" i="131"/>
  <c r="Y92" i="131"/>
  <c r="W95" i="131"/>
  <c r="V72" i="131"/>
  <c r="V58" i="131"/>
  <c r="AC58" i="131"/>
  <c r="Z58" i="131"/>
  <c r="Y74" i="131"/>
  <c r="Y159" i="131"/>
  <c r="W74" i="131"/>
  <c r="AB69" i="131"/>
  <c r="AB54" i="131"/>
  <c r="X54" i="131"/>
  <c r="AB72" i="131"/>
  <c r="X94" i="131"/>
  <c r="V94" i="131"/>
  <c r="AB159" i="131"/>
  <c r="AA80" i="131"/>
  <c r="AA54" i="131"/>
  <c r="W159" i="131"/>
  <c r="AC159" i="131"/>
  <c r="Z84" i="131"/>
  <c r="Z74" i="131"/>
  <c r="AA100" i="131"/>
  <c r="W100" i="131"/>
  <c r="AC80" i="131"/>
  <c r="V100" i="131"/>
  <c r="X107" i="131"/>
  <c r="W54" i="131"/>
  <c r="V95" i="131"/>
  <c r="V159" i="131"/>
  <c r="X80" i="131"/>
  <c r="AC74" i="131"/>
  <c r="AA74" i="131"/>
  <c r="X69" i="131"/>
  <c r="X95" i="131"/>
  <c r="AC95" i="131"/>
  <c r="X159" i="131"/>
  <c r="Z159" i="131"/>
  <c r="V74" i="131"/>
  <c r="AB74" i="131"/>
  <c r="Z80" i="131"/>
  <c r="X100" i="131"/>
  <c r="AB95" i="131"/>
  <c r="Y54" i="131"/>
  <c r="Z54" i="131"/>
  <c r="AA95" i="131"/>
  <c r="AC94" i="131"/>
  <c r="X84" i="131"/>
  <c r="Z111" i="131"/>
  <c r="AB100" i="131"/>
  <c r="W80" i="131"/>
  <c r="Y95" i="131"/>
  <c r="A34" i="131"/>
  <c r="A114" i="131"/>
  <c r="AA94" i="131"/>
  <c r="AC53" i="131"/>
  <c r="X109" i="131"/>
  <c r="Z109" i="131"/>
  <c r="Z103" i="131"/>
  <c r="Y85" i="131"/>
  <c r="AA109" i="131"/>
  <c r="W94" i="131"/>
  <c r="AB85" i="131"/>
  <c r="A27" i="131"/>
  <c r="X85" i="131"/>
  <c r="AC85" i="131"/>
  <c r="AA85" i="131"/>
  <c r="W85" i="131"/>
  <c r="V85" i="131"/>
  <c r="W109" i="131"/>
  <c r="AB94" i="131"/>
  <c r="W98" i="131"/>
  <c r="AC98" i="131"/>
  <c r="W89" i="131"/>
  <c r="AC75" i="131"/>
  <c r="W39" i="131"/>
  <c r="Y39" i="131"/>
  <c r="AA104" i="131"/>
  <c r="V89" i="131"/>
  <c r="AB89" i="131"/>
  <c r="X105" i="131"/>
  <c r="AA75" i="131"/>
  <c r="W105" i="131"/>
  <c r="Z39" i="131"/>
  <c r="W75" i="131"/>
  <c r="A31" i="131"/>
  <c r="X89" i="131"/>
  <c r="Y75" i="131"/>
  <c r="AC109" i="131"/>
  <c r="AA89" i="131"/>
  <c r="V75" i="131"/>
  <c r="Y109" i="131"/>
  <c r="V109" i="131"/>
  <c r="AB75" i="131"/>
  <c r="W104" i="131"/>
  <c r="Z60" i="131"/>
  <c r="AA60" i="131"/>
  <c r="AC60" i="131"/>
  <c r="AB60" i="131"/>
  <c r="AC54" i="131"/>
  <c r="V54" i="131"/>
  <c r="AC39" i="131"/>
  <c r="Y89" i="131"/>
  <c r="Z89" i="131"/>
  <c r="AB109" i="131"/>
  <c r="Z75" i="131"/>
  <c r="X39" i="131"/>
  <c r="Y104" i="131"/>
  <c r="V55" i="131"/>
  <c r="V39" i="131"/>
  <c r="W56" i="131"/>
  <c r="AB77" i="131"/>
  <c r="W69" i="131"/>
  <c r="X46" i="131"/>
  <c r="X53" i="131"/>
  <c r="AC43" i="131"/>
  <c r="W103" i="131"/>
  <c r="AA40" i="131"/>
  <c r="V40" i="131"/>
  <c r="X56" i="131"/>
  <c r="AC56" i="131"/>
  <c r="Y56" i="131"/>
  <c r="AB103" i="131"/>
  <c r="Z77" i="131"/>
  <c r="V56" i="131"/>
  <c r="V53" i="131"/>
  <c r="Y77" i="131"/>
  <c r="X103" i="131"/>
  <c r="AC103" i="131"/>
  <c r="AA98" i="131"/>
  <c r="X98" i="131"/>
  <c r="W46" i="131"/>
  <c r="AA69" i="131"/>
  <c r="Z69" i="131"/>
  <c r="AC63" i="131"/>
  <c r="AA63" i="131"/>
  <c r="Y63" i="131"/>
  <c r="AB40" i="131"/>
  <c r="Y53" i="131"/>
  <c r="AA53" i="131"/>
  <c r="AB53" i="131"/>
  <c r="Z94" i="131"/>
  <c r="Y94" i="131"/>
  <c r="AC77" i="131"/>
  <c r="Z63" i="131"/>
  <c r="Z98" i="131"/>
  <c r="Z43" i="131"/>
  <c r="W43" i="131"/>
  <c r="W77" i="131"/>
  <c r="Y46" i="131"/>
  <c r="AB46" i="131"/>
  <c r="AB63" i="131"/>
  <c r="AC70" i="131"/>
  <c r="W63" i="131"/>
  <c r="AC104" i="131"/>
  <c r="V110" i="131"/>
  <c r="Z110" i="131"/>
  <c r="AB110" i="131"/>
  <c r="AA110" i="131"/>
  <c r="X110" i="131"/>
  <c r="Y110" i="131"/>
  <c r="AC110" i="131"/>
  <c r="W110" i="131"/>
  <c r="Z53" i="131"/>
  <c r="V43" i="131"/>
  <c r="AB43" i="131"/>
  <c r="Y43" i="131"/>
  <c r="V69" i="131"/>
  <c r="AC46" i="131"/>
  <c r="Z70" i="131"/>
  <c r="X63" i="131"/>
  <c r="V104" i="131"/>
  <c r="W61" i="131"/>
  <c r="Z78" i="131"/>
  <c r="Y78" i="131"/>
  <c r="Y111" i="131"/>
  <c r="AA81" i="131"/>
  <c r="A62" i="131"/>
  <c r="A96" i="131"/>
  <c r="Z101" i="131"/>
  <c r="AB101" i="131"/>
  <c r="AC101" i="131"/>
  <c r="Y101" i="131"/>
  <c r="AA101" i="131"/>
  <c r="V101" i="131"/>
  <c r="X101" i="131"/>
  <c r="W101" i="131"/>
  <c r="AA55" i="131"/>
  <c r="X55" i="131"/>
  <c r="X111" i="131"/>
  <c r="W81" i="131"/>
  <c r="A90" i="131"/>
  <c r="V111" i="131"/>
  <c r="AB81" i="131"/>
  <c r="AB55" i="131"/>
  <c r="Z44" i="131"/>
  <c r="AA111" i="131"/>
  <c r="Z81" i="131"/>
  <c r="Z55" i="131"/>
  <c r="Y103" i="131"/>
  <c r="V103" i="131"/>
  <c r="X81" i="131"/>
  <c r="Y107" i="131"/>
  <c r="AA107" i="131"/>
  <c r="Y81" i="131"/>
  <c r="Y30" i="131"/>
  <c r="W30" i="131"/>
  <c r="Y55" i="131"/>
  <c r="AC81" i="131"/>
  <c r="AB104" i="131"/>
  <c r="X104" i="131"/>
  <c r="AC52" i="131"/>
  <c r="AB52" i="131"/>
  <c r="Y52" i="131"/>
  <c r="AA52" i="131"/>
  <c r="X52" i="131"/>
  <c r="V52" i="131"/>
  <c r="Z52" i="131"/>
  <c r="W52" i="131"/>
  <c r="AC55" i="131"/>
  <c r="V30" i="131"/>
  <c r="AC30" i="131"/>
  <c r="Z30" i="131"/>
  <c r="W57" i="131"/>
  <c r="Z57" i="131"/>
  <c r="W111" i="131"/>
  <c r="V84" i="131"/>
  <c r="AA44" i="131"/>
  <c r="AC71" i="131"/>
  <c r="X71" i="131"/>
  <c r="AA71" i="131"/>
  <c r="Z71" i="131"/>
  <c r="Y71" i="131"/>
  <c r="AB71" i="131"/>
  <c r="W71" i="131"/>
  <c r="AB44" i="131"/>
  <c r="W44" i="131"/>
  <c r="V71" i="131"/>
  <c r="Y72" i="131"/>
  <c r="Y44" i="131"/>
  <c r="Y105" i="131"/>
  <c r="Z105" i="131"/>
  <c r="AB111" i="131"/>
  <c r="AC111" i="131"/>
  <c r="Y84" i="131"/>
  <c r="X79" i="131"/>
  <c r="Z79" i="131"/>
  <c r="Y79" i="131"/>
  <c r="AA79" i="131"/>
  <c r="AC79" i="131"/>
  <c r="W79" i="131"/>
  <c r="V79" i="131"/>
  <c r="AB79" i="131"/>
  <c r="X44" i="131"/>
  <c r="AC44" i="131"/>
  <c r="Z40" i="131"/>
  <c r="AC40" i="131"/>
  <c r="AC84" i="131"/>
  <c r="AB84" i="131"/>
  <c r="V77" i="131"/>
  <c r="V44" i="131"/>
  <c r="X40" i="131"/>
  <c r="Y40" i="131"/>
  <c r="Z56" i="131"/>
  <c r="V70" i="131"/>
  <c r="W70" i="131"/>
  <c r="AB70" i="131"/>
  <c r="AA70" i="131"/>
  <c r="X70" i="131"/>
  <c r="Y70" i="131"/>
  <c r="AC107" i="131"/>
  <c r="Z107" i="131"/>
  <c r="W107" i="131"/>
  <c r="V107" i="131"/>
  <c r="AC41" i="131"/>
  <c r="V41" i="131"/>
  <c r="X41" i="131"/>
  <c r="AB41" i="131"/>
  <c r="W41" i="131"/>
  <c r="Z41" i="131"/>
  <c r="AA41" i="131"/>
  <c r="Y41" i="131"/>
  <c r="Z42" i="131"/>
  <c r="Y42" i="131"/>
  <c r="V42" i="131"/>
  <c r="W42" i="131"/>
  <c r="AB42" i="131"/>
  <c r="AA42" i="131"/>
  <c r="AC42" i="131"/>
  <c r="X42" i="131"/>
  <c r="Z83" i="131"/>
  <c r="X83" i="131"/>
  <c r="V83" i="131"/>
  <c r="W83" i="131"/>
  <c r="Y83" i="131"/>
  <c r="AB83" i="131"/>
  <c r="AC83" i="131"/>
  <c r="AA83" i="131"/>
  <c r="Z48" i="131"/>
  <c r="AC48" i="131"/>
  <c r="AB48" i="131"/>
  <c r="X48" i="131"/>
  <c r="W48" i="131"/>
  <c r="Y48" i="131"/>
  <c r="V48" i="131"/>
  <c r="AA48" i="131"/>
  <c r="Y116" i="131"/>
  <c r="Z116" i="131"/>
  <c r="X116" i="131"/>
  <c r="AC116" i="131"/>
  <c r="AA116" i="131"/>
  <c r="W116" i="131"/>
  <c r="AB116" i="131"/>
  <c r="V116" i="131"/>
  <c r="Z115" i="131"/>
  <c r="Y115" i="131"/>
  <c r="V115" i="131"/>
  <c r="X115" i="131"/>
  <c r="AC115" i="131"/>
  <c r="AA115" i="131"/>
  <c r="AB115" i="131"/>
  <c r="W115" i="131"/>
  <c r="V112" i="131"/>
  <c r="AC112" i="131"/>
  <c r="Y112" i="131"/>
  <c r="AB112" i="131"/>
  <c r="X112" i="131"/>
  <c r="W112" i="131"/>
  <c r="AA112" i="131"/>
  <c r="Z112" i="131"/>
  <c r="Z72" i="131"/>
  <c r="AA56" i="131"/>
  <c r="W45" i="131"/>
  <c r="AC45" i="131"/>
  <c r="V45" i="131"/>
  <c r="Z45" i="131"/>
  <c r="AA45" i="131"/>
  <c r="AB45" i="131"/>
  <c r="Y45" i="131"/>
  <c r="X45" i="131"/>
  <c r="Z65" i="131"/>
  <c r="V65" i="131"/>
  <c r="AB65" i="131"/>
  <c r="W65" i="131"/>
  <c r="Y65" i="131"/>
  <c r="X65" i="131"/>
  <c r="AC65" i="131"/>
  <c r="AA65" i="131"/>
  <c r="AA99" i="131"/>
  <c r="Y99" i="131"/>
  <c r="Z99" i="131"/>
  <c r="X99" i="131"/>
  <c r="V99" i="131"/>
  <c r="AC99" i="131"/>
  <c r="AB99" i="131"/>
  <c r="W99" i="131"/>
  <c r="AA87" i="131"/>
  <c r="Z87" i="131"/>
  <c r="AB87" i="131"/>
  <c r="X87" i="131"/>
  <c r="W87" i="131"/>
  <c r="Y87" i="131"/>
  <c r="V87" i="131"/>
  <c r="AC87" i="131"/>
  <c r="AA66" i="131"/>
  <c r="Y66" i="131"/>
  <c r="W66" i="131"/>
  <c r="Z66" i="131"/>
  <c r="V66" i="131"/>
  <c r="X66" i="131"/>
  <c r="AC66" i="131"/>
  <c r="AB66" i="131"/>
  <c r="W108" i="131"/>
  <c r="AC108" i="131"/>
  <c r="AA108" i="131"/>
  <c r="Z108" i="131"/>
  <c r="AB108" i="131"/>
  <c r="V108" i="131"/>
  <c r="Y108" i="131"/>
  <c r="X108" i="131"/>
  <c r="X72" i="131"/>
  <c r="AA82" i="131"/>
  <c r="AC82" i="131"/>
  <c r="W82" i="131"/>
  <c r="V82" i="131"/>
  <c r="Y82" i="131"/>
  <c r="X82" i="131"/>
  <c r="Z82" i="131"/>
  <c r="AB82" i="131"/>
  <c r="Z49" i="131"/>
  <c r="Y49" i="131"/>
  <c r="X49" i="131"/>
  <c r="V49" i="131"/>
  <c r="AC49" i="131"/>
  <c r="W49" i="131"/>
  <c r="AA49" i="131"/>
  <c r="AB49" i="131"/>
  <c r="AB59" i="131"/>
  <c r="W59" i="131"/>
  <c r="AC59" i="131"/>
  <c r="V59" i="131"/>
  <c r="Z59" i="131"/>
  <c r="AA59" i="131"/>
  <c r="Y59" i="131"/>
  <c r="X59" i="131"/>
  <c r="W72" i="131"/>
  <c r="AA72" i="131"/>
  <c r="AB56" i="131"/>
  <c r="Z88" i="131"/>
  <c r="AC88" i="131"/>
  <c r="X88" i="131"/>
  <c r="V88" i="131"/>
  <c r="Y88" i="131"/>
  <c r="AB88" i="131"/>
  <c r="AA88" i="131"/>
  <c r="W88" i="131"/>
  <c r="V73" i="131"/>
  <c r="Y73" i="131"/>
  <c r="X73" i="131"/>
  <c r="AC73" i="131"/>
  <c r="AB73" i="131"/>
  <c r="AA73" i="131"/>
  <c r="W73" i="131"/>
  <c r="Z73" i="131"/>
  <c r="Y51" i="131"/>
  <c r="W51" i="131"/>
  <c r="X51" i="131"/>
  <c r="V51" i="131"/>
  <c r="AA51" i="131"/>
  <c r="AC51" i="131"/>
  <c r="AB51" i="131"/>
  <c r="Z51" i="131"/>
  <c r="AB102" i="131"/>
  <c r="W102" i="131"/>
  <c r="V102" i="131"/>
  <c r="Y102" i="131"/>
  <c r="Z102" i="131"/>
  <c r="AC102" i="131"/>
  <c r="AA102" i="131"/>
  <c r="X102" i="131"/>
  <c r="W47" i="131"/>
  <c r="V47" i="131"/>
  <c r="AB47" i="131"/>
  <c r="AA47" i="131"/>
  <c r="AC47" i="131"/>
  <c r="Z47" i="131"/>
  <c r="Y47" i="131"/>
  <c r="X47" i="131"/>
  <c r="Z50" i="131"/>
  <c r="AC50" i="131"/>
  <c r="W50" i="131"/>
  <c r="AB50" i="131"/>
  <c r="Y50" i="131"/>
  <c r="X50" i="131"/>
  <c r="AA50" i="131"/>
  <c r="V50" i="131"/>
  <c r="A36" i="131"/>
  <c r="A29" i="131"/>
  <c r="A26" i="131"/>
  <c r="A33" i="131"/>
  <c r="A25" i="131"/>
  <c r="A28" i="131"/>
  <c r="A22" i="131"/>
  <c r="A21" i="131"/>
  <c r="A24" i="111"/>
  <c r="A148" i="131"/>
  <c r="A139" i="131"/>
  <c r="A147" i="131"/>
  <c r="A128" i="131"/>
  <c r="A141" i="131"/>
  <c r="A21" i="111"/>
  <c r="A23" i="111"/>
  <c r="A19" i="111"/>
  <c r="A166" i="131"/>
  <c r="A157" i="131"/>
  <c r="A164" i="131"/>
  <c r="A150" i="131"/>
  <c r="A133" i="131"/>
  <c r="A155" i="131"/>
  <c r="A131" i="131"/>
  <c r="A149" i="131"/>
  <c r="A169" i="131"/>
  <c r="A138" i="131"/>
  <c r="A173" i="131"/>
  <c r="A156" i="131"/>
  <c r="A120" i="131"/>
  <c r="A152" i="131"/>
  <c r="A125" i="131"/>
  <c r="A168" i="131"/>
  <c r="A118" i="131"/>
  <c r="A172" i="131"/>
  <c r="A25" i="111"/>
  <c r="A144" i="131"/>
  <c r="A154" i="131"/>
  <c r="A129" i="131"/>
  <c r="A160" i="131"/>
  <c r="A121" i="131"/>
  <c r="A130" i="131"/>
  <c r="A142" i="131"/>
  <c r="A140" i="131"/>
  <c r="A126" i="131"/>
  <c r="A170" i="131"/>
  <c r="A151" i="131"/>
  <c r="A119" i="131"/>
  <c r="A153" i="131"/>
  <c r="A32" i="131"/>
  <c r="A171" i="131"/>
  <c r="A163" i="131"/>
  <c r="A167" i="131"/>
  <c r="A158" i="131"/>
  <c r="A161" i="131"/>
  <c r="A165" i="131"/>
  <c r="A127" i="131"/>
  <c r="A122" i="131"/>
  <c r="A38" i="131"/>
  <c r="A136" i="131"/>
  <c r="A124" i="131"/>
  <c r="A22" i="111"/>
  <c r="A162" i="131"/>
  <c r="A123" i="131"/>
  <c r="A117" i="131"/>
  <c r="A146" i="131"/>
  <c r="A137" i="131"/>
  <c r="A174" i="131"/>
  <c r="A145" i="131"/>
  <c r="A134" i="131"/>
  <c r="A143" i="131"/>
  <c r="A135" i="131"/>
  <c r="A132" i="131"/>
  <c r="G31" i="10"/>
  <c r="AG26" i="116" a="1"/>
  <c r="AG26" i="116" s="1"/>
  <c r="A26" i="116" s="1"/>
  <c r="C21" i="104"/>
  <c r="C27" i="131" s="1"/>
  <c r="C61" i="134" l="1"/>
  <c r="C91" i="112"/>
  <c r="AS127" i="131"/>
  <c r="BC127" i="131"/>
  <c r="AS152" i="131"/>
  <c r="AX152" i="131"/>
  <c r="AS122" i="131"/>
  <c r="BC122" i="131"/>
  <c r="AS119" i="131"/>
  <c r="BC119" i="131"/>
  <c r="AS121" i="131"/>
  <c r="BC121" i="131"/>
  <c r="AS129" i="131"/>
  <c r="BC129" i="131"/>
  <c r="AS167" i="131"/>
  <c r="BC167" i="131"/>
  <c r="AS132" i="131"/>
  <c r="BC132" i="131"/>
  <c r="AS133" i="131"/>
  <c r="BC133" i="131"/>
  <c r="AS147" i="131"/>
  <c r="AX147" i="131"/>
  <c r="AS124" i="131"/>
  <c r="BC124" i="131"/>
  <c r="AS173" i="131"/>
  <c r="BC173" i="131"/>
  <c r="AS131" i="131"/>
  <c r="BC131" i="131"/>
  <c r="AS145" i="131"/>
  <c r="AX145" i="131"/>
  <c r="AS148" i="131"/>
  <c r="AX148" i="131"/>
  <c r="AS125" i="131"/>
  <c r="BC125" i="131"/>
  <c r="AS149" i="131"/>
  <c r="AX149" i="131"/>
  <c r="AS67" i="131"/>
  <c r="BC67" i="131"/>
  <c r="AS151" i="131"/>
  <c r="AX151" i="131"/>
  <c r="AS150" i="131"/>
  <c r="AX150" i="131"/>
  <c r="AS120" i="131"/>
  <c r="BC120" i="131"/>
  <c r="AS143" i="131"/>
  <c r="AX143" i="131"/>
  <c r="AS123" i="131"/>
  <c r="BC123" i="131"/>
  <c r="AS128" i="131"/>
  <c r="BC128" i="131"/>
  <c r="AS166" i="131"/>
  <c r="BC166" i="131"/>
  <c r="AS144" i="131"/>
  <c r="AX144" i="131"/>
  <c r="AX174" i="131"/>
  <c r="BC174" i="131"/>
  <c r="AS126" i="131"/>
  <c r="BC126" i="131"/>
  <c r="AS146" i="131"/>
  <c r="AX146" i="131"/>
  <c r="AS130" i="131"/>
  <c r="BC130" i="131"/>
  <c r="AN183" i="131"/>
  <c r="AK185" i="131"/>
  <c r="AL185" i="131"/>
  <c r="AK183" i="131"/>
  <c r="AM185" i="131"/>
  <c r="AL183" i="131"/>
  <c r="AN185" i="131"/>
  <c r="AM183" i="131"/>
  <c r="AL182" i="131"/>
  <c r="AS118" i="131"/>
  <c r="AM181" i="131"/>
  <c r="AN181" i="131"/>
  <c r="AK182" i="131"/>
  <c r="AK181" i="131"/>
  <c r="AM182" i="131"/>
  <c r="AL181" i="131"/>
  <c r="AN182" i="131"/>
  <c r="AS172" i="131"/>
  <c r="AX172" i="131"/>
  <c r="AS170" i="131"/>
  <c r="AX170" i="131"/>
  <c r="AS171" i="131"/>
  <c r="AX171" i="131"/>
  <c r="AS140" i="131"/>
  <c r="AX140" i="131"/>
  <c r="AS26" i="131"/>
  <c r="BC26" i="131"/>
  <c r="AS62" i="131"/>
  <c r="BC62" i="131"/>
  <c r="AS33" i="131"/>
  <c r="AX33" i="131"/>
  <c r="AS138" i="131"/>
  <c r="AX138" i="131"/>
  <c r="AS28" i="131"/>
  <c r="BC28" i="131"/>
  <c r="AS25" i="131"/>
  <c r="BC25" i="131"/>
  <c r="AS21" i="131"/>
  <c r="AX21" i="131"/>
  <c r="AS29" i="131"/>
  <c r="BC29" i="131"/>
  <c r="AS38" i="131"/>
  <c r="AX38" i="131"/>
  <c r="AS24" i="131"/>
  <c r="BC24" i="131"/>
  <c r="AS31" i="131"/>
  <c r="AX31" i="131"/>
  <c r="AS141" i="131"/>
  <c r="BC141" i="131"/>
  <c r="AS34" i="131"/>
  <c r="AX34" i="131"/>
  <c r="AS139" i="131"/>
  <c r="AX139" i="131"/>
  <c r="AS142" i="131"/>
  <c r="BC142" i="131"/>
  <c r="AS27" i="131"/>
  <c r="BC27" i="131"/>
  <c r="AS37" i="131"/>
  <c r="AX37" i="131"/>
  <c r="AS36" i="131"/>
  <c r="AX36" i="131"/>
  <c r="AS32" i="131"/>
  <c r="AX32" i="131"/>
  <c r="AS93" i="131"/>
  <c r="BC93" i="131"/>
  <c r="AS35" i="131"/>
  <c r="AX35" i="131"/>
  <c r="AS20" i="131"/>
  <c r="AX20" i="131"/>
  <c r="AS137" i="131"/>
  <c r="AX137" i="131"/>
  <c r="AS96" i="131"/>
  <c r="BC96" i="131"/>
  <c r="AS22" i="131"/>
  <c r="AX22" i="131"/>
  <c r="AO72" i="131"/>
  <c r="AT160" i="131"/>
  <c r="AY160" i="131"/>
  <c r="BD160" i="131"/>
  <c r="AT135" i="131"/>
  <c r="AY135" i="131"/>
  <c r="BD135" i="131"/>
  <c r="AT174" i="131"/>
  <c r="AY174" i="131"/>
  <c r="BD174" i="131"/>
  <c r="AT126" i="131"/>
  <c r="AY126" i="131"/>
  <c r="BD126" i="131"/>
  <c r="AY146" i="131"/>
  <c r="BD146" i="131"/>
  <c r="AT146" i="131"/>
  <c r="AY130" i="131"/>
  <c r="BD130" i="131"/>
  <c r="AT130" i="131"/>
  <c r="BD20" i="131"/>
  <c r="AY20" i="131"/>
  <c r="AT20" i="131"/>
  <c r="AY137" i="131"/>
  <c r="BD137" i="131"/>
  <c r="AT137" i="131"/>
  <c r="AT118" i="131"/>
  <c r="AY118" i="131"/>
  <c r="BD118" i="131"/>
  <c r="AT96" i="131"/>
  <c r="AY96" i="131"/>
  <c r="BD96" i="131"/>
  <c r="AT22" i="131"/>
  <c r="AY22" i="131"/>
  <c r="BD22" i="131"/>
  <c r="AT144" i="131"/>
  <c r="AY144" i="131"/>
  <c r="BD144" i="131"/>
  <c r="BD93" i="131"/>
  <c r="AT93" i="131"/>
  <c r="AY93" i="131"/>
  <c r="AT127" i="131"/>
  <c r="AY127" i="131"/>
  <c r="BD127" i="131"/>
  <c r="AY33" i="131"/>
  <c r="BD33" i="131"/>
  <c r="AT33" i="131"/>
  <c r="AT152" i="131"/>
  <c r="AY152" i="131"/>
  <c r="BD152" i="131"/>
  <c r="BD156" i="131"/>
  <c r="AY156" i="131"/>
  <c r="AT156" i="131"/>
  <c r="AY154" i="131"/>
  <c r="BD154" i="131"/>
  <c r="AT154" i="131"/>
  <c r="BD140" i="131"/>
  <c r="AT140" i="131"/>
  <c r="AY140" i="131"/>
  <c r="BD165" i="131"/>
  <c r="AT165" i="131"/>
  <c r="AY165" i="131"/>
  <c r="BD172" i="131"/>
  <c r="AY172" i="131"/>
  <c r="AT172" i="131"/>
  <c r="AY122" i="131"/>
  <c r="BD122" i="131"/>
  <c r="AT122" i="131"/>
  <c r="AY26" i="131"/>
  <c r="BD26" i="131"/>
  <c r="AT26" i="131"/>
  <c r="AY114" i="131"/>
  <c r="BD114" i="131"/>
  <c r="AT114" i="131"/>
  <c r="AT62" i="131"/>
  <c r="AY62" i="131"/>
  <c r="BD62" i="131"/>
  <c r="AT119" i="131"/>
  <c r="AY119" i="131"/>
  <c r="BD119" i="131"/>
  <c r="AY121" i="131"/>
  <c r="BD121" i="131"/>
  <c r="AT121" i="131"/>
  <c r="AY129" i="131"/>
  <c r="BD129" i="131"/>
  <c r="AT129" i="131"/>
  <c r="BD164" i="131"/>
  <c r="AT164" i="131"/>
  <c r="AY164" i="131"/>
  <c r="AT134" i="131"/>
  <c r="AY134" i="131"/>
  <c r="BD134" i="131"/>
  <c r="AT167" i="131"/>
  <c r="AY167" i="131"/>
  <c r="BD167" i="131"/>
  <c r="BD132" i="131"/>
  <c r="AT132" i="131"/>
  <c r="AY132" i="131"/>
  <c r="BD133" i="131"/>
  <c r="AT133" i="131"/>
  <c r="AY133" i="131"/>
  <c r="AY161" i="131"/>
  <c r="BD161" i="131"/>
  <c r="AT161" i="131"/>
  <c r="BD36" i="131"/>
  <c r="AT36" i="131"/>
  <c r="AY36" i="131"/>
  <c r="AY147" i="131"/>
  <c r="BD147" i="131"/>
  <c r="AT147" i="131"/>
  <c r="AY138" i="131"/>
  <c r="BD138" i="131"/>
  <c r="AT138" i="131"/>
  <c r="BD124" i="131"/>
  <c r="AT124" i="131"/>
  <c r="AY124" i="131"/>
  <c r="BD173" i="131"/>
  <c r="AT173" i="131"/>
  <c r="AY173" i="131"/>
  <c r="BD117" i="131"/>
  <c r="AT117" i="131"/>
  <c r="AY117" i="131"/>
  <c r="AY131" i="131"/>
  <c r="BD131" i="131"/>
  <c r="AT131" i="131"/>
  <c r="AY145" i="131"/>
  <c r="BD145" i="131"/>
  <c r="AT145" i="131"/>
  <c r="BD148" i="131"/>
  <c r="AY148" i="131"/>
  <c r="AT148" i="131"/>
  <c r="BD125" i="131"/>
  <c r="AT125" i="131"/>
  <c r="AY125" i="131"/>
  <c r="AY169" i="131"/>
  <c r="BD169" i="131"/>
  <c r="AT169" i="131"/>
  <c r="BD27" i="131"/>
  <c r="AT27" i="131"/>
  <c r="AY27" i="131"/>
  <c r="AY153" i="131"/>
  <c r="BD153" i="131"/>
  <c r="AT153" i="131"/>
  <c r="BD35" i="131"/>
  <c r="AT35" i="131"/>
  <c r="AY35" i="131"/>
  <c r="BD149" i="131"/>
  <c r="AT149" i="131"/>
  <c r="AY149" i="131"/>
  <c r="AT24" i="131"/>
  <c r="AY24" i="131"/>
  <c r="BD24" i="131"/>
  <c r="AT158" i="131"/>
  <c r="AY158" i="131"/>
  <c r="BD158" i="131"/>
  <c r="AY163" i="131"/>
  <c r="BD163" i="131"/>
  <c r="AT163" i="131"/>
  <c r="BD157" i="131"/>
  <c r="AT157" i="131"/>
  <c r="AY157" i="131"/>
  <c r="AT31" i="131"/>
  <c r="AY31" i="131"/>
  <c r="BD31" i="131"/>
  <c r="BD28" i="131"/>
  <c r="AT28" i="131"/>
  <c r="AY28" i="131"/>
  <c r="AY162" i="131"/>
  <c r="BD162" i="131"/>
  <c r="AT162" i="131"/>
  <c r="BD141" i="131"/>
  <c r="AT141" i="131"/>
  <c r="AY141" i="131"/>
  <c r="AY155" i="131"/>
  <c r="BD155" i="131"/>
  <c r="AT155" i="131"/>
  <c r="AY67" i="131"/>
  <c r="BD67" i="131"/>
  <c r="AT67" i="131"/>
  <c r="AY25" i="131"/>
  <c r="BD25" i="131"/>
  <c r="AT25" i="131"/>
  <c r="AT151" i="131"/>
  <c r="AY151" i="131"/>
  <c r="BD151" i="131"/>
  <c r="AY90" i="131"/>
  <c r="BD90" i="131"/>
  <c r="AT90" i="131"/>
  <c r="AT150" i="131"/>
  <c r="AY150" i="131"/>
  <c r="BD150" i="131"/>
  <c r="BD21" i="131"/>
  <c r="AT21" i="131"/>
  <c r="AY21" i="131"/>
  <c r="AT120" i="131"/>
  <c r="AY120" i="131"/>
  <c r="BD120" i="131"/>
  <c r="AT168" i="131"/>
  <c r="AY168" i="131"/>
  <c r="BD168" i="131"/>
  <c r="BD29" i="131"/>
  <c r="AT29" i="131"/>
  <c r="AY29" i="131"/>
  <c r="AT38" i="131"/>
  <c r="AY38" i="131"/>
  <c r="BD38" i="131"/>
  <c r="BD37" i="131"/>
  <c r="AT37" i="131"/>
  <c r="AY37" i="131"/>
  <c r="AT32" i="131"/>
  <c r="AY32" i="131"/>
  <c r="BD32" i="131"/>
  <c r="AY170" i="131"/>
  <c r="BD170" i="131"/>
  <c r="AT170" i="131"/>
  <c r="AY171" i="131"/>
  <c r="BD171" i="131"/>
  <c r="AT171" i="131"/>
  <c r="AY34" i="131"/>
  <c r="BD34" i="131"/>
  <c r="AT34" i="131"/>
  <c r="AY139" i="131"/>
  <c r="BD139" i="131"/>
  <c r="AT139" i="131"/>
  <c r="AT136" i="131"/>
  <c r="AY136" i="131"/>
  <c r="BD136" i="131"/>
  <c r="AT143" i="131"/>
  <c r="AY143" i="131"/>
  <c r="BD143" i="131"/>
  <c r="AY123" i="131"/>
  <c r="BD123" i="131"/>
  <c r="AT123" i="131"/>
  <c r="AT128" i="131"/>
  <c r="AY128" i="131"/>
  <c r="BD128" i="131"/>
  <c r="AT166" i="131"/>
  <c r="AY166" i="131"/>
  <c r="BD166" i="131"/>
  <c r="AT142" i="131"/>
  <c r="AY142" i="131"/>
  <c r="BD142" i="131"/>
  <c r="AO111" i="131"/>
  <c r="AS111" i="131" s="1"/>
  <c r="AO64" i="131"/>
  <c r="AO66" i="131"/>
  <c r="AX66" i="131" s="1"/>
  <c r="AO83" i="131"/>
  <c r="AO110" i="131"/>
  <c r="AS110" i="131" s="1"/>
  <c r="AO116" i="131"/>
  <c r="AS116" i="131" s="1"/>
  <c r="AO76" i="131"/>
  <c r="AO30" i="131"/>
  <c r="AO92" i="131"/>
  <c r="AO41" i="131"/>
  <c r="BC41" i="131" s="1"/>
  <c r="AO105" i="131"/>
  <c r="AX105" i="131" s="1"/>
  <c r="AO59" i="131"/>
  <c r="BC59" i="131" s="1"/>
  <c r="AO42" i="131"/>
  <c r="BC42" i="131" s="1"/>
  <c r="AO48" i="131"/>
  <c r="BC48" i="131" s="1"/>
  <c r="AO106" i="131"/>
  <c r="AX106" i="131" s="1"/>
  <c r="AO63" i="131"/>
  <c r="AO40" i="131"/>
  <c r="BC40" i="131" s="1"/>
  <c r="AO46" i="131"/>
  <c r="BC46" i="131" s="1"/>
  <c r="AO52" i="131"/>
  <c r="BC52" i="131" s="1"/>
  <c r="AO97" i="131"/>
  <c r="AX97" i="131" s="1"/>
  <c r="AO86" i="131"/>
  <c r="AX86" i="131" s="1"/>
  <c r="AO43" i="131"/>
  <c r="AO98" i="131"/>
  <c r="AX98" i="131" s="1"/>
  <c r="AO87" i="131"/>
  <c r="AX87" i="131" s="1"/>
  <c r="AO50" i="131"/>
  <c r="BC50" i="131" s="1"/>
  <c r="AO113" i="131"/>
  <c r="AS113" i="131" s="1"/>
  <c r="AO109" i="131"/>
  <c r="AX109" i="131" s="1"/>
  <c r="AO80" i="131"/>
  <c r="AO65" i="131"/>
  <c r="AX65" i="131" s="1"/>
  <c r="AO73" i="131"/>
  <c r="AO74" i="131"/>
  <c r="AO89" i="131"/>
  <c r="AO107" i="131"/>
  <c r="AX107" i="131" s="1"/>
  <c r="AO99" i="131"/>
  <c r="AX99" i="131" s="1"/>
  <c r="AO104" i="131"/>
  <c r="AX104" i="131" s="1"/>
  <c r="AO115" i="131"/>
  <c r="AS115" i="131" s="1"/>
  <c r="AO108" i="131"/>
  <c r="AX108" i="131" s="1"/>
  <c r="AO69" i="131"/>
  <c r="AX69" i="131" s="1"/>
  <c r="AO101" i="131"/>
  <c r="AX101" i="131" s="1"/>
  <c r="AO70" i="131"/>
  <c r="AX70" i="131" s="1"/>
  <c r="AO53" i="131"/>
  <c r="BC53" i="131" s="1"/>
  <c r="AO71" i="131"/>
  <c r="AX71" i="131" s="1"/>
  <c r="AO49" i="131"/>
  <c r="BC49" i="131" s="1"/>
  <c r="AO84" i="131"/>
  <c r="AO103" i="131"/>
  <c r="AX103" i="131" s="1"/>
  <c r="AO79" i="131"/>
  <c r="AO78" i="131"/>
  <c r="AO77" i="131"/>
  <c r="AO88" i="131"/>
  <c r="AX88" i="131" s="1"/>
  <c r="AO68" i="131"/>
  <c r="AX68" i="131" s="1"/>
  <c r="AO75" i="131"/>
  <c r="AO54" i="131"/>
  <c r="BC54" i="131" s="1"/>
  <c r="AO57" i="131"/>
  <c r="BC57" i="131" s="1"/>
  <c r="AO56" i="131"/>
  <c r="BC56" i="131" s="1"/>
  <c r="AO91" i="131"/>
  <c r="AO39" i="131"/>
  <c r="BC39" i="131" s="1"/>
  <c r="AO82" i="131"/>
  <c r="AO159" i="131"/>
  <c r="AS159" i="131" s="1"/>
  <c r="AO95" i="131"/>
  <c r="AX95" i="131" s="1"/>
  <c r="AO81" i="131"/>
  <c r="AO112" i="131"/>
  <c r="AS112" i="131" s="1"/>
  <c r="AO102" i="131"/>
  <c r="AX102" i="131" s="1"/>
  <c r="AO51" i="131"/>
  <c r="BC51" i="131" s="1"/>
  <c r="AO45" i="131"/>
  <c r="BC45" i="131" s="1"/>
  <c r="AO85" i="131"/>
  <c r="AX85" i="131" s="1"/>
  <c r="AO61" i="131"/>
  <c r="AO47" i="131"/>
  <c r="BC47" i="131" s="1"/>
  <c r="AO60" i="131"/>
  <c r="BC60" i="131" s="1"/>
  <c r="AO94" i="131"/>
  <c r="AX94" i="131" s="1"/>
  <c r="AO58" i="131"/>
  <c r="BC58" i="131" s="1"/>
  <c r="AO100" i="131"/>
  <c r="AX100" i="131" s="1"/>
  <c r="AO55" i="131"/>
  <c r="BC55" i="131" s="1"/>
  <c r="AO44" i="131"/>
  <c r="AJ185" i="131"/>
  <c r="AJ183" i="131"/>
  <c r="AJ182" i="131"/>
  <c r="AJ181" i="131"/>
  <c r="AJ177" i="131"/>
  <c r="AM177" i="131"/>
  <c r="AU189" i="131" s="1"/>
  <c r="Q12" i="113" s="1"/>
  <c r="AN177" i="131"/>
  <c r="AV189" i="131" s="1"/>
  <c r="AK177" i="131"/>
  <c r="AL177" i="131"/>
  <c r="O12" i="113" s="1"/>
  <c r="A68" i="131"/>
  <c r="A113" i="131"/>
  <c r="A74" i="131"/>
  <c r="A97" i="131"/>
  <c r="A76" i="131"/>
  <c r="A86" i="131"/>
  <c r="A61" i="131"/>
  <c r="A64" i="131"/>
  <c r="A91" i="131"/>
  <c r="A95" i="131"/>
  <c r="A80" i="131"/>
  <c r="A92" i="131"/>
  <c r="A58" i="131"/>
  <c r="A106" i="131"/>
  <c r="A75" i="131"/>
  <c r="A94" i="131"/>
  <c r="A159" i="131"/>
  <c r="A54" i="131"/>
  <c r="A100" i="131"/>
  <c r="A69" i="131"/>
  <c r="A89" i="131"/>
  <c r="A85" i="131"/>
  <c r="A30" i="131"/>
  <c r="A81" i="131"/>
  <c r="A109" i="131"/>
  <c r="A78" i="131"/>
  <c r="A60" i="131"/>
  <c r="A39" i="131"/>
  <c r="A111" i="131"/>
  <c r="A55" i="131"/>
  <c r="A98" i="131"/>
  <c r="A53" i="131"/>
  <c r="A43" i="131"/>
  <c r="A46" i="131"/>
  <c r="A52" i="131"/>
  <c r="A56" i="131"/>
  <c r="A104" i="131"/>
  <c r="A103" i="131"/>
  <c r="A44" i="131"/>
  <c r="A110" i="131"/>
  <c r="A57" i="131"/>
  <c r="A63" i="131"/>
  <c r="A70" i="131"/>
  <c r="A107" i="131"/>
  <c r="A40" i="131"/>
  <c r="A84" i="131"/>
  <c r="A71" i="131"/>
  <c r="A77" i="131"/>
  <c r="A105" i="131"/>
  <c r="A101" i="131"/>
  <c r="A79" i="131"/>
  <c r="A115" i="131"/>
  <c r="A51" i="131"/>
  <c r="A72" i="131"/>
  <c r="A83" i="131"/>
  <c r="A108" i="131"/>
  <c r="A112" i="131"/>
  <c r="A116" i="131"/>
  <c r="A102" i="131"/>
  <c r="A45" i="131"/>
  <c r="A73" i="131"/>
  <c r="A59" i="131"/>
  <c r="A66" i="131"/>
  <c r="A87" i="131"/>
  <c r="A99" i="131"/>
  <c r="A48" i="131"/>
  <c r="A47" i="131"/>
  <c r="A88" i="131"/>
  <c r="A49" i="131"/>
  <c r="A82" i="131"/>
  <c r="A41" i="131"/>
  <c r="A50" i="131"/>
  <c r="A65" i="131"/>
  <c r="A42" i="131"/>
  <c r="A4" i="111"/>
  <c r="F31" i="10" s="1"/>
  <c r="A7" i="111"/>
  <c r="AG27" i="116" a="1"/>
  <c r="AG27" i="116" s="1"/>
  <c r="A27" i="116" s="1"/>
  <c r="C22" i="104"/>
  <c r="C28" i="131" s="1"/>
  <c r="AX183" i="131" l="1"/>
  <c r="AI191" i="131" s="1"/>
  <c r="P27" i="113" s="1"/>
  <c r="BC64" i="131"/>
  <c r="AX64" i="131"/>
  <c r="C92" i="112"/>
  <c r="C62" i="134"/>
  <c r="AS70" i="131"/>
  <c r="BC70" i="131"/>
  <c r="AS89" i="131"/>
  <c r="AX89" i="131"/>
  <c r="AS87" i="131"/>
  <c r="BC87" i="131"/>
  <c r="AS91" i="131"/>
  <c r="AX91" i="131"/>
  <c r="AS69" i="131"/>
  <c r="BC69" i="131"/>
  <c r="AS65" i="131"/>
  <c r="BC65" i="131"/>
  <c r="AS86" i="131"/>
  <c r="BC86" i="131"/>
  <c r="AS81" i="131"/>
  <c r="BC81" i="131"/>
  <c r="AS84" i="131"/>
  <c r="BC84" i="131"/>
  <c r="AS83" i="131"/>
  <c r="BC83" i="131"/>
  <c r="AS66" i="131"/>
  <c r="BC66" i="131"/>
  <c r="AS68" i="131"/>
  <c r="BC68" i="131"/>
  <c r="AS71" i="131"/>
  <c r="BC71" i="131"/>
  <c r="AS85" i="131"/>
  <c r="BC85" i="131"/>
  <c r="AS82" i="131"/>
  <c r="BC82" i="131"/>
  <c r="AS88" i="131"/>
  <c r="BC88" i="131"/>
  <c r="AS92" i="131"/>
  <c r="AX92" i="131"/>
  <c r="R12" i="113"/>
  <c r="AW189" i="131"/>
  <c r="S12" i="113" s="1"/>
  <c r="D11" i="113" s="1"/>
  <c r="AO185" i="131"/>
  <c r="AO183" i="131"/>
  <c r="BC184" i="131"/>
  <c r="AK192" i="131" s="1"/>
  <c r="R28" i="113" s="1"/>
  <c r="BC44" i="131"/>
  <c r="AO182" i="131"/>
  <c r="AO184" i="131"/>
  <c r="AS184" i="131"/>
  <c r="AG192" i="131" s="1"/>
  <c r="N28" i="113" s="1"/>
  <c r="AX184" i="131"/>
  <c r="AI192" i="131" s="1"/>
  <c r="P28" i="113" s="1"/>
  <c r="AS64" i="131"/>
  <c r="AO181" i="131"/>
  <c r="AS74" i="131"/>
  <c r="BC74" i="131"/>
  <c r="AS94" i="131"/>
  <c r="BC94" i="131"/>
  <c r="AS79" i="131"/>
  <c r="BC79" i="131"/>
  <c r="AS73" i="131"/>
  <c r="BC73" i="131"/>
  <c r="AS43" i="131"/>
  <c r="AX43" i="131"/>
  <c r="AS39" i="131"/>
  <c r="AX39" i="131"/>
  <c r="AS72" i="131"/>
  <c r="BC72" i="131"/>
  <c r="AS102" i="131"/>
  <c r="BC102" i="131"/>
  <c r="AS106" i="131"/>
  <c r="BC106" i="131"/>
  <c r="AS63" i="131"/>
  <c r="BC63" i="131"/>
  <c r="AS76" i="131"/>
  <c r="BC76" i="131"/>
  <c r="AS42" i="131"/>
  <c r="AX42" i="131"/>
  <c r="AS95" i="131"/>
  <c r="BC95" i="131"/>
  <c r="AS80" i="131"/>
  <c r="BC80" i="131"/>
  <c r="AS97" i="131"/>
  <c r="BC97" i="131"/>
  <c r="AS78" i="131"/>
  <c r="BC78" i="131"/>
  <c r="AS103" i="131"/>
  <c r="BC103" i="131"/>
  <c r="AS61" i="131"/>
  <c r="BC61" i="131"/>
  <c r="AS75" i="131"/>
  <c r="BC75" i="131"/>
  <c r="AS104" i="131"/>
  <c r="BC104" i="131"/>
  <c r="AS109" i="131"/>
  <c r="BC109" i="131"/>
  <c r="AS105" i="131"/>
  <c r="BC105" i="131"/>
  <c r="AS100" i="131"/>
  <c r="BC100" i="131"/>
  <c r="AS77" i="131"/>
  <c r="BC77" i="131"/>
  <c r="AS101" i="131"/>
  <c r="BC101" i="131"/>
  <c r="AS108" i="131"/>
  <c r="BC108" i="131"/>
  <c r="AS99" i="131"/>
  <c r="BC99" i="131"/>
  <c r="AS41" i="131"/>
  <c r="AX41" i="131"/>
  <c r="AS30" i="131"/>
  <c r="BC30" i="131"/>
  <c r="BC185" i="131" s="1"/>
  <c r="AS98" i="131"/>
  <c r="BC98" i="131"/>
  <c r="AS107" i="131"/>
  <c r="BC107" i="131"/>
  <c r="AS40" i="131"/>
  <c r="AX40" i="131"/>
  <c r="N12" i="113"/>
  <c r="BD72" i="131"/>
  <c r="AY72" i="131"/>
  <c r="AT72" i="131"/>
  <c r="BD60" i="131"/>
  <c r="AT60" i="131"/>
  <c r="AY60" i="131"/>
  <c r="AY81" i="131"/>
  <c r="BD81" i="131"/>
  <c r="AT81" i="131"/>
  <c r="AY57" i="131"/>
  <c r="BD57" i="131"/>
  <c r="AT57" i="131"/>
  <c r="AT103" i="131"/>
  <c r="AY103" i="131"/>
  <c r="BD103" i="131"/>
  <c r="BD108" i="131"/>
  <c r="AY108" i="131"/>
  <c r="AT108" i="131"/>
  <c r="AY65" i="131"/>
  <c r="BD65" i="131"/>
  <c r="AT65" i="131"/>
  <c r="AT86" i="131"/>
  <c r="AY86" i="131"/>
  <c r="BD86" i="131"/>
  <c r="AY42" i="131"/>
  <c r="BD42" i="131"/>
  <c r="AT42" i="131"/>
  <c r="AT110" i="131"/>
  <c r="AY110" i="131"/>
  <c r="BD110" i="131"/>
  <c r="AT47" i="131"/>
  <c r="AY47" i="131"/>
  <c r="BD47" i="131"/>
  <c r="AT95" i="131"/>
  <c r="AY95" i="131"/>
  <c r="BD95" i="131"/>
  <c r="AT54" i="131"/>
  <c r="AY54" i="131"/>
  <c r="BD54" i="131"/>
  <c r="BD84" i="131"/>
  <c r="AY84" i="131"/>
  <c r="AT84" i="131"/>
  <c r="AY115" i="131"/>
  <c r="BD115" i="131"/>
  <c r="AT115" i="131"/>
  <c r="AT80" i="131"/>
  <c r="AY80" i="131"/>
  <c r="BD80" i="131"/>
  <c r="AY97" i="131"/>
  <c r="BD97" i="131"/>
  <c r="AT97" i="131"/>
  <c r="AY59" i="131"/>
  <c r="BD59" i="131"/>
  <c r="AT59" i="131"/>
  <c r="AY83" i="131"/>
  <c r="BD83" i="131"/>
  <c r="AT83" i="131"/>
  <c r="BD61" i="131"/>
  <c r="AT61" i="131"/>
  <c r="AY61" i="131"/>
  <c r="AT159" i="131"/>
  <c r="AY159" i="131"/>
  <c r="AY184" i="131" s="1"/>
  <c r="BD159" i="131"/>
  <c r="BD184" i="131" s="1"/>
  <c r="AY75" i="131"/>
  <c r="BD75" i="131"/>
  <c r="AT75" i="131"/>
  <c r="AY49" i="131"/>
  <c r="BD49" i="131"/>
  <c r="AT49" i="131"/>
  <c r="AT104" i="131"/>
  <c r="AY104" i="131"/>
  <c r="BD104" i="131"/>
  <c r="BD109" i="131"/>
  <c r="AT109" i="131"/>
  <c r="AY109" i="131"/>
  <c r="BD52" i="131"/>
  <c r="AY52" i="131"/>
  <c r="AT52" i="131"/>
  <c r="AY105" i="131"/>
  <c r="BD105" i="131"/>
  <c r="AT105" i="131"/>
  <c r="AY66" i="131"/>
  <c r="BD66" i="131"/>
  <c r="AT66" i="131"/>
  <c r="BD44" i="131"/>
  <c r="AY44" i="131"/>
  <c r="AT44" i="131"/>
  <c r="BD85" i="131"/>
  <c r="AT85" i="131"/>
  <c r="AY85" i="131"/>
  <c r="BD68" i="131"/>
  <c r="AT68" i="131"/>
  <c r="AY68" i="131"/>
  <c r="AT71" i="131"/>
  <c r="AY71" i="131"/>
  <c r="BD71" i="131"/>
  <c r="AY99" i="131"/>
  <c r="BD99" i="131"/>
  <c r="AT99" i="131"/>
  <c r="AY113" i="131"/>
  <c r="BD113" i="131"/>
  <c r="AT113" i="131"/>
  <c r="AT46" i="131"/>
  <c r="AY46" i="131"/>
  <c r="BD46" i="131"/>
  <c r="AY41" i="131"/>
  <c r="BD41" i="131"/>
  <c r="AT41" i="131"/>
  <c r="AT64" i="131"/>
  <c r="AY64" i="131"/>
  <c r="BD64" i="131"/>
  <c r="AY82" i="131"/>
  <c r="BD82" i="131"/>
  <c r="AT82" i="131"/>
  <c r="AY107" i="131"/>
  <c r="BD107" i="131"/>
  <c r="AT107" i="131"/>
  <c r="BD92" i="131"/>
  <c r="AY92" i="131"/>
  <c r="AT92" i="131"/>
  <c r="BD100" i="131"/>
  <c r="AT100" i="131"/>
  <c r="AY100" i="131"/>
  <c r="AT39" i="131"/>
  <c r="AY39" i="131"/>
  <c r="BD39" i="131"/>
  <c r="BD77" i="131"/>
  <c r="AT77" i="131"/>
  <c r="AY77" i="131"/>
  <c r="AT70" i="131"/>
  <c r="AY70" i="131"/>
  <c r="BD70" i="131"/>
  <c r="AY89" i="131"/>
  <c r="BD89" i="131"/>
  <c r="AT89" i="131"/>
  <c r="AT87" i="131"/>
  <c r="AY87" i="131"/>
  <c r="BD87" i="131"/>
  <c r="AT63" i="131"/>
  <c r="AY63" i="131"/>
  <c r="BD63" i="131"/>
  <c r="AT30" i="131"/>
  <c r="AY30" i="131"/>
  <c r="BD30" i="131"/>
  <c r="BD45" i="131"/>
  <c r="AT45" i="131"/>
  <c r="AY45" i="131"/>
  <c r="BD53" i="131"/>
  <c r="AT53" i="131"/>
  <c r="AY53" i="131"/>
  <c r="AT40" i="131"/>
  <c r="AY40" i="131"/>
  <c r="BD40" i="131"/>
  <c r="AY58" i="131"/>
  <c r="BD58" i="131"/>
  <c r="AT58" i="131"/>
  <c r="AT102" i="131"/>
  <c r="AY102" i="131"/>
  <c r="BD102" i="131"/>
  <c r="AY91" i="131"/>
  <c r="BD91" i="131"/>
  <c r="AT91" i="131"/>
  <c r="AT78" i="131"/>
  <c r="AY78" i="131"/>
  <c r="BD78" i="131"/>
  <c r="BD101" i="131"/>
  <c r="AT101" i="131"/>
  <c r="AY101" i="131"/>
  <c r="AY74" i="131"/>
  <c r="BD74" i="131"/>
  <c r="AT74" i="131"/>
  <c r="AY98" i="131"/>
  <c r="BD98" i="131"/>
  <c r="AT98" i="131"/>
  <c r="AY106" i="131"/>
  <c r="BD106" i="131"/>
  <c r="AT106" i="131"/>
  <c r="BD76" i="131"/>
  <c r="AT76" i="131"/>
  <c r="AY76" i="131"/>
  <c r="AT55" i="131"/>
  <c r="AY55" i="131"/>
  <c r="BD55" i="131"/>
  <c r="AT88" i="131"/>
  <c r="AY88" i="131"/>
  <c r="BD88" i="131"/>
  <c r="AY50" i="131"/>
  <c r="BD50" i="131"/>
  <c r="AT50" i="131"/>
  <c r="AT111" i="131"/>
  <c r="AY111" i="131"/>
  <c r="BD111" i="131"/>
  <c r="AY51" i="131"/>
  <c r="BD51" i="131"/>
  <c r="AT51" i="131"/>
  <c r="AT94" i="131"/>
  <c r="AY94" i="131"/>
  <c r="BD94" i="131"/>
  <c r="AT112" i="131"/>
  <c r="AY112" i="131"/>
  <c r="BD112" i="131"/>
  <c r="AT56" i="131"/>
  <c r="AY56" i="131"/>
  <c r="BD56" i="131"/>
  <c r="AT79" i="131"/>
  <c r="AY79" i="131"/>
  <c r="BD79" i="131"/>
  <c r="BD69" i="131"/>
  <c r="AT69" i="131"/>
  <c r="AY69" i="131"/>
  <c r="AY73" i="131"/>
  <c r="BD73" i="131"/>
  <c r="AT73" i="131"/>
  <c r="BD43" i="131"/>
  <c r="AT43" i="131"/>
  <c r="AY43" i="131"/>
  <c r="AT48" i="131"/>
  <c r="AY48" i="131"/>
  <c r="BD48" i="131"/>
  <c r="BD116" i="131"/>
  <c r="AY116" i="131"/>
  <c r="AT116" i="131"/>
  <c r="A4" i="131"/>
  <c r="F37" i="10" s="1"/>
  <c r="A7" i="131"/>
  <c r="AG28" i="116" a="1"/>
  <c r="AG28" i="116" s="1"/>
  <c r="A28" i="116" s="1"/>
  <c r="C23" i="104"/>
  <c r="C29" i="131" s="1"/>
  <c r="C63" i="134" l="1"/>
  <c r="C93" i="112"/>
  <c r="AX181" i="131"/>
  <c r="AI189" i="131" s="1"/>
  <c r="P25" i="113" s="1"/>
  <c r="AS182" i="131"/>
  <c r="AG190" i="131" s="1"/>
  <c r="N26" i="113" s="1"/>
  <c r="AY185" i="131"/>
  <c r="AH193" i="131" s="1"/>
  <c r="O29" i="113" s="1"/>
  <c r="BD185" i="131"/>
  <c r="AJ193" i="131" s="1"/>
  <c r="Q29" i="113" s="1"/>
  <c r="AS183" i="131"/>
  <c r="AG191" i="131" s="1"/>
  <c r="N27" i="113" s="1"/>
  <c r="AS185" i="131"/>
  <c r="AG193" i="131" s="1"/>
  <c r="N29" i="113" s="1"/>
  <c r="AY183" i="131"/>
  <c r="AH191" i="131" s="1"/>
  <c r="O27" i="113" s="1"/>
  <c r="AT185" i="131"/>
  <c r="AF193" i="131" s="1"/>
  <c r="BD183" i="131"/>
  <c r="AJ191" i="131" s="1"/>
  <c r="AT183" i="131"/>
  <c r="AF191" i="131" s="1"/>
  <c r="AX185" i="131"/>
  <c r="AI193" i="131" s="1"/>
  <c r="BC183" i="131"/>
  <c r="AK191" i="131" s="1"/>
  <c r="R27" i="113" s="1"/>
  <c r="BD182" i="131"/>
  <c r="AJ190" i="131" s="1"/>
  <c r="AT181" i="131"/>
  <c r="AF189" i="131" s="1"/>
  <c r="BC181" i="131"/>
  <c r="AK189" i="131" s="1"/>
  <c r="R25" i="113" s="1"/>
  <c r="AS181" i="131"/>
  <c r="AG189" i="131" s="1"/>
  <c r="N25" i="113" s="1"/>
  <c r="AT184" i="131"/>
  <c r="AF192" i="131" s="1"/>
  <c r="BD181" i="131"/>
  <c r="AJ189" i="131" s="1"/>
  <c r="Q25" i="113" s="1"/>
  <c r="AJ192" i="131"/>
  <c r="Q28" i="113" s="1"/>
  <c r="AK193" i="131"/>
  <c r="R29" i="113" s="1"/>
  <c r="AT182" i="131"/>
  <c r="AF190" i="131" s="1"/>
  <c r="AY181" i="131"/>
  <c r="AH189" i="131" s="1"/>
  <c r="AY182" i="131"/>
  <c r="AH190" i="131" s="1"/>
  <c r="AH192" i="131"/>
  <c r="O28" i="113" s="1"/>
  <c r="BC182" i="131"/>
  <c r="AK190" i="131" s="1"/>
  <c r="R26" i="113" s="1"/>
  <c r="AX177" i="131"/>
  <c r="BC177" i="131"/>
  <c r="AS177" i="131"/>
  <c r="AM192" i="131"/>
  <c r="T28" i="113" s="1"/>
  <c r="BD177" i="131"/>
  <c r="AY177" i="131"/>
  <c r="AT177" i="131"/>
  <c r="AG29" i="116" a="1"/>
  <c r="AG29" i="116" s="1"/>
  <c r="A29" i="116" s="1"/>
  <c r="C24" i="104"/>
  <c r="C30" i="131" s="1"/>
  <c r="C94" i="112" l="1"/>
  <c r="AI194" i="131"/>
  <c r="P30" i="113" s="1"/>
  <c r="C64" i="134"/>
  <c r="AL192" i="131"/>
  <c r="S28" i="113" s="1"/>
  <c r="M28" i="113"/>
  <c r="AM189" i="131"/>
  <c r="T25" i="113" s="1"/>
  <c r="AM190" i="131"/>
  <c r="T26" i="113" s="1"/>
  <c r="P29" i="113"/>
  <c r="AM191" i="131"/>
  <c r="T27" i="113" s="1"/>
  <c r="AK194" i="131"/>
  <c r="R30" i="113" s="1"/>
  <c r="AM193" i="131"/>
  <c r="T29" i="113" s="1"/>
  <c r="AG194" i="131"/>
  <c r="N30" i="113" s="1"/>
  <c r="AL191" i="131"/>
  <c r="AL190" i="131"/>
  <c r="AL193" i="131"/>
  <c r="S29" i="113" s="1"/>
  <c r="AL189" i="131"/>
  <c r="M25" i="113"/>
  <c r="Q26" i="113"/>
  <c r="M26" i="113"/>
  <c r="O26" i="113"/>
  <c r="Q27" i="113"/>
  <c r="O25" i="113"/>
  <c r="AH194" i="131"/>
  <c r="O30" i="113" s="1"/>
  <c r="M29" i="113"/>
  <c r="AJ194" i="131"/>
  <c r="Q30" i="113" s="1"/>
  <c r="AG30" i="116" a="1"/>
  <c r="AG30" i="116" s="1"/>
  <c r="A30" i="116" s="1"/>
  <c r="C25" i="104"/>
  <c r="C31" i="131" s="1"/>
  <c r="C65" i="134" l="1"/>
  <c r="C95" i="112"/>
  <c r="AM194" i="131"/>
  <c r="T30" i="113" s="1"/>
  <c r="AF194" i="131"/>
  <c r="M30" i="113" s="1"/>
  <c r="S25" i="113"/>
  <c r="S26" i="113"/>
  <c r="S27" i="113"/>
  <c r="M27" i="113"/>
  <c r="AG31" i="116" a="1"/>
  <c r="AG31" i="116" s="1"/>
  <c r="A31" i="116" s="1"/>
  <c r="C26" i="104"/>
  <c r="C32" i="131" s="1"/>
  <c r="C66" i="134" l="1"/>
  <c r="C96" i="112"/>
  <c r="AL194" i="131"/>
  <c r="S30" i="113" s="1"/>
  <c r="AG32" i="116" a="1"/>
  <c r="AG32" i="116" s="1"/>
  <c r="A32" i="116" s="1"/>
  <c r="C27" i="104"/>
  <c r="C33" i="131" s="1"/>
  <c r="C67" i="134" l="1"/>
  <c r="C97" i="112"/>
  <c r="AG33" i="116" a="1"/>
  <c r="AG33" i="116" s="1"/>
  <c r="A33" i="116" s="1"/>
  <c r="C28" i="104"/>
  <c r="C34" i="131" s="1"/>
  <c r="C98" i="112" l="1"/>
  <c r="C68" i="134"/>
  <c r="AG34" i="116" a="1"/>
  <c r="AG34" i="116" s="1"/>
  <c r="A34" i="116" s="1"/>
  <c r="C29" i="104"/>
  <c r="C35" i="131" s="1"/>
  <c r="C99" i="112" l="1"/>
  <c r="C69" i="134"/>
  <c r="AG35" i="116" a="1"/>
  <c r="AG35" i="116" s="1"/>
  <c r="A35" i="116" s="1"/>
  <c r="C30" i="104"/>
  <c r="C36" i="131" s="1"/>
  <c r="C70" i="134" l="1"/>
  <c r="C100" i="112"/>
  <c r="AG36" i="116" a="1"/>
  <c r="AG36" i="116" s="1"/>
  <c r="A36" i="116" s="1"/>
  <c r="C31" i="104"/>
  <c r="C37" i="131" s="1"/>
  <c r="C101" i="112" l="1"/>
  <c r="C71" i="134"/>
  <c r="AG37" i="116" a="1"/>
  <c r="AG37" i="116" s="1"/>
  <c r="A37" i="116" s="1"/>
  <c r="C32" i="104"/>
  <c r="C38" i="131" s="1"/>
  <c r="C72" i="134" l="1"/>
  <c r="C102" i="112"/>
  <c r="AG38" i="116" a="1"/>
  <c r="AG38" i="116" s="1"/>
  <c r="A38" i="116" s="1"/>
  <c r="C33" i="104"/>
  <c r="C39" i="131" s="1"/>
  <c r="C73" i="134" l="1"/>
  <c r="C103" i="112"/>
  <c r="AG39" i="116" a="1"/>
  <c r="AG39" i="116" s="1"/>
  <c r="A39" i="116" s="1"/>
  <c r="C34" i="104"/>
  <c r="C40" i="131" s="1"/>
  <c r="C74" i="134" l="1"/>
  <c r="C104" i="112"/>
  <c r="AG40" i="116" a="1"/>
  <c r="AG40" i="116" s="1"/>
  <c r="A40" i="116" s="1"/>
  <c r="C35" i="104"/>
  <c r="C41" i="131" s="1"/>
  <c r="C105" i="112" l="1"/>
  <c r="C75" i="134"/>
  <c r="AG41" i="116" a="1"/>
  <c r="AG41" i="116" s="1"/>
  <c r="A41" i="116" s="1"/>
  <c r="C36" i="104"/>
  <c r="C42" i="131" s="1"/>
  <c r="C76" i="134" l="1"/>
  <c r="C106" i="112"/>
  <c r="AG42" i="116" a="1"/>
  <c r="AG42" i="116" s="1"/>
  <c r="A42" i="116" s="1"/>
  <c r="C37" i="104"/>
  <c r="C43" i="131" s="1"/>
  <c r="C77" i="134" l="1"/>
  <c r="C107" i="112"/>
  <c r="AG43" i="116" a="1"/>
  <c r="AG43" i="116" s="1"/>
  <c r="A43" i="116" s="1"/>
  <c r="C38" i="104"/>
  <c r="C44" i="131" s="1"/>
  <c r="C78" i="134" l="1"/>
  <c r="C108" i="112"/>
  <c r="AG44" i="116" a="1"/>
  <c r="AG44" i="116" s="1"/>
  <c r="A44" i="116" s="1"/>
  <c r="C39" i="104"/>
  <c r="C45" i="131" s="1"/>
  <c r="C109" i="112" l="1"/>
  <c r="C79" i="134"/>
  <c r="AG45" i="116" a="1"/>
  <c r="AG45" i="116" s="1"/>
  <c r="A45" i="116" s="1"/>
  <c r="C40" i="104"/>
  <c r="C46" i="131" s="1"/>
  <c r="C80" i="134" l="1"/>
  <c r="C110" i="112"/>
  <c r="AG46" i="116" a="1"/>
  <c r="AG46" i="116" s="1"/>
  <c r="A46" i="116" s="1"/>
  <c r="C41" i="104"/>
  <c r="C47" i="131" s="1"/>
  <c r="C81" i="134" l="1"/>
  <c r="C111" i="112"/>
  <c r="AG47" i="116" a="1"/>
  <c r="AG47" i="116" s="1"/>
  <c r="A47" i="116" s="1"/>
  <c r="C42" i="104"/>
  <c r="C48" i="131" s="1"/>
  <c r="C82" i="134" l="1"/>
  <c r="C112" i="112"/>
  <c r="AG48" i="116" a="1"/>
  <c r="AG48" i="116" s="1"/>
  <c r="A48" i="116" s="1"/>
  <c r="C43" i="104"/>
  <c r="C49" i="131" s="1"/>
  <c r="C83" i="134" l="1"/>
  <c r="C113" i="112"/>
  <c r="AG49" i="116" a="1"/>
  <c r="AG49" i="116" s="1"/>
  <c r="A49" i="116" s="1"/>
  <c r="C44" i="104"/>
  <c r="C50" i="131" s="1"/>
  <c r="C114" i="112" l="1"/>
  <c r="C84" i="134"/>
  <c r="AG50" i="116" a="1"/>
  <c r="AG50" i="116" s="1"/>
  <c r="A50" i="116" s="1"/>
  <c r="C45" i="104"/>
  <c r="C51" i="131" s="1"/>
  <c r="C85" i="134" l="1"/>
  <c r="C115" i="112"/>
  <c r="AG51" i="116" a="1"/>
  <c r="AG51" i="116" s="1"/>
  <c r="A51" i="116" s="1"/>
  <c r="C46" i="104"/>
  <c r="C52" i="131" s="1"/>
  <c r="C116" i="112" l="1"/>
  <c r="C86" i="134"/>
  <c r="AG52" i="116" a="1"/>
  <c r="AG52" i="116" s="1"/>
  <c r="A52" i="116" s="1"/>
  <c r="C47" i="104"/>
  <c r="C53" i="131" s="1"/>
  <c r="C117" i="112" l="1"/>
  <c r="C87" i="134"/>
  <c r="AG53" i="116" a="1"/>
  <c r="AG53" i="116" s="1"/>
  <c r="A53" i="116" s="1"/>
  <c r="C48" i="104"/>
  <c r="C54" i="131" s="1"/>
  <c r="C118" i="112" l="1"/>
  <c r="C88" i="134"/>
  <c r="AG54" i="116" a="1"/>
  <c r="AG54" i="116" s="1"/>
  <c r="A54" i="116" s="1"/>
  <c r="C49" i="104"/>
  <c r="C55" i="131" s="1"/>
  <c r="C119" i="112" l="1"/>
  <c r="C89" i="134"/>
  <c r="AG55" i="116" a="1"/>
  <c r="AG55" i="116" s="1"/>
  <c r="A55" i="116" s="1"/>
  <c r="C50" i="104"/>
  <c r="C56" i="131" s="1"/>
  <c r="C120" i="112" l="1"/>
  <c r="C90" i="134"/>
  <c r="AG56" i="116" a="1"/>
  <c r="AG56" i="116" s="1"/>
  <c r="A56" i="116" s="1"/>
  <c r="C51" i="104"/>
  <c r="C57" i="131" s="1"/>
  <c r="C121" i="112" l="1"/>
  <c r="C91" i="134"/>
  <c r="AG57" i="116" a="1"/>
  <c r="AG57" i="116" s="1"/>
  <c r="A57" i="116" s="1"/>
  <c r="C52" i="104"/>
  <c r="C58" i="131" s="1"/>
  <c r="C92" i="134" l="1"/>
  <c r="C122" i="112"/>
  <c r="AG58" i="116" a="1"/>
  <c r="AG58" i="116" s="1"/>
  <c r="A58" i="116" s="1"/>
  <c r="C53" i="104"/>
  <c r="C59" i="131" s="1"/>
  <c r="C93" i="134" l="1"/>
  <c r="C123" i="112"/>
  <c r="AG59" i="116" a="1"/>
  <c r="AG59" i="116" s="1"/>
  <c r="A59" i="116" s="1"/>
  <c r="C54" i="104"/>
  <c r="C60" i="131" s="1"/>
  <c r="C94" i="134" l="1"/>
  <c r="C124" i="112"/>
  <c r="AG60" i="116" a="1"/>
  <c r="AG60" i="116" s="1"/>
  <c r="A60" i="116" s="1"/>
  <c r="C55" i="104"/>
  <c r="C61" i="131" s="1"/>
  <c r="F25" i="10"/>
  <c r="D3" i="104"/>
  <c r="D3" i="103"/>
  <c r="C95" i="134" l="1"/>
  <c r="C125" i="112"/>
  <c r="D5" i="104"/>
  <c r="D4" i="104"/>
  <c r="D5" i="103"/>
  <c r="AG61" i="116" a="1"/>
  <c r="AG61" i="116" s="1"/>
  <c r="A61" i="116" s="1"/>
  <c r="C56" i="104"/>
  <c r="C62" i="131" s="1"/>
  <c r="D4" i="103"/>
  <c r="C126" i="112" l="1"/>
  <c r="C96" i="134"/>
  <c r="C57" i="104"/>
  <c r="C63" i="131" s="1"/>
  <c r="F20" i="10"/>
  <c r="F19" i="10"/>
  <c r="D3" i="7"/>
  <c r="D4" i="7" s="1"/>
  <c r="D3" i="15"/>
  <c r="D4" i="15" s="1"/>
  <c r="D3" i="14"/>
  <c r="D5" i="14" s="1"/>
  <c r="D3" i="13"/>
  <c r="D4" i="13" s="1"/>
  <c r="D3" i="53"/>
  <c r="D5" i="53" s="1"/>
  <c r="D3" i="10"/>
  <c r="D5" i="10" s="1"/>
  <c r="D3" i="11"/>
  <c r="D5" i="11" s="1"/>
  <c r="D5" i="1"/>
  <c r="D7" i="1" s="1"/>
  <c r="D4" i="1"/>
  <c r="D3" i="1"/>
  <c r="D2" i="1"/>
  <c r="C127" i="112" l="1"/>
  <c r="C97" i="134"/>
  <c r="AG62" i="116" a="1"/>
  <c r="AG62" i="116" s="1"/>
  <c r="A62" i="116" s="1"/>
  <c r="D4" i="11"/>
  <c r="AG63" i="116" a="1"/>
  <c r="AG63" i="116" s="1"/>
  <c r="A63" i="116" s="1"/>
  <c r="C58" i="104"/>
  <c r="C64" i="131" s="1"/>
  <c r="D5" i="13"/>
  <c r="D4" i="10"/>
  <c r="D5" i="7"/>
  <c r="D4" i="53"/>
  <c r="D4" i="14"/>
  <c r="D6" i="1"/>
  <c r="D5" i="15"/>
  <c r="C98" i="134" l="1"/>
  <c r="C128" i="112"/>
  <c r="AG64" i="116" a="1"/>
  <c r="AG64" i="116" s="1"/>
  <c r="A64" i="116" s="1"/>
  <c r="C59" i="104"/>
  <c r="C65" i="131" s="1"/>
  <c r="C129" i="112" l="1"/>
  <c r="C99" i="134"/>
  <c r="AG65" i="116" a="1"/>
  <c r="AG65" i="116" s="1"/>
  <c r="A65" i="116" s="1"/>
  <c r="C60" i="104"/>
  <c r="C66" i="131" s="1"/>
  <c r="C100" i="134" l="1"/>
  <c r="C130" i="112"/>
  <c r="AG66" i="116" a="1"/>
  <c r="AG66" i="116" s="1"/>
  <c r="A66" i="116" s="1"/>
  <c r="C61" i="104"/>
  <c r="C67" i="131" s="1"/>
  <c r="C131" i="112" l="1"/>
  <c r="C101" i="134"/>
  <c r="AG67" i="116" a="1"/>
  <c r="AG67" i="116" s="1"/>
  <c r="A67" i="116" s="1"/>
  <c r="C62" i="104"/>
  <c r="C68" i="131" s="1"/>
  <c r="C102" i="134" l="1"/>
  <c r="C132" i="112"/>
  <c r="AG68" i="116" a="1"/>
  <c r="AG68" i="116" s="1"/>
  <c r="A68" i="116" s="1"/>
  <c r="C63" i="104"/>
  <c r="C69" i="131" s="1"/>
  <c r="C133" i="112" l="1"/>
  <c r="C103" i="134"/>
  <c r="AG69" i="116" a="1"/>
  <c r="AG69" i="116" s="1"/>
  <c r="A69" i="116" s="1"/>
  <c r="C64" i="104"/>
  <c r="C70" i="131" s="1"/>
  <c r="C104" i="134" l="1"/>
  <c r="C134" i="112"/>
  <c r="AG70" i="116" a="1"/>
  <c r="AG70" i="116" s="1"/>
  <c r="A70" i="116" s="1"/>
  <c r="C65" i="104"/>
  <c r="C71" i="131" s="1"/>
  <c r="C135" i="112" l="1"/>
  <c r="C105" i="134"/>
  <c r="AG71" i="116" a="1"/>
  <c r="AG71" i="116" s="1"/>
  <c r="A71" i="116" s="1"/>
  <c r="C66" i="104"/>
  <c r="C72" i="131" s="1"/>
  <c r="C136" i="112" l="1"/>
  <c r="C106" i="134"/>
  <c r="AG72" i="116" a="1"/>
  <c r="AG72" i="116" s="1"/>
  <c r="A72" i="116" s="1"/>
  <c r="C67" i="104"/>
  <c r="C73" i="131" s="1"/>
  <c r="C107" i="134" l="1"/>
  <c r="C137" i="112"/>
  <c r="AG73" i="116" a="1"/>
  <c r="AG73" i="116" s="1"/>
  <c r="A73" i="116" s="1"/>
  <c r="C68" i="104"/>
  <c r="C74" i="131" s="1"/>
  <c r="C138" i="112" l="1"/>
  <c r="C108" i="134"/>
  <c r="AG74" i="116" a="1"/>
  <c r="AG74" i="116" s="1"/>
  <c r="A74" i="116" s="1"/>
  <c r="C69" i="104"/>
  <c r="C75" i="131" s="1"/>
  <c r="C109" i="134" l="1"/>
  <c r="C139" i="112"/>
  <c r="AG75" i="116" a="1"/>
  <c r="AG75" i="116" s="1"/>
  <c r="A75" i="116" s="1"/>
  <c r="C70" i="104"/>
  <c r="C76" i="131" s="1"/>
  <c r="C140" i="112" l="1"/>
  <c r="AP26" i="111"/>
  <c r="AP27" i="111" s="1"/>
  <c r="AP28" i="111" s="1"/>
  <c r="C110" i="134"/>
  <c r="AG76" i="116" a="1"/>
  <c r="AG76" i="116" s="1"/>
  <c r="A76" i="116" s="1"/>
  <c r="C71" i="104"/>
  <c r="C77" i="131" s="1"/>
  <c r="C141" i="112" l="1"/>
  <c r="AG77" i="116" a="1"/>
  <c r="AG77" i="116" s="1"/>
  <c r="A77" i="116" s="1"/>
  <c r="C72" i="104"/>
  <c r="C78" i="131" s="1"/>
  <c r="C142" i="112" l="1"/>
  <c r="AG78" i="116" a="1"/>
  <c r="AG78" i="116" s="1"/>
  <c r="A78" i="116" s="1"/>
  <c r="C73" i="104"/>
  <c r="C79" i="131" s="1"/>
  <c r="C143" i="112" l="1"/>
  <c r="AG79" i="116" a="1"/>
  <c r="AG79" i="116" s="1"/>
  <c r="A79" i="116" s="1"/>
  <c r="C74" i="104"/>
  <c r="C80" i="131" s="1"/>
  <c r="C144" i="112" l="1"/>
  <c r="AG80" i="116" a="1"/>
  <c r="AG80" i="116" s="1"/>
  <c r="A80" i="116" s="1"/>
  <c r="C75" i="104"/>
  <c r="C81" i="131" s="1"/>
  <c r="C145" i="112" l="1"/>
  <c r="AG81" i="116" a="1"/>
  <c r="AG81" i="116" s="1"/>
  <c r="A81" i="116" s="1"/>
  <c r="C76" i="104"/>
  <c r="C82" i="131" s="1"/>
  <c r="C146" i="112" l="1"/>
  <c r="AG82" i="116" a="1"/>
  <c r="AG82" i="116" s="1"/>
  <c r="A82" i="116" s="1"/>
  <c r="C77" i="104"/>
  <c r="C83" i="131" s="1"/>
  <c r="C147" i="112" l="1"/>
  <c r="AG83" i="116" a="1"/>
  <c r="AG83" i="116" s="1"/>
  <c r="A83" i="116" s="1"/>
  <c r="C78" i="104"/>
  <c r="C84" i="131" s="1"/>
  <c r="C148" i="112" l="1"/>
  <c r="AG84" i="116" a="1"/>
  <c r="AG84" i="116" s="1"/>
  <c r="A84" i="116" s="1"/>
  <c r="C79" i="104"/>
  <c r="C85" i="131" s="1"/>
  <c r="C149" i="112" l="1"/>
  <c r="AG85" i="116" a="1"/>
  <c r="AG85" i="116" s="1"/>
  <c r="A85" i="116" s="1"/>
  <c r="C80" i="104"/>
  <c r="C86" i="131" s="1"/>
  <c r="C150" i="112" l="1"/>
  <c r="AG86" i="116" a="1"/>
  <c r="AG86" i="116" s="1"/>
  <c r="A86" i="116" s="1"/>
  <c r="C81" i="104"/>
  <c r="C87" i="131" s="1"/>
  <c r="C151" i="112" l="1"/>
  <c r="AG87" i="116" a="1"/>
  <c r="AG87" i="116" s="1"/>
  <c r="A87" i="116" s="1"/>
  <c r="C82" i="104"/>
  <c r="C88" i="131" s="1"/>
  <c r="C152" i="112" l="1"/>
  <c r="AG88" i="116" a="1"/>
  <c r="AG88" i="116" s="1"/>
  <c r="A88" i="116" s="1"/>
  <c r="C83" i="104"/>
  <c r="C89" i="131" s="1"/>
  <c r="C153" i="112" l="1"/>
  <c r="AG89" i="116" a="1"/>
  <c r="AG89" i="116" s="1"/>
  <c r="A89" i="116" s="1"/>
  <c r="C84" i="104"/>
  <c r="C90" i="131" s="1"/>
  <c r="C154" i="112" l="1"/>
  <c r="AG90" i="116" a="1"/>
  <c r="AG90" i="116" s="1"/>
  <c r="A90" i="116" s="1"/>
  <c r="C85" i="104"/>
  <c r="C91" i="131" s="1"/>
  <c r="C155" i="112" l="1"/>
  <c r="AG91" i="116" a="1"/>
  <c r="AG91" i="116" s="1"/>
  <c r="A91" i="116" s="1"/>
  <c r="C86" i="104"/>
  <c r="C92" i="131" s="1"/>
  <c r="C156" i="112" l="1"/>
  <c r="AG92" i="116" a="1"/>
  <c r="AG92" i="116" s="1"/>
  <c r="A92" i="116" s="1"/>
  <c r="C87" i="104"/>
  <c r="C93" i="131" s="1"/>
  <c r="C157" i="112" l="1"/>
  <c r="AG93" i="116" a="1"/>
  <c r="AG93" i="116" s="1"/>
  <c r="A93" i="116" s="1"/>
  <c r="C88" i="104"/>
  <c r="C94" i="131" s="1"/>
  <c r="C158" i="112" l="1"/>
  <c r="AG94" i="116" a="1"/>
  <c r="AG94" i="116" s="1"/>
  <c r="A94" i="116" s="1"/>
  <c r="C89" i="104"/>
  <c r="C95" i="131" s="1"/>
  <c r="C159" i="112" l="1"/>
  <c r="AG95" i="116" a="1"/>
  <c r="AG95" i="116" s="1"/>
  <c r="A95" i="116" s="1"/>
  <c r="C90" i="104"/>
  <c r="C96" i="131" s="1"/>
  <c r="C160" i="112" l="1"/>
  <c r="AG96" i="116" a="1"/>
  <c r="AG96" i="116" s="1"/>
  <c r="A96" i="116" s="1"/>
  <c r="C91" i="104"/>
  <c r="C97" i="131" s="1"/>
  <c r="C161" i="112" l="1"/>
  <c r="AG97" i="116" a="1"/>
  <c r="AG97" i="116" s="1"/>
  <c r="A97" i="116" s="1"/>
  <c r="C92" i="104"/>
  <c r="C98" i="131" s="1"/>
  <c r="C162" i="112" l="1"/>
  <c r="AG98" i="116" a="1"/>
  <c r="AG98" i="116" s="1"/>
  <c r="A98" i="116" s="1"/>
  <c r="C93" i="104"/>
  <c r="C99" i="131" s="1"/>
  <c r="C163" i="112" l="1"/>
  <c r="AG99" i="116" a="1"/>
  <c r="AG99" i="116" s="1"/>
  <c r="A99" i="116" s="1"/>
  <c r="C94" i="104"/>
  <c r="C100" i="131" s="1"/>
  <c r="C164" i="112" l="1"/>
  <c r="AG100" i="116" a="1"/>
  <c r="AG100" i="116" s="1"/>
  <c r="A100" i="116" s="1"/>
  <c r="C95" i="104"/>
  <c r="C101" i="131" s="1"/>
  <c r="C165" i="112" l="1"/>
  <c r="AG101" i="116" a="1"/>
  <c r="AG101" i="116" s="1"/>
  <c r="A101" i="116" s="1"/>
  <c r="C96" i="104"/>
  <c r="C102" i="131" s="1"/>
  <c r="C166" i="112" l="1"/>
  <c r="AG102" i="116" a="1"/>
  <c r="AG102" i="116" s="1"/>
  <c r="A102" i="116" s="1"/>
  <c r="C97" i="104"/>
  <c r="C103" i="131" s="1"/>
  <c r="C167" i="112" l="1"/>
  <c r="AG103" i="116" a="1"/>
  <c r="AG103" i="116" s="1"/>
  <c r="A103" i="116" s="1"/>
  <c r="C98" i="104"/>
  <c r="C104" i="131" s="1"/>
  <c r="C168" i="112" l="1"/>
  <c r="AG104" i="116" a="1"/>
  <c r="AG104" i="116" s="1"/>
  <c r="A104" i="116" s="1"/>
  <c r="C99" i="104"/>
  <c r="C105" i="131" s="1"/>
  <c r="C169" i="112" l="1"/>
  <c r="AG105" i="116" a="1"/>
  <c r="AG105" i="116" s="1"/>
  <c r="A105" i="116" s="1"/>
  <c r="C100" i="104"/>
  <c r="C106" i="131" s="1"/>
  <c r="C170" i="112" l="1"/>
  <c r="AG106" i="116" a="1"/>
  <c r="AG106" i="116" s="1"/>
  <c r="A106" i="116" s="1"/>
  <c r="C101" i="104"/>
  <c r="C107" i="131" s="1"/>
  <c r="C171" i="112" l="1"/>
  <c r="AG107" i="116" a="1"/>
  <c r="AG107" i="116" s="1"/>
  <c r="A107" i="116" s="1"/>
  <c r="C102" i="104"/>
  <c r="C108" i="131" s="1"/>
  <c r="C172" i="112" l="1"/>
  <c r="AG108" i="116" a="1"/>
  <c r="AG108" i="116" s="1"/>
  <c r="A108" i="116" s="1"/>
  <c r="C103" i="104"/>
  <c r="C109" i="131" s="1"/>
  <c r="C173" i="112" l="1"/>
  <c r="AG109" i="116" a="1"/>
  <c r="AG109" i="116" s="1"/>
  <c r="A109" i="116" s="1"/>
  <c r="C104" i="104"/>
  <c r="C110" i="131" s="1"/>
  <c r="C174" i="112" l="1"/>
  <c r="AG110" i="116" a="1"/>
  <c r="AG110" i="116" s="1"/>
  <c r="A110" i="116" s="1"/>
  <c r="C105" i="104"/>
  <c r="C111" i="131" s="1"/>
  <c r="C175" i="112" l="1"/>
  <c r="AG111" i="116" a="1"/>
  <c r="AG111" i="116" s="1"/>
  <c r="A111" i="116" s="1"/>
  <c r="C106" i="104"/>
  <c r="C112" i="131" s="1"/>
  <c r="C176" i="112" l="1"/>
  <c r="AG112" i="116" a="1"/>
  <c r="AG112" i="116" s="1"/>
  <c r="A112" i="116" s="1"/>
  <c r="C107" i="104"/>
  <c r="C113" i="131" s="1"/>
  <c r="C177" i="112" l="1"/>
  <c r="AG113" i="116" a="1"/>
  <c r="AG113" i="116" s="1"/>
  <c r="A113" i="116" s="1"/>
  <c r="C108" i="104"/>
  <c r="C114" i="131" s="1"/>
  <c r="C178" i="112" l="1"/>
  <c r="AG114" i="116" a="1"/>
  <c r="AG114" i="116" s="1"/>
  <c r="A114" i="116" s="1"/>
  <c r="C109" i="104"/>
  <c r="C115" i="131" s="1"/>
  <c r="C179" i="112" l="1"/>
  <c r="AG115" i="116" a="1"/>
  <c r="AG115" i="116" s="1"/>
  <c r="A115" i="116" s="1"/>
  <c r="C110" i="104"/>
  <c r="C116" i="131" s="1"/>
  <c r="C180" i="112" l="1"/>
  <c r="AG116" i="116" a="1"/>
  <c r="AG116" i="116" s="1"/>
  <c r="A116" i="116" s="1"/>
  <c r="C111" i="104"/>
  <c r="C117" i="131" s="1"/>
  <c r="C181" i="112" l="1"/>
  <c r="AG117" i="116" a="1"/>
  <c r="AG117" i="116" s="1"/>
  <c r="A117" i="116" s="1"/>
  <c r="C112" i="104"/>
  <c r="C118" i="131" s="1"/>
  <c r="C182" i="112" l="1"/>
  <c r="AG118" i="116" a="1"/>
  <c r="AG118" i="116" s="1"/>
  <c r="A118" i="116" s="1"/>
  <c r="C113" i="104"/>
  <c r="C119" i="131" s="1"/>
  <c r="C183" i="112" l="1"/>
  <c r="AG119" i="116" a="1"/>
  <c r="AG119" i="116" s="1"/>
  <c r="A119" i="116" s="1"/>
  <c r="C114" i="104"/>
  <c r="C120" i="131" s="1"/>
  <c r="C184" i="112" l="1"/>
  <c r="AG120" i="116" a="1"/>
  <c r="AG120" i="116" s="1"/>
  <c r="A120" i="116" s="1"/>
  <c r="C115" i="104"/>
  <c r="C121" i="131" s="1"/>
  <c r="C185" i="112" l="1"/>
  <c r="AG121" i="116" a="1"/>
  <c r="AG121" i="116" s="1"/>
  <c r="A121" i="116" s="1"/>
  <c r="C116" i="104"/>
  <c r="C122" i="131" s="1"/>
  <c r="C186" i="112" l="1"/>
  <c r="AG122" i="116" a="1"/>
  <c r="AG122" i="116" s="1"/>
  <c r="A122" i="116" s="1"/>
  <c r="C117" i="104"/>
  <c r="C123" i="131" s="1"/>
  <c r="C187" i="112" l="1"/>
  <c r="AG123" i="116" a="1"/>
  <c r="AG123" i="116" s="1"/>
  <c r="A123" i="116" s="1"/>
  <c r="C118" i="104"/>
  <c r="C124" i="131" s="1"/>
  <c r="C188" i="112" l="1"/>
  <c r="AG124" i="116" a="1"/>
  <c r="AG124" i="116" s="1"/>
  <c r="A124" i="116" s="1"/>
  <c r="C119" i="104"/>
  <c r="C125" i="131" s="1"/>
  <c r="C189" i="112" l="1"/>
  <c r="AG125" i="116" a="1"/>
  <c r="AG125" i="116" s="1"/>
  <c r="A125" i="116" s="1"/>
  <c r="C120" i="104"/>
  <c r="C126" i="131" s="1"/>
  <c r="C190" i="112" l="1"/>
  <c r="AG126" i="116" a="1"/>
  <c r="AG126" i="116" s="1"/>
  <c r="A126" i="116" s="1"/>
  <c r="C121" i="104"/>
  <c r="C127" i="131" s="1"/>
  <c r="C191" i="112" l="1"/>
  <c r="AG127" i="116" a="1"/>
  <c r="AG127" i="116" s="1"/>
  <c r="A127" i="116" s="1"/>
  <c r="C122" i="104"/>
  <c r="C128" i="131" s="1"/>
  <c r="C26" i="111" l="1"/>
  <c r="C192" i="112"/>
  <c r="AG128" i="116" a="1"/>
  <c r="AG128" i="116" s="1"/>
  <c r="A128" i="116" s="1"/>
  <c r="C123" i="104"/>
  <c r="C129" i="131" s="1"/>
  <c r="C27" i="111" l="1"/>
  <c r="C193" i="112"/>
  <c r="AG129" i="116" a="1"/>
  <c r="AG129" i="116" s="1"/>
  <c r="A129" i="116" s="1"/>
  <c r="C124" i="104"/>
  <c r="C130" i="131" s="1"/>
  <c r="C28" i="111" l="1"/>
  <c r="C195" i="112" s="1"/>
  <c r="C194" i="112"/>
  <c r="AG130" i="116" a="1"/>
  <c r="AG130" i="116" s="1"/>
  <c r="A130" i="116" s="1"/>
  <c r="C125" i="104"/>
  <c r="C131" i="131" s="1"/>
  <c r="AG131" i="116" l="1" a="1"/>
  <c r="AG131" i="116" s="1"/>
  <c r="A131" i="116" s="1"/>
  <c r="C126" i="104"/>
  <c r="C132" i="131" s="1"/>
  <c r="AG132" i="116" l="1" a="1"/>
  <c r="AG132" i="116" s="1"/>
  <c r="A132" i="116" s="1"/>
  <c r="C127" i="104"/>
  <c r="C133" i="131" s="1"/>
  <c r="AG133" i="116" l="1" a="1"/>
  <c r="AG133" i="116" s="1"/>
  <c r="A133" i="116" s="1"/>
  <c r="C128" i="104"/>
  <c r="C134" i="131" s="1"/>
  <c r="AG134" i="116" l="1" a="1"/>
  <c r="AG134" i="116" s="1"/>
  <c r="A134" i="116" s="1"/>
  <c r="C129" i="104"/>
  <c r="C135" i="131" s="1"/>
  <c r="AG135" i="116" l="1" a="1"/>
  <c r="AG135" i="116" s="1"/>
  <c r="A135" i="116" s="1"/>
  <c r="C130" i="104"/>
  <c r="C136" i="131" s="1"/>
  <c r="AG136" i="116" l="1" a="1"/>
  <c r="AG136" i="116" s="1"/>
  <c r="A136" i="116" s="1"/>
  <c r="C131" i="104"/>
  <c r="C137" i="131" s="1"/>
  <c r="AG137" i="116" l="1" a="1"/>
  <c r="AG137" i="116" s="1"/>
  <c r="A137" i="116" s="1"/>
  <c r="C132" i="104"/>
  <c r="C138" i="131" s="1"/>
  <c r="AG138" i="116" l="1" a="1"/>
  <c r="AG138" i="116" s="1"/>
  <c r="A138" i="116" s="1"/>
  <c r="C133" i="104"/>
  <c r="C139" i="131" s="1"/>
  <c r="AG139" i="116" l="1" a="1"/>
  <c r="AG139" i="116" s="1"/>
  <c r="A139" i="116" s="1"/>
  <c r="C134" i="104"/>
  <c r="C140" i="131" s="1"/>
  <c r="AG140" i="116" l="1" a="1"/>
  <c r="AG140" i="116" s="1"/>
  <c r="A140" i="116" s="1"/>
  <c r="C135" i="104"/>
  <c r="C141" i="131" s="1"/>
  <c r="AG141" i="116" l="1" a="1"/>
  <c r="AG141" i="116" s="1"/>
  <c r="A141" i="116" s="1"/>
  <c r="C136" i="104"/>
  <c r="C142" i="131" s="1"/>
  <c r="AG142" i="116" l="1" a="1"/>
  <c r="AG142" i="116" s="1"/>
  <c r="A142" i="116" s="1"/>
  <c r="C137" i="104"/>
  <c r="C143" i="131" s="1"/>
  <c r="AG143" i="116" l="1" a="1"/>
  <c r="AG143" i="116" s="1"/>
  <c r="A143" i="116" s="1"/>
  <c r="C138" i="104"/>
  <c r="C144" i="131" s="1"/>
  <c r="AG144" i="116" l="1" a="1"/>
  <c r="AG144" i="116" s="1"/>
  <c r="A144" i="116" s="1"/>
  <c r="C139" i="104"/>
  <c r="C145" i="131" s="1"/>
  <c r="AG145" i="116" l="1" a="1"/>
  <c r="AG145" i="116" s="1"/>
  <c r="A145" i="116" s="1"/>
  <c r="C140" i="104"/>
  <c r="C146" i="131" s="1"/>
  <c r="AG146" i="116" l="1" a="1"/>
  <c r="AG146" i="116" s="1"/>
  <c r="A146" i="116" s="1"/>
  <c r="C141" i="104"/>
  <c r="C147" i="131" s="1"/>
  <c r="AG147" i="116" l="1" a="1"/>
  <c r="AG147" i="116" s="1"/>
  <c r="A147" i="116" s="1"/>
  <c r="C142" i="104"/>
  <c r="C148" i="131" s="1"/>
  <c r="AG148" i="116" l="1" a="1"/>
  <c r="AG148" i="116" s="1"/>
  <c r="A148" i="116" s="1"/>
  <c r="C143" i="104"/>
  <c r="C149" i="131" s="1"/>
  <c r="AG149" i="116" l="1" a="1"/>
  <c r="AG149" i="116" s="1"/>
  <c r="A149" i="116" s="1"/>
  <c r="C144" i="104"/>
  <c r="C150" i="131" s="1"/>
  <c r="AG150" i="116" l="1" a="1"/>
  <c r="AG150" i="116" s="1"/>
  <c r="A150" i="116" s="1"/>
  <c r="C145" i="104"/>
  <c r="C151" i="131" s="1"/>
  <c r="AG151" i="116" l="1" a="1"/>
  <c r="AG151" i="116" s="1"/>
  <c r="A151" i="116" s="1"/>
  <c r="C146" i="104"/>
  <c r="C152" i="131" s="1"/>
  <c r="AG152" i="116" l="1" a="1"/>
  <c r="AG152" i="116" s="1"/>
  <c r="A152" i="116" s="1"/>
  <c r="C147" i="104"/>
  <c r="C153" i="131" s="1"/>
  <c r="AG153" i="116" l="1" a="1"/>
  <c r="AG153" i="116" s="1"/>
  <c r="A153" i="116" s="1"/>
  <c r="C148" i="104"/>
  <c r="C154" i="131" s="1"/>
  <c r="G36" i="10" l="1"/>
  <c r="AG154" i="116" a="1"/>
  <c r="AG154" i="116" s="1"/>
  <c r="A154" i="116" s="1"/>
  <c r="C149" i="104"/>
  <c r="C155" i="131" s="1"/>
  <c r="AG155" i="116" l="1" a="1"/>
  <c r="AG155" i="116" s="1"/>
  <c r="A155" i="116" s="1"/>
  <c r="C150" i="104"/>
  <c r="C156" i="131" s="1"/>
  <c r="F36" i="10" l="1"/>
  <c r="AG156" i="116" a="1"/>
  <c r="AG156" i="116" s="1"/>
  <c r="A156" i="116" s="1"/>
  <c r="C151" i="104"/>
  <c r="C157" i="131" l="1"/>
  <c r="AG157" i="116" a="1"/>
  <c r="AG157" i="116" s="1"/>
  <c r="A157" i="116" s="1"/>
  <c r="C152" i="104"/>
  <c r="C158" i="131" l="1"/>
  <c r="AG158" i="116" a="1"/>
  <c r="AG158" i="116" s="1"/>
  <c r="A158" i="116" s="1"/>
  <c r="C153" i="104"/>
  <c r="C159" i="131" l="1"/>
  <c r="AG159" i="116" a="1"/>
  <c r="AG159" i="116" s="1"/>
  <c r="A159" i="116" s="1"/>
  <c r="C154" i="104"/>
  <c r="C160" i="131" l="1"/>
  <c r="AG160" i="116" a="1"/>
  <c r="AG160" i="116" s="1"/>
  <c r="A160" i="116" s="1"/>
  <c r="C155" i="104"/>
  <c r="C161" i="131" l="1"/>
  <c r="AG161" i="116" a="1"/>
  <c r="AG161" i="116" s="1"/>
  <c r="A161" i="116" s="1"/>
  <c r="C156" i="104"/>
  <c r="C162" i="131" l="1"/>
  <c r="AG162" i="116" a="1"/>
  <c r="AG162" i="116" s="1"/>
  <c r="A162" i="116" s="1"/>
  <c r="C157" i="104"/>
  <c r="C163" i="131" l="1"/>
  <c r="AG163" i="116" a="1"/>
  <c r="AG163" i="116" s="1"/>
  <c r="A163" i="116" s="1"/>
  <c r="C158" i="104"/>
  <c r="C164" i="131" l="1"/>
  <c r="AG164" i="116" a="1"/>
  <c r="AG164" i="116" s="1"/>
  <c r="A164" i="116" s="1"/>
  <c r="C159" i="104"/>
  <c r="C165" i="131" l="1"/>
  <c r="AG165" i="116" a="1"/>
  <c r="AG165" i="116" s="1"/>
  <c r="A165" i="116" s="1"/>
  <c r="C160" i="104"/>
  <c r="C161" i="104" l="1"/>
  <c r="AG166" i="116" a="1"/>
  <c r="AG166" i="116" s="1"/>
  <c r="A166" i="116" s="1"/>
  <c r="C166" i="131" l="1"/>
  <c r="C162" i="104"/>
  <c r="C167" i="131"/>
  <c r="AG167" i="116" a="1"/>
  <c r="AG167" i="116" s="1"/>
  <c r="A167" i="116" s="1"/>
  <c r="C163" i="104" l="1"/>
  <c r="AG168" i="116" a="1"/>
  <c r="AG168" i="116" s="1"/>
  <c r="A168" i="116" s="1"/>
  <c r="C168" i="131" l="1"/>
  <c r="C164" i="104"/>
  <c r="AG169" i="116" a="1"/>
  <c r="AG169" i="116" s="1"/>
  <c r="A169" i="116" s="1"/>
  <c r="C169" i="131" l="1"/>
  <c r="C165" i="104"/>
  <c r="AG170" i="116" a="1"/>
  <c r="AG170" i="116" s="1"/>
  <c r="A170" i="116" s="1"/>
  <c r="C170" i="131" l="1"/>
  <c r="C166" i="104"/>
  <c r="AG171" i="116" a="1"/>
  <c r="AG171" i="116" s="1"/>
  <c r="A171" i="116" s="1"/>
  <c r="C171" i="131" l="1"/>
  <c r="C167" i="104"/>
  <c r="C173" i="131" s="1"/>
  <c r="AG172" i="116" a="1"/>
  <c r="AG172" i="116" s="1"/>
  <c r="A172" i="116" s="1"/>
  <c r="C172" i="131" l="1"/>
  <c r="AG173" i="116" a="1"/>
  <c r="AG173" i="116" s="1"/>
  <c r="A173" i="116" s="1"/>
  <c r="C168" i="104"/>
  <c r="C174" i="131" l="1"/>
  <c r="C169" i="104"/>
  <c r="AG174" i="116" a="1"/>
  <c r="AG174" i="116" s="1"/>
  <c r="A174" i="116" s="1"/>
  <c r="C170" i="104" l="1"/>
  <c r="C176" i="131" s="1"/>
  <c r="AG175" i="116" a="1"/>
  <c r="AG175" i="116" s="1"/>
  <c r="A175" i="116" s="1"/>
  <c r="C175" i="131" l="1"/>
  <c r="M60" i="134"/>
  <c r="M27" i="134"/>
  <c r="M50" i="134"/>
  <c r="M72" i="134"/>
  <c r="M31" i="134"/>
  <c r="M30" i="134"/>
  <c r="AR25" i="111" a="1"/>
  <c r="AR25" i="111" s="1"/>
  <c r="M26" i="134" s="1"/>
  <c r="M61" i="134"/>
  <c r="M47" i="134"/>
  <c r="M74" i="134"/>
  <c r="AR15" i="111" a="1"/>
  <c r="AR15" i="111" s="1"/>
  <c r="M16" i="134" s="1"/>
  <c r="M105" i="134"/>
  <c r="AR18" i="111" a="1"/>
  <c r="AR18" i="111" s="1"/>
  <c r="M19" i="134" s="1"/>
  <c r="M107" i="134"/>
  <c r="M109" i="134"/>
  <c r="M48" i="134"/>
  <c r="M29" i="134"/>
  <c r="M43" i="134"/>
  <c r="M39" i="134"/>
  <c r="M85" i="134"/>
  <c r="M40" i="134"/>
  <c r="M100" i="134"/>
  <c r="M91" i="134"/>
  <c r="M65" i="134"/>
  <c r="M49" i="134"/>
  <c r="M53" i="134"/>
  <c r="M81" i="134"/>
  <c r="M95" i="134"/>
  <c r="M57" i="134"/>
  <c r="M58" i="134"/>
  <c r="M106" i="134"/>
  <c r="M77" i="134"/>
  <c r="AR13" i="111" a="1"/>
  <c r="AR13" i="111" s="1"/>
  <c r="M14" i="134" s="1"/>
  <c r="M82" i="134"/>
  <c r="M37" i="134"/>
  <c r="M79" i="134"/>
  <c r="M88" i="134"/>
  <c r="M98" i="134"/>
  <c r="M68" i="134"/>
  <c r="AR14" i="111" a="1"/>
  <c r="AR14" i="111" s="1"/>
  <c r="M15" i="134" s="1"/>
  <c r="M32" i="134"/>
  <c r="M62" i="134"/>
  <c r="M73" i="134"/>
  <c r="AR17" i="111" a="1"/>
  <c r="AR17" i="111" s="1"/>
  <c r="M18" i="134" s="1"/>
  <c r="M44" i="134"/>
  <c r="M52" i="134"/>
  <c r="M38" i="134"/>
  <c r="M78" i="134"/>
  <c r="M64" i="134"/>
  <c r="M54" i="134"/>
  <c r="M46" i="134"/>
  <c r="M69" i="134"/>
  <c r="AR26" i="111" a="1"/>
  <c r="AR26" i="111" s="1"/>
  <c r="M108" i="134"/>
  <c r="M99" i="134"/>
  <c r="M35" i="134"/>
  <c r="M75" i="134"/>
  <c r="M34" i="134"/>
  <c r="M67" i="134"/>
  <c r="M110" i="134"/>
  <c r="AR24" i="111" a="1"/>
  <c r="AR24" i="111" s="1"/>
  <c r="M25" i="134" s="1"/>
  <c r="M33" i="134"/>
  <c r="M92" i="134"/>
  <c r="M93" i="134"/>
  <c r="M59" i="134"/>
  <c r="M41" i="134"/>
  <c r="AR21" i="111" a="1"/>
  <c r="AR21" i="111" s="1"/>
  <c r="M22" i="134" s="1"/>
  <c r="M80" i="134"/>
  <c r="AR27" i="111" a="1"/>
  <c r="AR27" i="111" s="1"/>
  <c r="AR16" i="111" a="1"/>
  <c r="AR16" i="111" s="1"/>
  <c r="M17" i="134" s="1"/>
  <c r="M97" i="134"/>
  <c r="M28" i="134"/>
  <c r="M45" i="134"/>
  <c r="M94" i="134"/>
  <c r="M96" i="134"/>
  <c r="AR19" i="111" a="1"/>
  <c r="AR19" i="111" s="1"/>
  <c r="M20" i="134" s="1"/>
  <c r="M83" i="134"/>
  <c r="M87" i="134"/>
  <c r="M104" i="134"/>
  <c r="AR23" i="111" a="1"/>
  <c r="AR23" i="111" s="1"/>
  <c r="M24" i="134" s="1"/>
  <c r="M89" i="134"/>
  <c r="AR20" i="111" a="1"/>
  <c r="AR20" i="111" s="1"/>
  <c r="M21" i="134" s="1"/>
  <c r="M76" i="134"/>
  <c r="M66" i="134"/>
  <c r="M70" i="134"/>
  <c r="M102" i="134"/>
  <c r="M86" i="134"/>
  <c r="M42" i="134"/>
  <c r="M51" i="134"/>
  <c r="M63" i="134"/>
  <c r="M103" i="134"/>
  <c r="M56" i="134"/>
  <c r="M84" i="134"/>
  <c r="M55" i="134"/>
  <c r="M90" i="134"/>
  <c r="M71" i="134"/>
  <c r="AR12" i="111" a="1"/>
  <c r="AR12" i="111" s="1"/>
  <c r="M13" i="134" s="1"/>
  <c r="AR11" i="111" a="1"/>
  <c r="AR11" i="111" s="1"/>
  <c r="M12" i="134" s="1"/>
  <c r="AR22" i="111" a="1"/>
  <c r="AR22" i="111" s="1"/>
  <c r="M23" i="134" s="1"/>
  <c r="M36" i="134"/>
  <c r="AR28" i="111" a="1"/>
  <c r="AR28" i="111" s="1"/>
  <c r="M101" i="134"/>
  <c r="AG176" i="116" a="1"/>
  <c r="AG176" i="116" s="1"/>
  <c r="A176" i="116" s="1"/>
  <c r="AG177" i="116" l="1" a="1"/>
  <c r="AG177" i="116" s="1"/>
  <c r="A177" i="116" s="1"/>
  <c r="AG178" i="116" l="1" a="1"/>
  <c r="AG178" i="116" s="1"/>
  <c r="A178" i="116" s="1"/>
  <c r="AG179" i="116" l="1" a="1"/>
  <c r="AG179" i="116" s="1"/>
  <c r="A179" i="116" s="1"/>
  <c r="AG180" i="116" l="1" a="1"/>
  <c r="AG180" i="116" s="1"/>
  <c r="A180" i="116" s="1"/>
  <c r="AG181" i="116" l="1" a="1"/>
  <c r="AG181" i="116" s="1"/>
  <c r="A181" i="116" s="1"/>
  <c r="AG182" i="116" l="1" a="1"/>
  <c r="AG182" i="116" s="1"/>
  <c r="A182" i="116" s="1"/>
  <c r="AG183" i="116" l="1" a="1"/>
  <c r="AG183" i="116" s="1"/>
  <c r="A183" i="116" s="1"/>
  <c r="AG184" i="116" l="1" a="1"/>
  <c r="AG184" i="116" s="1"/>
  <c r="A184" i="116" s="1"/>
  <c r="AG185" i="116" l="1" a="1"/>
  <c r="AG185" i="116" s="1"/>
  <c r="A185" i="116" s="1"/>
  <c r="AG186" i="116" l="1" a="1"/>
  <c r="AG186" i="116" s="1"/>
  <c r="A186" i="116" s="1"/>
  <c r="AG187" i="116" l="1" a="1"/>
  <c r="AG187" i="116" s="1"/>
  <c r="A187" i="116" s="1"/>
  <c r="AG188" i="116" l="1" a="1"/>
  <c r="AG188" i="116" s="1"/>
  <c r="A188" i="116" s="1"/>
  <c r="AG189" i="116" l="1" a="1"/>
  <c r="AG189" i="116" s="1"/>
  <c r="A189" i="116" s="1"/>
  <c r="AG190" i="116" l="1" a="1"/>
  <c r="AG190" i="116" s="1"/>
  <c r="A190" i="116" s="1"/>
  <c r="AG191" i="116" l="1" a="1"/>
  <c r="AG191" i="116" s="1"/>
  <c r="A191" i="116" s="1"/>
  <c r="AG192" i="116" l="1" a="1"/>
  <c r="AG192" i="116" s="1"/>
  <c r="A192" i="116" s="1"/>
  <c r="AG193" i="116" l="1" a="1"/>
  <c r="AG193" i="116" s="1"/>
  <c r="A193" i="116" s="1"/>
  <c r="AG194" i="116" l="1" a="1"/>
  <c r="AG194" i="116" s="1"/>
  <c r="A194" i="116" s="1"/>
  <c r="AG195" i="116" l="1" a="1"/>
  <c r="AG195" i="116" s="1"/>
  <c r="A195" i="116" s="1"/>
  <c r="AG196" i="116" l="1" a="1"/>
  <c r="AG196" i="116" s="1"/>
  <c r="A196" i="116" s="1"/>
  <c r="AG197" i="116" l="1" a="1"/>
  <c r="AG197" i="116" s="1"/>
  <c r="A197" i="116" s="1"/>
  <c r="AG198" i="116" l="1" a="1"/>
  <c r="AG198" i="116" s="1"/>
  <c r="A198" i="116" s="1"/>
  <c r="AG199" i="116" l="1" a="1"/>
  <c r="AG199" i="116" s="1"/>
  <c r="A199" i="116" s="1"/>
  <c r="AG200" i="116" l="1" a="1"/>
  <c r="AG200" i="116" s="1"/>
  <c r="A200" i="116" s="1"/>
  <c r="AG201" i="116" l="1" a="1"/>
  <c r="AG201" i="116" s="1"/>
  <c r="A201" i="116" s="1"/>
  <c r="AG202" i="116" l="1" a="1"/>
  <c r="AG202" i="116" s="1"/>
  <c r="A202" i="116" s="1"/>
  <c r="AG203" i="116" l="1" a="1"/>
  <c r="AG203" i="116" s="1"/>
  <c r="A203" i="116" s="1"/>
  <c r="AG204" i="116" l="1" a="1"/>
  <c r="AG204" i="116" s="1"/>
  <c r="A204" i="116" s="1"/>
  <c r="AG205" i="116" l="1" a="1"/>
  <c r="AG205" i="116" s="1"/>
  <c r="A205" i="116" s="1"/>
  <c r="AG206" i="116" l="1" a="1"/>
  <c r="AG206" i="116" s="1"/>
  <c r="A206" i="116" s="1"/>
  <c r="AG207" i="116" l="1" a="1"/>
  <c r="AG207" i="116" s="1"/>
  <c r="A207" i="116" s="1"/>
  <c r="AG208" i="116" l="1" a="1"/>
  <c r="AG208" i="116" s="1"/>
  <c r="A208" i="116" s="1"/>
  <c r="AG209" i="116" l="1" a="1"/>
  <c r="AG209" i="116" s="1"/>
  <c r="A209" i="116" s="1"/>
  <c r="AG210" i="116" l="1" a="1"/>
  <c r="AG210" i="116" s="1"/>
  <c r="A210" i="116" s="1"/>
  <c r="AG211" i="116" l="1" a="1"/>
  <c r="AG211" i="116" s="1"/>
  <c r="A211" i="116" s="1"/>
  <c r="AG212" i="116" l="1" a="1"/>
  <c r="AG212" i="116" s="1"/>
  <c r="A212" i="116" s="1"/>
  <c r="AG213" i="116" l="1" a="1"/>
  <c r="AG213" i="116" s="1"/>
  <c r="A213" i="116" s="1"/>
  <c r="AG214" i="116" l="1" a="1"/>
  <c r="AG214" i="116" s="1"/>
  <c r="A214" i="116" s="1"/>
  <c r="AG215" i="116" l="1" a="1"/>
  <c r="AG215" i="116" s="1"/>
  <c r="A215" i="116" s="1"/>
  <c r="AG216" i="116" l="1" a="1"/>
  <c r="AG216" i="116" s="1"/>
  <c r="A216" i="116" s="1"/>
  <c r="AG217" i="116" l="1" a="1"/>
  <c r="AG217" i="116" s="1"/>
  <c r="A217" i="116" s="1"/>
  <c r="AG218" i="116" l="1" a="1"/>
  <c r="AG218" i="116" s="1"/>
  <c r="A218" i="116" s="1"/>
  <c r="AG219" i="116" l="1" a="1"/>
  <c r="AG219" i="116" s="1"/>
  <c r="A219" i="116" s="1"/>
  <c r="AG220" i="116" l="1" a="1"/>
  <c r="AG220" i="116" s="1"/>
  <c r="A220" i="116" s="1"/>
  <c r="AG221" i="116" l="1" a="1"/>
  <c r="AG221" i="116" s="1"/>
  <c r="A221" i="116" s="1"/>
  <c r="AG222" i="116" l="1" a="1"/>
  <c r="AG222" i="116" s="1"/>
  <c r="A222" i="116" s="1"/>
  <c r="AG223" i="116" l="1" a="1"/>
  <c r="AG223" i="116" s="1"/>
  <c r="A223" i="116" s="1"/>
  <c r="AG224" i="116" l="1" a="1"/>
  <c r="AG224" i="116" s="1"/>
  <c r="A224" i="116" s="1"/>
  <c r="AG225" i="116" l="1" a="1"/>
  <c r="AG225" i="116" s="1"/>
  <c r="A225" i="116" s="1"/>
  <c r="AG226" i="116" l="1" a="1"/>
  <c r="AG226" i="116" s="1"/>
  <c r="A226" i="116" s="1"/>
  <c r="AG227" i="116" l="1" a="1"/>
  <c r="AG227" i="116" s="1"/>
  <c r="A227" i="116" s="1"/>
  <c r="AG228" i="116" l="1" a="1"/>
  <c r="AG228" i="116" s="1"/>
  <c r="A228" i="116" s="1"/>
  <c r="AG229" i="116" l="1" a="1"/>
  <c r="AG229" i="116" s="1"/>
  <c r="A229" i="116" s="1"/>
  <c r="AG230" i="116" l="1" a="1"/>
  <c r="AG230" i="116" s="1"/>
  <c r="A230" i="116" s="1"/>
  <c r="AG231" i="116" l="1" a="1"/>
  <c r="AG231" i="116" s="1"/>
  <c r="A231" i="116" s="1"/>
  <c r="AG232" i="116" l="1" a="1"/>
  <c r="AG232" i="116" s="1"/>
  <c r="A232" i="116" s="1"/>
  <c r="AG233" i="116" l="1" a="1"/>
  <c r="AG233" i="116" s="1"/>
  <c r="A233" i="116" s="1"/>
  <c r="AG234" i="116" l="1" a="1"/>
  <c r="AG234" i="116" s="1"/>
  <c r="A234" i="116" s="1"/>
  <c r="AG235" i="116" l="1" a="1"/>
  <c r="AG235" i="116" s="1"/>
  <c r="A235" i="116" s="1"/>
  <c r="AG236" i="116" l="1" a="1"/>
  <c r="AG236" i="116" s="1"/>
  <c r="A236" i="116" s="1"/>
  <c r="AG237" i="116" l="1" a="1"/>
  <c r="AG237" i="116" s="1"/>
  <c r="A237" i="116" s="1"/>
  <c r="AG238" i="116" l="1" a="1"/>
  <c r="AG238" i="116" s="1"/>
  <c r="A238" i="116" s="1"/>
  <c r="AG239" i="116" l="1" a="1"/>
  <c r="AG239" i="116" s="1"/>
  <c r="A239" i="116" s="1"/>
  <c r="AG240" i="116" l="1" a="1"/>
  <c r="AG240" i="116" s="1"/>
  <c r="A240" i="116" s="1"/>
  <c r="AG241" i="116" l="1" a="1"/>
  <c r="AG241" i="116" s="1"/>
  <c r="A241" i="116" s="1"/>
  <c r="AG242" i="116" l="1" a="1"/>
  <c r="AG242" i="116" s="1"/>
  <c r="A242" i="116" s="1"/>
  <c r="AG243" i="116" l="1" a="1"/>
  <c r="AG243" i="116" s="1"/>
  <c r="A243" i="116" s="1"/>
  <c r="AG244" i="116" l="1" a="1"/>
  <c r="AG244" i="116" s="1"/>
  <c r="A244" i="116" s="1"/>
  <c r="AG245" i="116" l="1" a="1"/>
  <c r="AG245" i="116" s="1"/>
  <c r="A245" i="116" s="1"/>
  <c r="AG246" i="116" l="1" a="1"/>
  <c r="AG246" i="116" s="1"/>
  <c r="A246" i="116" s="1"/>
  <c r="AG247" i="116" l="1" a="1"/>
  <c r="AG247" i="116" s="1"/>
  <c r="A247" i="116" s="1"/>
  <c r="AG248" i="116" l="1" a="1"/>
  <c r="AG248" i="116" s="1"/>
  <c r="A248" i="116" s="1"/>
  <c r="AG249" i="116" l="1" a="1"/>
  <c r="AG249" i="116" s="1"/>
  <c r="A249" i="116" s="1"/>
  <c r="AG250" i="116" l="1" a="1"/>
  <c r="AG250" i="116" s="1"/>
  <c r="A250" i="116" s="1"/>
  <c r="AG251" i="116" l="1" a="1"/>
  <c r="AG251" i="116" s="1"/>
  <c r="A251" i="116" s="1"/>
  <c r="AG252" i="116" l="1" a="1"/>
  <c r="AG252" i="116" s="1"/>
  <c r="A252" i="116" s="1"/>
  <c r="AG253" i="116" l="1" a="1"/>
  <c r="AG253" i="116" s="1"/>
  <c r="A253" i="116" s="1"/>
  <c r="AG254" i="116" l="1" a="1"/>
  <c r="AG254" i="116" s="1"/>
  <c r="A254" i="116" s="1"/>
  <c r="AG255" i="116" l="1" a="1"/>
  <c r="AG255" i="116" s="1"/>
  <c r="A255" i="116" s="1"/>
  <c r="AG256" i="116" l="1" a="1"/>
  <c r="AG256" i="116" s="1"/>
  <c r="A256" i="116" s="1"/>
  <c r="AG257" i="116" l="1" a="1"/>
  <c r="AG257" i="116" s="1"/>
  <c r="A257" i="116" s="1"/>
  <c r="AG258" i="116" l="1" a="1"/>
  <c r="AG258" i="116" s="1"/>
  <c r="A258" i="116" s="1"/>
  <c r="AG259" i="116" l="1" a="1"/>
  <c r="AG259" i="116" s="1"/>
  <c r="A259" i="116" s="1"/>
  <c r="AG260" i="116" l="1" a="1"/>
  <c r="AG260" i="116" s="1"/>
  <c r="A260" i="116" s="1"/>
  <c r="AG261" i="116" l="1" a="1"/>
  <c r="AG261" i="116" s="1"/>
  <c r="A261" i="116" s="1"/>
  <c r="AG262" i="116" l="1" a="1"/>
  <c r="AG262" i="116" s="1"/>
  <c r="A262" i="116" s="1"/>
  <c r="AG263" i="116" l="1" a="1"/>
  <c r="AG263" i="116" s="1"/>
  <c r="A263" i="116" s="1"/>
  <c r="AG264" i="116" l="1" a="1"/>
  <c r="AG264" i="116" s="1"/>
  <c r="A264" i="116" s="1"/>
  <c r="AG265" i="116" l="1" a="1"/>
  <c r="AG265" i="116" s="1"/>
  <c r="A265" i="116" s="1"/>
  <c r="AG266" i="116" l="1" a="1"/>
  <c r="AG266" i="116" s="1"/>
  <c r="A266" i="116" s="1"/>
  <c r="AG267" i="116" l="1" a="1"/>
  <c r="AG267" i="116" s="1"/>
  <c r="A267" i="116" s="1"/>
  <c r="AG268" i="116" l="1" a="1"/>
  <c r="AG268" i="116" s="1"/>
  <c r="A268" i="116" s="1"/>
  <c r="AG269" i="116" l="1" a="1"/>
  <c r="AG269" i="116" s="1"/>
  <c r="A269" i="116" s="1"/>
  <c r="AG270" i="116" l="1" a="1"/>
  <c r="AG270" i="116" s="1"/>
  <c r="A270" i="116" s="1"/>
  <c r="AG271" i="116" l="1" a="1"/>
  <c r="AG271" i="116" s="1"/>
  <c r="A271" i="116" s="1"/>
  <c r="AG272" i="116" l="1" a="1"/>
  <c r="AG272" i="116" s="1"/>
  <c r="A272" i="116" s="1"/>
  <c r="AG273" i="116" l="1" a="1"/>
  <c r="AG273" i="116" s="1"/>
  <c r="A273" i="116" s="1"/>
  <c r="AG274" i="116" l="1" a="1"/>
  <c r="AG274" i="116" s="1"/>
  <c r="A274" i="116" s="1"/>
  <c r="AG275" i="116" l="1" a="1"/>
  <c r="AG275" i="116" s="1"/>
  <c r="A275" i="116" s="1"/>
  <c r="AG276" i="116" l="1" a="1"/>
  <c r="AG276" i="116" s="1"/>
  <c r="A276" i="116" s="1"/>
  <c r="AG277" i="116" l="1" a="1"/>
  <c r="AG277" i="116" s="1"/>
  <c r="A277" i="116" s="1"/>
  <c r="AG278" i="116" l="1" a="1"/>
  <c r="AG278" i="116" s="1"/>
  <c r="A278" i="116" s="1"/>
  <c r="AG279" i="116" l="1" a="1"/>
  <c r="AG279" i="116" s="1"/>
  <c r="A279" i="116" s="1"/>
  <c r="AG280" i="116" l="1" a="1"/>
  <c r="AG280" i="116" s="1"/>
  <c r="A280" i="116" s="1"/>
  <c r="AG281" i="116" l="1" a="1"/>
  <c r="AG281" i="116" s="1"/>
  <c r="A281" i="116" s="1"/>
  <c r="AG282" i="116" l="1" a="1"/>
  <c r="AG282" i="116" s="1"/>
  <c r="A282" i="116" s="1"/>
  <c r="AG283" i="116" l="1" a="1"/>
  <c r="AG283" i="116" s="1"/>
  <c r="A283" i="116" s="1"/>
  <c r="AG284" i="116" l="1" a="1"/>
  <c r="AG284" i="116" s="1"/>
  <c r="A284" i="116" s="1"/>
  <c r="AG285" i="116" l="1" a="1"/>
  <c r="AG285" i="116" s="1"/>
  <c r="A285" i="116" s="1"/>
  <c r="AG286" i="116" l="1" a="1"/>
  <c r="AG286" i="116" s="1"/>
  <c r="A286" i="116" s="1"/>
  <c r="AG287" i="116" l="1" a="1"/>
  <c r="AG287" i="116" s="1"/>
  <c r="A287" i="116" s="1"/>
  <c r="AG288" i="116" l="1" a="1"/>
  <c r="AG288" i="116" s="1"/>
  <c r="A288" i="116" s="1"/>
  <c r="AG289" i="116" l="1" a="1"/>
  <c r="AG289" i="116" s="1"/>
  <c r="A289" i="116" s="1"/>
  <c r="AG290" i="116" l="1" a="1"/>
  <c r="AG290" i="116" s="1"/>
  <c r="A290" i="116" s="1"/>
  <c r="AG291" i="116" l="1" a="1"/>
  <c r="AG291" i="116" s="1"/>
  <c r="A291" i="116" s="1"/>
  <c r="AG292" i="116" l="1" a="1"/>
  <c r="AG292" i="116" s="1"/>
  <c r="A292" i="116" s="1"/>
  <c r="AG293" i="116" l="1" a="1"/>
  <c r="AG293" i="116" s="1"/>
  <c r="A293" i="116" s="1"/>
  <c r="AG294" i="116" l="1" a="1"/>
  <c r="AG294" i="116" s="1"/>
  <c r="A294" i="116" s="1"/>
  <c r="AG295" i="116" l="1" a="1"/>
  <c r="AG295" i="116" s="1"/>
  <c r="A295" i="116" s="1"/>
  <c r="AG296" i="116" l="1" a="1"/>
  <c r="AG296" i="116" s="1"/>
  <c r="A296" i="116" s="1"/>
  <c r="AG297" i="116" l="1" a="1"/>
  <c r="AG297" i="116" s="1"/>
  <c r="A297" i="116" s="1"/>
  <c r="AG298" i="116" l="1" a="1"/>
  <c r="AG298" i="116" s="1"/>
  <c r="A298" i="116" s="1"/>
  <c r="AG299" i="116" l="1" a="1"/>
  <c r="AG299" i="116" s="1"/>
  <c r="A299" i="116" s="1"/>
  <c r="AG300" i="116" l="1" a="1"/>
  <c r="AG300" i="116" s="1"/>
  <c r="A300" i="116" s="1"/>
  <c r="AG301" i="116" l="1" a="1"/>
  <c r="AG301" i="116" s="1"/>
  <c r="A301" i="116" s="1"/>
  <c r="AG302" i="116" l="1" a="1"/>
  <c r="AG302" i="116" s="1"/>
  <c r="A302" i="116" s="1"/>
  <c r="AG303" i="116" l="1" a="1"/>
  <c r="AG303" i="116" s="1"/>
  <c r="A303" i="116" s="1"/>
  <c r="AG304" i="116" l="1" a="1"/>
  <c r="AG304" i="116" s="1"/>
  <c r="A304" i="116" s="1"/>
  <c r="AG305" i="116" l="1" a="1"/>
  <c r="AG305" i="116" s="1"/>
  <c r="A305" i="116" s="1"/>
  <c r="AG306" i="116" l="1" a="1"/>
  <c r="AG306" i="116" s="1"/>
  <c r="A306" i="116" s="1"/>
  <c r="AG307" i="116" l="1" a="1"/>
  <c r="AG307" i="116" s="1"/>
  <c r="A307" i="116" s="1"/>
  <c r="AG308" i="116" l="1" a="1"/>
  <c r="AG308" i="116" s="1"/>
  <c r="A308" i="116" s="1"/>
  <c r="AG309" i="116" l="1" a="1"/>
  <c r="AG309" i="116" s="1"/>
  <c r="A309" i="116" s="1"/>
  <c r="AG310" i="116" l="1" a="1"/>
  <c r="AG310" i="116" s="1"/>
  <c r="A310" i="116" s="1"/>
  <c r="AG311" i="116" l="1" a="1"/>
  <c r="AG311" i="116" s="1"/>
  <c r="A311" i="116" s="1"/>
  <c r="AG312" i="116" l="1" a="1"/>
  <c r="AG312" i="116" s="1"/>
  <c r="A312" i="116" s="1"/>
  <c r="AG313" i="116" l="1" a="1"/>
  <c r="AG313" i="116" s="1"/>
  <c r="A313" i="116" s="1"/>
  <c r="AG314" i="116" l="1" a="1"/>
  <c r="AG314" i="116" s="1"/>
  <c r="A314" i="116" s="1"/>
  <c r="AG315" i="116" l="1" a="1"/>
  <c r="AG315" i="116" s="1"/>
  <c r="A315" i="116" s="1"/>
  <c r="AG316" i="116" l="1" a="1"/>
  <c r="AG316" i="116" s="1"/>
  <c r="A316" i="116" s="1"/>
  <c r="AG317" i="116" l="1" a="1"/>
  <c r="AG317" i="116" s="1"/>
  <c r="A317" i="116" s="1"/>
  <c r="AG318" i="116" l="1" a="1"/>
  <c r="AG318" i="116" s="1"/>
  <c r="A318" i="116" s="1"/>
  <c r="AG319" i="116" l="1" a="1"/>
  <c r="AG319" i="116" s="1"/>
  <c r="A319" i="116" s="1"/>
  <c r="AG320" i="116" l="1" a="1"/>
  <c r="AG320" i="116" s="1"/>
  <c r="A320" i="116" s="1"/>
  <c r="AG321" i="116" l="1" a="1"/>
  <c r="AG321" i="116" s="1"/>
  <c r="A321" i="116" s="1"/>
  <c r="AG322" i="116" l="1" a="1"/>
  <c r="AG322" i="116" s="1"/>
  <c r="A322" i="116" s="1"/>
  <c r="AG323" i="116" l="1" a="1"/>
  <c r="AG323" i="116" s="1"/>
  <c r="A323" i="116" s="1"/>
  <c r="AG324" i="116" l="1" a="1"/>
  <c r="AG324" i="116" s="1"/>
  <c r="A324" i="116" s="1"/>
  <c r="AG325" i="116" l="1" a="1"/>
  <c r="AG325" i="116" s="1"/>
  <c r="A325" i="116" s="1"/>
  <c r="AG326" i="116" l="1" a="1"/>
  <c r="AG326" i="116" s="1"/>
  <c r="A326" i="116" s="1"/>
  <c r="AG327" i="116" l="1" a="1"/>
  <c r="AG327" i="116" s="1"/>
  <c r="A327" i="116" s="1"/>
  <c r="AG328" i="116" l="1" a="1"/>
  <c r="AG328" i="116" s="1"/>
  <c r="A328" i="116" s="1"/>
  <c r="AG329" i="116" l="1" a="1"/>
  <c r="AG329" i="116" s="1"/>
  <c r="A329" i="116" s="1"/>
  <c r="AG330" i="116" l="1" a="1"/>
  <c r="AG330" i="116" s="1"/>
  <c r="A330" i="116" s="1"/>
  <c r="AG331" i="116" l="1" a="1"/>
  <c r="AG331" i="116" s="1"/>
  <c r="A331" i="116" s="1"/>
  <c r="AG332" i="116" l="1" a="1"/>
  <c r="AG332" i="116" s="1"/>
  <c r="A332" i="116" s="1"/>
  <c r="AG333" i="116" l="1" a="1"/>
  <c r="AG333" i="116" s="1"/>
  <c r="A333" i="116" s="1"/>
  <c r="AG334" i="116" l="1" a="1"/>
  <c r="AG334" i="116" s="1"/>
  <c r="A334" i="116" s="1"/>
  <c r="AG335" i="116" l="1" a="1"/>
  <c r="AG335" i="116" s="1"/>
  <c r="A335" i="116" s="1"/>
  <c r="AG336" i="116" l="1" a="1"/>
  <c r="AG336" i="116" s="1"/>
  <c r="A336" i="116" s="1"/>
  <c r="AG337" i="116" l="1" a="1"/>
  <c r="AG337" i="116" s="1"/>
  <c r="A337" i="116" s="1"/>
  <c r="AG338" i="116" l="1" a="1"/>
  <c r="AG338" i="116" s="1"/>
  <c r="A338" i="116" s="1"/>
  <c r="AG339" i="116" l="1" a="1"/>
  <c r="AG339" i="116" s="1"/>
  <c r="A339" i="116" s="1"/>
  <c r="AG340" i="116" l="1" a="1"/>
  <c r="AG340" i="116" s="1"/>
  <c r="A340" i="116" s="1"/>
  <c r="AG341" i="116" l="1" a="1"/>
  <c r="AG341" i="116" s="1"/>
  <c r="A341" i="116" s="1"/>
  <c r="AG342" i="116" l="1" a="1"/>
  <c r="AG342" i="116" s="1"/>
  <c r="A342" i="116" s="1"/>
  <c r="AG343" i="116" l="1" a="1"/>
  <c r="AG343" i="116" s="1"/>
  <c r="A343" i="116" s="1"/>
  <c r="AG344" i="116" l="1" a="1"/>
  <c r="AG344" i="116" s="1"/>
  <c r="A344" i="116" s="1"/>
  <c r="AG345" i="116" l="1" a="1"/>
  <c r="AG345" i="116" s="1"/>
  <c r="A345" i="116" s="1"/>
  <c r="AG346" i="116" l="1" a="1"/>
  <c r="AG346" i="116" s="1"/>
  <c r="A346" i="116" s="1"/>
  <c r="AG347" i="116" l="1" a="1"/>
  <c r="AG347" i="116" s="1"/>
  <c r="A347" i="116" s="1"/>
  <c r="AG348" i="116" l="1" a="1"/>
  <c r="AG348" i="116" s="1"/>
  <c r="A348" i="116" s="1"/>
  <c r="AG349" i="116" l="1" a="1"/>
  <c r="AG349" i="116" s="1"/>
  <c r="A349" i="116" s="1"/>
  <c r="AG350" i="116" l="1" a="1"/>
  <c r="AG350" i="116" s="1"/>
  <c r="A350" i="116" s="1"/>
  <c r="AG351" i="116" l="1" a="1"/>
  <c r="AG351" i="116" s="1"/>
  <c r="A351" i="116" s="1"/>
  <c r="AG352" i="116" l="1" a="1"/>
  <c r="AG352" i="116" s="1"/>
  <c r="A352" i="116" s="1"/>
  <c r="AG353" i="116" l="1" a="1"/>
  <c r="AG353" i="116" s="1"/>
  <c r="A353" i="116" s="1"/>
  <c r="AG354" i="116" l="1" a="1"/>
  <c r="AG354" i="116" s="1"/>
  <c r="A354" i="116" s="1"/>
  <c r="AG355" i="116" l="1" a="1"/>
  <c r="AG355" i="116" s="1"/>
  <c r="A355" i="116" s="1"/>
  <c r="AG356" i="116" l="1" a="1"/>
  <c r="AG356" i="116" s="1"/>
  <c r="A356" i="116" s="1"/>
  <c r="AG357" i="116" l="1" a="1"/>
  <c r="AG357" i="116" s="1"/>
  <c r="A357" i="116" s="1"/>
  <c r="AG358" i="116" l="1" a="1"/>
  <c r="AG358" i="116" s="1"/>
  <c r="A358" i="116" s="1"/>
  <c r="AG359" i="116" l="1" a="1"/>
  <c r="AG359" i="116" s="1"/>
  <c r="A359" i="116" s="1"/>
  <c r="AG360" i="116" l="1" a="1"/>
  <c r="AG360" i="116" s="1"/>
  <c r="A360" i="116" s="1"/>
  <c r="AG361" i="116" l="1" a="1"/>
  <c r="AG361" i="116" s="1"/>
  <c r="A361" i="116" s="1"/>
  <c r="AG362" i="116" l="1" a="1"/>
  <c r="AG362" i="116" s="1"/>
  <c r="A362" i="116" s="1"/>
  <c r="AG363" i="116" l="1" a="1"/>
  <c r="AG363" i="116" s="1"/>
  <c r="A363" i="116" s="1"/>
  <c r="AG364" i="116" l="1" a="1"/>
  <c r="AG364" i="116" s="1"/>
  <c r="A364" i="116" s="1"/>
  <c r="AG365" i="116" l="1" a="1"/>
  <c r="AG365" i="116" s="1"/>
  <c r="A365" i="116" s="1"/>
  <c r="AG366" i="116" l="1" a="1"/>
  <c r="AG366" i="116" s="1"/>
  <c r="A366" i="116" s="1"/>
  <c r="AG367" i="116" l="1" a="1"/>
  <c r="AG367" i="116" s="1"/>
  <c r="A367" i="116" s="1"/>
  <c r="AG368" i="116" l="1" a="1"/>
  <c r="AG368" i="116" s="1"/>
  <c r="A368" i="116" s="1"/>
  <c r="AG369" i="116" l="1" a="1"/>
  <c r="AG369" i="116" s="1"/>
  <c r="A369" i="116" s="1"/>
  <c r="AG370" i="116" l="1" a="1"/>
  <c r="AG370" i="116" s="1"/>
  <c r="A370" i="116" s="1"/>
  <c r="AG371" i="116" l="1" a="1"/>
  <c r="AG371" i="116" s="1"/>
  <c r="A371" i="116" s="1"/>
  <c r="AG372" i="116" l="1" a="1"/>
  <c r="AG372" i="116" s="1"/>
  <c r="A372" i="116" s="1"/>
  <c r="AG373" i="116" l="1" a="1"/>
  <c r="AG373" i="116" s="1"/>
  <c r="A373" i="116" s="1"/>
  <c r="AG374" i="116" l="1" a="1"/>
  <c r="AG374" i="116" s="1"/>
  <c r="A374" i="116" s="1"/>
  <c r="AG375" i="116" l="1" a="1"/>
  <c r="AG375" i="116" s="1"/>
  <c r="A375" i="116" s="1"/>
  <c r="AG376" i="116" l="1" a="1"/>
  <c r="AG376" i="116" s="1"/>
  <c r="A376" i="116" s="1"/>
  <c r="AG377" i="116" l="1" a="1"/>
  <c r="AG377" i="116" s="1"/>
  <c r="A377" i="116" s="1"/>
  <c r="AG378" i="116" l="1" a="1"/>
  <c r="AG378" i="116" s="1"/>
  <c r="A378" i="116" s="1"/>
  <c r="AG379" i="116" l="1" a="1"/>
  <c r="AG379" i="116" s="1"/>
  <c r="A379" i="116" s="1"/>
  <c r="AG380" i="116" l="1" a="1"/>
  <c r="AG380" i="116" s="1"/>
  <c r="A380" i="116" s="1"/>
  <c r="AG381" i="116" l="1" a="1"/>
  <c r="AG381" i="116" s="1"/>
  <c r="A381" i="116" s="1"/>
  <c r="AG382" i="116" l="1" a="1"/>
  <c r="AG382" i="116" s="1"/>
  <c r="A382" i="116" s="1"/>
  <c r="AG383" i="116" l="1" a="1"/>
  <c r="AG383" i="116" s="1"/>
  <c r="A383" i="116" s="1"/>
  <c r="AG384" i="116" l="1" a="1"/>
  <c r="AG384" i="116" s="1"/>
  <c r="A384" i="116" s="1"/>
  <c r="AG385" i="116" l="1" a="1"/>
  <c r="AG385" i="116" s="1"/>
  <c r="A385" i="116" s="1"/>
  <c r="AG386" i="116" l="1" a="1"/>
  <c r="AG386" i="116" s="1"/>
  <c r="A386" i="116" s="1"/>
  <c r="AG387" i="116" l="1" a="1"/>
  <c r="AG387" i="116" s="1"/>
  <c r="A387" i="116" s="1"/>
  <c r="AG388" i="116" l="1" a="1"/>
  <c r="AG388" i="116" s="1"/>
  <c r="A388" i="116" s="1"/>
  <c r="AG389" i="116" l="1" a="1"/>
  <c r="AG389" i="116" s="1"/>
  <c r="A389" i="116" s="1"/>
  <c r="AG390" i="116" l="1" a="1"/>
  <c r="AG390" i="116" s="1"/>
  <c r="A390" i="116" s="1"/>
  <c r="AG391" i="116" l="1" a="1"/>
  <c r="AG391" i="116" s="1"/>
  <c r="A391" i="116" s="1"/>
  <c r="AG392" i="116" l="1" a="1"/>
  <c r="AG392" i="116" s="1"/>
  <c r="A392" i="116" s="1"/>
  <c r="AG393" i="116" l="1" a="1"/>
  <c r="AG393" i="116" s="1"/>
  <c r="A393" i="116" s="1"/>
  <c r="AG394" i="116" l="1" a="1"/>
  <c r="AG394" i="116" s="1"/>
  <c r="A394" i="116" s="1"/>
  <c r="AG395" i="116" l="1" a="1"/>
  <c r="AG395" i="116" s="1"/>
  <c r="A395" i="116" s="1"/>
  <c r="AG396" i="116" l="1" a="1"/>
  <c r="AG396" i="116" s="1"/>
  <c r="A396" i="116" s="1"/>
  <c r="AG397" i="116" l="1" a="1"/>
  <c r="AG397" i="116" s="1"/>
  <c r="A397" i="116" s="1"/>
  <c r="AG398" i="116" l="1" a="1"/>
  <c r="AG398" i="116" s="1"/>
  <c r="A398" i="116" s="1"/>
  <c r="AG399" i="116" l="1" a="1"/>
  <c r="AG399" i="116" s="1"/>
  <c r="A399" i="116" s="1"/>
  <c r="AG400" i="116" l="1" a="1"/>
  <c r="AG400" i="116" s="1"/>
  <c r="A400" i="116" s="1"/>
  <c r="AG401" i="116" l="1" a="1"/>
  <c r="AG401" i="116" s="1"/>
  <c r="A401" i="116" s="1"/>
  <c r="AG402" i="116" l="1" a="1"/>
  <c r="AG402" i="116" s="1"/>
  <c r="A402" i="116" s="1"/>
  <c r="AG403" i="116" l="1" a="1"/>
  <c r="AG403" i="116" s="1"/>
  <c r="A403" i="116" s="1"/>
  <c r="AG404" i="116" l="1" a="1"/>
  <c r="AG404" i="116" s="1"/>
  <c r="A404" i="116" s="1"/>
  <c r="AG405" i="116" l="1" a="1"/>
  <c r="AG405" i="116" s="1"/>
  <c r="A405" i="116" s="1"/>
  <c r="AG406" i="116" l="1" a="1"/>
  <c r="AG406" i="116" s="1"/>
  <c r="A406" i="116" s="1"/>
  <c r="AG407" i="116" l="1" a="1"/>
  <c r="AG407" i="116" s="1"/>
  <c r="A407" i="116" s="1"/>
  <c r="AG408" i="116" l="1" a="1"/>
  <c r="AG408" i="116" s="1"/>
  <c r="A408" i="116" s="1"/>
  <c r="AG409" i="116" l="1" a="1"/>
  <c r="AG409" i="116" s="1"/>
  <c r="A409" i="116" s="1"/>
  <c r="AG410" i="116" l="1" a="1"/>
  <c r="AG410" i="116" s="1"/>
  <c r="A410" i="116" s="1"/>
  <c r="AG411" i="116" l="1" a="1"/>
  <c r="AG411" i="116" s="1"/>
  <c r="A411" i="116" s="1"/>
  <c r="AG412" i="116" l="1" a="1"/>
  <c r="AG412" i="116" s="1"/>
  <c r="A412" i="116" s="1"/>
  <c r="AG413" i="116" l="1" a="1"/>
  <c r="AG413" i="116" s="1"/>
  <c r="A413" i="116" s="1"/>
  <c r="AG414" i="116" l="1" a="1"/>
  <c r="AG414" i="116" s="1"/>
  <c r="A414" i="116" s="1"/>
  <c r="AG415" i="116" l="1" a="1"/>
  <c r="AG415" i="116" s="1"/>
  <c r="A415" i="116" s="1"/>
  <c r="AG416" i="116" l="1" a="1"/>
  <c r="AG416" i="116" s="1"/>
  <c r="A416" i="116" s="1"/>
  <c r="AG417" i="116" l="1" a="1"/>
  <c r="AG417" i="116" s="1"/>
  <c r="A417" i="116" s="1"/>
  <c r="AG418" i="116" a="1"/>
  <c r="AG418" i="116" s="1"/>
  <c r="A418" i="116" s="1"/>
  <c r="AG419" i="116" l="1" a="1"/>
  <c r="AG419" i="116" s="1"/>
  <c r="A419" i="116" s="1"/>
  <c r="AG420" i="116" l="1" a="1"/>
  <c r="AG420" i="116" s="1"/>
  <c r="A420" i="116" s="1"/>
  <c r="AG421" i="116" l="1" a="1"/>
  <c r="AG421" i="116" s="1"/>
  <c r="A421" i="116" s="1"/>
  <c r="AG422" i="116" l="1" a="1"/>
  <c r="AG422" i="116" s="1"/>
  <c r="A422" i="116" s="1"/>
  <c r="AG443" i="116" l="1" a="1"/>
  <c r="AG443" i="116" s="1"/>
  <c r="A443" i="116" s="1"/>
  <c r="AG423" i="116" a="1"/>
  <c r="AG423" i="116" s="1"/>
  <c r="A423" i="116" s="1"/>
  <c r="AG424" i="116" l="1" a="1"/>
  <c r="AG424" i="116" s="1"/>
  <c r="A424" i="116" s="1"/>
  <c r="AG444" i="116" a="1"/>
  <c r="AG444" i="116" s="1"/>
  <c r="A444" i="116" s="1"/>
  <c r="AG445" i="116" l="1" a="1"/>
  <c r="AG445" i="116" s="1"/>
  <c r="A445" i="116" s="1"/>
  <c r="AG425" i="116" a="1"/>
  <c r="AG425" i="116" s="1"/>
  <c r="A425" i="116" s="1"/>
  <c r="AG426" i="116" l="1" a="1"/>
  <c r="AG426" i="116" s="1"/>
  <c r="A426" i="116" s="1"/>
  <c r="AG446" i="116" a="1"/>
  <c r="AG446" i="116" s="1"/>
  <c r="A446" i="116" s="1"/>
  <c r="AG447" i="116" l="1" a="1"/>
  <c r="AG447" i="116" s="1"/>
  <c r="A447" i="116" s="1"/>
  <c r="AG427" i="116" a="1"/>
  <c r="AG427" i="116" s="1"/>
  <c r="A427" i="116" s="1"/>
  <c r="AG428" i="116" l="1" a="1"/>
  <c r="AG428" i="116" s="1"/>
  <c r="A428" i="116" s="1"/>
  <c r="AG448" i="116" a="1"/>
  <c r="AG448" i="116" s="1"/>
  <c r="A448" i="116" s="1"/>
  <c r="AG449" i="116" l="1" a="1"/>
  <c r="AG449" i="116" s="1"/>
  <c r="A449" i="116" s="1"/>
  <c r="AG429" i="116" a="1"/>
  <c r="AG429" i="116" s="1"/>
  <c r="A429" i="116" s="1"/>
  <c r="AG430" i="116" l="1" a="1"/>
  <c r="AG430" i="116" s="1"/>
  <c r="A430" i="116" s="1"/>
  <c r="AG450" i="116" a="1"/>
  <c r="AG450" i="116" s="1"/>
  <c r="A450" i="116" s="1"/>
  <c r="AG451" i="116" l="1" a="1"/>
  <c r="AG451" i="116" s="1"/>
  <c r="A451" i="116" s="1"/>
  <c r="AG431" i="116" a="1"/>
  <c r="AG431" i="116" s="1"/>
  <c r="A431" i="116" s="1"/>
  <c r="AG432" i="116" l="1" a="1"/>
  <c r="AG432" i="116" s="1"/>
  <c r="A432" i="116" s="1"/>
  <c r="AG452" i="116" a="1"/>
  <c r="AG452" i="116" s="1"/>
  <c r="A452" i="116" l="1"/>
  <c r="AG433" i="116" a="1"/>
  <c r="AG433" i="116" s="1"/>
  <c r="A433" i="116" s="1"/>
  <c r="AG434" i="116" l="1" a="1"/>
  <c r="AG434" i="116" s="1"/>
  <c r="A434" i="116" l="1"/>
  <c r="AG435" i="116" a="1"/>
  <c r="AG435" i="116" s="1"/>
  <c r="A435" i="116" s="1"/>
  <c r="AG436" i="116" l="1" a="1"/>
  <c r="AG436" i="116" s="1"/>
  <c r="A436" i="116" l="1"/>
  <c r="AG437" i="116" a="1"/>
  <c r="AG437" i="116" s="1"/>
  <c r="A437" i="116" s="1"/>
  <c r="AG438" i="116" l="1" a="1"/>
  <c r="AG438" i="116" s="1"/>
  <c r="A438" i="116" s="1"/>
  <c r="AG439" i="116" l="1" a="1"/>
  <c r="AG439" i="116" s="1"/>
  <c r="A439" i="116" s="1"/>
  <c r="AG440" i="116" l="1" a="1"/>
  <c r="AG440" i="116" s="1"/>
  <c r="A440" i="116" s="1"/>
  <c r="AG441" i="116" l="1" a="1"/>
  <c r="AG441" i="116" s="1"/>
  <c r="A441" i="116" s="1"/>
  <c r="AG442" i="116" l="1" a="1"/>
  <c r="AG442" i="116" s="1"/>
  <c r="A442" i="116" l="1"/>
  <c r="K11" i="119" l="1" a="1"/>
  <c r="K11" i="119" s="1"/>
  <c r="A11" i="119" l="1"/>
  <c r="K103" i="119" a="1"/>
  <c r="K103" i="119" s="1"/>
  <c r="A103" i="119" s="1"/>
  <c r="K96" i="119" a="1"/>
  <c r="K96" i="119" s="1"/>
  <c r="A96" i="119" s="1"/>
  <c r="K79" i="119" a="1"/>
  <c r="K79" i="119" s="1"/>
  <c r="A79" i="119" s="1"/>
  <c r="K31" i="119" a="1"/>
  <c r="K31" i="119" s="1"/>
  <c r="A31" i="119" s="1"/>
  <c r="K145" i="119" a="1"/>
  <c r="K145" i="119" s="1"/>
  <c r="A145" i="119" s="1"/>
  <c r="K71" i="119" a="1"/>
  <c r="K71" i="119" s="1"/>
  <c r="A71" i="119" s="1"/>
  <c r="K88" i="119" a="1"/>
  <c r="K88" i="119" s="1"/>
  <c r="A88" i="119" s="1"/>
  <c r="K15" i="119" a="1"/>
  <c r="K15" i="119" s="1"/>
  <c r="A15" i="119" s="1"/>
  <c r="K129" i="119" a="1"/>
  <c r="K129" i="119" s="1"/>
  <c r="A129" i="119" s="1"/>
  <c r="K63" i="119" a="1"/>
  <c r="K63" i="119" s="1"/>
  <c r="A63" i="119" s="1"/>
  <c r="K110" i="119" a="1"/>
  <c r="K110" i="119" s="1"/>
  <c r="A110" i="119" s="1"/>
  <c r="K80" i="119" a="1"/>
  <c r="K80" i="119" s="1"/>
  <c r="A80" i="119" s="1"/>
  <c r="K144" i="119" a="1"/>
  <c r="K144" i="119" s="1"/>
  <c r="A144" i="119" s="1"/>
  <c r="K121" i="119" a="1"/>
  <c r="K121" i="119" s="1"/>
  <c r="A121" i="119" s="1"/>
  <c r="K128" i="119" a="1"/>
  <c r="K128" i="119" s="1"/>
  <c r="A128" i="119" s="1"/>
  <c r="K47" i="119" a="1"/>
  <c r="K47" i="119" s="1"/>
  <c r="A47" i="119" s="1"/>
  <c r="K95" i="119" a="1"/>
  <c r="K95" i="119" s="1"/>
  <c r="A95" i="119" s="1"/>
  <c r="K72" i="119" a="1"/>
  <c r="K72" i="119" s="1"/>
  <c r="A72" i="119" s="1"/>
  <c r="K136" i="119" a="1"/>
  <c r="K136" i="119" s="1"/>
  <c r="A136" i="119" s="1"/>
  <c r="K113" i="119" a="1"/>
  <c r="K113" i="119" s="1"/>
  <c r="A113" i="119" s="1"/>
  <c r="K48" i="119" a="1"/>
  <c r="K48" i="119" s="1"/>
  <c r="A48" i="119" s="1"/>
  <c r="K120" i="119" a="1"/>
  <c r="K120" i="119" s="1"/>
  <c r="A120" i="119" s="1"/>
  <c r="K23" i="119" a="1"/>
  <c r="K23" i="119" s="1"/>
  <c r="A23" i="119" s="1"/>
  <c r="K137" i="119" a="1"/>
  <c r="K137" i="119" s="1"/>
  <c r="A137" i="119" s="1"/>
  <c r="K64" i="119" a="1"/>
  <c r="K64" i="119" s="1"/>
  <c r="A64" i="119" s="1"/>
  <c r="K56" i="119" a="1"/>
  <c r="K56" i="119" s="1"/>
  <c r="A56" i="119" s="1"/>
  <c r="K104" i="119" a="1"/>
  <c r="K104" i="119" s="1"/>
  <c r="A104" i="119" s="1"/>
  <c r="K40" i="119" a="1"/>
  <c r="K40" i="119" s="1"/>
  <c r="A40" i="119" s="1"/>
  <c r="K112" i="119" a="1"/>
  <c r="K112" i="119" s="1"/>
  <c r="A112" i="119" s="1"/>
  <c r="K39" i="119" a="1"/>
  <c r="K39" i="119" s="1"/>
  <c r="A39" i="119" s="1"/>
  <c r="K78" i="119" a="1"/>
  <c r="K78" i="119" s="1"/>
  <c r="A78" i="119" s="1"/>
  <c r="K142" i="119" a="1"/>
  <c r="K142" i="119" s="1"/>
  <c r="A142" i="119" s="1"/>
  <c r="K61" i="119" a="1"/>
  <c r="K61" i="119" s="1"/>
  <c r="A61" i="119" s="1"/>
  <c r="K100" i="119" a="1"/>
  <c r="K100" i="119" s="1"/>
  <c r="A100" i="119" s="1"/>
  <c r="K135" i="119" a="1"/>
  <c r="K135" i="119" s="1"/>
  <c r="A135" i="119" s="1"/>
  <c r="K119" i="119" a="1"/>
  <c r="K119" i="119" s="1"/>
  <c r="A119" i="119" s="1"/>
  <c r="K102" i="119" a="1"/>
  <c r="K102" i="119" s="1"/>
  <c r="A102" i="119" s="1"/>
  <c r="K86" i="119" a="1"/>
  <c r="K86" i="119" s="1"/>
  <c r="A86" i="119" s="1"/>
  <c r="K70" i="119" a="1"/>
  <c r="K70" i="119" s="1"/>
  <c r="A70" i="119" s="1"/>
  <c r="K54" i="119" a="1"/>
  <c r="K54" i="119" s="1"/>
  <c r="A54" i="119" s="1"/>
  <c r="K37" i="119" a="1"/>
  <c r="K37" i="119" s="1"/>
  <c r="A37" i="119" s="1"/>
  <c r="K21" i="119" a="1"/>
  <c r="K21" i="119" s="1"/>
  <c r="A21" i="119" s="1"/>
  <c r="K118" i="119" a="1"/>
  <c r="K118" i="119" s="1"/>
  <c r="A118" i="119" s="1"/>
  <c r="K101" i="119" a="1"/>
  <c r="K101" i="119" s="1"/>
  <c r="A101" i="119" s="1"/>
  <c r="K85" i="119" a="1"/>
  <c r="K85" i="119" s="1"/>
  <c r="A85" i="119" s="1"/>
  <c r="K69" i="119" a="1"/>
  <c r="K69" i="119" s="1"/>
  <c r="A69" i="119" s="1"/>
  <c r="K53" i="119" a="1"/>
  <c r="K53" i="119" s="1"/>
  <c r="A53" i="119" s="1"/>
  <c r="K36" i="119" a="1"/>
  <c r="K36" i="119" s="1"/>
  <c r="A36" i="119" s="1"/>
  <c r="K20" i="119" a="1"/>
  <c r="K20" i="119" s="1"/>
  <c r="A20" i="119" s="1"/>
  <c r="K141" i="119" a="1"/>
  <c r="K141" i="119" s="1"/>
  <c r="A141" i="119" s="1"/>
  <c r="K125" i="119" a="1"/>
  <c r="K125" i="119" s="1"/>
  <c r="A125" i="119" s="1"/>
  <c r="K108" i="119" a="1"/>
  <c r="K108" i="119" s="1"/>
  <c r="A108" i="119" s="1"/>
  <c r="K92" i="119" a="1"/>
  <c r="K92" i="119" s="1"/>
  <c r="A92" i="119" s="1"/>
  <c r="K76" i="119" a="1"/>
  <c r="K76" i="119" s="1"/>
  <c r="A76" i="119" s="1"/>
  <c r="K60" i="119" a="1"/>
  <c r="K60" i="119" s="1"/>
  <c r="A60" i="119" s="1"/>
  <c r="K44" i="119" a="1"/>
  <c r="K44" i="119" s="1"/>
  <c r="A44" i="119" s="1"/>
  <c r="K27" i="119" a="1"/>
  <c r="K27" i="119" s="1"/>
  <c r="A27" i="119" s="1"/>
  <c r="K22" i="119" a="1"/>
  <c r="K22" i="119" s="1"/>
  <c r="A22" i="119" s="1"/>
  <c r="K132" i="119" a="1"/>
  <c r="K132" i="119" s="1"/>
  <c r="A132" i="119" s="1"/>
  <c r="K116" i="119" a="1"/>
  <c r="K116" i="119" s="1"/>
  <c r="A116" i="119" s="1"/>
  <c r="K99" i="119" a="1"/>
  <c r="K99" i="119" s="1"/>
  <c r="A99" i="119" s="1"/>
  <c r="K83" i="119" a="1"/>
  <c r="K83" i="119" s="1"/>
  <c r="A83" i="119" s="1"/>
  <c r="K67" i="119" a="1"/>
  <c r="K67" i="119" s="1"/>
  <c r="A67" i="119" s="1"/>
  <c r="K51" i="119" a="1"/>
  <c r="K51" i="119" s="1"/>
  <c r="A51" i="119" s="1"/>
  <c r="K34" i="119" a="1"/>
  <c r="K34" i="119" s="1"/>
  <c r="A34" i="119" s="1"/>
  <c r="K18" i="119" a="1"/>
  <c r="K18" i="119" s="1"/>
  <c r="A18" i="119" s="1"/>
  <c r="K131" i="119" a="1"/>
  <c r="K131" i="119" s="1"/>
  <c r="A131" i="119" s="1"/>
  <c r="K115" i="119" a="1"/>
  <c r="K115" i="119" s="1"/>
  <c r="A115" i="119" s="1"/>
  <c r="K98" i="119" a="1"/>
  <c r="K98" i="119" s="1"/>
  <c r="A98" i="119" s="1"/>
  <c r="K82" i="119" a="1"/>
  <c r="K82" i="119" s="1"/>
  <c r="A82" i="119" s="1"/>
  <c r="K66" i="119" a="1"/>
  <c r="K66" i="119" s="1"/>
  <c r="A66" i="119" s="1"/>
  <c r="K50" i="119" a="1"/>
  <c r="K50" i="119" s="1"/>
  <c r="A50" i="119" s="1"/>
  <c r="K33" i="119" a="1"/>
  <c r="K33" i="119" s="1"/>
  <c r="A33" i="119" s="1"/>
  <c r="K17" i="119" a="1"/>
  <c r="K17" i="119" s="1"/>
  <c r="A17" i="119" s="1"/>
  <c r="K138" i="119" a="1"/>
  <c r="K138" i="119" s="1"/>
  <c r="A138" i="119" s="1"/>
  <c r="K122" i="119" a="1"/>
  <c r="K122" i="119" s="1"/>
  <c r="A122" i="119" s="1"/>
  <c r="K105" i="119" a="1"/>
  <c r="K105" i="119" s="1"/>
  <c r="A105" i="119" s="1"/>
  <c r="K89" i="119" a="1"/>
  <c r="K89" i="119" s="1"/>
  <c r="A89" i="119" s="1"/>
  <c r="K73" i="119" a="1"/>
  <c r="K73" i="119" s="1"/>
  <c r="A73" i="119" s="1"/>
  <c r="K57" i="119" a="1"/>
  <c r="K57" i="119" s="1"/>
  <c r="A57" i="119" s="1"/>
  <c r="K41" i="119" a="1"/>
  <c r="K41" i="119" s="1"/>
  <c r="A41" i="119" s="1"/>
  <c r="K24" i="119" a="1"/>
  <c r="K24" i="119" s="1"/>
  <c r="A24" i="119" s="1"/>
  <c r="K14" i="119" a="1"/>
  <c r="K14" i="119" s="1"/>
  <c r="A14" i="119" s="1"/>
  <c r="K87" i="119" a="1"/>
  <c r="K87" i="119" s="1"/>
  <c r="A87" i="119" s="1"/>
  <c r="K143" i="119" a="1"/>
  <c r="K143" i="119" s="1"/>
  <c r="A143" i="119" s="1"/>
  <c r="K94" i="119" a="1"/>
  <c r="K94" i="119" s="1"/>
  <c r="A94" i="119" s="1"/>
  <c r="K29" i="119" a="1"/>
  <c r="K29" i="119" s="1"/>
  <c r="A29" i="119" s="1"/>
  <c r="K77" i="119" a="1"/>
  <c r="K77" i="119" s="1"/>
  <c r="A77" i="119" s="1"/>
  <c r="K133" i="119" a="1"/>
  <c r="K133" i="119" s="1"/>
  <c r="A133" i="119" s="1"/>
  <c r="K30" i="119" a="1"/>
  <c r="K30" i="119" s="1"/>
  <c r="A30" i="119" s="1"/>
  <c r="K134" i="119" a="1"/>
  <c r="K134" i="119" s="1"/>
  <c r="A134" i="119" s="1"/>
  <c r="K55" i="119" a="1"/>
  <c r="K55" i="119" s="1"/>
  <c r="A55" i="119" s="1"/>
  <c r="K127" i="119" a="1"/>
  <c r="K127" i="119" s="1"/>
  <c r="A127" i="119" s="1"/>
  <c r="K62" i="119" a="1"/>
  <c r="K62" i="119" s="1"/>
  <c r="A62" i="119" s="1"/>
  <c r="K46" i="119" a="1"/>
  <c r="K46" i="119" s="1"/>
  <c r="A46" i="119" s="1"/>
  <c r="K126" i="119" a="1"/>
  <c r="K126" i="119" s="1"/>
  <c r="A126" i="119" s="1"/>
  <c r="K109" i="119" a="1"/>
  <c r="K109" i="119" s="1"/>
  <c r="A109" i="119" s="1"/>
  <c r="K93" i="119" a="1"/>
  <c r="K93" i="119" s="1"/>
  <c r="A93" i="119" s="1"/>
  <c r="K45" i="119" a="1"/>
  <c r="K45" i="119" s="1"/>
  <c r="A45" i="119" s="1"/>
  <c r="K28" i="119" a="1"/>
  <c r="K28" i="119" s="1"/>
  <c r="A28" i="119" s="1"/>
  <c r="K117" i="119" a="1"/>
  <c r="K117" i="119" s="1"/>
  <c r="A117" i="119" s="1"/>
  <c r="K84" i="119" a="1"/>
  <c r="K84" i="119" s="1"/>
  <c r="A84" i="119" s="1"/>
  <c r="K68" i="119" a="1"/>
  <c r="K68" i="119" s="1"/>
  <c r="A68" i="119" s="1"/>
  <c r="K52" i="119" a="1"/>
  <c r="K52" i="119" s="1"/>
  <c r="A52" i="119" s="1"/>
  <c r="K35" i="119" a="1"/>
  <c r="K35" i="119" s="1"/>
  <c r="A35" i="119" s="1"/>
  <c r="K19" i="119" a="1"/>
  <c r="K19" i="119" s="1"/>
  <c r="A19" i="119" s="1"/>
  <c r="K140" i="119" a="1"/>
  <c r="K140" i="119" s="1"/>
  <c r="A140" i="119" s="1"/>
  <c r="K124" i="119" a="1"/>
  <c r="K124" i="119" s="1"/>
  <c r="A124" i="119" s="1"/>
  <c r="K107" i="119" a="1"/>
  <c r="K107" i="119" s="1"/>
  <c r="A107" i="119" s="1"/>
  <c r="K91" i="119" a="1"/>
  <c r="K91" i="119" s="1"/>
  <c r="A91" i="119" s="1"/>
  <c r="K75" i="119" a="1"/>
  <c r="K75" i="119" s="1"/>
  <c r="A75" i="119" s="1"/>
  <c r="K59" i="119" a="1"/>
  <c r="K59" i="119" s="1"/>
  <c r="A59" i="119" s="1"/>
  <c r="K43" i="119" a="1"/>
  <c r="K43" i="119" s="1"/>
  <c r="A43" i="119" s="1"/>
  <c r="K26" i="119" a="1"/>
  <c r="K26" i="119" s="1"/>
  <c r="A26" i="119" s="1"/>
  <c r="K139" i="119" a="1"/>
  <c r="K139" i="119" s="1"/>
  <c r="A139" i="119" s="1"/>
  <c r="K123" i="119" a="1"/>
  <c r="K123" i="119" s="1"/>
  <c r="A123" i="119" s="1"/>
  <c r="K106" i="119" a="1"/>
  <c r="K106" i="119" s="1"/>
  <c r="A106" i="119" s="1"/>
  <c r="K90" i="119" a="1"/>
  <c r="K90" i="119" s="1"/>
  <c r="A90" i="119" s="1"/>
  <c r="K74" i="119" a="1"/>
  <c r="K74" i="119" s="1"/>
  <c r="A74" i="119" s="1"/>
  <c r="K58" i="119" a="1"/>
  <c r="K58" i="119" s="1"/>
  <c r="A58" i="119" s="1"/>
  <c r="K42" i="119" a="1"/>
  <c r="K42" i="119" s="1"/>
  <c r="A42" i="119" s="1"/>
  <c r="K25" i="119" a="1"/>
  <c r="K25" i="119" s="1"/>
  <c r="A25" i="119" s="1"/>
  <c r="K13" i="119" a="1"/>
  <c r="K13" i="119" s="1"/>
  <c r="A13" i="119" s="1"/>
  <c r="K130" i="119" a="1"/>
  <c r="K130" i="119" s="1"/>
  <c r="A130" i="119" s="1"/>
  <c r="K114" i="119" a="1"/>
  <c r="K114" i="119" s="1"/>
  <c r="A114" i="119" s="1"/>
  <c r="K97" i="119" a="1"/>
  <c r="K97" i="119" s="1"/>
  <c r="A97" i="119" s="1"/>
  <c r="K81" i="119" a="1"/>
  <c r="K81" i="119" s="1"/>
  <c r="A81" i="119" s="1"/>
  <c r="K65" i="119" a="1"/>
  <c r="K65" i="119" s="1"/>
  <c r="A65" i="119" s="1"/>
  <c r="K49" i="119" a="1"/>
  <c r="K49" i="119" s="1"/>
  <c r="A49" i="119" s="1"/>
  <c r="K32" i="119" a="1"/>
  <c r="K32" i="119" s="1"/>
  <c r="A32" i="119" s="1"/>
  <c r="K16" i="119" a="1"/>
  <c r="K16" i="119" s="1"/>
  <c r="A16" i="119" s="1"/>
  <c r="K111" i="119" a="1"/>
  <c r="K111" i="119" s="1"/>
  <c r="A111" i="119" s="1"/>
  <c r="K12" i="119" a="1"/>
  <c r="K12" i="119" s="1"/>
  <c r="A12" i="119" l="1"/>
  <c r="A4" i="119" s="1"/>
  <c r="F23" i="10" s="1"/>
  <c r="G23" i="10"/>
  <c r="G260" i="104" l="1" a="1"/>
  <c r="G260" i="104" s="1"/>
  <c r="D287" i="104" a="1"/>
  <c r="D287" i="104" s="1"/>
  <c r="E189" i="104" a="1"/>
  <c r="E189" i="104" s="1"/>
  <c r="G348" i="104" a="1"/>
  <c r="G348" i="104" s="1"/>
  <c r="G283" i="104" a="1"/>
  <c r="G283" i="104" s="1"/>
  <c r="G207" i="104" a="1"/>
  <c r="G207" i="104" s="1"/>
  <c r="E292" i="104" a="1"/>
  <c r="E292" i="104" s="1"/>
  <c r="E224" i="104" a="1"/>
  <c r="E224" i="104" s="1"/>
  <c r="E313" i="104" a="1"/>
  <c r="E313" i="104" s="1"/>
  <c r="E217" i="104" a="1"/>
  <c r="E217" i="104" s="1"/>
  <c r="G332" i="104" a="1"/>
  <c r="G332" i="104" s="1"/>
  <c r="D340" i="104" a="1"/>
  <c r="D340" i="104" s="1"/>
  <c r="E342" i="104" a="1"/>
  <c r="E342" i="104" s="1"/>
  <c r="E207" i="104" a="1"/>
  <c r="E207" i="104" s="1"/>
  <c r="G318" i="104" a="1"/>
  <c r="G318" i="104" s="1"/>
  <c r="E209" i="104" a="1"/>
  <c r="E209" i="104" s="1"/>
  <c r="D198" i="104" a="1"/>
  <c r="D198" i="104" s="1"/>
  <c r="D293" i="104" a="1"/>
  <c r="D293" i="104" s="1"/>
  <c r="E312" i="104" a="1"/>
  <c r="E312" i="104" s="1"/>
  <c r="G249" i="104" a="1"/>
  <c r="G249" i="104" s="1"/>
  <c r="D220" i="104" a="1"/>
  <c r="D220" i="104" s="1"/>
  <c r="G342" i="104" a="1"/>
  <c r="G342" i="104" s="1"/>
  <c r="D259" i="104" a="1"/>
  <c r="D259" i="104" s="1"/>
  <c r="E203" i="104" a="1"/>
  <c r="E203" i="104" s="1"/>
  <c r="E333" i="104" a="1"/>
  <c r="E333" i="104" s="1"/>
  <c r="E248" i="104" a="1"/>
  <c r="E248" i="104" s="1"/>
  <c r="D274" i="104" a="1"/>
  <c r="D274" i="104" s="1"/>
  <c r="D237" i="104" a="1"/>
  <c r="D237" i="104" s="1"/>
  <c r="D325" i="104" a="1"/>
  <c r="D325" i="104" s="1"/>
  <c r="D308" i="104" a="1"/>
  <c r="D308" i="104" s="1"/>
  <c r="D208" i="104" a="1"/>
  <c r="D208" i="104" s="1"/>
  <c r="G293" i="104" a="1"/>
  <c r="G293" i="104" s="1"/>
  <c r="G323" i="104" a="1"/>
  <c r="G323" i="104" s="1"/>
  <c r="D239" i="104" a="1"/>
  <c r="D239" i="104" s="1"/>
  <c r="G212" i="104" a="1"/>
  <c r="G212" i="104" s="1"/>
  <c r="G288" i="104" a="1"/>
  <c r="G288" i="104" s="1"/>
  <c r="G208" i="104" a="1"/>
  <c r="G208" i="104" s="1"/>
  <c r="D232" i="104" a="1"/>
  <c r="D232" i="104" s="1"/>
  <c r="D227" i="104" a="1"/>
  <c r="D227" i="104" s="1"/>
  <c r="D236" i="104" a="1"/>
  <c r="D236" i="104" s="1"/>
  <c r="D221" i="104" a="1"/>
  <c r="D221" i="104" s="1"/>
  <c r="G314" i="104" a="1"/>
  <c r="G314" i="104" s="1"/>
  <c r="G201" i="104" a="1"/>
  <c r="G201" i="104" s="1"/>
  <c r="G193" i="104" a="1"/>
  <c r="G193" i="104" s="1"/>
  <c r="D196" i="104" a="1"/>
  <c r="D196" i="104" s="1"/>
  <c r="G336" i="104" a="1"/>
  <c r="G336" i="104" s="1"/>
  <c r="D296" i="104" a="1"/>
  <c r="D296" i="104" s="1"/>
  <c r="E191" i="104" a="1"/>
  <c r="E191" i="104" s="1"/>
  <c r="E241" i="104" a="1"/>
  <c r="E241" i="104" s="1"/>
  <c r="D333" i="104" a="1"/>
  <c r="D333" i="104" s="1"/>
  <c r="E232" i="104" a="1"/>
  <c r="E232" i="104" s="1"/>
  <c r="E235" i="104" a="1"/>
  <c r="E235" i="104" s="1"/>
  <c r="G236" i="104" a="1"/>
  <c r="G236" i="104" s="1"/>
  <c r="D225" i="104" a="1"/>
  <c r="D225" i="104" s="1"/>
  <c r="E11" i="108" l="1" a="1"/>
  <c r="H13" i="104" a="1"/>
  <c r="I13" i="116"/>
  <c r="AG13" i="116" s="1" a="1"/>
  <c r="AG13" i="116" s="1"/>
  <c r="E11" i="106" a="1"/>
  <c r="E11" i="106" s="1"/>
  <c r="D11" i="106" s="1" a="1"/>
  <c r="D11" i="106" s="1"/>
  <c r="G179" i="104" a="1"/>
  <c r="G179" i="104" s="1"/>
  <c r="G176" i="104" a="1"/>
  <c r="G176" i="104" s="1"/>
  <c r="D344" i="104" a="1"/>
  <c r="D344" i="104" s="1"/>
  <c r="E288" i="104" a="1"/>
  <c r="E288" i="104" s="1"/>
  <c r="E239" i="104" a="1"/>
  <c r="E239" i="104" s="1"/>
  <c r="E321" i="104" a="1"/>
  <c r="E321" i="104" s="1"/>
  <c r="G270" i="104" a="1"/>
  <c r="G270" i="104" s="1"/>
  <c r="D278" i="104" a="1"/>
  <c r="D278" i="104" s="1"/>
  <c r="D218" i="104" a="1"/>
  <c r="D218" i="104" s="1"/>
  <c r="D192" i="104" a="1"/>
  <c r="D192" i="104" s="1"/>
  <c r="G240" i="104" a="1"/>
  <c r="G240" i="104" s="1"/>
  <c r="G237" i="104" a="1"/>
  <c r="G237" i="104" s="1"/>
  <c r="E286" i="104" a="1"/>
  <c r="E286" i="104" s="1"/>
  <c r="D285" i="104" a="1"/>
  <c r="D285" i="104" s="1"/>
  <c r="D338" i="104" a="1"/>
  <c r="D338" i="104" s="1"/>
  <c r="E233" i="104" a="1"/>
  <c r="E233" i="104" s="1"/>
  <c r="E348" i="104" a="1"/>
  <c r="E348" i="104" s="1"/>
  <c r="D260" i="104" a="1"/>
  <c r="D260" i="104" s="1"/>
  <c r="G192" i="104" a="1"/>
  <c r="G192" i="104" s="1"/>
  <c r="D317" i="104" a="1"/>
  <c r="D317" i="104" s="1"/>
  <c r="E319" i="104" a="1"/>
  <c r="E319" i="104" s="1"/>
  <c r="D271" i="104" a="1"/>
  <c r="D271" i="104" s="1"/>
  <c r="G284" i="104" a="1"/>
  <c r="G284" i="104" s="1"/>
  <c r="E336" i="104" a="1"/>
  <c r="E336" i="104" s="1"/>
  <c r="D247" i="104" a="1"/>
  <c r="D247" i="104" s="1"/>
  <c r="D210" i="104" a="1"/>
  <c r="D210" i="104" s="1"/>
  <c r="E324" i="104" a="1"/>
  <c r="E324" i="104" s="1"/>
  <c r="E326" i="104" a="1"/>
  <c r="E326" i="104" s="1"/>
  <c r="G299" i="104" a="1"/>
  <c r="G299" i="104" s="1"/>
  <c r="G173" i="104" a="1"/>
  <c r="G173" i="104" s="1"/>
  <c r="G261" i="104" a="1"/>
  <c r="G261" i="104" s="1"/>
  <c r="D200" i="104" a="1"/>
  <c r="D200" i="104" s="1"/>
  <c r="G302" i="104" a="1"/>
  <c r="G302" i="104" s="1"/>
  <c r="G334" i="104" a="1"/>
  <c r="G334" i="104" s="1"/>
  <c r="E195" i="104" a="1"/>
  <c r="E195" i="104" s="1"/>
  <c r="G275" i="104" a="1"/>
  <c r="G275" i="104" s="1"/>
  <c r="D327" i="104" a="1"/>
  <c r="D327" i="104" s="1"/>
  <c r="E314" i="104" a="1"/>
  <c r="E314" i="104" s="1"/>
  <c r="D275" i="104" a="1"/>
  <c r="D275" i="104" s="1"/>
  <c r="D289" i="104" a="1"/>
  <c r="D289" i="104" s="1"/>
  <c r="E275" i="104" a="1"/>
  <c r="E275" i="104" s="1"/>
  <c r="D261" i="104" a="1"/>
  <c r="D261" i="104" s="1"/>
  <c r="G277" i="104" a="1"/>
  <c r="G277" i="104" s="1"/>
  <c r="D190" i="104" a="1"/>
  <c r="D190" i="104" s="1"/>
  <c r="D229" i="104" a="1"/>
  <c r="D229" i="104" s="1"/>
  <c r="G210" i="104" a="1"/>
  <c r="G210" i="104" s="1"/>
  <c r="E176" i="104" a="1"/>
  <c r="E176" i="104" s="1"/>
  <c r="D257" i="104" a="1"/>
  <c r="D257" i="104" s="1"/>
  <c r="G216" i="104" a="1"/>
  <c r="G216" i="104" s="1"/>
  <c r="G206" i="104" a="1"/>
  <c r="G206" i="104" s="1"/>
  <c r="D249" i="104" a="1"/>
  <c r="D249" i="104" s="1"/>
  <c r="D215" i="104" a="1"/>
  <c r="D215" i="104" s="1"/>
  <c r="E296" i="104" a="1"/>
  <c r="E296" i="104" s="1"/>
  <c r="E205" i="104" a="1"/>
  <c r="E205" i="104" s="1"/>
  <c r="D219" i="104" a="1"/>
  <c r="D219" i="104" s="1"/>
  <c r="D241" i="104" a="1"/>
  <c r="D241" i="104" s="1"/>
  <c r="E230" i="104" a="1"/>
  <c r="E230" i="104" s="1"/>
  <c r="E249" i="104" a="1"/>
  <c r="E249" i="104" s="1"/>
  <c r="D316" i="104" a="1"/>
  <c r="D316" i="104" s="1"/>
  <c r="D319" i="104" a="1"/>
  <c r="D319" i="104" s="1"/>
  <c r="D202" i="104" a="1"/>
  <c r="D202" i="104" s="1"/>
  <c r="G175" i="104" a="1"/>
  <c r="G175" i="104" s="1"/>
  <c r="G199" i="104" a="1"/>
  <c r="G199" i="104" s="1"/>
  <c r="D305" i="104" a="1"/>
  <c r="D305" i="104" s="1"/>
  <c r="D189" i="104" a="1"/>
  <c r="D189" i="104" s="1"/>
  <c r="G303" i="104" a="1"/>
  <c r="G303" i="104" s="1"/>
  <c r="D282" i="104" a="1"/>
  <c r="D282" i="104" s="1"/>
  <c r="D331" i="104" a="1"/>
  <c r="D331" i="104" s="1"/>
  <c r="E212" i="104" a="1"/>
  <c r="E212" i="104" s="1"/>
  <c r="G194" i="104" a="1"/>
  <c r="G194" i="104" s="1"/>
  <c r="D345" i="104" a="1"/>
  <c r="D345" i="104" s="1"/>
  <c r="G276" i="104" a="1"/>
  <c r="G276" i="104" s="1"/>
  <c r="E227" i="104" a="1"/>
  <c r="E227" i="104" s="1"/>
  <c r="D272" i="104" a="1"/>
  <c r="D272" i="104" s="1"/>
  <c r="G294" i="104" a="1"/>
  <c r="G294" i="104" s="1"/>
  <c r="E188" i="104" a="1"/>
  <c r="E188" i="104" s="1"/>
  <c r="G198" i="104" a="1"/>
  <c r="G198" i="104" s="1"/>
  <c r="D197" i="104" a="1"/>
  <c r="D197" i="104" s="1"/>
  <c r="G345" i="104" a="1"/>
  <c r="G345" i="104" s="1"/>
  <c r="E243" i="104" a="1"/>
  <c r="E243" i="104" s="1"/>
  <c r="G306" i="104" a="1"/>
  <c r="G306" i="104" s="1"/>
  <c r="G289" i="104" a="1"/>
  <c r="G289" i="104" s="1"/>
  <c r="D191" i="104" a="1"/>
  <c r="D191" i="104" s="1"/>
  <c r="E200" i="104" a="1"/>
  <c r="E200" i="104" s="1"/>
  <c r="E322" i="104" a="1"/>
  <c r="E322" i="104" s="1"/>
  <c r="E194" i="104" a="1"/>
  <c r="E194" i="104" s="1"/>
  <c r="D336" i="104" a="1"/>
  <c r="D336" i="104" s="1"/>
  <c r="E310" i="104" a="1"/>
  <c r="E310" i="104" s="1"/>
  <c r="G209" i="104" a="1"/>
  <c r="G209" i="104" s="1"/>
  <c r="E183" i="104" a="1"/>
  <c r="E183" i="104" s="1"/>
  <c r="G350" i="104" a="1"/>
  <c r="G350" i="104" s="1"/>
  <c r="G280" i="104" a="1"/>
  <c r="G280" i="104" s="1"/>
  <c r="G205" i="104" a="1"/>
  <c r="G205" i="104" s="1"/>
  <c r="E331" i="104" a="1"/>
  <c r="E331" i="104" s="1"/>
  <c r="G316" i="104" a="1"/>
  <c r="G316" i="104" s="1"/>
  <c r="D310" i="104" a="1"/>
  <c r="D310" i="104" s="1"/>
  <c r="E280" i="104" a="1"/>
  <c r="E280" i="104" s="1"/>
  <c r="E262" i="104" a="1"/>
  <c r="E262" i="104" s="1"/>
  <c r="E285" i="104" a="1"/>
  <c r="E285" i="104" s="1"/>
  <c r="E301" i="104" a="1"/>
  <c r="E301" i="104" s="1"/>
  <c r="G189" i="104" a="1"/>
  <c r="G189" i="104" s="1"/>
  <c r="G213" i="104" a="1"/>
  <c r="G213" i="104" s="1"/>
  <c r="E206" i="104" a="1"/>
  <c r="E206" i="104" s="1"/>
  <c r="D279" i="104" a="1"/>
  <c r="D279" i="104" s="1"/>
  <c r="G225" i="104" a="1"/>
  <c r="G225" i="104" s="1"/>
  <c r="D246" i="104" a="1"/>
  <c r="D246" i="104" s="1"/>
  <c r="G234" i="104" a="1"/>
  <c r="G234" i="104" s="1"/>
  <c r="D223" i="104" a="1"/>
  <c r="D223" i="104" s="1"/>
  <c r="E236" i="104" a="1"/>
  <c r="E236" i="104" s="1"/>
  <c r="G220" i="104" a="1"/>
  <c r="G220" i="104" s="1"/>
  <c r="D256" i="104" a="1"/>
  <c r="D256" i="104" s="1"/>
  <c r="D307" i="104" a="1"/>
  <c r="D307" i="104" s="1"/>
  <c r="G187" i="104" a="1"/>
  <c r="G187" i="104" s="1"/>
  <c r="D206" i="104" a="1"/>
  <c r="D206" i="104" s="1"/>
  <c r="E197" i="104" a="1"/>
  <c r="E197" i="104" s="1"/>
  <c r="G335" i="104" a="1"/>
  <c r="G335" i="104" s="1"/>
  <c r="E219" i="104" a="1"/>
  <c r="E219" i="104" s="1"/>
  <c r="E255" i="104" a="1"/>
  <c r="E255" i="104" s="1"/>
  <c r="E190" i="104" a="1"/>
  <c r="E190" i="104" s="1"/>
  <c r="D181" i="104" a="1"/>
  <c r="D181" i="104" s="1"/>
  <c r="D309" i="104" a="1"/>
  <c r="D309" i="104" s="1"/>
  <c r="E268" i="104" a="1"/>
  <c r="E268" i="104" s="1"/>
  <c r="E175" i="104" a="1"/>
  <c r="E175" i="104" s="1"/>
  <c r="E338" i="104" a="1"/>
  <c r="E338" i="104" s="1"/>
  <c r="E221" i="104" a="1"/>
  <c r="E221" i="104" s="1"/>
  <c r="E315" i="104" a="1"/>
  <c r="E315" i="104" s="1"/>
  <c r="E293" i="104" a="1"/>
  <c r="E293" i="104" s="1"/>
  <c r="G309" i="104" a="1"/>
  <c r="G309" i="104" s="1"/>
  <c r="E260" i="104" a="1"/>
  <c r="E260" i="104" s="1"/>
  <c r="G349" i="104" a="1"/>
  <c r="G349" i="104" s="1"/>
  <c r="G292" i="104" a="1"/>
  <c r="G292" i="104" s="1"/>
  <c r="D214" i="104" a="1"/>
  <c r="D214" i="104" s="1"/>
  <c r="E214" i="104" a="1"/>
  <c r="E214" i="104" s="1"/>
  <c r="G190" i="104" a="1"/>
  <c r="G190" i="104" s="1"/>
  <c r="G305" i="104" a="1"/>
  <c r="G305" i="104" s="1"/>
  <c r="D231" i="104" a="1"/>
  <c r="D231" i="104" s="1"/>
  <c r="D276" i="104" a="1"/>
  <c r="D276" i="104" s="1"/>
  <c r="E247" i="104" a="1"/>
  <c r="E247" i="104" s="1"/>
  <c r="E289" i="104" a="1"/>
  <c r="E289" i="104" s="1"/>
  <c r="G264" i="104" a="1"/>
  <c r="G264" i="104" s="1"/>
  <c r="G266" i="104" a="1"/>
  <c r="G266" i="104" s="1"/>
  <c r="G191" i="104" a="1"/>
  <c r="G191" i="104" s="1"/>
  <c r="E330" i="104" a="1"/>
  <c r="E330" i="104" s="1"/>
  <c r="E308" i="104" a="1"/>
  <c r="E308" i="104" s="1"/>
  <c r="G186" i="104" a="1"/>
  <c r="G186" i="104" s="1"/>
  <c r="D268" i="104" a="1"/>
  <c r="D268" i="104" s="1"/>
  <c r="D321" i="104" a="1"/>
  <c r="D321" i="104" s="1"/>
  <c r="E210" i="104" a="1"/>
  <c r="E210" i="104" s="1"/>
  <c r="G230" i="104" a="1"/>
  <c r="G230" i="104" s="1"/>
  <c r="G183" i="104" a="1"/>
  <c r="G183" i="104" s="1"/>
  <c r="D314" i="104" a="1"/>
  <c r="D314" i="104" s="1"/>
  <c r="D211" i="104" a="1"/>
  <c r="D211" i="104" s="1"/>
  <c r="E229" i="104" a="1"/>
  <c r="E229" i="104" s="1"/>
  <c r="E173" i="104" a="1"/>
  <c r="E173" i="104" s="1"/>
  <c r="G229" i="104" a="1"/>
  <c r="G229" i="104" s="1"/>
  <c r="E299" i="104" a="1"/>
  <c r="E299" i="104" s="1"/>
  <c r="D188" i="104" a="1"/>
  <c r="D188" i="104" s="1"/>
  <c r="E259" i="104" a="1"/>
  <c r="E259" i="104" s="1"/>
  <c r="E177" i="104" a="1"/>
  <c r="E177" i="104" s="1"/>
  <c r="D332" i="104" a="1"/>
  <c r="D332" i="104" s="1"/>
  <c r="D251" i="104" a="1"/>
  <c r="D251" i="104" s="1"/>
  <c r="G222" i="104" a="1"/>
  <c r="G222" i="104" s="1"/>
  <c r="E216" i="104" a="1"/>
  <c r="E216" i="104" s="1"/>
  <c r="E208" i="104" a="1"/>
  <c r="E208" i="104" s="1"/>
  <c r="D320" i="104" a="1"/>
  <c r="D320" i="104" s="1"/>
  <c r="E178" i="104" a="1"/>
  <c r="E178" i="104" s="1"/>
  <c r="G224" i="104" a="1"/>
  <c r="G224" i="104" s="1"/>
  <c r="E225" i="104" a="1"/>
  <c r="E225" i="104" s="1"/>
  <c r="D217" i="104" a="1"/>
  <c r="D217" i="104" s="1"/>
  <c r="D224" i="104" a="1"/>
  <c r="D224" i="104" s="1"/>
  <c r="E295" i="104" a="1"/>
  <c r="E295" i="104" s="1"/>
  <c r="G347" i="104" a="1"/>
  <c r="G347" i="104" s="1"/>
  <c r="G300" i="104" a="1"/>
  <c r="G300" i="104" s="1"/>
  <c r="G319" i="104" a="1"/>
  <c r="G319" i="104" s="1"/>
  <c r="E184" i="104" a="1"/>
  <c r="E184" i="104" s="1"/>
  <c r="D176" i="104" a="1"/>
  <c r="D176" i="104" s="1"/>
  <c r="D235" i="104" a="1"/>
  <c r="D235" i="104" s="1"/>
  <c r="E182" i="104" a="1"/>
  <c r="E182" i="104" s="1"/>
  <c r="E347" i="104" a="1"/>
  <c r="E347" i="104" s="1"/>
  <c r="D341" i="104" a="1"/>
  <c r="D341" i="104" s="1"/>
  <c r="D230" i="104" a="1"/>
  <c r="D230" i="104" s="1"/>
  <c r="D312" i="104" a="1"/>
  <c r="D312" i="104" s="1"/>
  <c r="G227" i="104" a="1"/>
  <c r="G227" i="104" s="1"/>
  <c r="G219" i="104" a="1"/>
  <c r="G219" i="104" s="1"/>
  <c r="D182" i="104" a="1"/>
  <c r="D182" i="104" s="1"/>
  <c r="D290" i="104" a="1"/>
  <c r="D290" i="104" s="1"/>
  <c r="D297" i="104" a="1"/>
  <c r="D297" i="104" s="1"/>
  <c r="E345" i="104" a="1"/>
  <c r="E345" i="104" s="1"/>
  <c r="E297" i="104" a="1"/>
  <c r="E297" i="104" s="1"/>
  <c r="G211" i="104" a="1"/>
  <c r="G211" i="104" s="1"/>
  <c r="E317" i="104" a="1"/>
  <c r="E317" i="104" s="1"/>
  <c r="D286" i="104" a="1"/>
  <c r="D286" i="104" s="1"/>
  <c r="E256" i="104" a="1"/>
  <c r="E256" i="104" s="1"/>
  <c r="E252" i="104" a="1"/>
  <c r="E252" i="104" s="1"/>
  <c r="E202" i="104" a="1"/>
  <c r="E202" i="104" s="1"/>
  <c r="D173" i="104" a="1"/>
  <c r="D173" i="104" s="1"/>
  <c r="G301" i="104" a="1"/>
  <c r="G301" i="104" s="1"/>
  <c r="E279" i="104" a="1"/>
  <c r="E279" i="104" s="1"/>
  <c r="G239" i="104" a="1"/>
  <c r="G239" i="104" s="1"/>
  <c r="D281" i="104" a="1"/>
  <c r="D281" i="104" s="1"/>
  <c r="G273" i="104" a="1"/>
  <c r="G273" i="104" s="1"/>
  <c r="E302" i="104" a="1"/>
  <c r="E302" i="104" s="1"/>
  <c r="D233" i="104" a="1"/>
  <c r="D233" i="104" s="1"/>
  <c r="D270" i="104" a="1"/>
  <c r="D270" i="104" s="1"/>
  <c r="G255" i="104" a="1"/>
  <c r="G255" i="104" s="1"/>
  <c r="E346" i="104" a="1"/>
  <c r="E346" i="104" s="1"/>
  <c r="E193" i="104" a="1"/>
  <c r="E193" i="104" s="1"/>
  <c r="G317" i="104" a="1"/>
  <c r="G317" i="104" s="1"/>
  <c r="E220" i="104" a="1"/>
  <c r="E220" i="104" s="1"/>
  <c r="E277" i="104" a="1"/>
  <c r="E277" i="104" s="1"/>
  <c r="E328" i="104" a="1"/>
  <c r="E328" i="104" s="1"/>
  <c r="G263" i="104" a="1"/>
  <c r="G263" i="104" s="1"/>
  <c r="E309" i="104" a="1"/>
  <c r="E309" i="104" s="1"/>
  <c r="E250" i="104" a="1"/>
  <c r="E250" i="104" s="1"/>
  <c r="E320" i="104" a="1"/>
  <c r="E320" i="104" s="1"/>
  <c r="G286" i="104" a="1"/>
  <c r="G286" i="104" s="1"/>
  <c r="G337" i="104" a="1"/>
  <c r="G337" i="104" s="1"/>
  <c r="E337" i="104" a="1"/>
  <c r="E337" i="104" s="1"/>
  <c r="E329" i="104" a="1"/>
  <c r="E329" i="104" s="1"/>
  <c r="D304" i="104" a="1"/>
  <c r="D304" i="104" s="1"/>
  <c r="E311" i="104" a="1"/>
  <c r="E311" i="104" s="1"/>
  <c r="G269" i="104" a="1"/>
  <c r="G269" i="104" s="1"/>
  <c r="E204" i="104" a="1"/>
  <c r="E204" i="104" s="1"/>
  <c r="E273" i="104" a="1"/>
  <c r="E273" i="104" s="1"/>
  <c r="D334" i="104" a="1"/>
  <c r="D334" i="104" s="1"/>
  <c r="G218" i="104" a="1"/>
  <c r="G218" i="104" s="1"/>
  <c r="E246" i="104" a="1"/>
  <c r="E246" i="104" s="1"/>
  <c r="E278" i="104" a="1"/>
  <c r="E278" i="104" s="1"/>
  <c r="E228" i="104" a="1"/>
  <c r="E228" i="104" s="1"/>
  <c r="E287" i="104" a="1"/>
  <c r="E287" i="104" s="1"/>
  <c r="G320" i="104" a="1"/>
  <c r="G320" i="104" s="1"/>
  <c r="D329" i="104" a="1"/>
  <c r="D329" i="104" s="1"/>
  <c r="E215" i="104" a="1"/>
  <c r="E215" i="104" s="1"/>
  <c r="D323" i="104" a="1"/>
  <c r="D323" i="104" s="1"/>
  <c r="E201" i="104" a="1"/>
  <c r="E201" i="104" s="1"/>
  <c r="D288" i="104" a="1"/>
  <c r="D288" i="104" s="1"/>
  <c r="E323" i="104" a="1"/>
  <c r="E323" i="104" s="1"/>
  <c r="E281" i="104" a="1"/>
  <c r="E281" i="104" s="1"/>
  <c r="E231" i="104" a="1"/>
  <c r="E231" i="104" s="1"/>
  <c r="E349" i="104" a="1"/>
  <c r="E349" i="104" s="1"/>
  <c r="G254" i="104" a="1"/>
  <c r="G254" i="104" s="1"/>
  <c r="E350" i="104" a="1"/>
  <c r="E350" i="104" s="1"/>
  <c r="G325" i="104" a="1"/>
  <c r="G325" i="104" s="1"/>
  <c r="D222" i="104" a="1"/>
  <c r="D222" i="104" s="1"/>
  <c r="D284" i="104" a="1"/>
  <c r="D284" i="104" s="1"/>
  <c r="E274" i="104" a="1"/>
  <c r="E274" i="104" s="1"/>
  <c r="D234" i="104" a="1"/>
  <c r="D234" i="104" s="1"/>
  <c r="D193" i="104" a="1"/>
  <c r="D193" i="104" s="1"/>
  <c r="E339" i="104" a="1"/>
  <c r="E339" i="104" s="1"/>
  <c r="E240" i="104" a="1"/>
  <c r="E240" i="104" s="1"/>
  <c r="G338" i="104" a="1"/>
  <c r="G338" i="104" s="1"/>
  <c r="G346" i="104" a="1"/>
  <c r="G346" i="104" s="1"/>
  <c r="E294" i="104" a="1"/>
  <c r="E294" i="104" s="1"/>
  <c r="D243" i="104" a="1"/>
  <c r="D243" i="104" s="1"/>
  <c r="D194" i="104" a="1"/>
  <c r="D194" i="104" s="1"/>
  <c r="G262" i="104" a="1"/>
  <c r="G262" i="104" s="1"/>
  <c r="E181" i="104" a="1"/>
  <c r="E181" i="104" s="1"/>
  <c r="G326" i="104" a="1"/>
  <c r="G326" i="104" s="1"/>
  <c r="D186" i="104" a="1"/>
  <c r="D186" i="104" s="1"/>
  <c r="E340" i="104" a="1"/>
  <c r="E340" i="104" s="1"/>
  <c r="G202" i="104" a="1"/>
  <c r="G202" i="104" s="1"/>
  <c r="G282" i="104" a="1"/>
  <c r="G282" i="104" s="1"/>
  <c r="D175" i="104" a="1"/>
  <c r="D175" i="104" s="1"/>
  <c r="D330" i="104" a="1"/>
  <c r="D330" i="104" s="1"/>
  <c r="G243" i="104" a="1"/>
  <c r="G243" i="104" s="1"/>
  <c r="E316" i="104" a="1"/>
  <c r="E316" i="104" s="1"/>
  <c r="E245" i="104" a="1"/>
  <c r="E245" i="104" s="1"/>
  <c r="G247" i="104" a="1"/>
  <c r="G247" i="104" s="1"/>
  <c r="G290" i="104" a="1"/>
  <c r="G290" i="104" s="1"/>
  <c r="E335" i="104" a="1"/>
  <c r="E335" i="104" s="1"/>
  <c r="E265" i="104" a="1"/>
  <c r="E265" i="104" s="1"/>
  <c r="G251" i="104" a="1"/>
  <c r="G251" i="104" s="1"/>
  <c r="G215" i="104" a="1"/>
  <c r="G215" i="104" s="1"/>
  <c r="E187" i="104" a="1"/>
  <c r="E187" i="104" s="1"/>
  <c r="E258" i="104" a="1"/>
  <c r="E258" i="104" s="1"/>
  <c r="D240" i="104" a="1"/>
  <c r="D240" i="104" s="1"/>
  <c r="G308" i="104" a="1"/>
  <c r="G308" i="104" s="1"/>
  <c r="E343" i="104" a="1"/>
  <c r="E343" i="104" s="1"/>
  <c r="G197" i="104" a="1"/>
  <c r="G197" i="104" s="1"/>
  <c r="D318" i="104" a="1"/>
  <c r="D318" i="104" s="1"/>
  <c r="D294" i="104" a="1"/>
  <c r="D294" i="104" s="1"/>
  <c r="D203" i="104" a="1"/>
  <c r="D203" i="104" s="1"/>
  <c r="D185" i="104" a="1"/>
  <c r="D185" i="104" s="1"/>
  <c r="E284" i="104" a="1"/>
  <c r="E284" i="104" s="1"/>
  <c r="D301" i="104" a="1"/>
  <c r="D301" i="104" s="1"/>
  <c r="D255" i="104" a="1"/>
  <c r="D255" i="104" s="1"/>
  <c r="E344" i="104" a="1"/>
  <c r="E344" i="104" s="1"/>
  <c r="D322" i="104" a="1"/>
  <c r="D322" i="104" s="1"/>
  <c r="E263" i="104" a="1"/>
  <c r="E263" i="104" s="1"/>
  <c r="E180" i="104" a="1"/>
  <c r="E180" i="104" s="1"/>
  <c r="D335" i="104" a="1"/>
  <c r="D335" i="104" s="1"/>
  <c r="D343" i="104" a="1"/>
  <c r="D343" i="104" s="1"/>
  <c r="E318" i="104" a="1"/>
  <c r="E318" i="104" s="1"/>
  <c r="E211" i="104" a="1"/>
  <c r="E211" i="104" s="1"/>
  <c r="D328" i="104" a="1"/>
  <c r="D328" i="104" s="1"/>
  <c r="G343" i="104" a="1"/>
  <c r="G343" i="104" s="1"/>
  <c r="E257" i="104" a="1"/>
  <c r="E257" i="104" s="1"/>
  <c r="G196" i="104" a="1"/>
  <c r="G196" i="104" s="1"/>
  <c r="D179" i="104" a="1"/>
  <c r="D179" i="104" s="1"/>
  <c r="G241" i="104" a="1"/>
  <c r="G241" i="104" s="1"/>
  <c r="D245" i="104" a="1"/>
  <c r="D245" i="104" s="1"/>
  <c r="G231" i="104" a="1"/>
  <c r="G231" i="104" s="1"/>
  <c r="D183" i="104" a="1"/>
  <c r="D183" i="104" s="1"/>
  <c r="G340" i="104" a="1"/>
  <c r="G340" i="104" s="1"/>
  <c r="D187" i="104" a="1"/>
  <c r="D187" i="104" s="1"/>
  <c r="D303" i="104" a="1"/>
  <c r="D303" i="104" s="1"/>
  <c r="G232" i="104" a="1"/>
  <c r="G232" i="104" s="1"/>
  <c r="D298" i="104" a="1"/>
  <c r="D298" i="104" s="1"/>
  <c r="G307" i="104" a="1"/>
  <c r="G307" i="104" s="1"/>
  <c r="D242" i="104" a="1"/>
  <c r="D242" i="104" s="1"/>
  <c r="G285" i="104" a="1"/>
  <c r="G285" i="104" s="1"/>
  <c r="E264" i="104" a="1"/>
  <c r="E264" i="104" s="1"/>
  <c r="D250" i="104" a="1"/>
  <c r="D250" i="104" s="1"/>
  <c r="E251" i="104" a="1"/>
  <c r="E251" i="104" s="1"/>
  <c r="G178" i="104" a="1"/>
  <c r="G178" i="104" s="1"/>
  <c r="G200" i="104" a="1"/>
  <c r="G200" i="104" s="1"/>
  <c r="E213" i="104" a="1"/>
  <c r="E213" i="104" s="1"/>
  <c r="D277" i="104" a="1"/>
  <c r="D277" i="104" s="1"/>
  <c r="E300" i="104" a="1"/>
  <c r="E300" i="104" s="1"/>
  <c r="G324" i="104" a="1"/>
  <c r="G324" i="104" s="1"/>
  <c r="E222" i="104" a="1"/>
  <c r="E222" i="104" s="1"/>
  <c r="D228" i="104" a="1"/>
  <c r="D228" i="104" s="1"/>
  <c r="D205" i="104" a="1"/>
  <c r="D205" i="104" s="1"/>
  <c r="D295" i="104" a="1"/>
  <c r="D295" i="104" s="1"/>
  <c r="D299" i="104" a="1"/>
  <c r="D299" i="104" s="1"/>
  <c r="E242" i="104" a="1"/>
  <c r="E242" i="104" s="1"/>
  <c r="E291" i="104" a="1"/>
  <c r="E291" i="104" s="1"/>
  <c r="G250" i="104" a="1"/>
  <c r="G250" i="104" s="1"/>
  <c r="G214" i="104" a="1"/>
  <c r="G214" i="104" s="1"/>
  <c r="D253" i="104" a="1"/>
  <c r="D253" i="104" s="1"/>
  <c r="G248" i="104" a="1"/>
  <c r="G248" i="104" s="1"/>
  <c r="E198" i="104" a="1"/>
  <c r="E198" i="104" s="1"/>
  <c r="E283" i="104" a="1"/>
  <c r="E283" i="104" s="1"/>
  <c r="D248" i="104" a="1"/>
  <c r="D248" i="104" s="1"/>
  <c r="D252" i="104" a="1"/>
  <c r="D252" i="104" s="1"/>
  <c r="D262" i="104" a="1"/>
  <c r="D262" i="104" s="1"/>
  <c r="E266" i="104" a="1"/>
  <c r="E266" i="104" s="1"/>
  <c r="D226" i="104" a="1"/>
  <c r="D226" i="104" s="1"/>
  <c r="D346" i="104" a="1"/>
  <c r="D346" i="104" s="1"/>
  <c r="D315" i="104" a="1"/>
  <c r="D315" i="104" s="1"/>
  <c r="G295" i="104" a="1"/>
  <c r="G295" i="104" s="1"/>
  <c r="E282" i="104" a="1"/>
  <c r="E282" i="104" s="1"/>
  <c r="D302" i="104" a="1"/>
  <c r="D302" i="104" s="1"/>
  <c r="E237" i="104" a="1"/>
  <c r="E237" i="104" s="1"/>
  <c r="G328" i="104" a="1"/>
  <c r="G328" i="104" s="1"/>
  <c r="G313" i="104" a="1"/>
  <c r="G313" i="104" s="1"/>
  <c r="E305" i="104" a="1"/>
  <c r="E305" i="104" s="1"/>
  <c r="G281" i="104" a="1"/>
  <c r="G281" i="104" s="1"/>
  <c r="D324" i="104" a="1"/>
  <c r="D324" i="104" s="1"/>
  <c r="G297" i="104" a="1"/>
  <c r="G297" i="104" s="1"/>
  <c r="G238" i="104" a="1"/>
  <c r="G238" i="104" s="1"/>
  <c r="G312" i="104" a="1"/>
  <c r="G312" i="104" s="1"/>
  <c r="G327" i="104" a="1"/>
  <c r="G327" i="104" s="1"/>
  <c r="G267" i="104" a="1"/>
  <c r="G267" i="104" s="1"/>
  <c r="G329" i="104" a="1"/>
  <c r="G329" i="104" s="1"/>
  <c r="D207" i="104" a="1"/>
  <c r="D207" i="104" s="1"/>
  <c r="G180" i="104" a="1"/>
  <c r="G180" i="104" s="1"/>
  <c r="G265" i="104" a="1"/>
  <c r="G265" i="104" s="1"/>
  <c r="G341" i="104" a="1"/>
  <c r="G341" i="104" s="1"/>
  <c r="E174" i="104" a="1"/>
  <c r="E174" i="104" s="1"/>
  <c r="D184" i="104" a="1"/>
  <c r="D184" i="104" s="1"/>
  <c r="D311" i="104" a="1"/>
  <c r="D311" i="104" s="1"/>
  <c r="G257" i="104" a="1"/>
  <c r="G257" i="104" s="1"/>
  <c r="E244" i="104" a="1"/>
  <c r="E244" i="104" s="1"/>
  <c r="E304" i="104" a="1"/>
  <c r="E304" i="104" s="1"/>
  <c r="D264" i="104" a="1"/>
  <c r="D264" i="104" s="1"/>
  <c r="E11" i="109" a="1"/>
  <c r="E11" i="109" s="1"/>
  <c r="G259" i="104" a="1"/>
  <c r="G259" i="104" s="1"/>
  <c r="G321" i="104" a="1"/>
  <c r="G321" i="104" s="1"/>
  <c r="G217" i="104" a="1"/>
  <c r="G217" i="104" s="1"/>
  <c r="G258" i="104" a="1"/>
  <c r="G258" i="104" s="1"/>
  <c r="E270" i="104" a="1"/>
  <c r="E270" i="104" s="1"/>
  <c r="E271" i="104" a="1"/>
  <c r="E271" i="104" s="1"/>
  <c r="G311" i="104" a="1"/>
  <c r="G311" i="104" s="1"/>
  <c r="D180" i="104" a="1"/>
  <c r="D180" i="104" s="1"/>
  <c r="D174" i="104" a="1"/>
  <c r="D174" i="104" s="1"/>
  <c r="G331" i="104" a="1"/>
  <c r="G331" i="104" s="1"/>
  <c r="E272" i="104" a="1"/>
  <c r="E272" i="104" s="1"/>
  <c r="D254" i="104" a="1"/>
  <c r="D254" i="104" s="1"/>
  <c r="D201" i="104" a="1"/>
  <c r="D201" i="104" s="1"/>
  <c r="D306" i="104" a="1"/>
  <c r="D306" i="104" s="1"/>
  <c r="D283" i="104" a="1"/>
  <c r="D283" i="104" s="1"/>
  <c r="D209" i="104" a="1"/>
  <c r="D209" i="104" s="1"/>
  <c r="D213" i="104" a="1"/>
  <c r="D213" i="104" s="1"/>
  <c r="E226" i="104" a="1"/>
  <c r="E226" i="104" s="1"/>
  <c r="D273" i="104" a="1"/>
  <c r="D273" i="104" s="1"/>
  <c r="G339" i="104" a="1"/>
  <c r="G339" i="104" s="1"/>
  <c r="E179" i="104" a="1"/>
  <c r="E179" i="104" s="1"/>
  <c r="G278" i="104" a="1"/>
  <c r="G278" i="104" s="1"/>
  <c r="D199" i="104" a="1"/>
  <c r="D199" i="104" s="1"/>
  <c r="G184" i="104" a="1"/>
  <c r="G184" i="104" s="1"/>
  <c r="D326" i="104" a="1"/>
  <c r="D326" i="104" s="1"/>
  <c r="E325" i="104" a="1"/>
  <c r="E325" i="104" s="1"/>
  <c r="D263" i="104" a="1"/>
  <c r="D263" i="104" s="1"/>
  <c r="E290" i="104" a="1"/>
  <c r="E290" i="104" s="1"/>
  <c r="G268" i="104" a="1"/>
  <c r="G268" i="104" s="1"/>
  <c r="E327" i="104" a="1"/>
  <c r="E327" i="104" s="1"/>
  <c r="D178" i="104" a="1"/>
  <c r="D178" i="104" s="1"/>
  <c r="G177" i="104" a="1"/>
  <c r="G177" i="104" s="1"/>
  <c r="D212" i="104" a="1"/>
  <c r="D212" i="104" s="1"/>
  <c r="D177" i="104" a="1"/>
  <c r="D177" i="104" s="1"/>
  <c r="E192" i="104" a="1"/>
  <c r="E192" i="104" s="1"/>
  <c r="G235" i="104" a="1"/>
  <c r="G235" i="104" s="1"/>
  <c r="D337" i="104" a="1"/>
  <c r="D337" i="104" s="1"/>
  <c r="G204" i="104" a="1"/>
  <c r="G204" i="104" s="1"/>
  <c r="D269" i="104" a="1"/>
  <c r="D269" i="104" s="1"/>
  <c r="G223" i="104" a="1"/>
  <c r="G223" i="104" s="1"/>
  <c r="D266" i="104" a="1"/>
  <c r="D266" i="104" s="1"/>
  <c r="G221" i="104" a="1"/>
  <c r="G221" i="104" s="1"/>
  <c r="G233" i="104" a="1"/>
  <c r="G233" i="104" s="1"/>
  <c r="G188" i="104" a="1"/>
  <c r="G188" i="104" s="1"/>
  <c r="E199" i="104" a="1"/>
  <c r="E199" i="104" s="1"/>
  <c r="D291" i="104" a="1"/>
  <c r="D291" i="104" s="1"/>
  <c r="E261" i="104" a="1"/>
  <c r="E261" i="104" s="1"/>
  <c r="G244" i="104" a="1"/>
  <c r="G244" i="104" s="1"/>
  <c r="E307" i="104" a="1"/>
  <c r="E307" i="104" s="1"/>
  <c r="G203" i="104" a="1"/>
  <c r="G203" i="104" s="1"/>
  <c r="D300" i="104" a="1"/>
  <c r="D300" i="104" s="1"/>
  <c r="D265" i="104" a="1"/>
  <c r="D265" i="104" s="1"/>
  <c r="G252" i="104" a="1"/>
  <c r="G252" i="104" s="1"/>
  <c r="G330" i="104" a="1"/>
  <c r="G330" i="104" s="1"/>
  <c r="E276" i="104" a="1"/>
  <c r="E276" i="104" s="1"/>
  <c r="G228" i="104" a="1"/>
  <c r="G228" i="104" s="1"/>
  <c r="G291" i="104" a="1"/>
  <c r="G291" i="104" s="1"/>
  <c r="G182" i="104" a="1"/>
  <c r="G182" i="104" s="1"/>
  <c r="E238" i="104" a="1"/>
  <c r="E238" i="104" s="1"/>
  <c r="D204" i="104" a="1"/>
  <c r="D204" i="104" s="1"/>
  <c r="E218" i="104" a="1"/>
  <c r="E218" i="104" s="1"/>
  <c r="G242" i="104" a="1"/>
  <c r="G242" i="104" s="1"/>
  <c r="E298" i="104" a="1"/>
  <c r="E298" i="104" s="1"/>
  <c r="G245" i="104" a="1"/>
  <c r="G245" i="104" s="1"/>
  <c r="E303" i="104" a="1"/>
  <c r="E303" i="104" s="1"/>
  <c r="G271" i="104" a="1"/>
  <c r="G271" i="104" s="1"/>
  <c r="G296" i="104" a="1"/>
  <c r="G296" i="104" s="1"/>
  <c r="G315" i="104" a="1"/>
  <c r="G315" i="104" s="1"/>
  <c r="D216" i="104" a="1"/>
  <c r="D216" i="104" s="1"/>
  <c r="D342" i="104" a="1"/>
  <c r="D342" i="104" s="1"/>
  <c r="D292" i="104" a="1"/>
  <c r="D292" i="104" s="1"/>
  <c r="G304" i="104" a="1"/>
  <c r="G304" i="104" s="1"/>
  <c r="E196" i="104" a="1"/>
  <c r="E196" i="104" s="1"/>
  <c r="D267" i="104" a="1"/>
  <c r="D267" i="104" s="1"/>
  <c r="D195" i="104" a="1"/>
  <c r="D195" i="104" s="1"/>
  <c r="G287" i="104" a="1"/>
  <c r="G287" i="104" s="1"/>
  <c r="E234" i="104" a="1"/>
  <c r="E234" i="104" s="1"/>
  <c r="D258" i="104" a="1"/>
  <c r="D258" i="104" s="1"/>
  <c r="E186" i="104" a="1"/>
  <c r="E186" i="104" s="1"/>
  <c r="G310" i="104" a="1"/>
  <c r="G310" i="104" s="1"/>
  <c r="E267" i="104" a="1"/>
  <c r="E267" i="104" s="1"/>
  <c r="G256" i="104" a="1"/>
  <c r="G256" i="104" s="1"/>
  <c r="E341" i="104" a="1"/>
  <c r="E341" i="104" s="1"/>
  <c r="E223" i="104" a="1"/>
  <c r="E223" i="104" s="1"/>
  <c r="E332" i="104" a="1"/>
  <c r="E332" i="104" s="1"/>
  <c r="G181" i="104" a="1"/>
  <c r="G181" i="104" s="1"/>
  <c r="E254" i="104" a="1"/>
  <c r="E254" i="104" s="1"/>
  <c r="D339" i="104" a="1"/>
  <c r="D339" i="104" s="1"/>
  <c r="G322" i="104" a="1"/>
  <c r="G322" i="104" s="1"/>
  <c r="D238" i="104" a="1"/>
  <c r="D238" i="104" s="1"/>
  <c r="E334" i="104" a="1"/>
  <c r="E334" i="104" s="1"/>
  <c r="G274" i="104" a="1"/>
  <c r="G274" i="104" s="1"/>
  <c r="G246" i="104" a="1"/>
  <c r="G246" i="104" s="1"/>
  <c r="E269" i="104" a="1"/>
  <c r="E269" i="104" s="1"/>
  <c r="G298" i="104" a="1"/>
  <c r="G298" i="104" s="1"/>
  <c r="D244" i="104" a="1"/>
  <c r="D244" i="104" s="1"/>
  <c r="G272" i="104" a="1"/>
  <c r="G272" i="104" s="1"/>
  <c r="G195" i="104" a="1"/>
  <c r="G195" i="104" s="1"/>
  <c r="E306" i="104" a="1"/>
  <c r="E306" i="104" s="1"/>
  <c r="D280" i="104" a="1"/>
  <c r="D280" i="104" s="1"/>
  <c r="G253" i="104" a="1"/>
  <c r="G253" i="104" s="1"/>
  <c r="G226" i="104" a="1"/>
  <c r="G226" i="104" s="1"/>
  <c r="E185" i="104" a="1"/>
  <c r="E185" i="104" s="1"/>
  <c r="D313" i="104" a="1"/>
  <c r="D313" i="104" s="1"/>
  <c r="G344" i="104" a="1"/>
  <c r="G344" i="104" s="1"/>
  <c r="E253" i="104" a="1"/>
  <c r="E253" i="104" s="1"/>
  <c r="G174" i="104" a="1"/>
  <c r="G174" i="104" s="1"/>
  <c r="G185" i="104" a="1"/>
  <c r="G185" i="104" s="1"/>
  <c r="G333" i="104" a="1"/>
  <c r="G333" i="104" s="1"/>
  <c r="G279" i="104" a="1"/>
  <c r="G279" i="104" s="1"/>
  <c r="D15" i="106" l="1" a="1"/>
  <c r="D15" i="106" s="1"/>
  <c r="D29" i="106" a="1"/>
  <c r="D29" i="106" s="1"/>
  <c r="D47" i="106" a="1"/>
  <c r="D47" i="106" s="1"/>
  <c r="D39" i="106" a="1"/>
  <c r="D39" i="106" s="1"/>
  <c r="D22" i="106" a="1"/>
  <c r="D22" i="106" s="1"/>
  <c r="D48" i="106" a="1"/>
  <c r="D48" i="106" s="1"/>
  <c r="D26" i="106" a="1"/>
  <c r="D26" i="106" s="1"/>
  <c r="D13" i="106" a="1"/>
  <c r="D13" i="106" s="1"/>
  <c r="D37" i="106" a="1"/>
  <c r="D37" i="106" s="1"/>
  <c r="D14" i="106" a="1"/>
  <c r="D14" i="106" s="1"/>
  <c r="D16" i="106" a="1"/>
  <c r="D16" i="106" s="1"/>
  <c r="D24" i="106" a="1"/>
  <c r="D24" i="106" s="1"/>
  <c r="D30" i="106" a="1"/>
  <c r="D30" i="106" s="1"/>
  <c r="D28" i="106" a="1"/>
  <c r="D28" i="106" s="1"/>
  <c r="D49" i="106" a="1"/>
  <c r="D49" i="106" s="1"/>
  <c r="D23" i="106" a="1"/>
  <c r="D23" i="106" s="1"/>
  <c r="D33" i="106" a="1"/>
  <c r="D33" i="106" s="1"/>
  <c r="D35" i="106" a="1"/>
  <c r="D35" i="106" s="1"/>
  <c r="D45" i="106" a="1"/>
  <c r="D45" i="106" s="1"/>
  <c r="D18" i="106" a="1"/>
  <c r="D18" i="106" s="1"/>
  <c r="D42" i="106" a="1"/>
  <c r="D42" i="106" s="1"/>
  <c r="D25" i="106" a="1"/>
  <c r="D25" i="106" s="1"/>
  <c r="D20" i="106" a="1"/>
  <c r="D20" i="106" s="1"/>
  <c r="D31" i="106" a="1"/>
  <c r="D31" i="106" s="1"/>
  <c r="D40" i="106" a="1"/>
  <c r="D40" i="106" s="1"/>
  <c r="D27" i="106" a="1"/>
  <c r="D27" i="106" s="1"/>
  <c r="D21" i="106" a="1"/>
  <c r="D21" i="106" s="1"/>
  <c r="D19" i="106" a="1"/>
  <c r="D19" i="106" s="1"/>
  <c r="D44" i="106" a="1"/>
  <c r="D44" i="106" s="1"/>
  <c r="D32" i="106" a="1"/>
  <c r="D32" i="106" s="1"/>
  <c r="D34" i="106" a="1"/>
  <c r="D34" i="106" s="1"/>
  <c r="D12" i="106" a="1"/>
  <c r="D12" i="106" s="1"/>
  <c r="D36" i="106" a="1"/>
  <c r="D36" i="106" s="1"/>
  <c r="D38" i="106" a="1"/>
  <c r="D38" i="106" s="1"/>
  <c r="D46" i="106" a="1"/>
  <c r="D46" i="106" s="1"/>
  <c r="D17" i="106" a="1"/>
  <c r="D17" i="106" s="1"/>
  <c r="D122" i="106" a="1"/>
  <c r="D122" i="106" s="1"/>
  <c r="D90" i="106" a="1"/>
  <c r="D90" i="106" s="1"/>
  <c r="D79" i="106" a="1"/>
  <c r="D79" i="106" s="1"/>
  <c r="D155" i="106" a="1"/>
  <c r="D155" i="106" s="1"/>
  <c r="D130" i="106" a="1"/>
  <c r="D130" i="106" s="1"/>
  <c r="D144" i="106" a="1"/>
  <c r="D144" i="106" s="1"/>
  <c r="D69" i="106" a="1"/>
  <c r="D69" i="106" s="1"/>
  <c r="D55" i="106" a="1"/>
  <c r="D55" i="106" s="1"/>
  <c r="D64" i="106" a="1"/>
  <c r="D64" i="106" s="1"/>
  <c r="D95" i="106" a="1"/>
  <c r="D95" i="106" s="1"/>
  <c r="D120" i="106" a="1"/>
  <c r="D120" i="106" s="1"/>
  <c r="D87" i="106" a="1"/>
  <c r="D87" i="106" s="1"/>
  <c r="D82" i="106" a="1"/>
  <c r="D82" i="106" s="1"/>
  <c r="D153" i="106" a="1"/>
  <c r="D153" i="106" s="1"/>
  <c r="D125" i="106" a="1"/>
  <c r="D125" i="106" s="1"/>
  <c r="D65" i="106" a="1"/>
  <c r="D65" i="106" s="1"/>
  <c r="D59" i="106" a="1"/>
  <c r="D59" i="106" s="1"/>
  <c r="D145" i="106" a="1"/>
  <c r="D145" i="106" s="1"/>
  <c r="D72" i="106" a="1"/>
  <c r="D72" i="106" s="1"/>
  <c r="D104" i="106" a="1"/>
  <c r="D104" i="106" s="1"/>
  <c r="D158" i="106" a="1"/>
  <c r="D158" i="106" s="1"/>
  <c r="D61" i="106" a="1"/>
  <c r="D61" i="106" s="1"/>
  <c r="D98" i="106" a="1"/>
  <c r="D98" i="106" s="1"/>
  <c r="D94" i="106" a="1"/>
  <c r="D94" i="106" s="1"/>
  <c r="D76" i="106" a="1"/>
  <c r="D76" i="106" s="1"/>
  <c r="D60" i="106" a="1"/>
  <c r="D60" i="106" s="1"/>
  <c r="D143" i="106" a="1"/>
  <c r="D143" i="106" s="1"/>
  <c r="D50" i="106" a="1"/>
  <c r="D50" i="106" s="1"/>
  <c r="D137" i="106" a="1"/>
  <c r="D137" i="106" s="1"/>
  <c r="D112" i="106" a="1"/>
  <c r="D112" i="106" s="1"/>
  <c r="D164" i="106" a="1"/>
  <c r="D164" i="106" s="1"/>
  <c r="D168" i="106" a="1"/>
  <c r="D168" i="106" s="1"/>
  <c r="D109" i="106" a="1"/>
  <c r="D109" i="106" s="1"/>
  <c r="D140" i="106" a="1"/>
  <c r="D140" i="106" s="1"/>
  <c r="D163" i="106" a="1"/>
  <c r="D163" i="106" s="1"/>
  <c r="D81" i="106" a="1"/>
  <c r="D81" i="106" s="1"/>
  <c r="D136" i="106" a="1"/>
  <c r="D136" i="106" s="1"/>
  <c r="D117" i="106" a="1"/>
  <c r="D117" i="106" s="1"/>
  <c r="D54" i="106" a="1"/>
  <c r="D54" i="106" s="1"/>
  <c r="D108" i="106" a="1"/>
  <c r="D108" i="106" s="1"/>
  <c r="D156" i="106" a="1"/>
  <c r="D156" i="106" s="1"/>
  <c r="D151" i="106" a="1"/>
  <c r="D151" i="106" s="1"/>
  <c r="D70" i="106" a="1"/>
  <c r="D70" i="106" s="1"/>
  <c r="D131" i="106" a="1"/>
  <c r="D131" i="106" s="1"/>
  <c r="D165" i="106" a="1"/>
  <c r="D165" i="106" s="1"/>
  <c r="D138" i="106" a="1"/>
  <c r="D138" i="106" s="1"/>
  <c r="D74" i="106" a="1"/>
  <c r="D74" i="106" s="1"/>
  <c r="D118" i="106" a="1"/>
  <c r="D118" i="106" s="1"/>
  <c r="D132" i="106" a="1"/>
  <c r="D132" i="106" s="1"/>
  <c r="D162" i="106" a="1"/>
  <c r="D162" i="106" s="1"/>
  <c r="D150" i="106" a="1"/>
  <c r="D150" i="106" s="1"/>
  <c r="D110" i="106" a="1"/>
  <c r="D110" i="106" s="1"/>
  <c r="D161" i="106" a="1"/>
  <c r="D161" i="106" s="1"/>
  <c r="D56" i="106" a="1"/>
  <c r="D56" i="106" s="1"/>
  <c r="D96" i="106" a="1"/>
  <c r="D96" i="106" s="1"/>
  <c r="D134" i="106" a="1"/>
  <c r="D134" i="106" s="1"/>
  <c r="D86" i="106" a="1"/>
  <c r="D86" i="106" s="1"/>
  <c r="D157" i="106" a="1"/>
  <c r="D157" i="106" s="1"/>
  <c r="D105" i="106" a="1"/>
  <c r="D105" i="106" s="1"/>
  <c r="D89" i="106" a="1"/>
  <c r="D89" i="106" s="1"/>
  <c r="D148" i="106" a="1"/>
  <c r="D148" i="106" s="1"/>
  <c r="D121" i="106" a="1"/>
  <c r="D121" i="106" s="1"/>
  <c r="D57" i="106" a="1"/>
  <c r="D57" i="106" s="1"/>
  <c r="D52" i="106" a="1"/>
  <c r="D52" i="106" s="1"/>
  <c r="D139" i="106" a="1"/>
  <c r="D139" i="106" s="1"/>
  <c r="D146" i="106" a="1"/>
  <c r="D146" i="106" s="1"/>
  <c r="D66" i="106" a="1"/>
  <c r="D66" i="106" s="1"/>
  <c r="D58" i="106" a="1"/>
  <c r="D58" i="106" s="1"/>
  <c r="D80" i="106" a="1"/>
  <c r="D80" i="106" s="1"/>
  <c r="D51" i="106" a="1"/>
  <c r="D51" i="106" s="1"/>
  <c r="D159" i="106" a="1"/>
  <c r="D159" i="106" s="1"/>
  <c r="D119" i="106" a="1"/>
  <c r="D119" i="106" s="1"/>
  <c r="D129" i="106" a="1"/>
  <c r="D129" i="106" s="1"/>
  <c r="D63" i="106" a="1"/>
  <c r="D63" i="106" s="1"/>
  <c r="D84" i="106" a="1"/>
  <c r="D84" i="106" s="1"/>
  <c r="D85" i="106" a="1"/>
  <c r="D85" i="106" s="1"/>
  <c r="D127" i="106" a="1"/>
  <c r="D127" i="106" s="1"/>
  <c r="D97" i="106" a="1"/>
  <c r="D97" i="106" s="1"/>
  <c r="D77" i="106" a="1"/>
  <c r="D77" i="106" s="1"/>
  <c r="D102" i="106" a="1"/>
  <c r="D102" i="106" s="1"/>
  <c r="D149" i="106" a="1"/>
  <c r="D149" i="106" s="1"/>
  <c r="D142" i="106" a="1"/>
  <c r="D142" i="106" s="1"/>
  <c r="D93" i="106" a="1"/>
  <c r="D93" i="106" s="1"/>
  <c r="D147" i="106" a="1"/>
  <c r="D147" i="106" s="1"/>
  <c r="D73" i="106" a="1"/>
  <c r="D73" i="106" s="1"/>
  <c r="D88" i="106" a="1"/>
  <c r="D88" i="106" s="1"/>
  <c r="D101" i="106" a="1"/>
  <c r="D101" i="106" s="1"/>
  <c r="D100" i="106" a="1"/>
  <c r="D100" i="106" s="1"/>
  <c r="D91" i="106" a="1"/>
  <c r="D91" i="106" s="1"/>
  <c r="D115" i="106" a="1"/>
  <c r="D115" i="106" s="1"/>
  <c r="D67" i="106" a="1"/>
  <c r="D67" i="106" s="1"/>
  <c r="D71" i="106" a="1"/>
  <c r="D71" i="106" s="1"/>
  <c r="D83" i="106" a="1"/>
  <c r="D83" i="106" s="1"/>
  <c r="D116" i="106" a="1"/>
  <c r="D116" i="106" s="1"/>
  <c r="D135" i="106" a="1"/>
  <c r="D135" i="106" s="1"/>
  <c r="D126" i="106" a="1"/>
  <c r="D126" i="106" s="1"/>
  <c r="D123" i="106" a="1"/>
  <c r="D123" i="106" s="1"/>
  <c r="D53" i="106" a="1"/>
  <c r="D53" i="106" s="1"/>
  <c r="D160" i="106" a="1"/>
  <c r="D160" i="106" s="1"/>
  <c r="D68" i="106" a="1"/>
  <c r="D68" i="106" s="1"/>
  <c r="D154" i="106" a="1"/>
  <c r="D154" i="106" s="1"/>
  <c r="D152" i="106" a="1"/>
  <c r="D152" i="106" s="1"/>
  <c r="D75" i="106" a="1"/>
  <c r="D75" i="106" s="1"/>
  <c r="D113" i="106" a="1"/>
  <c r="D113" i="106" s="1"/>
  <c r="K164" i="104"/>
  <c r="K156" i="104"/>
  <c r="K148" i="104"/>
  <c r="K140" i="104"/>
  <c r="K132" i="104"/>
  <c r="K124" i="104"/>
  <c r="K116" i="104"/>
  <c r="K108" i="104"/>
  <c r="K100" i="104"/>
  <c r="K92" i="104"/>
  <c r="K84" i="104"/>
  <c r="K76" i="104"/>
  <c r="K68" i="104"/>
  <c r="K60" i="104"/>
  <c r="K52" i="104"/>
  <c r="K44" i="104"/>
  <c r="K36" i="104"/>
  <c r="K28" i="104"/>
  <c r="K20" i="104"/>
  <c r="K57" i="104"/>
  <c r="K33" i="104"/>
  <c r="K40" i="104"/>
  <c r="K135" i="104"/>
  <c r="K119" i="104"/>
  <c r="K79" i="104"/>
  <c r="K39" i="104"/>
  <c r="K149" i="104"/>
  <c r="K85" i="104"/>
  <c r="K163" i="104"/>
  <c r="K155" i="104"/>
  <c r="K147" i="104"/>
  <c r="K139" i="104"/>
  <c r="K131" i="104"/>
  <c r="K123" i="104"/>
  <c r="K115" i="104"/>
  <c r="K107" i="104"/>
  <c r="K99" i="104"/>
  <c r="K91" i="104"/>
  <c r="K83" i="104"/>
  <c r="K75" i="104"/>
  <c r="K67" i="104"/>
  <c r="K59" i="104"/>
  <c r="K51" i="104"/>
  <c r="K43" i="104"/>
  <c r="K35" i="104"/>
  <c r="K27" i="104"/>
  <c r="K19" i="104"/>
  <c r="K65" i="104"/>
  <c r="K25" i="104"/>
  <c r="K32" i="104"/>
  <c r="K151" i="104"/>
  <c r="K95" i="104"/>
  <c r="K55" i="104"/>
  <c r="K23" i="104"/>
  <c r="K109" i="104"/>
  <c r="K69" i="104"/>
  <c r="K29" i="104"/>
  <c r="K170" i="104"/>
  <c r="K162" i="104"/>
  <c r="K154" i="104"/>
  <c r="K146" i="104"/>
  <c r="K138" i="104"/>
  <c r="K130" i="104"/>
  <c r="K122" i="104"/>
  <c r="K114" i="104"/>
  <c r="K106" i="104"/>
  <c r="K98" i="104"/>
  <c r="K90" i="104"/>
  <c r="K82" i="104"/>
  <c r="K74" i="104"/>
  <c r="K66" i="104"/>
  <c r="K58" i="104"/>
  <c r="K50" i="104"/>
  <c r="K42" i="104"/>
  <c r="K34" i="104"/>
  <c r="K26" i="104"/>
  <c r="K18" i="104"/>
  <c r="K41" i="104"/>
  <c r="K17" i="104"/>
  <c r="K159" i="104"/>
  <c r="K103" i="104"/>
  <c r="K63" i="104"/>
  <c r="K141" i="104"/>
  <c r="K77" i="104"/>
  <c r="K21" i="104"/>
  <c r="K169" i="104"/>
  <c r="K161" i="104"/>
  <c r="K153" i="104"/>
  <c r="K145" i="104"/>
  <c r="K137" i="104"/>
  <c r="K129" i="104"/>
  <c r="K121" i="104"/>
  <c r="K113" i="104"/>
  <c r="K105" i="104"/>
  <c r="K97" i="104"/>
  <c r="K89" i="104"/>
  <c r="K81" i="104"/>
  <c r="K73" i="104"/>
  <c r="K49" i="104"/>
  <c r="K24" i="104"/>
  <c r="K143" i="104"/>
  <c r="K111" i="104"/>
  <c r="K87" i="104"/>
  <c r="K47" i="104"/>
  <c r="K15" i="104"/>
  <c r="K125" i="104"/>
  <c r="K101" i="104"/>
  <c r="K53" i="104"/>
  <c r="K168" i="104"/>
  <c r="K160" i="104"/>
  <c r="K152" i="104"/>
  <c r="K144" i="104"/>
  <c r="K136" i="104"/>
  <c r="K128" i="104"/>
  <c r="K120" i="104"/>
  <c r="K112" i="104"/>
  <c r="K104" i="104"/>
  <c r="K96" i="104"/>
  <c r="K88" i="104"/>
  <c r="K80" i="104"/>
  <c r="K72" i="104"/>
  <c r="K64" i="104"/>
  <c r="K56" i="104"/>
  <c r="K48" i="104"/>
  <c r="K16" i="104"/>
  <c r="K127" i="104"/>
  <c r="K71" i="104"/>
  <c r="K31" i="104"/>
  <c r="K117" i="104"/>
  <c r="K61" i="104"/>
  <c r="K37" i="104"/>
  <c r="K167" i="104"/>
  <c r="K166" i="104"/>
  <c r="K158" i="104"/>
  <c r="K150" i="104"/>
  <c r="K142" i="104"/>
  <c r="K134" i="104"/>
  <c r="K126" i="104"/>
  <c r="K118" i="104"/>
  <c r="K110" i="104"/>
  <c r="K102" i="104"/>
  <c r="K94" i="104"/>
  <c r="K86" i="104"/>
  <c r="K78" i="104"/>
  <c r="K70" i="104"/>
  <c r="K62" i="104"/>
  <c r="K54" i="104"/>
  <c r="K46" i="104"/>
  <c r="K38" i="104"/>
  <c r="K30" i="104"/>
  <c r="K22" i="104"/>
  <c r="K14" i="104"/>
  <c r="K165" i="104"/>
  <c r="K157" i="104"/>
  <c r="K133" i="104"/>
  <c r="K93" i="104"/>
  <c r="K45" i="104"/>
  <c r="D92" i="106" a="1"/>
  <c r="D92" i="106" s="1"/>
  <c r="D41" i="106" a="1"/>
  <c r="D41" i="106" s="1"/>
  <c r="D128" i="106" a="1"/>
  <c r="D128" i="106" s="1"/>
  <c r="D103" i="106" a="1"/>
  <c r="D103" i="106" s="1"/>
  <c r="D166" i="106" a="1"/>
  <c r="D166" i="106" s="1"/>
  <c r="D106" i="106" a="1"/>
  <c r="D106" i="106" s="1"/>
  <c r="D167" i="106" a="1"/>
  <c r="D167" i="106" s="1"/>
  <c r="D133" i="106" a="1"/>
  <c r="D133" i="106" s="1"/>
  <c r="D107" i="106" a="1"/>
  <c r="D107" i="106" s="1"/>
  <c r="D99" i="106" a="1"/>
  <c r="D99" i="106" s="1"/>
  <c r="D62" i="106" a="1"/>
  <c r="D62" i="106" s="1"/>
  <c r="D43" i="106" a="1"/>
  <c r="D43" i="106" s="1"/>
  <c r="G24" i="10"/>
  <c r="A13" i="116"/>
  <c r="A4" i="116" s="1"/>
  <c r="F24" i="10" s="1"/>
  <c r="F10" i="10" s="1"/>
  <c r="O17" i="104" a="1"/>
  <c r="O17" i="104" s="1"/>
  <c r="E55" i="104" a="1"/>
  <c r="E55" i="104" s="1"/>
  <c r="F68" i="112"/>
  <c r="D75" i="104" a="1"/>
  <c r="D75" i="104" s="1"/>
  <c r="T125" i="104" a="1"/>
  <c r="T125" i="104" s="1"/>
  <c r="E87" i="104" a="1"/>
  <c r="E87" i="104" s="1"/>
  <c r="F77" i="104" a="1"/>
  <c r="F77" i="104" s="1"/>
  <c r="G121" i="104" a="1"/>
  <c r="G121" i="104" s="1"/>
  <c r="L155" i="104" a="1"/>
  <c r="L155" i="104" s="1"/>
  <c r="F108" i="104" a="1"/>
  <c r="F108" i="104" s="1"/>
  <c r="F127" i="112"/>
  <c r="E26" i="104" a="1"/>
  <c r="E26" i="104" s="1"/>
  <c r="H24" i="111"/>
  <c r="F113" i="104" a="1"/>
  <c r="F113" i="104" s="1"/>
  <c r="G82" i="104" a="1"/>
  <c r="G82" i="104" s="1"/>
  <c r="L64" i="104" a="1"/>
  <c r="L64" i="104" s="1"/>
  <c r="D27" i="104" a="1"/>
  <c r="D27" i="104" s="1"/>
  <c r="I110" i="104"/>
  <c r="G159" i="104" a="1"/>
  <c r="G159" i="104" s="1"/>
  <c r="S148" i="104" a="1"/>
  <c r="S148" i="104" s="1"/>
  <c r="F74" i="104" a="1"/>
  <c r="F74" i="104" s="1"/>
  <c r="E104" i="104" a="1"/>
  <c r="E104" i="104" s="1"/>
  <c r="T70" i="104" a="1"/>
  <c r="T70" i="104" s="1"/>
  <c r="F38" i="104" a="1"/>
  <c r="F38" i="104" s="1"/>
  <c r="F76" i="104" a="1"/>
  <c r="F76" i="104" s="1"/>
  <c r="G133" i="104" a="1"/>
  <c r="G133" i="104" s="1"/>
  <c r="E142" i="104" a="1"/>
  <c r="E142" i="104" s="1"/>
  <c r="I77" i="104"/>
  <c r="R140" i="104" a="1"/>
  <c r="R140" i="104" s="1"/>
  <c r="E149" i="104" a="1"/>
  <c r="E149" i="104" s="1"/>
  <c r="R100" i="104" a="1"/>
  <c r="R100" i="104" s="1"/>
  <c r="R23" i="104" a="1"/>
  <c r="R23" i="104" s="1"/>
  <c r="G65" i="104" a="1"/>
  <c r="G65" i="104" s="1"/>
  <c r="F23" i="104" a="1"/>
  <c r="F23" i="104" s="1"/>
  <c r="E83" i="104" a="1"/>
  <c r="E83" i="104" s="1"/>
  <c r="E20" i="104" a="1"/>
  <c r="E20" i="104" s="1"/>
  <c r="G76" i="104" a="1"/>
  <c r="G76" i="104" s="1"/>
  <c r="F122" i="112"/>
  <c r="E86" i="104" a="1"/>
  <c r="E86" i="104" s="1"/>
  <c r="L23" i="104" a="1"/>
  <c r="L23" i="104" s="1"/>
  <c r="D15" i="104" a="1"/>
  <c r="D15" i="104" s="1"/>
  <c r="G21" i="111" s="1"/>
  <c r="D147" i="104" a="1"/>
  <c r="D147" i="104" s="1"/>
  <c r="P117" i="104" a="1"/>
  <c r="P117" i="104" s="1"/>
  <c r="S97" i="104" a="1"/>
  <c r="S97" i="104" s="1"/>
  <c r="L94" i="104" a="1"/>
  <c r="L94" i="104" s="1"/>
  <c r="Q130" i="104" a="1"/>
  <c r="Q130" i="104" s="1"/>
  <c r="R24" i="104" a="1"/>
  <c r="R24" i="104" s="1"/>
  <c r="D145" i="104" a="1"/>
  <c r="D145" i="104" s="1"/>
  <c r="F91" i="112"/>
  <c r="G43" i="104" a="1"/>
  <c r="G43" i="104" s="1"/>
  <c r="E88" i="104" a="1"/>
  <c r="E88" i="104" s="1"/>
  <c r="G58" i="104" a="1"/>
  <c r="G58" i="104" s="1"/>
  <c r="G36" i="104" a="1"/>
  <c r="G36" i="104" s="1"/>
  <c r="P67" i="104" a="1"/>
  <c r="P67" i="104" s="1"/>
  <c r="D58" i="104" a="1"/>
  <c r="D58" i="104" s="1"/>
  <c r="D56" i="104" a="1"/>
  <c r="D56" i="104" s="1"/>
  <c r="G170" i="104" a="1"/>
  <c r="G170" i="104" s="1"/>
  <c r="F28" i="111" s="1"/>
  <c r="R86" i="104" a="1"/>
  <c r="R86" i="104" s="1"/>
  <c r="T69" i="104" a="1"/>
  <c r="T69" i="104" s="1"/>
  <c r="R65" i="104" a="1"/>
  <c r="R65" i="104" s="1"/>
  <c r="S131" i="104" a="1"/>
  <c r="S131" i="104" s="1"/>
  <c r="D69" i="104" a="1"/>
  <c r="D69" i="104" s="1"/>
  <c r="L14" i="104" a="1"/>
  <c r="L14" i="104" s="1"/>
  <c r="P20" i="111" s="1"/>
  <c r="N151" i="104" a="1"/>
  <c r="N151" i="104" s="1"/>
  <c r="F21" i="104" a="1"/>
  <c r="F21" i="104" s="1"/>
  <c r="L167" i="104" a="1"/>
  <c r="L167" i="104" s="1"/>
  <c r="J26" i="104"/>
  <c r="G118" i="104" a="1"/>
  <c r="G118" i="104" s="1"/>
  <c r="L126" i="104" a="1"/>
  <c r="L126" i="104" s="1"/>
  <c r="G115" i="104" a="1"/>
  <c r="G115" i="104" s="1"/>
  <c r="Q104" i="104" a="1"/>
  <c r="Q104" i="104" s="1"/>
  <c r="F87" i="112"/>
  <c r="G117" i="104" a="1"/>
  <c r="G117" i="104" s="1"/>
  <c r="F92" i="104" a="1"/>
  <c r="F92" i="104" s="1"/>
  <c r="G79" i="104" a="1"/>
  <c r="G79" i="104" s="1"/>
  <c r="P147" i="104" a="1"/>
  <c r="P147" i="104" s="1"/>
  <c r="G56" i="104" a="1"/>
  <c r="G56" i="104" s="1"/>
  <c r="O150" i="104" a="1"/>
  <c r="O150" i="104" s="1"/>
  <c r="G123" i="104" a="1"/>
  <c r="G123" i="104" s="1"/>
  <c r="E15" i="104" a="1"/>
  <c r="E15" i="104" s="1"/>
  <c r="D21" i="111" s="1"/>
  <c r="S138" i="104" a="1"/>
  <c r="S138" i="104" s="1"/>
  <c r="F42" i="104" a="1"/>
  <c r="F42" i="104" s="1"/>
  <c r="G120" i="104" a="1"/>
  <c r="G120" i="104" s="1"/>
  <c r="T96" i="104" a="1"/>
  <c r="T96" i="104" s="1"/>
  <c r="G23" i="104" a="1"/>
  <c r="G23" i="104" s="1"/>
  <c r="E21" i="104" a="1"/>
  <c r="E21" i="104" s="1"/>
  <c r="D30" i="104" a="1"/>
  <c r="D30" i="104" s="1"/>
  <c r="L156" i="104" a="1"/>
  <c r="L156" i="104" s="1"/>
  <c r="F54" i="104" a="1"/>
  <c r="F54" i="104" s="1"/>
  <c r="G64" i="104" a="1"/>
  <c r="G64" i="104" s="1"/>
  <c r="E150" i="104" a="1"/>
  <c r="E150" i="104" s="1"/>
  <c r="L29" i="104" a="1"/>
  <c r="L29" i="104" s="1"/>
  <c r="G143" i="104" a="1"/>
  <c r="G143" i="104" s="1"/>
  <c r="F40" i="104" a="1"/>
  <c r="F40" i="104" s="1"/>
  <c r="F145" i="104" a="1"/>
  <c r="F145" i="104" s="1"/>
  <c r="F52" i="104" a="1"/>
  <c r="F52" i="104" s="1"/>
  <c r="F80" i="104" a="1"/>
  <c r="F80" i="104" s="1"/>
  <c r="G61" i="104" a="1"/>
  <c r="G61" i="104" s="1"/>
  <c r="G162" i="104" a="1"/>
  <c r="G162" i="104" s="1"/>
  <c r="G47" i="104" a="1"/>
  <c r="G47" i="104" s="1"/>
  <c r="G29" i="104" a="1"/>
  <c r="G29" i="104" s="1"/>
  <c r="E108" i="104" a="1"/>
  <c r="E108" i="104" s="1"/>
  <c r="N57" i="104" a="1"/>
  <c r="N57" i="104" s="1"/>
  <c r="G108" i="104" a="1"/>
  <c r="G108" i="104" s="1"/>
  <c r="G52" i="104" a="1"/>
  <c r="G52" i="104" s="1"/>
  <c r="Q100" i="104" a="1"/>
  <c r="Q100" i="104" s="1"/>
  <c r="D55" i="104" a="1"/>
  <c r="D55" i="104" s="1"/>
  <c r="E144" i="104" a="1"/>
  <c r="E144" i="104" s="1"/>
  <c r="J93" i="104"/>
  <c r="D43" i="104" a="1"/>
  <c r="D43" i="104" s="1"/>
  <c r="G141" i="104" a="1"/>
  <c r="G141" i="104" s="1"/>
  <c r="Q15" i="104" a="1"/>
  <c r="Q15" i="104" s="1"/>
  <c r="L170" i="104" a="1"/>
  <c r="L170" i="104" s="1"/>
  <c r="P28" i="111" s="1"/>
  <c r="F59" i="112"/>
  <c r="D22" i="104" a="1"/>
  <c r="D22" i="104" s="1"/>
  <c r="E116" i="104" a="1"/>
  <c r="E116" i="104" s="1"/>
  <c r="F85" i="104" a="1"/>
  <c r="F85" i="104" s="1"/>
  <c r="S66" i="104" a="1"/>
  <c r="S66" i="104" s="1"/>
  <c r="G165" i="104" a="1"/>
  <c r="G165" i="104" s="1"/>
  <c r="I87" i="104"/>
  <c r="E95" i="104" a="1"/>
  <c r="E95" i="104" s="1"/>
  <c r="D134" i="104" a="1"/>
  <c r="D134" i="104" s="1"/>
  <c r="E139" i="104" a="1"/>
  <c r="E139" i="104" s="1"/>
  <c r="D144" i="104" a="1"/>
  <c r="D144" i="104" s="1"/>
  <c r="F132" i="104" a="1"/>
  <c r="F132" i="104" s="1"/>
  <c r="L104" i="104" a="1"/>
  <c r="L104" i="104" s="1"/>
  <c r="F83" i="104" a="1"/>
  <c r="F83" i="104" s="1"/>
  <c r="I163" i="104"/>
  <c r="D142" i="104" a="1"/>
  <c r="D142" i="104" s="1"/>
  <c r="G78" i="104" a="1"/>
  <c r="G78" i="104" s="1"/>
  <c r="I48" i="104"/>
  <c r="F71" i="104" a="1"/>
  <c r="F71" i="104" s="1"/>
  <c r="G83" i="104" a="1"/>
  <c r="G83" i="104" s="1"/>
  <c r="F52" i="112"/>
  <c r="D77" i="104" a="1"/>
  <c r="D77" i="104" s="1"/>
  <c r="G21" i="104" a="1"/>
  <c r="G21" i="104" s="1"/>
  <c r="T169" i="104" a="1"/>
  <c r="T169" i="104" s="1"/>
  <c r="D117" i="104" a="1"/>
  <c r="D117" i="104" s="1"/>
  <c r="D49" i="104" a="1"/>
  <c r="D49" i="104" s="1"/>
  <c r="L68" i="104" a="1"/>
  <c r="L68" i="104" s="1"/>
  <c r="F81" i="104" a="1"/>
  <c r="F81" i="104" s="1"/>
  <c r="F150" i="112"/>
  <c r="G110" i="104" a="1"/>
  <c r="G110" i="104" s="1"/>
  <c r="G135" i="104" a="1"/>
  <c r="G135" i="104" s="1"/>
  <c r="I166" i="104"/>
  <c r="N43" i="104" a="1"/>
  <c r="N43" i="104" s="1"/>
  <c r="J78" i="104"/>
  <c r="T104" i="104" a="1"/>
  <c r="T104" i="104" s="1"/>
  <c r="F164" i="104" a="1"/>
  <c r="F164" i="104" s="1"/>
  <c r="G90" i="104" a="1"/>
  <c r="G90" i="104" s="1"/>
  <c r="T159" i="104" a="1"/>
  <c r="T159" i="104" s="1"/>
  <c r="L63" i="104" a="1"/>
  <c r="L63" i="104" s="1"/>
  <c r="E145" i="104" a="1"/>
  <c r="E145" i="104" s="1"/>
  <c r="L46" i="104" a="1"/>
  <c r="L46" i="104" s="1"/>
  <c r="F134" i="104" a="1"/>
  <c r="F134" i="104" s="1"/>
  <c r="D98" i="104" a="1"/>
  <c r="D98" i="104" s="1"/>
  <c r="D45" i="104" a="1"/>
  <c r="D45" i="104" s="1"/>
  <c r="D42" i="104" a="1"/>
  <c r="D42" i="104" s="1"/>
  <c r="D48" i="104" a="1"/>
  <c r="D48" i="104" s="1"/>
  <c r="G116" i="104" a="1"/>
  <c r="G116" i="104" s="1"/>
  <c r="G68" i="104" a="1"/>
  <c r="G68" i="104" s="1"/>
  <c r="J25" i="104"/>
  <c r="G140" i="104" a="1"/>
  <c r="G140" i="104" s="1"/>
  <c r="G17" i="104" a="1"/>
  <c r="G17" i="104" s="1"/>
  <c r="F23" i="111" s="1"/>
  <c r="N61" i="104" a="1"/>
  <c r="N61" i="104" s="1"/>
  <c r="L84" i="104" a="1"/>
  <c r="L84" i="104" s="1"/>
  <c r="Q158" i="104" a="1"/>
  <c r="Q158" i="104" s="1"/>
  <c r="L42" i="104" a="1"/>
  <c r="L42" i="104" s="1"/>
  <c r="Q108" i="104" a="1"/>
  <c r="Q108" i="104" s="1"/>
  <c r="G60" i="104" a="1"/>
  <c r="G60" i="104" s="1"/>
  <c r="F127" i="104" a="1"/>
  <c r="F127" i="104" s="1"/>
  <c r="D157" i="104" a="1"/>
  <c r="D157" i="104" s="1"/>
  <c r="G24" i="104" a="1"/>
  <c r="G24" i="104" s="1"/>
  <c r="L31" i="104" a="1"/>
  <c r="L31" i="104" s="1"/>
  <c r="O108" i="104" a="1"/>
  <c r="O108" i="104" s="1"/>
  <c r="L20" i="104" a="1"/>
  <c r="L20" i="104" s="1"/>
  <c r="D166" i="104" a="1"/>
  <c r="D166" i="104" s="1"/>
  <c r="G167" i="104" a="1"/>
  <c r="G167" i="104" s="1"/>
  <c r="F125" i="104" a="1"/>
  <c r="F125" i="104" s="1"/>
  <c r="F46" i="104" a="1"/>
  <c r="F46" i="104" s="1"/>
  <c r="G104" i="104" a="1"/>
  <c r="G104" i="104" s="1"/>
  <c r="J148" i="104"/>
  <c r="D154" i="104" a="1"/>
  <c r="D154" i="104" s="1"/>
  <c r="L151" i="104" a="1"/>
  <c r="L151" i="104" s="1"/>
  <c r="E34" i="104" a="1"/>
  <c r="E34" i="104" s="1"/>
  <c r="E115" i="104" a="1"/>
  <c r="E115" i="104" s="1"/>
  <c r="D161" i="104" a="1"/>
  <c r="D161" i="104" s="1"/>
  <c r="F70" i="104" a="1"/>
  <c r="F70" i="104" s="1"/>
  <c r="L146" i="104" a="1"/>
  <c r="L146" i="104" s="1"/>
  <c r="E122" i="104" a="1"/>
  <c r="E122" i="104" s="1"/>
  <c r="T129" i="104" a="1"/>
  <c r="T129" i="104" s="1"/>
  <c r="E84" i="104" a="1"/>
  <c r="E84" i="104" s="1"/>
  <c r="J149" i="104"/>
  <c r="E60" i="104" a="1"/>
  <c r="E60" i="104" s="1"/>
  <c r="S92" i="104" a="1"/>
  <c r="S92" i="104" s="1"/>
  <c r="E111" i="104" a="1"/>
  <c r="E111" i="104" s="1"/>
  <c r="F149" i="104" a="1"/>
  <c r="F149" i="104" s="1"/>
  <c r="S49" i="104" a="1"/>
  <c r="S49" i="104" s="1"/>
  <c r="D155" i="104" a="1"/>
  <c r="D155" i="104" s="1"/>
  <c r="L131" i="104" a="1"/>
  <c r="L131" i="104" s="1"/>
  <c r="J75" i="104"/>
  <c r="E16" i="104" a="1"/>
  <c r="E16" i="104" s="1"/>
  <c r="D22" i="111" s="1"/>
  <c r="G41" i="104" a="1"/>
  <c r="G41" i="104" s="1"/>
  <c r="F124" i="104" a="1"/>
  <c r="F124" i="104" s="1"/>
  <c r="F46" i="112"/>
  <c r="P165" i="104" a="1"/>
  <c r="P165" i="104" s="1"/>
  <c r="D127" i="104" a="1"/>
  <c r="D127" i="104" s="1"/>
  <c r="G26" i="104" a="1"/>
  <c r="G26" i="104" s="1"/>
  <c r="L130" i="104" a="1"/>
  <c r="L130" i="104" s="1"/>
  <c r="F47" i="104" a="1"/>
  <c r="F47" i="104" s="1"/>
  <c r="F122" i="104" a="1"/>
  <c r="F122" i="104" s="1"/>
  <c r="S169" i="104" a="1"/>
  <c r="S169" i="104" s="1"/>
  <c r="Q102" i="104" a="1"/>
  <c r="Q102" i="104" s="1"/>
  <c r="D66" i="104" a="1"/>
  <c r="D66" i="104" s="1"/>
  <c r="L22" i="104" a="1"/>
  <c r="L22" i="104" s="1"/>
  <c r="D130" i="104" a="1"/>
  <c r="D130" i="104" s="1"/>
  <c r="R50" i="104" a="1"/>
  <c r="R50" i="104" s="1"/>
  <c r="L54" i="104" a="1"/>
  <c r="L54" i="104" s="1"/>
  <c r="G45" i="104" a="1"/>
  <c r="G45" i="104" s="1"/>
  <c r="E29" i="104" a="1"/>
  <c r="E29" i="104" s="1"/>
  <c r="F169" i="104" a="1"/>
  <c r="F169" i="104" s="1"/>
  <c r="E27" i="111" s="1"/>
  <c r="D115" i="104" a="1"/>
  <c r="D115" i="104" s="1"/>
  <c r="G131" i="104" a="1"/>
  <c r="G131" i="104" s="1"/>
  <c r="P68" i="104" a="1"/>
  <c r="P68" i="104" s="1"/>
  <c r="P125" i="104" a="1"/>
  <c r="P125" i="104" s="1"/>
  <c r="O129" i="104" a="1"/>
  <c r="O129" i="104" s="1"/>
  <c r="S161" i="104" a="1"/>
  <c r="S161" i="104" s="1"/>
  <c r="F186" i="112"/>
  <c r="J95" i="104"/>
  <c r="D40" i="104" a="1"/>
  <c r="D40" i="104" s="1"/>
  <c r="H20" i="111"/>
  <c r="D101" i="104" a="1"/>
  <c r="D101" i="104" s="1"/>
  <c r="F156" i="112"/>
  <c r="L77" i="104" a="1"/>
  <c r="L77" i="104" s="1"/>
  <c r="G80" i="104" a="1"/>
  <c r="G80" i="104" s="1"/>
  <c r="F144" i="112"/>
  <c r="P27" i="104" a="1"/>
  <c r="P27" i="104" s="1"/>
  <c r="E157" i="104" a="1"/>
  <c r="E157" i="104" s="1"/>
  <c r="Q93" i="104" a="1"/>
  <c r="Q93" i="104" s="1"/>
  <c r="J158" i="104"/>
  <c r="F82" i="104" a="1"/>
  <c r="F82" i="104" s="1"/>
  <c r="F136" i="104" a="1"/>
  <c r="F136" i="104" s="1"/>
  <c r="G77" i="104" a="1"/>
  <c r="G77" i="104" s="1"/>
  <c r="D24" i="104" a="1"/>
  <c r="D24" i="104" s="1"/>
  <c r="F88" i="112"/>
  <c r="L44" i="104" a="1"/>
  <c r="L44" i="104" s="1"/>
  <c r="G32" i="104" a="1"/>
  <c r="G32" i="104" s="1"/>
  <c r="F118" i="112"/>
  <c r="F27" i="104" a="1"/>
  <c r="F27" i="104" s="1"/>
  <c r="F141" i="112"/>
  <c r="E107" i="104" a="1"/>
  <c r="E107" i="104" s="1"/>
  <c r="Q14" i="104" a="1"/>
  <c r="Q14" i="104" s="1"/>
  <c r="Q60" i="104" a="1"/>
  <c r="Q60" i="104" s="1"/>
  <c r="G40" i="104" a="1"/>
  <c r="G40" i="104" s="1"/>
  <c r="E133" i="104" a="1"/>
  <c r="E133" i="104" s="1"/>
  <c r="D74" i="104" a="1"/>
  <c r="D74" i="104" s="1"/>
  <c r="G73" i="104" a="1"/>
  <c r="G73" i="104" s="1"/>
  <c r="L18" i="104" a="1"/>
  <c r="L18" i="104" s="1"/>
  <c r="P24" i="111" s="1"/>
  <c r="F140" i="112"/>
  <c r="F148" i="104" a="1"/>
  <c r="F148" i="104" s="1"/>
  <c r="G163" i="104" a="1"/>
  <c r="G163" i="104" s="1"/>
  <c r="D111" i="104" a="1"/>
  <c r="D111" i="104" s="1"/>
  <c r="E27" i="104" a="1"/>
  <c r="E27" i="104" s="1"/>
  <c r="R84" i="104" a="1"/>
  <c r="R84" i="104" s="1"/>
  <c r="L36" i="104" a="1"/>
  <c r="L36" i="104" s="1"/>
  <c r="Q111" i="104" a="1"/>
  <c r="Q111" i="104" s="1"/>
  <c r="O104" i="104" a="1"/>
  <c r="O104" i="104" s="1"/>
  <c r="S87" i="104" a="1"/>
  <c r="S87" i="104" s="1"/>
  <c r="L152" i="104" a="1"/>
  <c r="L152" i="104" s="1"/>
  <c r="L74" i="104" a="1"/>
  <c r="L74" i="104" s="1"/>
  <c r="F129" i="104" a="1"/>
  <c r="F129" i="104" s="1"/>
  <c r="G109" i="104" a="1"/>
  <c r="G109" i="104" s="1"/>
  <c r="F25" i="104" a="1"/>
  <c r="F25" i="104" s="1"/>
  <c r="F117" i="104" a="1"/>
  <c r="F117" i="104" s="1"/>
  <c r="F94" i="104" a="1"/>
  <c r="F94" i="104" s="1"/>
  <c r="L153" i="104" a="1"/>
  <c r="L153" i="104" s="1"/>
  <c r="F104" i="104" a="1"/>
  <c r="F104" i="104" s="1"/>
  <c r="E48" i="104" a="1"/>
  <c r="E48" i="104" s="1"/>
  <c r="F153" i="104" a="1"/>
  <c r="F153" i="104" s="1"/>
  <c r="L47" i="104" a="1"/>
  <c r="L47" i="104" s="1"/>
  <c r="L165" i="104" a="1"/>
  <c r="L165" i="104" s="1"/>
  <c r="Q152" i="104" a="1"/>
  <c r="Q152" i="104" s="1"/>
  <c r="F53" i="104" a="1"/>
  <c r="F53" i="104" s="1"/>
  <c r="F160" i="104" a="1"/>
  <c r="F160" i="104" s="1"/>
  <c r="H27" i="111"/>
  <c r="D94" i="104" a="1"/>
  <c r="D94" i="104" s="1"/>
  <c r="F72" i="112"/>
  <c r="E45" i="104" a="1"/>
  <c r="E45" i="104" s="1"/>
  <c r="D105" i="104" a="1"/>
  <c r="D105" i="104" s="1"/>
  <c r="O138" i="104" a="1"/>
  <c r="O138" i="104" s="1"/>
  <c r="F147" i="104" a="1"/>
  <c r="F147" i="104" s="1"/>
  <c r="G137" i="104" a="1"/>
  <c r="G137" i="104" s="1"/>
  <c r="D72" i="104" a="1"/>
  <c r="D72" i="104" s="1"/>
  <c r="N55" i="104" a="1"/>
  <c r="N55" i="104" s="1"/>
  <c r="N50" i="104" a="1"/>
  <c r="N50" i="104" s="1"/>
  <c r="T19" i="104" a="1"/>
  <c r="T19" i="104" s="1"/>
  <c r="G122" i="104" a="1"/>
  <c r="G122" i="104" s="1"/>
  <c r="Q162" i="104" a="1"/>
  <c r="Q162" i="104" s="1"/>
  <c r="P88" i="104" a="1"/>
  <c r="P88" i="104" s="1"/>
  <c r="S152" i="104" a="1"/>
  <c r="S152" i="104" s="1"/>
  <c r="O87" i="104" a="1"/>
  <c r="O87" i="104" s="1"/>
  <c r="D116" i="104" a="1"/>
  <c r="D116" i="104" s="1"/>
  <c r="F133" i="104" a="1"/>
  <c r="F133" i="104" s="1"/>
  <c r="P113" i="104" a="1"/>
  <c r="P113" i="104" s="1"/>
  <c r="T156" i="104" a="1"/>
  <c r="T156" i="104" s="1"/>
  <c r="J46" i="104"/>
  <c r="I160" i="104"/>
  <c r="T170" i="104" a="1"/>
  <c r="T170" i="104" s="1"/>
  <c r="I18" i="104"/>
  <c r="Q24" i="111" s="1"/>
  <c r="N64" i="104" a="1"/>
  <c r="N64" i="104" s="1"/>
  <c r="S151" i="104" a="1"/>
  <c r="S151" i="104" s="1"/>
  <c r="Q163" i="104" a="1"/>
  <c r="Q163" i="104" s="1"/>
  <c r="R90" i="104" a="1"/>
  <c r="R90" i="104" s="1"/>
  <c r="S142" i="104" a="1"/>
  <c r="S142" i="104" s="1"/>
  <c r="J28" i="104"/>
  <c r="F114" i="104" a="1"/>
  <c r="F114" i="104" s="1"/>
  <c r="R151" i="104" a="1"/>
  <c r="R151" i="104" s="1"/>
  <c r="P114" i="104" a="1"/>
  <c r="P114" i="104" s="1"/>
  <c r="I61" i="104"/>
  <c r="G98" i="104" a="1"/>
  <c r="G98" i="104" s="1"/>
  <c r="S27" i="104" a="1"/>
  <c r="S27" i="104" s="1"/>
  <c r="N144" i="104" a="1"/>
  <c r="N144" i="104" s="1"/>
  <c r="L96" i="104" a="1"/>
  <c r="L96" i="104" s="1"/>
  <c r="R116" i="104" a="1"/>
  <c r="R116" i="104" s="1"/>
  <c r="R57" i="104" a="1"/>
  <c r="R57" i="104" s="1"/>
  <c r="J166" i="104"/>
  <c r="S48" i="104" a="1"/>
  <c r="S48" i="104" s="1"/>
  <c r="I66" i="104"/>
  <c r="I44" i="104"/>
  <c r="N110" i="104" a="1"/>
  <c r="N110" i="104" s="1"/>
  <c r="O45" i="104" a="1"/>
  <c r="O45" i="104" s="1"/>
  <c r="S159" i="104" a="1"/>
  <c r="S159" i="104" s="1"/>
  <c r="P121" i="104" a="1"/>
  <c r="P121" i="104" s="1"/>
  <c r="Q141" i="104" a="1"/>
  <c r="Q141" i="104" s="1"/>
  <c r="E112" i="104" a="1"/>
  <c r="E112" i="104" s="1"/>
  <c r="D122" i="104" a="1"/>
  <c r="D122" i="104" s="1"/>
  <c r="R73" i="104" a="1"/>
  <c r="R73" i="104" s="1"/>
  <c r="F161" i="112"/>
  <c r="J47" i="104"/>
  <c r="I69" i="104"/>
  <c r="R39" i="104" a="1"/>
  <c r="R39" i="104" s="1"/>
  <c r="L136" i="104" a="1"/>
  <c r="L136" i="104" s="1"/>
  <c r="J48" i="104"/>
  <c r="S70" i="104" a="1"/>
  <c r="S70" i="104" s="1"/>
  <c r="E89" i="104" a="1"/>
  <c r="E89" i="104" s="1"/>
  <c r="O140" i="104" a="1"/>
  <c r="O140" i="104" s="1"/>
  <c r="P141" i="104" a="1"/>
  <c r="P141" i="104" s="1"/>
  <c r="T42" i="104" a="1"/>
  <c r="T42" i="104" s="1"/>
  <c r="S140" i="104" a="1"/>
  <c r="S140" i="104" s="1"/>
  <c r="R61" i="104" a="1"/>
  <c r="R61" i="104" s="1"/>
  <c r="I96" i="104"/>
  <c r="S15" i="104" a="1"/>
  <c r="S15" i="104" s="1"/>
  <c r="P149" i="104" a="1"/>
  <c r="P149" i="104" s="1"/>
  <c r="O160" i="104" a="1"/>
  <c r="O160" i="104" s="1"/>
  <c r="T38" i="104" a="1"/>
  <c r="T38" i="104" s="1"/>
  <c r="Q84" i="104" a="1"/>
  <c r="Q84" i="104" s="1"/>
  <c r="R108" i="104" a="1"/>
  <c r="R108" i="104" s="1"/>
  <c r="R168" i="104" a="1"/>
  <c r="R168" i="104" s="1"/>
  <c r="P136" i="104" a="1"/>
  <c r="P136" i="104" s="1"/>
  <c r="O120" i="104" a="1"/>
  <c r="O120" i="104" s="1"/>
  <c r="J59" i="104"/>
  <c r="Q24" i="104" a="1"/>
  <c r="Q24" i="104" s="1"/>
  <c r="T82" i="104" a="1"/>
  <c r="T82" i="104" s="1"/>
  <c r="N54" i="104" a="1"/>
  <c r="N54" i="104" s="1"/>
  <c r="L140" i="104" a="1"/>
  <c r="L140" i="104" s="1"/>
  <c r="F73" i="104" a="1"/>
  <c r="F73" i="104" s="1"/>
  <c r="L135" i="104" a="1"/>
  <c r="L135" i="104" s="1"/>
  <c r="F79" i="104" a="1"/>
  <c r="F79" i="104" s="1"/>
  <c r="E134" i="104" a="1"/>
  <c r="E134" i="104" s="1"/>
  <c r="E81" i="104" a="1"/>
  <c r="E81" i="104" s="1"/>
  <c r="G102" i="104" a="1"/>
  <c r="G102" i="104" s="1"/>
  <c r="D96" i="104" a="1"/>
  <c r="D96" i="104" s="1"/>
  <c r="J51" i="104"/>
  <c r="O18" i="104" a="1"/>
  <c r="O18" i="104" s="1"/>
  <c r="S45" i="104" a="1"/>
  <c r="S45" i="104" s="1"/>
  <c r="F106" i="112"/>
  <c r="F166" i="104" a="1"/>
  <c r="F166" i="104" s="1"/>
  <c r="T62" i="104" a="1"/>
  <c r="T62" i="104" s="1"/>
  <c r="E76" i="104" a="1"/>
  <c r="E76" i="104" s="1"/>
  <c r="F28" i="104" a="1"/>
  <c r="F28" i="104" s="1"/>
  <c r="G147" i="104" a="1"/>
  <c r="G147" i="104" s="1"/>
  <c r="E120" i="104" a="1"/>
  <c r="E120" i="104" s="1"/>
  <c r="F82" i="112"/>
  <c r="D76" i="104" a="1"/>
  <c r="D76" i="104" s="1"/>
  <c r="P127" i="104" a="1"/>
  <c r="P127" i="104" s="1"/>
  <c r="N160" i="104" a="1"/>
  <c r="N160" i="104" s="1"/>
  <c r="L139" i="104" a="1"/>
  <c r="L139" i="104" s="1"/>
  <c r="Q71" i="104" a="1"/>
  <c r="Q71" i="104" s="1"/>
  <c r="E158" i="104" a="1"/>
  <c r="E158" i="104" s="1"/>
  <c r="L161" i="104" a="1"/>
  <c r="L161" i="104" s="1"/>
  <c r="L117" i="104" a="1"/>
  <c r="L117" i="104" s="1"/>
  <c r="L129" i="104" a="1"/>
  <c r="L129" i="104" s="1"/>
  <c r="L70" i="104" a="1"/>
  <c r="L70" i="104" s="1"/>
  <c r="D125" i="104" a="1"/>
  <c r="D125" i="104" s="1"/>
  <c r="F150" i="104" a="1"/>
  <c r="F150" i="104" s="1"/>
  <c r="F110" i="104" a="1"/>
  <c r="F110" i="104" s="1"/>
  <c r="L147" i="104" a="1"/>
  <c r="L147" i="104" s="1"/>
  <c r="G136" i="104" a="1"/>
  <c r="G136" i="104" s="1"/>
  <c r="F16" i="104" a="1"/>
  <c r="F16" i="104" s="1"/>
  <c r="E22" i="111" s="1"/>
  <c r="D37" i="104" a="1"/>
  <c r="D37" i="104" s="1"/>
  <c r="E53" i="104" a="1"/>
  <c r="E53" i="104" s="1"/>
  <c r="G27" i="104" a="1"/>
  <c r="G27" i="104" s="1"/>
  <c r="S116" i="104" a="1"/>
  <c r="S116" i="104" s="1"/>
  <c r="D83" i="104" a="1"/>
  <c r="D83" i="104" s="1"/>
  <c r="L145" i="104" a="1"/>
  <c r="L145" i="104" s="1"/>
  <c r="G42" i="104" a="1"/>
  <c r="G42" i="104" s="1"/>
  <c r="L138" i="104" a="1"/>
  <c r="L138" i="104" s="1"/>
  <c r="G93" i="104" a="1"/>
  <c r="G93" i="104" s="1"/>
  <c r="E54" i="104" a="1"/>
  <c r="E54" i="104" s="1"/>
  <c r="O40" i="104" a="1"/>
  <c r="O40" i="104" s="1"/>
  <c r="G37" i="104" a="1"/>
  <c r="G37" i="104" s="1"/>
  <c r="D164" i="104" a="1"/>
  <c r="D164" i="104" s="1"/>
  <c r="S103" i="104" a="1"/>
  <c r="S103" i="104" s="1"/>
  <c r="T50" i="104" a="1"/>
  <c r="T50" i="104" s="1"/>
  <c r="F34" i="104" a="1"/>
  <c r="F34" i="104" s="1"/>
  <c r="G157" i="104" a="1"/>
  <c r="G157" i="104" s="1"/>
  <c r="D78" i="104" a="1"/>
  <c r="D78" i="104" s="1"/>
  <c r="L40" i="104" a="1"/>
  <c r="L40" i="104" s="1"/>
  <c r="L92" i="104" a="1"/>
  <c r="L92" i="104" s="1"/>
  <c r="E102" i="104" a="1"/>
  <c r="E102" i="104" s="1"/>
  <c r="F152" i="104" a="1"/>
  <c r="F152" i="104" s="1"/>
  <c r="G112" i="104" a="1"/>
  <c r="G112" i="104" s="1"/>
  <c r="E99" i="104" a="1"/>
  <c r="E99" i="104" s="1"/>
  <c r="F105" i="104" a="1"/>
  <c r="F105" i="104" s="1"/>
  <c r="F97" i="112"/>
  <c r="D149" i="104" a="1"/>
  <c r="D149" i="104" s="1"/>
  <c r="Q68" i="104" a="1"/>
  <c r="Q68" i="104" s="1"/>
  <c r="D92" i="104" a="1"/>
  <c r="D92" i="104" s="1"/>
  <c r="R162" i="104" a="1"/>
  <c r="R162" i="104" s="1"/>
  <c r="F91" i="104" a="1"/>
  <c r="F91" i="104" s="1"/>
  <c r="G160" i="104" a="1"/>
  <c r="G160" i="104" s="1"/>
  <c r="E31" i="104" a="1"/>
  <c r="E31" i="104" s="1"/>
  <c r="F137" i="104" a="1"/>
  <c r="F137" i="104" s="1"/>
  <c r="E94" i="104" a="1"/>
  <c r="E94" i="104" s="1"/>
  <c r="G153" i="104" a="1"/>
  <c r="G153" i="104" s="1"/>
  <c r="D61" i="104" a="1"/>
  <c r="D61" i="104" s="1"/>
  <c r="G57" i="104" a="1"/>
  <c r="G57" i="104" s="1"/>
  <c r="F18" i="104" a="1"/>
  <c r="F18" i="104" s="1"/>
  <c r="E24" i="111" s="1"/>
  <c r="E37" i="104" a="1"/>
  <c r="E37" i="104" s="1"/>
  <c r="D93" i="104" a="1"/>
  <c r="D93" i="104" s="1"/>
  <c r="S34" i="104" a="1"/>
  <c r="S34" i="104" s="1"/>
  <c r="O116" i="104" a="1"/>
  <c r="O116" i="104" s="1"/>
  <c r="S19" i="104" a="1"/>
  <c r="S19" i="104" s="1"/>
  <c r="T58" i="104" a="1"/>
  <c r="T58" i="104" s="1"/>
  <c r="E78" i="104" a="1"/>
  <c r="E78" i="104" s="1"/>
  <c r="E168" i="104" a="1"/>
  <c r="E168" i="104" s="1"/>
  <c r="D26" i="111" s="1"/>
  <c r="F126" i="104" a="1"/>
  <c r="F126" i="104" s="1"/>
  <c r="Q54" i="104" a="1"/>
  <c r="Q54" i="104" s="1"/>
  <c r="L61" i="104" a="1"/>
  <c r="L61" i="104" s="1"/>
  <c r="F143" i="112"/>
  <c r="E50" i="104" a="1"/>
  <c r="E50" i="104" s="1"/>
  <c r="F173" i="112"/>
  <c r="E77" i="104" a="1"/>
  <c r="E77" i="104" s="1"/>
  <c r="F15" i="104" a="1"/>
  <c r="F15" i="104" s="1"/>
  <c r="E21" i="111" s="1"/>
  <c r="D126" i="104" a="1"/>
  <c r="D126" i="104" s="1"/>
  <c r="F115" i="104" a="1"/>
  <c r="F115" i="104" s="1"/>
  <c r="Q155" i="104" a="1"/>
  <c r="Q155" i="104" s="1"/>
  <c r="N101" i="104" a="1"/>
  <c r="N101" i="104" s="1"/>
  <c r="I83" i="104"/>
  <c r="T17" i="104" a="1"/>
  <c r="T17" i="104" s="1"/>
  <c r="T160" i="104" a="1"/>
  <c r="T160" i="104" s="1"/>
  <c r="P115" i="104" a="1"/>
  <c r="P115" i="104" s="1"/>
  <c r="J106" i="104"/>
  <c r="O136" i="104" a="1"/>
  <c r="O136" i="104" s="1"/>
  <c r="N131" i="104" a="1"/>
  <c r="N131" i="104" s="1"/>
  <c r="S74" i="104" a="1"/>
  <c r="S74" i="104" s="1"/>
  <c r="O149" i="104" a="1"/>
  <c r="O149" i="104" s="1"/>
  <c r="S160" i="104" a="1"/>
  <c r="S160" i="104" s="1"/>
  <c r="J31" i="104"/>
  <c r="Q95" i="104" a="1"/>
  <c r="Q95" i="104" s="1"/>
  <c r="I74" i="104"/>
  <c r="R34" i="104" a="1"/>
  <c r="R34" i="104" s="1"/>
  <c r="I90" i="104"/>
  <c r="O76" i="104" a="1"/>
  <c r="O76" i="104" s="1"/>
  <c r="P85" i="104" a="1"/>
  <c r="P85" i="104" s="1"/>
  <c r="D54" i="104" a="1"/>
  <c r="D54" i="104" s="1"/>
  <c r="N118" i="104" a="1"/>
  <c r="N118" i="104" s="1"/>
  <c r="Q128" i="104" a="1"/>
  <c r="Q128" i="104" s="1"/>
  <c r="P54" i="104" a="1"/>
  <c r="P54" i="104" s="1"/>
  <c r="P44" i="104" a="1"/>
  <c r="P44" i="104" s="1"/>
  <c r="O109" i="104" a="1"/>
  <c r="O109" i="104" s="1"/>
  <c r="S82" i="104" a="1"/>
  <c r="S82" i="104" s="1"/>
  <c r="E19" i="104" a="1"/>
  <c r="E19" i="104" s="1"/>
  <c r="D25" i="111" s="1"/>
  <c r="F22" i="104" a="1"/>
  <c r="F22" i="104" s="1"/>
  <c r="F50" i="112"/>
  <c r="E17" i="104" a="1"/>
  <c r="E17" i="104" s="1"/>
  <c r="D23" i="111" s="1"/>
  <c r="E49" i="104" a="1"/>
  <c r="E49" i="104" s="1"/>
  <c r="D131" i="104" a="1"/>
  <c r="D131" i="104" s="1"/>
  <c r="G55" i="104" a="1"/>
  <c r="G55" i="104" s="1"/>
  <c r="O37" i="104" a="1"/>
  <c r="O37" i="104" s="1"/>
  <c r="N25" i="104" a="1"/>
  <c r="N25" i="104" s="1"/>
  <c r="F101" i="104" a="1"/>
  <c r="F101" i="104" s="1"/>
  <c r="F109" i="104" a="1"/>
  <c r="F109" i="104" s="1"/>
  <c r="E61" i="104" a="1"/>
  <c r="E61" i="104" s="1"/>
  <c r="L115" i="104" a="1"/>
  <c r="L115" i="104" s="1"/>
  <c r="F92" i="112"/>
  <c r="G127" i="104" a="1"/>
  <c r="G127" i="104" s="1"/>
  <c r="G91" i="104" a="1"/>
  <c r="G91" i="104" s="1"/>
  <c r="G15" i="104" a="1"/>
  <c r="G15" i="104" s="1"/>
  <c r="F21" i="111" s="1"/>
  <c r="D138" i="104" a="1"/>
  <c r="D138" i="104" s="1"/>
  <c r="E124" i="104" a="1"/>
  <c r="E124" i="104" s="1"/>
  <c r="R49" i="104" a="1"/>
  <c r="R49" i="104" s="1"/>
  <c r="G66" i="104" a="1"/>
  <c r="G66" i="104" s="1"/>
  <c r="T116" i="104" a="1"/>
  <c r="T116" i="104" s="1"/>
  <c r="L137" i="104" a="1"/>
  <c r="L137" i="104" s="1"/>
  <c r="G126" i="104" a="1"/>
  <c r="G126" i="104" s="1"/>
  <c r="G103" i="104" a="1"/>
  <c r="G103" i="104" s="1"/>
  <c r="P119" i="104" a="1"/>
  <c r="P119" i="104" s="1"/>
  <c r="F68" i="104" a="1"/>
  <c r="F68" i="104" s="1"/>
  <c r="G106" i="104" a="1"/>
  <c r="G106" i="104" s="1"/>
  <c r="E42" i="104" a="1"/>
  <c r="E42" i="104" s="1"/>
  <c r="D167" i="104" a="1"/>
  <c r="D167" i="104" s="1"/>
  <c r="G114" i="104" a="1"/>
  <c r="G114" i="104" s="1"/>
  <c r="G28" i="104" a="1"/>
  <c r="G28" i="104" s="1"/>
  <c r="D28" i="104" a="1"/>
  <c r="D28" i="104" s="1"/>
  <c r="E32" i="104" a="1"/>
  <c r="E32" i="104" s="1"/>
  <c r="O121" i="104" a="1"/>
  <c r="O121" i="104" s="1"/>
  <c r="O31" i="104" a="1"/>
  <c r="O31" i="104" s="1"/>
  <c r="E123" i="104" a="1"/>
  <c r="E123" i="104" s="1"/>
  <c r="L100" i="104" a="1"/>
  <c r="L100" i="104" s="1"/>
  <c r="O29" i="104" a="1"/>
  <c r="O29" i="104" s="1"/>
  <c r="D23" i="104" a="1"/>
  <c r="D23" i="104" s="1"/>
  <c r="L52" i="104" a="1"/>
  <c r="L52" i="104" s="1"/>
  <c r="F99" i="104" a="1"/>
  <c r="F99" i="104" s="1"/>
  <c r="G85" i="104" a="1"/>
  <c r="G85" i="104" s="1"/>
  <c r="L38" i="104" a="1"/>
  <c r="L38" i="104" s="1"/>
  <c r="F102" i="104" a="1"/>
  <c r="F102" i="104" s="1"/>
  <c r="F123" i="104" a="1"/>
  <c r="F123" i="104" s="1"/>
  <c r="D120" i="104" a="1"/>
  <c r="D120" i="104" s="1"/>
  <c r="F182" i="112"/>
  <c r="P42" i="104" a="1"/>
  <c r="P42" i="104" s="1"/>
  <c r="D136" i="104" a="1"/>
  <c r="D136" i="104" s="1"/>
  <c r="N40" i="104" a="1"/>
  <c r="N40" i="104" s="1"/>
  <c r="E131" i="104" a="1"/>
  <c r="E131" i="104" s="1"/>
  <c r="L103" i="104" a="1"/>
  <c r="L103" i="104" s="1"/>
  <c r="G84" i="104" a="1"/>
  <c r="G84" i="104" s="1"/>
  <c r="E97" i="104" a="1"/>
  <c r="E97" i="104" s="1"/>
  <c r="H25" i="111"/>
  <c r="T24" i="104" a="1"/>
  <c r="T24" i="104" s="1"/>
  <c r="Q113" i="104" a="1"/>
  <c r="Q113" i="104" s="1"/>
  <c r="Q51" i="104" a="1"/>
  <c r="Q51" i="104" s="1"/>
  <c r="F119" i="104" a="1"/>
  <c r="F119" i="104" s="1"/>
  <c r="G107" i="104" a="1"/>
  <c r="G107" i="104" s="1"/>
  <c r="G134" i="104" a="1"/>
  <c r="G134" i="104" s="1"/>
  <c r="E25" i="104" a="1"/>
  <c r="E25" i="104" s="1"/>
  <c r="L28" i="104" a="1"/>
  <c r="L28" i="104" s="1"/>
  <c r="E85" i="104" a="1"/>
  <c r="E85" i="104" s="1"/>
  <c r="G46" i="104" a="1"/>
  <c r="G46" i="104" s="1"/>
  <c r="L65" i="104" a="1"/>
  <c r="L65" i="104" s="1"/>
  <c r="D123" i="104" a="1"/>
  <c r="D123" i="104" s="1"/>
  <c r="F118" i="104" a="1"/>
  <c r="F118" i="104" s="1"/>
  <c r="H26" i="111"/>
  <c r="F193" i="112" s="1"/>
  <c r="L101" i="104" a="1"/>
  <c r="L101" i="104" s="1"/>
  <c r="L30" i="104" a="1"/>
  <c r="L30" i="104" s="1"/>
  <c r="F80" i="112"/>
  <c r="F167" i="112"/>
  <c r="Q89" i="104" a="1"/>
  <c r="Q89" i="104" s="1"/>
  <c r="G169" i="104" a="1"/>
  <c r="G169" i="104" s="1"/>
  <c r="F27" i="111" s="1"/>
  <c r="F73" i="112"/>
  <c r="E156" i="104" a="1"/>
  <c r="E156" i="104" s="1"/>
  <c r="D25" i="104" a="1"/>
  <c r="D25" i="104" s="1"/>
  <c r="D143" i="104" a="1"/>
  <c r="D143" i="104" s="1"/>
  <c r="D102" i="104" a="1"/>
  <c r="D102" i="104" s="1"/>
  <c r="J120" i="104"/>
  <c r="I28" i="104"/>
  <c r="R124" i="104" a="1"/>
  <c r="R124" i="104" s="1"/>
  <c r="Q127" i="104" a="1"/>
  <c r="Q127" i="104" s="1"/>
  <c r="D34" i="104" a="1"/>
  <c r="D34" i="104" s="1"/>
  <c r="G48" i="104" a="1"/>
  <c r="G48" i="104" s="1"/>
  <c r="E152" i="104" a="1"/>
  <c r="E152" i="104" s="1"/>
  <c r="F96" i="112"/>
  <c r="F156" i="104" a="1"/>
  <c r="F156" i="104" s="1"/>
  <c r="E59" i="104" a="1"/>
  <c r="E59" i="104" s="1"/>
  <c r="G155" i="104" a="1"/>
  <c r="G155" i="104" s="1"/>
  <c r="G88" i="104" a="1"/>
  <c r="G88" i="104" s="1"/>
  <c r="E36" i="104" a="1"/>
  <c r="E36" i="104" s="1"/>
  <c r="O169" i="104" a="1"/>
  <c r="O169" i="104" s="1"/>
  <c r="N42" i="104" a="1"/>
  <c r="N42" i="104" s="1"/>
  <c r="J129" i="104"/>
  <c r="P111" i="104" a="1"/>
  <c r="P111" i="104" s="1"/>
  <c r="F95" i="112"/>
  <c r="G19" i="104" a="1"/>
  <c r="G19" i="104" s="1"/>
  <c r="F25" i="111" s="1"/>
  <c r="F56" i="104" a="1"/>
  <c r="F56" i="104" s="1"/>
  <c r="L49" i="104" a="1"/>
  <c r="L49" i="104" s="1"/>
  <c r="F24" i="104" a="1"/>
  <c r="F24" i="104" s="1"/>
  <c r="E114" i="104" a="1"/>
  <c r="E114" i="104" s="1"/>
  <c r="L143" i="104" a="1"/>
  <c r="L143" i="104" s="1"/>
  <c r="E110" i="104" a="1"/>
  <c r="E110" i="104" s="1"/>
  <c r="L128" i="104" a="1"/>
  <c r="L128" i="104" s="1"/>
  <c r="S35" i="104" a="1"/>
  <c r="S35" i="104" s="1"/>
  <c r="R88" i="104" a="1"/>
  <c r="R88" i="104" s="1"/>
  <c r="R110" i="104" a="1"/>
  <c r="R110" i="104" s="1"/>
  <c r="O39" i="104" a="1"/>
  <c r="O39" i="104" s="1"/>
  <c r="F128" i="112"/>
  <c r="L159" i="104" a="1"/>
  <c r="L159" i="104" s="1"/>
  <c r="G99" i="104" a="1"/>
  <c r="G99" i="104" s="1"/>
  <c r="J15" i="104"/>
  <c r="R21" i="111" s="1"/>
  <c r="E68" i="104" a="1"/>
  <c r="E68" i="104" s="1"/>
  <c r="E169" i="104" a="1"/>
  <c r="E169" i="104" s="1"/>
  <c r="D27" i="111" s="1"/>
  <c r="E57" i="104" a="1"/>
  <c r="E57" i="104" s="1"/>
  <c r="E121" i="104" a="1"/>
  <c r="E121" i="104" s="1"/>
  <c r="E40" i="104" a="1"/>
  <c r="E40" i="104" s="1"/>
  <c r="E52" i="104" a="1"/>
  <c r="E52" i="104" s="1"/>
  <c r="F72" i="104" a="1"/>
  <c r="F72" i="104" s="1"/>
  <c r="F62" i="112"/>
  <c r="R139" i="104" a="1"/>
  <c r="R139" i="104" s="1"/>
  <c r="S101" i="104" a="1"/>
  <c r="S101" i="104" s="1"/>
  <c r="O122" i="104" a="1"/>
  <c r="O122" i="104" s="1"/>
  <c r="N95" i="104" a="1"/>
  <c r="N95" i="104" s="1"/>
  <c r="E75" i="104" a="1"/>
  <c r="E75" i="104" s="1"/>
  <c r="G30" i="104" a="1"/>
  <c r="G30" i="104" s="1"/>
  <c r="F111" i="104" a="1"/>
  <c r="F111" i="104" s="1"/>
  <c r="O135" i="104" a="1"/>
  <c r="O135" i="104" s="1"/>
  <c r="F39" i="104" a="1"/>
  <c r="F39" i="104" s="1"/>
  <c r="E30" i="104" a="1"/>
  <c r="E30" i="104" s="1"/>
  <c r="L148" i="104" a="1"/>
  <c r="L148" i="104" s="1"/>
  <c r="G87" i="104" a="1"/>
  <c r="G87" i="104" s="1"/>
  <c r="F123" i="112"/>
  <c r="D129" i="104" a="1"/>
  <c r="D129" i="104" s="1"/>
  <c r="D152" i="104" a="1"/>
  <c r="D152" i="104" s="1"/>
  <c r="S50" i="104" a="1"/>
  <c r="S50" i="104" s="1"/>
  <c r="P15" i="104" a="1"/>
  <c r="P15" i="104" s="1"/>
  <c r="O157" i="104" a="1"/>
  <c r="O157" i="104" s="1"/>
  <c r="T44" i="104" a="1"/>
  <c r="T44" i="104" s="1"/>
  <c r="T53" i="104" a="1"/>
  <c r="T53" i="104" s="1"/>
  <c r="G150" i="104" a="1"/>
  <c r="G150" i="104" s="1"/>
  <c r="F131" i="104" a="1"/>
  <c r="F131" i="104" s="1"/>
  <c r="G139" i="104" a="1"/>
  <c r="G139" i="104" s="1"/>
  <c r="D52" i="104" a="1"/>
  <c r="D52" i="104" s="1"/>
  <c r="F115" i="112"/>
  <c r="F192" i="112"/>
  <c r="F151" i="112"/>
  <c r="D16" i="104" a="1"/>
  <c r="D16" i="104" s="1"/>
  <c r="G22" i="111" s="1"/>
  <c r="S126" i="104" a="1"/>
  <c r="S126" i="104" s="1"/>
  <c r="L116" i="104" a="1"/>
  <c r="L116" i="104" s="1"/>
  <c r="E164" i="104" a="1"/>
  <c r="E164" i="104" s="1"/>
  <c r="F183" i="112"/>
  <c r="F187" i="112"/>
  <c r="F146" i="104" a="1"/>
  <c r="F146" i="104" s="1"/>
  <c r="F154" i="112"/>
  <c r="D60" i="104" a="1"/>
  <c r="D60" i="104" s="1"/>
  <c r="D81" i="104" a="1"/>
  <c r="D81" i="104" s="1"/>
  <c r="F160" i="112"/>
  <c r="E159" i="104" a="1"/>
  <c r="E159" i="104" s="1"/>
  <c r="L43" i="104" a="1"/>
  <c r="L43" i="104" s="1"/>
  <c r="P101" i="104" a="1"/>
  <c r="P101" i="104" s="1"/>
  <c r="Q48" i="104" a="1"/>
  <c r="Q48" i="104" s="1"/>
  <c r="F59" i="104" a="1"/>
  <c r="F59" i="104" s="1"/>
  <c r="F181" i="112"/>
  <c r="E70" i="104" a="1"/>
  <c r="E70" i="104" s="1"/>
  <c r="L91" i="104" a="1"/>
  <c r="L91" i="104" s="1"/>
  <c r="G18" i="104" a="1"/>
  <c r="G18" i="104" s="1"/>
  <c r="F24" i="111" s="1"/>
  <c r="E28" i="104" a="1"/>
  <c r="E28" i="104" s="1"/>
  <c r="J116" i="104"/>
  <c r="L160" i="104" a="1"/>
  <c r="L160" i="104" s="1"/>
  <c r="E74" i="104" a="1"/>
  <c r="E74" i="104" s="1"/>
  <c r="H28" i="111"/>
  <c r="F195" i="112" s="1"/>
  <c r="L89" i="104" a="1"/>
  <c r="L89" i="104" s="1"/>
  <c r="O33" i="104" a="1"/>
  <c r="O33" i="104" s="1"/>
  <c r="O144" i="104" a="1"/>
  <c r="O144" i="104" s="1"/>
  <c r="T49" i="104" a="1"/>
  <c r="T49" i="104" s="1"/>
  <c r="G95" i="104" a="1"/>
  <c r="G95" i="104" s="1"/>
  <c r="G101" i="104" a="1"/>
  <c r="G101" i="104" s="1"/>
  <c r="G16" i="104" a="1"/>
  <c r="G16" i="104" s="1"/>
  <c r="F22" i="111" s="1"/>
  <c r="D100" i="104" a="1"/>
  <c r="D100" i="104" s="1"/>
  <c r="F185" i="112"/>
  <c r="F124" i="112"/>
  <c r="F55" i="104" a="1"/>
  <c r="F55" i="104" s="1"/>
  <c r="L121" i="104" a="1"/>
  <c r="L121" i="104" s="1"/>
  <c r="G69" i="104" a="1"/>
  <c r="G69" i="104" s="1"/>
  <c r="N115" i="104" a="1"/>
  <c r="N115" i="104" s="1"/>
  <c r="T166" i="104" a="1"/>
  <c r="T166" i="104" s="1"/>
  <c r="I130" i="104"/>
  <c r="P65" i="104" a="1"/>
  <c r="P65" i="104" s="1"/>
  <c r="G151" i="104" a="1"/>
  <c r="G151" i="104" s="1"/>
  <c r="L79" i="104" a="1"/>
  <c r="L79" i="104" s="1"/>
  <c r="G100" i="104" a="1"/>
  <c r="G100" i="104" s="1"/>
  <c r="R150" i="104" a="1"/>
  <c r="R150" i="104" s="1"/>
  <c r="E58" i="104" a="1"/>
  <c r="E58" i="104" s="1"/>
  <c r="F74" i="112"/>
  <c r="L119" i="104" a="1"/>
  <c r="L119" i="104" s="1"/>
  <c r="L32" i="104" a="1"/>
  <c r="L32" i="104" s="1"/>
  <c r="E62" i="104" a="1"/>
  <c r="E62" i="104" s="1"/>
  <c r="E56" i="104" a="1"/>
  <c r="E56" i="104" s="1"/>
  <c r="T16" i="104" a="1"/>
  <c r="T16" i="104" s="1"/>
  <c r="F158" i="112"/>
  <c r="T102" i="104" a="1"/>
  <c r="T102" i="104" s="1"/>
  <c r="T147" i="104" a="1"/>
  <c r="T147" i="104" s="1"/>
  <c r="N37" i="104" a="1"/>
  <c r="N37" i="104" s="1"/>
  <c r="L158" i="104" a="1"/>
  <c r="L158" i="104" s="1"/>
  <c r="F112" i="112"/>
  <c r="D46" i="104" a="1"/>
  <c r="D46" i="104" s="1"/>
  <c r="Q41" i="104" a="1"/>
  <c r="Q41" i="104" s="1"/>
  <c r="G142" i="104" a="1"/>
  <c r="G142" i="104" s="1"/>
  <c r="G111" i="104" a="1"/>
  <c r="G111" i="104" s="1"/>
  <c r="F84" i="112"/>
  <c r="L26" i="104" a="1"/>
  <c r="L26" i="104" s="1"/>
  <c r="D59" i="104" a="1"/>
  <c r="D59" i="104" s="1"/>
  <c r="L125" i="104" a="1"/>
  <c r="L125" i="104" s="1"/>
  <c r="G152" i="104" a="1"/>
  <c r="G152" i="104" s="1"/>
  <c r="Q116" i="104" a="1"/>
  <c r="Q116" i="104" s="1"/>
  <c r="Q38" i="104" a="1"/>
  <c r="Q38" i="104" s="1"/>
  <c r="Q167" i="104" a="1"/>
  <c r="Q167" i="104" s="1"/>
  <c r="R15" i="104" a="1"/>
  <c r="R15" i="104" s="1"/>
  <c r="F99" i="112"/>
  <c r="F139" i="104" a="1"/>
  <c r="F139" i="104" s="1"/>
  <c r="J57" i="104"/>
  <c r="E101" i="104" a="1"/>
  <c r="E101" i="104" s="1"/>
  <c r="G92" i="104" a="1"/>
  <c r="G92" i="104" s="1"/>
  <c r="O23" i="104" a="1"/>
  <c r="O23" i="104" s="1"/>
  <c r="E132" i="104" a="1"/>
  <c r="E132" i="104" s="1"/>
  <c r="D97" i="104" a="1"/>
  <c r="D97" i="104" s="1"/>
  <c r="Q110" i="104" a="1"/>
  <c r="Q110" i="104" s="1"/>
  <c r="I27" i="104"/>
  <c r="F64" i="104" a="1"/>
  <c r="F64" i="104" s="1"/>
  <c r="G81" i="104" a="1"/>
  <c r="G81" i="104" s="1"/>
  <c r="D169" i="104" a="1"/>
  <c r="D169" i="104" s="1"/>
  <c r="G27" i="111" s="1"/>
  <c r="F159" i="112"/>
  <c r="D104" i="104" a="1"/>
  <c r="D104" i="104" s="1"/>
  <c r="E106" i="104" a="1"/>
  <c r="E106" i="104" s="1"/>
  <c r="F161" i="104" a="1"/>
  <c r="F161" i="104" s="1"/>
  <c r="L71" i="104" a="1"/>
  <c r="L71" i="104" s="1"/>
  <c r="T48" i="104" a="1"/>
  <c r="T48" i="104" s="1"/>
  <c r="P51" i="104" a="1"/>
  <c r="P51" i="104" s="1"/>
  <c r="Q153" i="104" a="1"/>
  <c r="Q153" i="104" s="1"/>
  <c r="L72" i="104" a="1"/>
  <c r="L72" i="104" s="1"/>
  <c r="L90" i="104" a="1"/>
  <c r="L90" i="104" s="1"/>
  <c r="D124" i="104" a="1"/>
  <c r="D124" i="104" s="1"/>
  <c r="E51" i="104" a="1"/>
  <c r="E51" i="104" s="1"/>
  <c r="E41" i="104" a="1"/>
  <c r="E41" i="104" s="1"/>
  <c r="E23" i="104" a="1"/>
  <c r="E23" i="104" s="1"/>
  <c r="D168" i="104" a="1"/>
  <c r="D168" i="104" s="1"/>
  <c r="G26" i="111" s="1"/>
  <c r="F125" i="112"/>
  <c r="F35" i="104" a="1"/>
  <c r="F35" i="104" s="1"/>
  <c r="G154" i="104" a="1"/>
  <c r="G154" i="104" s="1"/>
  <c r="D162" i="104" a="1"/>
  <c r="D162" i="104" s="1"/>
  <c r="Q165" i="104" a="1"/>
  <c r="Q165" i="104" s="1"/>
  <c r="R48" i="104" a="1"/>
  <c r="R48" i="104" s="1"/>
  <c r="J80" i="104"/>
  <c r="H21" i="111"/>
  <c r="L107" i="104" a="1"/>
  <c r="L107" i="104" s="1"/>
  <c r="G75" i="104" a="1"/>
  <c r="G75" i="104" s="1"/>
  <c r="L27" i="104" a="1"/>
  <c r="L27" i="104" s="1"/>
  <c r="G130" i="104" a="1"/>
  <c r="G130" i="104" s="1"/>
  <c r="L33" i="104" a="1"/>
  <c r="L33" i="104" s="1"/>
  <c r="E127" i="104" a="1"/>
  <c r="E127" i="104" s="1"/>
  <c r="L57" i="104" a="1"/>
  <c r="L57" i="104" s="1"/>
  <c r="L105" i="104" a="1"/>
  <c r="L105" i="104" s="1"/>
  <c r="L164" i="104" a="1"/>
  <c r="L164" i="104" s="1"/>
  <c r="Q77" i="104" a="1"/>
  <c r="Q77" i="104" s="1"/>
  <c r="T21" i="104" a="1"/>
  <c r="T21" i="104" s="1"/>
  <c r="R99" i="104" a="1"/>
  <c r="R99" i="104" s="1"/>
  <c r="T164" i="104" a="1"/>
  <c r="T164" i="104" s="1"/>
  <c r="D73" i="104" a="1"/>
  <c r="D73" i="104" s="1"/>
  <c r="G63" i="104" a="1"/>
  <c r="G63" i="104" s="1"/>
  <c r="F86" i="112"/>
  <c r="R67" i="104" a="1"/>
  <c r="R67" i="104" s="1"/>
  <c r="L111" i="104" a="1"/>
  <c r="L111" i="104" s="1"/>
  <c r="L162" i="104" a="1"/>
  <c r="L162" i="104" s="1"/>
  <c r="G74" i="104" a="1"/>
  <c r="G74" i="104" s="1"/>
  <c r="F98" i="112"/>
  <c r="F128" i="104" a="1"/>
  <c r="F128" i="104" s="1"/>
  <c r="E153" i="104" a="1"/>
  <c r="E153" i="104" s="1"/>
  <c r="E165" i="104" a="1"/>
  <c r="E165" i="104" s="1"/>
  <c r="G105" i="104" a="1"/>
  <c r="G105" i="104" s="1"/>
  <c r="I161" i="104"/>
  <c r="I31" i="104"/>
  <c r="T84" i="104" a="1"/>
  <c r="T84" i="104" s="1"/>
  <c r="T47" i="104" a="1"/>
  <c r="T47" i="104" s="1"/>
  <c r="F20" i="104" a="1"/>
  <c r="F20" i="104" s="1"/>
  <c r="E148" i="104" a="1"/>
  <c r="E148" i="104" s="1"/>
  <c r="D35" i="104" a="1"/>
  <c r="D35" i="104" s="1"/>
  <c r="E66" i="104" a="1"/>
  <c r="E66" i="104" s="1"/>
  <c r="E143" i="104" a="1"/>
  <c r="E143" i="104" s="1"/>
  <c r="F60" i="104" a="1"/>
  <c r="F60" i="104" s="1"/>
  <c r="L150" i="104" a="1"/>
  <c r="L150" i="104" s="1"/>
  <c r="F29" i="104" a="1"/>
  <c r="F29" i="104" s="1"/>
  <c r="G164" i="104" a="1"/>
  <c r="G164" i="104" s="1"/>
  <c r="D106" i="104" a="1"/>
  <c r="D106" i="104" s="1"/>
  <c r="F162" i="104" a="1"/>
  <c r="F162" i="104" s="1"/>
  <c r="J128" i="104"/>
  <c r="S168" i="104" a="1"/>
  <c r="S168" i="104" s="1"/>
  <c r="F87" i="104" a="1"/>
  <c r="F87" i="104" s="1"/>
  <c r="P37" i="104" a="1"/>
  <c r="P37" i="104" s="1"/>
  <c r="D156" i="104" a="1"/>
  <c r="D156" i="104" s="1"/>
  <c r="L51" i="104" a="1"/>
  <c r="L51" i="104" s="1"/>
  <c r="F58" i="104" a="1"/>
  <c r="F58" i="104" s="1"/>
  <c r="F64" i="112"/>
  <c r="D39" i="104" a="1"/>
  <c r="D39" i="104" s="1"/>
  <c r="R152" i="104" a="1"/>
  <c r="R152" i="104" s="1"/>
  <c r="D148" i="104" a="1"/>
  <c r="D148" i="104" s="1"/>
  <c r="F53" i="112"/>
  <c r="E44" i="104" a="1"/>
  <c r="E44" i="104" s="1"/>
  <c r="S115" i="104" a="1"/>
  <c r="S115" i="104" s="1"/>
  <c r="E125" i="104" a="1"/>
  <c r="E125" i="104" s="1"/>
  <c r="G132" i="104" a="1"/>
  <c r="G132" i="104" s="1"/>
  <c r="P71" i="104" a="1"/>
  <c r="P71" i="104" s="1"/>
  <c r="J139" i="104"/>
  <c r="F32" i="104" a="1"/>
  <c r="F32" i="104" s="1"/>
  <c r="D80" i="104" a="1"/>
  <c r="D80" i="104" s="1"/>
  <c r="T76" i="104" a="1"/>
  <c r="T76" i="104" s="1"/>
  <c r="E96" i="104" a="1"/>
  <c r="E96" i="104" s="1"/>
  <c r="F70" i="112"/>
  <c r="E92" i="104" a="1"/>
  <c r="E92" i="104" s="1"/>
  <c r="E109" i="104" a="1"/>
  <c r="E109" i="104" s="1"/>
  <c r="G72" i="104" a="1"/>
  <c r="G72" i="104" s="1"/>
  <c r="F48" i="112"/>
  <c r="P142" i="104" a="1"/>
  <c r="P142" i="104" s="1"/>
  <c r="P123" i="104" a="1"/>
  <c r="P123" i="104" s="1"/>
  <c r="R132" i="104" a="1"/>
  <c r="R132" i="104" s="1"/>
  <c r="P36" i="104" a="1"/>
  <c r="P36" i="104" s="1"/>
  <c r="F126" i="112"/>
  <c r="D47" i="104" a="1"/>
  <c r="D47" i="104" s="1"/>
  <c r="E135" i="104" a="1"/>
  <c r="E135" i="104" s="1"/>
  <c r="D38" i="104" a="1"/>
  <c r="D38" i="104" s="1"/>
  <c r="G128" i="104" a="1"/>
  <c r="G128" i="104" s="1"/>
  <c r="E138" i="104" a="1"/>
  <c r="E138" i="104" s="1"/>
  <c r="F96" i="104" a="1"/>
  <c r="F96" i="104" s="1"/>
  <c r="F138" i="104" a="1"/>
  <c r="F138" i="104" s="1"/>
  <c r="J150" i="104"/>
  <c r="P78" i="104" a="1"/>
  <c r="P78" i="104" s="1"/>
  <c r="F94" i="112"/>
  <c r="L81" i="104" a="1"/>
  <c r="L81" i="104" s="1"/>
  <c r="L15" i="104" a="1"/>
  <c r="L15" i="104" s="1"/>
  <c r="P21" i="111" s="1"/>
  <c r="L60" i="104" a="1"/>
  <c r="L60" i="104" s="1"/>
  <c r="E67" i="104" a="1"/>
  <c r="E67" i="104" s="1"/>
  <c r="L16" i="104" a="1"/>
  <c r="L16" i="104" s="1"/>
  <c r="P22" i="111" s="1"/>
  <c r="D57" i="104" a="1"/>
  <c r="D57" i="104" s="1"/>
  <c r="F167" i="104" a="1"/>
  <c r="F167" i="104" s="1"/>
  <c r="L166" i="104" a="1"/>
  <c r="L166" i="104" s="1"/>
  <c r="F114" i="112"/>
  <c r="D65" i="104" a="1"/>
  <c r="D65" i="104" s="1"/>
  <c r="T146" i="104" a="1"/>
  <c r="T146" i="104" s="1"/>
  <c r="Q20" i="104" a="1"/>
  <c r="Q20" i="104" s="1"/>
  <c r="O92" i="104" a="1"/>
  <c r="O92" i="104" s="1"/>
  <c r="O57" i="104" a="1"/>
  <c r="O57" i="104" s="1"/>
  <c r="G161" i="104" a="1"/>
  <c r="G161" i="104" s="1"/>
  <c r="F89" i="104" a="1"/>
  <c r="F89" i="104" s="1"/>
  <c r="E80" i="104" a="1"/>
  <c r="E80" i="104" s="1"/>
  <c r="L78" i="104" a="1"/>
  <c r="L78" i="104" s="1"/>
  <c r="D150" i="104" a="1"/>
  <c r="D150" i="104" s="1"/>
  <c r="G86" i="104" a="1"/>
  <c r="G86" i="104" s="1"/>
  <c r="F66" i="104" a="1"/>
  <c r="F66" i="104" s="1"/>
  <c r="D90" i="104" a="1"/>
  <c r="D90" i="104" s="1"/>
  <c r="G129" i="104" a="1"/>
  <c r="G129" i="104" s="1"/>
  <c r="F157" i="104" a="1"/>
  <c r="F157" i="104" s="1"/>
  <c r="G70" i="104" a="1"/>
  <c r="G70" i="104" s="1"/>
  <c r="E46" i="104" a="1"/>
  <c r="E46" i="104" s="1"/>
  <c r="Q79" i="104" a="1"/>
  <c r="Q79" i="104" s="1"/>
  <c r="J61" i="104"/>
  <c r="F116" i="104" a="1"/>
  <c r="F116" i="104" s="1"/>
  <c r="F120" i="104" a="1"/>
  <c r="F120" i="104" s="1"/>
  <c r="F147" i="112"/>
  <c r="G144" i="104" a="1"/>
  <c r="G144" i="104" s="1"/>
  <c r="D18" i="104" a="1"/>
  <c r="D18" i="104" s="1"/>
  <c r="G24" i="111" s="1"/>
  <c r="N36" i="104" a="1"/>
  <c r="N36" i="104" s="1"/>
  <c r="D170" i="104" a="1"/>
  <c r="D170" i="104" s="1"/>
  <c r="G28" i="111" s="1"/>
  <c r="F112" i="104" a="1"/>
  <c r="F112" i="104" s="1"/>
  <c r="E22" i="104" a="1"/>
  <c r="E22" i="104" s="1"/>
  <c r="G168" i="104" a="1"/>
  <c r="G168" i="104" s="1"/>
  <c r="F26" i="111" s="1"/>
  <c r="D135" i="104" a="1"/>
  <c r="D135" i="104" s="1"/>
  <c r="D29" i="104" a="1"/>
  <c r="D29" i="104" s="1"/>
  <c r="G35" i="104" a="1"/>
  <c r="G35" i="104" s="1"/>
  <c r="F36" i="104" a="1"/>
  <c r="F36" i="104" s="1"/>
  <c r="D71" i="104" a="1"/>
  <c r="D71" i="104" s="1"/>
  <c r="J102" i="104"/>
  <c r="O81" i="104" a="1"/>
  <c r="O81" i="104" s="1"/>
  <c r="F140" i="104" a="1"/>
  <c r="F140" i="104" s="1"/>
  <c r="F146" i="112"/>
  <c r="Q57" i="104" a="1"/>
  <c r="Q57" i="104" s="1"/>
  <c r="D79" i="104" a="1"/>
  <c r="D79" i="104" s="1"/>
  <c r="F141" i="104" a="1"/>
  <c r="F141" i="104" s="1"/>
  <c r="E167" i="104" a="1"/>
  <c r="E167" i="104" s="1"/>
  <c r="L19" i="104" a="1"/>
  <c r="L19" i="104" s="1"/>
  <c r="P25" i="111" s="1"/>
  <c r="F97" i="104" a="1"/>
  <c r="F97" i="104" s="1"/>
  <c r="O113" i="104" a="1"/>
  <c r="O113" i="104" s="1"/>
  <c r="F85" i="112"/>
  <c r="F168" i="104" a="1"/>
  <c r="F168" i="104" s="1"/>
  <c r="E26" i="111" s="1"/>
  <c r="S47" i="104" a="1"/>
  <c r="S47" i="104" s="1"/>
  <c r="G124" i="104" a="1"/>
  <c r="G124" i="104" s="1"/>
  <c r="F67" i="104" a="1"/>
  <c r="F67" i="104" s="1"/>
  <c r="E98" i="104" a="1"/>
  <c r="E98" i="104" s="1"/>
  <c r="E128" i="104" a="1"/>
  <c r="E128" i="104" s="1"/>
  <c r="F117" i="112"/>
  <c r="S62" i="104" a="1"/>
  <c r="S62" i="104" s="1"/>
  <c r="S39" i="104" a="1"/>
  <c r="S39" i="104" s="1"/>
  <c r="T103" i="104" a="1"/>
  <c r="T103" i="104" s="1"/>
  <c r="R127" i="104" a="1"/>
  <c r="R127" i="104" s="1"/>
  <c r="L21" i="104" a="1"/>
  <c r="L21" i="104" s="1"/>
  <c r="F37" i="104" a="1"/>
  <c r="F37" i="104" s="1"/>
  <c r="E113" i="104" a="1"/>
  <c r="E113" i="104" s="1"/>
  <c r="G39" i="104" a="1"/>
  <c r="G39" i="104" s="1"/>
  <c r="F51" i="104" a="1"/>
  <c r="F51" i="104" s="1"/>
  <c r="F143" i="104" a="1"/>
  <c r="F143" i="104" s="1"/>
  <c r="F103" i="104" a="1"/>
  <c r="F103" i="104" s="1"/>
  <c r="F121" i="112"/>
  <c r="N28" i="104" a="1"/>
  <c r="N28" i="104" s="1"/>
  <c r="S58" i="104" a="1"/>
  <c r="S58" i="104" s="1"/>
  <c r="R119" i="104" a="1"/>
  <c r="R119" i="104" s="1"/>
  <c r="O131" i="104" a="1"/>
  <c r="O131" i="104" s="1"/>
  <c r="E90" i="104" a="1"/>
  <c r="E90" i="104" s="1"/>
  <c r="D140" i="104" a="1"/>
  <c r="D140" i="104" s="1"/>
  <c r="S117" i="104" a="1"/>
  <c r="S117" i="104" s="1"/>
  <c r="G89" i="104" a="1"/>
  <c r="G89" i="104" s="1"/>
  <c r="E117" i="104" a="1"/>
  <c r="E117" i="104" s="1"/>
  <c r="L132" i="104" a="1"/>
  <c r="L132" i="104" s="1"/>
  <c r="D163" i="104" a="1"/>
  <c r="D163" i="104" s="1"/>
  <c r="N94" i="104" a="1"/>
  <c r="N94" i="104" s="1"/>
  <c r="L149" i="104" a="1"/>
  <c r="L149" i="104" s="1"/>
  <c r="F57" i="104" a="1"/>
  <c r="F57" i="104" s="1"/>
  <c r="Q17" i="104" a="1"/>
  <c r="Q17" i="104" s="1"/>
  <c r="I138" i="104"/>
  <c r="N14" i="104" a="1"/>
  <c r="N14" i="104" s="1"/>
  <c r="P56" i="104" a="1"/>
  <c r="P56" i="104" s="1"/>
  <c r="E163" i="104" a="1"/>
  <c r="E163" i="104" s="1"/>
  <c r="N97" i="104" a="1"/>
  <c r="N97" i="104" s="1"/>
  <c r="F83" i="112"/>
  <c r="F184" i="112"/>
  <c r="F58" i="112"/>
  <c r="E35" i="104" a="1"/>
  <c r="E35" i="104" s="1"/>
  <c r="G149" i="104" a="1"/>
  <c r="G149" i="104" s="1"/>
  <c r="G96" i="104" a="1"/>
  <c r="G96" i="104" s="1"/>
  <c r="G34" i="104" a="1"/>
  <c r="G34" i="104" s="1"/>
  <c r="F172" i="112"/>
  <c r="N139" i="104" a="1"/>
  <c r="N139" i="104" s="1"/>
  <c r="T167" i="104" a="1"/>
  <c r="T167" i="104" s="1"/>
  <c r="L24" i="104" a="1"/>
  <c r="L24" i="104" s="1"/>
  <c r="O48" i="104" a="1"/>
  <c r="O48" i="104" s="1"/>
  <c r="L86" i="104" a="1"/>
  <c r="L86" i="104" s="1"/>
  <c r="F81" i="112"/>
  <c r="F49" i="104" a="1"/>
  <c r="F49" i="104" s="1"/>
  <c r="S16" i="104" a="1"/>
  <c r="S16" i="104" s="1"/>
  <c r="D53" i="104" a="1"/>
  <c r="D53" i="104" s="1"/>
  <c r="F144" i="104" a="1"/>
  <c r="F144" i="104" s="1"/>
  <c r="L34" i="104" a="1"/>
  <c r="L34" i="104" s="1"/>
  <c r="G25" i="104" a="1"/>
  <c r="G25" i="104" s="1"/>
  <c r="D121" i="104" a="1"/>
  <c r="D121" i="104" s="1"/>
  <c r="L110" i="104" a="1"/>
  <c r="L110" i="104" s="1"/>
  <c r="G38" i="104" a="1"/>
  <c r="G38" i="104" s="1"/>
  <c r="E38" i="104" a="1"/>
  <c r="E38" i="104" s="1"/>
  <c r="L95" i="104" a="1"/>
  <c r="L95" i="104" s="1"/>
  <c r="S104" i="104" a="1"/>
  <c r="S104" i="104" s="1"/>
  <c r="P108" i="104" a="1"/>
  <c r="P108" i="104" s="1"/>
  <c r="D132" i="104" a="1"/>
  <c r="D132" i="104" s="1"/>
  <c r="E24" i="104" a="1"/>
  <c r="E24" i="104" s="1"/>
  <c r="F155" i="104" a="1"/>
  <c r="F155" i="104" s="1"/>
  <c r="D165" i="104" a="1"/>
  <c r="D165" i="104" s="1"/>
  <c r="D107" i="104" a="1"/>
  <c r="D107" i="104" s="1"/>
  <c r="F44" i="104" a="1"/>
  <c r="F44" i="104" s="1"/>
  <c r="D146" i="104" a="1"/>
  <c r="D146" i="104" s="1"/>
  <c r="D88" i="104" a="1"/>
  <c r="D88" i="104" s="1"/>
  <c r="F31" i="104" a="1"/>
  <c r="F31" i="104" s="1"/>
  <c r="D87" i="104" a="1"/>
  <c r="D87" i="104" s="1"/>
  <c r="E136" i="104" a="1"/>
  <c r="E136" i="104" s="1"/>
  <c r="I50" i="104"/>
  <c r="J37" i="104"/>
  <c r="P145" i="104" a="1"/>
  <c r="P145" i="104" s="1"/>
  <c r="R26" i="104" a="1"/>
  <c r="R26" i="104" s="1"/>
  <c r="I94" i="104"/>
  <c r="G156" i="104" a="1"/>
  <c r="G156" i="104" s="1"/>
  <c r="D17" i="104" a="1"/>
  <c r="D17" i="104" s="1"/>
  <c r="G23" i="111" s="1"/>
  <c r="G59" i="104" a="1"/>
  <c r="G59" i="104" s="1"/>
  <c r="F106" i="104" a="1"/>
  <c r="F106" i="104" s="1"/>
  <c r="L59" i="104" a="1"/>
  <c r="L59" i="104" s="1"/>
  <c r="D114" i="104" a="1"/>
  <c r="D114" i="104" s="1"/>
  <c r="F41" i="104" a="1"/>
  <c r="F41" i="104" s="1"/>
  <c r="D32" i="104" a="1"/>
  <c r="D32" i="104" s="1"/>
  <c r="E69" i="104" a="1"/>
  <c r="E69" i="104" s="1"/>
  <c r="H23" i="111"/>
  <c r="F107" i="104" a="1"/>
  <c r="F107" i="104" s="1"/>
  <c r="S123" i="104" a="1"/>
  <c r="S123" i="104" s="1"/>
  <c r="Q65" i="104" a="1"/>
  <c r="Q65" i="104" s="1"/>
  <c r="R109" i="104" a="1"/>
  <c r="R109" i="104" s="1"/>
  <c r="T23" i="104" a="1"/>
  <c r="T23" i="104" s="1"/>
  <c r="I59" i="104"/>
  <c r="N165" i="104" a="1"/>
  <c r="N165" i="104" s="1"/>
  <c r="J58" i="104"/>
  <c r="N35" i="104" a="1"/>
  <c r="N35" i="104" s="1"/>
  <c r="R120" i="104" a="1"/>
  <c r="R120" i="104" s="1"/>
  <c r="I150" i="104"/>
  <c r="R62" i="104" a="1"/>
  <c r="R62" i="104" s="1"/>
  <c r="Q40" i="104" a="1"/>
  <c r="Q40" i="104" s="1"/>
  <c r="N33" i="104" a="1"/>
  <c r="N33" i="104" s="1"/>
  <c r="O106" i="104" a="1"/>
  <c r="O106" i="104" s="1"/>
  <c r="N106" i="104" a="1"/>
  <c r="N106" i="104" s="1"/>
  <c r="T65" i="104" a="1"/>
  <c r="T65" i="104" s="1"/>
  <c r="Q99" i="104" a="1"/>
  <c r="Q99" i="104" s="1"/>
  <c r="Q78" i="104" a="1"/>
  <c r="Q78" i="104" s="1"/>
  <c r="I162" i="104"/>
  <c r="R83" i="104" a="1"/>
  <c r="R83" i="104" s="1"/>
  <c r="P166" i="104" a="1"/>
  <c r="P166" i="104" s="1"/>
  <c r="J73" i="104"/>
  <c r="F89" i="112"/>
  <c r="R33" i="104" a="1"/>
  <c r="R33" i="104" s="1"/>
  <c r="Q145" i="104" a="1"/>
  <c r="Q145" i="104" s="1"/>
  <c r="N62" i="104" a="1"/>
  <c r="N62" i="104" s="1"/>
  <c r="E130" i="104" a="1"/>
  <c r="E130" i="104" s="1"/>
  <c r="F154" i="104" a="1"/>
  <c r="F154" i="104" s="1"/>
  <c r="F19" i="104" a="1"/>
  <c r="F19" i="104" s="1"/>
  <c r="E25" i="111" s="1"/>
  <c r="I102" i="104"/>
  <c r="F88" i="104" a="1"/>
  <c r="F88" i="104" s="1"/>
  <c r="F113" i="112"/>
  <c r="N161" i="104" a="1"/>
  <c r="N161" i="104" s="1"/>
  <c r="G54" i="104" a="1"/>
  <c r="G54" i="104" s="1"/>
  <c r="F121" i="104" a="1"/>
  <c r="F121" i="104" s="1"/>
  <c r="P20" i="104" a="1"/>
  <c r="P20" i="104" s="1"/>
  <c r="S114" i="104" a="1"/>
  <c r="S114" i="104" s="1"/>
  <c r="O96" i="104" a="1"/>
  <c r="O96" i="104" s="1"/>
  <c r="T33" i="104" a="1"/>
  <c r="T33" i="104" s="1"/>
  <c r="R93" i="104" a="1"/>
  <c r="R93" i="104" s="1"/>
  <c r="E43" i="104" a="1"/>
  <c r="E43" i="104" s="1"/>
  <c r="S144" i="104" a="1"/>
  <c r="S144" i="104" s="1"/>
  <c r="Q143" i="104" a="1"/>
  <c r="Q143" i="104" s="1"/>
  <c r="I75" i="104"/>
  <c r="I128" i="104"/>
  <c r="S170" i="104" a="1"/>
  <c r="S170" i="104" s="1"/>
  <c r="T112" i="104" a="1"/>
  <c r="T112" i="104" s="1"/>
  <c r="R95" i="104" a="1"/>
  <c r="R95" i="104" s="1"/>
  <c r="N140" i="104" a="1"/>
  <c r="N140" i="104" s="1"/>
  <c r="Q136" i="104" a="1"/>
  <c r="Q136" i="104" s="1"/>
  <c r="Q121" i="104" a="1"/>
  <c r="Q121" i="104" s="1"/>
  <c r="G158" i="104" a="1"/>
  <c r="G158" i="104" s="1"/>
  <c r="N23" i="104" a="1"/>
  <c r="N23" i="104" s="1"/>
  <c r="Q23" i="104" a="1"/>
  <c r="Q23" i="104" s="1"/>
  <c r="L82" i="104" a="1"/>
  <c r="L82" i="104" s="1"/>
  <c r="S124" i="104" a="1"/>
  <c r="S124" i="104" s="1"/>
  <c r="S166" i="104" a="1"/>
  <c r="S166" i="104" s="1"/>
  <c r="R164" i="104" a="1"/>
  <c r="R164" i="104" s="1"/>
  <c r="O158" i="104" a="1"/>
  <c r="O158" i="104" s="1"/>
  <c r="D70" i="104" a="1"/>
  <c r="D70" i="104" s="1"/>
  <c r="S162" i="104" a="1"/>
  <c r="S162" i="104" s="1"/>
  <c r="N67" i="104" a="1"/>
  <c r="N67" i="104" s="1"/>
  <c r="S95" i="104" a="1"/>
  <c r="S95" i="104" s="1"/>
  <c r="P102" i="104" a="1"/>
  <c r="P102" i="104" s="1"/>
  <c r="N142" i="104" a="1"/>
  <c r="N142" i="104" s="1"/>
  <c r="E73" i="104" a="1"/>
  <c r="E73" i="104" s="1"/>
  <c r="R28" i="104" a="1"/>
  <c r="R28" i="104" s="1"/>
  <c r="N38" i="104" a="1"/>
  <c r="N38" i="104" s="1"/>
  <c r="N51" i="104" a="1"/>
  <c r="N51" i="104" s="1"/>
  <c r="G119" i="104" a="1"/>
  <c r="G119" i="104" s="1"/>
  <c r="P31" i="104" a="1"/>
  <c r="P31" i="104" s="1"/>
  <c r="S167" i="104" a="1"/>
  <c r="S167" i="104" s="1"/>
  <c r="O119" i="104" a="1"/>
  <c r="O119" i="104" s="1"/>
  <c r="G51" i="104" a="1"/>
  <c r="G51" i="104" s="1"/>
  <c r="L99" i="104" a="1"/>
  <c r="L99" i="104" s="1"/>
  <c r="J56" i="104"/>
  <c r="R82" i="104" a="1"/>
  <c r="R82" i="104" s="1"/>
  <c r="N63" i="104" a="1"/>
  <c r="N63" i="104" s="1"/>
  <c r="I148" i="104"/>
  <c r="S112" i="104" a="1"/>
  <c r="S112" i="104" s="1"/>
  <c r="L97" i="104" a="1"/>
  <c r="L97" i="104" s="1"/>
  <c r="R102" i="104" a="1"/>
  <c r="R102" i="104" s="1"/>
  <c r="T74" i="104" a="1"/>
  <c r="T74" i="104" s="1"/>
  <c r="E118" i="104" a="1"/>
  <c r="E118" i="104" s="1"/>
  <c r="Q37" i="104" a="1"/>
  <c r="Q37" i="104" s="1"/>
  <c r="J21" i="104"/>
  <c r="I123" i="104"/>
  <c r="S88" i="104" a="1"/>
  <c r="S88" i="104" s="1"/>
  <c r="S155" i="104" a="1"/>
  <c r="S155" i="104" s="1"/>
  <c r="P72" i="104" a="1"/>
  <c r="P72" i="104" s="1"/>
  <c r="T81" i="104" a="1"/>
  <c r="T81" i="104" s="1"/>
  <c r="P167" i="104" a="1"/>
  <c r="P167" i="104" s="1"/>
  <c r="I85" i="104"/>
  <c r="F163" i="104" a="1"/>
  <c r="F163" i="104" s="1"/>
  <c r="J17" i="104"/>
  <c r="R23" i="111" s="1"/>
  <c r="D26" i="104" a="1"/>
  <c r="D26" i="104" s="1"/>
  <c r="T105" i="104" a="1"/>
  <c r="T105" i="104" s="1"/>
  <c r="R104" i="104" a="1"/>
  <c r="R104" i="104" s="1"/>
  <c r="O162" i="104" a="1"/>
  <c r="O162" i="104" s="1"/>
  <c r="Q168" i="104" a="1"/>
  <c r="Q168" i="104" s="1"/>
  <c r="E82" i="104" a="1"/>
  <c r="E82" i="104" s="1"/>
  <c r="O95" i="104" a="1"/>
  <c r="O95" i="104" s="1"/>
  <c r="Q18" i="104" a="1"/>
  <c r="Q18" i="104" s="1"/>
  <c r="S109" i="104" a="1"/>
  <c r="S109" i="104" s="1"/>
  <c r="Q160" i="104" a="1"/>
  <c r="Q160" i="104" s="1"/>
  <c r="P160" i="104" a="1"/>
  <c r="P160" i="104" s="1"/>
  <c r="J44" i="104"/>
  <c r="O53" i="104" a="1"/>
  <c r="O53" i="104" s="1"/>
  <c r="T158" i="104" a="1"/>
  <c r="T158" i="104" s="1"/>
  <c r="Q122" i="104" a="1"/>
  <c r="Q122" i="104" s="1"/>
  <c r="I114" i="104"/>
  <c r="R77" i="104" a="1"/>
  <c r="R77" i="104" s="1"/>
  <c r="J74" i="104"/>
  <c r="T63" i="104" a="1"/>
  <c r="T63" i="104" s="1"/>
  <c r="J126" i="104"/>
  <c r="Q157" i="104" a="1"/>
  <c r="Q157" i="104" s="1"/>
  <c r="T41" i="104" a="1"/>
  <c r="T41" i="104" s="1"/>
  <c r="T136" i="104" a="1"/>
  <c r="T136" i="104" s="1"/>
  <c r="N73" i="104" a="1"/>
  <c r="N73" i="104" s="1"/>
  <c r="G97" i="104" a="1"/>
  <c r="G97" i="104" s="1"/>
  <c r="R68" i="104" a="1"/>
  <c r="R68" i="104" s="1"/>
  <c r="F47" i="112"/>
  <c r="R60" i="104" a="1"/>
  <c r="R60" i="104" s="1"/>
  <c r="I86" i="104"/>
  <c r="N169" i="104" a="1"/>
  <c r="N169" i="104" s="1"/>
  <c r="N133" i="104" a="1"/>
  <c r="N133" i="104" s="1"/>
  <c r="R38" i="104" a="1"/>
  <c r="R38" i="104" s="1"/>
  <c r="Q103" i="104" a="1"/>
  <c r="Q103" i="104" s="1"/>
  <c r="O43" i="104" a="1"/>
  <c r="O43" i="104" s="1"/>
  <c r="R144" i="104" a="1"/>
  <c r="R144" i="104" s="1"/>
  <c r="I72" i="104"/>
  <c r="O69" i="104" a="1"/>
  <c r="O69" i="104" s="1"/>
  <c r="T73" i="104" a="1"/>
  <c r="T73" i="104" s="1"/>
  <c r="J133" i="104"/>
  <c r="P53" i="104" a="1"/>
  <c r="P53" i="104" s="1"/>
  <c r="R135" i="104" a="1"/>
  <c r="R135" i="104" s="1"/>
  <c r="O56" i="104" a="1"/>
  <c r="O56" i="104" s="1"/>
  <c r="R103" i="104" a="1"/>
  <c r="R103" i="104" s="1"/>
  <c r="T60" i="104" a="1"/>
  <c r="T60" i="104" s="1"/>
  <c r="N72" i="104" a="1"/>
  <c r="N72" i="104" s="1"/>
  <c r="T124" i="104" a="1"/>
  <c r="T124" i="104" s="1"/>
  <c r="S122" i="104" a="1"/>
  <c r="S122" i="104" s="1"/>
  <c r="T152" i="104" a="1"/>
  <c r="T152" i="104" s="1"/>
  <c r="L45" i="104" a="1"/>
  <c r="L45" i="104" s="1"/>
  <c r="S149" i="104" a="1"/>
  <c r="S149" i="104" s="1"/>
  <c r="J27" i="104"/>
  <c r="G33" i="104" a="1"/>
  <c r="G33" i="104" s="1"/>
  <c r="N156" i="104" a="1"/>
  <c r="N156" i="104" s="1"/>
  <c r="T93" i="104" a="1"/>
  <c r="T93" i="104" s="1"/>
  <c r="J20" i="104"/>
  <c r="F153" i="112"/>
  <c r="S29" i="104" a="1"/>
  <c r="S29" i="104" s="1"/>
  <c r="Q156" i="104" a="1"/>
  <c r="Q156" i="104" s="1"/>
  <c r="N39" i="104" a="1"/>
  <c r="N39" i="104" s="1"/>
  <c r="O101" i="104" a="1"/>
  <c r="O101" i="104" s="1"/>
  <c r="Q123" i="104" a="1"/>
  <c r="Q123" i="104" s="1"/>
  <c r="J91" i="104"/>
  <c r="P79" i="104" a="1"/>
  <c r="P79" i="104" s="1"/>
  <c r="R94" i="104" a="1"/>
  <c r="R94" i="104" s="1"/>
  <c r="I80" i="104"/>
  <c r="I134" i="104"/>
  <c r="N141" i="104" a="1"/>
  <c r="N141" i="104" s="1"/>
  <c r="P83" i="104" a="1"/>
  <c r="P83" i="104" s="1"/>
  <c r="T127" i="104" a="1"/>
  <c r="T127" i="104" s="1"/>
  <c r="P91" i="104" a="1"/>
  <c r="P91" i="104" s="1"/>
  <c r="R47" i="104" a="1"/>
  <c r="R47" i="104" s="1"/>
  <c r="P17" i="104" a="1"/>
  <c r="P17" i="104" s="1"/>
  <c r="E91" i="104" a="1"/>
  <c r="E91" i="104" s="1"/>
  <c r="F135" i="104" a="1"/>
  <c r="F135" i="104" s="1"/>
  <c r="L114" i="104" a="1"/>
  <c r="L114" i="104" s="1"/>
  <c r="H22" i="111"/>
  <c r="G125" i="104" a="1"/>
  <c r="G125" i="104" s="1"/>
  <c r="F54" i="112"/>
  <c r="G20" i="104" a="1"/>
  <c r="G20" i="104" s="1"/>
  <c r="F86" i="104" a="1"/>
  <c r="F86" i="104" s="1"/>
  <c r="T119" i="104" a="1"/>
  <c r="T119" i="104" s="1"/>
  <c r="T149" i="104" a="1"/>
  <c r="T149" i="104" s="1"/>
  <c r="O154" i="104" a="1"/>
  <c r="O154" i="104" s="1"/>
  <c r="S38" i="104" a="1"/>
  <c r="S38" i="104" s="1"/>
  <c r="S25" i="104" a="1"/>
  <c r="S25" i="104" s="1"/>
  <c r="D160" i="104" a="1"/>
  <c r="D160" i="104" s="1"/>
  <c r="Q32" i="104" a="1"/>
  <c r="Q32" i="104" s="1"/>
  <c r="I55" i="104"/>
  <c r="L109" i="104" a="1"/>
  <c r="L109" i="104" s="1"/>
  <c r="E162" i="104" a="1"/>
  <c r="E162" i="104" s="1"/>
  <c r="S68" i="104" a="1"/>
  <c r="S68" i="104" s="1"/>
  <c r="J138" i="104"/>
  <c r="R143" i="104" a="1"/>
  <c r="R143" i="104" s="1"/>
  <c r="S125" i="104" a="1"/>
  <c r="S125" i="104" s="1"/>
  <c r="D139" i="104" a="1"/>
  <c r="D139" i="104" s="1"/>
  <c r="Q159" i="104" a="1"/>
  <c r="Q159" i="104" s="1"/>
  <c r="O59" i="104" a="1"/>
  <c r="O59" i="104" s="1"/>
  <c r="P168" i="104" a="1"/>
  <c r="P168" i="104" s="1"/>
  <c r="N117" i="104" a="1"/>
  <c r="N117" i="104" s="1"/>
  <c r="T120" i="104" a="1"/>
  <c r="T120" i="104" s="1"/>
  <c r="S52" i="104" a="1"/>
  <c r="S52" i="104" s="1"/>
  <c r="D133" i="104" a="1"/>
  <c r="D133" i="104" s="1"/>
  <c r="N53" i="104" a="1"/>
  <c r="N53" i="104" s="1"/>
  <c r="P61" i="104" a="1"/>
  <c r="P61" i="104" s="1"/>
  <c r="D62" i="104" a="1"/>
  <c r="D62" i="104" s="1"/>
  <c r="S139" i="104" a="1"/>
  <c r="S139" i="104" s="1"/>
  <c r="Q52" i="104" a="1"/>
  <c r="Q52" i="104" s="1"/>
  <c r="J54" i="104"/>
  <c r="T72" i="104" a="1"/>
  <c r="T72" i="104" s="1"/>
  <c r="O27" i="104" a="1"/>
  <c r="O27" i="104" s="1"/>
  <c r="F159" i="104" a="1"/>
  <c r="F159" i="104" s="1"/>
  <c r="J164" i="104"/>
  <c r="I103" i="104"/>
  <c r="E140" i="104" a="1"/>
  <c r="E140" i="104" s="1"/>
  <c r="L108" i="104" a="1"/>
  <c r="L108" i="104" s="1"/>
  <c r="N125" i="104" a="1"/>
  <c r="N125" i="104" s="1"/>
  <c r="T94" i="104" a="1"/>
  <c r="T94" i="104" s="1"/>
  <c r="D41" i="104" a="1"/>
  <c r="D41" i="104" s="1"/>
  <c r="E137" i="104" a="1"/>
  <c r="E137" i="104" s="1"/>
  <c r="P146" i="104" a="1"/>
  <c r="P146" i="104" s="1"/>
  <c r="O19" i="104" a="1"/>
  <c r="O19" i="104" s="1"/>
  <c r="I54" i="104"/>
  <c r="R37" i="104" a="1"/>
  <c r="R37" i="104" s="1"/>
  <c r="L122" i="104" a="1"/>
  <c r="L122" i="104" s="1"/>
  <c r="P70" i="104" a="1"/>
  <c r="P70" i="104" s="1"/>
  <c r="G145" i="104" a="1"/>
  <c r="G145" i="104" s="1"/>
  <c r="P132" i="104" a="1"/>
  <c r="P132" i="104" s="1"/>
  <c r="T22" i="104" a="1"/>
  <c r="T22" i="104" s="1"/>
  <c r="L134" i="104" a="1"/>
  <c r="L134" i="104" s="1"/>
  <c r="N96" i="104" a="1"/>
  <c r="N96" i="104" s="1"/>
  <c r="O127" i="104" a="1"/>
  <c r="O127" i="104" s="1"/>
  <c r="R157" i="104" a="1"/>
  <c r="R157" i="104" s="1"/>
  <c r="I139" i="104"/>
  <c r="S156" i="104" a="1"/>
  <c r="S156" i="104" s="1"/>
  <c r="T35" i="104" a="1"/>
  <c r="T35" i="104" s="1"/>
  <c r="P60" i="104" a="1"/>
  <c r="P60" i="104" s="1"/>
  <c r="R81" i="104" a="1"/>
  <c r="R81" i="104" s="1"/>
  <c r="R154" i="104" a="1"/>
  <c r="R154" i="104" s="1"/>
  <c r="D89" i="104" a="1"/>
  <c r="D89" i="104" s="1"/>
  <c r="R156" i="104" a="1"/>
  <c r="R156" i="104" s="1"/>
  <c r="F93" i="104" a="1"/>
  <c r="F93" i="104" s="1"/>
  <c r="Q140" i="104" a="1"/>
  <c r="Q140" i="104" s="1"/>
  <c r="N24" i="104" a="1"/>
  <c r="N24" i="104" s="1"/>
  <c r="T157" i="104" a="1"/>
  <c r="T157" i="104" s="1"/>
  <c r="L56" i="104" a="1"/>
  <c r="L56" i="104" s="1"/>
  <c r="D86" i="104" a="1"/>
  <c r="D86" i="104" s="1"/>
  <c r="R71" i="104" a="1"/>
  <c r="R71" i="104" s="1"/>
  <c r="O46" i="104" a="1"/>
  <c r="O46" i="104" s="1"/>
  <c r="I49" i="104"/>
  <c r="I101" i="104"/>
  <c r="I147" i="104"/>
  <c r="R149" i="104" a="1"/>
  <c r="R149" i="104" s="1"/>
  <c r="N170" i="104" a="1"/>
  <c r="N170" i="104" s="1"/>
  <c r="P150" i="104" a="1"/>
  <c r="P150" i="104" s="1"/>
  <c r="R118" i="104" a="1"/>
  <c r="R118" i="104" s="1"/>
  <c r="S24" i="104" a="1"/>
  <c r="S24" i="104" s="1"/>
  <c r="T39" i="104" a="1"/>
  <c r="T39" i="104" s="1"/>
  <c r="J88" i="104"/>
  <c r="P76" i="104" a="1"/>
  <c r="P76" i="104" s="1"/>
  <c r="O44" i="104" a="1"/>
  <c r="O44" i="104" s="1"/>
  <c r="J132" i="104"/>
  <c r="T126" i="104" a="1"/>
  <c r="T126" i="104" s="1"/>
  <c r="T135" i="104" a="1"/>
  <c r="T135" i="104" s="1"/>
  <c r="P41" i="104" a="1"/>
  <c r="P41" i="104" s="1"/>
  <c r="N46" i="104" a="1"/>
  <c r="N46" i="104" s="1"/>
  <c r="R41" i="104" a="1"/>
  <c r="R41" i="104" s="1"/>
  <c r="F119" i="112"/>
  <c r="P162" i="104" a="1"/>
  <c r="P162" i="104" s="1"/>
  <c r="L133" i="104" a="1"/>
  <c r="L133" i="104" s="1"/>
  <c r="N158" i="104" a="1"/>
  <c r="N158" i="104" s="1"/>
  <c r="S141" i="104" a="1"/>
  <c r="S141" i="104" s="1"/>
  <c r="Q28" i="104" a="1"/>
  <c r="Q28" i="104" s="1"/>
  <c r="I97" i="104"/>
  <c r="S44" i="104" a="1"/>
  <c r="S44" i="104" s="1"/>
  <c r="T97" i="104" a="1"/>
  <c r="T97" i="104" s="1"/>
  <c r="Q118" i="104" a="1"/>
  <c r="Q118" i="104" s="1"/>
  <c r="J146" i="104"/>
  <c r="R112" i="104" a="1"/>
  <c r="R112" i="104" s="1"/>
  <c r="S78" i="104" a="1"/>
  <c r="S78" i="104" s="1"/>
  <c r="I89" i="104"/>
  <c r="R170" i="104" a="1"/>
  <c r="R170" i="104" s="1"/>
  <c r="N167" i="104" a="1"/>
  <c r="N167" i="104" s="1"/>
  <c r="P21" i="104" a="1"/>
  <c r="P21" i="104" s="1"/>
  <c r="J77" i="104"/>
  <c r="P80" i="104" a="1"/>
  <c r="P80" i="104" s="1"/>
  <c r="P163" i="104" a="1"/>
  <c r="P163" i="104" s="1"/>
  <c r="N81" i="104" a="1"/>
  <c r="N81" i="104" s="1"/>
  <c r="Q149" i="104" a="1"/>
  <c r="Q149" i="104" s="1"/>
  <c r="O91" i="104" a="1"/>
  <c r="O91" i="104" s="1"/>
  <c r="O128" i="104" a="1"/>
  <c r="O128" i="104" s="1"/>
  <c r="L142" i="104" a="1"/>
  <c r="L142" i="104" s="1"/>
  <c r="T27" i="104" a="1"/>
  <c r="T27" i="104" s="1"/>
  <c r="S53" i="104" a="1"/>
  <c r="S53" i="104" s="1"/>
  <c r="I131" i="104"/>
  <c r="N82" i="104" a="1"/>
  <c r="N82" i="104" s="1"/>
  <c r="O97" i="104" a="1"/>
  <c r="O97" i="104" s="1"/>
  <c r="I91" i="104"/>
  <c r="I154" i="104"/>
  <c r="Q109" i="104" a="1"/>
  <c r="Q109" i="104" s="1"/>
  <c r="R147" i="104" a="1"/>
  <c r="R147" i="104" s="1"/>
  <c r="J119" i="104"/>
  <c r="J143" i="104"/>
  <c r="O77" i="104" a="1"/>
  <c r="O77" i="104" s="1"/>
  <c r="I95" i="104"/>
  <c r="I33" i="104"/>
  <c r="T114" i="104" a="1"/>
  <c r="T114" i="104" s="1"/>
  <c r="I133" i="104"/>
  <c r="S145" i="104" a="1"/>
  <c r="S145" i="104" s="1"/>
  <c r="J168" i="104"/>
  <c r="R26" i="111" s="1"/>
  <c r="O152" i="104" a="1"/>
  <c r="O152" i="104" s="1"/>
  <c r="P82" i="104" a="1"/>
  <c r="P82" i="104" s="1"/>
  <c r="J42" i="104"/>
  <c r="Q69" i="104" a="1"/>
  <c r="Q69" i="104" s="1"/>
  <c r="S157" i="104" a="1"/>
  <c r="S157" i="104" s="1"/>
  <c r="O41" i="104" a="1"/>
  <c r="O41" i="104" s="1"/>
  <c r="J115" i="104"/>
  <c r="Q27" i="104" a="1"/>
  <c r="Q27" i="104" s="1"/>
  <c r="N157" i="104" a="1"/>
  <c r="N157" i="104" s="1"/>
  <c r="N79" i="104" a="1"/>
  <c r="N79" i="104" s="1"/>
  <c r="P95" i="104" a="1"/>
  <c r="P95" i="104" s="1"/>
  <c r="T43" i="104" a="1"/>
  <c r="T43" i="104" s="1"/>
  <c r="I88" i="104"/>
  <c r="Q142" i="104" a="1"/>
  <c r="Q142" i="104" s="1"/>
  <c r="P25" i="104" a="1"/>
  <c r="P25" i="104" s="1"/>
  <c r="N56" i="104" a="1"/>
  <c r="N56" i="104" s="1"/>
  <c r="T54" i="104" a="1"/>
  <c r="T54" i="104" s="1"/>
  <c r="J62" i="104"/>
  <c r="T80" i="104" a="1"/>
  <c r="T80" i="104" s="1"/>
  <c r="J53" i="104"/>
  <c r="T137" i="104" a="1"/>
  <c r="T137" i="104" s="1"/>
  <c r="T155" i="104" a="1"/>
  <c r="T155" i="104" s="1"/>
  <c r="Q49" i="104" a="1"/>
  <c r="Q49" i="104" s="1"/>
  <c r="D14" i="104" a="1"/>
  <c r="D14" i="104" s="1"/>
  <c r="G20" i="111" s="1"/>
  <c r="E166" i="104" a="1"/>
  <c r="E166" i="104" s="1"/>
  <c r="D64" i="104" a="1"/>
  <c r="D64" i="104" s="1"/>
  <c r="L25" i="104" a="1"/>
  <c r="L25" i="104" s="1"/>
  <c r="D91" i="104" a="1"/>
  <c r="D91" i="104" s="1"/>
  <c r="E79" i="104" a="1"/>
  <c r="E79" i="104" s="1"/>
  <c r="D84" i="104" a="1"/>
  <c r="D84" i="104" s="1"/>
  <c r="P151" i="104" a="1"/>
  <c r="P151" i="104" s="1"/>
  <c r="S90" i="104" a="1"/>
  <c r="S90" i="104" s="1"/>
  <c r="I158" i="104"/>
  <c r="P164" i="104" a="1"/>
  <c r="P164" i="104" s="1"/>
  <c r="T89" i="104" a="1"/>
  <c r="T89" i="104" s="1"/>
  <c r="N147" i="104" a="1"/>
  <c r="N147" i="104" s="1"/>
  <c r="J52" i="104"/>
  <c r="Q59" i="104" a="1"/>
  <c r="Q59" i="104" s="1"/>
  <c r="Q19" i="104" a="1"/>
  <c r="Q19" i="104" s="1"/>
  <c r="T110" i="104" a="1"/>
  <c r="T110" i="104" s="1"/>
  <c r="G166" i="104" a="1"/>
  <c r="G166" i="104" s="1"/>
  <c r="S158" i="104" a="1"/>
  <c r="S158" i="104" s="1"/>
  <c r="N166" i="104" a="1"/>
  <c r="N166" i="104" s="1"/>
  <c r="S135" i="104" a="1"/>
  <c r="S135" i="104" s="1"/>
  <c r="P170" i="104" a="1"/>
  <c r="P170" i="104" s="1"/>
  <c r="D20" i="104" a="1"/>
  <c r="D20" i="104" s="1"/>
  <c r="Q50" i="104" a="1"/>
  <c r="Q50" i="104" s="1"/>
  <c r="S21" i="104" a="1"/>
  <c r="S21" i="104" s="1"/>
  <c r="J108" i="104"/>
  <c r="R142" i="104" a="1"/>
  <c r="R142" i="104" s="1"/>
  <c r="J30" i="104"/>
  <c r="R17" i="104" a="1"/>
  <c r="R17" i="104" s="1"/>
  <c r="S28" i="104" a="1"/>
  <c r="S28" i="104" s="1"/>
  <c r="N113" i="104" a="1"/>
  <c r="N113" i="104" s="1"/>
  <c r="O67" i="104" a="1"/>
  <c r="O67" i="104" s="1"/>
  <c r="O100" i="104" a="1"/>
  <c r="O100" i="104" s="1"/>
  <c r="L39" i="104" a="1"/>
  <c r="L39" i="104" s="1"/>
  <c r="F170" i="104" a="1"/>
  <c r="F170" i="104" s="1"/>
  <c r="E28" i="111" s="1"/>
  <c r="P124" i="104" a="1"/>
  <c r="P124" i="104" s="1"/>
  <c r="O168" i="104" a="1"/>
  <c r="O168" i="104" s="1"/>
  <c r="T134" i="104" a="1"/>
  <c r="T134" i="104" s="1"/>
  <c r="J86" i="104"/>
  <c r="E100" i="104" a="1"/>
  <c r="E100" i="104" s="1"/>
  <c r="J33" i="104"/>
  <c r="D19" i="104" a="1"/>
  <c r="D19" i="104" s="1"/>
  <c r="G25" i="111" s="1"/>
  <c r="S71" i="104" a="1"/>
  <c r="S71" i="104" s="1"/>
  <c r="D113" i="104" a="1"/>
  <c r="D113" i="104" s="1"/>
  <c r="N164" i="104" a="1"/>
  <c r="N164" i="104" s="1"/>
  <c r="S42" i="104" a="1"/>
  <c r="S42" i="104" s="1"/>
  <c r="E47" i="104" a="1"/>
  <c r="E47" i="104" s="1"/>
  <c r="R32" i="104" a="1"/>
  <c r="R32" i="104" s="1"/>
  <c r="T165" i="104" a="1"/>
  <c r="T165" i="104" s="1"/>
  <c r="L168" i="104" a="1"/>
  <c r="L168" i="104" s="1"/>
  <c r="P26" i="111" s="1"/>
  <c r="R158" i="104" a="1"/>
  <c r="R158" i="104" s="1"/>
  <c r="S51" i="104" a="1"/>
  <c r="S51" i="104" s="1"/>
  <c r="L37" i="104" a="1"/>
  <c r="L37" i="104" s="1"/>
  <c r="P47" i="104" a="1"/>
  <c r="P47" i="104" s="1"/>
  <c r="I164" i="104"/>
  <c r="E154" i="104" a="1"/>
  <c r="E154" i="104" s="1"/>
  <c r="J161" i="104"/>
  <c r="L88" i="104" a="1"/>
  <c r="L88" i="104" s="1"/>
  <c r="N102" i="104" a="1"/>
  <c r="N102" i="104" s="1"/>
  <c r="T132" i="104" a="1"/>
  <c r="T132" i="104" s="1"/>
  <c r="S63" i="104" a="1"/>
  <c r="S63" i="104" s="1"/>
  <c r="O170" i="104" a="1"/>
  <c r="O170" i="104" s="1"/>
  <c r="T154" i="104" a="1"/>
  <c r="T154" i="104" s="1"/>
  <c r="Q33" i="104" a="1"/>
  <c r="Q33" i="104" s="1"/>
  <c r="O142" i="104" a="1"/>
  <c r="O142" i="104" s="1"/>
  <c r="N77" i="104" a="1"/>
  <c r="N77" i="104" s="1"/>
  <c r="R45" i="104" a="1"/>
  <c r="R45" i="104" s="1"/>
  <c r="I79" i="104"/>
  <c r="T145" i="104" a="1"/>
  <c r="T145" i="104" s="1"/>
  <c r="T46" i="104" a="1"/>
  <c r="T46" i="104" s="1"/>
  <c r="S30" i="104" a="1"/>
  <c r="S30" i="104" s="1"/>
  <c r="Q96" i="104" a="1"/>
  <c r="Q96" i="104" s="1"/>
  <c r="J141" i="104"/>
  <c r="I21" i="104"/>
  <c r="D128" i="104" a="1"/>
  <c r="D128" i="104" s="1"/>
  <c r="T20" i="104" a="1"/>
  <c r="T20" i="104" s="1"/>
  <c r="I159" i="104"/>
  <c r="I116" i="104"/>
  <c r="R78" i="104" a="1"/>
  <c r="R78" i="104" s="1"/>
  <c r="J152" i="104"/>
  <c r="P34" i="104" a="1"/>
  <c r="P34" i="104" s="1"/>
  <c r="Q22" i="104" a="1"/>
  <c r="Q22" i="104" s="1"/>
  <c r="T66" i="104" a="1"/>
  <c r="T66" i="104" s="1"/>
  <c r="T138" i="104" a="1"/>
  <c r="T138" i="104" s="1"/>
  <c r="T98" i="104" a="1"/>
  <c r="T98" i="104" s="1"/>
  <c r="P69" i="104" a="1"/>
  <c r="P69" i="104" s="1"/>
  <c r="T133" i="104" a="1"/>
  <c r="T133" i="104" s="1"/>
  <c r="Q80" i="104" a="1"/>
  <c r="Q80" i="104" s="1"/>
  <c r="J67" i="104"/>
  <c r="S108" i="104" a="1"/>
  <c r="S108" i="104" s="1"/>
  <c r="D21" i="104" a="1"/>
  <c r="D21" i="104" s="1"/>
  <c r="Q64" i="104" a="1"/>
  <c r="Q64" i="104" s="1"/>
  <c r="N22" i="104" a="1"/>
  <c r="N22" i="104" s="1"/>
  <c r="F17" i="104" a="1"/>
  <c r="F17" i="104" s="1"/>
  <c r="E23" i="111" s="1"/>
  <c r="J79" i="104"/>
  <c r="L53" i="104" a="1"/>
  <c r="L53" i="104" s="1"/>
  <c r="N75" i="104" a="1"/>
  <c r="N75" i="104" s="1"/>
  <c r="N107" i="104" a="1"/>
  <c r="N107" i="104" s="1"/>
  <c r="Q154" i="104" a="1"/>
  <c r="Q154" i="104" s="1"/>
  <c r="J34" i="104"/>
  <c r="E170" i="104" a="1"/>
  <c r="E170" i="104" s="1"/>
  <c r="D28" i="111" s="1"/>
  <c r="S147" i="104" a="1"/>
  <c r="S147" i="104" s="1"/>
  <c r="N47" i="104" a="1"/>
  <c r="N47" i="104" s="1"/>
  <c r="O62" i="104" a="1"/>
  <c r="O62" i="104" s="1"/>
  <c r="I118" i="104"/>
  <c r="P107" i="104" a="1"/>
  <c r="P107" i="104" s="1"/>
  <c r="J159" i="104"/>
  <c r="Q94" i="104" a="1"/>
  <c r="Q94" i="104" s="1"/>
  <c r="S77" i="104" a="1"/>
  <c r="S77" i="104" s="1"/>
  <c r="P110" i="104" a="1"/>
  <c r="P110" i="104" s="1"/>
  <c r="T118" i="104" a="1"/>
  <c r="T118" i="104" s="1"/>
  <c r="P118" i="104" a="1"/>
  <c r="P118" i="104" s="1"/>
  <c r="N111" i="104" a="1"/>
  <c r="N111" i="104" s="1"/>
  <c r="J156" i="104"/>
  <c r="Q86" i="104" a="1"/>
  <c r="Q86" i="104" s="1"/>
  <c r="J71" i="104"/>
  <c r="S130" i="104" a="1"/>
  <c r="S130" i="104" s="1"/>
  <c r="P22" i="104" a="1"/>
  <c r="P22" i="104" s="1"/>
  <c r="P24" i="104" a="1"/>
  <c r="P24" i="104" s="1"/>
  <c r="L102" i="104" a="1"/>
  <c r="L102" i="104" s="1"/>
  <c r="T117" i="104" a="1"/>
  <c r="T117" i="104" s="1"/>
  <c r="F51" i="112"/>
  <c r="J32" i="104"/>
  <c r="D36" i="104" a="1"/>
  <c r="D36" i="104" s="1"/>
  <c r="S150" i="104" a="1"/>
  <c r="S150" i="104" s="1"/>
  <c r="E93" i="104" a="1"/>
  <c r="E93" i="104" s="1"/>
  <c r="L69" i="104" a="1"/>
  <c r="L69" i="104" s="1"/>
  <c r="R130" i="104" a="1"/>
  <c r="R130" i="104" s="1"/>
  <c r="T32" i="104" a="1"/>
  <c r="T32" i="104" s="1"/>
  <c r="I34" i="104"/>
  <c r="N20" i="104" a="1"/>
  <c r="N20" i="104" s="1"/>
  <c r="S129" i="104" a="1"/>
  <c r="S129" i="104" s="1"/>
  <c r="J101" i="104"/>
  <c r="N93" i="104" a="1"/>
  <c r="N93" i="104" s="1"/>
  <c r="I100" i="104"/>
  <c r="Q112" i="104" a="1"/>
  <c r="Q112" i="104" s="1"/>
  <c r="N88" i="104" a="1"/>
  <c r="N88" i="104" s="1"/>
  <c r="R74" i="104" a="1"/>
  <c r="R74" i="104" s="1"/>
  <c r="P155" i="104" a="1"/>
  <c r="P155" i="104" s="1"/>
  <c r="N150" i="104" a="1"/>
  <c r="N150" i="104" s="1"/>
  <c r="I78" i="104"/>
  <c r="D108" i="104" a="1"/>
  <c r="D108" i="104" s="1"/>
  <c r="G31" i="104" a="1"/>
  <c r="G31" i="104" s="1"/>
  <c r="D67" i="104" a="1"/>
  <c r="D67" i="104" s="1"/>
  <c r="D99" i="104" a="1"/>
  <c r="D99" i="104" s="1"/>
  <c r="D158" i="104" a="1"/>
  <c r="D158" i="104" s="1"/>
  <c r="G44" i="104" a="1"/>
  <c r="G44" i="104" s="1"/>
  <c r="E147" i="104" a="1"/>
  <c r="E147" i="104" s="1"/>
  <c r="E64" i="104" a="1"/>
  <c r="E64" i="104" s="1"/>
  <c r="G53" i="104" a="1"/>
  <c r="G53" i="104" s="1"/>
  <c r="I20" i="104"/>
  <c r="J123" i="104"/>
  <c r="Q25" i="104" a="1"/>
  <c r="Q25" i="104" s="1"/>
  <c r="E103" i="104" a="1"/>
  <c r="E103" i="104" s="1"/>
  <c r="D153" i="104" a="1"/>
  <c r="D153" i="104" s="1"/>
  <c r="J142" i="104"/>
  <c r="S72" i="104" a="1"/>
  <c r="S72" i="104" s="1"/>
  <c r="T37" i="104" a="1"/>
  <c r="T37" i="104" s="1"/>
  <c r="F90" i="104" a="1"/>
  <c r="F90" i="104" s="1"/>
  <c r="J39" i="104"/>
  <c r="P139" i="104" a="1"/>
  <c r="P139" i="104" s="1"/>
  <c r="N122" i="104" a="1"/>
  <c r="N122" i="104" s="1"/>
  <c r="P64" i="104" a="1"/>
  <c r="P64" i="104" s="1"/>
  <c r="J160" i="104"/>
  <c r="G138" i="104" a="1"/>
  <c r="G138" i="104" s="1"/>
  <c r="O52" i="104" a="1"/>
  <c r="O52" i="104" s="1"/>
  <c r="D95" i="104" a="1"/>
  <c r="D95" i="104" s="1"/>
  <c r="G94" i="104" a="1"/>
  <c r="G94" i="104" s="1"/>
  <c r="R64" i="104" a="1"/>
  <c r="R64" i="104" s="1"/>
  <c r="J98" i="104"/>
  <c r="J118" i="104"/>
  <c r="F142" i="104" a="1"/>
  <c r="F142" i="104" s="1"/>
  <c r="Q125" i="104" a="1"/>
  <c r="Q125" i="104" s="1"/>
  <c r="O61" i="104" a="1"/>
  <c r="O61" i="104" s="1"/>
  <c r="Q82" i="104" a="1"/>
  <c r="Q82" i="104" s="1"/>
  <c r="S127" i="104" a="1"/>
  <c r="S127" i="104" s="1"/>
  <c r="D63" i="104" a="1"/>
  <c r="D63" i="104" s="1"/>
  <c r="Q31" i="104" a="1"/>
  <c r="Q31" i="104" s="1"/>
  <c r="P26" i="104" a="1"/>
  <c r="P26" i="104" s="1"/>
  <c r="P50" i="104" a="1"/>
  <c r="P50" i="104" s="1"/>
  <c r="F50" i="104" a="1"/>
  <c r="F50" i="104" s="1"/>
  <c r="H13" i="104"/>
  <c r="K13" i="104" s="1"/>
  <c r="T108" i="104" a="1"/>
  <c r="T108" i="104" s="1"/>
  <c r="E72" i="104" a="1"/>
  <c r="E72" i="104" s="1"/>
  <c r="J18" i="104"/>
  <c r="R24" i="111" s="1"/>
  <c r="T151" i="104" a="1"/>
  <c r="T151" i="104" s="1"/>
  <c r="O74" i="104" a="1"/>
  <c r="O74" i="104" s="1"/>
  <c r="I106" i="104"/>
  <c r="O164" i="104" a="1"/>
  <c r="O164" i="104" s="1"/>
  <c r="N15" i="104" a="1"/>
  <c r="N15" i="104" s="1"/>
  <c r="Q70" i="104" a="1"/>
  <c r="Q70" i="104" s="1"/>
  <c r="L120" i="104" a="1"/>
  <c r="L120" i="104" s="1"/>
  <c r="I26" i="104"/>
  <c r="I73" i="104"/>
  <c r="L124" i="104" a="1"/>
  <c r="L124" i="104" s="1"/>
  <c r="T122" i="104" a="1"/>
  <c r="T122" i="104" s="1"/>
  <c r="F158" i="104" a="1"/>
  <c r="F158" i="104" s="1"/>
  <c r="L157" i="104" a="1"/>
  <c r="L157" i="104" s="1"/>
  <c r="N70" i="104" a="1"/>
  <c r="N70" i="104" s="1"/>
  <c r="O156" i="104" a="1"/>
  <c r="O156" i="104" s="1"/>
  <c r="F98" i="104" a="1"/>
  <c r="F98" i="104" s="1"/>
  <c r="T115" i="104" a="1"/>
  <c r="T115" i="104" s="1"/>
  <c r="P128" i="104" a="1"/>
  <c r="P128" i="104" s="1"/>
  <c r="S33" i="104" a="1"/>
  <c r="S33" i="104" s="1"/>
  <c r="N83" i="104" a="1"/>
  <c r="N83" i="104" s="1"/>
  <c r="R63" i="104" a="1"/>
  <c r="R63" i="104" s="1"/>
  <c r="O54" i="104" a="1"/>
  <c r="O54" i="104" s="1"/>
  <c r="O34" i="104" a="1"/>
  <c r="O34" i="104" s="1"/>
  <c r="R137" i="104" a="1"/>
  <c r="R137" i="104" s="1"/>
  <c r="E65" i="104" a="1"/>
  <c r="E65" i="104" s="1"/>
  <c r="S89" i="104" a="1"/>
  <c r="S89" i="104" s="1"/>
  <c r="S93" i="104" a="1"/>
  <c r="S93" i="104" s="1"/>
  <c r="P89" i="104" a="1"/>
  <c r="P89" i="104" s="1"/>
  <c r="I151" i="104"/>
  <c r="P39" i="104" a="1"/>
  <c r="P39" i="104" s="1"/>
  <c r="P18" i="104" a="1"/>
  <c r="P18" i="104" s="1"/>
  <c r="O38" i="104" a="1"/>
  <c r="O38" i="104" s="1"/>
  <c r="S134" i="104" a="1"/>
  <c r="S134" i="104" s="1"/>
  <c r="R114" i="104" a="1"/>
  <c r="R114" i="104" s="1"/>
  <c r="R98" i="104" a="1"/>
  <c r="R98" i="104" s="1"/>
  <c r="N58" i="104" a="1"/>
  <c r="N58" i="104" s="1"/>
  <c r="S102" i="104" a="1"/>
  <c r="S102" i="104" s="1"/>
  <c r="J92" i="104"/>
  <c r="Q76" i="104" a="1"/>
  <c r="Q76" i="104" s="1"/>
  <c r="P154" i="104" a="1"/>
  <c r="P154" i="104" s="1"/>
  <c r="S91" i="104" a="1"/>
  <c r="S91" i="104" s="1"/>
  <c r="O137" i="104" a="1"/>
  <c r="O137" i="104" s="1"/>
  <c r="O79" i="104" a="1"/>
  <c r="O79" i="104" s="1"/>
  <c r="R19" i="104" a="1"/>
  <c r="R19" i="104" s="1"/>
  <c r="R22" i="104" a="1"/>
  <c r="R22" i="104" s="1"/>
  <c r="N45" i="104" a="1"/>
  <c r="N45" i="104" s="1"/>
  <c r="R70" i="104" a="1"/>
  <c r="R70" i="104" s="1"/>
  <c r="D51" i="104" a="1"/>
  <c r="D51" i="104" s="1"/>
  <c r="S31" i="104" a="1"/>
  <c r="S31" i="104" s="1"/>
  <c r="O66" i="104" a="1"/>
  <c r="O66" i="104" s="1"/>
  <c r="O71" i="104" a="1"/>
  <c r="O71" i="104" s="1"/>
  <c r="I43" i="104"/>
  <c r="Q46" i="104" a="1"/>
  <c r="Q46" i="104" s="1"/>
  <c r="T150" i="104" a="1"/>
  <c r="T150" i="104" s="1"/>
  <c r="T140" i="104" a="1"/>
  <c r="T140" i="104" s="1"/>
  <c r="T87" i="104" a="1"/>
  <c r="T87" i="104" s="1"/>
  <c r="N145" i="104" a="1"/>
  <c r="N145" i="104" s="1"/>
  <c r="F145" i="112"/>
  <c r="N108" i="104" a="1"/>
  <c r="N108" i="104" s="1"/>
  <c r="Q21" i="104" a="1"/>
  <c r="Q21" i="104" s="1"/>
  <c r="P52" i="104" a="1"/>
  <c r="P52" i="104" s="1"/>
  <c r="I122" i="104"/>
  <c r="O83" i="104" a="1"/>
  <c r="O83" i="104" s="1"/>
  <c r="I68" i="104"/>
  <c r="R163" i="104" a="1"/>
  <c r="R163" i="104" s="1"/>
  <c r="J81" i="104"/>
  <c r="Q131" i="104" a="1"/>
  <c r="Q131" i="104" s="1"/>
  <c r="O28" i="104" a="1"/>
  <c r="O28" i="104" s="1"/>
  <c r="T15" i="104" a="1"/>
  <c r="T15" i="104" s="1"/>
  <c r="R91" i="104" a="1"/>
  <c r="R91" i="104" s="1"/>
  <c r="S118" i="104" a="1"/>
  <c r="S118" i="104" s="1"/>
  <c r="I81" i="104"/>
  <c r="J36" i="104"/>
  <c r="D110" i="104" a="1"/>
  <c r="D110" i="104" s="1"/>
  <c r="N163" i="104" a="1"/>
  <c r="N163" i="104" s="1"/>
  <c r="N127" i="104" a="1"/>
  <c r="N127" i="104" s="1"/>
  <c r="S55" i="104" a="1"/>
  <c r="S55" i="104" s="1"/>
  <c r="O16" i="104" a="1"/>
  <c r="O16" i="104" s="1"/>
  <c r="N89" i="104" a="1"/>
  <c r="N89" i="104" s="1"/>
  <c r="Q47" i="104" a="1"/>
  <c r="Q47" i="104" s="1"/>
  <c r="R20" i="104" a="1"/>
  <c r="R20" i="104" s="1"/>
  <c r="O147" i="104" a="1"/>
  <c r="O147" i="104" s="1"/>
  <c r="O133" i="104" a="1"/>
  <c r="O133" i="104" s="1"/>
  <c r="Q151" i="104" a="1"/>
  <c r="Q151" i="104" s="1"/>
  <c r="N17" i="104" a="1"/>
  <c r="N17" i="104" s="1"/>
  <c r="Q126" i="104" a="1"/>
  <c r="Q126" i="104" s="1"/>
  <c r="Q133" i="104" a="1"/>
  <c r="Q133" i="104" s="1"/>
  <c r="T26" i="104" a="1"/>
  <c r="T26" i="104" s="1"/>
  <c r="L62" i="104" a="1"/>
  <c r="L62" i="104" s="1"/>
  <c r="F65" i="104" a="1"/>
  <c r="F65" i="104" s="1"/>
  <c r="D82" i="104" a="1"/>
  <c r="D82" i="104" s="1"/>
  <c r="L58" i="104" a="1"/>
  <c r="L58" i="104" s="1"/>
  <c r="G62" i="104" a="1"/>
  <c r="G62" i="104" s="1"/>
  <c r="L163" i="104" a="1"/>
  <c r="L163" i="104" s="1"/>
  <c r="S65" i="104" a="1"/>
  <c r="S65" i="104" s="1"/>
  <c r="L50" i="104" a="1"/>
  <c r="L50" i="104" s="1"/>
  <c r="J66" i="104"/>
  <c r="J43" i="104"/>
  <c r="Q120" i="104" a="1"/>
  <c r="Q120" i="104" s="1"/>
  <c r="O126" i="104" a="1"/>
  <c r="O126" i="104" s="1"/>
  <c r="I64" i="104"/>
  <c r="D85" i="104" a="1"/>
  <c r="D85" i="104" s="1"/>
  <c r="S113" i="104" a="1"/>
  <c r="S113" i="104" s="1"/>
  <c r="S56" i="104" a="1"/>
  <c r="S56" i="104" s="1"/>
  <c r="J55" i="104"/>
  <c r="O115" i="104" a="1"/>
  <c r="O115" i="104" s="1"/>
  <c r="N120" i="104" a="1"/>
  <c r="N120" i="104" s="1"/>
  <c r="J153" i="104"/>
  <c r="Q72" i="104" a="1"/>
  <c r="Q72" i="104" s="1"/>
  <c r="I140" i="104"/>
  <c r="G148" i="104" a="1"/>
  <c r="G148" i="104" s="1"/>
  <c r="J76" i="104"/>
  <c r="P98" i="104" a="1"/>
  <c r="P98" i="104" s="1"/>
  <c r="Q117" i="104" a="1"/>
  <c r="Q117" i="104" s="1"/>
  <c r="N114" i="104" a="1"/>
  <c r="N114" i="104" s="1"/>
  <c r="S75" i="104" a="1"/>
  <c r="S75" i="104" s="1"/>
  <c r="E71" i="104" a="1"/>
  <c r="E71" i="104" s="1"/>
  <c r="E155" i="104" a="1"/>
  <c r="E155" i="104" s="1"/>
  <c r="T144" i="104" a="1"/>
  <c r="T144" i="104" s="1"/>
  <c r="N32" i="104" a="1"/>
  <c r="N32" i="104" s="1"/>
  <c r="S61" i="104" a="1"/>
  <c r="S61" i="104" s="1"/>
  <c r="O50" i="104" a="1"/>
  <c r="O50" i="104" s="1"/>
  <c r="O49" i="104" a="1"/>
  <c r="O49" i="104" s="1"/>
  <c r="O24" i="104" a="1"/>
  <c r="O24" i="104" s="1"/>
  <c r="J50" i="104"/>
  <c r="G146" i="104" a="1"/>
  <c r="G146" i="104" s="1"/>
  <c r="F95" i="104" a="1"/>
  <c r="F95" i="104" s="1"/>
  <c r="Q170" i="104" a="1"/>
  <c r="Q170" i="104" s="1"/>
  <c r="P59" i="104" a="1"/>
  <c r="P59" i="104" s="1"/>
  <c r="F61" i="104" a="1"/>
  <c r="F61" i="104" s="1"/>
  <c r="I104" i="104"/>
  <c r="I47" i="104"/>
  <c r="T78" i="104" a="1"/>
  <c r="T78" i="104" s="1"/>
  <c r="Q75" i="104" a="1"/>
  <c r="Q75" i="104" s="1"/>
  <c r="O51" i="104" a="1"/>
  <c r="O51" i="104" s="1"/>
  <c r="P97" i="104" a="1"/>
  <c r="P97" i="104" s="1"/>
  <c r="I84" i="104"/>
  <c r="F69" i="104" a="1"/>
  <c r="F69" i="104" s="1"/>
  <c r="R160" i="104" a="1"/>
  <c r="R160" i="104" s="1"/>
  <c r="T59" i="104" a="1"/>
  <c r="T59" i="104" s="1"/>
  <c r="O63" i="104" a="1"/>
  <c r="O63" i="104" s="1"/>
  <c r="J105" i="104"/>
  <c r="R115" i="104" a="1"/>
  <c r="R115" i="104" s="1"/>
  <c r="L85" i="104" a="1"/>
  <c r="L85" i="104" s="1"/>
  <c r="I144" i="104"/>
  <c r="Q134" i="104" a="1"/>
  <c r="Q134" i="104" s="1"/>
  <c r="O42" i="104" a="1"/>
  <c r="O42" i="104" s="1"/>
  <c r="O22" i="104" a="1"/>
  <c r="O22" i="104" s="1"/>
  <c r="O112" i="104" a="1"/>
  <c r="O112" i="104" s="1"/>
  <c r="Q135" i="104" a="1"/>
  <c r="Q135" i="104" s="1"/>
  <c r="O124" i="104" a="1"/>
  <c r="O124" i="104" s="1"/>
  <c r="O20" i="104" a="1"/>
  <c r="O20" i="104" s="1"/>
  <c r="I113" i="104"/>
  <c r="R36" i="104" a="1"/>
  <c r="R36" i="104" s="1"/>
  <c r="N119" i="104" a="1"/>
  <c r="N119" i="104" s="1"/>
  <c r="R166" i="104" a="1"/>
  <c r="R166" i="104" s="1"/>
  <c r="Q147" i="104" a="1"/>
  <c r="Q147" i="104" s="1"/>
  <c r="L55" i="104" a="1"/>
  <c r="L55" i="104" s="1"/>
  <c r="N116" i="104" a="1"/>
  <c r="N116" i="104" s="1"/>
  <c r="F48" i="104" a="1"/>
  <c r="F48" i="104" s="1"/>
  <c r="P122" i="104" a="1"/>
  <c r="P122" i="104" s="1"/>
  <c r="P105" i="104" a="1"/>
  <c r="P105" i="104" s="1"/>
  <c r="T139" i="104" a="1"/>
  <c r="T139" i="104" s="1"/>
  <c r="S164" i="104" a="1"/>
  <c r="S164" i="104" s="1"/>
  <c r="R72" i="104" a="1"/>
  <c r="R72" i="104" s="1"/>
  <c r="Q98" i="104" a="1"/>
  <c r="Q98" i="104" s="1"/>
  <c r="S128" i="104" a="1"/>
  <c r="S128" i="104" s="1"/>
  <c r="I117" i="104"/>
  <c r="O73" i="104" a="1"/>
  <c r="O73" i="104" s="1"/>
  <c r="S99" i="104" a="1"/>
  <c r="S99" i="104" s="1"/>
  <c r="N92" i="104" a="1"/>
  <c r="N92" i="104" s="1"/>
  <c r="R31" i="104" a="1"/>
  <c r="R31" i="104" s="1"/>
  <c r="Q138" i="104" a="1"/>
  <c r="Q138" i="104" s="1"/>
  <c r="O130" i="104" a="1"/>
  <c r="O130" i="104" s="1"/>
  <c r="R55" i="104" a="1"/>
  <c r="R55" i="104" s="1"/>
  <c r="P134" i="104" a="1"/>
  <c r="P134" i="104" s="1"/>
  <c r="I135" i="104"/>
  <c r="D103" i="104" a="1"/>
  <c r="D103" i="104" s="1"/>
  <c r="T121" i="104" a="1"/>
  <c r="T121" i="104" s="1"/>
  <c r="I53" i="104"/>
  <c r="E160" i="104" a="1"/>
  <c r="E160" i="104" s="1"/>
  <c r="S26" i="104" a="1"/>
  <c r="S26" i="104" s="1"/>
  <c r="E39" i="104" a="1"/>
  <c r="E39" i="104" s="1"/>
  <c r="S163" i="104" a="1"/>
  <c r="S163" i="104" s="1"/>
  <c r="R87" i="104" a="1"/>
  <c r="R87" i="104" s="1"/>
  <c r="N130" i="104" a="1"/>
  <c r="N130" i="104" s="1"/>
  <c r="O145" i="104" a="1"/>
  <c r="O145" i="104" s="1"/>
  <c r="R66" i="104" a="1"/>
  <c r="R66" i="104" s="1"/>
  <c r="S76" i="104" a="1"/>
  <c r="S76" i="104" s="1"/>
  <c r="T148" i="104" a="1"/>
  <c r="T148" i="104" s="1"/>
  <c r="O98" i="104" a="1"/>
  <c r="O98" i="104" s="1"/>
  <c r="T68" i="104" a="1"/>
  <c r="T68" i="104" s="1"/>
  <c r="I70" i="104"/>
  <c r="O85" i="104" a="1"/>
  <c r="O85" i="104" s="1"/>
  <c r="N128" i="104" a="1"/>
  <c r="N128" i="104" s="1"/>
  <c r="Q30" i="104" a="1"/>
  <c r="Q30" i="104" s="1"/>
  <c r="P73" i="104" a="1"/>
  <c r="P73" i="104" s="1"/>
  <c r="S17" i="104" a="1"/>
  <c r="S17" i="104" s="1"/>
  <c r="T153" i="104" a="1"/>
  <c r="T153" i="104" s="1"/>
  <c r="O141" i="104" a="1"/>
  <c r="O141" i="104" s="1"/>
  <c r="O110" i="104" a="1"/>
  <c r="O110" i="104" s="1"/>
  <c r="P46" i="104" a="1"/>
  <c r="P46" i="104" s="1"/>
  <c r="P93" i="104" a="1"/>
  <c r="P93" i="104" s="1"/>
  <c r="F78" i="104" a="1"/>
  <c r="F78" i="104" s="1"/>
  <c r="I99" i="104"/>
  <c r="I107" i="104"/>
  <c r="S107" i="104" a="1"/>
  <c r="S107" i="104" s="1"/>
  <c r="O123" i="104" a="1"/>
  <c r="O123" i="104" s="1"/>
  <c r="O117" i="104" a="1"/>
  <c r="O117" i="104" s="1"/>
  <c r="N76" i="104" a="1"/>
  <c r="N76" i="104" s="1"/>
  <c r="S85" i="104" a="1"/>
  <c r="S85" i="104" s="1"/>
  <c r="R27" i="104" a="1"/>
  <c r="R27" i="104" s="1"/>
  <c r="N162" i="104" a="1"/>
  <c r="N162" i="104" s="1"/>
  <c r="D119" i="104" a="1"/>
  <c r="D119" i="104" s="1"/>
  <c r="O103" i="104" a="1"/>
  <c r="O103" i="104" s="1"/>
  <c r="N66" i="104" a="1"/>
  <c r="N66" i="104" s="1"/>
  <c r="N134" i="104" a="1"/>
  <c r="N134" i="104" s="1"/>
  <c r="J41" i="104"/>
  <c r="Q106" i="104" a="1"/>
  <c r="Q106" i="104" s="1"/>
  <c r="F62" i="104" a="1"/>
  <c r="F62" i="104" s="1"/>
  <c r="O89" i="104" a="1"/>
  <c r="O89" i="104" s="1"/>
  <c r="G49" i="104" a="1"/>
  <c r="G49" i="104" s="1"/>
  <c r="R133" i="104" a="1"/>
  <c r="R133" i="104" s="1"/>
  <c r="E141" i="104" a="1"/>
  <c r="E141" i="104" s="1"/>
  <c r="F84" i="104" a="1"/>
  <c r="F84" i="104" s="1"/>
  <c r="D137" i="104" a="1"/>
  <c r="D137" i="104" s="1"/>
  <c r="L141" i="104" a="1"/>
  <c r="L141" i="104" s="1"/>
  <c r="L98" i="104" a="1"/>
  <c r="L98" i="104" s="1"/>
  <c r="L17" i="104" a="1"/>
  <c r="L17" i="104" s="1"/>
  <c r="P23" i="111" s="1"/>
  <c r="G113" i="104" a="1"/>
  <c r="G113" i="104" s="1"/>
  <c r="P57" i="104" a="1"/>
  <c r="P57" i="104" s="1"/>
  <c r="R96" i="104" a="1"/>
  <c r="R96" i="104" s="1"/>
  <c r="T161" i="104" a="1"/>
  <c r="T161" i="104" s="1"/>
  <c r="Q115" i="104" a="1"/>
  <c r="Q115" i="104" s="1"/>
  <c r="J117" i="104"/>
  <c r="T34" i="104" a="1"/>
  <c r="T34" i="104" s="1"/>
  <c r="N129" i="104" a="1"/>
  <c r="N129" i="104" s="1"/>
  <c r="S22" i="104" a="1"/>
  <c r="S22" i="104" s="1"/>
  <c r="P96" i="104" a="1"/>
  <c r="P96" i="104" s="1"/>
  <c r="I111" i="104"/>
  <c r="O82" i="104" a="1"/>
  <c r="O82" i="104" s="1"/>
  <c r="L73" i="104" a="1"/>
  <c r="L73" i="104" s="1"/>
  <c r="R169" i="104" a="1"/>
  <c r="R169" i="104" s="1"/>
  <c r="Q107" i="104" a="1"/>
  <c r="Q107" i="104" s="1"/>
  <c r="G50" i="104" a="1"/>
  <c r="G50" i="104" s="1"/>
  <c r="N99" i="104" a="1"/>
  <c r="N99" i="104" s="1"/>
  <c r="Q105" i="104" a="1"/>
  <c r="Q105" i="104" s="1"/>
  <c r="F130" i="104" a="1"/>
  <c r="F130" i="104" s="1"/>
  <c r="N41" i="104" a="1"/>
  <c r="N41" i="104" s="1"/>
  <c r="N152" i="104" a="1"/>
  <c r="N152" i="104" s="1"/>
  <c r="O148" i="104" a="1"/>
  <c r="O148" i="104" s="1"/>
  <c r="J45" i="104"/>
  <c r="I152" i="104"/>
  <c r="E126" i="104" a="1"/>
  <c r="E126" i="104" s="1"/>
  <c r="P161" i="104" a="1"/>
  <c r="P161" i="104" s="1"/>
  <c r="S57" i="104" a="1"/>
  <c r="S57" i="104" s="1"/>
  <c r="T55" i="104" a="1"/>
  <c r="T55" i="104" s="1"/>
  <c r="J83" i="104"/>
  <c r="O93" i="104" a="1"/>
  <c r="O93" i="104" s="1"/>
  <c r="L35" i="104" a="1"/>
  <c r="L35" i="104" s="1"/>
  <c r="N52" i="104" a="1"/>
  <c r="N52" i="104" s="1"/>
  <c r="O35" i="104" a="1"/>
  <c r="O35" i="104" s="1"/>
  <c r="L106" i="104" a="1"/>
  <c r="L106" i="104" s="1"/>
  <c r="T71" i="104" a="1"/>
  <c r="T71" i="104" s="1"/>
  <c r="S41" i="104" a="1"/>
  <c r="S41" i="104" s="1"/>
  <c r="I62" i="104"/>
  <c r="J112" i="104"/>
  <c r="T92" i="104" a="1"/>
  <c r="T92" i="104" s="1"/>
  <c r="R165" i="104" a="1"/>
  <c r="R165" i="104" s="1"/>
  <c r="Q169" i="104" a="1"/>
  <c r="Q169" i="104" s="1"/>
  <c r="Q56" i="104" a="1"/>
  <c r="Q56" i="104" s="1"/>
  <c r="O64" i="104" a="1"/>
  <c r="O64" i="104" s="1"/>
  <c r="I127" i="104"/>
  <c r="O153" i="104" a="1"/>
  <c r="O153" i="104" s="1"/>
  <c r="F93" i="112"/>
  <c r="T85" i="104" a="1"/>
  <c r="T85" i="104" s="1"/>
  <c r="N155" i="104" a="1"/>
  <c r="N155" i="104" s="1"/>
  <c r="I136" i="104"/>
  <c r="S54" i="104" a="1"/>
  <c r="S54" i="104" s="1"/>
  <c r="P32" i="104" a="1"/>
  <c r="P32" i="104" s="1"/>
  <c r="O163" i="104" a="1"/>
  <c r="O163" i="104" s="1"/>
  <c r="Q73" i="104" a="1"/>
  <c r="Q73" i="104" s="1"/>
  <c r="O134" i="104" a="1"/>
  <c r="O134" i="104" s="1"/>
  <c r="Q150" i="104" a="1"/>
  <c r="Q150" i="104" s="1"/>
  <c r="S81" i="104" a="1"/>
  <c r="S81" i="104" s="1"/>
  <c r="T30" i="104" a="1"/>
  <c r="T30" i="104" s="1"/>
  <c r="T128" i="104" a="1"/>
  <c r="T128" i="104" s="1"/>
  <c r="L93" i="104" a="1"/>
  <c r="L93" i="104" s="1"/>
  <c r="T99" i="104" a="1"/>
  <c r="T99" i="104" s="1"/>
  <c r="E119" i="104" a="1"/>
  <c r="E119" i="104" s="1"/>
  <c r="S67" i="104" a="1"/>
  <c r="S67" i="104" s="1"/>
  <c r="G22" i="104" a="1"/>
  <c r="G22" i="104" s="1"/>
  <c r="S32" i="104" a="1"/>
  <c r="S32" i="104" s="1"/>
  <c r="S37" i="104" a="1"/>
  <c r="S37" i="104" s="1"/>
  <c r="N146" i="104" a="1"/>
  <c r="N146" i="104" s="1"/>
  <c r="O36" i="104" a="1"/>
  <c r="O36" i="104" s="1"/>
  <c r="Q164" i="104" a="1"/>
  <c r="Q164" i="104" s="1"/>
  <c r="P87" i="104" a="1"/>
  <c r="P87" i="104" s="1"/>
  <c r="R52" i="104" a="1"/>
  <c r="R52" i="104" s="1"/>
  <c r="O86" i="104" a="1"/>
  <c r="O86" i="104" s="1"/>
  <c r="I169" i="104"/>
  <c r="Q27" i="111" s="1"/>
  <c r="P43" i="104" a="1"/>
  <c r="P43" i="104" s="1"/>
  <c r="O139" i="104" a="1"/>
  <c r="O139" i="104" s="1"/>
  <c r="Q129" i="104" a="1"/>
  <c r="Q129" i="104" s="1"/>
  <c r="N91" i="104" a="1"/>
  <c r="N91" i="104" s="1"/>
  <c r="S132" i="104" a="1"/>
  <c r="S132" i="104" s="1"/>
  <c r="R167" i="104" a="1"/>
  <c r="R167" i="104" s="1"/>
  <c r="O166" i="104" a="1"/>
  <c r="O166" i="104" s="1"/>
  <c r="O167" i="104" a="1"/>
  <c r="O167" i="104" s="1"/>
  <c r="P63" i="104" a="1"/>
  <c r="P63" i="104" s="1"/>
  <c r="N126" i="104" a="1"/>
  <c r="N126" i="104" s="1"/>
  <c r="Q62" i="104" a="1"/>
  <c r="Q62" i="104" s="1"/>
  <c r="I165" i="104"/>
  <c r="D109" i="104" a="1"/>
  <c r="D109" i="104" s="1"/>
  <c r="P28" i="104" a="1"/>
  <c r="P28" i="104" s="1"/>
  <c r="E33" i="104" a="1"/>
  <c r="E33" i="104" s="1"/>
  <c r="J24" i="104"/>
  <c r="R101" i="104" a="1"/>
  <c r="R101" i="104" s="1"/>
  <c r="O75" i="104" a="1"/>
  <c r="O75" i="104" s="1"/>
  <c r="I92" i="104"/>
  <c r="J140" i="104"/>
  <c r="T31" i="104" a="1"/>
  <c r="T31" i="104" s="1"/>
  <c r="N104" i="104" a="1"/>
  <c r="N104" i="104" s="1"/>
  <c r="P103" i="104" a="1"/>
  <c r="P103" i="104" s="1"/>
  <c r="J90" i="104"/>
  <c r="P158" i="104" a="1"/>
  <c r="P158" i="104" s="1"/>
  <c r="J60" i="104"/>
  <c r="Q166" i="104" a="1"/>
  <c r="Q166" i="104" s="1"/>
  <c r="N85" i="104" a="1"/>
  <c r="N85" i="104" s="1"/>
  <c r="J130" i="104"/>
  <c r="T18" i="104" a="1"/>
  <c r="T18" i="104" s="1"/>
  <c r="L169" i="104" a="1"/>
  <c r="L169" i="104" s="1"/>
  <c r="P27" i="111" s="1"/>
  <c r="T64" i="104" a="1"/>
  <c r="T64" i="104" s="1"/>
  <c r="G67" i="104" a="1"/>
  <c r="G67" i="104" s="1"/>
  <c r="S154" i="104" a="1"/>
  <c r="S154" i="104" s="1"/>
  <c r="S64" i="104" a="1"/>
  <c r="S64" i="104" s="1"/>
  <c r="F30" i="104" a="1"/>
  <c r="F30" i="104" s="1"/>
  <c r="I41" i="104"/>
  <c r="F33" i="104" a="1"/>
  <c r="F33" i="104" s="1"/>
  <c r="L83" i="104" a="1"/>
  <c r="L83" i="104" s="1"/>
  <c r="N21" i="104" a="1"/>
  <c r="N21" i="104" s="1"/>
  <c r="O25" i="104" a="1"/>
  <c r="O25" i="104" s="1"/>
  <c r="P169" i="104" a="1"/>
  <c r="P169" i="104" s="1"/>
  <c r="N80" i="104" a="1"/>
  <c r="N80" i="104" s="1"/>
  <c r="J96" i="104"/>
  <c r="N60" i="104" a="1"/>
  <c r="N60" i="104" s="1"/>
  <c r="I119" i="104"/>
  <c r="P133" i="104" a="1"/>
  <c r="P133" i="104" s="1"/>
  <c r="Q92" i="104" a="1"/>
  <c r="Q92" i="104" s="1"/>
  <c r="R126" i="104" a="1"/>
  <c r="R126" i="104" s="1"/>
  <c r="F26" i="104" a="1"/>
  <c r="F26" i="104" s="1"/>
  <c r="Q16" i="104" a="1"/>
  <c r="Q16" i="104" s="1"/>
  <c r="E151" i="104" a="1"/>
  <c r="E151" i="104" s="1"/>
  <c r="T142" i="104" a="1"/>
  <c r="T142" i="104" s="1"/>
  <c r="D31" i="104" a="1"/>
  <c r="D31" i="104" s="1"/>
  <c r="F108" i="112"/>
  <c r="E146" i="104" a="1"/>
  <c r="E146" i="104" s="1"/>
  <c r="L113" i="104" a="1"/>
  <c r="L113" i="104" s="1"/>
  <c r="N30" i="104" a="1"/>
  <c r="N30" i="104" s="1"/>
  <c r="P40" i="104" a="1"/>
  <c r="P40" i="104" s="1"/>
  <c r="J122" i="104"/>
  <c r="J127" i="104"/>
  <c r="I156" i="104"/>
  <c r="O55" i="104" a="1"/>
  <c r="O55" i="104" s="1"/>
  <c r="P92" i="104" a="1"/>
  <c r="P92" i="104" s="1"/>
  <c r="Q39" i="104" a="1"/>
  <c r="Q39" i="104" s="1"/>
  <c r="O14" i="104" a="1"/>
  <c r="O14" i="104" s="1"/>
  <c r="L87" i="104" a="1"/>
  <c r="L87" i="104" s="1"/>
  <c r="D33" i="104" a="1"/>
  <c r="D33" i="104" s="1"/>
  <c r="J64" i="104"/>
  <c r="N49" i="104" a="1"/>
  <c r="N49" i="104" s="1"/>
  <c r="L76" i="104" a="1"/>
  <c r="L76" i="104" s="1"/>
  <c r="R14" i="104" a="1"/>
  <c r="R14" i="104" s="1"/>
  <c r="O155" i="104" a="1"/>
  <c r="O155" i="104" s="1"/>
  <c r="P104" i="104" a="1"/>
  <c r="P104" i="104" s="1"/>
  <c r="P137" i="104" a="1"/>
  <c r="P137" i="104" s="1"/>
  <c r="Q43" i="104" a="1"/>
  <c r="Q43" i="104" s="1"/>
  <c r="J87" i="104"/>
  <c r="L127" i="104" a="1"/>
  <c r="L127" i="104" s="1"/>
  <c r="L80" i="104" a="1"/>
  <c r="L80" i="104" s="1"/>
  <c r="S120" i="104" a="1"/>
  <c r="S120" i="104" s="1"/>
  <c r="J70" i="104"/>
  <c r="T163" i="104" a="1"/>
  <c r="T163" i="104" s="1"/>
  <c r="R146" i="104" a="1"/>
  <c r="R146" i="104" s="1"/>
  <c r="I51" i="104"/>
  <c r="S40" i="104" a="1"/>
  <c r="S40" i="104" s="1"/>
  <c r="T29" i="104" a="1"/>
  <c r="T29" i="104" s="1"/>
  <c r="L118" i="104" a="1"/>
  <c r="L118" i="104" s="1"/>
  <c r="P120" i="104" a="1"/>
  <c r="P120" i="104" s="1"/>
  <c r="N132" i="104" a="1"/>
  <c r="N132" i="104" s="1"/>
  <c r="P156" i="104" a="1"/>
  <c r="P156" i="104" s="1"/>
  <c r="P81" i="104" a="1"/>
  <c r="P81" i="104" s="1"/>
  <c r="F45" i="104" a="1"/>
  <c r="F45" i="104" s="1"/>
  <c r="R105" i="104" a="1"/>
  <c r="R105" i="104" s="1"/>
  <c r="P14" i="104" a="1"/>
  <c r="P14" i="104" s="1"/>
  <c r="R89" i="104" a="1"/>
  <c r="R89" i="104" s="1"/>
  <c r="J124" i="104"/>
  <c r="N48" i="104" a="1"/>
  <c r="N48" i="104" s="1"/>
  <c r="L48" i="104" a="1"/>
  <c r="L48" i="104" s="1"/>
  <c r="T168" i="104" a="1"/>
  <c r="T168" i="104" s="1"/>
  <c r="N84" i="104" a="1"/>
  <c r="N84" i="104" s="1"/>
  <c r="T36" i="104" a="1"/>
  <c r="T36" i="104" s="1"/>
  <c r="I108" i="104"/>
  <c r="S59" i="104" a="1"/>
  <c r="S59" i="104" s="1"/>
  <c r="P109" i="104" a="1"/>
  <c r="P109" i="104" s="1"/>
  <c r="I40" i="104"/>
  <c r="J114" i="104"/>
  <c r="N143" i="104" a="1"/>
  <c r="N143" i="104" s="1"/>
  <c r="I146" i="104"/>
  <c r="R53" i="104" a="1"/>
  <c r="R53" i="104" s="1"/>
  <c r="T95" i="104" a="1"/>
  <c r="T95" i="104" s="1"/>
  <c r="J69" i="104"/>
  <c r="N137" i="104" a="1"/>
  <c r="N137" i="104" s="1"/>
  <c r="O102" i="104" a="1"/>
  <c r="O102" i="104" s="1"/>
  <c r="T56" i="104" a="1"/>
  <c r="T56" i="104" s="1"/>
  <c r="J84" i="104"/>
  <c r="Q91" i="104" a="1"/>
  <c r="Q91" i="104" s="1"/>
  <c r="J68" i="104"/>
  <c r="S133" i="104" a="1"/>
  <c r="S133" i="104" s="1"/>
  <c r="P135" i="104" a="1"/>
  <c r="P135" i="104" s="1"/>
  <c r="N100" i="104" a="1"/>
  <c r="N100" i="104" s="1"/>
  <c r="E63" i="104" a="1"/>
  <c r="E63" i="104" s="1"/>
  <c r="N149" i="104" a="1"/>
  <c r="N149" i="104" s="1"/>
  <c r="G71" i="104" a="1"/>
  <c r="G71" i="104" s="1"/>
  <c r="S18" i="104" a="1"/>
  <c r="S18" i="104" s="1"/>
  <c r="N109" i="104" a="1"/>
  <c r="N109" i="104" s="1"/>
  <c r="I129" i="104"/>
  <c r="R42" i="104" a="1"/>
  <c r="R42" i="104" s="1"/>
  <c r="J14" i="104"/>
  <c r="R20" i="111" s="1"/>
  <c r="T51" i="104" a="1"/>
  <c r="T51" i="104" s="1"/>
  <c r="R122" i="104" a="1"/>
  <c r="R122" i="104" s="1"/>
  <c r="J94" i="104"/>
  <c r="J89" i="104"/>
  <c r="N31" i="104" a="1"/>
  <c r="N31" i="104" s="1"/>
  <c r="T77" i="104" a="1"/>
  <c r="T77" i="104" s="1"/>
  <c r="P55" i="104" a="1"/>
  <c r="P55" i="104" s="1"/>
  <c r="S119" i="104" a="1"/>
  <c r="S119" i="104" s="1"/>
  <c r="Q67" i="104" a="1"/>
  <c r="Q67" i="104" s="1"/>
  <c r="S146" i="104" a="1"/>
  <c r="S146" i="104" s="1"/>
  <c r="J147" i="104"/>
  <c r="Q88" i="104" a="1"/>
  <c r="Q88" i="104" s="1"/>
  <c r="J97" i="104"/>
  <c r="I16" i="104"/>
  <c r="Q22" i="111" s="1"/>
  <c r="I52" i="104"/>
  <c r="T130" i="104" a="1"/>
  <c r="T130" i="104" s="1"/>
  <c r="S94" i="104" a="1"/>
  <c r="S94" i="104" s="1"/>
  <c r="I109" i="104"/>
  <c r="F43" i="104" a="1"/>
  <c r="F43" i="104" s="1"/>
  <c r="I142" i="104"/>
  <c r="D159" i="104" a="1"/>
  <c r="D159" i="104" s="1"/>
  <c r="I126" i="104"/>
  <c r="D151" i="104" a="1"/>
  <c r="D151" i="104" s="1"/>
  <c r="J29" i="104"/>
  <c r="O143" i="104" a="1"/>
  <c r="O143" i="104" s="1"/>
  <c r="Q53" i="104" a="1"/>
  <c r="Q53" i="104" s="1"/>
  <c r="I35" i="104"/>
  <c r="J19" i="104"/>
  <c r="R25" i="111" s="1"/>
  <c r="P58" i="104" a="1"/>
  <c r="P58" i="104" s="1"/>
  <c r="J121" i="104"/>
  <c r="T52" i="104" a="1"/>
  <c r="T52" i="104" s="1"/>
  <c r="I36" i="104"/>
  <c r="N138" i="104" a="1"/>
  <c r="N138" i="104" s="1"/>
  <c r="R21" i="104" a="1"/>
  <c r="R21" i="104" s="1"/>
  <c r="J136" i="104"/>
  <c r="N159" i="104" a="1"/>
  <c r="N159" i="104" s="1"/>
  <c r="R18" i="104" a="1"/>
  <c r="R18" i="104" s="1"/>
  <c r="P116" i="104" a="1"/>
  <c r="P116" i="104" s="1"/>
  <c r="P62" i="104" a="1"/>
  <c r="P62" i="104" s="1"/>
  <c r="N112" i="104" a="1"/>
  <c r="N112" i="104" s="1"/>
  <c r="S43" i="104" a="1"/>
  <c r="S43" i="104" s="1"/>
  <c r="R30" i="104" a="1"/>
  <c r="R30" i="104" s="1"/>
  <c r="I17" i="104"/>
  <c r="Q23" i="111" s="1"/>
  <c r="T67" i="104" a="1"/>
  <c r="T67" i="104" s="1"/>
  <c r="L75" i="104" a="1"/>
  <c r="L75" i="104" s="1"/>
  <c r="I76" i="104"/>
  <c r="L41" i="104" a="1"/>
  <c r="L41" i="104" s="1"/>
  <c r="I153" i="104"/>
  <c r="T109" i="104" a="1"/>
  <c r="T109" i="104" s="1"/>
  <c r="Q146" i="104" a="1"/>
  <c r="Q146" i="104" s="1"/>
  <c r="Q101" i="104" a="1"/>
  <c r="Q101" i="104" s="1"/>
  <c r="T88" i="104" a="1"/>
  <c r="T88" i="104" s="1"/>
  <c r="O107" i="104" a="1"/>
  <c r="O107" i="104" s="1"/>
  <c r="T111" i="104" a="1"/>
  <c r="T111" i="104" s="1"/>
  <c r="R125" i="104" a="1"/>
  <c r="R125" i="104" s="1"/>
  <c r="E105" i="104" a="1"/>
  <c r="E105" i="104" s="1"/>
  <c r="F63" i="104" a="1"/>
  <c r="F63" i="104" s="1"/>
  <c r="O114" i="104" a="1"/>
  <c r="O114" i="104" s="1"/>
  <c r="D68" i="104" a="1"/>
  <c r="D68" i="104" s="1"/>
  <c r="Q81" i="104" a="1"/>
  <c r="Q81" i="104" s="1"/>
  <c r="S98" i="104" a="1"/>
  <c r="S98" i="104" s="1"/>
  <c r="N44" i="104" a="1"/>
  <c r="N44" i="104" s="1"/>
  <c r="L66" i="104" a="1"/>
  <c r="L66" i="104" s="1"/>
  <c r="Q42" i="104" a="1"/>
  <c r="Q42" i="104" s="1"/>
  <c r="J38" i="104"/>
  <c r="T106" i="104" a="1"/>
  <c r="T106" i="104" s="1"/>
  <c r="N27" i="104" a="1"/>
  <c r="N27" i="104" s="1"/>
  <c r="J82" i="104"/>
  <c r="P129" i="104" a="1"/>
  <c r="P129" i="104" s="1"/>
  <c r="I37" i="104"/>
  <c r="Q44" i="104" a="1"/>
  <c r="Q44" i="104" s="1"/>
  <c r="S111" i="104" a="1"/>
  <c r="S111" i="104" s="1"/>
  <c r="T45" i="104" a="1"/>
  <c r="T45" i="104" s="1"/>
  <c r="O90" i="104" a="1"/>
  <c r="O90" i="104" s="1"/>
  <c r="P29" i="104" a="1"/>
  <c r="P29" i="104" s="1"/>
  <c r="I155" i="104"/>
  <c r="R106" i="104" a="1"/>
  <c r="R106" i="104" s="1"/>
  <c r="S20" i="104" a="1"/>
  <c r="S20" i="104" s="1"/>
  <c r="R145" i="104" a="1"/>
  <c r="R145" i="104" s="1"/>
  <c r="Q29" i="104" a="1"/>
  <c r="Q29" i="104" s="1"/>
  <c r="J107" i="104"/>
  <c r="T90" i="104" a="1"/>
  <c r="T90" i="104" s="1"/>
  <c r="O151" i="104" a="1"/>
  <c r="O151" i="104" s="1"/>
  <c r="S14" i="104" a="1"/>
  <c r="S14" i="104" s="1"/>
  <c r="R155" i="104" a="1"/>
  <c r="R155" i="104" s="1"/>
  <c r="Q137" i="104" a="1"/>
  <c r="Q137" i="104" s="1"/>
  <c r="P30" i="104" a="1"/>
  <c r="P30" i="104" s="1"/>
  <c r="T40" i="104" a="1"/>
  <c r="T40" i="104" s="1"/>
  <c r="T61" i="104" a="1"/>
  <c r="T61" i="104" s="1"/>
  <c r="R141" i="104" a="1"/>
  <c r="R141" i="104" s="1"/>
  <c r="O60" i="104" a="1"/>
  <c r="O60" i="104" s="1"/>
  <c r="J100" i="104"/>
  <c r="S46" i="104" a="1"/>
  <c r="S46" i="104" s="1"/>
  <c r="I67" i="104"/>
  <c r="O125" i="104" a="1"/>
  <c r="O125" i="104" s="1"/>
  <c r="E14" i="104" a="1"/>
  <c r="E14" i="104" s="1"/>
  <c r="J135" i="104"/>
  <c r="I30" i="104"/>
  <c r="O84" i="104" a="1"/>
  <c r="O84" i="104" s="1"/>
  <c r="D22" i="108" a="1"/>
  <c r="D22" i="108" s="1"/>
  <c r="D73" i="108" a="1"/>
  <c r="D73" i="108" s="1"/>
  <c r="D38" i="108" a="1"/>
  <c r="D38" i="108" s="1"/>
  <c r="D154" i="108" a="1"/>
  <c r="D154" i="108" s="1"/>
  <c r="D48" i="108" a="1"/>
  <c r="D48" i="108" s="1"/>
  <c r="D67" i="108" a="1"/>
  <c r="D67" i="108" s="1"/>
  <c r="D26" i="108" a="1"/>
  <c r="D26" i="108" s="1"/>
  <c r="D21" i="108" a="1"/>
  <c r="D21" i="108" s="1"/>
  <c r="D31" i="108" a="1"/>
  <c r="D31" i="108" s="1"/>
  <c r="D16" i="108" a="1"/>
  <c r="D16" i="108" s="1"/>
  <c r="D116" i="108" a="1"/>
  <c r="D116" i="108" s="1"/>
  <c r="D42" i="108" a="1"/>
  <c r="D42" i="108" s="1"/>
  <c r="D78" i="108" a="1"/>
  <c r="D78" i="108" s="1"/>
  <c r="D97" i="108" a="1"/>
  <c r="D97" i="108" s="1"/>
  <c r="D132" i="108" a="1"/>
  <c r="D132" i="108" s="1"/>
  <c r="D55" i="108" a="1"/>
  <c r="D55" i="108" s="1"/>
  <c r="D77" i="108" a="1"/>
  <c r="D77" i="108" s="1"/>
  <c r="D149" i="108" a="1"/>
  <c r="D149" i="108" s="1"/>
  <c r="E11" i="108"/>
  <c r="D11" i="108" s="1" a="1"/>
  <c r="D11" i="108" s="1"/>
  <c r="D98" i="108" a="1"/>
  <c r="D98" i="108" s="1"/>
  <c r="D66" i="108" a="1"/>
  <c r="D66" i="108" s="1"/>
  <c r="D45" i="108" a="1"/>
  <c r="D45" i="108" s="1"/>
  <c r="D79" i="108" a="1"/>
  <c r="D79" i="108" s="1"/>
  <c r="D104" i="108" a="1"/>
  <c r="D104" i="108" s="1"/>
  <c r="D106" i="108" a="1"/>
  <c r="D106" i="108" s="1"/>
  <c r="D148" i="108" a="1"/>
  <c r="D148" i="108" s="1"/>
  <c r="D107" i="108" a="1"/>
  <c r="D107" i="108" s="1"/>
  <c r="D109" i="108" a="1"/>
  <c r="D109" i="108" s="1"/>
  <c r="D137" i="108" a="1"/>
  <c r="D137" i="108" s="1"/>
  <c r="D59" i="108" a="1"/>
  <c r="D59" i="108" s="1"/>
  <c r="D63" i="108" a="1"/>
  <c r="D63" i="108" s="1"/>
  <c r="D47" i="108" a="1"/>
  <c r="D47" i="108" s="1"/>
  <c r="D37" i="108" a="1"/>
  <c r="D37" i="108" s="1"/>
  <c r="D94" i="108" a="1"/>
  <c r="D94" i="108" s="1"/>
  <c r="D51" i="108" a="1"/>
  <c r="D51" i="108" s="1"/>
  <c r="D160" i="108" a="1"/>
  <c r="D160" i="108" s="1"/>
  <c r="D34" i="108" a="1"/>
  <c r="D34" i="108" s="1"/>
  <c r="D125" i="108" a="1"/>
  <c r="D125" i="108" s="1"/>
  <c r="D68" i="108" a="1"/>
  <c r="D68" i="108" s="1"/>
  <c r="D57" i="108" a="1"/>
  <c r="D57" i="108" s="1"/>
  <c r="D150" i="108" a="1"/>
  <c r="D150" i="108" s="1"/>
  <c r="D53" i="108" a="1"/>
  <c r="D53" i="108" s="1"/>
  <c r="D143" i="108" a="1"/>
  <c r="D143" i="108" s="1"/>
  <c r="D139" i="108" a="1"/>
  <c r="D139" i="108" s="1"/>
  <c r="D49" i="108" a="1"/>
  <c r="D49" i="108" s="1"/>
  <c r="D96" i="108" a="1"/>
  <c r="D96" i="108" s="1"/>
  <c r="D103" i="108" a="1"/>
  <c r="D103" i="108" s="1"/>
  <c r="D65" i="108" a="1"/>
  <c r="D65" i="108" s="1"/>
  <c r="D162" i="108" a="1"/>
  <c r="D162" i="108" s="1"/>
  <c r="D129" i="108" a="1"/>
  <c r="D129" i="108" s="1"/>
  <c r="D40" i="108" a="1"/>
  <c r="D40" i="108" s="1"/>
  <c r="D119" i="108" a="1"/>
  <c r="D119" i="108" s="1"/>
  <c r="D117" i="108" a="1"/>
  <c r="D117" i="108" s="1"/>
  <c r="D41" i="108" a="1"/>
  <c r="D41" i="108" s="1"/>
  <c r="D29" i="108" a="1"/>
  <c r="D29" i="108" s="1"/>
  <c r="D14" i="108" a="1"/>
  <c r="D14" i="108" s="1"/>
  <c r="D131" i="108" a="1"/>
  <c r="D131" i="108" s="1"/>
  <c r="D135" i="108" a="1"/>
  <c r="D135" i="108" s="1"/>
  <c r="D164" i="108" a="1"/>
  <c r="D164" i="108" s="1"/>
  <c r="D91" i="108" a="1"/>
  <c r="D91" i="108" s="1"/>
  <c r="D144" i="108" a="1"/>
  <c r="D144" i="108" s="1"/>
  <c r="D23" i="108" a="1"/>
  <c r="D23" i="108" s="1"/>
  <c r="D12" i="108" a="1"/>
  <c r="D12" i="108" s="1"/>
  <c r="D87" i="108" a="1"/>
  <c r="D87" i="108" s="1"/>
  <c r="D93" i="108" a="1"/>
  <c r="D93" i="108" s="1"/>
  <c r="D60" i="108" a="1"/>
  <c r="D60" i="108" s="1"/>
  <c r="D102" i="108" a="1"/>
  <c r="D102" i="108" s="1"/>
  <c r="D147" i="108" a="1"/>
  <c r="D147" i="108" s="1"/>
  <c r="D95" i="108" a="1"/>
  <c r="D95" i="108" s="1"/>
  <c r="D140" i="108" a="1"/>
  <c r="D140" i="108" s="1"/>
  <c r="D99" i="108" a="1"/>
  <c r="D99" i="108" s="1"/>
  <c r="D50" i="108" a="1"/>
  <c r="D50" i="108" s="1"/>
  <c r="D75" i="108" a="1"/>
  <c r="D75" i="108" s="1"/>
  <c r="D43" i="108" a="1"/>
  <c r="D43" i="108" s="1"/>
  <c r="D138" i="108" a="1"/>
  <c r="D138" i="108" s="1"/>
  <c r="D28" i="108" a="1"/>
  <c r="D28" i="108" s="1"/>
  <c r="D134" i="108" a="1"/>
  <c r="D134" i="108" s="1"/>
  <c r="D151" i="108" a="1"/>
  <c r="D151" i="108" s="1"/>
  <c r="D168" i="108" a="1"/>
  <c r="D168" i="108" s="1"/>
  <c r="D155" i="108" a="1"/>
  <c r="D155" i="108" s="1"/>
  <c r="D81" i="108" a="1"/>
  <c r="D81" i="108" s="1"/>
  <c r="D46" i="108" a="1"/>
  <c r="D46" i="108" s="1"/>
  <c r="D112" i="108" a="1"/>
  <c r="D112" i="108" s="1"/>
  <c r="D44" i="108" a="1"/>
  <c r="D44" i="108" s="1"/>
  <c r="D166" i="108" a="1"/>
  <c r="D166" i="108" s="1"/>
  <c r="D35" i="108" a="1"/>
  <c r="D35" i="108" s="1"/>
  <c r="D118" i="108" a="1"/>
  <c r="D118" i="108" s="1"/>
  <c r="D13" i="108" a="1"/>
  <c r="D13" i="108" s="1"/>
  <c r="D27" i="108" a="1"/>
  <c r="D27" i="108" s="1"/>
  <c r="D39" i="108" a="1"/>
  <c r="D39" i="108" s="1"/>
  <c r="D56" i="108" a="1"/>
  <c r="D56" i="108" s="1"/>
  <c r="D128" i="108" a="1"/>
  <c r="D128" i="108" s="1"/>
  <c r="D115" i="108" a="1"/>
  <c r="D115" i="108" s="1"/>
  <c r="D69" i="108" a="1"/>
  <c r="D69" i="108" s="1"/>
  <c r="D62" i="108" a="1"/>
  <c r="D62" i="108" s="1"/>
  <c r="D20" i="108" a="1"/>
  <c r="D20" i="108" s="1"/>
  <c r="D82" i="108" a="1"/>
  <c r="D82" i="108" s="1"/>
  <c r="D54" i="108" a="1"/>
  <c r="D54" i="108" s="1"/>
  <c r="D84" i="108" a="1"/>
  <c r="D84" i="108" s="1"/>
  <c r="D161" i="108" a="1"/>
  <c r="D161" i="108" s="1"/>
  <c r="D92" i="108" a="1"/>
  <c r="D92" i="108" s="1"/>
  <c r="D126" i="108" a="1"/>
  <c r="D126" i="108" s="1"/>
  <c r="D89" i="108" a="1"/>
  <c r="D89" i="108" s="1"/>
  <c r="D153" i="108" a="1"/>
  <c r="D153" i="108" s="1"/>
  <c r="D80" i="108" a="1"/>
  <c r="D80" i="108" s="1"/>
  <c r="D156" i="108" a="1"/>
  <c r="D156" i="108" s="1"/>
  <c r="D71" i="108" a="1"/>
  <c r="D71" i="108" s="1"/>
  <c r="D101" i="108" a="1"/>
  <c r="D101" i="108" s="1"/>
  <c r="D110" i="108" a="1"/>
  <c r="D110" i="108" s="1"/>
  <c r="D159" i="108" a="1"/>
  <c r="D159" i="108" s="1"/>
  <c r="D141" i="108" a="1"/>
  <c r="D141" i="108" s="1"/>
  <c r="D24" i="108" a="1"/>
  <c r="D24" i="108" s="1"/>
  <c r="D136" i="108" a="1"/>
  <c r="D136" i="108" s="1"/>
  <c r="D58" i="108" a="1"/>
  <c r="D58" i="108" s="1"/>
  <c r="D17" i="108" a="1"/>
  <c r="D17" i="108" s="1"/>
  <c r="D32" i="108" a="1"/>
  <c r="D32" i="108" s="1"/>
  <c r="D86" i="108" a="1"/>
  <c r="D86" i="108" s="1"/>
  <c r="D33" i="108" a="1"/>
  <c r="D33" i="108" s="1"/>
  <c r="D30" i="108" a="1"/>
  <c r="D30" i="108" s="1"/>
  <c r="D111" i="108" a="1"/>
  <c r="D111" i="108" s="1"/>
  <c r="D90" i="108" a="1"/>
  <c r="D90" i="108" s="1"/>
  <c r="D123" i="108" a="1"/>
  <c r="D123" i="108" s="1"/>
  <c r="D122" i="108" a="1"/>
  <c r="D122" i="108" s="1"/>
  <c r="D145" i="108" a="1"/>
  <c r="D145" i="108" s="1"/>
  <c r="D124" i="108" a="1"/>
  <c r="D124" i="108" s="1"/>
  <c r="D113" i="108" a="1"/>
  <c r="D113" i="108" s="1"/>
  <c r="D15" i="108" a="1"/>
  <c r="D15" i="108" s="1"/>
  <c r="D70" i="108" a="1"/>
  <c r="D70" i="108" s="1"/>
  <c r="D158" i="108" a="1"/>
  <c r="D158" i="108" s="1"/>
  <c r="D165" i="108" a="1"/>
  <c r="D165" i="108" s="1"/>
  <c r="D88" i="108" a="1"/>
  <c r="D88" i="108" s="1"/>
  <c r="D25" i="108" a="1"/>
  <c r="D25" i="108" s="1"/>
  <c r="D163" i="108" a="1"/>
  <c r="D163" i="108" s="1"/>
  <c r="D76" i="108" a="1"/>
  <c r="D76" i="108" s="1"/>
  <c r="D133" i="108" a="1"/>
  <c r="D133" i="108" s="1"/>
  <c r="D61" i="108" a="1"/>
  <c r="D61" i="108" s="1"/>
  <c r="D121" i="108" a="1"/>
  <c r="D121" i="108" s="1"/>
  <c r="D114" i="108" a="1"/>
  <c r="D114" i="108" s="1"/>
  <c r="D157" i="108" a="1"/>
  <c r="D157" i="108" s="1"/>
  <c r="D72" i="108" a="1"/>
  <c r="D72" i="108" s="1"/>
  <c r="D152" i="108" a="1"/>
  <c r="D152" i="108" s="1"/>
  <c r="D52" i="108" a="1"/>
  <c r="D52" i="108" s="1"/>
  <c r="D36" i="108" a="1"/>
  <c r="D36" i="108" s="1"/>
  <c r="D105" i="108" a="1"/>
  <c r="D105" i="108" s="1"/>
  <c r="D85" i="108" a="1"/>
  <c r="D85" i="108" s="1"/>
  <c r="D74" i="108" a="1"/>
  <c r="D74" i="108" s="1"/>
  <c r="D64" i="108" a="1"/>
  <c r="D64" i="108" s="1"/>
  <c r="D19" i="108" a="1"/>
  <c r="D19" i="108" s="1"/>
  <c r="D167" i="108" a="1"/>
  <c r="D167" i="108" s="1"/>
  <c r="D100" i="108" a="1"/>
  <c r="D100" i="108" s="1"/>
  <c r="D127" i="108" a="1"/>
  <c r="D127" i="108" s="1"/>
  <c r="D83" i="108" a="1"/>
  <c r="D83" i="108" s="1"/>
  <c r="D18" i="108" a="1"/>
  <c r="D18" i="108" s="1"/>
  <c r="D146" i="108" a="1"/>
  <c r="D146" i="108" s="1"/>
  <c r="D120" i="108" a="1"/>
  <c r="D120" i="108" s="1"/>
  <c r="D142" i="108" a="1"/>
  <c r="D142" i="108" s="1"/>
  <c r="D108" i="108" a="1"/>
  <c r="D108" i="108" s="1"/>
  <c r="D130" i="108" a="1"/>
  <c r="D130" i="108" s="1"/>
  <c r="J104" i="104"/>
  <c r="R123" i="104" a="1"/>
  <c r="R123" i="104" s="1"/>
  <c r="Q58" i="104" a="1"/>
  <c r="Q58" i="104" s="1"/>
  <c r="G14" i="104" a="1"/>
  <c r="G14" i="104" s="1"/>
  <c r="F20" i="111" s="1"/>
  <c r="J163" i="104"/>
  <c r="N86" i="104" a="1"/>
  <c r="N86" i="104" s="1"/>
  <c r="P144" i="104" a="1"/>
  <c r="P144" i="104" s="1"/>
  <c r="R92" i="104" a="1"/>
  <c r="R92" i="104" s="1"/>
  <c r="T83" i="104" a="1"/>
  <c r="T83" i="104" s="1"/>
  <c r="J162" i="104"/>
  <c r="J113" i="104"/>
  <c r="R75" i="104" a="1"/>
  <c r="R75" i="104" s="1"/>
  <c r="Q66" i="104" a="1"/>
  <c r="Q66" i="104" s="1"/>
  <c r="O80" i="104" a="1"/>
  <c r="O80" i="104" s="1"/>
  <c r="Q34" i="104" a="1"/>
  <c r="Q34" i="104" s="1"/>
  <c r="T162" i="104" a="1"/>
  <c r="T162" i="104" s="1"/>
  <c r="P74" i="104" a="1"/>
  <c r="P74" i="104" s="1"/>
  <c r="O99" i="104" a="1"/>
  <c r="O99" i="104" s="1"/>
  <c r="N18" i="104" a="1"/>
  <c r="N18" i="104" s="1"/>
  <c r="O47" i="104" a="1"/>
  <c r="O47" i="104" s="1"/>
  <c r="O94" i="104" a="1"/>
  <c r="O94" i="104" s="1"/>
  <c r="I112" i="104"/>
  <c r="Q55" i="104" a="1"/>
  <c r="Q55" i="104" s="1"/>
  <c r="P77" i="104" a="1"/>
  <c r="P77" i="104" s="1"/>
  <c r="I170" i="104"/>
  <c r="Q28" i="111" s="1"/>
  <c r="R85" i="104" a="1"/>
  <c r="R85" i="104" s="1"/>
  <c r="O111" i="104" a="1"/>
  <c r="O111" i="104" s="1"/>
  <c r="T75" i="104" a="1"/>
  <c r="T75" i="104" s="1"/>
  <c r="I25" i="104"/>
  <c r="I141" i="104"/>
  <c r="Q63" i="104" a="1"/>
  <c r="Q63" i="104" s="1"/>
  <c r="R79" i="104" a="1"/>
  <c r="R79" i="104" s="1"/>
  <c r="R159" i="104" a="1"/>
  <c r="R159" i="104" s="1"/>
  <c r="P100" i="104" a="1"/>
  <c r="P100" i="104" s="1"/>
  <c r="T143" i="104" a="1"/>
  <c r="T143" i="104" s="1"/>
  <c r="Q83" i="104" a="1"/>
  <c r="Q83" i="104" s="1"/>
  <c r="Q35" i="104" a="1"/>
  <c r="Q35" i="104" s="1"/>
  <c r="P94" i="104" a="1"/>
  <c r="P94" i="104" s="1"/>
  <c r="T14" i="104" a="1"/>
  <c r="T14" i="104" s="1"/>
  <c r="J111" i="104"/>
  <c r="D118" i="104" a="1"/>
  <c r="D118" i="104" s="1"/>
  <c r="R121" i="104" a="1"/>
  <c r="R121" i="104" s="1"/>
  <c r="I29" i="104"/>
  <c r="J49" i="104"/>
  <c r="I82" i="104"/>
  <c r="P48" i="104" a="1"/>
  <c r="P48" i="104" s="1"/>
  <c r="J99" i="104"/>
  <c r="S83" i="104" a="1"/>
  <c r="S83" i="104" s="1"/>
  <c r="I15" i="104"/>
  <c r="Q21" i="111" s="1"/>
  <c r="T101" i="104" a="1"/>
  <c r="T101" i="104" s="1"/>
  <c r="O161" i="104" a="1"/>
  <c r="O161" i="104" s="1"/>
  <c r="R76" i="104" a="1"/>
  <c r="R76" i="104" s="1"/>
  <c r="N16" i="104" a="1"/>
  <c r="N16" i="104" s="1"/>
  <c r="I157" i="104"/>
  <c r="O30" i="104" a="1"/>
  <c r="O30" i="104" s="1"/>
  <c r="J23" i="104"/>
  <c r="R128" i="104" a="1"/>
  <c r="R128" i="104" s="1"/>
  <c r="J16" i="104"/>
  <c r="R22" i="111" s="1"/>
  <c r="I124" i="104"/>
  <c r="N168" i="104" a="1"/>
  <c r="N168" i="104" s="1"/>
  <c r="O26" i="104" a="1"/>
  <c r="O26" i="104" s="1"/>
  <c r="I46" i="104"/>
  <c r="T28" i="104" a="1"/>
  <c r="T28" i="104" s="1"/>
  <c r="P19" i="104" a="1"/>
  <c r="P19" i="104" s="1"/>
  <c r="R80" i="104" a="1"/>
  <c r="R80" i="104" s="1"/>
  <c r="I42" i="104"/>
  <c r="O58" i="104" a="1"/>
  <c r="O58" i="104" s="1"/>
  <c r="Q148" i="104" a="1"/>
  <c r="Q148" i="104" s="1"/>
  <c r="P130" i="104" a="1"/>
  <c r="P130" i="104" s="1"/>
  <c r="I149" i="104"/>
  <c r="J165" i="104"/>
  <c r="S110" i="104" a="1"/>
  <c r="S110" i="104" s="1"/>
  <c r="L154" i="104" a="1"/>
  <c r="L154" i="104" s="1"/>
  <c r="N148" i="104" a="1"/>
  <c r="N148" i="104" s="1"/>
  <c r="S143" i="104" a="1"/>
  <c r="S143" i="104" s="1"/>
  <c r="Q139" i="104" a="1"/>
  <c r="Q139" i="104" s="1"/>
  <c r="S79" i="104" a="1"/>
  <c r="S79" i="104" s="1"/>
  <c r="N103" i="104" a="1"/>
  <c r="N103" i="104" s="1"/>
  <c r="D141" i="104" a="1"/>
  <c r="D141" i="104" s="1"/>
  <c r="D114" i="106" a="1"/>
  <c r="D114" i="106" s="1"/>
  <c r="R111" i="104" a="1"/>
  <c r="R111" i="104" s="1"/>
  <c r="I19" i="104"/>
  <c r="Q25" i="111" s="1"/>
  <c r="P106" i="104" a="1"/>
  <c r="P106" i="104" s="1"/>
  <c r="P99" i="104" a="1"/>
  <c r="P99" i="104" s="1"/>
  <c r="N154" i="104" a="1"/>
  <c r="N154" i="104" s="1"/>
  <c r="J145" i="104"/>
  <c r="R25" i="104" a="1"/>
  <c r="R25" i="104" s="1"/>
  <c r="I14" i="104"/>
  <c r="Q20" i="111" s="1"/>
  <c r="J72" i="104"/>
  <c r="R129" i="104" a="1"/>
  <c r="R129" i="104" s="1"/>
  <c r="R54" i="104" a="1"/>
  <c r="R54" i="104" s="1"/>
  <c r="J63" i="104"/>
  <c r="R35" i="104" a="1"/>
  <c r="R35" i="104" s="1"/>
  <c r="P23" i="104" a="1"/>
  <c r="P23" i="104" s="1"/>
  <c r="S153" i="104" a="1"/>
  <c r="S153" i="104" s="1"/>
  <c r="O32" i="104" a="1"/>
  <c r="O32" i="104" s="1"/>
  <c r="N59" i="104" a="1"/>
  <c r="N59" i="104" s="1"/>
  <c r="Q87" i="104" a="1"/>
  <c r="Q87" i="104" s="1"/>
  <c r="P66" i="104" a="1"/>
  <c r="P66" i="104" s="1"/>
  <c r="S100" i="104" a="1"/>
  <c r="S100" i="104" s="1"/>
  <c r="Q74" i="104" a="1"/>
  <c r="Q74" i="104" s="1"/>
  <c r="P138" i="104" a="1"/>
  <c r="P138" i="104" s="1"/>
  <c r="J109" i="104"/>
  <c r="Q90" i="104" a="1"/>
  <c r="Q90" i="104" s="1"/>
  <c r="N121" i="104" a="1"/>
  <c r="N121" i="104" s="1"/>
  <c r="I93" i="104"/>
  <c r="F149" i="112"/>
  <c r="Q144" i="104" a="1"/>
  <c r="Q144" i="104" s="1"/>
  <c r="N98" i="104" a="1"/>
  <c r="N98" i="104" s="1"/>
  <c r="R69" i="104" a="1"/>
  <c r="R69" i="104" s="1"/>
  <c r="D44" i="104" a="1"/>
  <c r="D44" i="104" s="1"/>
  <c r="P148" i="104" a="1"/>
  <c r="P148" i="104" s="1"/>
  <c r="J22" i="104"/>
  <c r="O15" i="104" a="1"/>
  <c r="O15" i="104" s="1"/>
  <c r="S84" i="104" a="1"/>
  <c r="S84" i="104" s="1"/>
  <c r="F151" i="104" a="1"/>
  <c r="F151" i="104" s="1"/>
  <c r="R29" i="104" a="1"/>
  <c r="R29" i="104" s="1"/>
  <c r="P35" i="104" a="1"/>
  <c r="P35" i="104" s="1"/>
  <c r="P140" i="104" a="1"/>
  <c r="P140" i="104" s="1"/>
  <c r="O165" i="104" a="1"/>
  <c r="O165" i="104" s="1"/>
  <c r="F116" i="112"/>
  <c r="Q36" i="104" a="1"/>
  <c r="Q36" i="104" s="1"/>
  <c r="T100" i="104" a="1"/>
  <c r="T100" i="104" s="1"/>
  <c r="R107" i="104" a="1"/>
  <c r="R107" i="104" s="1"/>
  <c r="S165" i="104" a="1"/>
  <c r="S165" i="104" s="1"/>
  <c r="O72" i="104" a="1"/>
  <c r="O72" i="104" s="1"/>
  <c r="Q161" i="104" a="1"/>
  <c r="Q161" i="104" s="1"/>
  <c r="I65" i="104"/>
  <c r="R43" i="104" a="1"/>
  <c r="R43" i="104" s="1"/>
  <c r="J35" i="104"/>
  <c r="N68" i="104" a="1"/>
  <c r="N68" i="104" s="1"/>
  <c r="T86" i="104" a="1"/>
  <c r="T86" i="104" s="1"/>
  <c r="N74" i="104" a="1"/>
  <c r="N74" i="104" s="1"/>
  <c r="O78" i="104" a="1"/>
  <c r="O78" i="104" s="1"/>
  <c r="I58" i="104"/>
  <c r="I24" i="104"/>
  <c r="Q114" i="104" a="1"/>
  <c r="Q114" i="104" s="1"/>
  <c r="P131" i="104" a="1"/>
  <c r="P131" i="104" s="1"/>
  <c r="P45" i="104" a="1"/>
  <c r="P45" i="104" s="1"/>
  <c r="J155" i="104"/>
  <c r="S121" i="104" a="1"/>
  <c r="S121" i="104" s="1"/>
  <c r="P90" i="104" a="1"/>
  <c r="P90" i="104" s="1"/>
  <c r="S96" i="104" a="1"/>
  <c r="S96" i="104" s="1"/>
  <c r="R134" i="104" a="1"/>
  <c r="R134" i="104" s="1"/>
  <c r="N26" i="104" a="1"/>
  <c r="N26" i="104" s="1"/>
  <c r="R44" i="104" a="1"/>
  <c r="R44" i="104" s="1"/>
  <c r="Q97" i="104" a="1"/>
  <c r="Q97" i="104" s="1"/>
  <c r="P112" i="104" a="1"/>
  <c r="P112" i="104" s="1"/>
  <c r="O105" i="104" a="1"/>
  <c r="O105" i="104" s="1"/>
  <c r="P159" i="104" a="1"/>
  <c r="P159" i="104" s="1"/>
  <c r="O65" i="104" a="1"/>
  <c r="O65" i="104" s="1"/>
  <c r="R148" i="104" a="1"/>
  <c r="R148" i="104" s="1"/>
  <c r="R16" i="104" a="1"/>
  <c r="R16" i="104" s="1"/>
  <c r="P38" i="104" a="1"/>
  <c r="P38" i="104" s="1"/>
  <c r="Q85" i="104" a="1"/>
  <c r="Q85" i="104" s="1"/>
  <c r="I115" i="104"/>
  <c r="F100" i="104" a="1"/>
  <c r="F100" i="104" s="1"/>
  <c r="R40" i="104" a="1"/>
  <c r="R40" i="104" s="1"/>
  <c r="P152" i="104" a="1"/>
  <c r="P152" i="104" s="1"/>
  <c r="I121" i="104"/>
  <c r="E161" i="104" a="1"/>
  <c r="E161" i="104" s="1"/>
  <c r="D124" i="106" a="1"/>
  <c r="D124" i="106" s="1"/>
  <c r="D78" i="106" a="1"/>
  <c r="D78" i="106" s="1"/>
  <c r="D111" i="106" a="1"/>
  <c r="D111" i="106" s="1"/>
  <c r="D141" i="106" a="1"/>
  <c r="D141" i="106" s="1"/>
  <c r="I145" i="104"/>
  <c r="F14" i="104" a="1"/>
  <c r="F14" i="104" s="1"/>
  <c r="E20" i="111" s="1"/>
  <c r="I125" i="104"/>
  <c r="N90" i="104" a="1"/>
  <c r="N90" i="104" s="1"/>
  <c r="N153" i="104" a="1"/>
  <c r="N153" i="104" s="1"/>
  <c r="P33" i="104" a="1"/>
  <c r="P33" i="104" s="1"/>
  <c r="R51" i="104" a="1"/>
  <c r="R51" i="104" s="1"/>
  <c r="R153" i="104" a="1"/>
  <c r="R153" i="104" s="1"/>
  <c r="N135" i="104" a="1"/>
  <c r="N135" i="104" s="1"/>
  <c r="J154" i="104"/>
  <c r="N87" i="104" a="1"/>
  <c r="N87" i="104" s="1"/>
  <c r="Q132" i="104" a="1"/>
  <c r="Q132" i="104" s="1"/>
  <c r="T131" i="104" a="1"/>
  <c r="T131" i="104" s="1"/>
  <c r="S80" i="104" a="1"/>
  <c r="S80" i="104" s="1"/>
  <c r="P157" i="104" a="1"/>
  <c r="P157" i="104" s="1"/>
  <c r="I56" i="104"/>
  <c r="R58" i="104" a="1"/>
  <c r="R58" i="104" s="1"/>
  <c r="R136" i="104" a="1"/>
  <c r="R136" i="104" s="1"/>
  <c r="S23" i="104" a="1"/>
  <c r="S23" i="104" s="1"/>
  <c r="J144" i="104"/>
  <c r="O70" i="104" a="1"/>
  <c r="O70" i="104" s="1"/>
  <c r="J85" i="104"/>
  <c r="Q26" i="104" a="1"/>
  <c r="Q26" i="104" s="1"/>
  <c r="I168" i="104"/>
  <c r="Q26" i="111" s="1"/>
  <c r="N69" i="104" a="1"/>
  <c r="N69" i="104" s="1"/>
  <c r="F157" i="112"/>
  <c r="D50" i="104" a="1"/>
  <c r="D50" i="104" s="1"/>
  <c r="O146" i="104" a="1"/>
  <c r="O146" i="104" s="1"/>
  <c r="E129" i="104" a="1"/>
  <c r="E129" i="104" s="1"/>
  <c r="P84" i="104" a="1"/>
  <c r="P84" i="104" s="1"/>
  <c r="Q119" i="104" a="1"/>
  <c r="Q119" i="104" s="1"/>
  <c r="E18" i="104" a="1"/>
  <c r="E18" i="104" s="1"/>
  <c r="D24" i="111" s="1"/>
  <c r="P153" i="104" a="1"/>
  <c r="P153" i="104" s="1"/>
  <c r="R117" i="104" a="1"/>
  <c r="R117" i="104" s="1"/>
  <c r="P16" i="104" a="1"/>
  <c r="P16" i="104" s="1"/>
  <c r="D112" i="104" a="1"/>
  <c r="D112" i="104" s="1"/>
  <c r="T123" i="104" a="1"/>
  <c r="T123" i="104" s="1"/>
  <c r="N78" i="104" a="1"/>
  <c r="N78" i="104" s="1"/>
  <c r="N124" i="104" a="1"/>
  <c r="N124" i="104" s="1"/>
  <c r="I22" i="104"/>
  <c r="O159" i="104" a="1"/>
  <c r="O159" i="104" s="1"/>
  <c r="I39" i="104"/>
  <c r="I45" i="104"/>
  <c r="R161" i="104" a="1"/>
  <c r="R161" i="104" s="1"/>
  <c r="J125" i="104"/>
  <c r="P143" i="104" a="1"/>
  <c r="P143" i="104" s="1"/>
  <c r="O118" i="104" a="1"/>
  <c r="O118" i="104" s="1"/>
  <c r="I63" i="104"/>
  <c r="R59" i="104" a="1"/>
  <c r="R59" i="104" s="1"/>
  <c r="Q45" i="104" a="1"/>
  <c r="Q45" i="104" s="1"/>
  <c r="I60" i="104"/>
  <c r="I98" i="104"/>
  <c r="J170" i="104"/>
  <c r="R28" i="111" s="1"/>
  <c r="O68" i="104" a="1"/>
  <c r="O68" i="104" s="1"/>
  <c r="I105" i="104"/>
  <c r="R46" i="104" a="1"/>
  <c r="R46" i="104" s="1"/>
  <c r="J169" i="104"/>
  <c r="R27" i="111" s="1"/>
  <c r="I57" i="104"/>
  <c r="S69" i="104" a="1"/>
  <c r="S69" i="104" s="1"/>
  <c r="T113" i="104" a="1"/>
  <c r="T113" i="104" s="1"/>
  <c r="N71" i="104" a="1"/>
  <c r="N71" i="104" s="1"/>
  <c r="I132" i="104"/>
  <c r="T141" i="104" a="1"/>
  <c r="T141" i="104" s="1"/>
  <c r="O132" i="104" a="1"/>
  <c r="O132" i="104" s="1"/>
  <c r="I71" i="104"/>
  <c r="Q124" i="104" a="1"/>
  <c r="Q124" i="104" s="1"/>
  <c r="P86" i="104" a="1"/>
  <c r="P86" i="104" s="1"/>
  <c r="J137" i="104"/>
  <c r="S86" i="104" a="1"/>
  <c r="S86" i="104" s="1"/>
  <c r="J131" i="104"/>
  <c r="T107" i="104" a="1"/>
  <c r="T107" i="104" s="1"/>
  <c r="R131" i="104" a="1"/>
  <c r="R131" i="104" s="1"/>
  <c r="I38" i="104"/>
  <c r="N65" i="104" a="1"/>
  <c r="N65" i="104" s="1"/>
  <c r="I143" i="104"/>
  <c r="F165" i="104" a="1"/>
  <c r="F165" i="104" s="1"/>
  <c r="T79" i="104" a="1"/>
  <c r="T79" i="104" s="1"/>
  <c r="N29" i="104" a="1"/>
  <c r="N29" i="104" s="1"/>
  <c r="L123" i="104" a="1"/>
  <c r="L123" i="104" s="1"/>
  <c r="T25" i="104" a="1"/>
  <c r="T25" i="104" s="1"/>
  <c r="L67" i="104" a="1"/>
  <c r="L67" i="104" s="1"/>
  <c r="J157" i="104"/>
  <c r="J40" i="104"/>
  <c r="J134" i="104"/>
  <c r="P75" i="104" a="1"/>
  <c r="P75" i="104" s="1"/>
  <c r="T57" i="104" a="1"/>
  <c r="T57" i="104" s="1"/>
  <c r="N136" i="104" a="1"/>
  <c r="N136" i="104" s="1"/>
  <c r="T91" i="104" a="1"/>
  <c r="T91" i="104" s="1"/>
  <c r="N34" i="104" a="1"/>
  <c r="N34" i="104" s="1"/>
  <c r="N123" i="104" a="1"/>
  <c r="N123" i="104" s="1"/>
  <c r="P49" i="104" a="1"/>
  <c r="P49" i="104" s="1"/>
  <c r="N105" i="104" a="1"/>
  <c r="N105" i="104" s="1"/>
  <c r="Q61" i="104" a="1"/>
  <c r="Q61" i="104" s="1"/>
  <c r="S36" i="104" a="1"/>
  <c r="S36" i="104" s="1"/>
  <c r="J151" i="104"/>
  <c r="N19" i="104" a="1"/>
  <c r="N19" i="104" s="1"/>
  <c r="S60" i="104" a="1"/>
  <c r="S60" i="104" s="1"/>
  <c r="J167" i="104"/>
  <c r="S136" i="104" a="1"/>
  <c r="S136" i="104" s="1"/>
  <c r="I23" i="104"/>
  <c r="R138" i="104" a="1"/>
  <c r="R138" i="104" s="1"/>
  <c r="J103" i="104"/>
  <c r="R56" i="104" a="1"/>
  <c r="R56" i="104" s="1"/>
  <c r="I137" i="104"/>
  <c r="J65" i="104"/>
  <c r="S105" i="104" a="1"/>
  <c r="S105" i="104" s="1"/>
  <c r="O21" i="104" a="1"/>
  <c r="O21" i="104" s="1"/>
  <c r="P126" i="104" a="1"/>
  <c r="P126" i="104" s="1"/>
  <c r="F75" i="104" a="1"/>
  <c r="F75" i="104" s="1"/>
  <c r="S73" i="104" a="1"/>
  <c r="S73" i="104" s="1"/>
  <c r="I32" i="104"/>
  <c r="R113" i="104" a="1"/>
  <c r="R113" i="104" s="1"/>
  <c r="I167" i="104"/>
  <c r="J110" i="104"/>
  <c r="L144" i="104" a="1"/>
  <c r="L144" i="104" s="1"/>
  <c r="R97" i="104" a="1"/>
  <c r="R97" i="104" s="1"/>
  <c r="L112" i="104" a="1"/>
  <c r="L112" i="104" s="1"/>
  <c r="I120" i="104"/>
  <c r="S137" i="104" a="1"/>
  <c r="S137" i="104" s="1"/>
  <c r="O88" i="104" a="1"/>
  <c r="O88" i="104" s="1"/>
  <c r="S106" i="104" a="1"/>
  <c r="S106" i="104" s="1"/>
  <c r="D43" i="112" l="1"/>
  <c r="D24" i="131" s="1"/>
  <c r="D39" i="112"/>
  <c r="D20" i="131" s="1"/>
  <c r="D130" i="112"/>
  <c r="D111" i="131" s="1"/>
  <c r="D171" i="112"/>
  <c r="D152" i="131" s="1"/>
  <c r="D166" i="112"/>
  <c r="D147" i="131" s="1"/>
  <c r="E69" i="112"/>
  <c r="E50" i="131" s="1"/>
  <c r="F164" i="112"/>
  <c r="F145" i="131" s="1"/>
  <c r="D162" i="112"/>
  <c r="D143" i="131" s="1"/>
  <c r="E122" i="112"/>
  <c r="E103" i="131" s="1"/>
  <c r="E79" i="112"/>
  <c r="E60" i="131" s="1"/>
  <c r="D63" i="112"/>
  <c r="D44" i="131" s="1"/>
  <c r="F163" i="112"/>
  <c r="F144" i="131" s="1"/>
  <c r="D115" i="112"/>
  <c r="D96" i="131" s="1"/>
  <c r="E169" i="112"/>
  <c r="E150" i="131" s="1"/>
  <c r="F66" i="112"/>
  <c r="F47" i="131" s="1"/>
  <c r="F189" i="112"/>
  <c r="F170" i="131" s="1"/>
  <c r="D173" i="112"/>
  <c r="D154" i="131" s="1"/>
  <c r="D190" i="112"/>
  <c r="D171" i="131" s="1"/>
  <c r="F131" i="112"/>
  <c r="F112" i="131" s="1"/>
  <c r="E136" i="112"/>
  <c r="E117" i="131" s="1"/>
  <c r="E41" i="112"/>
  <c r="E22" i="131" s="1"/>
  <c r="F105" i="112"/>
  <c r="F86" i="131" s="1"/>
  <c r="E124" i="112"/>
  <c r="E105" i="131" s="1"/>
  <c r="F180" i="112"/>
  <c r="F161" i="131" s="1"/>
  <c r="E113" i="112"/>
  <c r="E94" i="131" s="1"/>
  <c r="D181" i="112"/>
  <c r="D162" i="131" s="1"/>
  <c r="E159" i="112"/>
  <c r="E140" i="131" s="1"/>
  <c r="D122" i="112"/>
  <c r="D103" i="131" s="1"/>
  <c r="E139" i="112"/>
  <c r="E120" i="131" s="1"/>
  <c r="E116" i="112"/>
  <c r="E97" i="131" s="1"/>
  <c r="D119" i="112"/>
  <c r="D100" i="131" s="1"/>
  <c r="E62" i="112"/>
  <c r="E43" i="131" s="1"/>
  <c r="D183" i="112"/>
  <c r="D164" i="131" s="1"/>
  <c r="E172" i="112"/>
  <c r="E153" i="131" s="1"/>
  <c r="D52" i="112"/>
  <c r="D33" i="131" s="1"/>
  <c r="D136" i="112"/>
  <c r="D117" i="131" s="1"/>
  <c r="F55" i="112"/>
  <c r="F36" i="131" s="1"/>
  <c r="F107" i="112"/>
  <c r="F88" i="131" s="1"/>
  <c r="F191" i="112"/>
  <c r="F172" i="131" s="1"/>
  <c r="F168" i="112"/>
  <c r="F149" i="131" s="1"/>
  <c r="F148" i="112"/>
  <c r="F129" i="131" s="1"/>
  <c r="D133" i="112"/>
  <c r="D114" i="131" s="1"/>
  <c r="D113" i="112"/>
  <c r="D94" i="131" s="1"/>
  <c r="D108" i="112"/>
  <c r="D89" i="131" s="1"/>
  <c r="D167" i="112"/>
  <c r="D148" i="131" s="1"/>
  <c r="E184" i="112"/>
  <c r="E165" i="131" s="1"/>
  <c r="D51" i="112"/>
  <c r="D32" i="131" s="1"/>
  <c r="D58" i="112"/>
  <c r="D39" i="131" s="1"/>
  <c r="E47" i="112"/>
  <c r="E28" i="131" s="1"/>
  <c r="D151" i="112"/>
  <c r="D132" i="131" s="1"/>
  <c r="AI132" i="131" s="1"/>
  <c r="D64" i="112"/>
  <c r="D45" i="131" s="1"/>
  <c r="AE45" i="131" s="1"/>
  <c r="D90" i="112"/>
  <c r="D71" i="131" s="1"/>
  <c r="AG71" i="131" s="1"/>
  <c r="D128" i="112"/>
  <c r="D109" i="131" s="1"/>
  <c r="E191" i="112"/>
  <c r="E172" i="131" s="1"/>
  <c r="E170" i="112"/>
  <c r="E151" i="131" s="1"/>
  <c r="E45" i="112"/>
  <c r="E26" i="131" s="1"/>
  <c r="D68" i="112"/>
  <c r="D49" i="131" s="1"/>
  <c r="E63" i="112"/>
  <c r="E44" i="131" s="1"/>
  <c r="E64" i="112"/>
  <c r="E45" i="131" s="1"/>
  <c r="F134" i="112"/>
  <c r="F115" i="131" s="1"/>
  <c r="E154" i="112"/>
  <c r="E135" i="131" s="1"/>
  <c r="E186" i="112"/>
  <c r="E167" i="131" s="1"/>
  <c r="D160" i="112"/>
  <c r="D141" i="131" s="1"/>
  <c r="D69" i="112"/>
  <c r="D50" i="131" s="1"/>
  <c r="AI50" i="131" s="1"/>
  <c r="E189" i="112"/>
  <c r="E170" i="131" s="1"/>
  <c r="F56" i="112"/>
  <c r="F37" i="131" s="1"/>
  <c r="D178" i="112"/>
  <c r="D159" i="131" s="1"/>
  <c r="E88" i="112"/>
  <c r="E69" i="131" s="1"/>
  <c r="F40" i="112"/>
  <c r="F21" i="131" s="1"/>
  <c r="E106" i="112"/>
  <c r="E87" i="131" s="1"/>
  <c r="E117" i="112"/>
  <c r="E98" i="131" s="1"/>
  <c r="E167" i="112"/>
  <c r="E148" i="131" s="1"/>
  <c r="D83" i="112"/>
  <c r="D64" i="131" s="1"/>
  <c r="AE64" i="131" s="1"/>
  <c r="F175" i="112"/>
  <c r="F156" i="131" s="1"/>
  <c r="D99" i="112"/>
  <c r="D80" i="131" s="1"/>
  <c r="AI80" i="131" s="1"/>
  <c r="E112" i="112"/>
  <c r="E93" i="131" s="1"/>
  <c r="E55" i="112"/>
  <c r="E36" i="131" s="1"/>
  <c r="D77" i="112"/>
  <c r="D58" i="131" s="1"/>
  <c r="AI58" i="131" s="1"/>
  <c r="D135" i="112"/>
  <c r="D116" i="131" s="1"/>
  <c r="F170" i="112"/>
  <c r="F151" i="131" s="1"/>
  <c r="E180" i="112"/>
  <c r="E161" i="131" s="1"/>
  <c r="E132" i="112"/>
  <c r="E113" i="131" s="1"/>
  <c r="E109" i="112"/>
  <c r="E90" i="131" s="1"/>
  <c r="E152" i="112"/>
  <c r="E133" i="131" s="1"/>
  <c r="E80" i="112"/>
  <c r="E61" i="131" s="1"/>
  <c r="F155" i="112"/>
  <c r="F136" i="131" s="1"/>
  <c r="E162" i="112"/>
  <c r="E143" i="131" s="1"/>
  <c r="F61" i="112"/>
  <c r="F42" i="131" s="1"/>
  <c r="D73" i="112"/>
  <c r="D54" i="131" s="1"/>
  <c r="D158" i="112"/>
  <c r="D139" i="131" s="1"/>
  <c r="AG139" i="131" s="1"/>
  <c r="E57" i="112"/>
  <c r="E38" i="131" s="1"/>
  <c r="E66" i="112"/>
  <c r="E47" i="131" s="1"/>
  <c r="E93" i="112"/>
  <c r="E74" i="131" s="1"/>
  <c r="E108" i="112"/>
  <c r="E89" i="131" s="1"/>
  <c r="E54" i="112"/>
  <c r="E35" i="131" s="1"/>
  <c r="F78" i="112"/>
  <c r="F59" i="131" s="1"/>
  <c r="D40" i="112"/>
  <c r="D21" i="131" s="1"/>
  <c r="AH21" i="131" s="1"/>
  <c r="E142" i="112"/>
  <c r="E123" i="131" s="1"/>
  <c r="E195" i="112"/>
  <c r="E176" i="131" s="1"/>
  <c r="E68" i="112"/>
  <c r="E49" i="131" s="1"/>
  <c r="E158" i="112"/>
  <c r="E139" i="131" s="1"/>
  <c r="F76" i="112"/>
  <c r="F57" i="131" s="1"/>
  <c r="E75" i="112"/>
  <c r="E56" i="131" s="1"/>
  <c r="E138" i="112"/>
  <c r="E119" i="131" s="1"/>
  <c r="E74" i="112"/>
  <c r="E55" i="131" s="1"/>
  <c r="E173" i="112"/>
  <c r="E154" i="131" s="1"/>
  <c r="E144" i="112"/>
  <c r="E125" i="131" s="1"/>
  <c r="E84" i="112"/>
  <c r="E65" i="131" s="1"/>
  <c r="D161" i="112"/>
  <c r="D142" i="131" s="1"/>
  <c r="E59" i="112"/>
  <c r="E40" i="131" s="1"/>
  <c r="D188" i="112"/>
  <c r="D169" i="131" s="1"/>
  <c r="D138" i="112"/>
  <c r="D119" i="131" s="1"/>
  <c r="D153" i="112"/>
  <c r="D134" i="131" s="1"/>
  <c r="E193" i="112"/>
  <c r="E174" i="131" s="1"/>
  <c r="F103" i="112"/>
  <c r="F84" i="131" s="1"/>
  <c r="D152" i="112"/>
  <c r="D133" i="131" s="1"/>
  <c r="D48" i="112"/>
  <c r="D29" i="131" s="1"/>
  <c r="D126" i="112"/>
  <c r="D107" i="131" s="1"/>
  <c r="E177" i="112"/>
  <c r="E158" i="131" s="1"/>
  <c r="E94" i="112"/>
  <c r="E75" i="131" s="1"/>
  <c r="E126" i="112"/>
  <c r="E107" i="131" s="1"/>
  <c r="D100" i="112"/>
  <c r="D81" i="131" s="1"/>
  <c r="D65" i="112"/>
  <c r="D46" i="131" s="1"/>
  <c r="F71" i="112"/>
  <c r="F52" i="131" s="1"/>
  <c r="D84" i="112"/>
  <c r="D65" i="131" s="1"/>
  <c r="E194" i="112"/>
  <c r="E175" i="131" s="1"/>
  <c r="D148" i="112"/>
  <c r="D129" i="131" s="1"/>
  <c r="D67" i="112"/>
  <c r="D48" i="131" s="1"/>
  <c r="E91" i="112"/>
  <c r="E72" i="131" s="1"/>
  <c r="D56" i="112"/>
  <c r="D37" i="131" s="1"/>
  <c r="AE37" i="131" s="1"/>
  <c r="D79" i="112"/>
  <c r="D60" i="131" s="1"/>
  <c r="AI60" i="131" s="1"/>
  <c r="E52" i="112"/>
  <c r="E33" i="131" s="1"/>
  <c r="D101" i="112"/>
  <c r="D82" i="131" s="1"/>
  <c r="E127" i="112"/>
  <c r="E108" i="131" s="1"/>
  <c r="F135" i="112"/>
  <c r="F116" i="131" s="1"/>
  <c r="F194" i="112"/>
  <c r="F175" i="131" s="1"/>
  <c r="E188" i="112"/>
  <c r="E169" i="131" s="1"/>
  <c r="E65" i="112"/>
  <c r="E46" i="131" s="1"/>
  <c r="F39" i="112"/>
  <c r="F20" i="131" s="1"/>
  <c r="E51" i="112"/>
  <c r="E32" i="131" s="1"/>
  <c r="D41" i="112"/>
  <c r="D22" i="131" s="1"/>
  <c r="D85" i="112"/>
  <c r="D66" i="131" s="1"/>
  <c r="AG66" i="131" s="1"/>
  <c r="E129" i="112"/>
  <c r="E110" i="131" s="1"/>
  <c r="E141" i="112"/>
  <c r="E122" i="131" s="1"/>
  <c r="F57" i="112"/>
  <c r="F38" i="131" s="1"/>
  <c r="D141" i="112"/>
  <c r="D122" i="131" s="1"/>
  <c r="D169" i="112"/>
  <c r="D150" i="131" s="1"/>
  <c r="E72" i="112"/>
  <c r="E53" i="131" s="1"/>
  <c r="E168" i="112"/>
  <c r="E149" i="131" s="1"/>
  <c r="E148" i="112"/>
  <c r="E129" i="131" s="1"/>
  <c r="E90" i="112"/>
  <c r="E71" i="131" s="1"/>
  <c r="F155" i="131"/>
  <c r="F174" i="112"/>
  <c r="D154" i="112"/>
  <c r="D135" i="131" s="1"/>
  <c r="D144" i="112"/>
  <c r="D125" i="131" s="1"/>
  <c r="F188" i="112"/>
  <c r="F169" i="131" s="1"/>
  <c r="D185" i="112"/>
  <c r="D166" i="131" s="1"/>
  <c r="E171" i="112"/>
  <c r="E152" i="131" s="1"/>
  <c r="D180" i="112"/>
  <c r="D161" i="131" s="1"/>
  <c r="AG161" i="131" s="1"/>
  <c r="D97" i="112"/>
  <c r="D78" i="131" s="1"/>
  <c r="E119" i="112"/>
  <c r="E100" i="131" s="1"/>
  <c r="D179" i="112"/>
  <c r="D160" i="131" s="1"/>
  <c r="D125" i="112"/>
  <c r="D106" i="131" s="1"/>
  <c r="AI106" i="131" s="1"/>
  <c r="D191" i="112"/>
  <c r="D172" i="131" s="1"/>
  <c r="AI172" i="131" s="1"/>
  <c r="F79" i="112"/>
  <c r="F60" i="131" s="1"/>
  <c r="E150" i="112"/>
  <c r="E131" i="131" s="1"/>
  <c r="D107" i="112"/>
  <c r="D88" i="131" s="1"/>
  <c r="AE88" i="131" s="1"/>
  <c r="F42" i="112"/>
  <c r="F23" i="131" s="1"/>
  <c r="D49" i="112"/>
  <c r="D30" i="131" s="1"/>
  <c r="E121" i="112"/>
  <c r="E102" i="131" s="1"/>
  <c r="D123" i="112"/>
  <c r="D104" i="131" s="1"/>
  <c r="AI104" i="131" s="1"/>
  <c r="D47" i="112"/>
  <c r="D28" i="131" s="1"/>
  <c r="E97" i="112"/>
  <c r="E78" i="131" s="1"/>
  <c r="D66" i="112"/>
  <c r="D47" i="131" s="1"/>
  <c r="F171" i="112"/>
  <c r="F152" i="131" s="1"/>
  <c r="E125" i="112"/>
  <c r="E106" i="131" s="1"/>
  <c r="E120" i="112"/>
  <c r="E101" i="131" s="1"/>
  <c r="D55" i="112"/>
  <c r="D36" i="131" s="1"/>
  <c r="D146" i="112"/>
  <c r="D127" i="131" s="1"/>
  <c r="AG127" i="131" s="1"/>
  <c r="D139" i="112"/>
  <c r="D120" i="131" s="1"/>
  <c r="D156" i="112"/>
  <c r="D137" i="131" s="1"/>
  <c r="E131" i="112"/>
  <c r="E112" i="131" s="1"/>
  <c r="D74" i="112"/>
  <c r="D55" i="131" s="1"/>
  <c r="AI55" i="131" s="1"/>
  <c r="D62" i="112"/>
  <c r="D43" i="131" s="1"/>
  <c r="E185" i="112"/>
  <c r="E166" i="131" s="1"/>
  <c r="E182" i="112"/>
  <c r="E163" i="131" s="1"/>
  <c r="E118" i="112"/>
  <c r="E99" i="131" s="1"/>
  <c r="F162" i="112"/>
  <c r="F143" i="131" s="1"/>
  <c r="D106" i="112"/>
  <c r="D87" i="131" s="1"/>
  <c r="F136" i="112"/>
  <c r="F117" i="131" s="1"/>
  <c r="D182" i="112"/>
  <c r="D163" i="131" s="1"/>
  <c r="AH163" i="131" s="1"/>
  <c r="E156" i="112"/>
  <c r="E137" i="131" s="1"/>
  <c r="F67" i="112"/>
  <c r="F48" i="131" s="1"/>
  <c r="D140" i="112"/>
  <c r="D121" i="131" s="1"/>
  <c r="E49" i="112"/>
  <c r="E30" i="131" s="1"/>
  <c r="D170" i="112"/>
  <c r="D151" i="131" s="1"/>
  <c r="D164" i="112"/>
  <c r="D145" i="131" s="1"/>
  <c r="E187" i="112"/>
  <c r="E168" i="131" s="1"/>
  <c r="D46" i="112"/>
  <c r="D27" i="131" s="1"/>
  <c r="AF27" i="131" s="1"/>
  <c r="D80" i="112"/>
  <c r="D61" i="131" s="1"/>
  <c r="D176" i="112"/>
  <c r="D157" i="131" s="1"/>
  <c r="D96" i="112"/>
  <c r="D77" i="131" s="1"/>
  <c r="F45" i="112"/>
  <c r="F26" i="131" s="1"/>
  <c r="E56" i="112"/>
  <c r="E37" i="131" s="1"/>
  <c r="D72" i="112"/>
  <c r="D53" i="131" s="1"/>
  <c r="AE53" i="131" s="1"/>
  <c r="F152" i="112"/>
  <c r="F133" i="131" s="1"/>
  <c r="F41" i="112"/>
  <c r="F22" i="131" s="1"/>
  <c r="E58" i="112"/>
  <c r="E39" i="131" s="1"/>
  <c r="D143" i="112"/>
  <c r="D124" i="131" s="1"/>
  <c r="F104" i="112"/>
  <c r="F85" i="131" s="1"/>
  <c r="D94" i="112"/>
  <c r="D75" i="131" s="1"/>
  <c r="E181" i="112"/>
  <c r="E162" i="131" s="1"/>
  <c r="E50" i="112"/>
  <c r="E31" i="131" s="1"/>
  <c r="E174" i="112"/>
  <c r="E155" i="131" s="1"/>
  <c r="D142" i="112"/>
  <c r="D123" i="131" s="1"/>
  <c r="AG123" i="131" s="1"/>
  <c r="D192" i="112"/>
  <c r="D173" i="131" s="1"/>
  <c r="AE173" i="131" s="1"/>
  <c r="E111" i="112"/>
  <c r="E92" i="131" s="1"/>
  <c r="D134" i="112"/>
  <c r="D115" i="131" s="1"/>
  <c r="AG115" i="131" s="1"/>
  <c r="E99" i="112"/>
  <c r="E80" i="131" s="1"/>
  <c r="E155" i="112"/>
  <c r="E136" i="131" s="1"/>
  <c r="D76" i="112"/>
  <c r="D57" i="131" s="1"/>
  <c r="AI57" i="131" s="1"/>
  <c r="D81" i="112"/>
  <c r="D62" i="131" s="1"/>
  <c r="AE62" i="131" s="1"/>
  <c r="D53" i="112"/>
  <c r="D34" i="131" s="1"/>
  <c r="D82" i="112"/>
  <c r="D63" i="131" s="1"/>
  <c r="AI63" i="131" s="1"/>
  <c r="E71" i="112"/>
  <c r="E52" i="131" s="1"/>
  <c r="E110" i="112"/>
  <c r="E91" i="131" s="1"/>
  <c r="D149" i="112"/>
  <c r="D130" i="131" s="1"/>
  <c r="D86" i="112"/>
  <c r="D67" i="131" s="1"/>
  <c r="AG67" i="131" s="1"/>
  <c r="D42" i="112"/>
  <c r="D23" i="131" s="1"/>
  <c r="AG23" i="131" s="1"/>
  <c r="D193" i="112"/>
  <c r="D174" i="131" s="1"/>
  <c r="AI174" i="131" s="1"/>
  <c r="D124" i="112"/>
  <c r="D105" i="131" s="1"/>
  <c r="D78" i="112"/>
  <c r="D59" i="131" s="1"/>
  <c r="AF59" i="131" s="1"/>
  <c r="D159" i="112"/>
  <c r="D140" i="131" s="1"/>
  <c r="AH140" i="131" s="1"/>
  <c r="D114" i="112"/>
  <c r="D95" i="131" s="1"/>
  <c r="AE95" i="131" s="1"/>
  <c r="E147" i="112"/>
  <c r="E128" i="131" s="1"/>
  <c r="F133" i="112"/>
  <c r="F114" i="131" s="1"/>
  <c r="D109" i="112"/>
  <c r="D90" i="131" s="1"/>
  <c r="AI90" i="131" s="1"/>
  <c r="D59" i="112"/>
  <c r="D40" i="131" s="1"/>
  <c r="AG40" i="131" s="1"/>
  <c r="F165" i="112"/>
  <c r="F146" i="131" s="1"/>
  <c r="E103" i="112"/>
  <c r="E84" i="131" s="1"/>
  <c r="E86" i="112"/>
  <c r="E67" i="131" s="1"/>
  <c r="F139" i="112"/>
  <c r="F120" i="131" s="1"/>
  <c r="E48" i="112"/>
  <c r="E29" i="131" s="1"/>
  <c r="E81" i="112"/>
  <c r="E62" i="131" s="1"/>
  <c r="E140" i="112"/>
  <c r="E121" i="131" s="1"/>
  <c r="F100" i="112"/>
  <c r="F81" i="131" s="1"/>
  <c r="D111" i="112"/>
  <c r="D92" i="131" s="1"/>
  <c r="AH92" i="131" s="1"/>
  <c r="E107" i="112"/>
  <c r="E88" i="131" s="1"/>
  <c r="E146" i="112"/>
  <c r="E127" i="131" s="1"/>
  <c r="D186" i="112"/>
  <c r="D167" i="131" s="1"/>
  <c r="AG167" i="131" s="1"/>
  <c r="F123" i="131"/>
  <c r="F142" i="112"/>
  <c r="E96" i="112"/>
  <c r="E77" i="131" s="1"/>
  <c r="E87" i="112"/>
  <c r="E68" i="131" s="1"/>
  <c r="E78" i="112"/>
  <c r="E59" i="131" s="1"/>
  <c r="D118" i="112"/>
  <c r="D99" i="131" s="1"/>
  <c r="D165" i="112"/>
  <c r="D146" i="131" s="1"/>
  <c r="AE146" i="131" s="1"/>
  <c r="E183" i="112"/>
  <c r="E164" i="131" s="1"/>
  <c r="D60" i="112"/>
  <c r="D41" i="131" s="1"/>
  <c r="AI41" i="131" s="1"/>
  <c r="E114" i="112"/>
  <c r="E95" i="131" s="1"/>
  <c r="E149" i="112"/>
  <c r="E130" i="131" s="1"/>
  <c r="D92" i="112"/>
  <c r="D73" i="131" s="1"/>
  <c r="AE73" i="131" s="1"/>
  <c r="F130" i="112"/>
  <c r="F111" i="131" s="1"/>
  <c r="D117" i="112"/>
  <c r="D98" i="131" s="1"/>
  <c r="E157" i="112"/>
  <c r="E138" i="131" s="1"/>
  <c r="F109" i="112"/>
  <c r="F90" i="131" s="1"/>
  <c r="D168" i="112"/>
  <c r="D149" i="131" s="1"/>
  <c r="AF149" i="131" s="1"/>
  <c r="D131" i="112"/>
  <c r="D112" i="131" s="1"/>
  <c r="F65" i="112"/>
  <c r="F46" i="131" s="1"/>
  <c r="F90" i="112"/>
  <c r="F71" i="131" s="1"/>
  <c r="D87" i="112"/>
  <c r="D68" i="131" s="1"/>
  <c r="AF68" i="131" s="1"/>
  <c r="E176" i="112"/>
  <c r="E157" i="131" s="1"/>
  <c r="E43" i="112"/>
  <c r="E24" i="131" s="1"/>
  <c r="D184" i="112"/>
  <c r="D165" i="131" s="1"/>
  <c r="AH165" i="131" s="1"/>
  <c r="D189" i="112"/>
  <c r="D170" i="131" s="1"/>
  <c r="AE170" i="131" s="1"/>
  <c r="E164" i="112"/>
  <c r="E145" i="131" s="1"/>
  <c r="F129" i="112"/>
  <c r="F110" i="131" s="1"/>
  <c r="D194" i="112"/>
  <c r="D175" i="131" s="1"/>
  <c r="AF175" i="131" s="1"/>
  <c r="D177" i="112"/>
  <c r="D158" i="131" s="1"/>
  <c r="AG158" i="131" s="1"/>
  <c r="D110" i="112"/>
  <c r="D91" i="131" s="1"/>
  <c r="D57" i="112"/>
  <c r="D38" i="131" s="1"/>
  <c r="AI38" i="131" s="1"/>
  <c r="F120" i="112"/>
  <c r="F101" i="131" s="1"/>
  <c r="D102" i="112"/>
  <c r="D83" i="131" s="1"/>
  <c r="AG83" i="131" s="1"/>
  <c r="D103" i="112"/>
  <c r="D84" i="131" s="1"/>
  <c r="E82" i="112"/>
  <c r="E63" i="131" s="1"/>
  <c r="E137" i="112"/>
  <c r="E118" i="131" s="1"/>
  <c r="E67" i="112"/>
  <c r="E48" i="131" s="1"/>
  <c r="E123" i="112"/>
  <c r="E104" i="131" s="1"/>
  <c r="D132" i="112"/>
  <c r="D113" i="131" s="1"/>
  <c r="AI113" i="131" s="1"/>
  <c r="F49" i="112"/>
  <c r="F30" i="131" s="1"/>
  <c r="F176" i="112"/>
  <c r="F157" i="131" s="1"/>
  <c r="E42" i="112"/>
  <c r="E23" i="131" s="1"/>
  <c r="E160" i="112"/>
  <c r="E141" i="131" s="1"/>
  <c r="D120" i="112"/>
  <c r="D101" i="131" s="1"/>
  <c r="AE101" i="131" s="1"/>
  <c r="E77" i="112"/>
  <c r="E58" i="131" s="1"/>
  <c r="D175" i="112"/>
  <c r="D156" i="131" s="1"/>
  <c r="F63" i="112"/>
  <c r="F44" i="131" s="1"/>
  <c r="D174" i="112"/>
  <c r="D155" i="131" s="1"/>
  <c r="AH155" i="131" s="1"/>
  <c r="D129" i="112"/>
  <c r="D110" i="131" s="1"/>
  <c r="AH110" i="131" s="1"/>
  <c r="F169" i="112"/>
  <c r="F150" i="131" s="1"/>
  <c r="F69" i="112"/>
  <c r="F50" i="131" s="1"/>
  <c r="E163" i="112"/>
  <c r="E144" i="131" s="1"/>
  <c r="D89" i="112"/>
  <c r="D70" i="131" s="1"/>
  <c r="AI70" i="131" s="1"/>
  <c r="D195" i="112"/>
  <c r="D176" i="131" s="1"/>
  <c r="F137" i="112"/>
  <c r="F118" i="131" s="1"/>
  <c r="D187" i="112"/>
  <c r="D168" i="131" s="1"/>
  <c r="AF168" i="131" s="1"/>
  <c r="F178" i="112"/>
  <c r="F159" i="131" s="1"/>
  <c r="E76" i="112"/>
  <c r="E57" i="131" s="1"/>
  <c r="D98" i="112"/>
  <c r="D79" i="131" s="1"/>
  <c r="AG79" i="131" s="1"/>
  <c r="E60" i="112"/>
  <c r="E41" i="131" s="1"/>
  <c r="D71" i="112"/>
  <c r="D52" i="131" s="1"/>
  <c r="AH52" i="131" s="1"/>
  <c r="D163" i="112"/>
  <c r="D144" i="131" s="1"/>
  <c r="AF144" i="131" s="1"/>
  <c r="D150" i="112"/>
  <c r="D131" i="131" s="1"/>
  <c r="AE131" i="131" s="1"/>
  <c r="D91" i="112"/>
  <c r="D72" i="131" s="1"/>
  <c r="AH72" i="131" s="1"/>
  <c r="E100" i="112"/>
  <c r="E81" i="131" s="1"/>
  <c r="E179" i="112"/>
  <c r="E160" i="131" s="1"/>
  <c r="F110" i="112"/>
  <c r="F91" i="131" s="1"/>
  <c r="D93" i="112"/>
  <c r="D74" i="131" s="1"/>
  <c r="AE74" i="131" s="1"/>
  <c r="F166" i="112"/>
  <c r="F147" i="131" s="1"/>
  <c r="F111" i="112"/>
  <c r="F92" i="131" s="1"/>
  <c r="E128" i="112"/>
  <c r="E109" i="131" s="1"/>
  <c r="F102" i="112"/>
  <c r="F83" i="131" s="1"/>
  <c r="D137" i="112"/>
  <c r="D118" i="131" s="1"/>
  <c r="AE118" i="131" s="1"/>
  <c r="D70" i="112"/>
  <c r="D51" i="131" s="1"/>
  <c r="E102" i="112"/>
  <c r="E83" i="131" s="1"/>
  <c r="E105" i="112"/>
  <c r="E86" i="131" s="1"/>
  <c r="F132" i="112"/>
  <c r="F113" i="131" s="1"/>
  <c r="D54" i="112"/>
  <c r="D35" i="131" s="1"/>
  <c r="F179" i="112"/>
  <c r="F160" i="131" s="1"/>
  <c r="E192" i="112"/>
  <c r="E173" i="131" s="1"/>
  <c r="E85" i="112"/>
  <c r="E66" i="131" s="1"/>
  <c r="E165" i="112"/>
  <c r="E146" i="131" s="1"/>
  <c r="E135" i="112"/>
  <c r="E116" i="131" s="1"/>
  <c r="E46" i="112"/>
  <c r="E27" i="131" s="1"/>
  <c r="E133" i="112"/>
  <c r="E114" i="131" s="1"/>
  <c r="F177" i="112"/>
  <c r="F158" i="131" s="1"/>
  <c r="E89" i="112"/>
  <c r="E70" i="131" s="1"/>
  <c r="E145" i="112"/>
  <c r="E126" i="131" s="1"/>
  <c r="E143" i="112"/>
  <c r="E124" i="131" s="1"/>
  <c r="E61" i="112"/>
  <c r="E42" i="131" s="1"/>
  <c r="E101" i="112"/>
  <c r="E82" i="131" s="1"/>
  <c r="F77" i="112"/>
  <c r="F58" i="131" s="1"/>
  <c r="D112" i="112"/>
  <c r="D93" i="131" s="1"/>
  <c r="AI93" i="131" s="1"/>
  <c r="E39" i="112"/>
  <c r="E20" i="131" s="1"/>
  <c r="F190" i="112"/>
  <c r="F171" i="131" s="1"/>
  <c r="D88" i="112"/>
  <c r="D69" i="131" s="1"/>
  <c r="AH69" i="131" s="1"/>
  <c r="E92" i="112"/>
  <c r="E73" i="131" s="1"/>
  <c r="F60" i="112"/>
  <c r="F41" i="131" s="1"/>
  <c r="D172" i="112"/>
  <c r="D153" i="131" s="1"/>
  <c r="AE153" i="131" s="1"/>
  <c r="D104" i="112"/>
  <c r="D85" i="131" s="1"/>
  <c r="AF85" i="131" s="1"/>
  <c r="F101" i="112"/>
  <c r="F82" i="131" s="1"/>
  <c r="D116" i="112"/>
  <c r="D97" i="131" s="1"/>
  <c r="F75" i="112"/>
  <c r="F56" i="131" s="1"/>
  <c r="D155" i="112"/>
  <c r="D136" i="131" s="1"/>
  <c r="AF136" i="131" s="1"/>
  <c r="E95" i="112"/>
  <c r="E76" i="131" s="1"/>
  <c r="D105" i="112"/>
  <c r="D86" i="131" s="1"/>
  <c r="E153" i="112"/>
  <c r="E134" i="131" s="1"/>
  <c r="D121" i="112"/>
  <c r="D102" i="131" s="1"/>
  <c r="AH102" i="131" s="1"/>
  <c r="E130" i="112"/>
  <c r="E111" i="131" s="1"/>
  <c r="D157" i="112"/>
  <c r="D138" i="131" s="1"/>
  <c r="AI138" i="131" s="1"/>
  <c r="D95" i="112"/>
  <c r="D76" i="131" s="1"/>
  <c r="AI76" i="131" s="1"/>
  <c r="E175" i="112"/>
  <c r="E156" i="131" s="1"/>
  <c r="E44" i="112"/>
  <c r="E25" i="131" s="1"/>
  <c r="D61" i="112"/>
  <c r="D42" i="131" s="1"/>
  <c r="E73" i="112"/>
  <c r="E54" i="131" s="1"/>
  <c r="D50" i="112"/>
  <c r="D31" i="131" s="1"/>
  <c r="AG31" i="131" s="1"/>
  <c r="F44" i="112"/>
  <c r="F25" i="131" s="1"/>
  <c r="E53" i="112"/>
  <c r="E34" i="131" s="1"/>
  <c r="E151" i="112"/>
  <c r="E132" i="131" s="1"/>
  <c r="E40" i="112"/>
  <c r="E21" i="131" s="1"/>
  <c r="D44" i="112"/>
  <c r="D25" i="131" s="1"/>
  <c r="AF25" i="131" s="1"/>
  <c r="D75" i="112"/>
  <c r="D56" i="131" s="1"/>
  <c r="E178" i="112"/>
  <c r="E159" i="131" s="1"/>
  <c r="D127" i="112"/>
  <c r="D108" i="131" s="1"/>
  <c r="AH108" i="131" s="1"/>
  <c r="E161" i="112"/>
  <c r="E142" i="131" s="1"/>
  <c r="D145" i="112"/>
  <c r="D126" i="131" s="1"/>
  <c r="E134" i="112"/>
  <c r="E115" i="131" s="1"/>
  <c r="E98" i="112"/>
  <c r="E79" i="131" s="1"/>
  <c r="E70" i="112"/>
  <c r="E51" i="131" s="1"/>
  <c r="D147" i="112"/>
  <c r="D128" i="131" s="1"/>
  <c r="F138" i="112"/>
  <c r="F119" i="131" s="1"/>
  <c r="E115" i="112"/>
  <c r="E96" i="131" s="1"/>
  <c r="E190" i="112"/>
  <c r="E171" i="131" s="1"/>
  <c r="E166" i="112"/>
  <c r="E147" i="131" s="1"/>
  <c r="E104" i="112"/>
  <c r="E85" i="131" s="1"/>
  <c r="E83" i="112"/>
  <c r="E64" i="131" s="1"/>
  <c r="D45" i="112"/>
  <c r="D26" i="131" s="1"/>
  <c r="AE26" i="131" s="1"/>
  <c r="F43" i="112"/>
  <c r="F24" i="131" s="1"/>
  <c r="AH45" i="131"/>
  <c r="AG45" i="131"/>
  <c r="AI45" i="131"/>
  <c r="AF45" i="131"/>
  <c r="AH71" i="131"/>
  <c r="AE109" i="131"/>
  <c r="AH109" i="131"/>
  <c r="AG109" i="131"/>
  <c r="AI109" i="131"/>
  <c r="AF109" i="131"/>
  <c r="AI49" i="131"/>
  <c r="AG49" i="131"/>
  <c r="AH49" i="131"/>
  <c r="AF49" i="131"/>
  <c r="AE49" i="131"/>
  <c r="AF141" i="131"/>
  <c r="AE141" i="131"/>
  <c r="AI141" i="131"/>
  <c r="AH141" i="131"/>
  <c r="AG141" i="131"/>
  <c r="AH50" i="131"/>
  <c r="AI159" i="131"/>
  <c r="AH159" i="131"/>
  <c r="AG159" i="131"/>
  <c r="AF159" i="131"/>
  <c r="AE159" i="131"/>
  <c r="AF64" i="131"/>
  <c r="AH64" i="131"/>
  <c r="AI116" i="131"/>
  <c r="AH116" i="131"/>
  <c r="AG116" i="131"/>
  <c r="AF116" i="131"/>
  <c r="AE116" i="131"/>
  <c r="AH54" i="131"/>
  <c r="AF54" i="131"/>
  <c r="AI54" i="131"/>
  <c r="AG54" i="131"/>
  <c r="AE54" i="131"/>
  <c r="AH139" i="131"/>
  <c r="AF139" i="131"/>
  <c r="AE139" i="131"/>
  <c r="AF21" i="131"/>
  <c r="AI21" i="131"/>
  <c r="AE21" i="131"/>
  <c r="AG106" i="131"/>
  <c r="AH106" i="131"/>
  <c r="AE106" i="131"/>
  <c r="AF88" i="131"/>
  <c r="AG88" i="131"/>
  <c r="AI127" i="131"/>
  <c r="AH127" i="131"/>
  <c r="AE127" i="131"/>
  <c r="AF55" i="131"/>
  <c r="AF163" i="131"/>
  <c r="AH27" i="131"/>
  <c r="AG27" i="131"/>
  <c r="AE27" i="131"/>
  <c r="AI27" i="131"/>
  <c r="AG107" i="131"/>
  <c r="AF107" i="131"/>
  <c r="AE107" i="131"/>
  <c r="AI107" i="131"/>
  <c r="AH107" i="131"/>
  <c r="AF173" i="131"/>
  <c r="AI173" i="131"/>
  <c r="AH115" i="131"/>
  <c r="AH62" i="131"/>
  <c r="AG62" i="131"/>
  <c r="AF62" i="131"/>
  <c r="AI62" i="131"/>
  <c r="AE63" i="131"/>
  <c r="AF23" i="131"/>
  <c r="AH174" i="131"/>
  <c r="AG174" i="131"/>
  <c r="AF174" i="131"/>
  <c r="AE174" i="131"/>
  <c r="AF37" i="131"/>
  <c r="AI37" i="131"/>
  <c r="AF125" i="131"/>
  <c r="AE125" i="131"/>
  <c r="AI125" i="131"/>
  <c r="AH125" i="131"/>
  <c r="AG125" i="131"/>
  <c r="AE41" i="131"/>
  <c r="AF73" i="131"/>
  <c r="AF170" i="131"/>
  <c r="AF38" i="131"/>
  <c r="AE38" i="131"/>
  <c r="AI101" i="131"/>
  <c r="AF101" i="131"/>
  <c r="AI118" i="131"/>
  <c r="AI81" i="131"/>
  <c r="AH81" i="131"/>
  <c r="AG81" i="131"/>
  <c r="AF81" i="131"/>
  <c r="AE81" i="131"/>
  <c r="AG69" i="131"/>
  <c r="AI69" i="131"/>
  <c r="AI153" i="131"/>
  <c r="AH153" i="131"/>
  <c r="AG153" i="131"/>
  <c r="AF153" i="131"/>
  <c r="AH136" i="131"/>
  <c r="AG102" i="131"/>
  <c r="AF102" i="131"/>
  <c r="AE102" i="131"/>
  <c r="AI102" i="131"/>
  <c r="AE25" i="131"/>
  <c r="F138" i="131"/>
  <c r="F97" i="131"/>
  <c r="F130" i="131"/>
  <c r="F89" i="131"/>
  <c r="F74" i="131"/>
  <c r="F126" i="131"/>
  <c r="F32" i="131"/>
  <c r="F100" i="131"/>
  <c r="F35" i="131"/>
  <c r="F134" i="131"/>
  <c r="F28" i="131"/>
  <c r="F94" i="131"/>
  <c r="F70" i="131"/>
  <c r="F62" i="131"/>
  <c r="F153" i="131"/>
  <c r="F39" i="131"/>
  <c r="F165" i="131"/>
  <c r="F64" i="131"/>
  <c r="F102" i="131"/>
  <c r="F98" i="131"/>
  <c r="F66" i="131"/>
  <c r="F127" i="131"/>
  <c r="F128" i="131"/>
  <c r="F95" i="131"/>
  <c r="F75" i="131"/>
  <c r="F107" i="131"/>
  <c r="F29" i="131"/>
  <c r="F51" i="131"/>
  <c r="F34" i="131"/>
  <c r="F45" i="131"/>
  <c r="F79" i="131"/>
  <c r="F67" i="131"/>
  <c r="F106" i="131"/>
  <c r="F140" i="131"/>
  <c r="F80" i="131"/>
  <c r="F65" i="131"/>
  <c r="F93" i="131"/>
  <c r="F139" i="131"/>
  <c r="F55" i="131"/>
  <c r="F105" i="131"/>
  <c r="F166" i="131"/>
  <c r="F176" i="131"/>
  <c r="F162" i="131"/>
  <c r="F141" i="131"/>
  <c r="F135" i="131"/>
  <c r="F168" i="131"/>
  <c r="F164" i="131"/>
  <c r="F132" i="131"/>
  <c r="F173" i="131"/>
  <c r="F96" i="131"/>
  <c r="F104" i="131"/>
  <c r="F43" i="131"/>
  <c r="F109" i="131"/>
  <c r="F76" i="131"/>
  <c r="F77" i="131"/>
  <c r="F54" i="131"/>
  <c r="F148" i="131"/>
  <c r="F61" i="131"/>
  <c r="F174" i="131"/>
  <c r="F163" i="131"/>
  <c r="F73" i="131"/>
  <c r="F31" i="131"/>
  <c r="F154" i="131"/>
  <c r="F124" i="131"/>
  <c r="F78" i="131"/>
  <c r="F63" i="131"/>
  <c r="F87" i="131"/>
  <c r="F142" i="131"/>
  <c r="F53" i="131"/>
  <c r="F121" i="131"/>
  <c r="F122" i="131"/>
  <c r="F99" i="131"/>
  <c r="F69" i="131"/>
  <c r="F125" i="131"/>
  <c r="F137" i="131"/>
  <c r="F167" i="131"/>
  <c r="F27" i="131"/>
  <c r="F131" i="131"/>
  <c r="F33" i="131"/>
  <c r="F40" i="131"/>
  <c r="F68" i="131"/>
  <c r="F72" i="131"/>
  <c r="F103" i="131"/>
  <c r="F108" i="131"/>
  <c r="F49" i="131"/>
  <c r="G13" i="104" a="1"/>
  <c r="G13" i="104" s="1"/>
  <c r="F19" i="111" s="1"/>
  <c r="E38" i="112" s="1"/>
  <c r="E19" i="131" s="1"/>
  <c r="O13" i="104" a="1"/>
  <c r="O13" i="104" s="1"/>
  <c r="J13" i="104"/>
  <c r="R19" i="111" s="1"/>
  <c r="N13" i="104" a="1"/>
  <c r="N13" i="104" s="1"/>
  <c r="D13" i="104" a="1"/>
  <c r="D13" i="104" s="1"/>
  <c r="G19" i="111" s="1"/>
  <c r="T13" i="104" a="1"/>
  <c r="T13" i="104" s="1"/>
  <c r="S13" i="104" a="1"/>
  <c r="S13" i="104" s="1"/>
  <c r="F13" i="104" a="1"/>
  <c r="F13" i="104" s="1"/>
  <c r="E19" i="111" s="1"/>
  <c r="P13" i="104" a="1"/>
  <c r="P13" i="104" s="1"/>
  <c r="R13" i="104" a="1"/>
  <c r="R13" i="104" s="1"/>
  <c r="E13" i="104" a="1"/>
  <c r="E13" i="104" s="1"/>
  <c r="D19" i="111" s="1"/>
  <c r="D38" i="112" s="1"/>
  <c r="D19" i="131" s="1"/>
  <c r="I13" i="104"/>
  <c r="Q19" i="111" s="1"/>
  <c r="Q13" i="104" a="1"/>
  <c r="Q13" i="104" s="1"/>
  <c r="H19" i="111"/>
  <c r="L13" i="104" a="1"/>
  <c r="L13" i="104" s="1"/>
  <c r="P19" i="111" s="1"/>
  <c r="A2" i="1"/>
  <c r="A3" i="127"/>
  <c r="N1" i="1"/>
  <c r="A3" i="113"/>
  <c r="AH59" i="131" l="1"/>
  <c r="AI79" i="131"/>
  <c r="AI67" i="131"/>
  <c r="AE67" i="131"/>
  <c r="AF79" i="131"/>
  <c r="AH79" i="131"/>
  <c r="AH67" i="131"/>
  <c r="AF67" i="131"/>
  <c r="AE40" i="131"/>
  <c r="AG80" i="131"/>
  <c r="AF40" i="131"/>
  <c r="AG26" i="131"/>
  <c r="AG170" i="131"/>
  <c r="AI139" i="131"/>
  <c r="AH40" i="131"/>
  <c r="AG165" i="131"/>
  <c r="AI40" i="131"/>
  <c r="AI26" i="131"/>
  <c r="AE165" i="131"/>
  <c r="AF165" i="131"/>
  <c r="AH173" i="131"/>
  <c r="AI66" i="131"/>
  <c r="AF118" i="131"/>
  <c r="AG59" i="131"/>
  <c r="AF127" i="131"/>
  <c r="AF80" i="131"/>
  <c r="AH80" i="131"/>
  <c r="AG64" i="131"/>
  <c r="AE80" i="131"/>
  <c r="AE79" i="131"/>
  <c r="AE104" i="131"/>
  <c r="AI64" i="131"/>
  <c r="AI95" i="131"/>
  <c r="AG72" i="131"/>
  <c r="AF104" i="131"/>
  <c r="AG108" i="131"/>
  <c r="AH158" i="131"/>
  <c r="AE68" i="131"/>
  <c r="AI136" i="131"/>
  <c r="AI72" i="131"/>
  <c r="AE175" i="131"/>
  <c r="AG68" i="131"/>
  <c r="AF76" i="131"/>
  <c r="AF72" i="131"/>
  <c r="AE70" i="131"/>
  <c r="AG175" i="131"/>
  <c r="AH68" i="131"/>
  <c r="AH76" i="131"/>
  <c r="AI131" i="131"/>
  <c r="AH70" i="131"/>
  <c r="AI68" i="131"/>
  <c r="AF52" i="131"/>
  <c r="AI73" i="131"/>
  <c r="AG37" i="131"/>
  <c r="AH37" i="131"/>
  <c r="AE58" i="131"/>
  <c r="AF58" i="131"/>
  <c r="AH58" i="131"/>
  <c r="AG58" i="131"/>
  <c r="AE55" i="131"/>
  <c r="AE69" i="131"/>
  <c r="AG70" i="131"/>
  <c r="AF69" i="131"/>
  <c r="AE85" i="131"/>
  <c r="AG104" i="131"/>
  <c r="AH104" i="131"/>
  <c r="AG118" i="131"/>
  <c r="AH118" i="131"/>
  <c r="AE140" i="131"/>
  <c r="AF140" i="131"/>
  <c r="AI140" i="131"/>
  <c r="AI158" i="131"/>
  <c r="AE158" i="131"/>
  <c r="AF158" i="131"/>
  <c r="AI77" i="131"/>
  <c r="AG77" i="131"/>
  <c r="AF77" i="131"/>
  <c r="AE77" i="131"/>
  <c r="AH77" i="131"/>
  <c r="AE157" i="131"/>
  <c r="AF157" i="131"/>
  <c r="AG157" i="131"/>
  <c r="AH157" i="131"/>
  <c r="AI169" i="131"/>
  <c r="AH169" i="131"/>
  <c r="AG169" i="131"/>
  <c r="AE169" i="131"/>
  <c r="AF169" i="131"/>
  <c r="AI126" i="131"/>
  <c r="AH126" i="131"/>
  <c r="AI87" i="131"/>
  <c r="AG87" i="131"/>
  <c r="AF87" i="131"/>
  <c r="AF151" i="131"/>
  <c r="AI151" i="131"/>
  <c r="AF56" i="131"/>
  <c r="AI56" i="131"/>
  <c r="AH56" i="131"/>
  <c r="AE56" i="131"/>
  <c r="AG56" i="131"/>
  <c r="AG91" i="131"/>
  <c r="AE91" i="131"/>
  <c r="AI150" i="131"/>
  <c r="AE150" i="131"/>
  <c r="AH150" i="131"/>
  <c r="AG150" i="131"/>
  <c r="AH93" i="131"/>
  <c r="AH175" i="131"/>
  <c r="AI25" i="131"/>
  <c r="AE93" i="131"/>
  <c r="AI175" i="131"/>
  <c r="AI165" i="131"/>
  <c r="AH73" i="131"/>
  <c r="AG173" i="131"/>
  <c r="AH88" i="131"/>
  <c r="AH138" i="131"/>
  <c r="AG136" i="131"/>
  <c r="AF131" i="131"/>
  <c r="AE155" i="131"/>
  <c r="AG38" i="131"/>
  <c r="AH170" i="131"/>
  <c r="AF41" i="131"/>
  <c r="AE59" i="131"/>
  <c r="AH23" i="131"/>
  <c r="AF93" i="131"/>
  <c r="AG131" i="131"/>
  <c r="AH168" i="131"/>
  <c r="AF155" i="131"/>
  <c r="AH38" i="131"/>
  <c r="AI170" i="131"/>
  <c r="AG41" i="131"/>
  <c r="AG93" i="131"/>
  <c r="AH131" i="131"/>
  <c r="AI168" i="131"/>
  <c r="AG155" i="131"/>
  <c r="AH41" i="131"/>
  <c r="AG168" i="131"/>
  <c r="AI155" i="131"/>
  <c r="AH112" i="131"/>
  <c r="AF112" i="131"/>
  <c r="AE112" i="131"/>
  <c r="AI112" i="131"/>
  <c r="AG112" i="131"/>
  <c r="AH48" i="131"/>
  <c r="AG48" i="131"/>
  <c r="AF48" i="131"/>
  <c r="AE48" i="131"/>
  <c r="AI48" i="131"/>
  <c r="AE166" i="131"/>
  <c r="AH166" i="131"/>
  <c r="AI166" i="131"/>
  <c r="AG166" i="131"/>
  <c r="AF166" i="131"/>
  <c r="AI121" i="131"/>
  <c r="AH121" i="131"/>
  <c r="AG121" i="131"/>
  <c r="AF121" i="131"/>
  <c r="AE121" i="131"/>
  <c r="AI156" i="131"/>
  <c r="AG156" i="131"/>
  <c r="AF156" i="131"/>
  <c r="AE156" i="131"/>
  <c r="AH156" i="131"/>
  <c r="AG35" i="131"/>
  <c r="AE35" i="131"/>
  <c r="AI35" i="131"/>
  <c r="AF35" i="131"/>
  <c r="AH35" i="131"/>
  <c r="AG75" i="131"/>
  <c r="AF75" i="131"/>
  <c r="AI75" i="131"/>
  <c r="AH75" i="131"/>
  <c r="AE75" i="131"/>
  <c r="AE160" i="131"/>
  <c r="AH160" i="131"/>
  <c r="AG160" i="131"/>
  <c r="AI160" i="131"/>
  <c r="AF160" i="131"/>
  <c r="AF29" i="131"/>
  <c r="AH29" i="131"/>
  <c r="AH43" i="131"/>
  <c r="AG43" i="131"/>
  <c r="AE43" i="131"/>
  <c r="AI43" i="131"/>
  <c r="AF43" i="131"/>
  <c r="AH78" i="131"/>
  <c r="AG78" i="131"/>
  <c r="AE78" i="131"/>
  <c r="AF78" i="131"/>
  <c r="AI78" i="131"/>
  <c r="AI128" i="131"/>
  <c r="AG128" i="131"/>
  <c r="AH128" i="131"/>
  <c r="AF128" i="131"/>
  <c r="AE128" i="131"/>
  <c r="AE84" i="131"/>
  <c r="AI84" i="131"/>
  <c r="AH84" i="131"/>
  <c r="AG84" i="131"/>
  <c r="AF84" i="131"/>
  <c r="AG25" i="131"/>
  <c r="AI108" i="131"/>
  <c r="AF138" i="131"/>
  <c r="AG52" i="131"/>
  <c r="AF26" i="131"/>
  <c r="AH25" i="131"/>
  <c r="AG138" i="131"/>
  <c r="AE72" i="131"/>
  <c r="AI52" i="131"/>
  <c r="AF70" i="131"/>
  <c r="AG101" i="131"/>
  <c r="AG73" i="131"/>
  <c r="AH167" i="131"/>
  <c r="AI59" i="131"/>
  <c r="AE23" i="131"/>
  <c r="AH57" i="131"/>
  <c r="AE87" i="131"/>
  <c r="AF106" i="131"/>
  <c r="AF150" i="131"/>
  <c r="AE52" i="131"/>
  <c r="AH101" i="131"/>
  <c r="AH26" i="131"/>
  <c r="AF108" i="131"/>
  <c r="AE76" i="131"/>
  <c r="AE138" i="131"/>
  <c r="AE136" i="131"/>
  <c r="AE168" i="131"/>
  <c r="AF60" i="131"/>
  <c r="AG140" i="131"/>
  <c r="AI23" i="131"/>
  <c r="AI157" i="131"/>
  <c r="AH87" i="131"/>
  <c r="AG55" i="131"/>
  <c r="AI88" i="131"/>
  <c r="AG21" i="131"/>
  <c r="AE108" i="131"/>
  <c r="AG76" i="131"/>
  <c r="AE110" i="131"/>
  <c r="AE113" i="131"/>
  <c r="AH55" i="131"/>
  <c r="AF172" i="131"/>
  <c r="AG86" i="131"/>
  <c r="AH86" i="131"/>
  <c r="AF86" i="131"/>
  <c r="AE86" i="131"/>
  <c r="AI86" i="131"/>
  <c r="AI145" i="131"/>
  <c r="AH145" i="131"/>
  <c r="AG145" i="131"/>
  <c r="AE145" i="131"/>
  <c r="AF145" i="131"/>
  <c r="AG120" i="131"/>
  <c r="AF120" i="131"/>
  <c r="AE120" i="131"/>
  <c r="AI120" i="131"/>
  <c r="AH120" i="131"/>
  <c r="AI98" i="131"/>
  <c r="AG98" i="131"/>
  <c r="AF98" i="131"/>
  <c r="AH98" i="131"/>
  <c r="AE98" i="131"/>
  <c r="AI99" i="131"/>
  <c r="AG99" i="131"/>
  <c r="AF99" i="131"/>
  <c r="AE99" i="131"/>
  <c r="AH99" i="131"/>
  <c r="AE130" i="131"/>
  <c r="AI130" i="131"/>
  <c r="AG130" i="131"/>
  <c r="AH130" i="131"/>
  <c r="AF130" i="131"/>
  <c r="AF36" i="131"/>
  <c r="AI36" i="131"/>
  <c r="AH36" i="131"/>
  <c r="AG36" i="131"/>
  <c r="AE36" i="131"/>
  <c r="AH28" i="131"/>
  <c r="AG28" i="131"/>
  <c r="AE28" i="131"/>
  <c r="AF28" i="131"/>
  <c r="AI28" i="131"/>
  <c r="AG135" i="131"/>
  <c r="AF135" i="131"/>
  <c r="AE135" i="131"/>
  <c r="AI135" i="131"/>
  <c r="AH135" i="131"/>
  <c r="AI46" i="131"/>
  <c r="AG46" i="131"/>
  <c r="AE46" i="131"/>
  <c r="AH46" i="131"/>
  <c r="AF46" i="131"/>
  <c r="AF124" i="131"/>
  <c r="AE124" i="131"/>
  <c r="AI124" i="131"/>
  <c r="AH124" i="131"/>
  <c r="AG124" i="131"/>
  <c r="AG65" i="131"/>
  <c r="AI65" i="131"/>
  <c r="AH65" i="131"/>
  <c r="AF65" i="131"/>
  <c r="AE65" i="131"/>
  <c r="AE22" i="131"/>
  <c r="AI22" i="131"/>
  <c r="AH22" i="131"/>
  <c r="AG22" i="131"/>
  <c r="AF22" i="131"/>
  <c r="AI97" i="131"/>
  <c r="AH97" i="131"/>
  <c r="AG97" i="131"/>
  <c r="AF97" i="131"/>
  <c r="AE97" i="131"/>
  <c r="AG133" i="131"/>
  <c r="AF133" i="131"/>
  <c r="AI133" i="131"/>
  <c r="AH133" i="131"/>
  <c r="AE133" i="131"/>
  <c r="AG51" i="131"/>
  <c r="AE51" i="131"/>
  <c r="AI51" i="131"/>
  <c r="AH51" i="131"/>
  <c r="AF51" i="131"/>
  <c r="AI82" i="131"/>
  <c r="AG82" i="131"/>
  <c r="AF82" i="131"/>
  <c r="AE82" i="131"/>
  <c r="AH82" i="131"/>
  <c r="AG105" i="131"/>
  <c r="AF105" i="131"/>
  <c r="AE105" i="131"/>
  <c r="AI105" i="131"/>
  <c r="AH105" i="131"/>
  <c r="AF34" i="131"/>
  <c r="AE34" i="131"/>
  <c r="AH34" i="131"/>
  <c r="AI34" i="131"/>
  <c r="AG34" i="131"/>
  <c r="AE30" i="131"/>
  <c r="AH30" i="131"/>
  <c r="AI30" i="131"/>
  <c r="AG30" i="131"/>
  <c r="AF30" i="131"/>
  <c r="AE129" i="131"/>
  <c r="AI129" i="131"/>
  <c r="AH129" i="131"/>
  <c r="AG129" i="131"/>
  <c r="AF129" i="131"/>
  <c r="AG176" i="131"/>
  <c r="AE176" i="131"/>
  <c r="AF176" i="131"/>
  <c r="AI176" i="131"/>
  <c r="AH176" i="131"/>
  <c r="AG142" i="131"/>
  <c r="AF142" i="131"/>
  <c r="AE142" i="131"/>
  <c r="AI142" i="131"/>
  <c r="AH142" i="131"/>
  <c r="AG61" i="131"/>
  <c r="AE61" i="131"/>
  <c r="AH61" i="131"/>
  <c r="AF61" i="131"/>
  <c r="AI61" i="131"/>
  <c r="AE42" i="131"/>
  <c r="AI42" i="131"/>
  <c r="AH42" i="131"/>
  <c r="AF42" i="131"/>
  <c r="AG42" i="131"/>
  <c r="AH137" i="131"/>
  <c r="AG137" i="131"/>
  <c r="AF137" i="131"/>
  <c r="AE137" i="131"/>
  <c r="AI137" i="131"/>
  <c r="AE47" i="131"/>
  <c r="AI47" i="131"/>
  <c r="AF47" i="131"/>
  <c r="AH47" i="131"/>
  <c r="AG47" i="131"/>
  <c r="AI134" i="131"/>
  <c r="AE134" i="131"/>
  <c r="AH134" i="131"/>
  <c r="AG134" i="131"/>
  <c r="AF134" i="131"/>
  <c r="AH119" i="131"/>
  <c r="AG119" i="131"/>
  <c r="AF119" i="131"/>
  <c r="AE119" i="131"/>
  <c r="AI119" i="131"/>
  <c r="AE126" i="131"/>
  <c r="AG85" i="131"/>
  <c r="AF126" i="131"/>
  <c r="AI85" i="131"/>
  <c r="AG74" i="131"/>
  <c r="AG144" i="131"/>
  <c r="AH91" i="131"/>
  <c r="AI92" i="131"/>
  <c r="AF95" i="131"/>
  <c r="AH123" i="131"/>
  <c r="AG151" i="131"/>
  <c r="AI163" i="131"/>
  <c r="AH161" i="131"/>
  <c r="AE71" i="131"/>
  <c r="AG126" i="131"/>
  <c r="AH85" i="131"/>
  <c r="AI74" i="131"/>
  <c r="AI110" i="131"/>
  <c r="AI91" i="131"/>
  <c r="AH95" i="131"/>
  <c r="AE57" i="131"/>
  <c r="AH151" i="131"/>
  <c r="AE163" i="131"/>
  <c r="AE172" i="131"/>
  <c r="AI161" i="131"/>
  <c r="AF71" i="131"/>
  <c r="AG29" i="131"/>
  <c r="AE60" i="131"/>
  <c r="AF110" i="131"/>
  <c r="AF91" i="131"/>
  <c r="AG149" i="131"/>
  <c r="AF57" i="131"/>
  <c r="AG53" i="131"/>
  <c r="AG163" i="131"/>
  <c r="AG172" i="131"/>
  <c r="AI71" i="131"/>
  <c r="AI29" i="131"/>
  <c r="AH144" i="131"/>
  <c r="AG60" i="131"/>
  <c r="AG110" i="131"/>
  <c r="AH149" i="131"/>
  <c r="AF92" i="131"/>
  <c r="AG57" i="131"/>
  <c r="AI123" i="131"/>
  <c r="AI53" i="131"/>
  <c r="AH172" i="131"/>
  <c r="AE29" i="131"/>
  <c r="AF74" i="131"/>
  <c r="AI144" i="131"/>
  <c r="AH60" i="131"/>
  <c r="AI149" i="131"/>
  <c r="AE92" i="131"/>
  <c r="AE123" i="131"/>
  <c r="AF53" i="131"/>
  <c r="AE161" i="131"/>
  <c r="AH74" i="131"/>
  <c r="AE144" i="131"/>
  <c r="AE149" i="131"/>
  <c r="AG92" i="131"/>
  <c r="AG95" i="131"/>
  <c r="AF123" i="131"/>
  <c r="AH53" i="131"/>
  <c r="AE151" i="131"/>
  <c r="AF161" i="131"/>
  <c r="AE31" i="131"/>
  <c r="AF113" i="131"/>
  <c r="AI167" i="131"/>
  <c r="AG63" i="131"/>
  <c r="AG50" i="131"/>
  <c r="AG122" i="131"/>
  <c r="AF122" i="131"/>
  <c r="AE122" i="131"/>
  <c r="AI122" i="131"/>
  <c r="AH122" i="131"/>
  <c r="AE32" i="131"/>
  <c r="AI32" i="131"/>
  <c r="AH32" i="131"/>
  <c r="AG32" i="131"/>
  <c r="AF32" i="131"/>
  <c r="AG100" i="131"/>
  <c r="AE100" i="131"/>
  <c r="AF100" i="131"/>
  <c r="AI100" i="131"/>
  <c r="AH100" i="131"/>
  <c r="AF31" i="131"/>
  <c r="AG113" i="131"/>
  <c r="AH83" i="131"/>
  <c r="AF63" i="131"/>
  <c r="AI39" i="131"/>
  <c r="AH39" i="131"/>
  <c r="AF39" i="131"/>
  <c r="AE39" i="131"/>
  <c r="AG39" i="131"/>
  <c r="AI143" i="131"/>
  <c r="AH143" i="131"/>
  <c r="AG143" i="131"/>
  <c r="AF143" i="131"/>
  <c r="AE143" i="131"/>
  <c r="AH31" i="131"/>
  <c r="AH113" i="131"/>
  <c r="AI83" i="131"/>
  <c r="AF146" i="131"/>
  <c r="AE90" i="131"/>
  <c r="AH63" i="131"/>
  <c r="AI148" i="131"/>
  <c r="AH148" i="131"/>
  <c r="AG148" i="131"/>
  <c r="AF148" i="131"/>
  <c r="AE148" i="131"/>
  <c r="AH96" i="131"/>
  <c r="AG96" i="131"/>
  <c r="AF96" i="131"/>
  <c r="AE96" i="131"/>
  <c r="AI96" i="131"/>
  <c r="AF147" i="131"/>
  <c r="AE147" i="131"/>
  <c r="AI147" i="131"/>
  <c r="AH147" i="131"/>
  <c r="AG147" i="131"/>
  <c r="AI31" i="131"/>
  <c r="AE83" i="131"/>
  <c r="AG146" i="131"/>
  <c r="AF90" i="131"/>
  <c r="AI115" i="131"/>
  <c r="AE66" i="131"/>
  <c r="AE89" i="131"/>
  <c r="AI89" i="131"/>
  <c r="AH89" i="131"/>
  <c r="AG89" i="131"/>
  <c r="AF89" i="131"/>
  <c r="AH117" i="131"/>
  <c r="AG117" i="131"/>
  <c r="AF117" i="131"/>
  <c r="AE117" i="131"/>
  <c r="AI117" i="131"/>
  <c r="AI103" i="131"/>
  <c r="AH103" i="131"/>
  <c r="AF103" i="131"/>
  <c r="AG103" i="131"/>
  <c r="AE103" i="131"/>
  <c r="AG152" i="131"/>
  <c r="AF152" i="131"/>
  <c r="AE152" i="131"/>
  <c r="AI152" i="131"/>
  <c r="AH152" i="131"/>
  <c r="AF83" i="131"/>
  <c r="AH146" i="131"/>
  <c r="AE167" i="131"/>
  <c r="AH90" i="131"/>
  <c r="AE115" i="131"/>
  <c r="AF66" i="131"/>
  <c r="AE50" i="131"/>
  <c r="AG94" i="131"/>
  <c r="AF94" i="131"/>
  <c r="AE94" i="131"/>
  <c r="AI94" i="131"/>
  <c r="AH94" i="131"/>
  <c r="AI33" i="131"/>
  <c r="AH33" i="131"/>
  <c r="AE33" i="131"/>
  <c r="AG33" i="131"/>
  <c r="AF33" i="131"/>
  <c r="AH44" i="131"/>
  <c r="AE44" i="131"/>
  <c r="AG44" i="131"/>
  <c r="AF44" i="131"/>
  <c r="AI44" i="131"/>
  <c r="AE111" i="131"/>
  <c r="AI111" i="131"/>
  <c r="AH111" i="131"/>
  <c r="AF111" i="131"/>
  <c r="AG111" i="131"/>
  <c r="AI146" i="131"/>
  <c r="AF167" i="131"/>
  <c r="AG90" i="131"/>
  <c r="AF115" i="131"/>
  <c r="AH66" i="131"/>
  <c r="AF50" i="131"/>
  <c r="AE132" i="131"/>
  <c r="AH132" i="131"/>
  <c r="AG132" i="131"/>
  <c r="AF132" i="131"/>
  <c r="AE114" i="131"/>
  <c r="AI114" i="131"/>
  <c r="AH114" i="131"/>
  <c r="AG114" i="131"/>
  <c r="AF114" i="131"/>
  <c r="AF162" i="131"/>
  <c r="AE162" i="131"/>
  <c r="AI162" i="131"/>
  <c r="AH162" i="131"/>
  <c r="AG162" i="131"/>
  <c r="AG171" i="131"/>
  <c r="AF171" i="131"/>
  <c r="AE171" i="131"/>
  <c r="AI171" i="131"/>
  <c r="AH171" i="131"/>
  <c r="AH20" i="131"/>
  <c r="AF20" i="131"/>
  <c r="AG20" i="131"/>
  <c r="AE20" i="131"/>
  <c r="AI20" i="131"/>
  <c r="AI164" i="131"/>
  <c r="AH164" i="131"/>
  <c r="AG164" i="131"/>
  <c r="AF164" i="131"/>
  <c r="AE164" i="131"/>
  <c r="AE154" i="131"/>
  <c r="AI154" i="131"/>
  <c r="AH154" i="131"/>
  <c r="AG154" i="131"/>
  <c r="AF154" i="131"/>
  <c r="AG24" i="131"/>
  <c r="AF24" i="131"/>
  <c r="AE24" i="131"/>
  <c r="AI24" i="131"/>
  <c r="AH24" i="131"/>
  <c r="AF182" i="131"/>
  <c r="AG181" i="131"/>
  <c r="AH19" i="131"/>
  <c r="AG19" i="131"/>
  <c r="AF19" i="131"/>
  <c r="AE19" i="131"/>
  <c r="AI19" i="131"/>
  <c r="H448" i="127"/>
  <c r="H440" i="127"/>
  <c r="H432" i="127"/>
  <c r="H424" i="127"/>
  <c r="H416" i="127"/>
  <c r="H408" i="127"/>
  <c r="H400" i="127"/>
  <c r="H392" i="127"/>
  <c r="H384" i="127"/>
  <c r="H376" i="127"/>
  <c r="H368" i="127"/>
  <c r="H360" i="127"/>
  <c r="H352" i="127"/>
  <c r="H344" i="127"/>
  <c r="H336" i="127"/>
  <c r="H328" i="127"/>
  <c r="H320" i="127"/>
  <c r="H312" i="127"/>
  <c r="H304" i="127"/>
  <c r="H296" i="127"/>
  <c r="H288" i="127"/>
  <c r="H280" i="127"/>
  <c r="H272" i="127"/>
  <c r="H264" i="127"/>
  <c r="H256" i="127"/>
  <c r="H248" i="127"/>
  <c r="H240" i="127"/>
  <c r="H232" i="127"/>
  <c r="H224" i="127"/>
  <c r="H216" i="127"/>
  <c r="H208" i="127"/>
  <c r="H200" i="127"/>
  <c r="H192" i="127"/>
  <c r="H184" i="127"/>
  <c r="H176" i="127"/>
  <c r="H168" i="127"/>
  <c r="H160" i="127"/>
  <c r="H152" i="127"/>
  <c r="H144" i="127"/>
  <c r="H136" i="127"/>
  <c r="H128" i="127"/>
  <c r="H120" i="127"/>
  <c r="H112" i="127"/>
  <c r="H104" i="127"/>
  <c r="H96" i="127"/>
  <c r="H88" i="127"/>
  <c r="H80" i="127"/>
  <c r="H72" i="127"/>
  <c r="H64" i="127"/>
  <c r="H56" i="127"/>
  <c r="H48" i="127"/>
  <c r="H40" i="127"/>
  <c r="H32" i="127"/>
  <c r="H24" i="127"/>
  <c r="H16" i="127"/>
  <c r="H447" i="127"/>
  <c r="H439" i="127"/>
  <c r="H431" i="127"/>
  <c r="H423" i="127"/>
  <c r="H415" i="127"/>
  <c r="H407" i="127"/>
  <c r="H399" i="127"/>
  <c r="H391" i="127"/>
  <c r="H383" i="127"/>
  <c r="H375" i="127"/>
  <c r="H367" i="127"/>
  <c r="H359" i="127"/>
  <c r="H351" i="127"/>
  <c r="H343" i="127"/>
  <c r="H335" i="127"/>
  <c r="H327" i="127"/>
  <c r="H319" i="127"/>
  <c r="H311" i="127"/>
  <c r="H303" i="127"/>
  <c r="H295" i="127"/>
  <c r="H287" i="127"/>
  <c r="H279" i="127"/>
  <c r="H271" i="127"/>
  <c r="H263" i="127"/>
  <c r="H255" i="127"/>
  <c r="H247" i="127"/>
  <c r="H239" i="127"/>
  <c r="H231" i="127"/>
  <c r="H223" i="127"/>
  <c r="H215" i="127"/>
  <c r="H207" i="127"/>
  <c r="H199" i="127"/>
  <c r="H191" i="127"/>
  <c r="H183" i="127"/>
  <c r="H175" i="127"/>
  <c r="H167" i="127"/>
  <c r="H159" i="127"/>
  <c r="H151" i="127"/>
  <c r="H143" i="127"/>
  <c r="H135" i="127"/>
  <c r="H127" i="127"/>
  <c r="H119" i="127"/>
  <c r="H111" i="127"/>
  <c r="H103" i="127"/>
  <c r="H95" i="127"/>
  <c r="H87" i="127"/>
  <c r="H79" i="127"/>
  <c r="H71" i="127"/>
  <c r="H63" i="127"/>
  <c r="H55" i="127"/>
  <c r="H47" i="127"/>
  <c r="H39" i="127"/>
  <c r="H31" i="127"/>
  <c r="H23" i="127"/>
  <c r="H15" i="127"/>
  <c r="H446" i="127"/>
  <c r="H438" i="127"/>
  <c r="H430" i="127"/>
  <c r="H422" i="127"/>
  <c r="H414" i="127"/>
  <c r="H406" i="127"/>
  <c r="H398" i="127"/>
  <c r="H390" i="127"/>
  <c r="H382" i="127"/>
  <c r="H374" i="127"/>
  <c r="H366" i="127"/>
  <c r="H358" i="127"/>
  <c r="H350" i="127"/>
  <c r="H342" i="127"/>
  <c r="H334" i="127"/>
  <c r="H326" i="127"/>
  <c r="H318" i="127"/>
  <c r="H310" i="127"/>
  <c r="H302" i="127"/>
  <c r="H294" i="127"/>
  <c r="H286" i="127"/>
  <c r="H278" i="127"/>
  <c r="H270" i="127"/>
  <c r="H262" i="127"/>
  <c r="H254" i="127"/>
  <c r="H246" i="127"/>
  <c r="H238" i="127"/>
  <c r="H230" i="127"/>
  <c r="H222" i="127"/>
  <c r="H214" i="127"/>
  <c r="H206" i="127"/>
  <c r="H198" i="127"/>
  <c r="H190" i="127"/>
  <c r="H182" i="127"/>
  <c r="H174" i="127"/>
  <c r="H166" i="127"/>
  <c r="H158" i="127"/>
  <c r="H150" i="127"/>
  <c r="H142" i="127"/>
  <c r="H134" i="127"/>
  <c r="H126" i="127"/>
  <c r="H118" i="127"/>
  <c r="H110" i="127"/>
  <c r="H102" i="127"/>
  <c r="H94" i="127"/>
  <c r="H86" i="127"/>
  <c r="H78" i="127"/>
  <c r="H70" i="127"/>
  <c r="H62" i="127"/>
  <c r="H54" i="127"/>
  <c r="H46" i="127"/>
  <c r="H38" i="127"/>
  <c r="H30" i="127"/>
  <c r="H22" i="127"/>
  <c r="H14" i="127"/>
  <c r="H453" i="127"/>
  <c r="H445" i="127"/>
  <c r="H437" i="127"/>
  <c r="H429" i="127"/>
  <c r="H421" i="127"/>
  <c r="H413" i="127"/>
  <c r="H405" i="127"/>
  <c r="H397" i="127"/>
  <c r="H389" i="127"/>
  <c r="H381" i="127"/>
  <c r="H373" i="127"/>
  <c r="H365" i="127"/>
  <c r="H357" i="127"/>
  <c r="H349" i="127"/>
  <c r="H341" i="127"/>
  <c r="H333" i="127"/>
  <c r="H325" i="127"/>
  <c r="H317" i="127"/>
  <c r="H309" i="127"/>
  <c r="H301" i="127"/>
  <c r="H293" i="127"/>
  <c r="H285" i="127"/>
  <c r="H277" i="127"/>
  <c r="H269" i="127"/>
  <c r="H261" i="127"/>
  <c r="H253" i="127"/>
  <c r="H245" i="127"/>
  <c r="H237" i="127"/>
  <c r="H229" i="127"/>
  <c r="H221" i="127"/>
  <c r="H213" i="127"/>
  <c r="H205" i="127"/>
  <c r="H197" i="127"/>
  <c r="H189" i="127"/>
  <c r="H181" i="127"/>
  <c r="H173" i="127"/>
  <c r="H165" i="127"/>
  <c r="H157" i="127"/>
  <c r="H149" i="127"/>
  <c r="H141" i="127"/>
  <c r="H133" i="127"/>
  <c r="H125" i="127"/>
  <c r="H117" i="127"/>
  <c r="H109" i="127"/>
  <c r="H101" i="127"/>
  <c r="H93" i="127"/>
  <c r="H85" i="127"/>
  <c r="H77" i="127"/>
  <c r="H69" i="127"/>
  <c r="H61" i="127"/>
  <c r="H53" i="127"/>
  <c r="H45" i="127"/>
  <c r="H37" i="127"/>
  <c r="H29" i="127"/>
  <c r="H21" i="127"/>
  <c r="H13" i="127"/>
  <c r="H452" i="127"/>
  <c r="H444" i="127"/>
  <c r="H436" i="127"/>
  <c r="H428" i="127"/>
  <c r="H420" i="127"/>
  <c r="H412" i="127"/>
  <c r="H404" i="127"/>
  <c r="H396" i="127"/>
  <c r="H388" i="127"/>
  <c r="H380" i="127"/>
  <c r="H372" i="127"/>
  <c r="H364" i="127"/>
  <c r="H356" i="127"/>
  <c r="H348" i="127"/>
  <c r="H340" i="127"/>
  <c r="H332" i="127"/>
  <c r="H324" i="127"/>
  <c r="H316" i="127"/>
  <c r="H308" i="127"/>
  <c r="H300" i="127"/>
  <c r="H292" i="127"/>
  <c r="H284" i="127"/>
  <c r="H276" i="127"/>
  <c r="H268" i="127"/>
  <c r="H260" i="127"/>
  <c r="H252" i="127"/>
  <c r="H244" i="127"/>
  <c r="H236" i="127"/>
  <c r="H228" i="127"/>
  <c r="H220" i="127"/>
  <c r="H212" i="127"/>
  <c r="H204" i="127"/>
  <c r="H196" i="127"/>
  <c r="H188" i="127"/>
  <c r="H180" i="127"/>
  <c r="H172" i="127"/>
  <c r="H164" i="127"/>
  <c r="H156" i="127"/>
  <c r="H148" i="127"/>
  <c r="H140" i="127"/>
  <c r="H132" i="127"/>
  <c r="H124" i="127"/>
  <c r="H116" i="127"/>
  <c r="H108" i="127"/>
  <c r="H100" i="127"/>
  <c r="H92" i="127"/>
  <c r="H84" i="127"/>
  <c r="H76" i="127"/>
  <c r="H68" i="127"/>
  <c r="H60" i="127"/>
  <c r="H52" i="127"/>
  <c r="H44" i="127"/>
  <c r="H36" i="127"/>
  <c r="H28" i="127"/>
  <c r="H20" i="127"/>
  <c r="H12" i="127"/>
  <c r="H451" i="127"/>
  <c r="H443" i="127"/>
  <c r="H435" i="127"/>
  <c r="H427" i="127"/>
  <c r="H419" i="127"/>
  <c r="H411" i="127"/>
  <c r="H403" i="127"/>
  <c r="H395" i="127"/>
  <c r="H387" i="127"/>
  <c r="H379" i="127"/>
  <c r="H371" i="127"/>
  <c r="H363" i="127"/>
  <c r="H355" i="127"/>
  <c r="H347" i="127"/>
  <c r="H339" i="127"/>
  <c r="H331" i="127"/>
  <c r="H323" i="127"/>
  <c r="H315" i="127"/>
  <c r="H307" i="127"/>
  <c r="H299" i="127"/>
  <c r="H291" i="127"/>
  <c r="H283" i="127"/>
  <c r="H275" i="127"/>
  <c r="H267" i="127"/>
  <c r="H259" i="127"/>
  <c r="H251" i="127"/>
  <c r="H243" i="127"/>
  <c r="H235" i="127"/>
  <c r="H227" i="127"/>
  <c r="H219" i="127"/>
  <c r="H211" i="127"/>
  <c r="H203" i="127"/>
  <c r="H195" i="127"/>
  <c r="H187" i="127"/>
  <c r="H179" i="127"/>
  <c r="H171" i="127"/>
  <c r="H163" i="127"/>
  <c r="H155" i="127"/>
  <c r="H147" i="127"/>
  <c r="H139" i="127"/>
  <c r="H131" i="127"/>
  <c r="H123" i="127"/>
  <c r="H115" i="127"/>
  <c r="H107" i="127"/>
  <c r="H99" i="127"/>
  <c r="H91" i="127"/>
  <c r="H83" i="127"/>
  <c r="H75" i="127"/>
  <c r="H67" i="127"/>
  <c r="H59" i="127"/>
  <c r="H51" i="127"/>
  <c r="H43" i="127"/>
  <c r="H35" i="127"/>
  <c r="H27" i="127"/>
  <c r="H19" i="127"/>
  <c r="H11" i="127"/>
  <c r="H450" i="127"/>
  <c r="H442" i="127"/>
  <c r="H434" i="127"/>
  <c r="H426" i="127"/>
  <c r="H418" i="127"/>
  <c r="H410" i="127"/>
  <c r="H402" i="127"/>
  <c r="H394" i="127"/>
  <c r="H386" i="127"/>
  <c r="H378" i="127"/>
  <c r="H370" i="127"/>
  <c r="H362" i="127"/>
  <c r="H354" i="127"/>
  <c r="H346" i="127"/>
  <c r="H338" i="127"/>
  <c r="H330" i="127"/>
  <c r="H322" i="127"/>
  <c r="H314" i="127"/>
  <c r="H306" i="127"/>
  <c r="H298" i="127"/>
  <c r="H290" i="127"/>
  <c r="H282" i="127"/>
  <c r="H274" i="127"/>
  <c r="H266" i="127"/>
  <c r="H258" i="127"/>
  <c r="H250" i="127"/>
  <c r="H242" i="127"/>
  <c r="H234" i="127"/>
  <c r="H226" i="127"/>
  <c r="H218" i="127"/>
  <c r="H210" i="127"/>
  <c r="H202" i="127"/>
  <c r="H194" i="127"/>
  <c r="H186" i="127"/>
  <c r="H178" i="127"/>
  <c r="H170" i="127"/>
  <c r="H162" i="127"/>
  <c r="H154" i="127"/>
  <c r="H146" i="127"/>
  <c r="H138" i="127"/>
  <c r="H130" i="127"/>
  <c r="H122" i="127"/>
  <c r="H114" i="127"/>
  <c r="H106" i="127"/>
  <c r="H98" i="127"/>
  <c r="H90" i="127"/>
  <c r="H82" i="127"/>
  <c r="H74" i="127"/>
  <c r="H66" i="127"/>
  <c r="H58" i="127"/>
  <c r="H50" i="127"/>
  <c r="H42" i="127"/>
  <c r="H34" i="127"/>
  <c r="H26" i="127"/>
  <c r="H18" i="127"/>
  <c r="H449" i="127"/>
  <c r="H441" i="127"/>
  <c r="H433" i="127"/>
  <c r="H425" i="127"/>
  <c r="H417" i="127"/>
  <c r="H409" i="127"/>
  <c r="H401" i="127"/>
  <c r="H393" i="127"/>
  <c r="H385" i="127"/>
  <c r="H377" i="127"/>
  <c r="H369" i="127"/>
  <c r="H361" i="127"/>
  <c r="H353" i="127"/>
  <c r="H345" i="127"/>
  <c r="H337" i="127"/>
  <c r="H329" i="127"/>
  <c r="H321" i="127"/>
  <c r="H313" i="127"/>
  <c r="H305" i="127"/>
  <c r="H297" i="127"/>
  <c r="H289" i="127"/>
  <c r="H281" i="127"/>
  <c r="H273" i="127"/>
  <c r="H265" i="127"/>
  <c r="H257" i="127"/>
  <c r="H249" i="127"/>
  <c r="H241" i="127"/>
  <c r="H233" i="127"/>
  <c r="H225" i="127"/>
  <c r="H217" i="127"/>
  <c r="H209" i="127"/>
  <c r="H201" i="127"/>
  <c r="H193" i="127"/>
  <c r="H185" i="127"/>
  <c r="H177" i="127"/>
  <c r="H169" i="127"/>
  <c r="H161" i="127"/>
  <c r="H153" i="127"/>
  <c r="H145" i="127"/>
  <c r="H137" i="127"/>
  <c r="H129" i="127"/>
  <c r="H121" i="127"/>
  <c r="H113" i="127"/>
  <c r="H105" i="127"/>
  <c r="H97" i="127"/>
  <c r="H89" i="127"/>
  <c r="H81" i="127"/>
  <c r="H73" i="127"/>
  <c r="H65" i="127"/>
  <c r="H57" i="127"/>
  <c r="H49" i="127"/>
  <c r="H41" i="127"/>
  <c r="H33" i="127"/>
  <c r="H25" i="127"/>
  <c r="H17" i="127"/>
  <c r="N109" i="134"/>
  <c r="N76" i="134"/>
  <c r="N30" i="134"/>
  <c r="N69" i="134"/>
  <c r="N86" i="134"/>
  <c r="N103" i="134"/>
  <c r="N71" i="134"/>
  <c r="N80" i="134"/>
  <c r="AS24" i="111" a="1"/>
  <c r="AS24" i="111" s="1"/>
  <c r="N25" i="134" s="1"/>
  <c r="N31" i="134"/>
  <c r="N94" i="134"/>
  <c r="N37" i="134"/>
  <c r="N32" i="134"/>
  <c r="N66" i="134"/>
  <c r="N61" i="134"/>
  <c r="AS16" i="111" a="1"/>
  <c r="AS16" i="111" s="1"/>
  <c r="N17" i="134" s="1"/>
  <c r="AS19" i="111" a="1"/>
  <c r="AS19" i="111" s="1"/>
  <c r="N20" i="134" s="1"/>
  <c r="N96" i="134"/>
  <c r="N35" i="134"/>
  <c r="N40" i="134"/>
  <c r="N84" i="134"/>
  <c r="N88" i="134"/>
  <c r="N110" i="134"/>
  <c r="N100" i="134"/>
  <c r="N90" i="134"/>
  <c r="AS18" i="111" a="1"/>
  <c r="AS18" i="111" s="1"/>
  <c r="N19" i="134" s="1"/>
  <c r="N107" i="134"/>
  <c r="N77" i="134"/>
  <c r="N81" i="134"/>
  <c r="N39" i="134"/>
  <c r="N68" i="134"/>
  <c r="N62" i="134"/>
  <c r="N83" i="134"/>
  <c r="F38" i="112"/>
  <c r="F19" i="131" s="1"/>
  <c r="N70" i="134"/>
  <c r="N38" i="134"/>
  <c r="N92" i="134"/>
  <c r="N34" i="134"/>
  <c r="N54" i="134"/>
  <c r="AS20" i="111" a="1"/>
  <c r="AS20" i="111" s="1"/>
  <c r="N21" i="134" s="1"/>
  <c r="N91" i="134"/>
  <c r="N79" i="134"/>
  <c r="N59" i="134"/>
  <c r="AS22" i="111" a="1"/>
  <c r="AS22" i="111" s="1"/>
  <c r="N23" i="134" s="1"/>
  <c r="N102" i="134"/>
  <c r="N28" i="134"/>
  <c r="N73" i="134"/>
  <c r="N106" i="134"/>
  <c r="AS13" i="111" a="1"/>
  <c r="AS13" i="111" s="1"/>
  <c r="N14" i="134" s="1"/>
  <c r="N93" i="134"/>
  <c r="AS23" i="111" a="1"/>
  <c r="AS23" i="111" s="1"/>
  <c r="N24" i="134" s="1"/>
  <c r="N82" i="134"/>
  <c r="N63" i="134"/>
  <c r="N95" i="134"/>
  <c r="N108" i="134"/>
  <c r="N101" i="134"/>
  <c r="AS11" i="111" a="1"/>
  <c r="AS11" i="111" s="1"/>
  <c r="N12" i="134" s="1"/>
  <c r="N57" i="134"/>
  <c r="N53" i="134"/>
  <c r="N29" i="134"/>
  <c r="AS26" i="111" a="1"/>
  <c r="AS26" i="111" s="1"/>
  <c r="N104" i="134"/>
  <c r="N50" i="134"/>
  <c r="N105" i="134"/>
  <c r="N49" i="134"/>
  <c r="N52" i="134"/>
  <c r="N27" i="134"/>
  <c r="N36" i="134"/>
  <c r="N72" i="134"/>
  <c r="N78" i="134"/>
  <c r="N64" i="134"/>
  <c r="N65" i="134"/>
  <c r="N43" i="134"/>
  <c r="AS21" i="111" a="1"/>
  <c r="AS21" i="111" s="1"/>
  <c r="N22" i="134" s="1"/>
  <c r="N58" i="134"/>
  <c r="AS15" i="111" a="1"/>
  <c r="AS15" i="111" s="1"/>
  <c r="N16" i="134" s="1"/>
  <c r="N98" i="134"/>
  <c r="AS12" i="111" a="1"/>
  <c r="AS12" i="111" s="1"/>
  <c r="N13" i="134" s="1"/>
  <c r="N55" i="134"/>
  <c r="N33" i="134"/>
  <c r="N74" i="134"/>
  <c r="N56" i="134"/>
  <c r="N46" i="134"/>
  <c r="N48" i="134"/>
  <c r="N89" i="134"/>
  <c r="AS14" i="111" a="1"/>
  <c r="AS14" i="111" s="1"/>
  <c r="N15" i="134" s="1"/>
  <c r="N45" i="134"/>
  <c r="N60" i="134"/>
  <c r="AS17" i="111" a="1"/>
  <c r="AS17" i="111" s="1"/>
  <c r="N18" i="134" s="1"/>
  <c r="N42" i="134"/>
  <c r="N51" i="134"/>
  <c r="N47" i="134"/>
  <c r="AS28" i="111" a="1"/>
  <c r="AS28" i="111" s="1"/>
  <c r="N99" i="134"/>
  <c r="N67" i="134"/>
  <c r="N97" i="134"/>
  <c r="AS25" i="111" a="1"/>
  <c r="AS25" i="111" s="1"/>
  <c r="N26" i="134" s="1"/>
  <c r="N87" i="134"/>
  <c r="N44" i="134"/>
  <c r="N41" i="134"/>
  <c r="N85" i="134"/>
  <c r="N75" i="134"/>
  <c r="AS27" i="111" a="1"/>
  <c r="AS27" i="111" s="1"/>
  <c r="AH183" i="131" l="1"/>
  <c r="AH177" i="131"/>
  <c r="AF177" i="131"/>
  <c r="AI184" i="131"/>
  <c r="AG177" i="131"/>
  <c r="AI177" i="131"/>
  <c r="AE177" i="131"/>
  <c r="AE185" i="131"/>
  <c r="W7" i="111"/>
  <c r="W7" i="11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tc={42BDA3AA-B43C-4D79-982A-0CA2A0C13887}</author>
    <author>tc={DC257B8F-B89A-4E89-9DE2-9E0CAA7FF147}</author>
    <author>tc={708E9722-A0BA-4A29-93DE-ACC1D0E60C90}</author>
    <author>tc={411843F9-B48D-4079-B2D2-05678C7F3C74}</author>
    <author>tc={1167782D-62F1-4378-914C-B4426ABF0105}</author>
    <author>tc={8A7B0D1D-92B6-415A-81A9-CA2CCF9092CB}</author>
    <author>tc={66314CC1-9507-4F22-A81D-9F5D0AB06DFC}</author>
  </authors>
  <commentList>
    <comment ref="N57" authorId="0" shapeId="0" xr:uid="{42BDA3AA-B43C-4D79-982A-0CA2A0C13887}">
      <text>
        <t>[Threaded comment]
Your version of Excel allows you to read this threaded comment; however, any edits to it will get removed if the file is opened in a newer version of Excel. Learn more: https://go.microsoft.com/fwlink/?linkid=870924
Comment:
    Remove "off"</t>
      </text>
    </comment>
    <comment ref="N335" authorId="1" shapeId="0" xr:uid="{DC257B8F-B89A-4E89-9DE2-9E0CAA7FF147}">
      <text>
        <t>[Threaded comment]
Your version of Excel allows you to read this threaded comment; however, any edits to it will get removed if the file is opened in a newer version of Excel. Learn more: https://go.microsoft.com/fwlink/?linkid=870924
Comment:
    I don't understand why this is being added against this LoE.</t>
      </text>
    </comment>
    <comment ref="P360" authorId="2" shapeId="0" xr:uid="{708E9722-A0BA-4A29-93DE-ACC1D0E60C90}">
      <text>
        <t>[Threaded comment]
Your version of Excel allows you to read this threaded comment; however, any edits to it will get removed if the file is opened in a newer version of Excel. Learn more: https://go.microsoft.com/fwlink/?linkid=870924
Comment:
    This doesn't sit particularly well here.  This cell would sit better at O32.</t>
      </text>
    </comment>
    <comment ref="P361" authorId="3" shapeId="0" xr:uid="{411843F9-B48D-4079-B2D2-05678C7F3C74}">
      <text>
        <t>[Threaded comment]
Your version of Excel allows you to read this threaded comment; however, any edits to it will get removed if the file is opened in a newer version of Excel. Learn more: https://go.microsoft.com/fwlink/?linkid=870924
Comment:
    See comment for cell O353</t>
      </text>
    </comment>
    <comment ref="P362" authorId="4" shapeId="0" xr:uid="{1167782D-62F1-4378-914C-B4426ABF0105}">
      <text>
        <t>[Threaded comment]
Your version of Excel allows you to read this threaded comment; however, any edits to it will get removed if the file is opened in a newer version of Excel. Learn more: https://go.microsoft.com/fwlink/?linkid=870924
Comment:
    See comment for cell O353</t>
      </text>
    </comment>
    <comment ref="P363" authorId="5" shapeId="0" xr:uid="{8A7B0D1D-92B6-415A-81A9-CA2CCF9092CB}">
      <text>
        <t>[Threaded comment]
Your version of Excel allows you to read this threaded comment; however, any edits to it will get removed if the file is opened in a newer version of Excel. Learn more: https://go.microsoft.com/fwlink/?linkid=870924
Comment:
    See comment for cell O353</t>
      </text>
    </comment>
    <comment ref="P364" authorId="6" shapeId="0" xr:uid="{66314CC1-9507-4F22-A81D-9F5D0AB06DFC}">
      <text>
        <t>[Threaded comment]
Your version of Excel allows you to read this threaded comment; however, any edits to it will get removed if the file is opened in a newer version of Excel. Learn more: https://go.microsoft.com/fwlink/?linkid=870924
Comment:
    See comment for cell O353</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M7" authorId="0" shapeId="0" xr:uid="{3D10FE3A-6E5E-4A8F-A9B3-9557C9CF112F}">
      <text>
        <r>
          <rPr>
            <sz val="9"/>
            <color indexed="81"/>
            <rFont val="Tahoma"/>
            <family val="2"/>
          </rPr>
          <t>1. Pg Internal - Compliance with the policy, process and procedures in force assured by someone internal to the Programme team and not the person who generated the material. 
2. Pg External Line Mgmt. - Compliance with the policy, process and procedures in force by assured by someone external to the Programme team but in the line management of the programme team.
3. Independent - Compliance with the policy, process and procedures in force assured by someone who is independent of the Programme team and its line management (but could be in same organisation).</t>
        </r>
        <r>
          <rPr>
            <b/>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<sst xmlns="http://schemas.openxmlformats.org/spreadsheetml/2006/main" count="18839" uniqueCount="2627">
  <si>
    <t>Sheet:</t>
  </si>
  <si>
    <t>Sheet Type:</t>
  </si>
  <si>
    <t>Summary:</t>
  </si>
  <si>
    <t xml:space="preserve">Cover  - Programme Evidence and Assurance Tailoring (PEAT) tool </t>
  </si>
  <si>
    <t>User Instructions: Use links to related guidance on defnet. Use email link to raise queries and make comment to the tool owner.
Go to '1.1 Pg Details' to start PEAP development.</t>
  </si>
  <si>
    <t>Tool Purpose</t>
  </si>
  <si>
    <t>To enable MOD projects/programmes to agree and track a robust set of Lines of Enquiry (LOE) to pursue, with related evidence artifacts and  assurance requirements, to support delivery of outputs/outcomes.</t>
  </si>
  <si>
    <t>Disclaimer</t>
  </si>
  <si>
    <t>This tool has been designed, built and verified for the above purpose only.
Any adaptation or use outside of this purpose is at the user's own risk and outside the tool owner's/ developer's control.</t>
  </si>
  <si>
    <t>Tool Version</t>
  </si>
  <si>
    <t>Tool Owner</t>
  </si>
  <si>
    <t>Directorate of Acquisition and Project Delivery (DAPD)</t>
  </si>
  <si>
    <t>Links to Guidance</t>
  </si>
  <si>
    <t>PEAT Tool Quick User Guide v3.0 </t>
  </si>
  <si>
    <t>Programme Assurance and Approvals Process Guide</t>
  </si>
  <si>
    <t xml:space="preserve">Approvals Streamlining </t>
  </si>
  <si>
    <t xml:space="preserve">MOD Policy and Guidance Portal </t>
  </si>
  <si>
    <t xml:space="preserve">Any queries or concerns regarding this tool or its use should be to forwarded to: 
</t>
  </si>
  <si>
    <t>DAPD-RCA-PEAT-Helpdesk</t>
  </si>
  <si>
    <t>Copyright</t>
  </si>
  <si>
    <r>
      <t>This publication is</t>
    </r>
    <r>
      <rPr>
        <b/>
        <sz val="8"/>
        <rFont val="Calibri"/>
        <family val="2"/>
        <scheme val="minor"/>
      </rPr>
      <t xml:space="preserve"> UK Ministry of Defence © Crown copyright (2024). Material and information contained in this publication may be reproduced, stored in a retrieval system and transmitted for MOD use only, except where authority for use by other organisations or individuals has been authorised by a Patent Officer of the Defence Intellectual Property Rights (DIPR).</t>
    </r>
  </si>
  <si>
    <t>End of Worksheet</t>
  </si>
  <si>
    <t>Model:</t>
  </si>
  <si>
    <t>Version:</t>
  </si>
  <si>
    <t>Classification:</t>
  </si>
  <si>
    <t>Header 1</t>
  </si>
  <si>
    <t>Header 2</t>
  </si>
  <si>
    <t>Control Sheets</t>
  </si>
  <si>
    <t>User Guide</t>
  </si>
  <si>
    <t>User Guide (Admin)</t>
  </si>
  <si>
    <t>Model Map</t>
  </si>
  <si>
    <t>Configuration Control</t>
  </si>
  <si>
    <t>Purpose &amp; Error Check</t>
  </si>
  <si>
    <t>Lookups</t>
  </si>
  <si>
    <t>Admin Sheets</t>
  </si>
  <si>
    <t>User Sheets</t>
  </si>
  <si>
    <t xml:space="preserve">Administrator User Guide </t>
  </si>
  <si>
    <t>Stage</t>
  </si>
  <si>
    <t>Details</t>
  </si>
  <si>
    <t>Illustration</t>
  </si>
  <si>
    <t>Introduction</t>
  </si>
  <si>
    <r>
      <t xml:space="preserve">To prepare the PEAT Tool for Users, an administrator must first provide the relevant data and configurations. Ther are 4 main steps outlined below with reference to the related [Administartor] input sheets. 
</t>
    </r>
    <r>
      <rPr>
        <b/>
        <sz val="11"/>
        <color theme="1"/>
        <rFont val="Calibri"/>
        <family val="2"/>
        <scheme val="minor"/>
      </rPr>
      <t xml:space="preserve">Notes: </t>
    </r>
    <r>
      <rPr>
        <sz val="11"/>
        <color theme="1"/>
        <rFont val="Calibri"/>
        <family val="2"/>
        <scheme val="minor"/>
      </rPr>
      <t xml:space="preserve">
See </t>
    </r>
    <r>
      <rPr>
        <b/>
        <sz val="11"/>
        <color theme="1"/>
        <rFont val="Calibri"/>
        <family val="2"/>
        <scheme val="minor"/>
      </rPr>
      <t>Model Map</t>
    </r>
    <r>
      <rPr>
        <sz val="11"/>
        <color theme="1"/>
        <rFont val="Calibri"/>
        <family val="2"/>
        <scheme val="minor"/>
      </rPr>
      <t xml:space="preserve"> and </t>
    </r>
    <r>
      <rPr>
        <b/>
        <sz val="11"/>
        <color theme="1"/>
        <rFont val="Calibri"/>
        <family val="2"/>
        <scheme val="minor"/>
      </rPr>
      <t xml:space="preserve">Purpose &amp; Error Check </t>
    </r>
    <r>
      <rPr>
        <sz val="11"/>
        <color theme="1"/>
        <rFont val="Calibri"/>
        <family val="2"/>
        <scheme val="minor"/>
      </rPr>
      <t>sheets for additional guidance on the structure of the PEAT.
Orange cells indicate input cells. Green cells are calculation cells.</t>
    </r>
  </si>
  <si>
    <t>Prepare Data</t>
  </si>
  <si>
    <r>
      <t xml:space="preserve">The PEAT tool requires various details including Pg type, bus case, LOEs, links to guidance.  The Administartor sets the related fixed data and options available to users:  
- Use </t>
    </r>
    <r>
      <rPr>
        <b/>
        <sz val="11"/>
        <color theme="1"/>
        <rFont val="Calibri"/>
        <family val="2"/>
        <scheme val="minor"/>
      </rPr>
      <t xml:space="preserve">Input - PEATLookups (Admin) </t>
    </r>
    <r>
      <rPr>
        <sz val="11"/>
        <color theme="1"/>
        <rFont val="Calibri"/>
        <family val="2"/>
        <scheme val="minor"/>
      </rPr>
      <t xml:space="preserve">sheet to enter the names and descriptions for the possible project characteristics in the sheet 
- Use </t>
    </r>
    <r>
      <rPr>
        <b/>
        <sz val="11"/>
        <color theme="1"/>
        <rFont val="Calibri"/>
        <family val="2"/>
        <scheme val="minor"/>
      </rPr>
      <t>Input - Guidance Links (Admin)</t>
    </r>
    <r>
      <rPr>
        <sz val="11"/>
        <color theme="1"/>
        <rFont val="Calibri"/>
        <family val="2"/>
        <scheme val="minor"/>
      </rPr>
      <t xml:space="preserve"> sheet to set codes, names, and URLs for the links to guidance.
- Use </t>
    </r>
    <r>
      <rPr>
        <b/>
        <sz val="11"/>
        <color theme="1"/>
        <rFont val="Calibri"/>
        <family val="2"/>
        <scheme val="minor"/>
      </rPr>
      <t xml:space="preserve">Input - LOE Hierarchy (Admin) </t>
    </r>
    <r>
      <rPr>
        <sz val="11"/>
        <color theme="1"/>
        <rFont val="Calibri"/>
        <family val="2"/>
        <scheme val="minor"/>
      </rPr>
      <t xml:space="preserve">  to set LOE-master list and assign each LoE with relevant guidance code in the guidance table.
- Use </t>
    </r>
    <r>
      <rPr>
        <b/>
        <sz val="11"/>
        <color theme="1"/>
        <rFont val="Calibri"/>
        <family val="2"/>
        <scheme val="minor"/>
      </rPr>
      <t xml:space="preserve">Input - AssurLevel+RAYG (Admin) </t>
    </r>
    <r>
      <rPr>
        <sz val="11"/>
        <color theme="1"/>
        <rFont val="Calibri"/>
        <family val="2"/>
        <scheme val="minor"/>
      </rPr>
      <t xml:space="preserve">to set names and descriptions for the assurance bands and RAYG levels
</t>
    </r>
  </si>
  <si>
    <t xml:space="preserve">Configure Filters </t>
  </si>
  <si>
    <r>
      <t xml:space="preserve">The PEAT tool will use user-provided inputs to recommend LOEs.  The Administrator sets the related parameters: 
- Use </t>
    </r>
    <r>
      <rPr>
        <b/>
        <sz val="11"/>
        <color theme="1"/>
        <rFont val="Calibri"/>
        <family val="2"/>
        <scheme val="minor"/>
      </rPr>
      <t>Input - LOEList (Admin)</t>
    </r>
    <r>
      <rPr>
        <sz val="11"/>
        <color theme="1"/>
        <rFont val="Calibri"/>
        <family val="2"/>
        <scheme val="minor"/>
      </rPr>
      <t xml:space="preserve"> to set which Lvl 2 LOEs are required for projects with different characteristics 
- Tool will draw on Pg choices made on  </t>
    </r>
    <r>
      <rPr>
        <b/>
        <sz val="11"/>
        <color theme="1"/>
        <rFont val="Calibri"/>
        <family val="2"/>
        <scheme val="minor"/>
      </rPr>
      <t>1.1 Pg Details</t>
    </r>
    <r>
      <rPr>
        <sz val="11"/>
        <color theme="1"/>
        <rFont val="Calibri"/>
        <family val="2"/>
        <scheme val="minor"/>
      </rPr>
      <t xml:space="preserve"> as input to filtering calculations.
</t>
    </r>
    <r>
      <rPr>
        <b/>
        <sz val="11"/>
        <color theme="1"/>
        <rFont val="Calibri"/>
        <family val="2"/>
        <scheme val="minor"/>
      </rPr>
      <t>Notes:</t>
    </r>
    <r>
      <rPr>
        <sz val="11"/>
        <color theme="1"/>
        <rFont val="Calibri"/>
        <family val="2"/>
        <scheme val="minor"/>
      </rPr>
      <t xml:space="preserve">
For each project characteristic, a ‘Yes’ value means the LOE is required for a programme with said characteristic.</t>
    </r>
  </si>
  <si>
    <t>Set Assurance Maps</t>
  </si>
  <si>
    <r>
      <t xml:space="preserve"> The PEAT tool will use user-provided inputs to recommend levels of assurance bands for easch LOE.  The Administrator sets the relevant mapping parameters to link user-proved risk scores to assurance levels for each LOE.
•Use </t>
    </r>
    <r>
      <rPr>
        <b/>
        <sz val="11"/>
        <color theme="1"/>
        <rFont val="Calibri"/>
        <family val="2"/>
        <scheme val="minor"/>
      </rPr>
      <t>Input - RCAScoring (Admin)</t>
    </r>
    <r>
      <rPr>
        <sz val="11"/>
        <color theme="1"/>
        <rFont val="Calibri"/>
        <family val="2"/>
        <scheme val="minor"/>
      </rPr>
      <t xml:space="preserve"> to set scoring codes.
•Use </t>
    </r>
    <r>
      <rPr>
        <b/>
        <sz val="11"/>
        <color theme="1"/>
        <rFont val="Calibri"/>
        <family val="2"/>
        <scheme val="minor"/>
      </rPr>
      <t>Input - RCAControl (Admin)</t>
    </r>
    <r>
      <rPr>
        <sz val="11"/>
        <color theme="1"/>
        <rFont val="Calibri"/>
        <family val="2"/>
        <scheme val="minor"/>
      </rPr>
      <t xml:space="preserve"> to map the LOEs and RCA themes to a risk code (which is set in </t>
    </r>
    <r>
      <rPr>
        <b/>
        <sz val="11"/>
        <color theme="1"/>
        <rFont val="Calibri"/>
        <family val="2"/>
        <scheme val="minor"/>
      </rPr>
      <t xml:space="preserve"> Input - RCAScoring (Admin))</t>
    </r>
    <r>
      <rPr>
        <sz val="11"/>
        <color theme="1"/>
        <rFont val="Calibri"/>
        <family val="2"/>
        <scheme val="minor"/>
      </rPr>
      <t xml:space="preserve">.
</t>
    </r>
    <r>
      <rPr>
        <b/>
        <sz val="11"/>
        <color theme="1"/>
        <rFont val="Calibri"/>
        <family val="2"/>
        <scheme val="minor"/>
      </rPr>
      <t>Notes:</t>
    </r>
    <r>
      <rPr>
        <sz val="11"/>
        <color theme="1"/>
        <rFont val="Calibri"/>
        <family val="2"/>
        <scheme val="minor"/>
      </rPr>
      <t xml:space="preserve">
Any changes require a short justification to explain the change(s) made.
In general, it is good practice to check the removed LOEs and posssibly reinstating before adding new entries.
</t>
    </r>
  </si>
  <si>
    <t>Ready for User</t>
  </si>
  <si>
    <r>
      <t xml:space="preserve">Clean the workbook up by hiding the admin sheets. Using the password controlled button on the </t>
    </r>
    <r>
      <rPr>
        <b/>
        <sz val="11"/>
        <color theme="1"/>
        <rFont val="Calibri"/>
        <family val="2"/>
        <scheme val="minor"/>
      </rPr>
      <t>Model Map.</t>
    </r>
    <r>
      <rPr>
        <sz val="11"/>
        <color theme="1"/>
        <rFont val="Calibri"/>
        <family val="2"/>
        <scheme val="minor"/>
      </rPr>
      <t xml:space="preserve"> 
Using standard Excel functionality ensure all cells, sheets and overall woirkbook are correctly protected under suitable password(s).
</t>
    </r>
    <r>
      <rPr>
        <b/>
        <sz val="11"/>
        <color theme="1"/>
        <rFont val="Calibri"/>
        <family val="2"/>
        <scheme val="minor"/>
      </rPr>
      <t>Notes:</t>
    </r>
    <r>
      <rPr>
        <sz val="11"/>
        <color theme="1"/>
        <rFont val="Calibri"/>
        <family val="2"/>
        <scheme val="minor"/>
      </rPr>
      <t xml:space="preserve">
There is also a password controlled button to unhide the admin sheets.</t>
    </r>
  </si>
  <si>
    <t>Change Log &amp; Config Control</t>
  </si>
  <si>
    <t>Version Number</t>
  </si>
  <si>
    <t>Date of Change</t>
  </si>
  <si>
    <t>Version File Name</t>
  </si>
  <si>
    <t>Develop Lead</t>
  </si>
  <si>
    <t>Scope of change</t>
  </si>
  <si>
    <t>Worksheet(s) Changed</t>
  </si>
  <si>
    <t>Broad Description of Changes</t>
  </si>
  <si>
    <t xml:space="preserve">Justification </t>
  </si>
  <si>
    <t>Potential Impact</t>
  </si>
  <si>
    <t>Assurance Activity</t>
  </si>
  <si>
    <t>V&amp;V of Changes Required?</t>
  </si>
  <si>
    <t>Owner Sign Off?</t>
  </si>
  <si>
    <t>0.1 (Devel only)</t>
  </si>
  <si>
    <t>Jordan Phillipson</t>
  </si>
  <si>
    <t>Structural &amp; Data Change</t>
  </si>
  <si>
    <t>Initial Tool rebuild - drawing on version used for pilots</t>
  </si>
  <si>
    <t>Robust Excel version needed as fallback if PowerApps versions delayed/halted</t>
  </si>
  <si>
    <t>Internal Peer Review</t>
  </si>
  <si>
    <t>0.1.1 (Devel only)</t>
  </si>
  <si>
    <t>Si Mossley</t>
  </si>
  <si>
    <t>Addressing test-log serials 1,3,5,6, and 7</t>
  </si>
  <si>
    <t>See test log.</t>
  </si>
  <si>
    <t>0.1.2 (Devel only)</t>
  </si>
  <si>
    <t>G Sanger</t>
  </si>
  <si>
    <t>Various</t>
  </si>
  <si>
    <t>Corrections to RCA mapping - See test log.
Tweaks to improve usability -changes to some labels, hiding unnecessary lines y.  
Formula changes to remove character limits for cells removed when pulling data from I-LOE LIst (Admin).
Conditional formatting added to Draft and Agreed PEAP tabs to emphases LOEs removed</t>
  </si>
  <si>
    <t>0.1.3 (Devel only)</t>
  </si>
  <si>
    <t>Structural Change Only</t>
  </si>
  <si>
    <t>Refinement of presentation, few improvements of wording and terminology;   conditional formatting put on assurance RAYG column.  Descriptions added for Pj characteristics.  Nav buttons removed from top of user visible sheets.</t>
  </si>
  <si>
    <t>1.0  (Final devel version)</t>
  </si>
  <si>
    <t>All</t>
  </si>
  <si>
    <t xml:space="preserve"> Minor formatting changes.  Spellcheck of tool.</t>
  </si>
  <si>
    <t>Final refinements before release</t>
  </si>
  <si>
    <t>Version for final owner review before formal release and use by MOD programmes.</t>
  </si>
  <si>
    <t>External Peer Review</t>
  </si>
  <si>
    <t>Data Change Only</t>
  </si>
  <si>
    <t>Version number for formal release</t>
  </si>
  <si>
    <t>Version formally released for use across MOD Cat A</t>
  </si>
  <si>
    <t>Version formally released</t>
  </si>
  <si>
    <t>DAPD Owner - Caroline B/ Liesl N</t>
  </si>
  <si>
    <t>1.2. (Devel only)</t>
  </si>
  <si>
    <t xml:space="preserve">Links to guidance and Artifact selection fields moved from Agreed Output to Modify sheet.
Added term Artifact when Evidence mentioned.
Add conditional formatting of cell colours on Modify and Agreed PEAP sheets to highlight removed LOEs and changes to assurance band..
Removed drop down option to select no bus case on Pj Characteristics sheet so that a bus case/RN must always be selected.
</t>
  </si>
  <si>
    <t>Mior revisions to help users  navigate information, clearly see changes they make .. 
See DAPD change log/ tools backlog</t>
  </si>
  <si>
    <t>2.0  (Devel only to test ideas)</t>
  </si>
  <si>
    <t>20231101 Revised Flow PEAT tool  v2.0 draft</t>
  </si>
  <si>
    <t>Added two sheets to 'Identify Artifacts and POCS', and to 'Track Agreed PEAP Status' to simplify each sheet user looks at.
Hide related columns on other sheets (longer need to term remove these columns).
Rename sheets/tabs and number to emphasise flow and reword titles as actions:
- 'Modify - Draft PEA'P &gt; '2.1 Confirm LOEs and Assurance Band',
-'Output- Agreed PEAP'&gt; '3.1 Agree PEAP',
- ‘Output- Sign Off’ &gt; ‘3.2 Sign Off Agreed PEAP’.
Change column title 'Proposed Evidence' to 'Planned Artifact/ Evidence'.
Added conditional colour formatting to Input RCA Score sheet.
Add User instruction placeholder at top of each sheet.</t>
  </si>
  <si>
    <t>More significant revision required to address LFE (see change  and tool backlog)</t>
  </si>
  <si>
    <t>Improved clarity and flow should improve user experience</t>
  </si>
  <si>
    <t>None</t>
  </si>
  <si>
    <t>2.1 (Devel only)</t>
  </si>
  <si>
    <t>22031120 PEAT_tool_v2.0.1 DRAFT-O</t>
  </si>
  <si>
    <t xml:space="preserve">Under Mgmt. Case, some refinements of LOE mapping to Pg Types and Bus Case on 'Input - LOE List (Admin)' sheet (and highlighted yellow).
'Title' sheet rename 'Home Page'.
Renamed 3.1 PEAP, 3.2 Sign Off PEAP, 4.1 Track PEAP Progress .
Checked and refined LOE mapping to RCA and bus cases (on Input RCA Control (Admin) and 'Input- LOE List(Admin)' - changes highlighted yellow.
For sheets 2.1, 2.2, 3.1:
   - removed strike through of removed LOEs from conditional formatting and added italics font,
   - replaced 'user' with 'Pg' in certain column headings,
    -two 'Manual add' lines added,
Added field for 'DAT Project Investment Id' , Customer TLB, Lead EO, DAT BUs case id, Security classification etc to '1.1 Input.. Details'.
Classification input field removed from Home page.
Variety to improvement to user instructions on each sheet.
Assurance Bands number tagged with description - 1. Internal, 2. Senior Mgt. 3. Independent (via Input- Assurance lvl RAYG (Admin) sheet).
</t>
  </si>
  <si>
    <t>Address LFE</t>
  </si>
  <si>
    <t>2.2 (Devel only)</t>
  </si>
  <si>
    <t>20231123 PEAT_tool_v2.2 DRAFT-O</t>
  </si>
  <si>
    <t xml:space="preserve">Fixed scroll issue on 1.2, 2.1, 2.2 - had to unhide all rows and reset row height.
Index numbers added for each level in Reference - LOE Hierarchy. 
Improved and standardised sheet background and colour formatting.
To emphasise the desired flow of activities, added link to 'next step'  to right to title and at bottom on each sheet, and emphasised in User instruction .
2.1 - 4.1 Replaced user with Pg for certain column headings. Also Pg proposed LOEs, Assurance band, artifacts, POC - its only the PEAP  tracker that has Agreed LOEs etc as column heads.
Tab colouring to better reflect if user input or information sheets.
Added  latest version of RCA matrix inc colour formatting based on score.
Reworked stats data to drawn from 4.1 Tracker sheet.
Added graph to '4.2 PEAP Stats' for LOE RAYG against 5 case model, removed the core function graph.
'Not Req'd option added as choice for Manual input lines, conditional colour set as Pink for this option.
Updated error correction on new/changed sheets.
2.1 - Tool LOE remove justification (col K) conditionally copied to Col O. 
Added lvl 2  indexing numbers to 'Reference - Hierarchy' sheet.
Lvl 2 LOE index 24 definition updated and mapping to SOC added (following req from FMC). 
Cells (other than user input) locked and sheets password protected. Column filtering still possible. Hiding rows/cols or changing height/width still possible.
Workbook password protected. Zoom on sheets still possible.
Links on hidden 'Purpose &amp; Error Check'  admin sheet updated.
Links on hidden 'Section' admin sheets updated.
</t>
  </si>
  <si>
    <t>Address LFE;
This version for final circ for user review before formal release</t>
  </si>
  <si>
    <t>2.3 (Final devel)</t>
  </si>
  <si>
    <t>20231206 PEAT_tool_v2.3 DRAFT-O</t>
  </si>
  <si>
    <t>Tidy Admin sheet formatting.
Error check on sheet 2.1 improved to flag where user change made but no justification given.
User guide sheet completely re-written.
On 1.1 - removed Approvals Phase line as duplicated on 1.2; moved DAT Bus Case id to 1.2; removed SERO name input (dupicated whats on 3.2); reorderd data fields.
On 1.2  highlighted choice is PEAP (this document)  classification; also (via lookup sheet)  limited approval stage choices to SOC, OBC, FBC each with RN.
On C-RCA (Admin) col AT - replaced 'No band to suggest' with  'No band selected'
On 2.1 added error flag if On band selected appears in col p 'Pg proposed Assurance band'
Drop downs changed 'User define (overwite)' to 'Other' - not possibe to overwrite</t>
  </si>
  <si>
    <t>Final refinements based on user comments</t>
  </si>
  <si>
    <t>Greater confidence tool addressing main user issues and concerns</t>
  </si>
  <si>
    <t>2.4.0</t>
  </si>
  <si>
    <t>20231212 PEAT_tool_v2.4-O</t>
  </si>
  <si>
    <t>Version number for formal release, aligned to user guide and released RCA version.
Sheet permissions set so that possible to insert hyperlinks (to evidence docs or folders)</t>
  </si>
  <si>
    <t>Version formally released for use across MOD at Cat A &amp; B</t>
  </si>
  <si>
    <t>DAPD AS Lead -S Nicholas on behalf of Caroline B/Lesl N</t>
  </si>
  <si>
    <t>2.5 (Devel only)</t>
  </si>
  <si>
    <t>20240126 PEAT_tool_v2.5-O</t>
  </si>
  <si>
    <t>Note added to user guide sheet to emphasise core LOE list is a prompt and continually evolving, SRO is accountable for what LOEs persued or not. 
Spare and fully editable sheet added for user to include other information, notes etc.  User guide updted to refelect
Conditional cour formatting added to input fields - Amber when required input field blank, Light Blue when filled.
LOE Hierarchy reference sheet colour conditional formmating set to grey out repeated lines
Available manual entry LOE lines increased to eight.
Sign off sheet - added SendCopy and link to feedback form
Fixed formual issue so tht sheet 2.2 Cols R-X show name of guidance
Model sheet - incorrect password error warning corrected  with note to contact Administrator
Removed cols where hidden/not now needed by user e.g.  j-m on 2.1.
Free text comments column added to 4.1 tracker sheet for notes , comments, risk mitigations etc
'Key' sheet removed as not used.
Input Assure Level and RAYG, and 4.2 PEAP Stats  sheets - term Programme added in front of Assurance toemphasisie its not Function assurance
POC titles chasnged to Evidence Lead  and LOE Assurer on 2.2 and 4.1, and user guide
User guide - notes re tool treats all related evidence/artifacts for an LOE as a single entity and LOE assurers need to draw on evidence from all related artifacts to inform RAYG choice for the LOE; note re SRO being accountable for PEAP and deciding how much risk to take when deciding assurance need in support of business case submissions and Pj delivery
Input RCA Ctl (ADmin) - added colour conditionas;fortmating to emphasie intersectr points
Input RCA Ctl Scoring - tidied assurance code options and added descriptive names</t>
  </si>
  <si>
    <t>Numerous draft improvements based on LFE</t>
  </si>
  <si>
    <t>Improved user experimce</t>
  </si>
  <si>
    <t>Developer Verification</t>
  </si>
  <si>
    <t>2.6 (Devel only</t>
  </si>
  <si>
    <t>20240608 PEAT_tool_v2.6-O</t>
  </si>
  <si>
    <t>Structual &amp; Data Change</t>
  </si>
  <si>
    <r>
      <rPr>
        <sz val="10"/>
        <rFont val="Calibri"/>
        <family val="2"/>
        <scheme val="minor"/>
      </rPr>
      <t>Inpt RCA Scoring (Admin) - reordered and added an option, and made names descriptive 
Input LOE Hierarch Admin - refreshed LOEs based on feed back from Functions
Input Guidance Links Admin  - Guidance links detailed refresh
Input PEAT Lookup Admin- better order and descriptions for choices
Input RCA Control admin - change Sup Solution LOE 144-147 to banding code 3,3,3,3,3
Guidance links removed from 2.1/2.2 and moved to Reference LOE Hierarchy sheet
Home Page renamed Cover, reference update in set up macro; refreshed with new DAPD RCA/PEAT helpdesk address
1.1 Pg type and bus case added - renamed 1.1 Pg Details -  related Defined Names (used in formulas on C-Filters (Admin) sheet) updated; sheet 1.2 removed;  Error Alert for invalid inputs added to cells with dropdown choices.
1.1, 3.1 date inout cells require input and display in dd/mm/yy format
1.1 and 1.2 - simplified error count formula (col A)
1.3 renumbered/named as 1.2 RCA
2.2 - removed as input functionality now on 2.1 
2.1 - renamed LOEs, Artefacts &amp; Assurance; tool prompted Keep/Remove and Assurance band cols hidden; Col N renamed as Keep/Remove LOE, drop down choices limited to 'Changed to .... '; Col P renamed Assurance band, drop down choices limited to 'Changed to .....' to highlight where changes made.
2.1 LOEs, Artefacts &amp; Assurance - cols added for identifying artifact and evidence and related 'owner' and assurer POCs; cols added to highlighgt lvl3/4 loes exist; scrubed all Conditional formatting particulalry where highlighting changes</t>
    </r>
    <r>
      <rPr>
        <sz val="10"/>
        <color rgb="FFFF0000"/>
        <rFont val="Calibri"/>
        <family val="2"/>
        <scheme val="minor"/>
      </rPr>
      <t xml:space="preserve">
</t>
    </r>
    <r>
      <rPr>
        <sz val="10"/>
        <rFont val="Calibri"/>
        <family val="2"/>
        <scheme val="minor"/>
      </rPr>
      <t xml:space="preserve">3.1 Summary and 3.2 Signoff  combined; ew 3.1 Sign Off - simplified PEAP to basic info;  conditional formatting corrected/improved; send copy macro refreshed with new DAPD RCA/PEAT helpdesk address
4.1 renamed Progress; 4.2 named Artefacts
Purpose  &amp; Error Check sheet uodatyed (inc links) to reflect above changes to sheets title s and purpose.
LOE details now taken for 3.1 now link from 2.1, and 4,1 now links from 3.1 
All Sheet and tab titles simplified
</t>
    </r>
    <r>
      <rPr>
        <sz val="10"/>
        <color rgb="FFFF0000"/>
        <rFont val="Calibri"/>
        <family val="2"/>
        <scheme val="minor"/>
      </rPr>
      <t xml:space="preserve">
</t>
    </r>
  </si>
  <si>
    <t xml:space="preserve">Keep content up to date - refresh of several LOEs, and neraly all guidance links; 
Expand functionality so that tool better supports wider PgM activities - addition of sheet to list artifacts and related details.  
</t>
  </si>
  <si>
    <t>2.7 (Devel only circulated for test )</t>
  </si>
  <si>
    <t>20240619 PEAT_tool_v2.7-O</t>
  </si>
  <si>
    <t>Structual Change Only</t>
  </si>
  <si>
    <r>
      <rPr>
        <sz val="10"/>
        <rFont val="Calibri"/>
        <family val="2"/>
        <scheme val="minor"/>
      </rPr>
      <t xml:space="preserve">2.1 draws LOE and possible artefacts details for Input - LoEList (Admin) (and not Input - LoE Hierarchy (Admin). Model Map adjusted
Input - LoEList (Admin) -  Lvl 3 and 4 y/n calc columns added.
Links added to allow navigatio between 2.1 and LOE Hierarchy lvl 3 and 4 detail- supported by Yes/No calulation on Input oEList (Admin); colour conditional formatting to highlight linked cell (this is poorly coded on LOE Hierarchy sheet)
User guide sheet updated
</t>
    </r>
    <r>
      <rPr>
        <sz val="10"/>
        <color rgb="FFFF0000"/>
        <rFont val="Calibri"/>
        <family val="2"/>
        <scheme val="minor"/>
      </rPr>
      <t xml:space="preserve">
</t>
    </r>
  </si>
  <si>
    <t>Improved navigation between cetaoin sheet.
Version for v&amp;v  and user testing before release</t>
  </si>
  <si>
    <t>More/changed  functionalty will need explaining</t>
  </si>
  <si>
    <t>20240815 PEAT_tool_v2.8-O</t>
  </si>
  <si>
    <r>
      <rPr>
        <sz val="10"/>
        <rFont val="Calibri"/>
        <family val="2"/>
        <scheme val="minor"/>
      </rPr>
      <t>4.1 Cols 'Links to Evidence' and 'Evidence status' removed and added to 4.2</t>
    </r>
    <r>
      <rPr>
        <sz val="10"/>
        <color rgb="FFFF0000"/>
        <rFont val="Calibri"/>
        <family val="2"/>
        <scheme val="minor"/>
      </rPr>
      <t xml:space="preserve">
</t>
    </r>
    <r>
      <rPr>
        <sz val="10"/>
        <rFont val="Calibri"/>
        <family val="2"/>
        <scheme val="minor"/>
      </rPr>
      <t xml:space="preserve">4.1 and 4.2 switched and renamed so that artefacts progress looked at first (noting this is optional sheet) 
2.1, 3.1, 4.2  LOE Evidence POC col removed (detail of who will deevlop each artefact will be on 4.1 Artifact list)
Status cols conditioanl fomatting colours improved - completed now strong Green
Make security classifiaction a free text input field (all sorts of extensions could be applied particularly if above OS
RCA tab - col H title  changed to "MOD Function or Directorate"
Removed all italc fontformatting
2.1 move cols J-L (keep and assurance band calcs) to outside work area?
Emphasise in 2.1 and 4.1 sheet instruction that LOE assurer role may need seek views from other experts on quality of the related artefacts
Emphasied in user guide  that if searching for a term using "Find and Select" then need to set search to "Look In: Values"
Input warning added to 2.1 Artefacts col, instructing to use semi-colons as separator for max 5 artefacts
4.1 added note re #VALUE! error casued by not following semi-colon rule on 2.1
4.3 Stats - Added stats on Artefact devlopment and user LOE choices - data consolidation/calculations done in hidden columns on 4.2 LOE Progress
User guide sheet updated
Link to Guidance on Artificial Intelligence in Defence for lvl2 LOEs 20 and 149
2.1 Use justification notes neeed to justify and explain the risk mitigation if assurance band changed due to lack of assurancve resource at desired band 
</t>
    </r>
    <r>
      <rPr>
        <sz val="10"/>
        <color rgb="FFFF0000"/>
        <rFont val="Calibri"/>
        <family val="2"/>
        <scheme val="minor"/>
      </rPr>
      <t xml:space="preserve">
</t>
    </r>
  </si>
  <si>
    <t>Further refinements based on LFE</t>
  </si>
  <si>
    <t>Serial number not used</t>
  </si>
  <si>
    <t>20240902 PEAT_tool_v3.0 -O</t>
  </si>
  <si>
    <t>DAPD PD Standards - (A Solman/ M Jacobs</t>
  </si>
  <si>
    <t xml:space="preserve">Background to do:
Scrub locked cells on admin sheets
Check model map flows
Scrub admin sheets inc layout, colours, cell colour conditional formatting
Scrub all admin user instructions  and guides
Add cell colour coding key to admin user guide
Check error id (Col A) functionality for all admin sheets  (and links to Purpose and Error check sheet)
Check flow through tool when adding or removing an LOE - make as automatic as possible
RCA Factor names e.g. on Input Assuranace Level &amp; RAYG do not match v2.4 RCA 
Scrub Defined Names
Scrub error tags links on Purpose and Error Check sheet
Remove or use instruction col from Purpose and Error Check sheet for easier changes to user instruction on each sheet 
Scrub change descriptions etc on Confg Ctl sheet to ensure clear and accurate audit trail
</t>
  </si>
  <si>
    <t>Insert Row Here</t>
  </si>
  <si>
    <t>Sheet Purpose and Error Check</t>
  </si>
  <si>
    <t>Master Error Check</t>
  </si>
  <si>
    <t>#</t>
  </si>
  <si>
    <t>Worksheet</t>
  </si>
  <si>
    <t>Type</t>
  </si>
  <si>
    <t>Summary</t>
  </si>
  <si>
    <t>Error Check</t>
  </si>
  <si>
    <t>Error Tags - UNDER CONSTRUCTION</t>
  </si>
  <si>
    <t>Cover</t>
  </si>
  <si>
    <t>Title</t>
  </si>
  <si>
    <t>Title page with vesrion number and links to guidance</t>
  </si>
  <si>
    <t>Control&gt;&gt;</t>
  </si>
  <si>
    <t>Section Break</t>
  </si>
  <si>
    <t>Marks the beginning of the Control Section</t>
  </si>
  <si>
    <t>Control</t>
  </si>
  <si>
    <t>Basic guide for Pg user</t>
  </si>
  <si>
    <t>Basic guide for Administrator</t>
  </si>
  <si>
    <t>Overview of the logical structure of the tool</t>
  </si>
  <si>
    <t>Allows Admi tyo record config changes to the tool</t>
  </si>
  <si>
    <t>Lists and summarise spurpose of tool sheet and identifies possible errors</t>
  </si>
  <si>
    <t>Provides and allows Admin to manage data Lookups {dropdown menus) within the tool</t>
  </si>
  <si>
    <t>Inputs&gt;&gt;</t>
  </si>
  <si>
    <t>Marks the beginning of the Input Section</t>
  </si>
  <si>
    <t>Input - PEATLookups (Admin)</t>
  </si>
  <si>
    <t>Input (Admin)</t>
  </si>
  <si>
    <t>Allows Admin to generate lists for dropdown selection</t>
  </si>
  <si>
    <t>Input - Guidance Links (Admin)</t>
  </si>
  <si>
    <t>Allows Admin to mange  links to guidence</t>
  </si>
  <si>
    <t>Input - LoE Hierarchy (Admin)</t>
  </si>
  <si>
    <t>Allows the admin to generate the LoE hierarchy</t>
  </si>
  <si>
    <t>Input - LoEList (Admin)</t>
  </si>
  <si>
    <t xml:space="preserve">Links LoEs with project characteristics </t>
  </si>
  <si>
    <t>Input - AssurLevel+RAYG (Admin)</t>
  </si>
  <si>
    <t>Provides entires for user guidence related to assurance and RAYG levels</t>
  </si>
  <si>
    <t>Input - RCAScoring (Admin)</t>
  </si>
  <si>
    <t>Allows the input of the Project RCA Scores</t>
  </si>
  <si>
    <t>Input - RCAControl (Admin)</t>
  </si>
  <si>
    <t>Creates the link between Project RCA Scores and Assurance levels for LoEs</t>
  </si>
  <si>
    <t>1.1 Pg Details</t>
  </si>
  <si>
    <t>Input (User)</t>
  </si>
  <si>
    <t>Allows user to provide a summary of the project detials; Allows user to input Project Details and Parameters</t>
  </si>
  <si>
    <t>1.2 RCA</t>
  </si>
  <si>
    <t>Allows user to input RCA scores</t>
  </si>
  <si>
    <t>2.1 LOEs, Artefacts &amp; Assurance</t>
  </si>
  <si>
    <t>Allows user to review recommeneded LOEs and assurance bands make changes 
Allows user to capture artifacts/evidence and POCs for each LOE</t>
  </si>
  <si>
    <t>Calculations&gt;&gt;</t>
  </si>
  <si>
    <t>Marks the beginning of the Calculations Section</t>
  </si>
  <si>
    <t>C-RCA (Admin)</t>
  </si>
  <si>
    <t>Calculation</t>
  </si>
  <si>
    <t>Calculates the assurance band for each LOE based on RCA score input</t>
  </si>
  <si>
    <t>C-Filters (Admin)</t>
  </si>
  <si>
    <t>Calculates which LOES are to be Kept based on Pg type and Bus Case</t>
  </si>
  <si>
    <t>Outputs&gt;&gt;</t>
  </si>
  <si>
    <t>Marks the beginning of the Output Section</t>
  </si>
  <si>
    <t>3.1 Sign Off</t>
  </si>
  <si>
    <t>Output</t>
  </si>
  <si>
    <t>Summaries PEAP and allows SRO sign off and summaries key points</t>
  </si>
  <si>
    <t>4.1 Artefacts Progress</t>
  </si>
  <si>
    <t>Lists individual Artefacts and allows Pg to capture releted details (inc user defined)</t>
  </si>
  <si>
    <t>4.2 LOE Progress</t>
  </si>
  <si>
    <t>Allows tracking of LOE and assurance status</t>
  </si>
  <si>
    <t>4.3 Stats</t>
  </si>
  <si>
    <t>Provides summary statistics of PEAP status</t>
  </si>
  <si>
    <t>LoE Hierarchy</t>
  </si>
  <si>
    <t>Reference</t>
  </si>
  <si>
    <t>Info only -full LoE Hierachy</t>
  </si>
  <si>
    <t>Constants_Zero</t>
  </si>
  <si>
    <t>Constants_One</t>
  </si>
  <si>
    <t>Constants_Two</t>
  </si>
  <si>
    <t>Constants_Five</t>
  </si>
  <si>
    <t>Financial Year Start Month</t>
  </si>
  <si>
    <t>FY Separator</t>
  </si>
  <si>
    <t>/</t>
  </si>
  <si>
    <t>Yes/No/NA</t>
  </si>
  <si>
    <t>Yes</t>
  </si>
  <si>
    <t>No</t>
  </si>
  <si>
    <t>NA</t>
  </si>
  <si>
    <t>Yes/No</t>
  </si>
  <si>
    <t>LOEs Assurance Status</t>
  </si>
  <si>
    <t>Not Started</t>
  </si>
  <si>
    <t>In Progress</t>
  </si>
  <si>
    <t>Complete</t>
  </si>
  <si>
    <t>Artefact Status</t>
  </si>
  <si>
    <t>In Development</t>
  </si>
  <si>
    <t>Ready for Assurance</t>
  </si>
  <si>
    <t>Being Refreshed</t>
  </si>
  <si>
    <t>Assured</t>
  </si>
  <si>
    <t>Keep/Remove</t>
  </si>
  <si>
    <t>Changed to Remove</t>
  </si>
  <si>
    <t>Changed to Keep</t>
  </si>
  <si>
    <t>Not req'd</t>
  </si>
  <si>
    <t>Remove</t>
  </si>
  <si>
    <t>Keep</t>
  </si>
  <si>
    <t>Customer TLB</t>
  </si>
  <si>
    <t>Air</t>
  </si>
  <si>
    <t>Army</t>
  </si>
  <si>
    <t>Navy</t>
  </si>
  <si>
    <t>UKStratCom</t>
  </si>
  <si>
    <t>Strat Progs</t>
  </si>
  <si>
    <t>DNO</t>
  </si>
  <si>
    <t>AWE</t>
  </si>
  <si>
    <t>HO</t>
  </si>
  <si>
    <t>Other</t>
  </si>
  <si>
    <t>Enabling Organisation</t>
  </si>
  <si>
    <t>DD</t>
  </si>
  <si>
    <t>DE&amp;S</t>
  </si>
  <si>
    <t>DIO</t>
  </si>
  <si>
    <t>SDA</t>
  </si>
  <si>
    <t>DSTL</t>
  </si>
  <si>
    <t>OPA</t>
  </si>
  <si>
    <t>DBS</t>
  </si>
  <si>
    <t>DECA</t>
  </si>
  <si>
    <t>DSA</t>
  </si>
  <si>
    <t>MOD Police</t>
  </si>
  <si>
    <t>SSRA</t>
  </si>
  <si>
    <t>UK HO</t>
  </si>
  <si>
    <t>Approvals phase</t>
  </si>
  <si>
    <t>Start Up</t>
  </si>
  <si>
    <t>SOC/SOC RN</t>
  </si>
  <si>
    <t>OBC/OBC RN</t>
  </si>
  <si>
    <t>FBC/FBC RN</t>
  </si>
  <si>
    <t>Assurance Bands</t>
  </si>
  <si>
    <t>Changed to 1. Pg Internal</t>
  </si>
  <si>
    <t>Changed to 2. Pg External Line Mgmt.</t>
  </si>
  <si>
    <t>Changed to 3. Independent</t>
  </si>
  <si>
    <t>1. Pg Internal</t>
  </si>
  <si>
    <t>2. Pg External Line Mgmt.</t>
  </si>
  <si>
    <t>3. Independent</t>
  </si>
  <si>
    <t>Structural Lookups</t>
  </si>
  <si>
    <t>Classifications</t>
  </si>
  <si>
    <t>rng_Classifications</t>
  </si>
  <si>
    <t>OFFICIAL</t>
  </si>
  <si>
    <t>OFFICIAL SENSITIVE</t>
  </si>
  <si>
    <t>OFFICIAL SENSITIVE COMMERCIAL</t>
  </si>
  <si>
    <t>Insert New Entry Here</t>
  </si>
  <si>
    <t>Model Types</t>
  </si>
  <si>
    <t>rng_ModelTypes</t>
  </si>
  <si>
    <t>Policy Simulation</t>
  </si>
  <si>
    <t>Planning - Allocation - Forecasting</t>
  </si>
  <si>
    <t>Financial Evaluation</t>
  </si>
  <si>
    <t>Procurement &amp; Commercial</t>
  </si>
  <si>
    <t>Project Category</t>
  </si>
  <si>
    <t>rng_ProjectCategories</t>
  </si>
  <si>
    <t>Cat A</t>
  </si>
  <si>
    <t>Cat B</t>
  </si>
  <si>
    <t>Cat C</t>
  </si>
  <si>
    <t>Cat D</t>
  </si>
  <si>
    <t>N/A</t>
  </si>
  <si>
    <t>rng_YesNo</t>
  </si>
  <si>
    <t>1;2;2;3;3</t>
  </si>
  <si>
    <t>N</t>
  </si>
  <si>
    <t>Yes/No/Unsure</t>
  </si>
  <si>
    <t>rng_YesNoUnsure</t>
  </si>
  <si>
    <t>Unsure</t>
  </si>
  <si>
    <t>QA Process</t>
  </si>
  <si>
    <t>rng_QAProcess</t>
  </si>
  <si>
    <t>Within PT/OC</t>
  </si>
  <si>
    <t>CAT Approval</t>
  </si>
  <si>
    <t>Both</t>
  </si>
  <si>
    <t>Peer Review</t>
  </si>
  <si>
    <t>rng_PeerReview</t>
  </si>
  <si>
    <t>Internal</t>
  </si>
  <si>
    <t>External</t>
  </si>
  <si>
    <t>V&amp;V Status</t>
  </si>
  <si>
    <t>rng_VVStatus</t>
  </si>
  <si>
    <t>Passed</t>
  </si>
  <si>
    <t>Planned</t>
  </si>
  <si>
    <t>Not Yet Planned</t>
  </si>
  <si>
    <t>Model Change Reasons</t>
  </si>
  <si>
    <t>rng_ModelChangeReasons</t>
  </si>
  <si>
    <t>Model Rebuild/Replace</t>
  </si>
  <si>
    <t>Data Refresh</t>
  </si>
  <si>
    <t>Data Refresh and Structural Change</t>
  </si>
  <si>
    <t>Minor Structural</t>
  </si>
  <si>
    <t>Major Structural</t>
  </si>
  <si>
    <t>Structural/Data Change</t>
  </si>
  <si>
    <t>rng_ModelChangeType</t>
  </si>
  <si>
    <t>Assurance Activities</t>
  </si>
  <si>
    <t>rng_AssuranceActivities</t>
  </si>
  <si>
    <t>Developer Check by Parallel Calculation</t>
  </si>
  <si>
    <t>Developer Output/Stress Check</t>
  </si>
  <si>
    <t>V&amp;V Types</t>
  </si>
  <si>
    <t>rng_VVTypes</t>
  </si>
  <si>
    <t>Full V&amp;V</t>
  </si>
  <si>
    <t>Revised V&amp;V</t>
  </si>
  <si>
    <t>Revised Verification</t>
  </si>
  <si>
    <t>Revised Validation</t>
  </si>
  <si>
    <t>Full Verification Only</t>
  </si>
  <si>
    <t>Input Sheets</t>
  </si>
  <si>
    <t>PEAT Definitions</t>
  </si>
  <si>
    <t>Project Type</t>
  </si>
  <si>
    <t>Error checks</t>
  </si>
  <si>
    <t>Name</t>
  </si>
  <si>
    <t>Description</t>
  </si>
  <si>
    <t>Code</t>
  </si>
  <si>
    <t>Missing names for Project Type or Business Case Stage</t>
  </si>
  <si>
    <t>Equipment</t>
  </si>
  <si>
    <t>Select if project/programme will include development and delivery of any equipment</t>
  </si>
  <si>
    <t>ICT</t>
  </si>
  <si>
    <t>Select if project/programme will include development and delivery of any information and communications technology</t>
  </si>
  <si>
    <t>Infrastructure</t>
  </si>
  <si>
    <t>Select if project/programme will include development and  delivery of any infrastructure</t>
  </si>
  <si>
    <t>Policy</t>
  </si>
  <si>
    <t xml:space="preserve">Select if project/programme will include development and delivery of any new or revised policy </t>
  </si>
  <si>
    <t>Service</t>
  </si>
  <si>
    <t>Select if project/programme will include establishing and delivery of any services</t>
  </si>
  <si>
    <t>Support</t>
  </si>
  <si>
    <t>Select if project/programme will include establishing and delivery of any support</t>
  </si>
  <si>
    <t>Business Case Stage</t>
  </si>
  <si>
    <t>SOC/ SOC RN</t>
  </si>
  <si>
    <t xml:space="preserve">Strategic Outline Case - provides focus on the delivery approach / options for the programme from the outset, highlighting the most relevant courses of action and key pan-DLoD aspects. </t>
  </si>
  <si>
    <t>OBC/ OBC RN</t>
  </si>
  <si>
    <t xml:space="preserve">Outline Business Case -  is the principal decision point in any investment. It occurs before formal industry engagement and it makes the case for the preferred approach / option for the MOD to expend time and resource in pursuing further. </t>
  </si>
  <si>
    <t xml:space="preserve"> FBC/ FBC RN</t>
  </si>
  <si>
    <t xml:space="preserve">Full Business Case - makes the case for MOD to invest in a solution. It is at this point that we are committing either sizable budget, to a partnership, to a change across the business, to a service, or something else. </t>
  </si>
  <si>
    <t>Programme Assurance Band and RAYG Definitions</t>
  </si>
  <si>
    <t>Programme Assurance Levels: Guidance</t>
  </si>
  <si>
    <t>Error check</t>
  </si>
  <si>
    <t>Band</t>
  </si>
  <si>
    <t>Band Name</t>
  </si>
  <si>
    <t>Full Name</t>
  </si>
  <si>
    <t>Missing entries in the Assurance level or RAYG tables</t>
  </si>
  <si>
    <t>Programme Assurance within Programme Team</t>
  </si>
  <si>
    <t>Compliance with the policy, process and procedures in force assured by someone internal to the Programme team and not the person who generated the material.</t>
  </si>
  <si>
    <t>Programme Assurance within Line Management of Programme Team.​</t>
  </si>
  <si>
    <t>Compliance with the policy, process and procedures in force by assured by someone external to the Programme team but in the line management of the programme team.</t>
  </si>
  <si>
    <t>Prohgramme Assurance  Independent​ of the Programme Team and its Line Management</t>
  </si>
  <si>
    <t xml:space="preserve">Compliance with the policy, process and procedures in force assured by someone who is independent of the Programme team and its line management (but could be in same organisation). </t>
  </si>
  <si>
    <t> RAYG scale: Guidance</t>
  </si>
  <si>
    <t>Colour Code</t>
  </si>
  <si>
    <t>Not Yet Assured</t>
  </si>
  <si>
    <t>Null</t>
  </si>
  <si>
    <t>No programme assurance assessment has yet been added</t>
  </si>
  <si>
    <t>No or Minor Issues</t>
  </si>
  <si>
    <t>Green</t>
  </si>
  <si>
    <t>High confidence in evidence produced against the line of enquiry / artefacts.</t>
  </si>
  <si>
    <t>Issues</t>
  </si>
  <si>
    <t>Yellow</t>
  </si>
  <si>
    <t>Reasonable confidence in evidence produced against the line of enquiry / artefacts raising  concerns. Programme may choose to tolerate concerns or address them.</t>
  </si>
  <si>
    <t>Significant Issues</t>
  </si>
  <si>
    <t>Amber</t>
  </si>
  <si>
    <t>Low confidence in evidence produced against the line of enquiry / artefacts raising significant concerns that the programme either needs to address or provide an explanation why level of risk being tolerated.</t>
  </si>
  <si>
    <t>Major Issues</t>
  </si>
  <si>
    <t xml:space="preserve">Red </t>
  </si>
  <si>
    <t>Very low confidence in evidence produced against the line of enquiry / artefacts raising major concerns that that the programme either needs to address or provide an explanation why level of risk being tolerated.</t>
  </si>
  <si>
    <t>RCA Score Table - Admin Defined</t>
  </si>
  <si>
    <t>Risk Score</t>
  </si>
  <si>
    <t>Very Low (1)</t>
  </si>
  <si>
    <t>Low (2)</t>
  </si>
  <si>
    <t>Medium (3)</t>
  </si>
  <si>
    <t>High  (4)</t>
  </si>
  <si>
    <t>Very High (5)</t>
  </si>
  <si>
    <t>Invalid assurance-level entries</t>
  </si>
  <si>
    <t>Assurance Band Code Options</t>
  </si>
  <si>
    <t>Option 1 - internal assurance only</t>
  </si>
  <si>
    <t>Option 2 - bias toward internal</t>
  </si>
  <si>
    <t>Option 3 - middling</t>
  </si>
  <si>
    <t>Option 4 - independent assurance only</t>
  </si>
  <si>
    <t xml:space="preserve">Option 5 - bias toward independent </t>
  </si>
  <si>
    <t>Empty</t>
  </si>
  <si>
    <t>NULL</t>
  </si>
  <si>
    <t>No banding required</t>
  </si>
  <si>
    <t>Programme Assurance Levels guide</t>
  </si>
  <si>
    <t>RCA / LoE Alignment Table</t>
  </si>
  <si>
    <t>Level 2 ID</t>
  </si>
  <si>
    <t>Line of Enquiry ( level 1)</t>
  </si>
  <si>
    <t>Line of Enquiry ( level 2)</t>
  </si>
  <si>
    <t>Alignment with Government / Departmental Plans / Policies</t>
  </si>
  <si>
    <t>Articulation of Programme Objectives</t>
  </si>
  <si>
    <t>Understanding and definition of the threat or opportunity</t>
  </si>
  <si>
    <t>Level of Agreement</t>
  </si>
  <si>
    <t>Regulatory operating context</t>
  </si>
  <si>
    <t>Safety case complexity</t>
  </si>
  <si>
    <t>Environmental Protection</t>
  </si>
  <si>
    <t>Climate Change and Sustainability</t>
  </si>
  <si>
    <t>Social Value</t>
  </si>
  <si>
    <t>Benefits Measurement / Management</t>
  </si>
  <si>
    <t>Clarity</t>
  </si>
  <si>
    <t>Stability</t>
  </si>
  <si>
    <t>Maturity / Complexity</t>
  </si>
  <si>
    <t>Project Interdependencies</t>
  </si>
  <si>
    <t>Supportability</t>
  </si>
  <si>
    <t>Supply chain capacity/capability</t>
  </si>
  <si>
    <t>Contracting complexity</t>
  </si>
  <si>
    <t>Risk allocation</t>
  </si>
  <si>
    <t>Risk of legal challenge</t>
  </si>
  <si>
    <t>Schedule</t>
  </si>
  <si>
    <t>Pace of Delivery</t>
  </si>
  <si>
    <t>Cost profile</t>
  </si>
  <si>
    <t>Track record and governance</t>
  </si>
  <si>
    <t>Personnel</t>
  </si>
  <si>
    <t>Strategic leadership and Business culture</t>
  </si>
  <si>
    <t>Programme level SQEP</t>
  </si>
  <si>
    <t>Internal / External stakeholder environment</t>
  </si>
  <si>
    <t>Political / public profile</t>
  </si>
  <si>
    <t>Programme Integration and Interdependencies</t>
  </si>
  <si>
    <t>Governance / Management Structures</t>
  </si>
  <si>
    <t>Legal complexity</t>
  </si>
  <si>
    <t xml:space="preserve">Information Security </t>
  </si>
  <si>
    <t xml:space="preserve">Security Environment </t>
  </si>
  <si>
    <t>Budget alignment</t>
  </si>
  <si>
    <t>Cost Maturity</t>
  </si>
  <si>
    <t>Value (Scale)</t>
  </si>
  <si>
    <t xml:space="preserve"> Accounting Treatments</t>
  </si>
  <si>
    <t>Invalid score entries</t>
  </si>
  <si>
    <t>1;1;2;3;3</t>
  </si>
  <si>
    <t>3;3;3;3;3</t>
  </si>
  <si>
    <t>1;2;3;3;3</t>
  </si>
  <si>
    <t>1;1;1;2;3</t>
  </si>
  <si>
    <t>1;1;1;1;1</t>
  </si>
  <si>
    <t>2;2;2;3;3</t>
  </si>
  <si>
    <t>Basic User Guide</t>
  </si>
  <si>
    <t>Detail</t>
  </si>
  <si>
    <t xml:space="preserve">The PEAT tool helps SROs and Programme Teams generate and agree a PEAP comprising a tailored list of LOEs with related artefacts and assurance banding (indicating the extent of assurance expected for each LoE) for their programme. 
The Tool's flow encourages teams to focus on identifying necessary LOEs and related assurance bands first before deciding evidence artifacts (which may satisfy more than one LOE) and then who will assure. 
Colours - The tool uses various colours to aid navigation of data:
- Green cells are calculation/fixed value/data drawn from other sheets and cannot be edited.
- Orange cells indicate user input fields, some may have drop down pick lists.
- Light yellow (on 2.1) indicates where user can make changes to LOE and assurance band recommenadtions made by tool or add a comment.
- Pale Blue indicates where users have inputted data/made choices.
- Pink indicates where an LOE has been removed
- Graded Green/Yellow highlights (on 2.1 and LOE Hierarchy) indicated LOE.
- Red in col A on most sheets indicates that required user input is missing on that row.
Navigation - To aid navigation many columns have filters (button next to title) to limit lists to chosen word or phrase; most sheets have buttons at top to navigater to related sheets; 2.1 and LOEHierarchy sheets have links to enable viewing of lvl 3 and 4 LOEs related to lvl 2 LOEs.  Note if using the Excel "Find and Select" function from the "Home" menu yu need to set search to "Look In: Values".
Important:
- the SRO is ultimately accountable for identifying and addressing all activities and LOEs of the Programme. 
- although most sheets and required inputs relate to lvl 2 LOEs, some have lvl3 and 4 detail which team should considered particularly when deciding artefacts to produce. The LOE Hierarchy sheet provides details and links to related guidance of all LOEs.
- the core LOE herarchy within the tool can never cover and be appropriate for all circumstance and so the tool provides opportunity for LOEs to be removed and also for user defined LOEs to be added as necessary. 
- MOD Functions are responsible for ensuring suitability of the LOEs.If uncertain re relevance etc of LOE to the programme, please engage the relevant Function.
- due to quantity of background calculations, the tool may take approx. 15 seconds to update when an input is made or tool saved. 
</t>
  </si>
  <si>
    <t>Prepare</t>
  </si>
  <si>
    <t xml:space="preserve">Use 1.1 Pg Details sheet to capture programme name,  DAT Id number and other basic information.
To ensure common understanding of all stakeholders using the PEAP, its recommended that a clear description of the intent and overall context be captured. 
Teams must identify programme type and current business case stage. The tool uses these detail to  automatically recommend which LOEs should be pursued.  More than one programme type can be selected. If unsure, err on the side of caution and select all those that seem applicable. 
Use 1.2 RCA sheet requires users to input score and narrative from related signed off RCA. Ensure all 37 core factors have a score; if a factors has been deemed inappropriate it should have been scored as 1.  The tool uses the score to automatically suggest the assurance band for each LOE (the higher the risk and complexity, the more independence of assurance activity is warrented). 
If using RCA V2.4 or later note only the scores for first 37 core Factors need to be copied, the DLOD and EO themes are not used by this PEAT tool.
</t>
  </si>
  <si>
    <t>Tailor - LOEs and Assurance Bands</t>
  </si>
  <si>
    <t xml:space="preserve">Use the 2.1 LOEs, Artefacts &amp; Assurance sheet to view and tailor (change) LOE and assurance band selections. 
LOEs - Programme team and stakeholders (HO, EO and TLB as appropriate) should evaluate the tool recommended list of LOEs. Any required changes can be made using the drop down menus in Keep/Remove LOE column. Any change must be supported by clear justification to support any subsequent review/challenge of the decision. 
It is recommended LOEs are reviewed with appropriate stakeholders in batches using available column filters (via dropdown menu Inc. word search)
If necessary user defined (UD) LOEs can be added at the top of the list. Eight placeholders (UD1-8) are available in the tool. Select 'Changed to Keep' from drop down on Keep/Remove LOE column to activate the row. 
Assurance Bands - For each LOE the tool recommended assurance band can be changed in the Planned Assurance Band column. Select required change for the drop down as appropate and provide justification.
Important to realise that the tool focuses attention on assuring LOEs with evidence potentially being drawn from more than one artifact.
Notes:
- against each lvl 2 LOE links are provided in col Q and R to the related lvl 3 and 4 LOEs on the LOE Hierarchy sheet.
- the tool only makes recommendations; when tailoring reflect on Pg context, type, R&amp;C profile and consider if tool recommended LOE or assurance band are appropriate and make changes as necessary. 
- the SRO (advised by Pg team and stakeholders) ultimately decides and is accountable for the PEAP and ensuring all mandated policy is adequately addressed by the programme. Any differing opinion between stakeholders on removing/keeping LOEs or the assurance band required must be acknowledged and managed by the SRO.
</t>
  </si>
  <si>
    <t>Tailor - Artefacts &amp; Responsible POCs</t>
  </si>
  <si>
    <t xml:space="preserve">Also use 2.1 LOEs Artefacts &amp; Assurance sheet to capture the evidence artefacts for each LOE and  those individuals/teams POCs responsible for assuring the LOE.
Evidence artefacts - Once LOEs to pursue have been identified Pgs. decide what related evidence artefacts are required. For each LOE the tools identifies potentiale evidence artefacts and, on the LOE Hierarchy sheet, has links to related policy and guidance to aid understanding of what is appropriate particularly at LOE lvl3 and 4 granularity (two columns link where appropriate to the detail in LOE Hierrarchy sheet). Use Planned Evidence Artefacts column to capture what will be developed. 
All unique artefacts added will be listed on 4.1 Artefacts Progress where responsible POC/team, link to the document (or related folder) and developmnet status can be captured. Several unlocked blank columns are provide for user to capture any additional data they may require (e.g. status, boundary, target dates).
Important - against each LOE a max of 5 artifacts can be captured and must be separated by a semicolon and no spaces. No colon is required after final item in each cell.
Points of Contact (POCs) - Use the relevant column to capture the LOE Assurance Responsible POC/team (undertaking/ensuring necessary assurance of the LOE which may necessitate review of (parts of) several artefacts).  
Notes:
- SRO and team must decide what evidence artefacts are necessary and the level of analysis and granularity of detail needed within the artifact.  Take into consideration any lvl 3 or 4 LOEs that may exists against the lvl 2 (see LOE Hierarchy sheet).
</t>
  </si>
  <si>
    <t>Review and Sign Off</t>
  </si>
  <si>
    <t xml:space="preserve">Use 3.1 Sign Off sheet for the SRO to summarise and sign off PEAP before inclusion in IAAP. A summary of the PEAP is provided on this sheet below the sign off details.
The SRO/Pg team should seek ADST Lead, EO Deliverability Confirmer, Approval Secretariat  and any other impacted stakeholders' views on the suitability of the PEAP and whether it adequately addresses all needs, reflects the nature of the Pg, and know challenges and concerns. The SRO must then decide whether to sign off the PEAP or seek more development.
In signing off, the SRO is confirming the list of LOEs, related assurance bands and the related resource form a plan that will be enacted. 
In the tool the SRO should summarise the PEAP, commitments made by stakeholders and capture any key next steps, risk mitigations etc
Important:
** SRO is accountable for PEAP and decides how much risk to take when deciding LOE and assurance needs in support of programme delivery (and related business case submissions)**
It is recommended that a PDF archive copy of the Agreed Signed Off PEAP is retained before next step where the Excel PEAP is used to track progress.
Once signed use the Send Copy button to automatically create a draft email to distribute copies to key stakeholders (as a minimum send to DAPD to support statistical analysis, the email will have been populated with the address ). Use the Feedback button to access a simple survey and help inform tool and related process improvements.
</t>
  </si>
  <si>
    <t>Track Progress</t>
  </si>
  <si>
    <t>Having generated and agreed the PEAP, the Pg team will generate the required evidence artefacts and ensure suitable  assurance of LOE in support of delivering Pg outputs and development of the Business Cases. 
Use 4.1 Artefact Progress sheet for capturing developmnet status of each evidence artifact.
Use 4.2 LOE Progress for capturing status of LOE assurance including a RAYG rating and links to related documents. Note LOE assurers may need to draw on evidence from several artefacts to inform RAYG choice for the LOE.  
Use comments column to capture notes, issues, necessary actions etc in support of managing the PEAP
Notes:
To manage enactment of the PEAP, the Pg team should ensure:
- LOE evidence and assurance status are being continuously maintained in the PEAP;
- evidence artefact development and LOE assurance activity is being completed to agreed timelines;
- LOE assurance undertaken at band 3 is not duplicated at band 1 or 2;
- any LOE assurance that is flagging RED has mitigation planned.</t>
  </si>
  <si>
    <t>View Statistics</t>
  </si>
  <si>
    <t>Use the 4.3 Stats sheet to explore composition and overall status of this PEAPs  artefacts development and LOE assurance.</t>
  </si>
  <si>
    <t>Programme Details</t>
  </si>
  <si>
    <r>
      <t>User Instructions:  Input required information</t>
    </r>
    <r>
      <rPr>
        <sz val="8"/>
        <rFont val="Calibri"/>
        <family val="2"/>
        <scheme val="minor"/>
      </rPr>
      <t xml:space="preserve"> either as free text or, where indicated, using dropdown menu - click input field then arrow.  
When complete go to next step  - sheet 1.2 RCA.</t>
    </r>
  </si>
  <si>
    <t>Project/Programme Name</t>
  </si>
  <si>
    <t>Project/Programme PEAP user reference:</t>
  </si>
  <si>
    <t>Date PEAT initiated:</t>
  </si>
  <si>
    <t>DAT Investment Project Id</t>
  </si>
  <si>
    <r>
      <t xml:space="preserve">Category - </t>
    </r>
    <r>
      <rPr>
        <b/>
        <sz val="8"/>
        <color rgb="FFE1F4FB"/>
        <rFont val="Arial"/>
        <family val="2"/>
      </rPr>
      <t>select from dropdown</t>
    </r>
  </si>
  <si>
    <r>
      <t xml:space="preserve">Customer TLB - </t>
    </r>
    <r>
      <rPr>
        <b/>
        <sz val="8"/>
        <color rgb="FFE1F4FB"/>
        <rFont val="Arial"/>
        <family val="2"/>
      </rPr>
      <t>select from dropdown</t>
    </r>
  </si>
  <si>
    <r>
      <t xml:space="preserve">Lead Enabling Organisation - </t>
    </r>
    <r>
      <rPr>
        <b/>
        <sz val="8"/>
        <color rgb="FFE1F4FB"/>
        <rFont val="Arial"/>
        <family val="2"/>
      </rPr>
      <t>select from dropdown</t>
    </r>
  </si>
  <si>
    <t>Project/Programme Description</t>
  </si>
  <si>
    <t>Project/Programme Context</t>
  </si>
  <si>
    <r>
      <t xml:space="preserve">Project/ Programme type 
</t>
    </r>
    <r>
      <rPr>
        <i/>
        <sz val="9"/>
        <color theme="0"/>
        <rFont val="Calibri"/>
        <family val="2"/>
        <scheme val="minor"/>
      </rPr>
      <t>- using drop down select 'Yes' for all applicable; select 'No' for all others</t>
    </r>
  </si>
  <si>
    <r>
      <t xml:space="preserve">Business Case  type
</t>
    </r>
    <r>
      <rPr>
        <i/>
        <sz val="9"/>
        <color theme="0"/>
        <rFont val="Calibri"/>
        <family val="2"/>
        <scheme val="minor"/>
      </rPr>
      <t>- select from dropdown</t>
    </r>
  </si>
  <si>
    <t>DAT Bus Case Id</t>
  </si>
  <si>
    <t>DAT Bus Code Id provides a unquie identifier for this PEAP</t>
  </si>
  <si>
    <t>`</t>
  </si>
  <si>
    <r>
      <t xml:space="preserve">PEAP Classification 
- </t>
    </r>
    <r>
      <rPr>
        <sz val="11"/>
        <color theme="0"/>
        <rFont val="Calibri"/>
        <family val="2"/>
        <scheme val="minor"/>
      </rPr>
      <t>will appear at top and bottom of all sheets</t>
    </r>
  </si>
  <si>
    <t>Guidance Links</t>
  </si>
  <si>
    <t>URL</t>
  </si>
  <si>
    <t>Incomplete entries</t>
  </si>
  <si>
    <t xml:space="preserve">Defence Strategy Publications </t>
  </si>
  <si>
    <t>S1</t>
  </si>
  <si>
    <t>../../../../../../intranet/SitePages/Defence-strategy-publications.aspx</t>
  </si>
  <si>
    <t xml:space="preserve">Capability Management Practitioners' Guide (CMPG) </t>
  </si>
  <si>
    <t>S2</t>
  </si>
  <si>
    <t>https://www.kid.mod.uk/maincontent/business/cm/cmpg.htm?zoom_highlight=CMPG</t>
  </si>
  <si>
    <t xml:space="preserve">Capability Management </t>
  </si>
  <si>
    <t>S3</t>
  </si>
  <si>
    <t>https://www.kid.mod.uk/maincontent/business/cm/cm.htm</t>
  </si>
  <si>
    <t xml:space="preserve">Through Life Management </t>
  </si>
  <si>
    <t>S4</t>
  </si>
  <si>
    <t>https://www.kid.mod.uk/maincontent/business/tlm/index.htm</t>
  </si>
  <si>
    <t xml:space="preserve">Requirements and Acceptance Management Strategy </t>
  </si>
  <si>
    <t>S5</t>
  </si>
  <si>
    <t>https://www.kid.mod.uk/maincontent/business/randa/content/rams.htm?zoom_highlight=</t>
  </si>
  <si>
    <t xml:space="preserve">Identify Scope, Constraints and Existing Assumptions </t>
  </si>
  <si>
    <t>S6</t>
  </si>
  <si>
    <t>https://www.kid.mod.uk/maincontent/business/randa/content/activitysold3_1identifyscopeconstraintsassumptions.htm?zoom_highlight=conops</t>
  </si>
  <si>
    <t>Integrated Operating Concept</t>
  </si>
  <si>
    <t>S7</t>
  </si>
  <si>
    <t>../../../../../../IntranetUKStratCom/OfficialSensitiveDocuments/20220317-IOPC_published_web-OS.pdf</t>
  </si>
  <si>
    <t>CONEMP and CONUSE</t>
  </si>
  <si>
    <t>S8</t>
  </si>
  <si>
    <t>https://www.kid.mod.uk/maincontent/business/tlcm/content/capabilityintegration/ciproducts.htm</t>
  </si>
  <si>
    <t>Develop Draft CONEMP</t>
  </si>
  <si>
    <t>S9</t>
  </si>
  <si>
    <t>https://www.kid.mod.uk/maincontent/business/randa/content/activityreqts3_2developdraftconemp.htm?zoom_highlight=</t>
  </si>
  <si>
    <t xml:space="preserve">Develop System CONUSE </t>
  </si>
  <si>
    <t>S10</t>
  </si>
  <si>
    <t>https://www.kid.mod.uk/maincontent/business/randa/content/activityreqts5_1developsystemconuse.htm?zoom_highlight=</t>
  </si>
  <si>
    <t>Capability Integration Products</t>
  </si>
  <si>
    <t>S11</t>
  </si>
  <si>
    <t>https://www.kid.mod.uk/maincontent/business/tlcm/content/capabilityintegration/ciproducts.htm?zoom_highlight=</t>
  </si>
  <si>
    <t>Defence Strategy Index</t>
  </si>
  <si>
    <t xml:space="preserve">S12 </t>
  </si>
  <si>
    <t>../../../../../../defnet/HOCS/Official%20Sensitive%20Documents/DSP_Defence_Strategy_Index-OS.pdf</t>
  </si>
  <si>
    <t>Defence Strategy publications</t>
  </si>
  <si>
    <t xml:space="preserve">S13 </t>
  </si>
  <si>
    <t>../../../../../../defnet/HOCS/Pages/Defence-strategy-publications.aspx</t>
  </si>
  <si>
    <t>Integrated review</t>
  </si>
  <si>
    <t>S14</t>
  </si>
  <si>
    <t>../../../../../../intranet/SitePages/Integrated-review.aspx</t>
  </si>
  <si>
    <t>User Requirements Document (URD) Principles</t>
  </si>
  <si>
    <t>S15</t>
  </si>
  <si>
    <t>https://www.kid.mod.uk/maincontent/business/randa/content/urdprinciples.htm</t>
  </si>
  <si>
    <t xml:space="preserve">System Requirements Document (SRD) Principles </t>
  </si>
  <si>
    <t>S16</t>
  </si>
  <si>
    <t>https://www.kid.mod.uk/maincontent/business/randa/content/srdprinciples.htm</t>
  </si>
  <si>
    <t>System Requirements Document (SRD) Structure</t>
  </si>
  <si>
    <t>S17</t>
  </si>
  <si>
    <t>https://www.kid.mod.uk/maincontent/business/randa/content/srdstructure.htm?zoom_highlight=</t>
  </si>
  <si>
    <t xml:space="preserve">Red Teaming Handbook </t>
  </si>
  <si>
    <t>S18</t>
  </si>
  <si>
    <t>../../../../../../IntranetUKStratCom/Shared%20Documents/Forms/AllItems.aspx?id=%2Fsites%2FIntranetUKStratCom%2FShared%20Documents%2F20210625%2DRed%5FTeaming%5FHandbook%5Fweb%2Epdf&amp;parent=%2Fsites%2FIntranetUKStratCom%2FShared%20Documents</t>
  </si>
  <si>
    <t xml:space="preserve">JSP 656 Exportability and Capability Protection </t>
  </si>
  <si>
    <t>S19</t>
  </si>
  <si>
    <t>https://www.kid.mod.uk/maincontent/business/cap_prot/downloads/20240214-JSP_656_Part_2_Vol_2_V1.pdf?zoom_highlight=%22Capability+Protection+Process%22</t>
  </si>
  <si>
    <t>Exportability and Capability Protection</t>
  </si>
  <si>
    <t>S20</t>
  </si>
  <si>
    <t>https://www.kid.mod.uk/maincontent/business/cap_prot/index.htm</t>
  </si>
  <si>
    <t>Sustainable Procurement in Defence Acquisition Guide</t>
  </si>
  <si>
    <t xml:space="preserve">S21 </t>
  </si>
  <si>
    <t>https://www.asems.mod.uk/sites/default/files/documents/EMP/DES-Sustainable%20Precurement%20Guide-2023-FINAL.pdf#overlay-context=node/248/edit%3Fdestination%3Dtopics</t>
  </si>
  <si>
    <t>POEMS Procedures and Supporting Material</t>
  </si>
  <si>
    <t>S22</t>
  </si>
  <si>
    <t>https://www.asems.mod.uk/guidance/poems</t>
  </si>
  <si>
    <t>Sustainable Procurement</t>
  </si>
  <si>
    <t>S23</t>
  </si>
  <si>
    <t>https://www.kid.mod.uk/maincontent/business/susproc/index.htm</t>
  </si>
  <si>
    <t>Delivering Sound Environmental Performance in DE&amp;S Acquisition</t>
  </si>
  <si>
    <t>S24</t>
  </si>
  <si>
    <t>https://www.asems.mod.uk/sites/default/files/documents/SEP%20Leaflets/GMP00/20230825%20-%20S%26EP%20Leaflet%2018%202023%20-%20O.pdf#overlay-context=node/46/moderation</t>
  </si>
  <si>
    <t>Valuation of energy use and greenhouse gas (GHG) emissions</t>
  </si>
  <si>
    <t>S25</t>
  </si>
  <si>
    <t>https://gbr01.safelinks.protection.outlook.com/?url=https%3A%2F%2Fassets.publishing.service.gov.uk%2Fgovernment%2Fuploads%2Fsystem%2Fuploads%2Fattachment_data%2Ffile%2F1129242%2Fvaluation-of-energy-use-greenhouse-gas-emissions-for-appraisal.pdf&amp;data=05%7C02%7CTom.Hallawell101%40mod.gov.uk%7C5d190f3219f44d4f693f08dc4f0760fd%7Cbe7760ed5953484bae95d0a16dfa09e5%7C0%7C0%7C638472140307750242%7CUnknown%7CTWFpbGZsb3d8eyJWIjoiMC4wLjAwMDAiLCJQIjoiV2luMzIiLCJBTiI6Ik1haWwiLCJXVCI6Mn0%3D%7C0%7C%7C%7C&amp;sdata=XZY8UbvYc%2FvlnryEQsOUxb8pDSYs7UnW0MDymuxK0Oo%3D&amp;reserved=0</t>
  </si>
  <si>
    <t>Green Book supplementary guidance</t>
  </si>
  <si>
    <t>S26</t>
  </si>
  <si>
    <t>https://www.gov.uk/government/publications/green-book-supplementary-guidance-environment</t>
  </si>
  <si>
    <t>S27</t>
  </si>
  <si>
    <t>https://www.kid.mod.uk/maincontent/business/safety/content/general_policy.htm</t>
  </si>
  <si>
    <t>Artificial Intelligence (AI) In Defence</t>
  </si>
  <si>
    <t>S28</t>
  </si>
  <si>
    <t>https://modgovuk.sharepoint.com/sites/defnet/HOCS/Documents2/JSP936_Part1.pdf</t>
  </si>
  <si>
    <t>Green Book</t>
  </si>
  <si>
    <t>E1</t>
  </si>
  <si>
    <t>https://www.gov.uk/government/publications/the-green-book-appraisal-and-evaluation-in-central-government</t>
  </si>
  <si>
    <t xml:space="preserve">Magenta Book </t>
  </si>
  <si>
    <t>E2</t>
  </si>
  <si>
    <t>https://www.gov.uk/government/publications/the-magenta-book</t>
  </si>
  <si>
    <t xml:space="preserve">Concept of Analysis (COA) </t>
  </si>
  <si>
    <t>E3</t>
  </si>
  <si>
    <t>https://www.kid.mod.uk/maincontent/business/randa/content/activitytea4_1developconceptofanalysis.htm?zoom_highlight=%22Concept+of+Analysis%22</t>
  </si>
  <si>
    <t xml:space="preserve">Evaluation Hub </t>
  </si>
  <si>
    <t>E4</t>
  </si>
  <si>
    <t>https://modgovuk.sharepoint.com/sites/IntranetHeadOffice/SitePages/Evaluation-Hub.aspx?xsdata=MDV8MDJ8THVrZS5IZWxleTEwMEBtb2QuZ292LnVrfDgxZjc2ZjEzZDIwNDQ4ZjRmZTgxMDhkZDM5NWUyMDYwfGJlNzc2MGVkNTk1MzQ4NGJhZTk1ZDBhMTZkZmEwOWU1fDB8MHw2Mzg3Mjk3OTg2MDA3OTU2Nzl8VW5rbm93bnxUV0ZwYkdac2IzZDhleUpGYlhCMGVVMWhjR2tpT25SeWRXVXNJbFlpT2lJd0xqQXVNREF3TUNJc0lsQWlPaUpYYVc0ek1pSXNJa0ZPSWpvaVRXRnBiQ0lzSWxkVUlqb3lmUT09fDB8fHw%3d&amp;sdata=QnpZSUFJb2FtNVBRWHBQTktya1RpL3pHL3VvcE5ERUkzUXFvWWNKSC9RZz0%3d&amp;SafelinksUrl=https%3a%2f%2fmodgovuk.sharepoint.com%2fsites%2fIntranetHeadOffice%2fSitePages%2fEvaluation-Hub.aspx</t>
  </si>
  <si>
    <t xml:space="preserve"> JSP507 Investment Appraisal and Evaluation</t>
  </si>
  <si>
    <t>..\..\..\..\..\..\IntranetFinanceHub\Shared%20Documents\Forms\AllItems.aspx?id=\sites\IntranetFinanceHub\Shared%20Documents\JSP507_Part2.pdf&amp;parent=\sites\IntranetFinanceHub\Shared%20Documents&amp;p=true&amp;ga=1</t>
  </si>
  <si>
    <t>Test and Evaluation</t>
  </si>
  <si>
    <t>E5</t>
  </si>
  <si>
    <t>https://www.kid.mod.uk/maincontent/business/jsp655/content/4_scr_ev_2_detail_14_risk.htm</t>
  </si>
  <si>
    <t>Devolution</t>
  </si>
  <si>
    <t>E6</t>
  </si>
  <si>
    <t>../../../../../../defnet/HOCS/Pages/DevolutionandUnionStrategy.aspx</t>
  </si>
  <si>
    <t xml:space="preserve">Sustainability </t>
  </si>
  <si>
    <t>E7</t>
  </si>
  <si>
    <t>https://www.kid.mod.uk/maincontent/business/jsp655/content/4_scr_ev_2_detail_16b_sustain.htm</t>
  </si>
  <si>
    <t>Public Sector Equality Duty</t>
  </si>
  <si>
    <t>E8</t>
  </si>
  <si>
    <t>../../../../../../intranet/SitePages/puplic-sector-equality-duty.aspx</t>
  </si>
  <si>
    <t>Effects of Climate Change</t>
  </si>
  <si>
    <t>E9</t>
  </si>
  <si>
    <t>https://assets.publishing.service.gov.uk/media/5fabacf98fa8f56da26ba375/Accounting_for_the_Effects_Of_Climate_Change_-_Supplementary_Green_Book_.._.pdf</t>
  </si>
  <si>
    <t>Acquisition Safety</t>
  </si>
  <si>
    <t>E10</t>
  </si>
  <si>
    <t>https://www.kid.mod.uk/maincontent/business/jsp655/content/4_scr_ev_2_detail_18_acquisition_safety.htm</t>
  </si>
  <si>
    <t xml:space="preserve">Value For Money </t>
  </si>
  <si>
    <t>E11</t>
  </si>
  <si>
    <t>https://www.kid.mod.uk/maincontent/business/jsp655/content/4_scr_ev_2_detail_8_vfm.htm</t>
  </si>
  <si>
    <t>Outsourcing Playbook</t>
  </si>
  <si>
    <t>E12</t>
  </si>
  <si>
    <t>..\..\..\..\..\..\defnet\HOCS\Pages\Outsourcing-Playbook.aspx</t>
  </si>
  <si>
    <t xml:space="preserve">Analysis and Modelling </t>
  </si>
  <si>
    <t>E13</t>
  </si>
  <si>
    <t>https://www.kid.mod.uk/maincontent/business/jsp655/content/4_scr_ev_2_detail_7_analysis.htm</t>
  </si>
  <si>
    <t>Variation Of Price</t>
  </si>
  <si>
    <t>E14</t>
  </si>
  <si>
    <t>https://www.kid.mod.uk/maincontent/business/commercial/content/topics/vop.htm</t>
  </si>
  <si>
    <t xml:space="preserve">Commercial Strategies </t>
  </si>
  <si>
    <t>C1</t>
  </si>
  <si>
    <t>https://www.kid.mod.uk/maincontent/business/commercial/content/topics/comstrat.htm</t>
  </si>
  <si>
    <t xml:space="preserve">Tender Process </t>
  </si>
  <si>
    <t>C2</t>
  </si>
  <si>
    <t>https://www.kid.mod.uk/maincontent/business/commercial/content/topics/ten_proc.htm</t>
  </si>
  <si>
    <t xml:space="preserve">The Sourcing Playbook </t>
  </si>
  <si>
    <t>C3</t>
  </si>
  <si>
    <t>https://www.gov.uk/government/publications/the-sourcing-and-consultancy-playbooks/the-sourcing-playbook-html</t>
  </si>
  <si>
    <t xml:space="preserve">Strategic Partnering Programme (SPP) </t>
  </si>
  <si>
    <t>C4</t>
  </si>
  <si>
    <t>../../../../../../IntranetCommercialHub/SitePages/Welcome-to-the-Strategic-Partnering-Programme-(SPP).aspx</t>
  </si>
  <si>
    <t xml:space="preserve">Market Analysis </t>
  </si>
  <si>
    <t>C5</t>
  </si>
  <si>
    <t>https://www.kid.mod.uk/maincontent/business/commercial/content/proc_cycle/03_market_analysis.htm</t>
  </si>
  <si>
    <t>Commercial Assistance and Scrutiny Team (CAST)</t>
  </si>
  <si>
    <t>C6</t>
  </si>
  <si>
    <t>..\..\..\..\..\..\defnet\HOCS\_layouts\15\Doc.aspx?sourcedoc=%7b31EB109F-DE7A-48C1-BF68-ED1206CFB9F9%7d&amp;file=20230725%20Bitesize%20Learning%20-%20CAST%20os.pptx&amp;action=edit&amp;mobileredirect=true&amp;DefaultItemOpen=1</t>
  </si>
  <si>
    <t>Cab Off Controls</t>
  </si>
  <si>
    <t>C7</t>
  </si>
  <si>
    <t>https://www.kid.mod.uk/maincontent/business/commercial/content/topics/cross_gov_supp.htm?zoom_highlight=</t>
  </si>
  <si>
    <t>Infrastructure - Commercial Toolkit</t>
  </si>
  <si>
    <t>C8</t>
  </si>
  <si>
    <t>https://www.kid.mod.uk/maincontent/business/commercial/content/topics/infra.htm</t>
  </si>
  <si>
    <t xml:space="preserve">JSP 850 Infrastructure and Estate </t>
  </si>
  <si>
    <t>C9</t>
  </si>
  <si>
    <t>https://www.kid.mod.uk/maincontent/business/jsp850/index.htm</t>
  </si>
  <si>
    <t xml:space="preserve">Early Market Engagement (EME) </t>
  </si>
  <si>
    <t>C10</t>
  </si>
  <si>
    <t>https://www.kid.mod.uk/maincontent/business/commercial/content/topics/eme.htm</t>
  </si>
  <si>
    <t xml:space="preserve">Category Management </t>
  </si>
  <si>
    <t>C11</t>
  </si>
  <si>
    <t>https://www.kid.mod.uk/maincontent/general/catman/category_management.htm</t>
  </si>
  <si>
    <t>Risk and the Commercial Role</t>
  </si>
  <si>
    <t>C12</t>
  </si>
  <si>
    <t>https://www.kid.mod.uk/maincontent/business/commercial/content/topics/comrisk.htm</t>
  </si>
  <si>
    <t>Limiting of a Contractor's Liability (LoCL) and Indemnities</t>
  </si>
  <si>
    <t>C13</t>
  </si>
  <si>
    <t>https://www.kid.mod.uk/maincontent/business/commercial/content/topics/lel_risk.htm</t>
  </si>
  <si>
    <t xml:space="preserve">Overseas Procurement and International Acquisition </t>
  </si>
  <si>
    <t>C14</t>
  </si>
  <si>
    <t>https://www.kid.mod.uk/maincontent/business/commercial/content/topics/opia.htm</t>
  </si>
  <si>
    <t xml:space="preserve">Procuring Innovation </t>
  </si>
  <si>
    <t>C15</t>
  </si>
  <si>
    <t>https://www.kid.mod.uk/maincontent/business/commercial/content/topics/inno_proc.htm</t>
  </si>
  <si>
    <t>Incentive Arrangements</t>
  </si>
  <si>
    <t>C16</t>
  </si>
  <si>
    <t>https://www.kid.mod.uk/maincontent/business/commercial/content/topics/incentive.htm</t>
  </si>
  <si>
    <t>Conflicts of Interest</t>
  </si>
  <si>
    <t>C17</t>
  </si>
  <si>
    <t>https://www.kid.mod.uk/maincontent/business/commercial/content/topics/coi.htm</t>
  </si>
  <si>
    <t>TUPE</t>
  </si>
  <si>
    <t xml:space="preserve">C18 </t>
  </si>
  <si>
    <t>https://www.kid.mod.uk/maincontent/business/commercial/content/topics/tupe.htm</t>
  </si>
  <si>
    <t xml:space="preserve">Confidentiality and Information Security </t>
  </si>
  <si>
    <t>C19</t>
  </si>
  <si>
    <t>https://www.kid.mod.uk/maincontent/business/commercial/content/topics/protinfo.htm?zoom_highlight=</t>
  </si>
  <si>
    <t>Safety in Contracts</t>
  </si>
  <si>
    <t>C20</t>
  </si>
  <si>
    <t>https://www.kid.mod.uk/maincontent/business/commercial/content/topics/safeincon.htm?zoom_highlight=</t>
  </si>
  <si>
    <t>Safety &amp;Environmental Protection General Policy and Standards</t>
  </si>
  <si>
    <t>C21</t>
  </si>
  <si>
    <t>https://gbr01.safelinks.protection.outlook.com/?url=https%3A%2F%2Fwww.kid.mod.uk%2Fmaincontent%2Fbusiness%2Fsafety%2Fcontent%2Fgeneral_policy.htm&amp;data=05%7C02%7CSimon.Mossley933%40mod.gov.uk%7C304fda42d8974c444bad08dc014c9850%7Cbe7760ed5953484bae95d0a16dfa09e5%7C0%7C0%7C638386675682147972%7CUnknown%7CTWFpbGZsb3d8eyJWIjoiMC4wLjAwMDAiLCJQIjoiV2luMzIiLCJBTiI6Ik1haWwiLCJXVCI6Mn0%3D%7C3000%7C%7C%7C&amp;sdata=QEQF0wIFy52wveWG5%2FzIyh5013r2Js2q7L%2B%2BPkVxGd0%3D&amp;reserved=0</t>
  </si>
  <si>
    <t> JSP 376 Defence Acquisition Safety Policy</t>
  </si>
  <si>
    <t>C22</t>
  </si>
  <si>
    <t>https://gbr01.safelinks.protection.outlook.com/ap/b-59584e83/?url=https%3A%2F%2Fmodgovuk.sharepoint.com%2Fsites%2Fdefnet%2FHOCS%2FDocuments2%2FJSP376.pdf&amp;data=05%7C02%7CTom.Hallawell101%40mod.gov.uk%7C304fda42d8974c444bad08dc014c9850%7Cbe7760ed5953484bae95d0a16dfa09e5%7C0%7C0%7C638386675682110368%7CUnknown%7CTWFpbGZsb3d8eyJWIjoiMC4wLjAwMDAiLCJQIjoiV2luMzIiLCJBTiI6Ik1haWwiLCJXVCI6Mn0%3D%7C3000%7C%7C%7C&amp;sdata=4%2BUoHQywrqdV6XS34zQgNfRpwNIcoE9d0SfkeJd36ss%3D&amp;reserved=0</t>
  </si>
  <si>
    <t xml:space="preserve">Procurement Planning and Resourcing </t>
  </si>
  <si>
    <t>C23</t>
  </si>
  <si>
    <t>https://www.kid.mod.uk/maincontent/business/commercial/content/proc_cycle/01_proc_planning.htm</t>
  </si>
  <si>
    <t>Procurement Strategy and Approvals</t>
  </si>
  <si>
    <t>C24</t>
  </si>
  <si>
    <t>https://www.kid.mod.uk/maincontent/business/commercial/content/proc_cycle/04_proc_strat.htm</t>
  </si>
  <si>
    <t xml:space="preserve">The Single Source Advisory Team </t>
  </si>
  <si>
    <t>C25</t>
  </si>
  <si>
    <t>https://www.kid.mod.uk/maincontent/business/commercial/downloads/sspr/sspr_Chp12.pdf?zoom_highlight=ssat#search=%22ssat%22</t>
  </si>
  <si>
    <t xml:space="preserve">Defence Sourcing Portal (DSP) Guidance </t>
  </si>
  <si>
    <t>C26</t>
  </si>
  <si>
    <t>../../../../../../../teams/8352/SitePages/Guidance.aspx?csf=1&amp;web=1&amp;e=Qp4Lpr&amp;cid=4d67ffd7-c4d3-4310-9f86-ea62dcf749ef</t>
  </si>
  <si>
    <t>Promoting Innovation</t>
  </si>
  <si>
    <t>C27</t>
  </si>
  <si>
    <t>https://www.kid.mod.uk/maincontent/business/commercial/downloads/inno_proc/promo_inserv.pdf?zoom_highlight=iterative#search=%22iterative%22</t>
  </si>
  <si>
    <t>Single-source-regulations-office</t>
  </si>
  <si>
    <t>C28</t>
  </si>
  <si>
    <t>https://www.gov.uk/government/organisations/single-source-regulations-office</t>
  </si>
  <si>
    <t xml:space="preserve">Single Source Contract Regulations </t>
  </si>
  <si>
    <t>C29</t>
  </si>
  <si>
    <t>https://www.kid.mod.uk/maincontent/business/commercial/content/topics/sspr.htm</t>
  </si>
  <si>
    <t>Intellectual Property Rights</t>
  </si>
  <si>
    <t>C30</t>
  </si>
  <si>
    <t>https://www.kid.mod.uk/maincontent/business/commercial/content/topics/ipr_ov.htm</t>
  </si>
  <si>
    <t xml:space="preserve">Payment </t>
  </si>
  <si>
    <t>C31</t>
  </si>
  <si>
    <t>https://www.kid.mod.uk/maincontent/business/commercial/content/topics/contpay_promptpay.htm</t>
  </si>
  <si>
    <t xml:space="preserve">Insurance </t>
  </si>
  <si>
    <t>C32</t>
  </si>
  <si>
    <t>https://www.kid.mod.uk/maincontent/business/commercial/content/topics/insrisk.htm</t>
  </si>
  <si>
    <t xml:space="preserve">Liability and Indemnities </t>
  </si>
  <si>
    <t>C33</t>
  </si>
  <si>
    <t xml:space="preserve">Government Furnished Assets </t>
  </si>
  <si>
    <t>C34</t>
  </si>
  <si>
    <t>https://www.kid.mod.uk/maincontent/business/commercial/content/topics/gfa.htm</t>
  </si>
  <si>
    <t xml:space="preserve">Damages (Liquidated and Common Law) </t>
  </si>
  <si>
    <t>C35</t>
  </si>
  <si>
    <t>https://www.kid.mod.uk/maincontent/business/commercial/content/topics/ld.htm</t>
  </si>
  <si>
    <t xml:space="preserve">Quality Assurance In Contracts </t>
  </si>
  <si>
    <t>C36</t>
  </si>
  <si>
    <t>https://www.kid.mod.uk/maincontent/business/commercial/content/topics/qual.htm</t>
  </si>
  <si>
    <t xml:space="preserve">Earned Value Management (EVM) </t>
  </si>
  <si>
    <t>C37</t>
  </si>
  <si>
    <t>https://www.kid.mod.uk/maincontent/business/commercial/content/topics/evm.htm</t>
  </si>
  <si>
    <t>C38</t>
  </si>
  <si>
    <t>https://www.kid.mod.uk/maincontent/business/commercial/content/topics/susproc.htm</t>
  </si>
  <si>
    <t xml:space="preserve">Fraud Defence </t>
  </si>
  <si>
    <t>C39</t>
  </si>
  <si>
    <t>../../../../../../../teams/22370/SitePages/Home.aspx</t>
  </si>
  <si>
    <t>Commercial Awareness Guide</t>
  </si>
  <si>
    <t>C40</t>
  </si>
  <si>
    <t>https://www.kid.mod.uk/maincontent/business/commercial/downloads/cag/full_cag.pdf?zoom_highlight=bribery#search=%22bribery%22</t>
  </si>
  <si>
    <t xml:space="preserve">Social Value </t>
  </si>
  <si>
    <t>C41</t>
  </si>
  <si>
    <t>https://www.kid.mod.uk/maincontent/business/commercial/downloads/social_value/social_value_faq.pdf</t>
  </si>
  <si>
    <t xml:space="preserve">Governance and Statutory Reporting </t>
  </si>
  <si>
    <t>C42</t>
  </si>
  <si>
    <t>https://www.kid.mod.uk/maincontent/business/commercial/downloads/eupcr2015/eupcr2015_chp13.pdf</t>
  </si>
  <si>
    <t xml:space="preserve">Contract Management </t>
  </si>
  <si>
    <t>C43</t>
  </si>
  <si>
    <t>https://www.kid.mod.uk/maincontent/business/commercial/content/topics/con_mgt.htm</t>
  </si>
  <si>
    <t xml:space="preserve">Exit Strategies and Exit / Transition Management </t>
  </si>
  <si>
    <t>C44</t>
  </si>
  <si>
    <t>https://www.kid.mod.uk/maincontent/business/commercial/content/topics/exit.htm</t>
  </si>
  <si>
    <t xml:space="preserve">Termination of Contract </t>
  </si>
  <si>
    <t>C45</t>
  </si>
  <si>
    <t>https://www.kid.mod.uk/maincontent/business/commercial/content/topics/term.htm</t>
  </si>
  <si>
    <t>C46</t>
  </si>
  <si>
    <t>Contracting, Purchasing and Finance (CP&amp;F)</t>
  </si>
  <si>
    <t>C47</t>
  </si>
  <si>
    <t>../../../../../../../teams/8352/SitePages/Contracting,-Purchasing-and-Finance-(CP&amp;F)-Page.aspx?csf=1&amp;web=1&amp;e=zHEGXL&amp;CID=de5a945f-19e6-4b91-aac2-1e80518edda8</t>
  </si>
  <si>
    <t>Transparency</t>
  </si>
  <si>
    <t>C48</t>
  </si>
  <si>
    <t>https://www.kid.mod.uk/maincontent/business/commercial/content/topics/trans.htm</t>
  </si>
  <si>
    <t xml:space="preserve">Procurement Law </t>
  </si>
  <si>
    <t>C49</t>
  </si>
  <si>
    <t>https://www.kid.mod.uk/maincontent/business/commercial/content/topics/proc_law.htm</t>
  </si>
  <si>
    <t>Tender Evaluation Centre of Expertise</t>
  </si>
  <si>
    <t>C50</t>
  </si>
  <si>
    <t>../../../../../../../teams/2228/portals/commercial/pages/Operating%20Centre.aspx?title=Tender%20Evaluation%20Centre%20of%20Expertise&amp;itempath=https://modgovuk.sharepoint.com/teams/2228/portals/commercial&amp;cat=Tender%20Evaluation</t>
  </si>
  <si>
    <t xml:space="preserve">Tender Evaluation </t>
  </si>
  <si>
    <t>C51</t>
  </si>
  <si>
    <t>https://www.kid.mod.uk/maincontent/business/commercial/content/topics/ten_eval.htm</t>
  </si>
  <si>
    <t xml:space="preserve">Manage Tendering Process </t>
  </si>
  <si>
    <t>C52</t>
  </si>
  <si>
    <t>https://www.kid.mod.uk/maincontent/business/commercial/content/proc_cycle/07_tender_proc.htm</t>
  </si>
  <si>
    <t>Cab Office Spend Controls CPS</t>
  </si>
  <si>
    <t>https://www.kid.mod.uk/maincontent/business/commercial/downloads/cross_gov_supp/cross_gov_supp_cps.pdf</t>
  </si>
  <si>
    <t>Aqua Book - Producing Quaslity Analysis</t>
  </si>
  <si>
    <t>F1</t>
  </si>
  <si>
    <t>https://assets.publishing.service.gov.uk/government/uploads/system/uploads/attachment_data/file/416478/aqua_book_final_web.pdf</t>
  </si>
  <si>
    <t>Cost Management Good Practice, Guidance &amp; Processes</t>
  </si>
  <si>
    <t>F2</t>
  </si>
  <si>
    <t>..\..\..\..\..\..\..\teams\300723\SitePages\Processes,-Guidance-&amp;-Best-Practice.aspx</t>
  </si>
  <si>
    <t>CAAS Modelling Centre of Expertise</t>
  </si>
  <si>
    <t>F3</t>
  </si>
  <si>
    <t>..\..\..\..\..\..\..\teams\22174\03\MCoE%20Wiki\MCoE%20Wiki.aspx</t>
  </si>
  <si>
    <t>MCoE Trifold</t>
  </si>
  <si>
    <t>F4</t>
  </si>
  <si>
    <t>..\..\..\..\..\..\IntranetFinanceHub\Shared%20Documents\20240112%20-%20Modelling%20Centre%20of%20Expertise%20Trifold.pdf#search=cost%20model%20validation</t>
  </si>
  <si>
    <t>F5</t>
  </si>
  <si>
    <t xml:space="preserve">Optimism Bias </t>
  </si>
  <si>
    <t>F6</t>
  </si>
  <si>
    <t>https://www.kid.mod.uk/maincontent/business/risk/content/optimism.htm?zoom_highlight=optimism</t>
  </si>
  <si>
    <t xml:space="preserve">JSP 916 MOD Tax and Duty </t>
  </si>
  <si>
    <t>F7</t>
  </si>
  <si>
    <t>../../../../../../IntranetFinanceHub/SitePages/JSP-916-MOD-Tax-and-Duty-Manual-Overview.aspx?web=1</t>
  </si>
  <si>
    <t xml:space="preserve">Dealing with Tax and VAT </t>
  </si>
  <si>
    <t>F8</t>
  </si>
  <si>
    <t>https://modgovuk.sharepoint.com/sites/IntranetFinanceHub/SitePages/Dealing-with-Tax-and-VAT.aspx</t>
  </si>
  <si>
    <t>IFRS 16 Lease Accounting</t>
  </si>
  <si>
    <t>F9</t>
  </si>
  <si>
    <t>../../../../../../IntranetFinanceHub/SitePages/IFRS-16-Lease-Accounting.aspx?web=1</t>
  </si>
  <si>
    <t>The Financial Case</t>
  </si>
  <si>
    <t>F10</t>
  </si>
  <si>
    <t>https://www.kid.mod.uk/maincontent/business/jsp655/downloads/training/20210713-Module_9-Building_the_Financial_Case-O.pptx?zoom_highlight=%22FOREX%22</t>
  </si>
  <si>
    <t xml:space="preserve">Raw Materials and Consumables (RMC) </t>
  </si>
  <si>
    <t>F11</t>
  </si>
  <si>
    <t>https://www.kid.mod.uk/maincontent/business/jsp655/content/4_scr_ev_2_detail_12_rmc.htm</t>
  </si>
  <si>
    <t>Contingent Liability - JSP 655</t>
  </si>
  <si>
    <t>F12</t>
  </si>
  <si>
    <t>https://www.kid.mod.uk/maincontent/business/jsp655/content/4_scr_ev_2_detail_13_contingent_liab.htm</t>
  </si>
  <si>
    <t>Contingent Liabilities - Fin Hub</t>
  </si>
  <si>
    <t>F13</t>
  </si>
  <si>
    <t>..\..\..\..\..\..\IntranetFinanceHub\SitePages\Contingent-Liabilities.aspx</t>
  </si>
  <si>
    <t xml:space="preserve">Rates </t>
  </si>
  <si>
    <t>F14</t>
  </si>
  <si>
    <t>..\..\..\..\..\..\IntranetFinanceHub\SitePages\Rates.aspx</t>
  </si>
  <si>
    <t>Approvals Guidance for IFRS 16</t>
  </si>
  <si>
    <t>F15</t>
  </si>
  <si>
    <t xml:space="preserve">Affordability and ABL </t>
  </si>
  <si>
    <t>F16</t>
  </si>
  <si>
    <t>https://www.kid.mod.uk/maincontent/business/jsp655/content/4_scr_ev_2_detail_10_affordability.htm?zoom_highlight=affordability</t>
  </si>
  <si>
    <t>MOD P3M Principles</t>
  </si>
  <si>
    <t>M1</t>
  </si>
  <si>
    <t>https://www.kid.mod.uk/maincontent/general/project_delivery/p3m_principles.htm</t>
  </si>
  <si>
    <t xml:space="preserve">Risk Management Documents </t>
  </si>
  <si>
    <t xml:space="preserve">M2 </t>
  </si>
  <si>
    <t>https://www.kid.mod.uk/maincontent/business/risk/content/rmintro.htm</t>
  </si>
  <si>
    <t xml:space="preserve">Risk Register </t>
  </si>
  <si>
    <t xml:space="preserve">M3 </t>
  </si>
  <si>
    <t>https://www.kid.mod.uk/maincontent/business/risk/content/riskreg.htm?zoom_highlight=</t>
  </si>
  <si>
    <t>CPAC</t>
  </si>
  <si>
    <t xml:space="preserve">M4 </t>
  </si>
  <si>
    <t>../../../../../../../teams/11727/SitePages/Cost-&amp;-Price-Analysis-Capability-(CPAC).aspx</t>
  </si>
  <si>
    <t xml:space="preserve">Through Life Management (TLM) </t>
  </si>
  <si>
    <t>M5</t>
  </si>
  <si>
    <t>https://www.kid.mod.uk/maincontent/business/tlm/index.htm?zoom_highlight=</t>
  </si>
  <si>
    <t>Cost Data Assumptions List (CDAL)</t>
  </si>
  <si>
    <t>M6</t>
  </si>
  <si>
    <t>https://www.kid.mod.uk/maincontent/business/engineering/content/fe/fe_cdal.htm?zoom_highlight=</t>
  </si>
  <si>
    <t xml:space="preserve">Project Governance </t>
  </si>
  <si>
    <t>M7</t>
  </si>
  <si>
    <t>../../../../../../DefencePD/SitePages/pjm__governance.aspx</t>
  </si>
  <si>
    <t>Project Management Plan</t>
  </si>
  <si>
    <t>M8</t>
  </si>
  <si>
    <t>..\..\..\..\..\..\DefencePD\SitePages\pjm__pmp.aspx</t>
  </si>
  <si>
    <t xml:space="preserve">Work Breakdown Structure </t>
  </si>
  <si>
    <t>M9</t>
  </si>
  <si>
    <t>..\..\..\..\..\..\DefencePD\SitePages\pands__wbs.aspx</t>
  </si>
  <si>
    <t xml:space="preserve">Dependencies Management </t>
  </si>
  <si>
    <t>M10</t>
  </si>
  <si>
    <t>../../../../../../DefencePD/SitePages/mgt_control__dependency_mgt.aspx</t>
  </si>
  <si>
    <t xml:space="preserve">Schedule Management </t>
  </si>
  <si>
    <t>M11</t>
  </si>
  <si>
    <t>../../../../../../DefencePD/Shared%20Documents/Forms/AllItems.aspx?id=%2Fsites%2FDefencePD%2FShared%20Documents%2FPlanning%20and%20Scheduling%2F20210917%2DSchedule%20Management%20Chapter%5FPDT%5Ffinal%2DO%2Epdf&amp;parent=%2Fsites%2FDefencePD%2FShared%20Documents%2FPlanning%20and%20Scheduling</t>
  </si>
  <si>
    <t xml:space="preserve"> Project Management Plan </t>
  </si>
  <si>
    <t xml:space="preserve">M12 </t>
  </si>
  <si>
    <t>../../../../../../DefencePD/SitePages/pjm__pmp.aspx</t>
  </si>
  <si>
    <t xml:space="preserve"> Risk Register </t>
  </si>
  <si>
    <t>M13</t>
  </si>
  <si>
    <t>../../../../../../DefencePD/SitePages/pjm__risk_register.aspx</t>
  </si>
  <si>
    <t>Risk Management</t>
  </si>
  <si>
    <t>M14</t>
  </si>
  <si>
    <t>..\..\..\..\..\..\DefencePD\Shared%20Documents\Forms\AllItems.aspx?id=\sites\DefencePD\Shared%20Documents\PD%20Toolkit%20Refresh%20-%20AY22-23\PD%20Toolkit%20refresh\New%20docs%20(to%20add%20to%20Toolkit)\IPA%20Project%20Initiation%20Routemap\IPA%20Project%20Routemap%20-%20Risk%20Management.pdf&amp;parent=\sites\DefencePD\Shared%20Documents\PD%20Toolkit%20Refresh%20-%20AY22-23\PD%20Toolkit%20refresh\New%20docs%20(to%20add%20to%20Toolkit)\IPA%20Project%20Initiation%20Routemap</t>
  </si>
  <si>
    <t xml:space="preserve">Risk Management - KiD </t>
  </si>
  <si>
    <t xml:space="preserve">M15 </t>
  </si>
  <si>
    <t>https://www.kid.mod.uk/maincontent/business/risk/index.htm</t>
  </si>
  <si>
    <t>Resource Management</t>
  </si>
  <si>
    <t>M16</t>
  </si>
  <si>
    <t>../../../../../../DefencePD/SitePages/pgm__prog_resman.aspx</t>
  </si>
  <si>
    <t>Stakeholder Engagement</t>
  </si>
  <si>
    <t>M17</t>
  </si>
  <si>
    <t>../../../../../../DefencePD/SitePages/pgm__prog_stakeeng.aspx</t>
  </si>
  <si>
    <t>Business Change</t>
  </si>
  <si>
    <t>M18</t>
  </si>
  <si>
    <t>../../../../../../DefencePD/SitePages/Business-Change-and-Implementation.aspx</t>
  </si>
  <si>
    <t xml:space="preserve">The Public Sector Equality Duty (PSED) </t>
  </si>
  <si>
    <t xml:space="preserve">M19 </t>
  </si>
  <si>
    <t>../../../../../../peopleequalityanalysis/SitePages/Public-Sector-Equality-Duty-(PSED).aspx</t>
  </si>
  <si>
    <t>M20</t>
  </si>
  <si>
    <t>https://www.kid.mod.uk/maincontent/business/commercial/content/topics/social_value.htm?zoom_highlight=</t>
  </si>
  <si>
    <t xml:space="preserve">ITEA Principles </t>
  </si>
  <si>
    <t>M21</t>
  </si>
  <si>
    <t>https://www.kid.mod.uk/maincontent/business/randa/content/itea.htm?zoom_highlight=</t>
  </si>
  <si>
    <t xml:space="preserve">Project Quality Management Plan (PQMP) </t>
  </si>
  <si>
    <t>M22</t>
  </si>
  <si>
    <t>https://www.kid.mod.uk/maincontent/business/quality/content/4-1-1_pqmp.htm?zoom_highlight=%22quality+management%22</t>
  </si>
  <si>
    <t xml:space="preserve">Programme Organisation </t>
  </si>
  <si>
    <t xml:space="preserve">M23 </t>
  </si>
  <si>
    <t>../../../../../../DefencePD/SitePages/pgm__pgguide_organisation.aspx</t>
  </si>
  <si>
    <t>Contingent Labour, Consultancy &amp; Professional Services</t>
  </si>
  <si>
    <t>M24</t>
  </si>
  <si>
    <t>../../../../../../../teams/24801/SitePages/Category-Detail--IT-Hardware-%26-Services.aspx</t>
  </si>
  <si>
    <t xml:space="preserve">Lifecycle Management </t>
  </si>
  <si>
    <t>M25</t>
  </si>
  <si>
    <t>https://www.kid.mod.uk/maincontent/business/jsp850/content/1_policy_02_lifecycle.htm?zoom_highlight=%22government+soft+landings%22</t>
  </si>
  <si>
    <t>BIM Framework</t>
  </si>
  <si>
    <t>M26</t>
  </si>
  <si>
    <t>https://www.ukbimframework.org/</t>
  </si>
  <si>
    <t xml:space="preserve">Approvals - JSP 850 </t>
  </si>
  <si>
    <t>M27</t>
  </si>
  <si>
    <t xml:space="preserve">Risk Management Strategy </t>
  </si>
  <si>
    <t>M28</t>
  </si>
  <si>
    <t>https://www.kid.mod.uk/maincontent/business/risk/content/manstrat.htm?zoom_highlight=appetite</t>
  </si>
  <si>
    <t xml:space="preserve">Risk Management Plan </t>
  </si>
  <si>
    <t>M29</t>
  </si>
  <si>
    <t>https://www.kid.mod.uk/maincontent/business/risk/content/manplan.htm</t>
  </si>
  <si>
    <t>Safety Risk Management</t>
  </si>
  <si>
    <t>M30</t>
  </si>
  <si>
    <t>https://www.kid.mod.uk/maincontent/business/risk/content/safety.htm</t>
  </si>
  <si>
    <t>Integration and Interoperability Risk Management</t>
  </si>
  <si>
    <t>M31</t>
  </si>
  <si>
    <t>https://www.kid.mod.uk/maincontent/business/risk/content/integ_interop.htm</t>
  </si>
  <si>
    <t xml:space="preserve">Estimating Techniques </t>
  </si>
  <si>
    <t>M32</t>
  </si>
  <si>
    <t>https://www.kid.mod.uk/maincontent/business/risk/content/est_tech.htm</t>
  </si>
  <si>
    <t xml:space="preserve">Risk Response Stage </t>
  </si>
  <si>
    <t xml:space="preserve">M33 </t>
  </si>
  <si>
    <t>https://www.kid.mod.uk/maincontent/business/risk/content/response.htm?zoom_highlight=residual</t>
  </si>
  <si>
    <t xml:space="preserve">Opportunity Management </t>
  </si>
  <si>
    <t>M34</t>
  </si>
  <si>
    <t>https://www.kid.mod.uk/maincontent/business/risk/content/oppman.htm?zoom_highlight=inherent</t>
  </si>
  <si>
    <t>KiD S&amp;EP General Policy and Standards page</t>
  </si>
  <si>
    <t>M35</t>
  </si>
  <si>
    <t>https://gbr01.safelinks.protection.outlook.com/?url=https%3A%2F%2Fwww.kid.mod.uk%2Fmaincontent%2Fbusiness%2Fsafety%2Fcontent%2Fgeneral_policy.htm&amp;data=05%7C02%7CTom.Hallawell101%40mod.gov.uk%7C304fda42d8974c444bad08dc014c9850%7Cbe7760ed5953484bae95d0a16dfa09e5%7C0%7C0%7C638386675682110368%7CUnknown%7CTWFpbGZsb3d8eyJWIjoiMC4wLjAwMDAiLCJQIjoiV2luMzIiLCJBTiI6Ik1haWwiLCJXVCI6Mn0%3D%7C3000%7C%7C%7C&amp;sdata=mB6yrS0VkTTRl6Y5ps25VsRZg0j46gE%2BgtO%2FNqp%2FvuY%3D&amp;reserved=0</t>
  </si>
  <si>
    <t>M36</t>
  </si>
  <si>
    <t> JSP 376</t>
  </si>
  <si>
    <t>M37</t>
  </si>
  <si>
    <t xml:space="preserve"> Safety Evidence Summary Table -  JSP 376 annex D</t>
  </si>
  <si>
    <t>M38</t>
  </si>
  <si>
    <t>OSA</t>
  </si>
  <si>
    <t>M39</t>
  </si>
  <si>
    <t>..\..\..\..\..\..\defnet\DES\Docs9\20160106.1\DES_Organisational_Safety_Assessment-Issue1-20151214.pdf</t>
  </si>
  <si>
    <t xml:space="preserve">Security Risk Management </t>
  </si>
  <si>
    <t>M40</t>
  </si>
  <si>
    <t>https://www.kid.mod.uk/maincontent/business/risk/content/security_info.htm</t>
  </si>
  <si>
    <t>JSP 440</t>
  </si>
  <si>
    <t>M41</t>
  </si>
  <si>
    <t>../../../../../../IntranetHeadOffice/SitePages/JSP-440.aspx</t>
  </si>
  <si>
    <t>Secure by Design</t>
  </si>
  <si>
    <t>M42</t>
  </si>
  <si>
    <t>https://mod.defencegateway.mod.uk/securebydesign/SitePages/Welcome_to_Secure_By_Design.aspx</t>
  </si>
  <si>
    <t xml:space="preserve">Protection of Personal Data </t>
  </si>
  <si>
    <t>M43</t>
  </si>
  <si>
    <t>https://www.kid.mod.uk/maincontent/business/commercial/content/topics/protdata.htm</t>
  </si>
  <si>
    <t>Confidentiality and Information Security</t>
  </si>
  <si>
    <t>M44</t>
  </si>
  <si>
    <t>https://www.kid.mod.uk/maincontent/business/commercial/content/topics/protinfo.htm</t>
  </si>
  <si>
    <t xml:space="preserve">Project Manager's Guide to Commercial Considerations </t>
  </si>
  <si>
    <t>M45</t>
  </si>
  <si>
    <t>https://www.kid.mod.uk/maincontent/business/commercial/downloads/pm_guide/Project_Managers_Guide_to_Commercial_Considerations_V6-6.pdf?zoom_highlight=%22Security+Aspects+Letter%22#search=%22Security%20Aspects%20Letter%22</t>
  </si>
  <si>
    <t xml:space="preserve">Crypt-Key </t>
  </si>
  <si>
    <t>M46</t>
  </si>
  <si>
    <t>../../../../../../defnet/JFC/Pages/CryptKey.aspx</t>
  </si>
  <si>
    <t>Defence Lines of Development</t>
  </si>
  <si>
    <t>M47</t>
  </si>
  <si>
    <t>https://www.kid.mod.uk/maincontent/general/sg_dlod.htm</t>
  </si>
  <si>
    <t>Points of Contact - Support Solutions Envelope (SSE) - KiD - UK MOD</t>
  </si>
  <si>
    <t>M48</t>
  </si>
  <si>
    <t>https://www.kid.mod.uk/maincontent/business/sse_21/content/ssecontacts.htm</t>
  </si>
  <si>
    <t>Support Solutions Envelope</t>
  </si>
  <si>
    <t>M49</t>
  </si>
  <si>
    <t>https://www.kid.mod.uk/maincontent/business/sse_21/index.htm</t>
  </si>
  <si>
    <t>Introduction to the ILS Supportability Analysis (SA) End-to-End (E2E) Process - Integrated Logistic Support (ILS) - KiD - UK MOD</t>
  </si>
  <si>
    <t>M50</t>
  </si>
  <si>
    <t>https://www.kid.mod.uk/maincontent/business/ils/content/sa_etoe_process.htm</t>
  </si>
  <si>
    <t>Cross-Cutting Theme (CCT) 1.1 - Integrated Logistic Support (ILS) Strategy and Planning - Support Solutions Envelope (SSE) - KiD - UK MOD</t>
  </si>
  <si>
    <t>M51</t>
  </si>
  <si>
    <t>https://www.kid.mod.uk/maincontent/business/sse_21/content/cct1-1.htm?zoom_highlight=%22integrated+logistics+support%22</t>
  </si>
  <si>
    <t>Cross-Cutting Theme (CCT) 1.2 - Supportability Analysis (SA) - Support Solutions Envelope (SSE) - KiD - UK MOD</t>
  </si>
  <si>
    <t>M52</t>
  </si>
  <si>
    <t>https://www.kid.mod.uk/maincontent/business/sse_21/content/cct1-2.htm</t>
  </si>
  <si>
    <t>Cross-Cutting Theme (CCT) 1.6 - Transition to Service, Fielding and In-Service Support Planning - Support Solutions Envelope (SSE) - KiD - UK MOD</t>
  </si>
  <si>
    <t>M53</t>
  </si>
  <si>
    <t>https://www.kid.mod.uk/maincontent/business/sse_21/content/cct1-6.htm</t>
  </si>
  <si>
    <t>Cross-Cutting Theme (CCT) 2 - Support and Supportability Requirements - Support Solutions Envelope (SSE) - KiD - UK MOD</t>
  </si>
  <si>
    <t>M54</t>
  </si>
  <si>
    <t>https://www.kid.mod.uk/maincontent/business/sse_21/content/cct2.htm</t>
  </si>
  <si>
    <t>Cross-Cutting Theme (CCT) 2.2 - Use Study - Support Solutions Envelope (SSE) - KiD - UK MOD</t>
  </si>
  <si>
    <t>M55</t>
  </si>
  <si>
    <t>https://www.kid.mod.uk/maincontent/business/sse_21/content/cct2-2.htm?zoom_highlight=%22use+study%22</t>
  </si>
  <si>
    <t>Cross-Cutting Theme (CCT) 3 - Contracting for Support - Support Solutions Envelope (SSE) - KiD - UK MOD</t>
  </si>
  <si>
    <t>M56</t>
  </si>
  <si>
    <t>https://www.kid.mod.uk/maincontent/business/sse_21/content/cct3.htm</t>
  </si>
  <si>
    <t>Cross-Cutting Theme (CCT) 3.3 Contractor Support to Operations (CSO) - Support Solutions Envelope (SSE) - KiD - UK MOD</t>
  </si>
  <si>
    <t>M57</t>
  </si>
  <si>
    <t>https://www.kid.mod.uk/maincontent/business/sse_21/content/cct3-3.htm</t>
  </si>
  <si>
    <t>Cross-Cutting Theme (CCT) 4 - Support Information and Data Management - Support Solutions Envelope (SSE) - KiD - UK MOD</t>
  </si>
  <si>
    <t>M58</t>
  </si>
  <si>
    <t>https://www.kid.mod.uk/maincontent/business/sse_21/content/cct4.htm</t>
  </si>
  <si>
    <t>Cross-Cutting Theme (CCT) 5 - Obsolescence Management and Configuration Management - Support Solutions Envelope (SSE) - KiD - UK MOD</t>
  </si>
  <si>
    <t>M59</t>
  </si>
  <si>
    <t>https://www.kid.mod.uk/maincontent/business/sse_21/content/cct5.htm</t>
  </si>
  <si>
    <t>Cross-Cutting Theme (CCT) 6 - Sustainable Support - Support Solutions Envelope (SSE) - KiD - UK MOD</t>
  </si>
  <si>
    <t>M60</t>
  </si>
  <si>
    <t>https://www.kid.mod.uk/maincontent/business/sse_21/content/cct6.htm</t>
  </si>
  <si>
    <t>Core Development Area (CDA) 1 - Reliability and Maintainability (R&amp;M) - Support Solutions Envelope (SSE) - KiD - UK MOD</t>
  </si>
  <si>
    <t>M61</t>
  </si>
  <si>
    <t>https://www.kid.mod.uk/maincontent/business/sse_21/content/cda1.htm</t>
  </si>
  <si>
    <t>Core Development Area (CDA) 2 - Human Factors Integration (HFI) - Support Solutions Envelope (SSE) - KiD - UK MOD</t>
  </si>
  <si>
    <t>M62</t>
  </si>
  <si>
    <t>https://www.kid.mod.uk/maincontent/business/sse_21/content/cda2.htm</t>
  </si>
  <si>
    <t>Core Development Area (CDA) 3 - Maintenance Planning - Support Solutions Envelope (SSE) - KiD - UK MOD</t>
  </si>
  <si>
    <t>M63</t>
  </si>
  <si>
    <t>https://www.kid.mod.uk/maincontent/business/sse_21/content/cda3.htm</t>
  </si>
  <si>
    <t>Core Development Area (CDA) 4 - Support and Test Equipment (S&amp;TE) - Support Solutions Envelope (SSE) - KiD - UK MOD</t>
  </si>
  <si>
    <t>M64</t>
  </si>
  <si>
    <t>https://www.kid.mod.uk/maincontent/business/sse_21/content/cda4.htm</t>
  </si>
  <si>
    <t>Core Development Area (CDA) 5 - Technical Documentation - Support Solutions Envelope (SSE) - KiD - UK MOD</t>
  </si>
  <si>
    <t>M65</t>
  </si>
  <si>
    <t>https://www.kid.mod.uk/maincontent/business/sse_21/content/cda5.htm</t>
  </si>
  <si>
    <t>Core Development Area (CDA) 6 - Facilities and Infrastructure - Support Solutions Envelope (SSE) - KiD - UK MOD</t>
  </si>
  <si>
    <t>M66</t>
  </si>
  <si>
    <t>https://www.kid.mod.uk/maincontent/business/sse_21/content/cda6.htm</t>
  </si>
  <si>
    <t>Core Development Area (CDA) 7 - Training and Training Equipment (T&amp;TE) - Support Solutions Envelope (SSE) - KiD - UK MOD</t>
  </si>
  <si>
    <t>M67</t>
  </si>
  <si>
    <t>https://www.kid.mod.uk/maincontent/business/sse_21/content/cda7.htm</t>
  </si>
  <si>
    <t>Core Development Area (CDA) 8 - Software Support and Associated Licensing - Support Solutions Envelope (SSE) - KiD - UK MOD</t>
  </si>
  <si>
    <t>M68</t>
  </si>
  <si>
    <t>https://www.kid.mod.uk/maincontent/business/sse_21/content/cda8.htm</t>
  </si>
  <si>
    <t>Core Development Area (CDA) 9 - Equipment Transportability - Support Solutions Envelope (SSE) - KiD - UK MOD</t>
  </si>
  <si>
    <t>M69</t>
  </si>
  <si>
    <t>https://www.kid.mod.uk/maincontent/business/sse_21/content/cda9.htm</t>
  </si>
  <si>
    <t>Core Development Area (CDA) 10 - Inventory: Equipment Support and General Materiel - Support Solutions Envelope (SSE) - KiD - UK MOD</t>
  </si>
  <si>
    <t>M70</t>
  </si>
  <si>
    <t>https://www.kid.mod.uk/maincontent/business/sse_21/content/cda10.htm</t>
  </si>
  <si>
    <t>Core Development Area (CDA) 11 - Inventory: Fuels, Lubricants Associated Products - Support Solutions Envelope (SSE) - KiD - UK MOD</t>
  </si>
  <si>
    <t>M71</t>
  </si>
  <si>
    <t>https://www.kid.mod.uk/maincontent/business/sse_21/content/cda11.htm</t>
  </si>
  <si>
    <t>Core Development Area (CDA) 12 - Inventory: Ammunition and Explosives - Support Solutions Envelope (SSE) - KiD - UK MOD</t>
  </si>
  <si>
    <t>M72</t>
  </si>
  <si>
    <t>https://www.kid.mod.uk/maincontent/business/sse_21/content/cda12.htm</t>
  </si>
  <si>
    <t>Core Development Area (CDA) 13 - Supply Chain Management (SCM) - Support Solutions Envelope (SSE) - KiD - UK MOD</t>
  </si>
  <si>
    <t>M73</t>
  </si>
  <si>
    <t>https://www.kid.mod.uk/maincontent/business/sse_21/content/cda13.htm</t>
  </si>
  <si>
    <t>Core Development Area (CDA) 14 - Codification - Support Solutions Envelope (SSE) - KiD - UK MOD</t>
  </si>
  <si>
    <t>M74</t>
  </si>
  <si>
    <t>https://www.kid.mod.uk/maincontent/business/sse_21/content/cda14.htm</t>
  </si>
  <si>
    <t xml:space="preserve">Single Item Ownership (SIO) </t>
  </si>
  <si>
    <t>M75</t>
  </si>
  <si>
    <t>https://www.kid.mod.uk/maincontent/business/sse_21/content/cda15.htm</t>
  </si>
  <si>
    <t>Core Development Area (CDA) 16 - Packaging and Labelling - Support Solutions Envelope (SSE) - KiD - UK MOD</t>
  </si>
  <si>
    <t>M76</t>
  </si>
  <si>
    <t>https://www.kid.mod.uk/maincontent/business/sse_21/content/cda16.htm</t>
  </si>
  <si>
    <t>Core Development Area (CDA) 17 - Handling, Storage and Distribution - Support Solutions Envelope (SSE) - KiD - UK MOD</t>
  </si>
  <si>
    <t>M77</t>
  </si>
  <si>
    <t>https://www.kid.mod.uk/maincontent/business/sse_21/content/cda17.htm</t>
  </si>
  <si>
    <t>Core Development Area (CDA) 18 - Accounting for Government Furnished Assets (GFA) - Support Solutions Envelope (SSE) - KiD - UK MOD</t>
  </si>
  <si>
    <t>M78</t>
  </si>
  <si>
    <t>https://www.kid.mod.uk/maincontent/business/sse_21/content/cda18.htm</t>
  </si>
  <si>
    <t>Core Development Area (CDA) 19 - Disposal and Termination - Support Solutions Envelope (SSE) - KiD - UK MOD</t>
  </si>
  <si>
    <t>M79</t>
  </si>
  <si>
    <t>https://www.kid.mod.uk/maincontent/business/sse_21/content/cda19.htm</t>
  </si>
  <si>
    <t>M80</t>
  </si>
  <si>
    <t>M81</t>
  </si>
  <si>
    <t>M82</t>
  </si>
  <si>
    <t>M83</t>
  </si>
  <si>
    <t>M84</t>
  </si>
  <si>
    <t>PHS&amp;T - Integrated Logistic Support</t>
  </si>
  <si>
    <t>M85</t>
  </si>
  <si>
    <t>https://www.kid.mod.uk/maincontent/business/ils/content/phsandt_introduction.htm</t>
  </si>
  <si>
    <t xml:space="preserve">Disposal </t>
  </si>
  <si>
    <t>M86</t>
  </si>
  <si>
    <t>https://www.kid.mod.uk/maincontent/business/ils/content/disposal.htm</t>
  </si>
  <si>
    <t>Engineering in Defence Acquisition</t>
  </si>
  <si>
    <t>M87</t>
  </si>
  <si>
    <t>https://www.kid.mod.uk/maincontent/business/engineering/content/intro/engineering_whatis.htm?zoom_highlight=</t>
  </si>
  <si>
    <t>JSP 901</t>
  </si>
  <si>
    <t>M88</t>
  </si>
  <si>
    <t>../../../../../../IntranetHeadOffice/SitePages/JSP-901.aspx</t>
  </si>
  <si>
    <t xml:space="preserve">Human Factors </t>
  </si>
  <si>
    <t>M89</t>
  </si>
  <si>
    <t>https://www.kid.mod.uk/maincontent/business/hufims/index.htm</t>
  </si>
  <si>
    <t xml:space="preserve">Software </t>
  </si>
  <si>
    <t>M90</t>
  </si>
  <si>
    <t>https://www.kid.mod.uk/maincontent/business/software/index.htm</t>
  </si>
  <si>
    <t xml:space="preserve">Spatial Data </t>
  </si>
  <si>
    <t>M91</t>
  </si>
  <si>
    <t>https://www.kid.mod.uk/maincontent/business/spatial/index.htm</t>
  </si>
  <si>
    <t xml:space="preserve">Standardization </t>
  </si>
  <si>
    <t>M92</t>
  </si>
  <si>
    <t>https://www.kid.mod.uk/maincontent/business/engineering/content/standardization/introduction.htm</t>
  </si>
  <si>
    <t xml:space="preserve">Electromagnetic </t>
  </si>
  <si>
    <t>M93</t>
  </si>
  <si>
    <t>https://www.kid.mod.uk/maincontent/business/engineering/content/emc/emc_mgmtservices.htm</t>
  </si>
  <si>
    <t xml:space="preserve">Spectrum </t>
  </si>
  <si>
    <t>M94</t>
  </si>
  <si>
    <t>https://www.kid.mod.uk/maincontent/business/engineering/content/emc/emc_spectrumpolicy.htm</t>
  </si>
  <si>
    <t>Modelling and Simulation</t>
  </si>
  <si>
    <t>M95</t>
  </si>
  <si>
    <t>https://www.kid.mod.uk/maincontent/business/mands/index.htm</t>
  </si>
  <si>
    <t xml:space="preserve">System Readiness Levels (SRLs) </t>
  </si>
  <si>
    <t>M96</t>
  </si>
  <si>
    <t>https://www.kid.mod.uk/maincontent/business/techman/content/srl_whatarethey.htm</t>
  </si>
  <si>
    <t>Technology Management</t>
  </si>
  <si>
    <t>M97</t>
  </si>
  <si>
    <t xml:space="preserve">Digital Approvals Tool (DAT) </t>
  </si>
  <si>
    <t>M98</t>
  </si>
  <si>
    <t>https://www.kid.mod.uk/maincontent/business/jsp655/content/3_agree_app_3_dat.htm</t>
  </si>
  <si>
    <t xml:space="preserve">Accounting Officer </t>
  </si>
  <si>
    <t>M99</t>
  </si>
  <si>
    <t>https://www.kid.mod.uk/maincontent/business/jsp655/content/2_pra_2_roles_02_ao.htm?zoom_highlight=%22accounting+officer%22</t>
  </si>
  <si>
    <t xml:space="preserve">3-Stage Approvals </t>
  </si>
  <si>
    <t>M100</t>
  </si>
  <si>
    <t>https://www.kid.mod.uk/maincontent/business/jsp655/content/1_3sa_1_summary.htm</t>
  </si>
  <si>
    <t xml:space="preserve">Types of Submission </t>
  </si>
  <si>
    <t>M101</t>
  </si>
  <si>
    <t>https://www.kid.mod.uk/maincontent/business/jsp655/content/5_buscase_0_types.htm?zoom_highlight=%22review+note%22</t>
  </si>
  <si>
    <t>Integrated Assurance and Approval Plan (IAAP)</t>
  </si>
  <si>
    <t>M102</t>
  </si>
  <si>
    <t>https://www.kid.mod.uk/maincontent/business/dmpp/content/iaap.htm?zoom_highlight=</t>
  </si>
  <si>
    <t>Integrated Assurance and Approval Plan (IAAP) - Defence Major Programmes Portfolio - KiD - UK MOD</t>
  </si>
  <si>
    <t>M103</t>
  </si>
  <si>
    <t xml:space="preserve">JSP 655 </t>
  </si>
  <si>
    <t>M104</t>
  </si>
  <si>
    <t xml:space="preserve">Cabinet Office Spend Controls </t>
  </si>
  <si>
    <t>M105</t>
  </si>
  <si>
    <t>https://www.kid.mod.uk/maincontent/business/jsp655/content/0_ia_2_policy_3_co.htm?zoom_highlight=consultancy</t>
  </si>
  <si>
    <t xml:space="preserve">The Business Case Format and Structure </t>
  </si>
  <si>
    <t>M106</t>
  </si>
  <si>
    <t>https://www.kid.mod.uk/maincontent/business/jsp655/content/5_buscase_1_guidance.htm</t>
  </si>
  <si>
    <t xml:space="preserve">Standing Approvals </t>
  </si>
  <si>
    <t>M107</t>
  </si>
  <si>
    <t>https://www.kid.mod.uk/maincontent/business/jsp655/content/6_soc_2a_standing_approval.htm?zoom_highlight=%22Standing+Approval%22</t>
  </si>
  <si>
    <t>Project Management Products</t>
  </si>
  <si>
    <t>M108</t>
  </si>
  <si>
    <t>../../../../../../DefencePD/SitePages/pjm__key_products.aspx</t>
  </si>
  <si>
    <t>M109</t>
  </si>
  <si>
    <t>M110</t>
  </si>
  <si>
    <t>Managing Quality and JSP 940</t>
  </si>
  <si>
    <t>M111</t>
  </si>
  <si>
    <t>https://www.kid.mod.uk/maincontent/business/quality/content/3_qualman_intro.htm</t>
  </si>
  <si>
    <t>Configuration Management Policy and Principles</t>
  </si>
  <si>
    <t>M112</t>
  </si>
  <si>
    <t>https://www.kid.mod.uk/maincontent/business/engineering/content/configman/policy.htm</t>
  </si>
  <si>
    <t>Configuration Management Plan Guidance</t>
  </si>
  <si>
    <t>M113</t>
  </si>
  <si>
    <t>https://www.kid.mod.uk/maincontent/business/sse_21/downloads/20160707-Configuration_Management_Plan_Guidance.pdf</t>
  </si>
  <si>
    <t>ASEMS (DE&amp;S only)</t>
  </si>
  <si>
    <t>M114</t>
  </si>
  <si>
    <t>https://www.asems.mod.uk/</t>
  </si>
  <si>
    <t>GEAR (DE&amp;S only)</t>
  </si>
  <si>
    <t>M115</t>
  </si>
  <si>
    <t>https://moodportal.ahe.r.mil.uk/GEAR/Controller.aspx?elementId=F75DF2D2B5DD4422948CC89D3CF4E1B2&amp;elementType=Processes&amp;modelMasterId=</t>
  </si>
  <si>
    <t>LOE Hierachy</t>
  </si>
  <si>
    <t>Guidance Table</t>
  </si>
  <si>
    <t>Lvl3/4 Index</t>
  </si>
  <si>
    <t>Case</t>
  </si>
  <si>
    <t>Level 1 LoE Function</t>
  </si>
  <si>
    <t>Level 2 LoE Function</t>
  </si>
  <si>
    <t>Level 3 LoE Function</t>
  </si>
  <si>
    <t>Level 4 LoE Function</t>
  </si>
  <si>
    <t>Level 0 LoE</t>
  </si>
  <si>
    <t>Level 1 LoE</t>
  </si>
  <si>
    <t>Level 2 LoE</t>
  </si>
  <si>
    <t>Lvl 3?</t>
  </si>
  <si>
    <t>Level 3 LoE</t>
  </si>
  <si>
    <t>Lvl 4?</t>
  </si>
  <si>
    <t>Level 4 LoE</t>
  </si>
  <si>
    <t>Evidence Artefacts Examples</t>
  </si>
  <si>
    <t xml:space="preserve">Links to Guidance
</t>
  </si>
  <si>
    <t>Unique Entries</t>
  </si>
  <si>
    <t>Link 1</t>
  </si>
  <si>
    <t>Link 2</t>
  </si>
  <si>
    <t>Link 3</t>
  </si>
  <si>
    <t>Link 4</t>
  </si>
  <si>
    <t>Link 5</t>
  </si>
  <si>
    <t>Link 6</t>
  </si>
  <si>
    <t>Link 7</t>
  </si>
  <si>
    <t>Missing entries in the LoE Table</t>
  </si>
  <si>
    <t>Some LoEs lack guidance</t>
  </si>
  <si>
    <t>Strategic</t>
  </si>
  <si>
    <t>MoD - Military Capability Management</t>
  </si>
  <si>
    <t>Capability Analysis</t>
  </si>
  <si>
    <t>Is there sufficient and suitably mature evidence to underpin to the Strategic Case?</t>
  </si>
  <si>
    <t>Is the military capability need and/or business capability need (inc. Transformation) suitably evidenced and prioritised within departmental planning?</t>
  </si>
  <si>
    <t>Is the analysis of the military capability gap and/or business capability gap suitably evidenced to inform the need/case for change?</t>
  </si>
  <si>
    <t>Policy documents e.g. Defence strategic direction, SDSR.
Project Initiation Documents capturing the need and underpinning references.</t>
  </si>
  <si>
    <t>Defence strategy publications  - S1</t>
  </si>
  <si>
    <t>Is the military capability gap and/or business capability gap to be addressed suitably defined?</t>
  </si>
  <si>
    <t xml:space="preserve">Capability audit, gap analysis, Command plan, Learning from Experience, change investigations. </t>
  </si>
  <si>
    <t>Capability Management Practitioners' Guide (CMPG)  - S2</t>
  </si>
  <si>
    <t>Capability Management  - S3</t>
  </si>
  <si>
    <t>Requirement Engineering / Management</t>
  </si>
  <si>
    <t>Is there evidence that SMART objectives and business need have been derived from a case-for-change workshop with relevant stakeholders</t>
  </si>
  <si>
    <t>Record of workshop outputs
Output from Through-life Capability Management Stage 2 (Capability Goals)</t>
  </si>
  <si>
    <t>Through Life Management  - S4</t>
  </si>
  <si>
    <t>Is there evidence of the military capability or business capability need being include within FLC/TLB plans?</t>
  </si>
  <si>
    <t xml:space="preserve">ABC funding lines, command plans / business plans </t>
  </si>
  <si>
    <t>Is there evidence of the military capability or business capability need being given priority within FLC/TLB plans?</t>
  </si>
  <si>
    <t>Is the approach to managing the requirement set and solution acceptance suitably defined?</t>
  </si>
  <si>
    <t>Is there evidence that all relevant requirement stakeholders have been identified?</t>
  </si>
  <si>
    <t>Requirements and Acceptance Management Strategy (RAMS).</t>
  </si>
  <si>
    <t>Requirements and Acceptance Management Strategy  - S5</t>
  </si>
  <si>
    <t>Is there evidence demonstrating that a systematic approach has been/will be taken to requirement set development and releted risk management?</t>
  </si>
  <si>
    <t>Is there evidence that the necessary human resource and requirement management tools are in place/will be in place to enable effective requirement and acceptance management?</t>
  </si>
  <si>
    <t>Is there evidence of a suitable plan for managing the requirements, related risks and acceptance for the next phase, and across DLODs.</t>
  </si>
  <si>
    <t>iIs there evidence that risks related to  requirement alignment across DLODs  have been adequately addressed?</t>
  </si>
  <si>
    <t>Multi-Domain Integration</t>
  </si>
  <si>
    <t>Is there evidence of a suitable plan for consideration of integration/interoperability with all other relevant capabilities?</t>
  </si>
  <si>
    <t>iIs there evidence that risks related to  requirement for integration and interoperability with other programmes/systems/nations have been adequately addressed?</t>
  </si>
  <si>
    <t>Is there evidence of Multi-domain Integration having been considered?</t>
  </si>
  <si>
    <t>iIs there evidence that risks related to  requirement for Multi-domain integration  have been adequately addressed?</t>
  </si>
  <si>
    <t>Risk Issues and Opportunity Management</t>
  </si>
  <si>
    <t>Is there evidence of requirements management being subject to a risk review and any risks identified having been recorded and accepted?</t>
  </si>
  <si>
    <t>Risk Register
Requirements and Acceptance Management Strategy (RAMS).</t>
  </si>
  <si>
    <t xml:space="preserve">Risk Register  - M3 </t>
  </si>
  <si>
    <t>Climate Change Resilience</t>
  </si>
  <si>
    <t>Is there evidence that sufficient military capability and/or business capability (inc. Transformation) context is in place to support requirement set development?</t>
  </si>
  <si>
    <t xml:space="preserve">For military capability, is there sufficient evidence to demonstrate what part the military capability to be delivered will play in the Concept of Operations (CONOPS) or its equivalent. </t>
  </si>
  <si>
    <t>Is there evidence of climate resilience being suitably considered?</t>
  </si>
  <si>
    <t>Concept of Operations (CONOPS) that the programme is referencing</t>
  </si>
  <si>
    <t>Identify Scope, Constraints and Existing Assumptions  - S6</t>
  </si>
  <si>
    <t>Integrated Operating Concept - S7</t>
  </si>
  <si>
    <t>For business capability, is there sufficient evidence to demonstrate what part the business capability will play in wider Departmental/Government delivery.</t>
  </si>
  <si>
    <t>Policy document audit trail</t>
  </si>
  <si>
    <t>For military capability, is there evidence that the Concept of Employment (CONEMP), or equivalent, is suitably mature to support the requirement set?</t>
  </si>
  <si>
    <t>Concept of employment (CONEMP)</t>
  </si>
  <si>
    <t>Develop Draft CONEMP - S9</t>
  </si>
  <si>
    <t>CONEMP and CONUSE - S8</t>
  </si>
  <si>
    <t>For business capability, is there evidence that the Operating / Enterprise Model, or equivalent, is suitably mature to support the requirement set?</t>
  </si>
  <si>
    <t xml:space="preserve">Organisation Operating Model </t>
  </si>
  <si>
    <t>For military capability, is there evidence that the Concept of Use (CONUSE), or equivalent, is suitably mature to support the requirement set?</t>
  </si>
  <si>
    <t>CONUSE</t>
  </si>
  <si>
    <t>Develop System CONUSE  - S10</t>
  </si>
  <si>
    <t>Is there an interest in the programme/project requirement, and the solution to it, from an Operations perspective?  If so, what is the nature of the interest?</t>
  </si>
  <si>
    <t>Communication of support / endorsement from relevant Ops branches</t>
  </si>
  <si>
    <t>Capability Integration Products - S11</t>
  </si>
  <si>
    <t>Is there evidence of critical consideration of contextual knowledge gaps that could impact efficient development of the requirement set, and have any identified risks being agreed between the capability Sponsor?</t>
  </si>
  <si>
    <t>Risk Register</t>
  </si>
  <si>
    <t xml:space="preserve">Risk Management Documents  - M2 </t>
  </si>
  <si>
    <t>Is there evidence that the requirement set is fit-for-purpose to support the stage of acquisition?</t>
  </si>
  <si>
    <t xml:space="preserve">Is there evidence that the project requirement is aligned with underlying policies, strategies and business plans of the TLB/Dept/Gov?  </t>
  </si>
  <si>
    <t>Relevant policy list, policy alignment matrix</t>
  </si>
  <si>
    <t xml:space="preserve">Defence Strategy Index - S12 </t>
  </si>
  <si>
    <t>Integrated review - S14</t>
  </si>
  <si>
    <t xml:space="preserve">Defence Strategy publications - S13 </t>
  </si>
  <si>
    <t>Artificial Intelligence (AI) In Defence - S28</t>
  </si>
  <si>
    <t>Is there evidence that the User requirement, cross DLOD, is sufficiently mature to support generation of the  System Requirement / Service Requirement and support User acceptance of the capability/service to be delivered?</t>
  </si>
  <si>
    <t>Is there evidence that the military / business capability under consideration is suitably system bounded.</t>
  </si>
  <si>
    <t>User Requirement Documentation.
Operational Analysis Reporting.
Email from capability sponsor endorsing the user requirement.
Outletter from Requirements Oversight Committee.</t>
  </si>
  <si>
    <t>User Requirements Document (URD) Principles - S15</t>
  </si>
  <si>
    <t>Is there evidence of a suitable Single Statement of User Need?</t>
  </si>
  <si>
    <t>Is there evidence of key constraints or key dependencies placed on the programme being suitably recorded?</t>
  </si>
  <si>
    <t>DLOD Management</t>
  </si>
  <si>
    <t>Is there evidence to demonstrate that a holistic User requirement has been suitably developed.  (i.e. is there evidence of a structured / systematic approach being taken to fully capture the user need, including consideration of Defence Lines of Development where appropriate).</t>
  </si>
  <si>
    <t>Is there evidence of climate resilience being suitably considered within the user requirement?  Adaptation plan for climatic risks e.g. against Climate Resilience Checklist within Sustainability Appraisal Checklists, CIRAM including climatic report &amp; Climate Resilience Risk Register (CRRR) e.g. water stress, etc.
Flood Risk Assessments. Informed by establishment management plans.</t>
  </si>
  <si>
    <t>Safety</t>
  </si>
  <si>
    <t>Is there evidence that safety has been suitably considered within the User requirement?</t>
  </si>
  <si>
    <t>Security</t>
  </si>
  <si>
    <t>Is there evidence that security has been suitably considered within the User requirement?</t>
  </si>
  <si>
    <t>Is there evidence of the Public Sector Equality Duty (PSED) being suitably considered within the User requirement?</t>
  </si>
  <si>
    <t>Is there evidence that User requirements are suitably specific, measurable and achievable, and underpinned by appropriate evidence?</t>
  </si>
  <si>
    <t>Is there evidence that threshold and objective Measures of Effectiveness are supported by suitable analysis?</t>
  </si>
  <si>
    <t>Where requirement trades in threshold and objective Measures of Effectiveness are being made, is there evidence that trades are trades are being suitably recorded in the User requirement documentation?</t>
  </si>
  <si>
    <t>Is there evidence that User requirements have been suitably prioritised including the identification of Mandatory and Key User Requirements?</t>
  </si>
  <si>
    <t>Is there evidence that the User requirement has been endorsed by the leading Capability Sponsor or their authorised representative?</t>
  </si>
  <si>
    <t>Is there evidence that the User requirement has received oversight in accordance with the Integrated Assurance and Approvals Plan?  This may include TLB and Joint requirement oversight committees.</t>
  </si>
  <si>
    <t>Is there evidence that the System Requirement / Service Requirement is suitably mature to proceed with formal procurement?</t>
  </si>
  <si>
    <t>Is there evidence that System / Service Requirements are suitably specific, measurable and achievable, and underpinned by appropriate evidence?</t>
  </si>
  <si>
    <t>Is there evidence that threshold and objective Measures of Performance are supported by suitable analysis?</t>
  </si>
  <si>
    <t>Systems Requirement Document (SRD), Statement of requirement (SOR)</t>
  </si>
  <si>
    <t>System Requirements Document (SRD) Principles  - S16</t>
  </si>
  <si>
    <t>System Requirements Document (SRD) Structure - S17</t>
  </si>
  <si>
    <t>Where requirement trades in threshold and objective Measures of Performance are being made, is there evidence that trades are trades are being suitably recorded in the User requirement documentation?</t>
  </si>
  <si>
    <t>Is there evidence that safety has been suitably considered within the System Requirement / Service Requirement ?</t>
  </si>
  <si>
    <t>Is there evidence that security has been suitably considered within the System Requirement / Service Requirement ?</t>
  </si>
  <si>
    <t>Is there evidence of the Public Sector Equality Duty (PSED) being suitably considered within the System / Service requirement?</t>
  </si>
  <si>
    <t>Is there evidence that System/Service requirements have been suitably prioritised, including the identification of Mandatory and Key System / Service Requirements (Key Performance Indicators)?</t>
  </si>
  <si>
    <t>Is there evidence of the requirement set being 'red teamed' to check that it is fit-for-purpose?</t>
  </si>
  <si>
    <t>Independent Red Team Review of the requirement set.</t>
  </si>
  <si>
    <t>Red Teaming Handbook  - S18</t>
  </si>
  <si>
    <t>Is there evidence of the risks to Capability Protection being considered iaw JSP 656 and mitigation put in place if required/appropriate?</t>
  </si>
  <si>
    <t>Assured Capability Assessment.
Capability Protection Process - JSP 656, Part 2, Section 6 phased approach iaw project timeline.</t>
  </si>
  <si>
    <t>JSP 656 Exportability and Capability Protection  - S19</t>
  </si>
  <si>
    <t>Exportability and Capability Protection - S20</t>
  </si>
  <si>
    <t>MoD - Health, Safety &amp; Environmental Protection</t>
  </si>
  <si>
    <t>Sustainability</t>
  </si>
  <si>
    <t>Is there evidence that environmental sustainability requirements have been suitably considered?</t>
  </si>
  <si>
    <t xml:space="preserve">Is there evidence of environmental sustainability requirements being drawn from a suitable Sustainability Appraisal to support the next phase of the project?  </t>
  </si>
  <si>
    <t>Is there evidence of the likely sustainability risks and opportunities being suitably identified?</t>
  </si>
  <si>
    <t xml:space="preserve">Sustainability Strategy
Environmental Management Plan at relevant stage (Equipment). 
Sustainability Appraisal Stage- Report. (Infrastructure)
RIBA Stage-O Report (Infrastructure)
</t>
  </si>
  <si>
    <t>POEMS Procedures and Supporting Material - S22</t>
  </si>
  <si>
    <t xml:space="preserve">Sustainable Procurement in Defence Acquisition Guide - S21 </t>
  </si>
  <si>
    <t>Delivering Sound Environmental Performance in DE&amp;S Acquisition - S24</t>
  </si>
  <si>
    <t>Sustainable Procurement - S23</t>
  </si>
  <si>
    <t>Green Book supplementary guidance - S26</t>
  </si>
  <si>
    <t>Valuation of energy use and greenhouse gas (GHG) emissions - S25</t>
  </si>
  <si>
    <t>Is there evidence of the sustainability appraisal taking account of TLB and Departmental sustainability policy and strategies?</t>
  </si>
  <si>
    <t>Economic</t>
  </si>
  <si>
    <t>Core - Analysis</t>
  </si>
  <si>
    <t>Options</t>
  </si>
  <si>
    <t>Is there sufficient and suitably mature evidence to underpin to the Economic Case?</t>
  </si>
  <si>
    <t>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t>
  </si>
  <si>
    <t>Is there evidence of military / business (capability) options being suitably defined within the long list of options?</t>
  </si>
  <si>
    <t>Concept of Analysis, Capability Audit</t>
  </si>
  <si>
    <t>Concept of Analysis (COA)  - E3</t>
  </si>
  <si>
    <t>Magenta Book  - E2</t>
  </si>
  <si>
    <t>Evaluation Hub  - E4</t>
  </si>
  <si>
    <t>Is there evidence of delivery (procurement) options being suitably defined within the long list of options?</t>
  </si>
  <si>
    <r>
      <rPr>
        <sz val="11"/>
        <color rgb="FF000000"/>
        <rFont val="Calibri"/>
        <family val="2"/>
      </rPr>
      <t>Is there evidence that</t>
    </r>
    <r>
      <rPr>
        <strike/>
        <sz val="11"/>
        <color rgb="FF000000"/>
        <rFont val="Calibri"/>
        <family val="2"/>
      </rPr>
      <t xml:space="preserve"> an</t>
    </r>
    <r>
      <rPr>
        <sz val="11"/>
        <color rgb="FF000000"/>
        <rFont val="Calibri"/>
        <family val="2"/>
      </rPr>
      <t xml:space="preserve"> investigation of off-the-shelf equipment or technology that is already in-service with the 
military of another country or in the private sector to drive reduction in time and cost of delivery?</t>
    </r>
  </si>
  <si>
    <t>Is there evidence of funding options being suitably defined within the long list of options?</t>
  </si>
  <si>
    <t>Is there evidence of test and evaluation options being suitably defined within the long list of options?</t>
  </si>
  <si>
    <t xml:space="preserve"> JSP507 Investment Appraisal and Evaluation - E4</t>
  </si>
  <si>
    <t>Test and Evaluation - E5</t>
  </si>
  <si>
    <t>Is there evidence of appropriate Critical Success Factors being used to assess the long list of options?</t>
  </si>
  <si>
    <t>Appraisal</t>
  </si>
  <si>
    <t>Value for Money</t>
  </si>
  <si>
    <r>
      <t>Is there evidence of suitable objective analysis of an appropriate long-list of options to deliver the military / business capability need, which must include Do Nothing / Business as Usual, a requirement compliant Do Minimum</t>
    </r>
    <r>
      <rPr>
        <sz val="11"/>
        <rFont val="Calibri"/>
        <family val="2"/>
        <scheme val="minor"/>
      </rPr>
      <t>, and also off the shelf equipment or technology already in service.</t>
    </r>
  </si>
  <si>
    <t>Is there evidence of an appropriate evaluation approach being used to assess the long-list of options and generate the short-list of options?</t>
  </si>
  <si>
    <t>Is there evidence of appropriate consideration of cost-effectiveness.</t>
  </si>
  <si>
    <t>Option Analysis Plan, Option Appraisal Report(s)
Output from Devolution Plan Assessment
List of sustainability factors considered, with articulation of those factors considered appropriate to include in the evaluation of options</t>
  </si>
  <si>
    <t>Is there evidence of Public Sector Equality Duty (PSED) policy being appropriately considered in the appraisal of the long-list of options? Note: The Green Book  paragraph 4.18 refers.</t>
  </si>
  <si>
    <t>Green Book - E1</t>
  </si>
  <si>
    <t>Is there evidence of an assessment of how each long-list option supports or detracts from the current MOD Devolution Plan?</t>
  </si>
  <si>
    <t>Devolution - E6</t>
  </si>
  <si>
    <t>Is there evidence of appropriate consideration of sustainability factors (national/local economy, social, environmental, natural capital) in the assessment of options?</t>
  </si>
  <si>
    <t>Sustainability  - E7</t>
  </si>
  <si>
    <t>Is there evidence that safety has been suitably considered within the assessment of options?</t>
  </si>
  <si>
    <t>Through-life Capability Management</t>
  </si>
  <si>
    <t>Where asset life is a consideration, e.g. infrastructure, is there evidence that this has been suitably considered within the assessment of options?</t>
  </si>
  <si>
    <t>Is there evidence of an appropriate short-list of defined options to be taken forward for more detailed analysis in the next phase?</t>
  </si>
  <si>
    <t>Business Case - List of Options, Concept of Analysis</t>
  </si>
  <si>
    <t>Is there evidence of a suitably robust and endorsed plan for assessing cost-effectiveness of shortlisted options?</t>
  </si>
  <si>
    <t>Is there evidence of an appropriate plan for assessing cost-effectiveness of shortlisted options inline with JSP 507 and Green Book standards, including costs and benefits to UK society (i.e. social value) including the effects of climate change?</t>
  </si>
  <si>
    <t>Option Analysis Plan, Option Appraisal Report(s), Investment Appraisal, Cost Models, MDAL, Risk Register, Concept of Analysis
List of sustainability factors considered, with articulation of those factors considered appropriate to include in the evaluation of options</t>
  </si>
  <si>
    <t>Public Sector Equality Duty - E8</t>
  </si>
  <si>
    <t>Effects of Climate Change - E9</t>
  </si>
  <si>
    <t>Acquisition Safety - E10</t>
  </si>
  <si>
    <t xml:space="preserve">Is there evidence that the plan for assessing the cost-effectiveness of shortlisted options having been independently endorsed by economic and operational analysis Subject Matter Experts - typically at 1* level?  </t>
  </si>
  <si>
    <t>Engagement with Effectiveness and Economic SMEs</t>
  </si>
  <si>
    <t>Cost Estimation</t>
  </si>
  <si>
    <t>Is there evidence of suitable objective analysis of an appropriate short-list of options to deliver the military / business capability need, which must include Business as Usual and a Do Minimum?</t>
  </si>
  <si>
    <t>Is there evidence of a suitably robust quantitative / qualitative assessment of the cost-effectiveness of the short listed options against the requirement?</t>
  </si>
  <si>
    <t>Is the cost estimation suitably mature to support a fair comparison of options?</t>
  </si>
  <si>
    <t>OASP (Updated from SOC)
Endorsed Concept of Analysis (Head of Scrutiny for Cat A &amp; B)</t>
  </si>
  <si>
    <t>Is the effectiveness estimation suitably mature to support a fair comparison of options?</t>
  </si>
  <si>
    <t>Is there evidence of which option(s) are likely to offer best Value for Money?</t>
  </si>
  <si>
    <t>Value For Money  - E11</t>
  </si>
  <si>
    <t>Is there evidence that sensitivity analysis of the results has been conducted where appropriate e.g. FOREX uncertainty?  Note: Advice should be sought from Defence Economics.</t>
  </si>
  <si>
    <t>Rates  - F14</t>
  </si>
  <si>
    <t>Is there evidence that the short-list of options used at the start of the programme phase is still valid at the end and that there are no factors that would indicate a possible need for reconsideration of the short-list of option?</t>
  </si>
  <si>
    <t>Is there evidence that, when the outsourcing activities currently undertaken by MOD staff is being considered, an appropriate VfM benchmark has been developed in accordance with the Business Improvement Policy</t>
  </si>
  <si>
    <t> </t>
  </si>
  <si>
    <t>Business Improvement Policy</t>
  </si>
  <si>
    <t>Outsourcing Playbook - E12</t>
  </si>
  <si>
    <t>For the preferred option is there evidence that Value for Money will be suitably considered during formal market engagement?</t>
  </si>
  <si>
    <t>Is there evidence of a robust plan to compare market proposals (compared against benchmark where appropriate)?</t>
  </si>
  <si>
    <t>Where a benchmark is being used to underpin delivery of VfM, is there evidence that a suitable benchmark exists?</t>
  </si>
  <si>
    <t>Draft Tender Evaluation Strategy &amp; Criteria
Engagement with Economic Scrutiny</t>
  </si>
  <si>
    <t>Is there evidence that the tender evaluation scheme having been 'tested' for unintended outcomes and endorsed through early engagement with economic and operational analysis Subject Matter Experts?</t>
  </si>
  <si>
    <t>Single Sourcing</t>
  </si>
  <si>
    <t>For all single source procurements is there evidence that there is a robust 'should cost' comparator against which to assess VfM?</t>
  </si>
  <si>
    <t>Cost Comparator</t>
  </si>
  <si>
    <t>Is there evidence that the preferred option offers best value for money?</t>
  </si>
  <si>
    <t>Is there any evidence at FBC of fundamental changes that would indicate a need to re-open the option set?</t>
  </si>
  <si>
    <t>Master Data and Assumptions List (MDAL) / Cost Data and Assumptions List (CDAL)
Assumptions and Dependencies Management Tool (ADaM) Report</t>
  </si>
  <si>
    <t>Is there evidence that the defined tender evaluation plan has been followed?</t>
  </si>
  <si>
    <t>Tender Evaluation Report
Updated Investment Appraisal
Operational Analysis Supporting Paper</t>
  </si>
  <si>
    <t>Analysis and Modelling  - E13</t>
  </si>
  <si>
    <t>Is there suitable evidence that overall Value for Money has been demonstrated?</t>
  </si>
  <si>
    <t>Endorsed IA
Operational Analysis Supporting Paper</t>
  </si>
  <si>
    <t>Is there evidence that the Defence Economics Price Indices has been consulted and agreed indices to be applied in Variation of Price (VoP) clauses?</t>
  </si>
  <si>
    <t>Email correspondence with Defence Economics Price Indices Team</t>
  </si>
  <si>
    <t>Variation Of Price - E14</t>
  </si>
  <si>
    <t>Project Evaluation (Inc. LFE)</t>
  </si>
  <si>
    <t>Is there evidence of suitable project / programme evaluation taking place that is useful, proportionate, credible and robust?</t>
  </si>
  <si>
    <t>Is there evidence of an outline Programme Evaluation Plan (PEP) with a focus on project rationale and proportionality?</t>
  </si>
  <si>
    <t>Is there evidence that the PEP follows guidance from the Defence Economics Evaluation Team?</t>
  </si>
  <si>
    <t xml:space="preserve">Project Evaluation Plan </t>
  </si>
  <si>
    <t>Is there evidence of the programme intent and objectives being defined?</t>
  </si>
  <si>
    <t>Is there evidence that the scale and purpose of the programme evaluation is understood?</t>
  </si>
  <si>
    <t>Stakeholder Management</t>
  </si>
  <si>
    <t>Is there evidence of suitable scoping of stakeholders (users and uses) of the evaluation plan?</t>
  </si>
  <si>
    <t>Is there any evidence the that the outline plan considers the need for a draft Benefits Realisation Plan (BRP) to be developed during the Concept Phase? Note: BRPs typically apply to  Business Capability / Change projects in which benefits have been identified.</t>
  </si>
  <si>
    <t>Is there evidence that Defence Economic Evaluation Team has been engaged for advice and endorsement of the Outline PEP?</t>
  </si>
  <si>
    <t>Human Resource Management</t>
  </si>
  <si>
    <t>Is there evidence that the programme given early consideration to the resources and their availability to enable programme evaluation?</t>
  </si>
  <si>
    <t>Is there evidence of past programme evaluations being sought which may be relevant?</t>
  </si>
  <si>
    <t>Is there evidence of a draft detailed Programme Evaluation Plan (PEP) describing expected evaluation activity through the life of the programme?</t>
  </si>
  <si>
    <t>Is there evidence of a detailed logic model (visual diagram supported by written statements) for Inputs, Activities, Outputs and Outcomes?</t>
  </si>
  <si>
    <t>Is there evidence of an evaluation approach having been identified which best reflects the need and intended use of the evaluation output?</t>
  </si>
  <si>
    <t>Is there evidence of an appropriate set of evaluation questions been drafted?</t>
  </si>
  <si>
    <t>Is there evidence of appropriate methods and procedures for data analysis been outlined?</t>
  </si>
  <si>
    <t>Is there evidence of evaluation quality assurance having been outlined?</t>
  </si>
  <si>
    <t>Is there evidence of suitable consideration of evaluation objectives and the likely questions that will need to be answered by evaluation activity?</t>
  </si>
  <si>
    <t>Is there evidence of a suitable draft evaluation plan timetable setting out an initial view on main stages of evaluation planning and delivery?</t>
  </si>
  <si>
    <t>Is there evidence of suitable consideration of anticipated resources needed to deliver the evaluation plan?</t>
  </si>
  <si>
    <t>Is there evidence of suitable consideration of the scale of data requirements that needed to support the evaluation plan?</t>
  </si>
  <si>
    <t>If applicable, is there evidence of a mature Benefits Realisation Plan which clearly articulates how each key programme benefit will be realised?</t>
  </si>
  <si>
    <t>Is there evidence that Defence Economic Evaluation Team has been engaged for advice and endorsement of the draft detailed PEP?</t>
  </si>
  <si>
    <t>Is there evidence that the programme has the necessary resource planning to enable programme evaluation?</t>
  </si>
  <si>
    <t>Is there evidence of comprehensive Programme Evaluation Plan with proportionate scoping, design, considered evaluation questions, and a high-level timetable?</t>
  </si>
  <si>
    <t>Is there evidence of an appropriate set of evaluation questions been defined?</t>
  </si>
  <si>
    <t>Is there evidence of appropriate methods and procedures for data analysis been defined?</t>
  </si>
  <si>
    <t>Is there evidence of evaluation quality assurance having been defined?</t>
  </si>
  <si>
    <t>Is there evidence of a comprehensive evaluation plan with proportionate scoping and design?</t>
  </si>
  <si>
    <t>Is there evidence of detail on posts responsible for evaluation and expected dates of evaluation deliverables?</t>
  </si>
  <si>
    <t>Is there evidence that suitable evaluation questions are being set and have been reviewed?</t>
  </si>
  <si>
    <t>Is there evidence that data requirements and measures for quality assurance have been suitably defined?</t>
  </si>
  <si>
    <t>Is there evidence that a dissemination plan for evaluation findings has been defined?</t>
  </si>
  <si>
    <t>Is there evidence of expected timings, appropriate channels for communication and post(s) responsible?</t>
  </si>
  <si>
    <t>If applicable is there evidence of a mature Benefits Realisation Plan which clearly articulates how each key programme benefit will be realised?</t>
  </si>
  <si>
    <t>Is there evidence that Defence Economic Evaluation Team has been engaged for advice and endorsement of the comprehensive PEP?</t>
  </si>
  <si>
    <t>Commercial</t>
  </si>
  <si>
    <t>Core - Commercial</t>
  </si>
  <si>
    <t>Is there sufficient and suitably mature evidence to underpin to the Commercial Case?</t>
  </si>
  <si>
    <t>Is there evidence of an appropriate Commercial Strategy at this stage of acquisition?</t>
  </si>
  <si>
    <t>Is there evidence that a need is identified and solution possible?</t>
  </si>
  <si>
    <t>Is there evidence that the requirement has be properly considered, setting out the scope of work, with evidence that lessons from other projects and previous procurements have been identified, referenced and there is a mechanism in place to prevent these lessons reoccurring where appropriate?</t>
  </si>
  <si>
    <t>Is there evidence that a settled scope has been established and considered in line with previous procurements if similar?</t>
  </si>
  <si>
    <t>Commercial assessments,
Strategic Market Capacity, 
Written response from UKGI.
POCs:
Richard.Callard100@mod.gov.uk (DGFinance-UKGI ED2)
Aqeel.Merchant100@mod.gov.uk (DGFinance-UKGI-AD11)</t>
  </si>
  <si>
    <t>Commercial Strategies  - C1</t>
  </si>
  <si>
    <t>The Sourcing Playbook  - C3</t>
  </si>
  <si>
    <t>Market Analysis  - C5</t>
  </si>
  <si>
    <t>Cabinet Office Controls / Guidance</t>
  </si>
  <si>
    <t>Is there evidence that all relevant commercial stakeholders have been identified, including Crown Commercial Representatives?</t>
  </si>
  <si>
    <t>Has the Cabinet Office Strategic Supplier Team been consulted for potential Future Contracts with Babcock and BAES? Has consideration been given to contact with Crown Commercial Services (CCS), Infrastructure and Projects Authority (IPA), and Complex Transaction Team (CTT).</t>
  </si>
  <si>
    <t>Strategic Partnering Programme (SPP)  - C4</t>
  </si>
  <si>
    <t>Commercial Assistance and Scrutiny Team (CAST) - C6</t>
  </si>
  <si>
    <t>Cab Off Controls - C7</t>
  </si>
  <si>
    <t>Commercial &amp; Procurement Strategy</t>
  </si>
  <si>
    <t>Is there evidence of suitable consideration of novel or contentious aspects?</t>
  </si>
  <si>
    <t>Is there evidence that the market has the capacity to deliver the requirement and is there anything that prevents it from doing so?</t>
  </si>
  <si>
    <t>Is there evidence of suitable market engagement or other devices used to gain an evidential market review?</t>
  </si>
  <si>
    <t>If new requirements are being added into an existing Private Finance arrangement, is there evidence that UK Government Investments (UKGI) has been consulted to review and comment on the preferred course of action and to advise whether the PF contract change should be approved by HMT?</t>
  </si>
  <si>
    <t>If an infrastructure project, is there evidence of the Infrastructure and Projects Authority (IPA) and Complex Transaction Team (CTT) having been consulted?</t>
  </si>
  <si>
    <t>Infrastructure - Commercial Toolkit - C8</t>
  </si>
  <si>
    <t>JSP 850 Infrastructure and Estate  - C9</t>
  </si>
  <si>
    <t>Is there evidence that the approach to Market Engagement is sufficiently mature and meets Cabinet Office guidance on Market Engagement?</t>
  </si>
  <si>
    <t>Is there evidence that the approach to Early Market Engagement is suitably mature?</t>
  </si>
  <si>
    <t>Market Analysis - including: 
- An overview of the likely attractiveness of the requirement to the market place.
- Any market engagement been conducted.
- Sourcing opportunities and constraints.
- Outline the plans for future market engagement.</t>
  </si>
  <si>
    <t>Early Market Engagement (EME)  - C10</t>
  </si>
  <si>
    <t>Category Management  - C11</t>
  </si>
  <si>
    <t>Is there evidence that the approach to Formal Market Engagement is suitably mature?</t>
  </si>
  <si>
    <t>Is there evidence of a suitably mature and complete tender pack and contract?</t>
  </si>
  <si>
    <t>Category Management</t>
  </si>
  <si>
    <t>Is there evidence of appropriate Category Management consideration being made with the commercial solution?</t>
  </si>
  <si>
    <t>Is there evidence of Category Management Team consultation and endorsement of the programme's category management approach?</t>
  </si>
  <si>
    <t xml:space="preserve">Commercial Strategy </t>
  </si>
  <si>
    <t>Is there evidence that the commercial approach to Category Management sufficiently mature for the this approval point?</t>
  </si>
  <si>
    <t>Is there evidence of consideration of whether existing Category Management approaches represent viable routes to market?</t>
  </si>
  <si>
    <t>Is there evidence of commercial risk assessment and mitigation management appropriate to that stage of the programme?</t>
  </si>
  <si>
    <t>Is there evidence of any high-level commercial risks being identified at this early stage and captured, including any possible mitigating actions?</t>
  </si>
  <si>
    <t>Is there evidence of a risk table having been prepared and maintained which includes commercial risks?</t>
  </si>
  <si>
    <t>High level commercial risks included within the commercial strategy.
Email confirmation from legal representative.
Confirmation from the finance team that the risk assessment has concluded and that no contingent liability will be passed to MOD.</t>
  </si>
  <si>
    <t>Risk and the Commercial Role - C12</t>
  </si>
  <si>
    <t>Legal</t>
  </si>
  <si>
    <t>Is there evidence of Contract Terms and Conditions being assessed for risk?</t>
  </si>
  <si>
    <t>Is there evidence that there has been a qualified legal review of Contract Terms and Conditions?</t>
  </si>
  <si>
    <t xml:space="preserve">Is there evidence of  legal advice being sought where necessary on potential issues that may impact the programme procurement. </t>
  </si>
  <si>
    <t xml:space="preserve">Is there evidence of the top 5 commercial risks being adequately defined? </t>
  </si>
  <si>
    <t>Is there evidence that a Limitation of Contractor's Liability (LoCL) assessment has been completed, including risk allocation reasoning and methods to limit (e.g. indemnity, insurance)?</t>
  </si>
  <si>
    <t>Limiting of a Contractor's Liability (LoCL) and Indemnities - C13</t>
  </si>
  <si>
    <t xml:space="preserve">Confirm that any contingent liability has been understood </t>
  </si>
  <si>
    <t>Is there evidence of commercial models analysis, including contract duration, being suitably mature?</t>
  </si>
  <si>
    <t>Is there evidence of appropriate consideration of contract options?</t>
  </si>
  <si>
    <t>Is there evidence of appropriate consideration of 'lotting'?</t>
  </si>
  <si>
    <t>Outline Commercial Strategy
See link - attempt to complete as much of the Commercial Strategy as possible, highlighting areas where there is insufficient evidence at this stage but outline your plan as to how you will obtain the sufficient information necessary for the future. 
Revised commercial strategy (if any deviations have taken place since OBC stage)</t>
  </si>
  <si>
    <t>Is there evidence of appropriate consideration overseas procurement?</t>
  </si>
  <si>
    <t>Is there evidence of overseas procurement having been suitably reviewed as necessary, and alongside "social value" requirements for UK?</t>
  </si>
  <si>
    <t>Overseas Procurement and International Acquisition  - C14</t>
  </si>
  <si>
    <t>Is there evidence of appropriate consideration of innovation?</t>
  </si>
  <si>
    <t>Procuring Innovation  - C15</t>
  </si>
  <si>
    <t>Schedule Estimation</t>
  </si>
  <si>
    <t>Is there evidence of appropriate consideration of commercial milestones?</t>
  </si>
  <si>
    <t>Is there evidence  of a suitably detailed schedule for procurement and contract duration been produced, costed and with resource?</t>
  </si>
  <si>
    <t>Is there evidence that schedule uncertainty has been suitably considered in setting contract milestone dates?</t>
  </si>
  <si>
    <t>Is there evidence of appropriate consideration of success indicators?</t>
  </si>
  <si>
    <t>Is there evidence of settled and appropriate KPIs?</t>
  </si>
  <si>
    <t>Incentive Arrangements - C16</t>
  </si>
  <si>
    <t>Is there evidence of appropriate consideration of conflicts-of-interest across the commercial enterprise?</t>
  </si>
  <si>
    <t>Conflicts of Interest - C17</t>
  </si>
  <si>
    <t>Is there evidence of appropriate consideration of Transfer of Undertakings (Protection of Employment) Regulations (TUPE)?</t>
  </si>
  <si>
    <t>Is there evidence of the TUPE requirement being scoped?</t>
  </si>
  <si>
    <t xml:space="preserve">TUPE - C18 </t>
  </si>
  <si>
    <t>Is there evidence of contractor data being taken to allow full inclusion to procurement documentation?</t>
  </si>
  <si>
    <t>Is there evidence of a TUPE risk assessment being made and recorded?</t>
  </si>
  <si>
    <t>Is there confirmatory evidence of early commercial viability and attractiveness of the suggested commercial options/models?</t>
  </si>
  <si>
    <t>Is there evidence that any changes in the commercial approach that have occurred during the phase being concluded have been reflected within the revised Commercial Strategy</t>
  </si>
  <si>
    <t>Is there evidence that the justification for any changes to the Commercial Strategy have been recorded in the Commercial Strategy?</t>
  </si>
  <si>
    <t>Is there evidence of a mature approach to security matters?</t>
  </si>
  <si>
    <t>Is there evidence of security clearance requirements being suitably  defined?</t>
  </si>
  <si>
    <t>Is there evidence that bidders will be made fully aware of the time required to obtain any necessary security clearances? implications</t>
  </si>
  <si>
    <t>Commercial Strategy</t>
  </si>
  <si>
    <t>Confidentiality and Information Security  - C19</t>
  </si>
  <si>
    <t>Is there evidence that the impact of gaining security clearances are understood by the programme team and contractors?</t>
  </si>
  <si>
    <t>Is there evidence of appropriate consideration of General Data Protection Regulation (GDPR)?</t>
  </si>
  <si>
    <t>Is there evidence of appropriate consideration of company facility security?</t>
  </si>
  <si>
    <t>Is there evidence of a mature approach to safety and that the required safety design and production capability is available from potential or selected suppliers?</t>
  </si>
  <si>
    <t>Is there evidence that commercial contracts will adhere to Def Stan 056 and safety obligations?</t>
  </si>
  <si>
    <t>KiD S&amp;EP General Policy and Standards page - M35</t>
  </si>
  <si>
    <t>Safety in Contracts - C20</t>
  </si>
  <si>
    <t>Is there evidence of appropriate consideration of company facility safety?</t>
  </si>
  <si>
    <t>Is there evidence of sufficient commercial resource planning to support the commercial strategy and desired outcomes?</t>
  </si>
  <si>
    <t xml:space="preserve">Human Resource Plan
</t>
  </si>
  <si>
    <t>Procurement Planning and Resourcing  - C23</t>
  </si>
  <si>
    <t>Is there evidence of appropriate Purchasing/Procurement Strategy consideration at this stage of acquisition?</t>
  </si>
  <si>
    <t>Is there evidence of appropriate consideration and analysis of purchasing routes?</t>
  </si>
  <si>
    <t>Where applicable, is there evidence that relevant industrial impacts analysis has been commissioned from Defence Economics to help inform the proposed procurement strategy?</t>
  </si>
  <si>
    <t xml:space="preserve">Endorsement from MoD Chief Economist
Email from CLS, Email from DIPR, Confirmation from the Directorate of Security and Resilience </t>
  </si>
  <si>
    <t>Procurement Strategy and Approvals - C24</t>
  </si>
  <si>
    <t>Where applicable, is there appropriate evidence of the justification for delivering the requirement via the single source route?</t>
  </si>
  <si>
    <t>The Single Source Advisory Team  - C25</t>
  </si>
  <si>
    <t>Is there evidence of the tendering approach being suitably mature?</t>
  </si>
  <si>
    <t>Is there evidence of the Defence Sourcing Portal (DSP) being used for PIN, RFQ, VTN, etc?</t>
  </si>
  <si>
    <t>Commercial Strategy (highlighting any changes to the strategy after the negotiations have ceased)
Governance Plan
Procurement Strategy - Tender Assessment Process
Email from the Single Source Advisory Team (SSAT) 
Email confirmation from ICPT.
All enquiries should initially be directed to multiuser DESComrcl-ICPP@mod.gov.uk using the templates in the Commercial Cascade (12/2017)</t>
  </si>
  <si>
    <t>Tender Process  - C2</t>
  </si>
  <si>
    <t>Defence Sourcing Portal (DSP) Guidance  - C26</t>
  </si>
  <si>
    <t xml:space="preserve">Is there evidence that the requirement has been included in the Future Contracting Pipeline? </t>
  </si>
  <si>
    <t xml:space="preserve">Is there evidence of suitable consideration of iterative tendering, e.g. negotiation or Competitive Dialogue? </t>
  </si>
  <si>
    <t>Promoting Innovation - C27</t>
  </si>
  <si>
    <t>Where negotiation is being used, is there evidence of a suitable negotiation plan including statements of key issues that will be subject to negotiation?</t>
  </si>
  <si>
    <t>Is there evidence that the negotiation plan has considered the potential for changes in negotiation?</t>
  </si>
  <si>
    <t>Is there evidence that any changes in the negotiation plan have been recorded and the outcomes considered acceptable against the original negotiation goals?</t>
  </si>
  <si>
    <t>Is there evidence of a suitable approach to supplier selection / award criteria?</t>
  </si>
  <si>
    <t>Governance</t>
  </si>
  <si>
    <t>Is there evidence of a suitable procurement governance arrangement being in place to support effective tender action?</t>
  </si>
  <si>
    <t>Is there evidence that the commercial governance structure includes an appropriately constituted Moderation Panel to sign-off the tender assessment on behalf of a Programme Board?</t>
  </si>
  <si>
    <t>Where Single Source procurement is the intended commercial route, is there evidence that an appropriate single source approach is being adopted?</t>
  </si>
  <si>
    <t>Is there evidence that the Single Source Contract Regulations (SSCR) have been taken into account and are planned to be implemented, and that the Single Source Advisory Team (SSAT) have been notified?</t>
  </si>
  <si>
    <t>Single-source-regulations-office - C28</t>
  </si>
  <si>
    <t>Single Source Contract Regulations  - C29</t>
  </si>
  <si>
    <t>Is there evidence to confirm that the Single Sourcing mandated process is being followed, and the SSAT have been engaged?</t>
  </si>
  <si>
    <t>Is there evidence that the Indirect Costs Pricing Team (ICPT) have been consulted and an appropriate cost recovery (rates) position established given the scope and current position of the requirement in the procurement cycle?</t>
  </si>
  <si>
    <t>Intellectual Property</t>
  </si>
  <si>
    <t>Is there evidence that the IPR  management approach is sufficiently mature?</t>
  </si>
  <si>
    <t>Is there evidence that early Intellectual Property Rights (IPR) implications for the programme are being appropriately considered?</t>
  </si>
  <si>
    <t>Email confirmation from DIPR adviser - Click this link for list of advisors</t>
  </si>
  <si>
    <t>Intellectual Property Rights - C30</t>
  </si>
  <si>
    <t>Is there evidence that advice has been sought from Defence Intellectual Property Rights (DIPR) on potential intellectual property (i.e. technical data and software) issues that may impact the programme, and that an IP Strategy is included in the Commercial Strategy?</t>
  </si>
  <si>
    <t>Is the project's approach to pricing, payment and incentivisation sufficiently mature?</t>
  </si>
  <si>
    <t>Is there evidence of appropriate consideration of Insurance?</t>
  </si>
  <si>
    <t>PPIM, Scenario test output</t>
  </si>
  <si>
    <t>Payment  - C31</t>
  </si>
  <si>
    <t>Insurance  - C32</t>
  </si>
  <si>
    <t>Is there evidence of appropriate consideration of Liabilities and Indemnities?</t>
  </si>
  <si>
    <t>Liability and Indemnities  - C33</t>
  </si>
  <si>
    <t>Is there evidence of appropriate consideration of Dependencies e.g. GFA?</t>
  </si>
  <si>
    <t>Government Furnished Assets  - C34</t>
  </si>
  <si>
    <t>Is there evidence of appropriate consideration of Liquidated Damages?</t>
  </si>
  <si>
    <t>Damages (Liquidated and Common Law)  - C35</t>
  </si>
  <si>
    <t>Is there evidence of appropriate consideration of Incentivisation / Performance Monitoring?</t>
  </si>
  <si>
    <t>Is there evidence of appropriate consequences for Good Performance being applied?</t>
  </si>
  <si>
    <t>Is there evidence of appropriate consequences for Poor Performance being applied?</t>
  </si>
  <si>
    <t>Quality Assurance In Contracts  - C36</t>
  </si>
  <si>
    <t>Is there evidence of appropriate consideration of Earned Value Management?</t>
  </si>
  <si>
    <t>Earned Value Management (EVM)  - C37</t>
  </si>
  <si>
    <t>Is there evidence of Corporate Social Responsibility considerations sufficiently mature?</t>
  </si>
  <si>
    <t>Is there evidence of appropriate consideration of Ethical Trading?</t>
  </si>
  <si>
    <t>Procurement Strategy</t>
  </si>
  <si>
    <t>Sustainable Procurement - C38</t>
  </si>
  <si>
    <t>Is there evidence of appropriate consideration of Human Rights?</t>
  </si>
  <si>
    <t>Is there evidence of appropriate consideration of Modern Slavery?</t>
  </si>
  <si>
    <t>Is there evidence of appropriate consideration of probity and fraud protection?</t>
  </si>
  <si>
    <t>Fraud Defence  - C39</t>
  </si>
  <si>
    <t>Is there evidence of appropriate consideration of Bribery and Corruption?</t>
  </si>
  <si>
    <t>Commercial Awareness Guide - C40</t>
  </si>
  <si>
    <t>Is there evidence of appropriate consideration of Diversity and Equal Opportunities?</t>
  </si>
  <si>
    <t>Is there evidence of appropriate consideration of Impact on society?</t>
  </si>
  <si>
    <t>Social Value  - C41</t>
  </si>
  <si>
    <t>Is there evidence of appropriate consideration of Corporate Governance Arrangements?</t>
  </si>
  <si>
    <t>Governance and Statutory Reporting  - C42</t>
  </si>
  <si>
    <t>Is there evidence of relevant sustainability legislation and policy being appropriately addressed in the tender and contractual documents to reflect any social and environmental issues?</t>
  </si>
  <si>
    <t>Is there evidence of appropriate consideration of Environmental themes, topics, issues?</t>
  </si>
  <si>
    <t>Sustainability Strategy. Environmental Management Plan at relevant stage (Equipment). Evidence that POEMS has been / is being implemented.</t>
  </si>
  <si>
    <t>Is there evidence of appropriate consideration of Bio-diversity?</t>
  </si>
  <si>
    <t>Is there evidence of the approach to Social Value being sufficiently mature?</t>
  </si>
  <si>
    <t>Confirm that social value priority themes have been addressed in the setting of objectives.</t>
  </si>
  <si>
    <t>Proposed ITT/ITN which outlines the social value requirements.
Contract Management Plan
Commercial Strategy</t>
  </si>
  <si>
    <t>Social Value - M20</t>
  </si>
  <si>
    <t>Confirm that social value is being evaluated (minimum 10% weighting) as part of the procurement and that relevant social value theme(s) with associated policy outcome(s) have been identified.</t>
  </si>
  <si>
    <t>Confirm what social value measures will be included in the proposed contract. In addition, confirm how the delivery of social value will be monitored through the proposed contract management plan.</t>
  </si>
  <si>
    <t>Is there evidence that Commercial Resource planning is suitably mature?</t>
  </si>
  <si>
    <t>Is there evidence of an appropriately sized  and competent commercial team to support the procurement and contract management?</t>
  </si>
  <si>
    <t>Is there evidence of the core commercial team being identified?</t>
  </si>
  <si>
    <t>Email confirmation from legal representative.
Human Resource Plan
Training Plan</t>
  </si>
  <si>
    <t>If Negotiation is being adopted, is there evidence of the Negotiation Team being identified?</t>
  </si>
  <si>
    <t>Is there evidence of Commercial Policy support advice being available to the programme?  Note: This is intended to cover instances where the programme may need to draw on 'external' assistance.</t>
  </si>
  <si>
    <t>Is there evidence of sufficient legal representation being in place to support the procurement?</t>
  </si>
  <si>
    <t>Is there evidence of Single Source Advisory Team advice being available to the programme?</t>
  </si>
  <si>
    <t>Is there evidence of Defence Intellectual Property Rights advice being available to the programme?</t>
  </si>
  <si>
    <t>Is there evidence of commercial resource training requirements being identified?</t>
  </si>
  <si>
    <t>If Negotiation is being adopted, is there evidence of the training needs of the Negotiation Team being identified?</t>
  </si>
  <si>
    <t xml:space="preserve">For Complex Procurements, is there evidence of the Contract Management Team  having been identified? </t>
  </si>
  <si>
    <t>Change Management</t>
  </si>
  <si>
    <t>Is there evidence that the Commercial Governance and contract management is suitably mature?</t>
  </si>
  <si>
    <t>Is there evidence of a suitably mature outline contract management plan, and an outline obligations matrix that gives some indication as to how the contract will be managed?</t>
  </si>
  <si>
    <t>Is there evidence an appropriate Review and Reporting regime being employed?</t>
  </si>
  <si>
    <t>(Outline) Contract Management Plan.
Commercial Strategy.
CP&amp;F entry.</t>
  </si>
  <si>
    <t>Is there evidence of the Supplier relationship management approach being suitably mature?</t>
  </si>
  <si>
    <t>Contract Management  - C43</t>
  </si>
  <si>
    <t>Is there evidence of the Transition approach (including TUPE) suitably mature?</t>
  </si>
  <si>
    <t>Is there evidence that the Exit Strategy approach is suitably mature?</t>
  </si>
  <si>
    <t>Exit Strategies and Exit / Transition Management  - C44</t>
  </si>
  <si>
    <t>Is there evidence that Infrastructure and Projects Authority advice has been sought where a Private Finance Initiative contract is being exited?</t>
  </si>
  <si>
    <t>Is there evidence of the Contract Termination approach being suitably mature?  Is there evidence that the Disposal / Termination of Service planning is sufficiently mature and fit-for-purpose for the programme stage.</t>
  </si>
  <si>
    <t>Termination of Contract  - C45</t>
  </si>
  <si>
    <t>Is there evidence of a suitable contract governance framework in place to manage the proposed contract and to manage issue escalation?</t>
  </si>
  <si>
    <t>Governance and Statutory Reporting  - C46</t>
  </si>
  <si>
    <t>Is there evidence that a contractual deal structure has been completed which provides a summary of the structure of the commercial deal and the contractual relationships between the parties (including sub-contractors) who will deliver the requirement and explaining how it will operate and the ways in which it will contribute to ensuring that both the required capability and VFM are delivered?</t>
  </si>
  <si>
    <t>Finance</t>
  </si>
  <si>
    <t>Is there evidence that Contracting, Purchasing and Finance (CP&amp;F) tool has been set up and all actions complete?</t>
  </si>
  <si>
    <t>Contracting, Purchasing and Finance (CP&amp;F) - C47</t>
  </si>
  <si>
    <t>Contract Management</t>
  </si>
  <si>
    <t>Is there evidence that the approach to commercial dependency management is suitably mature?</t>
  </si>
  <si>
    <t>Is there evidence that  Commercial Dependencies are fully understood including any opportunities and threats which may impact this or other projs/progs?  If dependencies exist, category A and B projects should include a critical path both for procurement and the works contract.</t>
  </si>
  <si>
    <t>Government Furnished Assets</t>
  </si>
  <si>
    <t>Is there evidence that GFA obligations are properly justified (e.g. not available for supplier to source) and supported by appropriate terms and conditions, with methodology in order to monitor and manage through the life of the contract? Do resource assumptions remain with the additional demands of GFA?</t>
  </si>
  <si>
    <t>Is tender documentation suitably mature in relation to the programme schedule for market engagement?</t>
  </si>
  <si>
    <t>Is there evidence that the Cabinet Office contract drafting guides are being followed?</t>
  </si>
  <si>
    <t>Tender Documentation/References</t>
  </si>
  <si>
    <t xml:space="preserve">Is there evidence that policy requirements for Transparency are being suitably addressed? </t>
  </si>
  <si>
    <t>Transparency - C48</t>
  </si>
  <si>
    <t xml:space="preserve">Is there evidence that appropriate Procurement Regulations are being adopted? </t>
  </si>
  <si>
    <t>Procurement Law  - C49</t>
  </si>
  <si>
    <t>Is there evidence of commercial "Playbooks" relevant to the programme being followed?</t>
  </si>
  <si>
    <t>Is there evidence of appropriate Negotiation and Tender Evaluation having been completed?</t>
  </si>
  <si>
    <t>Is there evidence that the negotiation team has secured the deal as set out in the negotiation strategy?</t>
  </si>
  <si>
    <t>Commercial Strategy (highlighting any changes to the strategy after the negotiations have ceased)</t>
  </si>
  <si>
    <t>Is there evidence that the Moderation Panel has assessed whether the tender evaluation process set out in the advert has been followed? Is the language used in the evaluation and moderation consistent with that set out in the tender documentation?</t>
  </si>
  <si>
    <t>Tender Evaluation Report, Investment Appraisal, MDAL, Risk Register</t>
  </si>
  <si>
    <t>Tender Evaluation Centre of Expertise - C50</t>
  </si>
  <si>
    <t>Tender Evaluation  - C51</t>
  </si>
  <si>
    <t>Manage Tendering Process  - C52</t>
  </si>
  <si>
    <t>Is there evidence that the Tender Evaluation Report (TER) confirms that the preferred / selected supplier will provide the required deliverables and services in full?</t>
  </si>
  <si>
    <t xml:space="preserve">Where bidders are excluded due to their inability to supply as per the requirement / specification, is there evidence of bidder exclusion justification being recorded in the TER? </t>
  </si>
  <si>
    <t>Is there evidence that the Moderation Panel has assessed the risk of a legal challenge to the result of the tender assessment? Has the Moderation Panel considered the need for a legal review of the wording of the tender evaluation documentation?</t>
  </si>
  <si>
    <t>Minutes of the Moderation Panel meeting(s) - expected to include details of the judgements made by the panel.</t>
  </si>
  <si>
    <t>Is there evidence that appropriate Cabinet Office Spend Controls and processes are being followed?</t>
  </si>
  <si>
    <t>Is there evidence that suitable consideration is being given to Cabinet Office Spend Controls?</t>
  </si>
  <si>
    <t>Is there evidence that the programme has an entry in Cabinet Office Assurance Management System?</t>
  </si>
  <si>
    <t>E-mail with the relevant POC for the specific Cabinet Office control.</t>
  </si>
  <si>
    <t>Cab Office Spend Controls CPS - C52</t>
  </si>
  <si>
    <t>Is there evidence that the programme has factored in the 28 day Service Level Agreement timescale for obtaining Cabinet Office approval following internal MOD approval?</t>
  </si>
  <si>
    <t>IAAP</t>
  </si>
  <si>
    <t xml:space="preserve">Is there evidence to confirm whether the programme is subject to Cabinet Office Spend Control, Office of Government Property FM Pipeline Control (joint with CCS).  </t>
  </si>
  <si>
    <t>Engagement with DefComrcl-CAST-Mailbox@mod.gov.uk
DIO-pmoapprovals@mod.gov.uk (for Property and Facilities Management Spend Control)</t>
  </si>
  <si>
    <t>Is there evidence to confirm programme activity is subject to Cabinet Office Spend Control, Office of Government Property Controls including the proportionate pipeline (being tested with Office of Government Property (OGP))?</t>
  </si>
  <si>
    <t>Financial</t>
  </si>
  <si>
    <t>Core - Finance</t>
  </si>
  <si>
    <t>Is there sufficient and suitably mature evidence to underpin to the Financial Case?</t>
  </si>
  <si>
    <t>Is there evidence of a suitably mature cost estimate for the acquisition phase being approved?</t>
  </si>
  <si>
    <t>Is there evidence that a suitable cost breakdown structure has been adopted within the cost model, to support the cost estimate for the acquisition phase being approved?</t>
  </si>
  <si>
    <t>Is there evidence of a suitable cost breakdown considering the relevant aspects of the acquisition cycle, including Disposal? Note: Where a programme is seeking early commitment of funding (above Standing Approval) than would normally be the case (e.g. commitment at SOC rather than at OBC) the programme should adhere to cost model standards associated with the normal investment decision point unless special dispensation has been sought from the Approvals secretariate.</t>
  </si>
  <si>
    <t>Basis of estimate, covering Min/ML/Max, including contractor quote</t>
  </si>
  <si>
    <t>Cost Management Good Practice, Guidance &amp; Processes - F2</t>
  </si>
  <si>
    <t>CAAS Modelling Centre of Expertise - F3</t>
  </si>
  <si>
    <t>MCoE Trifold - F4</t>
  </si>
  <si>
    <t>Aqua Book - Producing Quaslity Analysis - F1</t>
  </si>
  <si>
    <t>Is there evidence of a suitable cost breakdown considering the Defence Lines of Development in-scope?</t>
  </si>
  <si>
    <t>Planning / Work estimating</t>
  </si>
  <si>
    <t>Where a policy programme is delivering policy change that has potential for significant departmental cost impact, is there evidence of a suitable cost impact breakdown associated with the different aspects of the policy being developed, including associated implementation cost?</t>
  </si>
  <si>
    <t>Is there evidence that safety has been suitably considered within the cost estimate?</t>
  </si>
  <si>
    <t>Is there evidence that safety obligations, requirements and mitigations been suitably assessed within cost modelling?</t>
  </si>
  <si>
    <t>Is there evidence of cost data and assumptions being suitably recorded, to support the cost estimate for the acquisition phase being approved?</t>
  </si>
  <si>
    <t xml:space="preserve">Is there evidence that cost data is suitably aligned / coordinated with wider project information (including MDAL, Commercial Strategy, Schedule assumptions, design maturity, etc)? </t>
  </si>
  <si>
    <t>Is there evidence that the cost breakdown is coordinated with wider project information, such as design maturity, procurement route and schedule?  Where wider information is unavailable, the cost information should be clear in the assumptions made, e.g. based upon Single Stage Design &amp; Build and a 52 week construction programme.</t>
  </si>
  <si>
    <t>Third Order Assumptions (3OA) and Master Data Assumptions List (MDAL), Historic Trend Analysis, Assumptions and Dependencies Management tool (ADaM) report.</t>
  </si>
  <si>
    <t>Is there evidence of cost data and assumptions being suitably underpinned with source information, including basis-of-estimate, to support the cost estimate for the acquisition phase being approved?</t>
  </si>
  <si>
    <t>Is there evidence of robust Basis of Estimate being provided with clear understanding of source date?</t>
  </si>
  <si>
    <t>For Infrastructure programmes, is there evidence that cost submissions are prepared in accordance with RICS NRM New Rules of Measurement and the cost maturity reflects the design maturity, e.g. RIBA Stage 2 should result in a Formal Cost Plan 1 as defined by NRM1 'Order of cost estimating and cost planning for capital building works'.</t>
  </si>
  <si>
    <t xml:space="preserve">Cost Model Validation Report and supporting Basis of Estimate Documentation
Demonstration that costs are Appropriate, Attributable and Reasonable under Single Source Contract Regulations (SSCR). Achieved through Allowable Cost Report (ACR) if conducted in CAAS, else Commercial review of Pricing Workbook.  </t>
  </si>
  <si>
    <t>Where a programme must comply with Single Source Contracting Regulations (SSCR), is there evidence of an assessment that contractor costs are allowable, attributed and reasonable (AAR) under the regulations? Is there evidence this assessment has been used to inform estimating?</t>
  </si>
  <si>
    <t>Is there evidence that cost uncertainty and risk has been suitably estimated and modelled, to support the cost estimate for the acquisition phase being approved?</t>
  </si>
  <si>
    <t>Is there evidence of uncertainty estimates (e.g. Minimum, Most Likely, Maximum) being underpinned by appropriate 'basis-of-estimate' information?</t>
  </si>
  <si>
    <t>Cost Uncertainty Analysis 
Cost Risk Analysis 
Project evaluation plan 
Cost model (Monte Carlo or, only when it can be justified, Empirical Rule). Alternative methods/models may be considered but their use must be justified and agreed by the approvals secretariate before they are used. 
Confirmation of whether or not the cost model is held on the Business Critical Model List.</t>
  </si>
  <si>
    <t>Is there evidence that risks included in the cost model align with relevant cost risk within the programme Risk Register? Is there evidence the risks have been sufficiently supported i.e. probability, impact, mitigation plans and mitigation costs, and risk profile.</t>
  </si>
  <si>
    <t xml:space="preserve">Is there evidence that 10/50/90% costs are modelled in line with Aqua Book/ MacPherson and CAAS Modelling Centre of Excellence guidance, and presented accurately within the Business Case.  </t>
  </si>
  <si>
    <t>Is there evidence that the overall estimated cost risk and uncertainty provision is appropriate for the project type and stage of acquisition and any adjustments justified, to support the cost estimate for the acquisition phase being approved?</t>
  </si>
  <si>
    <t>Is there evidence that a suitable independent comparison method has been used to check the appropriateness of the estimated risk and uncertainty provision?</t>
  </si>
  <si>
    <t>If an Optimism Bias (OB) tool is being used has this been subject to Validation and Verification?</t>
  </si>
  <si>
    <t>Optimism Bias assessment</t>
  </si>
  <si>
    <t>Optimism Bias  - F6</t>
  </si>
  <si>
    <t>Where Reference Class Forecasting (RCF) is being used, is there evidence that the RCF database holds data of comparable past projects?</t>
  </si>
  <si>
    <t>Where secondary, independent, cost estimating is being used as a comparator method, is there evidence that any modelling has been subject to Validation and Verification?</t>
  </si>
  <si>
    <t>Where there are differences in the estimate comparison, is there evidence that the differences have been explained and any adjustments to the risk and uncertainty provision justified?</t>
  </si>
  <si>
    <t>Accounting Treatment</t>
  </si>
  <si>
    <t>Is there evidence of appropriate accounting treatments being applied within the cost model, to support the cost estimate for the acquisition phase being approved?</t>
  </si>
  <si>
    <t>Is there suitable evidence of advice being taken on unusual / complex financial treatments?</t>
  </si>
  <si>
    <t xml:space="preserve">Review of Indices, DEL treatment, GDP deflators, Raw Materials &amp; Consumables (RMC), Single Use Military Equipment (SUME), Private Sector Support, ESP/EPP, exchange rates, VAT, Customs Procedure Code (CPC).
Accounting Treatment (inc. VAT assumptions) 
Written confirmation as to whether or not leases are within the programme's scope.  Where leases are in scope, confirmation from Financial Management Policy and Accounting (FMPA) that appropriate international accounting treatment has been applied.
FOREX calculation 
Description and quantification of potential contingent liabilities </t>
  </si>
  <si>
    <t>JSP 916 MOD Tax and Duty  - F7</t>
  </si>
  <si>
    <t>Dealing with Tax and VAT  - F8</t>
  </si>
  <si>
    <t>IFRS 16 Lease Accounting - F9</t>
  </si>
  <si>
    <t>The Financial Case - F10</t>
  </si>
  <si>
    <t>Raw Materials and Consumables (RMC)  - F11</t>
  </si>
  <si>
    <t>Contingent Liability - JSP 655 - F12</t>
  </si>
  <si>
    <t>Is there suitable evidence of any non-standard VAT treatment having been cleared with FMDP VAT Policy team?</t>
  </si>
  <si>
    <t>Is there evidence that the potential for lease(s) has been considered for the options considered and the preferred solution?  For a programme with a lease(s), is there evidence that the appropriate accounting treatment has been applied in accordance with International Financial Reporting Standard 16 (IFRS-16)?</t>
  </si>
  <si>
    <t>Approvals Guidance for IFRS 16 - F15</t>
  </si>
  <si>
    <t>Where there are FOREX considerations within a case, is there evidence that these FOREX considerations have been modelled appropriately? For a programme where FOREX constitutes more than 20% of the approval, is there evidence that the separate FOREX risk has been modelled and volatility assessed correctly?</t>
  </si>
  <si>
    <t>Is there evidence that the programme has considered whether it has any contingent liabilities and, if so, evidence that these are being suitably accounted for?  Is there evidence of a detailed explanation of financial and balance sheet impacts of any contingent liabilities expected?</t>
  </si>
  <si>
    <t>Contingent Liabilities - Fin Hub - F13</t>
  </si>
  <si>
    <t>Is there evidence that the cost model is has been suitably verified and validated, to support the cost estimate for the acquisition phase being approved?</t>
  </si>
  <si>
    <t>For any funding recommendation "to Approve", is there suitable evidence of the verification of the underpinning cost model(s)?</t>
  </si>
  <si>
    <t xml:space="preserve">V&amp;V certificate </t>
  </si>
  <si>
    <t>For any funding recommendation "to Approve", is there suitable evidence of the validation of the underpinning cost model(s) input data?</t>
  </si>
  <si>
    <t>Is there evidence that recommendations from the V&amp;V activity have been actioned?</t>
  </si>
  <si>
    <t>For any funding recommendation "to Note", is there suitable evidence of the verification of the underpinning cost model(s)?</t>
  </si>
  <si>
    <t>For any funding recommendation "to Note", is there suitable evidence of the validation of the underpinning cost model(s) input data?</t>
  </si>
  <si>
    <t>Is there evidence of cost benchmarking in support of the cost estimate for the acquisition phase being approved?</t>
  </si>
  <si>
    <t>Is there evidence that cost submissions are DIO CPAC (Cost and Price Analysis Capability) compatible for purposes of cost data collection?</t>
  </si>
  <si>
    <t>Benchmarking analysis</t>
  </si>
  <si>
    <t xml:space="preserve">CPAC - M4 </t>
  </si>
  <si>
    <t>Is there evidence that the cost submission has been benchmarked against previous Infrastructure estimates / current DIO CPAC (Cost and Price Analysis Capability) estimate and deviations explained?</t>
  </si>
  <si>
    <t>Is there evidence of a suitably mature estimate for the Whole-Life Cost (WLC) of the programme?</t>
  </si>
  <si>
    <t>Is there evidence that a suitable assessment has been made of the overall cost of the programme?</t>
  </si>
  <si>
    <t>Cost Breakdown Structure for WLC</t>
  </si>
  <si>
    <t>Is there evidence that a suitable cost breakdown structure has been adopted within the WLC model?</t>
  </si>
  <si>
    <t>Is there evidence of a suitable cost breakdown considering the relevant aspects of the acquisition cycle, including Disposal?</t>
  </si>
  <si>
    <t xml:space="preserve">Basis of estimate, covering Min/ML/Max, including contractor quote
</t>
  </si>
  <si>
    <t>Is there evidence that the cost of the training solution development and deployment is being appropriately considered?</t>
  </si>
  <si>
    <t>Is there evidence that the costs associated with extending the life of equipment is being appropriately considered?</t>
  </si>
  <si>
    <t>Is there evidence that the cost of the logistic support solution is being appropriately considered?</t>
  </si>
  <si>
    <t>Is there evidence that safety has been suitably considered within the WLC estimate?</t>
  </si>
  <si>
    <t>Is there evidence of cost data and assumptions being suitably recorded, to support the WLC model?</t>
  </si>
  <si>
    <t>Is there evidence of cost data and assumptions being suitably underpinned with source information,  including basis-of-estimate, to support the WLC model?</t>
  </si>
  <si>
    <t xml:space="preserve">Cost Model Validation Report and supporting Basis of Estimate Documentation
Demonstration that costs are Appropriate, Attributable and Reasonable under Single Source Contract Regulations (SSCR). Achieved through Allowable Cost Report (ACR) if conducted in CAAS, else Commercial review of Pricing Workbook.    </t>
  </si>
  <si>
    <t>Is there evidence that cost uncertainty and risk has been suitably estimated and modelled, to support the WLC model?</t>
  </si>
  <si>
    <t>Cost Uncertainty Analysis 
Cost Risk Analysis
Project evaluation plan
Cost model (Monte Carlo or, only when it can be justified, Empirical Rule). Alternative methods/models may be considered but their use must be justified and agreed by the approvals secretariate before they are used.
Confirmation of whether or not the cost model is held on the Business Critical Model List.</t>
  </si>
  <si>
    <t>Is there evidence that the overall estimated risk and uncertainty provision is appropriate for the project type and stage of acquisition and any adjustments justified, to support the WLC model?</t>
  </si>
  <si>
    <t>Optimism Bias Assessment</t>
  </si>
  <si>
    <t>Is there evidence of appropriate accounting treatments being applied within the WLC model?</t>
  </si>
  <si>
    <t>Is there suitable advice of advice being taken on unusual / complex financial treatments?</t>
  </si>
  <si>
    <t xml:space="preserve">Review of Indices, DEL treatment, GDP deflators, Raw Materials &amp; Consumables (RMC), Single Use Military Equipment (SUME), Private Sector Support, ESP/EPP, exchange rates, VAT, Customs Procedure Code (CPC).
Accounting Treatment (inc. VAT assumptions) 
Written confirmation as to whether or not leases are within the programme's scope.  Where leases are in scope, confirmation from Financial Management Policy and Accounting (FMPA) that appropriate international accounting treatment has been applied.
FOREX calculation in Cost Model 
Description and quantification of potential contingent liabilities </t>
  </si>
  <si>
    <t>Is there evidence that the WLC model has been suitably verified and validated?</t>
  </si>
  <si>
    <t>Is there evidence of the WLC estimate being benchmarked?</t>
  </si>
  <si>
    <t>Is there evidence that the current cost submission has been benchmarked against previous Infrastructure estimates / current DIO CPAC (Cost and Price Analysis Capability) estimate and deviations explained?</t>
  </si>
  <si>
    <t>Affordability</t>
  </si>
  <si>
    <t>Is there evidence of a high level assessment of affordability?</t>
  </si>
  <si>
    <t>Is there evidence that all potential/planned sources of funding have been identified to make programme delivery affordable? programme delivery have been identified?</t>
  </si>
  <si>
    <t>Profiled funding included in latest Annual Budgetary Cycle, Basis of funding line (indicative costs)</t>
  </si>
  <si>
    <t>Affordability and ABL  - F16</t>
  </si>
  <si>
    <t>Is there evidence that a suitable affordability assessment has been made and appropriately referenced?</t>
  </si>
  <si>
    <t>Is there suitable evidence to demonstrate that the estimated cost associated with the next acquisition phase is affordable?</t>
  </si>
  <si>
    <t>For next  phase is there evidence that the identified funding provision lines are correct and using the correct ABC reference year?</t>
  </si>
  <si>
    <t>Confirmatory email from Defence Resources</t>
  </si>
  <si>
    <t>For  next phase is  there evidence that the forecast funding requirement is affordable, in both total and profile?</t>
  </si>
  <si>
    <t>Communication from Defence Resources
Third Order Assumptions (3OA) and Master Data Assumptions List (MDAL), Historic Trend Analysis, Assumptions and Dependencies Management tool (ADaM) report.</t>
  </si>
  <si>
    <t>For  next phase  for any funding shortfalls (total and/or profile) is there evidence for how these shortfalls will be addressed and the impact that this may have of TLB/Department plans?</t>
  </si>
  <si>
    <t>Is there suitable evidence to demonstrate that estimated cost of the programme whole-life cost affordable?</t>
  </si>
  <si>
    <t>For WLC is there evidence that the identified funding provision lines are correct and using the correct ABC reference year?</t>
  </si>
  <si>
    <t xml:space="preserve">For WLC is there evidence that the forecast funding requirement is affordable? </t>
  </si>
  <si>
    <t>For WLC for any funding shortfalls (total and/or profile) is there evidence for how these shortfalls will be addressed and the impact that this may have of TLB/Department plans?</t>
  </si>
  <si>
    <t>Management</t>
  </si>
  <si>
    <t>Core - Project Delivery</t>
  </si>
  <si>
    <t>Is there sufficient and suitably mature evidence to underpin to the Management Case?</t>
  </si>
  <si>
    <t>Is there evidence that the programme's management arrangements are suitable and reflect the scope and scale of the programme?</t>
  </si>
  <si>
    <t>Is there evidence of the Project/Programme/Portfolio boundary(ies) being appropriately defined?</t>
  </si>
  <si>
    <t>Boundary illustration / articulation</t>
  </si>
  <si>
    <t>MOD P3M Principles - M1</t>
  </si>
  <si>
    <t>Is there evidence of a suitable through-life management approach being adopted?</t>
  </si>
  <si>
    <t xml:space="preserve">Through Life Management Plan </t>
  </si>
  <si>
    <t>Through Life Management (TLM)  - M5</t>
  </si>
  <si>
    <t>Project  Management</t>
  </si>
  <si>
    <t>Is there evidence that appropriate assumptions (including cost assumptions) have been captured and there is a suitable audit trail?</t>
  </si>
  <si>
    <t>Master Data and Assumption List (MDAL) / Cost Data and Assumptions List (CDAL)
Assumptions and Dependencies Management Tool (ADaM) Report</t>
  </si>
  <si>
    <t>Cost Data Assumptions List (CDAL) - M6</t>
  </si>
  <si>
    <t>Is there evidence that a fit-for-purpose governance regime is in place?</t>
  </si>
  <si>
    <t>Is there evidence that an SRO, or equivalent, has been appointed?</t>
  </si>
  <si>
    <t>Letter / Email of SRO appointment and acceptance
Diagram articulating the Governance Structure with supporting narrative where appropriate in the Business Case Responsible, Accountable, Consulted and Informed (RACI) Matrix Terms of Reference (TOR's)
Stakeholder List Programme / Project Management Plan
Governance Plan
Minutes / Record of Decisions from Boards, Working Groups, etc. during the last phase</t>
  </si>
  <si>
    <t>Project Governance  - M7</t>
  </si>
  <si>
    <t>Is there evidence that the  governance arrangements are fit-for-purpose and are suitably documented?</t>
  </si>
  <si>
    <t>Is there evidence that the main programme functions (requirement, financial, commercial, legal, etc) are sufficiently represented in the governance arrangements?</t>
  </si>
  <si>
    <t>Is there evidence that Boards, Working Groups, etc. within the governance arrangements have appropriate Terms of Reference (ToR)?</t>
  </si>
  <si>
    <t>Is there evidence that the governance arrangements have been documented with sufficient detail, including clarity on roles, responsibilities and escalation routes.</t>
  </si>
  <si>
    <t>Is there evidence that the governance plan clearly identifies the role of the Prog / Proj Board in considering project risks (including resourcing) and identifying the need for independent assurance of key products / outputs?</t>
  </si>
  <si>
    <t>Is there evidence that the governance plan clearly identifies how the Prog / Proj Board will access independent expert advice to support decision making on key prog / proj issues and risks?</t>
  </si>
  <si>
    <t>Is there evidence that the governance arrangements have been operating as defined?</t>
  </si>
  <si>
    <t>Is there evidence that  the delivery management arrangements are suitable for the outputs being delivered?</t>
  </si>
  <si>
    <t>Is there evidence of an appropriate approach being adopted for the delivery of the programme and its outputs (i.e. Spiral, Waterfall, Agile, Wagile, etc)?</t>
  </si>
  <si>
    <t xml:space="preserve">For equipment  programmes is there  evidence of a rational for not adopting spiral as default? </t>
  </si>
  <si>
    <t>Programme Management Plan</t>
  </si>
  <si>
    <t>Project Management Plan - M8</t>
  </si>
  <si>
    <t>Is there evidence of a robust Work Breakdown Structure (WBS) for the phase of acquisition being approved.</t>
  </si>
  <si>
    <t>Work Breakdown Structure (WBS)</t>
  </si>
  <si>
    <t>Work Breakdown Structure  - M9</t>
  </si>
  <si>
    <t>It there evidence that dependencies are being managed appropriately?</t>
  </si>
  <si>
    <t>Is there evidence that there are suitable arrangements in place for the management of dependencies?</t>
  </si>
  <si>
    <t>Dependency Management Plan
Dependency Matrix
Through Life Management Plan
Master Data and Assumptions List (MDAL) / Cost Data and Assumptions List (CDAL)
GFA List and Justification for each GFA
GFA Internal Business Agreements in place and up to date</t>
  </si>
  <si>
    <t>Dependencies Management  - M10</t>
  </si>
  <si>
    <t>Is there evidence that Internal (MOD) dependencies are identified and agreements in place?</t>
  </si>
  <si>
    <t>Is there evidence that External (non-MOD) dependencies are identified and agreements in place?</t>
  </si>
  <si>
    <t>Is there evidence that dependencies relating to Government Furnished Assets are being managed (including relevant assumptions), including associated risks.</t>
  </si>
  <si>
    <t>Is there evidence that the use of Government Furnished Assets (GFA) is appropriate?</t>
  </si>
  <si>
    <t>If use of GFA has been justified, is there evidence that GFA is being kept to a minimum?</t>
  </si>
  <si>
    <t>Is there evidence of written confirmation of GFA availability before contractually committing the MOD to GFA provision?</t>
  </si>
  <si>
    <t>Is there evidence of an appropriate delivery schedule for the programme?</t>
  </si>
  <si>
    <t>Is there evidence of an appropriately constructed and detailed schedule being in place that reflects the stage of the programme?</t>
  </si>
  <si>
    <t>Is there evidence the schedule is supported by a robust WBS and WBS dictionary?</t>
  </si>
  <si>
    <t xml:space="preserve">Baselined Deterministic Master
Schedule (possibly resourced) for the next phase and outline schedule for following phases.
Contractors Delivery Schedule
Definition of Key dates, e.g. IOC, FOC, etc.
Basis of Estimate, covering Uncertainty estimates (e.g. Min/ML/Max)
Suitable schedule to support SRA using an appropriate SRA model (e.g. Primavera Risk Analyser/Predict)
SRA Model and 10 50 90 outcomes including and excluding risk 
Risk Register
Optimism Bias Assessment
</t>
  </si>
  <si>
    <t>Is there evidence the schedule has been baselined to allow performance to be measured?</t>
  </si>
  <si>
    <t>Schedule Management  - M11</t>
  </si>
  <si>
    <t>Quality</t>
  </si>
  <si>
    <t>Is there evidence the Schedule has had appropriate quality checks e.g. use of scheduling software in-built schedule health checking tools?</t>
  </si>
  <si>
    <t>Is there evidence that the programme schedule has taken due consideration of the contractor(s) delivery plan(s)?</t>
  </si>
  <si>
    <t xml:space="preserve">Is there an Integrated Master Schedule (IMS) capturing supplier's delivery plans?
Or, is there evidence both external and internal dependencies have been suitably captured in the programme schedule?  </t>
  </si>
  <si>
    <t>Is there evidence that key capability milestones are clearly defined and do they represent suitable measures of capability delivery e.g. Initial Operating Capability (IOC) and (Full Operating Capability) FOC, Equipment Delivery Date (EDD), Planning Assumption for Service Entry (PASE) , etc?</t>
  </si>
  <si>
    <t xml:space="preserve"> Project Management Plan  - M12 </t>
  </si>
  <si>
    <t>Is there evidence of forecast dates for key programme milestones being supported by a suitable Schedule Risk Analysis?</t>
  </si>
  <si>
    <t>Is there evidence of uncertainty estimates for scheduled activities (i.e. Minimum, Most Likely, Maximum)  underpinned by suitable basis of estimates?</t>
  </si>
  <si>
    <t>Is there evidence that the schedule used for the Schedule Risk Analysis is a suitable representation of the full programme schedule?</t>
  </si>
  <si>
    <t xml:space="preserve"> Risk Register  - M13</t>
  </si>
  <si>
    <t>Risk Management - M14</t>
  </si>
  <si>
    <t xml:space="preserve">Risk Management - KiD  - M15 </t>
  </si>
  <si>
    <t>Is there evidence that the Schedule Risk Analysis has taken account of both uncertainty and risk?</t>
  </si>
  <si>
    <t>Is there evidence that the risks used in the Schedule Risk Analysis match those with time impacts in the risk register?</t>
  </si>
  <si>
    <t>Is there evidence that Optimism Bias (OB) has been assessed and the need for milestone date adjustment considered?  If milestone date adjustment has been considered necessary  is there evidence of adjustments being suitably documented and agreed? </t>
  </si>
  <si>
    <t>Is there evidence that appropriate programme delivery human resource management is in place?</t>
  </si>
  <si>
    <t>Is there evidence of programme resource requirements (numbers of personnel, grades/rank, function, etc) having been suitably identified for the next phase, and agreed?</t>
  </si>
  <si>
    <t xml:space="preserve">Resource Schedule
Resource Management Plan - including any recruitment activity or demands on external assistance
Strategic Market Capacity
Commercial Assessments
</t>
  </si>
  <si>
    <t>Resource Management - M16</t>
  </si>
  <si>
    <t>Where programme human resource requirements need to be met from external resources, is there evidence that this is justified and that a suitable delivery/management plan exists?</t>
  </si>
  <si>
    <t>Is there evidence of a strategic assessment of resource conditions (human, materials etc.) in the market place and whether the conditions will enable delivery of the required programme outputs?</t>
  </si>
  <si>
    <t>Is there evidence of planning to ensure sufficient human resource will be in place to support/maintain 'deliverables/change' through-life e.g. a resource loaded schedule.</t>
  </si>
  <si>
    <t>For Change Programmes, is there evidence that appropriate workforce change management is in place.</t>
  </si>
  <si>
    <t>Is there evidence that all stakeholders are appropriately engaged and understand what the change programme means for them and those they represent.</t>
  </si>
  <si>
    <t>Stakeholder Engagement - M17</t>
  </si>
  <si>
    <t>Is there evidence that any human resource change proposal is fully compliant with legal, policy and good practice guidelines?</t>
  </si>
  <si>
    <t>Is there evidence that the case-for-changes has been clearly articulated for all personnel that may be affected by the change?</t>
  </si>
  <si>
    <t>Business Change - M18</t>
  </si>
  <si>
    <t>Is there evidence that people and skills plans are in place and will support the delivery of the new business model in the medium and longer-term?</t>
  </si>
  <si>
    <t>Is there evidence that appropriate and complementary transition / transformation plans are in place that will enable effective management of people issues / business continuity during and post-implementation?</t>
  </si>
  <si>
    <t>Is there evidence that the programme has effectively considered the Public Sector Equality Duty in its planning &amp; decisions.</t>
  </si>
  <si>
    <t>Is there evidence that an Equality Impact Assessment (EQIA) has been completed and signed off.</t>
  </si>
  <si>
    <t>Change Management Plan</t>
  </si>
  <si>
    <t xml:space="preserve">The Public Sector Equality Duty (PSED)  - M19 </t>
  </si>
  <si>
    <t>Is there evidence that  appropriate fallback plans are in place?</t>
  </si>
  <si>
    <t>Is there evidence that there are suitable fallback plans in the event of a  delayed approval?</t>
  </si>
  <si>
    <t>Fallback Plan (Endorsed by SRO)</t>
  </si>
  <si>
    <t>Is there evidence that there are suitable fallback plans in event of late delivery of military/business capability, e.g. plans to extend the Out of Service Date of current equipment, take capability risk, extend existing service contracts, etc.</t>
  </si>
  <si>
    <t>Is there evidence that there are suitable fallback plans in the event of non-approval?</t>
  </si>
  <si>
    <t>If the programme is expected to include international trade, is there evidence that the implications of this are being suitably considered and recorded?</t>
  </si>
  <si>
    <t>Narrative on international trading risk and uncertainty within Business Case
MDAL
Risk Register
Commercial Strategy</t>
  </si>
  <si>
    <t>Deliverables acceptance testing</t>
  </si>
  <si>
    <t>Is there evidence that a suitably mature management plan exists for the acceptance of deliverables?</t>
  </si>
  <si>
    <t>Is there evidence a suitable acceptance management plan that ensures contractual requirements and performance will be met?</t>
  </si>
  <si>
    <t xml:space="preserve">(Draft at OBC) ITEAP
Programme/Project Management Plan </t>
  </si>
  <si>
    <t>ITEA Principles  - M21</t>
  </si>
  <si>
    <t>For equipment deliverables, is there evidence that a draft Integrated Test and Evaluation Plan (ITEAP) has been developed</t>
  </si>
  <si>
    <t>Is there evidence of how threshold and objective targets can be measured and demonstrated preventing misunderstandings or assumptions or alleviations from the User need?</t>
  </si>
  <si>
    <t>Is there evidence of a test and evaluation plan providing confidence that the contractual requirement and key performance indicators are fully understood and measurable?</t>
  </si>
  <si>
    <t>Is theer evidence that the tetsb and evaluation plan is sufficianet to identify substandard or counterfiet products and materials critical to safety and performance?</t>
  </si>
  <si>
    <t>For equipment deliverables, is there evidence that a mature Integrated Test and Evaluation Plan (ITEAP) has been developed</t>
  </si>
  <si>
    <t>Is there evidence that test and evaluation factors have been sufficiently considered to understand the testing requirements of a capability in terms of resource requirements (personnel, testing sites etc) and legal aspects?</t>
  </si>
  <si>
    <t>Is there evidence of suitable quality assurance approach covering both internal to MOD and and supply chain?</t>
  </si>
  <si>
    <t>Is there evidence of an appropriate approach to supply chain quality assurance that takes due account of JSP 940: MOD Policy for Quality?</t>
  </si>
  <si>
    <t>Is there suitable evidence that the project is taking an appropriate approach to quality and technical assurance with activities conducted across the supply chain to mitigate supplier risk?  Is there evidence that provides confidence that suppliers will meet contractual requirements and generate independent assurance to support acceptance in compliance with JSP 940: MOD Policy for Quality?</t>
  </si>
  <si>
    <t>Project Quality Management Strategy
Project Quality Management Plan</t>
  </si>
  <si>
    <t>Project Quality Management Plan (PQMP)  - M22</t>
  </si>
  <si>
    <t>Managing Quality and JSP 940 - M111</t>
  </si>
  <si>
    <t>Is there suitable evidence that where MOD is dependent on Industrial Partner(s) to help deliver the project, the level of risk associated with the capability, capacity and nationality of the likely prime contractors has been identified?  Is there evidence of outline plans for the activities required to provide confidence that suppliers will meet contractual requirements and generate independent assurance to support acceptance in compliance with JSP 940: MOD Policy for Quality.</t>
  </si>
  <si>
    <t>Is there suitable evidence that where MOD is dependent on Industrial Partner(s) to help deliver the project, the key elements of the supply chain are known and the level of risk associated with their capability, capacity and nationality has been identified? Is there evidence of plans being in place to manage the risks to provide confidence that suppliers will meet contractual requirements and generate independent assurance to support acceptance in compliance with JSP 940: MOD Policy for Quality.</t>
  </si>
  <si>
    <t>Is there evidence of an appropriate internal to MOD/programme approach to quality management that takes due account of JSP 940: MOD Policy for Quality?</t>
  </si>
  <si>
    <t>Is there suitable evidence that the programme conforms with MOD Quality Policy - will take an appropriate approach to internal quality management, commensurate with Project risk?  Note: "Quality planning is to be initiated at the outset of a Project" (JSP940).</t>
  </si>
  <si>
    <t>Is there evidence of an appropriate approach to configuration management (iaw SSDT21)?</t>
  </si>
  <si>
    <t>Cinfiguration Management Plan</t>
  </si>
  <si>
    <t>Configuration Management Policy and Principles - M112</t>
  </si>
  <si>
    <t>Configuration Management Plan Guidance - M113</t>
  </si>
  <si>
    <t xml:space="preserve">For Business Change Management Programmes, is the evidence of a clear documented approach to manage the planned implementation of business change within the organisation(s) in scope.  </t>
  </si>
  <si>
    <t>Has use of Consultancy &amp; Professional Services been fully considered and justified?</t>
  </si>
  <si>
    <t>Business Change Plan 
Completed Change Management Readiness Self-Assessment
Engagement with DefComrcl-HOConsultancyCatMan@mod.gov.uk
DFinStrat-FMPA-FinPol-ExtAsst@mod.gov.uk</t>
  </si>
  <si>
    <t xml:space="preserve">Programme Organisation  - M23 </t>
  </si>
  <si>
    <t>Contingent Labour, Consultancy &amp; Professional Services - M24</t>
  </si>
  <si>
    <t>For programmes/projects with infrastructure elements, is there evidence that Government Soft Landings guidance is being followed and the adoption of the UK Building Information Management (BIM) Framework - ref. JSP850?</t>
  </si>
  <si>
    <t>Defined environment, social, security, economic outcomes/performance targets
BiM maturity milestones
Environmental performance targets are being considered (or set)
Master Information Delivery Plan for the project</t>
  </si>
  <si>
    <t>Lifecycle Management  - M25</t>
  </si>
  <si>
    <t>BIM Framework - M26</t>
  </si>
  <si>
    <t>Approvals - JSP 850  - M27</t>
  </si>
  <si>
    <t>Is there evidence that a suitable Risk, Issues and Opportunity management regime is in place?</t>
  </si>
  <si>
    <t xml:space="preserve">Is there evidence that a suitable Risk, Issues and Opportunities management approach (i.e. management plans / governance processes) defined for the programme? </t>
  </si>
  <si>
    <t xml:space="preserve">Is there evidence that consistent management approach and review activity is being adopted in line with defined governance process </t>
  </si>
  <si>
    <t xml:space="preserve">Risk Management Plan (RMP)
</t>
  </si>
  <si>
    <t>Risk Management Plan  - M29</t>
  </si>
  <si>
    <t>Is there suitable evidence that all relevant Risks, Issues and Opportunities have been appropriately quantified, owned and are being actively managed?</t>
  </si>
  <si>
    <t xml:space="preserve">Is there evidence that the scope of risks and opportunities being considered is appropriate? </t>
  </si>
  <si>
    <t>Is there evidence that Safety risks, issue and opportunities have been considered appropriately?</t>
  </si>
  <si>
    <t>Business Case - Risk Narrative, International Trading Risk and Uncertainty Narrative
Risk Register
Commercial Strategy
MDAL
Evidence underpinning a basis-of-estimate covering:
- Min/ML/Max and Probability
- Mitigations/Opportunities
- Pre/Post Estimated Impacts
- Cost of Mitigations
- Risk Management Details
- Closed out details</t>
  </si>
  <si>
    <t>Safety Risk Management - M30</t>
  </si>
  <si>
    <t>Is there evidence that integration and interoperability risks with other programs/systems/nations being suitably considered?</t>
  </si>
  <si>
    <t>Integration and Interoperability Risk Management - M31</t>
  </si>
  <si>
    <t>International Trade</t>
  </si>
  <si>
    <t>If the programme is expected to include international trade, then is there evidence that the risk associated with this have been considered formally captured?</t>
  </si>
  <si>
    <t>Is there evidence of risk/opportunity owners being identified?</t>
  </si>
  <si>
    <t>Is there evidence that risk probability and impact assessments are underpinned by a clear 'basis-of-estimate' information?</t>
  </si>
  <si>
    <t>Estimating Techniques  - M32</t>
  </si>
  <si>
    <t>Is there evidence that opportunity probability and impact assessments are underpinned by a clear 'basis-of-estimate' information?</t>
  </si>
  <si>
    <t>Is there evidence of Inherent, Residual and Target risk assessments being made?</t>
  </si>
  <si>
    <t xml:space="preserve">Risk Response Stage  - M33 </t>
  </si>
  <si>
    <t>Opportunity Management  - M34</t>
  </si>
  <si>
    <t>Is there evidence of the cost of risk mitigation/opportunity pursuit being suitably estimated?</t>
  </si>
  <si>
    <t xml:space="preserve">Is there evidence that overall risk is suitably understood for the phase of the programme and that the SRO, or equivalent, is content with the level of military/business capability, cost and time risk exposure within the programme (risk 'appetite')? </t>
  </si>
  <si>
    <t>Risk Management Strategy (RMS)</t>
  </si>
  <si>
    <t>Risk Management Strategy  - M28</t>
  </si>
  <si>
    <t>Is there evidence of suitably mature Sustainability management?</t>
  </si>
  <si>
    <t>Is there evidence of an appropriately mature sustainability management plan / project sustainability strategy, commensurate with the stage of the project?</t>
  </si>
  <si>
    <t>Is there evidence of an implementation plan for achieving identified sustainability requirements and outcomes?</t>
  </si>
  <si>
    <t>Is there evidence of engagement with the relevant Sustainability Team with the Enabling Organisation to develop the sustainability management plan / strategy?</t>
  </si>
  <si>
    <t>Is there evidence of an appropriate environmental management approach being followed?</t>
  </si>
  <si>
    <t xml:space="preserve">For programmes/projects delivering products, services, or systems, is there evidence of an appropriate environmental performance assessment e.g. using Project Oriented Environmental Management System (POEMS)?
POEMS is part of the MOD's Acquisition Safety and Environmental Management System (ASEMS) and is mandated for all new DE&amp;S equipment projects.  </t>
  </si>
  <si>
    <t>For programmes/projects with infrastructure elements (new build and major refurbishments) is there evidence of an appropriate environmental performance assessment been, using a method such as DREAM or an equivalent (e.g. BRE Infrastructure, BREEAM, etc.), appropriate to the size, nature and impact of the infrastructure?</t>
  </si>
  <si>
    <t>Climate Sustainability</t>
  </si>
  <si>
    <t>Is there evidence that the programme conforms to extant policy in support of Transition-to-'Net Zero' - MOD Policy Instruction 01/20?</t>
  </si>
  <si>
    <t>Is there suitable evidence of the commercial, financial and environmental sustainability elements being in place?</t>
  </si>
  <si>
    <t>Is there evidence of appropriate specialist sustainability assessments being made (inc. statutory and regulatory assessments), as identified by the Sustainability Appraisal?</t>
  </si>
  <si>
    <t>Is there evidence that specialist sustainability assessments have been identified and completed (inc. statutory and regulatory assessments), as identified by the Sustainability Appraisal?</t>
  </si>
  <si>
    <t>Specialist assessment reports.
Plan for any specialist assessments still to be conducted.
Risk associated with specialist assessments still to be conducted.
Risk Register</t>
  </si>
  <si>
    <t>Environmental Protection - S27</t>
  </si>
  <si>
    <t>Is there evidence of the likely high-level sustainability risks and opportunities being suitably identified?</t>
  </si>
  <si>
    <t>Is there evidence of the likely sustainability impacts, mitigation measures and requirements for further assessment having been defined?</t>
  </si>
  <si>
    <t xml:space="preserve">For programmes/projects with infrastructure elements (new build and major refurbishments), is there evidence that the need for a planning application has been determined and planned? </t>
  </si>
  <si>
    <t>Is there evidence of planning conditions / anticipated planning conditions?</t>
  </si>
  <si>
    <t>Demonstration of how the National Planning Policy Framework will applied and discharged effectively.
Demonstration of how any known planning conditions/anticipated planning conditions will be discharged effectively.
e.g. Form 006; Section 106; Certificate of Lawfulness of Proposed Works to a listed building; contributions to local authorities for highways, utilities, education; etc.</t>
  </si>
  <si>
    <t>Is there evidence of suitably mature Safety management?</t>
  </si>
  <si>
    <t>Is there evidence of an appropriate safety and environment management approach /plan being followed?</t>
  </si>
  <si>
    <t>Is there evidence of work being scheduled to develop / further mature the  Safety  Management Plan.</t>
  </si>
  <si>
    <t>Is there evidence of suitably mature Test and Evaluation Acceptance strategy with a clear plan to achieve any required certification?</t>
  </si>
  <si>
    <t>Safety Management Plan. Programme Risk Register. Organisational Safety Assessment .</t>
  </si>
  <si>
    <t xml:space="preserve"> Safety Evidence Summary Table -  JSP 376 annex D - M38</t>
  </si>
  <si>
    <t> JSP 376 Defence Acquisition Safety Policy - C22</t>
  </si>
  <si>
    <t>OSA - M39</t>
  </si>
  <si>
    <t>ASEMS (DE&amp;S only) - M114</t>
  </si>
  <si>
    <t>Is there evidence the Safety Management Plan is suitably mature for the current stage of approval?</t>
  </si>
  <si>
    <t>Safety Management Plan. Programme Risk Register. Organisational Safety Assessment. Organisational Safety Assessment.</t>
  </si>
  <si>
    <t>Is there evidence that the programme's Safety Manager is content with the working practices in respect of the prevailing Safety Management plan.</t>
  </si>
  <si>
    <t>Is there evidence that the programme's Safety Case is suitably mature for the stage of acquisition?</t>
  </si>
  <si>
    <t>Is there evidence that the Safety Case report has been signed off by the SRO?</t>
  </si>
  <si>
    <t>Is there evidence of Safety User Requirements reflecting the need for the capability to be both ‘safe to operate’ and ‘operated safely’</t>
  </si>
  <si>
    <t>Safety Case</t>
  </si>
  <si>
    <t>Is there evidence of Safety Case review and update activity within the programme schedule?</t>
  </si>
  <si>
    <t>Is there evidence that the programme's Safety Case is suitably mature and aligned with the safety management plan and safety case best practice for the current stage of approval?</t>
  </si>
  <si>
    <t xml:space="preserve">Is there evidence that where there is a risk of counterfeit to critical safety and performance products and materiel, appropriate risk mitigation has been undertaken. </t>
  </si>
  <si>
    <t>For Transformation programmes, is there evidence of a suitable Organisational Safety Assessment being made?</t>
  </si>
  <si>
    <t xml:space="preserve">Safety Case. Organisational Safety Assessment </t>
  </si>
  <si>
    <t>Core - Security</t>
  </si>
  <si>
    <t>Is there evidence of suitably mature Security management?</t>
  </si>
  <si>
    <t>Is there evidence that a suitable Security Risk/Threat Assessment has been conducted for the project and its deliverable capability?</t>
  </si>
  <si>
    <t>Security Risk / Threat Assessment</t>
  </si>
  <si>
    <t>Security Risk Management  - M40</t>
  </si>
  <si>
    <t>JSP 440 - M41</t>
  </si>
  <si>
    <t>Secure by Design - M42</t>
  </si>
  <si>
    <t>Is there evidence that the programme Security Grading has been completed and endorsed by DSR-IIPCSy?</t>
  </si>
  <si>
    <t>Security Grading Assessment</t>
  </si>
  <si>
    <t>Is there evidence that a suitably mature Security Plan exists highlighting key security requirements and risk areas, as well as documenting security activities, products, resources and governance arrangements required, in accordance with JSP 440.</t>
  </si>
  <si>
    <t>Security Management Plan
the DE&amp;S Project Security Policy (for DE&amp;S delivered programmes)</t>
  </si>
  <si>
    <t>Is there evidence that a suitable Security Aspects Letters has been included in each contract graded OFFICIAL-SENSITIVE or above?</t>
  </si>
  <si>
    <t>Security Aspects Letter</t>
  </si>
  <si>
    <t>Is there evidence that a suitable Personal Data Aspects Letter has been included in each contract involving the processing of OFFICIAL-SENSITIVE-PERSONAL information?</t>
  </si>
  <si>
    <t>Personal Data Aspects Letter</t>
  </si>
  <si>
    <t>Protection of Personal Data  - M43</t>
  </si>
  <si>
    <t>Project Manager's Guide to Commercial Considerations  - M45</t>
  </si>
  <si>
    <t>Is there evidence that appropriate security DEFCONs are being include in each contract?</t>
  </si>
  <si>
    <t>Is there evidence that each contract includes DEFCON 531 Disclosure of Information?</t>
  </si>
  <si>
    <t>Security Management Plan / Assessment</t>
  </si>
  <si>
    <t>Confidentiality and Information Security - M44</t>
  </si>
  <si>
    <t>Is there evidence that each contract includes DEFCON 658 Cyber?</t>
  </si>
  <si>
    <t>Is there evidence that each contract involving the disclosure of material at SECRET or above includes DEFCON 659A Security Measures?</t>
  </si>
  <si>
    <t>Is there evidence that each contract involving the processing of OFFICIAL-SENSITIVE material includes DEFCON 660 Official-Sensitive Security Requirements?</t>
  </si>
  <si>
    <t>Is there evidence that each contract under which Contractor employees work on HMG establishments includes DEFCON 76 Conditions that Apply to Work at UK Government Establishments?</t>
  </si>
  <si>
    <t>Cyber</t>
  </si>
  <si>
    <t>Is there evidence that each contract has a current MOD Cyber Risk Profile and associated Supplier Assurance Questionnaire submitted.</t>
  </si>
  <si>
    <t>Cyber risk assessment</t>
  </si>
  <si>
    <t>Crypt-Key  - M46</t>
  </si>
  <si>
    <t>Where there is a requirement for crypt-key use, is there evidence that the programme has a suitable crypto management approach that has be endorsed by the Crypt Key Enterprise Authority.</t>
  </si>
  <si>
    <t xml:space="preserve">Communications with UKStratComDD-CyDR-CKEA@mod.gov.uk
Crypto Management Plan </t>
  </si>
  <si>
    <t>Is there evidence that a suitable Security Case has been developed to provide compliance with MOD and DE&amp;S security policy to support effective security risk management for Products, Systems and Services.</t>
  </si>
  <si>
    <t>Security Case</t>
  </si>
  <si>
    <t>Secure by design</t>
  </si>
  <si>
    <t>Is there evidence that the project is following Secure by Design principles and its Secure by Design plans are sufficiently mature for the stage of the project?</t>
  </si>
  <si>
    <t>Security Management Plan</t>
  </si>
  <si>
    <t>Is there evidence of suitably mature management of the associated Defence Lines of Development?</t>
  </si>
  <si>
    <t>Is there evidence that all DLOD owners have been identified and are engaged in developing their respective requirements, aligned with the Strategic Case, and engaged in delivery planning to ensure 'synchronisation' of cross-DLOD milestones?</t>
  </si>
  <si>
    <t>Business case - Cross-DLOD Narrative</t>
  </si>
  <si>
    <t>Defence Lines of Development - M47</t>
  </si>
  <si>
    <t>Is there evidence that the Training DLOD is suitably mature for the stage of acquisition with plans for delivery of outputs?</t>
  </si>
  <si>
    <t>Is there evidence of Training development being considered in accordance with JSP 822?.</t>
  </si>
  <si>
    <t>Is there evidence of suitable consideration of training for both operators and maintainers?</t>
  </si>
  <si>
    <t>Business case - DLOD Narrative</t>
  </si>
  <si>
    <t>Is there evidence of suitable consideration initial and continuation training?</t>
  </si>
  <si>
    <t>Is there evidence of suitable consideration of individual and team training?</t>
  </si>
  <si>
    <t>Is there evidence of suitable consideration cross-over training for personnel already qualified on legacy equipment?</t>
  </si>
  <si>
    <t>Is there evidence that the training burden on the user/operator is being minimised?</t>
  </si>
  <si>
    <t>Is there evidence that the Equipment DLOD is suitably mature for the stage of acquisition with plans for delivery of outputs?</t>
  </si>
  <si>
    <t>Is there evidence that the Personnel DLOD is suitably mature for the stage of acquisition with plans for delivery of outputs?</t>
  </si>
  <si>
    <t>Is there evidence that the Information DLOD is suitably mature for the stage of acquisition with plans for delivery of outputs?</t>
  </si>
  <si>
    <t>Is there evidence that the Doctrine and Concepts DLOD is suitably mature for the stage of acquisition with plans for delivery of outputs?</t>
  </si>
  <si>
    <t>Is there evidence that the Organisation DLOD is suitably mature for the stage of acquisition with plans for delivery of outputs?</t>
  </si>
  <si>
    <t>Is there evidence that the Infrastructure DLOD is suitably mature for the stage of acquisition with plans for delivery of outputs?</t>
  </si>
  <si>
    <t>Is there evidence that the Logistics DLOD is suitably mature for the stage of acquisition with plans for delivery of outputs?</t>
  </si>
  <si>
    <t>MoD - Support</t>
  </si>
  <si>
    <t>Support Solution</t>
  </si>
  <si>
    <t>Is there evidence of suitably mature Support Solution management?</t>
  </si>
  <si>
    <t>Is there evidence that the strategy/plan for Logistics Support is sufficiently mature for the stage of the programme?</t>
  </si>
  <si>
    <t>For the acquisition of an equipment or capability, is there evidence of suitable consideration of the Support Solution Envelope?</t>
  </si>
  <si>
    <t>Support Solution Development Tool (SSDT) use.</t>
  </si>
  <si>
    <t>Points of Contact - Support Solutions Envelope (SSE) - KiD - UK MOD - M48</t>
  </si>
  <si>
    <t>Support Solutions Envelope - M49</t>
  </si>
  <si>
    <t>Is the evidence that Support Planning, Tools and Management is sufficiently mature iaw the Support Solutions Envelope and Cross Cutting Theme 1?</t>
  </si>
  <si>
    <t xml:space="preserve">Is there an Integrated Logistics Support (ILS) Strategy and Plan, a Transition to Service and Fielding Plan, and has Supportability Analysis been undertaken? </t>
  </si>
  <si>
    <t>Introduction to the ILS Supportability Analysis (SA) End-to-End (E2E) Process - Integrated Logistic Support (ILS) - KiD - UK MOD - M50</t>
  </si>
  <si>
    <t>Cross-Cutting Theme (CCT) 1.1 - Integrated Logistic Support (ILS) Strategy and Planning - Support Solutions Envelope (SSE) - KiD - UK MOD - M51</t>
  </si>
  <si>
    <t>Cross-Cutting Theme (CCT) 1.2 - Supportability Analysis (SA) - Support Solutions Envelope (SSE) - KiD - UK MOD - M52</t>
  </si>
  <si>
    <t>Cross-Cutting Theme (CCT) 1.6 - Transition to Service, Fielding and In-Service Support Planning - Support Solutions Envelope (SSE) - KiD - UK MOD - M53</t>
  </si>
  <si>
    <t xml:space="preserve">Is there evidence that Support and Supportability Requirements are sufficiently mature iaw the Support Solutions Envelope and Cross Cutting Theme 2? </t>
  </si>
  <si>
    <t>Is there an URD and SRD, and has a Use Study been completed?</t>
  </si>
  <si>
    <t>Cross-Cutting Theme (CCT) 2 - Support and Supportability Requirements - Support Solutions Envelope (SSE) - KiD - UK MOD - M54</t>
  </si>
  <si>
    <t>Cross-Cutting Theme (CCT) 2.2 - Use Study - Support Solutions Envelope (SSE) - KiD - UK MOD - M55</t>
  </si>
  <si>
    <t>Is there evidence that Contracting for Support considerations are sufficiently mature iaw the Support Solutions Envelope and Cross Cutting Theme 3?</t>
  </si>
  <si>
    <t>Has consideration been made for Support Continuity, Contractors on Deployed Operations, and Intellectual Property Rights?</t>
  </si>
  <si>
    <t>Cross-Cutting Theme (CCT) 3 - Contracting for Support - Support Solutions Envelope (SSE) - KiD - UK MOD - M56</t>
  </si>
  <si>
    <t>Cross-Cutting Theme (CCT) 3.3 Contractor Support to Operations (CSO) - Support Solutions Envelope (SSE) - KiD - UK MOD - M57</t>
  </si>
  <si>
    <t>Is there evidence that Sustainable Support has been considered to sufficient maturity iaw the Support Solutions Envelope and Cross Cutting Theme 6?</t>
  </si>
  <si>
    <t>Has Sustainable Sourcing and Climate Change and Emmissions been considered and is there a Sustainability Strategy?</t>
  </si>
  <si>
    <t>(Draft) ILSP
Business Case - DLOD Narrative</t>
  </si>
  <si>
    <t>Cross-Cutting Theme (CCT) 4 - Support Information and Data Management - Support Solutions Envelope (SSE) - KiD - UK MOD - M58</t>
  </si>
  <si>
    <t>Is there evidence that the strategy/plan for Logistics Information is sufficiently mature?</t>
  </si>
  <si>
    <t>Is there evidence that Support Information and Data Management considerations are sufficiently mature iaw the Support Solutions Envelope and Cross Cutting Theme 4?</t>
  </si>
  <si>
    <t>Is there a Support Information Requirements Plan, Support Information Systems Strategy,  and are the programme engaged with Defence Digital?</t>
  </si>
  <si>
    <t>Cross-Cutting Theme (CCT) 5 - Obsolescence Management and Configuration Management - Support Solutions Envelope (SSE) - KiD - UK MOD - M59</t>
  </si>
  <si>
    <t>Is there evidence that the strategy/plan for Supportability Engineering is sufficiently mature for the stage of the programme?</t>
  </si>
  <si>
    <t>Is there evidence that Obsolescence and Configuration Management considerations are sufficiently mature iaw the Support Solutions Envelope and Cross Cutting Theme 5?</t>
  </si>
  <si>
    <t>Is there an Obsolescence Management Plan and Configuration Management Plan?</t>
  </si>
  <si>
    <t>Cross-Cutting Theme (CCT) 6 - Sustainable Support - Support Solutions Envelope (SSE) - KiD - UK MOD - M60</t>
  </si>
  <si>
    <t>Is there evidence that Reliability and Maintainability considerations are sufficiently mature iaw the Support Solutions Envelope and Core Development Area 1?</t>
  </si>
  <si>
    <t>Is there a Reliability and Maintainability Strategy/Plan?</t>
  </si>
  <si>
    <t>Core Development Area (CDA) 1 - Reliability and Maintainability (R&amp;M) - Support Solutions Envelope (SSE) - KiD - UK MOD - M61</t>
  </si>
  <si>
    <t>Is there evidence that consideration for Human Factors Integration is sufficiently mature iaw the Support Solutions Envelope and Core Development Area 2?</t>
  </si>
  <si>
    <t>Is there a Human Factors Integration Strategy/Plan?</t>
  </si>
  <si>
    <t>Core Development Area (CDA) 2 - Human Factors Integration (HFI) - Support Solutions Envelope (SSE) - KiD - UK MOD - M62</t>
  </si>
  <si>
    <t>Is there evidence that configuration management of defence materiel management is sufficiently mature?</t>
  </si>
  <si>
    <t>Is there evidence that Maintenance Planning considerations are sufficiently mature iaw the Support Solutions Envelope and Core Development Area 3?</t>
  </si>
  <si>
    <t>Is there a Maintenance Strategy/Plan?</t>
  </si>
  <si>
    <t>Core Development Area (CDA) 3 - Maintenance Planning - Support Solutions Envelope (SSE) - KiD - UK MOD - M63</t>
  </si>
  <si>
    <t>Is there evidence that Support and Test Equipment considerations are sufficiently mature iaw the Support Solutions Envelope and Core Development Area 4?</t>
  </si>
  <si>
    <t>Is there a Support and Test Equipment Strategy/Plan?</t>
  </si>
  <si>
    <t>Core Development Area (CDA) 4 - Support and Test Equipment (S&amp;TE) - Support Solutions Envelope (SSE) - KiD - UK MOD - M64</t>
  </si>
  <si>
    <t>Is there evidence that Technical Documentation considerations are sufficiently mature iaw the Support Solutions Envelope and Core Development Area 5?</t>
  </si>
  <si>
    <t>Is there a Technical Documentation Strategy or Management Plan?</t>
  </si>
  <si>
    <t>Core Development Area (CDA) 5 - Technical Documentation - Support Solutions Envelope (SSE) - KiD - UK MOD - M65</t>
  </si>
  <si>
    <t>Is there evidence that Facilities and Infrastructure considerations are sufficiently mature iaw the Support Solutions Envelope and Core Development Area 6?</t>
  </si>
  <si>
    <t>Is there a Facilities and Infrastructure Strategy/Plan?</t>
  </si>
  <si>
    <t>Core Development Area (CDA) 6 - Facilities and Infrastructure - Support Solutions Envelope (SSE) - KiD - UK MOD - M66</t>
  </si>
  <si>
    <t>Is there evidence that Training and Training Equipment considerations are sufficiently mature iaw the Support Solutions Envelope and Core Development Area 7?</t>
  </si>
  <si>
    <t>Is there a Training and Training Equipment Strategy/Plan?</t>
  </si>
  <si>
    <t>Core Development Area (CDA) 7 - Training and Training Equipment (T&amp;TE) - Support Solutions Envelope (SSE) - KiD - UK MOD - M67</t>
  </si>
  <si>
    <t>Is there evidence that Software Support and Associated Licensing considerations are sufficiently mature iaw the Support Solutions Envelope and Core Development Area 8?</t>
  </si>
  <si>
    <t>Is there a Software Support Strategy/Plan?</t>
  </si>
  <si>
    <t>Core Development Area (CDA) 8 - Software Support and Associated Licensing - Support Solutions Envelope (SSE) - KiD - UK MOD - M68</t>
  </si>
  <si>
    <t>Is there evidence that the strategy/plan for the Supply Chain is sufficiently mature for the stage of the programme?</t>
  </si>
  <si>
    <t>Is there evidence that planning for Equipment Transportability is sufficiently mature iaw the Support Solutions Envelope and Core Development Area 9?</t>
  </si>
  <si>
    <t>Has Equipment Transportability been captured in the ILS Plan, the CONUSE, URD and Use Study?</t>
  </si>
  <si>
    <t>Core Development Area (CDA) 9 - Equipment Transportability - Support Solutions Envelope (SSE) - KiD - UK MOD - M69</t>
  </si>
  <si>
    <t>Is there evidence that the management of Inventory (Equipment Support and General Material) is sufficiently mature iaw the Support Solutions Envelope and Core Development Area 10?</t>
  </si>
  <si>
    <t>Is there a Supply Support Strategy/Plan?</t>
  </si>
  <si>
    <t>Business Case - Narrative</t>
  </si>
  <si>
    <t>Core Development Area (CDA) 10 - Inventory: Equipment Support and General Materiel - Support Solutions Envelope (SSE) - KiD - UK MOD - M70</t>
  </si>
  <si>
    <t>Is there evidence that the management of Inventory (Fuels, Lubricants and Associated Products) is sufficiently mature iaw the Support Solutions Envelope and Core Development Area 11?</t>
  </si>
  <si>
    <t>Core Development Area (CDA) 11 - Inventory: Fuels, Lubricants Associated Products - Support Solutions Envelope (SSE) - KiD - UK MOD - M71</t>
  </si>
  <si>
    <t>Is there evidence that the management of Inventory (Ammunition and Explosives) is sufficiently mature iaw the Support Solutions Envelope and Core Development Area 12?</t>
  </si>
  <si>
    <t>Core Development Area (CDA) 12 - Inventory: Ammunition and Explosives - Support Solutions Envelope (SSE) - KiD - UK MOD - M72</t>
  </si>
  <si>
    <t>Is there evidence that the use of standard MOD Supply Chain Management (SCM) processes and procedures is sufficiently mature iaw the Support Solutions Envelope and Core Development Area 13?</t>
  </si>
  <si>
    <t>Core Development Area (CDA) 13 - Supply Chain Management (SCM) - Support Solutions Envelope (SSE) - KiD - UK MOD - M73</t>
  </si>
  <si>
    <t>Is there evidence that the codification of Inventory is sufficiently mature iaw the Support Solutions Envelope and Core Development Area 14?</t>
  </si>
  <si>
    <t>Core Development Area (CDA) 14 - Codification - Support Solutions Envelope (SSE) - KiD - UK MOD - M74</t>
  </si>
  <si>
    <t xml:space="preserve">Is there evidence that the management of Single Item Ownership has been considered and plans sufficiently mature iaw the Support Solutions Envelope and Core Development Area 15? </t>
  </si>
  <si>
    <t>Single Item Ownership (SIO)  - M75</t>
  </si>
  <si>
    <t>Is there evidence that the Packaging and Labelling considerations are sufficiently mature iaw the Support Solutions Envelope and Core Development Area 16?</t>
  </si>
  <si>
    <t>Is there a Packaging, Handling, Storage and Transportation Plan?</t>
  </si>
  <si>
    <t>Core Development Area (CDA) 16 - Packaging and Labelling - Support Solutions Envelope (SSE) - KiD - UK MOD - M76</t>
  </si>
  <si>
    <t>PHS&amp;T - Integrated Logistic Support - M85</t>
  </si>
  <si>
    <t xml:space="preserve">Is there evidence that the Handling, Storage and Distribution considerations of the capability are sufficiently mature, iaw the Support Solutions Envelope and Core Development Area 17? </t>
  </si>
  <si>
    <t>Core Development Area (CDA) 17 - Handling, Storage and Distribution - Support Solutions Envelope (SSE) - KiD - UK MOD - M77</t>
  </si>
  <si>
    <t>Is there evidence that Accounting for Government Furnished Assets is sufficiently mature iaw the Support Solutions Envelope and Core Development Area 18?</t>
  </si>
  <si>
    <t>Is there a strategy for Accounting for Government Furnished Assets and is this in the ILS Plan, and includes the required DEFCONs?</t>
  </si>
  <si>
    <t>Core Development Area (CDA) 18 - Accounting for Government Furnished Assets (GFA) - Support Solutions Envelope (SSE) - KiD - UK MOD - M78</t>
  </si>
  <si>
    <t>Is there evidence that Disposal and Termination Planning is sufficiently mature iaw the Support Solutions Envelope and Core Development Area 19?</t>
  </si>
  <si>
    <t>Is there a Disposal Plan?</t>
  </si>
  <si>
    <t>Core Development Area (CDA) 19 - Disposal and Termination - Support Solutions Envelope (SSE) - KiD - UK MOD - M79</t>
  </si>
  <si>
    <t>Disposal  - M86</t>
  </si>
  <si>
    <t>Engineering</t>
  </si>
  <si>
    <t>Is there evidence of suitably mature Engineering/Technology management?</t>
  </si>
  <si>
    <t>Is there evidence of suitable engineering management practice being adopted?</t>
  </si>
  <si>
    <t>Is there evidence of an appropriately mature Engineering Management Planning for the stage of acquisition?</t>
  </si>
  <si>
    <t>Is there evidence that engineering activities have been suitably scoped and defined?</t>
  </si>
  <si>
    <t xml:space="preserve">Engineering Management Plan
</t>
  </si>
  <si>
    <t>Engineering in Defence Acquisition - M87</t>
  </si>
  <si>
    <t>GEAR (DE&amp;S only) - M115</t>
  </si>
  <si>
    <t>Is there evidence that the engineering outputs / products have been adequately defined?</t>
  </si>
  <si>
    <t xml:space="preserve">Engineering Management Plan
TRL and SRL assessments
</t>
  </si>
  <si>
    <t>Is there evidence that JSP 901 direction and guidance is being followed?</t>
  </si>
  <si>
    <t>JSP 901 - M88</t>
  </si>
  <si>
    <t>Is there evidence that suitable engineering governance is in place to manage engineering risk?</t>
  </si>
  <si>
    <t xml:space="preserve">Is there evidence that  engineering and technical resources have been suitaby scoped and identified? </t>
  </si>
  <si>
    <t>Is there evidence that the engineering management planning has be subject to review?</t>
  </si>
  <si>
    <t>Is there evidence that key areas of engineering risk are being suitably considered over the programme lifecycle?</t>
  </si>
  <si>
    <t>Is there evidence that, where there is risk of substandard or counterfeit products or materials critical safety and performance,  appropriate risk mitigation has been undertaken?</t>
  </si>
  <si>
    <t>If applicable, is there evidence of suitable consideration of Human Factors management?</t>
  </si>
  <si>
    <t>Human Factors  - M89</t>
  </si>
  <si>
    <t>If applicable, is there evidence of suitable consideration of Software management?</t>
  </si>
  <si>
    <t>Software  - M90</t>
  </si>
  <si>
    <t>If applicable, is there evidence of suitable consideration of Spatial Data management?</t>
  </si>
  <si>
    <t>Spatial Data  - M91</t>
  </si>
  <si>
    <t>If applicable, is there evidence of suitable consideration of Standardisation management (in alignment with JSP 920)?</t>
  </si>
  <si>
    <t>Standardization  - M92</t>
  </si>
  <si>
    <t>If applicable, is there evidence of suitable consideration of Electromagnetic emission management?</t>
  </si>
  <si>
    <t>Electromagnetic  - M93</t>
  </si>
  <si>
    <t>If applicable, is there evidence of suitable consideration of Spectrum management?</t>
  </si>
  <si>
    <t>Spectrum  - M94</t>
  </si>
  <si>
    <t>If applicable, is there evidence of suitable consideration of Maintenance and Modelling/Simulation management?</t>
  </si>
  <si>
    <t>Modelling and Simulation - M95</t>
  </si>
  <si>
    <t>Is there evidence that appropriate consideration is being given to system maturity / risk?</t>
  </si>
  <si>
    <t>Is there evidence that the programme has an understanding of its System Readiness position?</t>
  </si>
  <si>
    <t>System Readiness Levels (SRLs)  - M96</t>
  </si>
  <si>
    <t>Is there evidence of suitable technology management practice being adopted?</t>
  </si>
  <si>
    <t>Is there evidence appropriate consideration of technology architectures being applied?</t>
  </si>
  <si>
    <t>Is the Logical System Architecture sufficiently understood to support selection and assessment of Physical System Architecture options?</t>
  </si>
  <si>
    <t>TRL and SRL assessments
Technology Management Plan (TMP)</t>
  </si>
  <si>
    <t>Technology Management - M97</t>
  </si>
  <si>
    <t>Is the project following Common Technology Architecture principles are being met and are its Common Technology Architecture plans sufficiently mature for the stage of the project.</t>
  </si>
  <si>
    <t>Confirm that the technical solution is in-line with the future architectural roadmap/objectives</t>
  </si>
  <si>
    <t>Is there evidence that appropriate consideration is being given to technology maturity / risk?</t>
  </si>
  <si>
    <t>Where there is novel or rapidly changing technology, is there evidence of this being adequately addressed in planning and delivery?</t>
  </si>
  <si>
    <t>Is there evidence of suitable any enabling technology(ies) planning to address development and integration?</t>
  </si>
  <si>
    <t>Is there evidence that the programme has an understanding of its Technology Readiness position?</t>
  </si>
  <si>
    <t>Is there evidence that appropriate consideration is being given to technology standards?</t>
  </si>
  <si>
    <t>Is there evidence that the programme's Digital &amp; Technology initiatives are aligned to Cabinet Office standards, including the Technology Code of Practice, and is its planning in this respect sufficiently mature for the stage of the project?</t>
  </si>
  <si>
    <t xml:space="preserve">Is there evidence that the programme is delivering data capability in line with the Defence Data Strategy, architectures, policies, standards and governance to increase standardisation and reuse of capabilities, ensure interoperability and maximise exploitation? Is the project compliant with the data assurance process as defined by the Defence Manual for ICT, JSP 604? </t>
  </si>
  <si>
    <t>Endorsements and Approvals</t>
  </si>
  <si>
    <t>Is there evidence for suitable Approvals management?</t>
  </si>
  <si>
    <t>Is there evidence that programme details have been recorded on Digital Approvals Tool (DAT) at least 6 months prior to planned submission date?</t>
  </si>
  <si>
    <t>Is there evidence that the appropriate route to approval with target submission dates agreed with approvals secretariate has been recorded on the DAT?</t>
  </si>
  <si>
    <t>Digital Approvals Tool</t>
  </si>
  <si>
    <t>Digital Approvals Tool (DAT)  - M98</t>
  </si>
  <si>
    <t xml:space="preserve">Is there evidence that all relevant approvals stakeholders have been identified and given access to DAT record? Note: All mandatory fields on DAT populated as a minimum.   </t>
  </si>
  <si>
    <t>Has the programme provided evidence of the sponsoring Director of Resource's view (in conjunction with the SRO) on the Accounting Officer Standards? Required for Category A and centrally approved Category B cases.</t>
  </si>
  <si>
    <t>E-mail from the sponsoring Director of Resource or their secretariat containing the RAYG rating.</t>
  </si>
  <si>
    <t>Accounting Officer  - M99</t>
  </si>
  <si>
    <t>Is there evidence of a record of previous approvals (including standing approvals) and the spend to date?</t>
  </si>
  <si>
    <t>3-Stage Approvals  - M100</t>
  </si>
  <si>
    <t>If an approval contains any retrospective elements is there evidence of relevant lessons being identified and reported?</t>
  </si>
  <si>
    <t>If a Review Note is being submitted,  is there evidence of relevant lessons being identified and reported?</t>
  </si>
  <si>
    <t>Review Note - Narrative</t>
  </si>
  <si>
    <t>Types of Submission  - M101</t>
  </si>
  <si>
    <t>Is there evidence of suitable assurance and approvals management?</t>
  </si>
  <si>
    <t>Is there evidence that an Integrated Assurance and Approvals Plan (IAAP) has been agreed by the approvals secretariate?</t>
  </si>
  <si>
    <t>Integrated Assurance and Approvals Plan (IAAP)</t>
  </si>
  <si>
    <t>Integrated Assurance and Approval Plan (IAAP) - M102</t>
  </si>
  <si>
    <t>Is there evidence that the IAAP has been followed and timely engagement undertaken effectively?</t>
  </si>
  <si>
    <t>Integrated Assurance and Approval Plan (IAAP) - Defence Major Programmes Portfolio - KiD - UK MOD - M103</t>
  </si>
  <si>
    <t>Is there evidence that all business case supporting evidence / supplementary documents been provided and are accessible?</t>
  </si>
  <si>
    <t>Is there evidence that the business case is following JSP 655 guidance?</t>
  </si>
  <si>
    <t>Does the Recommendation paragraph reference the PCT (performance, cost &amp; time) envelope as expected?  If OBC, has the expected submission of FBC and total anticipated cost been included?</t>
  </si>
  <si>
    <t>Email - Business Case manager confirmation of JSP 655 compliance</t>
  </si>
  <si>
    <t>JSP 655  - M104</t>
  </si>
  <si>
    <t>Has the need for Consultancy &amp; Professional Services investment approval been considered and sought if applicable?</t>
  </si>
  <si>
    <t>Engagement with DefComrcl-HOConsultancyCatMan@mod.gov.uk</t>
  </si>
  <si>
    <t>Cabinet Office Spend Controls  - M105</t>
  </si>
  <si>
    <t>Is the Business Case presented in the required format?</t>
  </si>
  <si>
    <t>The Business Case Format and Structure  - M106</t>
  </si>
  <si>
    <t>If Standing Approval (standing financial delegation) is being used, is there evidence that the Standing Approval funding limit has been calculated correctly?</t>
  </si>
  <si>
    <t xml:space="preserve">Previous Business Cases / Correspondence </t>
  </si>
  <si>
    <t>Standing Approvals  - M107</t>
  </si>
  <si>
    <t>Is there evidence of a suitably mature communication requirement and plan for meeting these requirements? E.g. staff and trade union engagement, cross government co-ordination, ministerial announcements, etc.</t>
  </si>
  <si>
    <t>Project Management Plan (PMP)
Business Case - Presentation &amp; Handling Narrative</t>
  </si>
  <si>
    <t>Project Management Products - M108</t>
  </si>
  <si>
    <t xml:space="preserve"> </t>
  </si>
  <si>
    <t>Lvl 2 LoE Table</t>
  </si>
  <si>
    <t>LOE Values</t>
  </si>
  <si>
    <t>For lvl 3 &amp; 4 links from sheet 2.1 to LOE Hierarchy</t>
  </si>
  <si>
    <t>Programme Type</t>
  </si>
  <si>
    <t>Business Case /stage</t>
  </si>
  <si>
    <t>Level 2 Index</t>
  </si>
  <si>
    <t>Line of Enquiry (Level 1)</t>
  </si>
  <si>
    <t>Line of Enquiry (Level 2)</t>
  </si>
  <si>
    <t>Lvl 3 Detail</t>
  </si>
  <si>
    <t>Lvl 4 Detail</t>
  </si>
  <si>
    <t>Lvl 2 row number in Hierarchy</t>
  </si>
  <si>
    <t>Evidence Artefact Examples</t>
  </si>
  <si>
    <t>Link to Guidance (Name)</t>
  </si>
  <si>
    <t>link 1</t>
  </si>
  <si>
    <t>link 2</t>
  </si>
  <si>
    <t>link 3</t>
  </si>
  <si>
    <t>link 4</t>
  </si>
  <si>
    <t>link 5</t>
  </si>
  <si>
    <t>link 6</t>
  </si>
  <si>
    <t>link 7</t>
  </si>
  <si>
    <t>Tags String</t>
  </si>
  <si>
    <t>Missing entries (Project Type)</t>
  </si>
  <si>
    <t>Missing entries (Business Case Stage)</t>
  </si>
  <si>
    <t>Change made for v2.7</t>
  </si>
  <si>
    <t>Risk and Complexity Assessment</t>
  </si>
  <si>
    <r>
      <t xml:space="preserve">User Instructions: </t>
    </r>
    <r>
      <rPr>
        <sz val="8"/>
        <rFont val="Calibri"/>
        <family val="2"/>
        <scheme val="minor"/>
      </rPr>
      <t>Input core factor scores (in col L) and rationale (in col M) from related RCA. Only a score (whole number 1-5) can be inputted. All 37 core factors must have a score and rationale - if deemed inapplicable the factor should have been scored as 1 ( v.low) and an explanation provided in rationale. Note matrix below is taken from RCA v 2.4 but factor scores from earlier RCA versions can be used. If you cut and paste from separate RCA document, only paste the text to retain colour formattng. If cutting and pasting the score from RCA v1.1, only the value should be copied and not the underlying formula.
When complete go to next step - sheet 2.1 LOEs, Artefacts &amp; Assurance.</t>
    </r>
  </si>
  <si>
    <t>Theme</t>
  </si>
  <si>
    <t>RCA Factor</t>
  </si>
  <si>
    <t>Definition / Context</t>
  </si>
  <si>
    <t>MOD Function or Directortate</t>
  </si>
  <si>
    <t xml:space="preserve"> Score </t>
  </si>
  <si>
    <t>Score Rationale</t>
  </si>
  <si>
    <t>Strategic Fit</t>
  </si>
  <si>
    <t xml:space="preserve">Alignment with Departmental Plans and Policies </t>
  </si>
  <si>
    <t>Programmes are impacted by and must  be  cognisant of many existing Dept/Gov policies and any potential policy changes. Resilience of the programme intent/outcome to changes resulting from policy and capability reviews and ABC planning round is important in providing a stable basis for programme activity.</t>
  </si>
  <si>
    <t>Military Capability Management</t>
  </si>
  <si>
    <t>The programme intent and outcomes are very well aligned to Gov/Dept plans/policies and/or there is a very low probability of change occurring.</t>
  </si>
  <si>
    <t>The programme intent and outcomes are well aligned to Gov/Dept plans/policies and/or there is a low probability of change occurring.</t>
  </si>
  <si>
    <t>The programme intent and outcomes are aligned to Gov/Dept plans/policies and/or there is a moderate probability of change occurring.</t>
  </si>
  <si>
    <t>The programme intent and outcomes are not well aligned to Gov/Dept plans/policies and/or there is a high probability of change occurring.</t>
  </si>
  <si>
    <t>The programme intent and outcomes are not well aligned to Gov/Dept plans/policies and/or there is a very high probability of change occurring.</t>
  </si>
  <si>
    <t>Objectives</t>
  </si>
  <si>
    <t xml:space="preserve">Programme Objectives  Understanding and Definition </t>
  </si>
  <si>
    <t xml:space="preserve">Clear, well defined objectives aligned to overall programme intent/outcomes provide an  important basis for programme activity. Include consideration of impact of JSP 887 Public Sector Equality Duty (PSED) re Human Factors </t>
  </si>
  <si>
    <t>The programme objectives are addressed; very well understood and very well defined.</t>
  </si>
  <si>
    <t>The programme objectives to be addressed are well understood and well defined.</t>
  </si>
  <si>
    <t>There is some understanding of the programme objectives to be addressed and/or are only partially defined and requires further work.</t>
  </si>
  <si>
    <t>The programme objectives to be addressed are not very well understood and/or needs further work to define.</t>
  </si>
  <si>
    <t>There is no real understanding of the programme objectives to be addressed and/or significant work is needed to define.</t>
  </si>
  <si>
    <t>Programme Justification</t>
  </si>
  <si>
    <t xml:space="preserve">Clear understanding and definition of the military or business threat or opportunity that the programme is seeking to address provide justification for the programme and supports development of robust  programme objectives.
</t>
  </si>
  <si>
    <t>The military or business threat or opportunity to be addressed is very well understood and very well defined.</t>
  </si>
  <si>
    <t>The military or business threat or opportunity to be addressed is well understood and well defined.</t>
  </si>
  <si>
    <t>There is some understanding of the military or business threat or opportunity to be addressed and/or more work is required to fully define it.</t>
  </si>
  <si>
    <t>The military or business threat or opportunity to be addressed is not very well understood and/or needs further work to define.</t>
  </si>
  <si>
    <t>There is no real understanding of the military or business threat or opportunity to be addressed and/or significant work is needed to define it.</t>
  </si>
  <si>
    <t xml:space="preserve">Programme intent and outcome understanding and endorsement is required at various levels with internal stakeholders. Additionally  intent and outcomes need acceptance by external industry stakeholders (where applicable). The level of agreement will depend on where the programme is in its lifecycle and its Requirement and Acceptance Management Strategy.
</t>
  </si>
  <si>
    <t xml:space="preserve">Programme outcome is stable and has been appropriately endorsed/accepted by all internal/external stakeholders </t>
  </si>
  <si>
    <t>Programme outcome is stable and has been endorsed/accepted by majority of internal/external stakeholders.</t>
  </si>
  <si>
    <t>Programme outcome is mostly stable but has not yet been endorsed/accepted by majority of internal/external stakeholders.</t>
  </si>
  <si>
    <t>Programme outcome is not entirely stable and has been endorsed/accepted by some internal/external stakeholders. Risk of failure to reach agreement.</t>
  </si>
  <si>
    <t>Programme outcome lacks stability and has not been endorsed/accepted by internal/external stakeholders. Significant risk of failure to reach agreement.</t>
  </si>
  <si>
    <t>Safety &amp; Environment</t>
  </si>
  <si>
    <t>Health and Safety Regulatory Operating Context</t>
  </si>
  <si>
    <t>The default position is that within the UK we comply with all applicable Health and Safety  legislation.
In circumstances where the nature of Defence and Security activities inevitably conflict with Health and Safety requirements and thus Defence has Derogations, Exemptions, or Dis-applications (DEDs) from H&amp;S legislation, or where other circumstances indicate the need for Defence regulation of activities, we maintain Departmental arrangements that produce outcomes that are, so far as reasonably practicable, at least as good as those required by UK legislation.</t>
  </si>
  <si>
    <t>Defence Safety</t>
  </si>
  <si>
    <t xml:space="preserve">Outcomes have many common features with civilian equivalents and has minimal safety or environmental impact requiring little or no compliance with regulation and no oversight from Statutory Regulators. </t>
  </si>
  <si>
    <t xml:space="preserve">Outcomes have many common features with civilian equivalents and has some safety or environmental impact requiring compliance with regulation and attracting minimal oversight from Statutory Regulators. </t>
  </si>
  <si>
    <t>Outcomes have common to some other high hazard industries with a significant safety or environmental impact attracting oversight from Statutory Regulators.</t>
  </si>
  <si>
    <t xml:space="preserve">Outcomes have unique to Defence with a significant safety or environmental impact. Outcomes are subject to some DEDs and so will attract oversight from Defence Regulators as well as Statutory Regulators. </t>
  </si>
  <si>
    <t xml:space="preserve">Outcomes have unique to Defence environment with a very significant safety or environmental impact. Outcomes are subject to DEDs and will attract extensive oversight from Defence Regulators as well as Statutory Regulators. </t>
  </si>
  <si>
    <t>Safety Case Complexity</t>
  </si>
  <si>
    <t>A Safety Case is a structured argument, supported by a body of evidence that provides a compelling, comprehensible and valid case that a system is safe for a given application in a given operating environment. 
Its purpose is to demonstrate that safety requirements have been met and risk has been reduced to a level that is broadly acceptable or tolerable and As Low As Reasonably Practicable (ALARP). Safety case should be considered within the context of Defence rather than wider Industry.</t>
  </si>
  <si>
    <t>Project/programme requires standard hazard identification and risk management processes to hazards and risks that will not result in the creation of any significant risks post mitigation.</t>
  </si>
  <si>
    <t>Project/programme requires significant hazard identification and risk management processes to hazards and risks that will not result in the creation of any significant risks post mitigation.</t>
  </si>
  <si>
    <t>Project/programme requires extensive hazard identification and risk management processes to hazards and risks that will not result in the creation of any significant risks post mitigation.</t>
  </si>
  <si>
    <t>Project/programme requires extensive hazard identification and risk management processes which may nevertheless result in the creation of significant risks post mitigation, requiring the explicit demonstration of the impracticality of further mitigation. Relevant Safety Case to the programme submission managed via the Duty Holding System.</t>
  </si>
  <si>
    <t>Project/programme requires exceptional levels and/or novel application of hazard identification and risk management processes which nevertheless result in the creation of significant risks post mitigation that require the explicit demonstration of the impracticality of further mitigation. Relevant Safety Case to programme submission elevated to Senior Duty Holder for approval.</t>
  </si>
  <si>
    <t xml:space="preserve">Environmental Outcomes </t>
  </si>
  <si>
    <t>The default position is that within the UK MOD comply with all applicable Environmental Protection (EP) legislation.
Defence has a limited number of Derogations, Exemptions, or Dis-applications (DEDs) from EP legislation, or where other circumstances indicate the need for Defence regulation of activities, we maintain Departmental arrangements that produce outcomes that are, so far as reasonably practicable, at least as good as those required by UK legislation.
In all cases important to ensure environment management process i.e.  Project Oriented Environmental Management System (POEMS) or JSP 850/Sustainability Appraisal Tool Handbook are followed to ensure compliance issues flagged and managed through life.</t>
  </si>
  <si>
    <t>Levelling Up, Union, Climate Change &amp; Sustainability (LUCCS)</t>
  </si>
  <si>
    <t xml:space="preserve">Programme outcomes have many common features with civilian equivalents and has minimal  environmental impact requiring little or no compliance with regulation and no oversight from Statutory Regulators. 
</t>
  </si>
  <si>
    <t xml:space="preserve">Programme outcomes have many common features with civilian equivalents and has minimal  environmental impact requiring limited compliance with regulation and no oversight from Statutory Regulators.
</t>
  </si>
  <si>
    <t xml:space="preserve">Programme outcomes have many common features with civilian equivalents and has minimal  environmental impact requiring limited and no complex compliance with regulation and no focused oversight from Statutory Regulators. 
</t>
  </si>
  <si>
    <t xml:space="preserve">Programme outcomes required mirror civilian equivalents and environmental impact requiring compliance with regulation and oversight from Statutory Regulators. Likely additional statutory equivalent or specialist reports will be required.
</t>
  </si>
  <si>
    <t xml:space="preserve">Programme outcomes are unique to Defence environment with a very significant  environmental impact. Outcomes are subject to DEDs and will attract extensive oversight and potential compensation requirements from Defence Regulators as well as Statutory Regulators and NGOs/Stakeholders. Highly likely additional statutory equivalent or specialist reports will be required.
</t>
  </si>
  <si>
    <t>Climate Change and Sustainability Management</t>
  </si>
  <si>
    <t>Sustainability is about ensuring that MOD mitigate Defence's and our supply chains impact on the environment and are conscious of our wider social and economic effect. Complimentary to this sustainable system approach is the need to ensure that Defence has adapted to and is resilient to the effects of climate change maintaining the operational effectiveness of our capabilities. This covers the management and use of resources/materials, purchased goods and services as well as the need to decarbonise, in line with the UK's Net Zero 2050 commitment, and enhance biodiversity.
Ref: Specific sustainability policy for DLOD or operating area. MOD policy position stated in MOD Climate Change and Sustainability Strategic Approach [March 2021] strategic ambitions and 11 line of activity.</t>
  </si>
  <si>
    <t xml:space="preserve">The programme fully understands and has minimal impact on the environment and will not be impacted by physical and/or transitional climate change risks.
No activity required to ensure policy compliance and mitigate climate risk. </t>
  </si>
  <si>
    <t>The programme understands and has little impact on the environment and is unlikely to be impacted by physical and/or transitional climate change risks.
Only basic light touch activity needed to monitor policy compliance and mitigate climate risk..</t>
  </si>
  <si>
    <t>The programme broadly understands and has some impact on the environment and may be impacted by physical and/or transitional climate change risks.
Activity is needed to monitor and manage policy compliance and mitigate climate risk.</t>
  </si>
  <si>
    <t>The programme has some uncertainty and has notable impact on the environment and will be impacted by physical and/or transitional climate change risks.
Notable activity is needed to monitor, manage and ensure policy compliance  and mitigate climate risk. Some derogation may be required.</t>
  </si>
  <si>
    <t>The programme has uncertainty and has significant impact on the environment and will be significantly impacted by physical and/or transitional climate change risks. climate change. 
Significant activity is needed to monitor, manage, and ensure policy compliance and mitigate climate risk. Some derogation will be required.</t>
  </si>
  <si>
    <t>Benefits</t>
  </si>
  <si>
    <t>Social Value Definition and Management</t>
  </si>
  <si>
    <t>This theme assesses the programme's understanding and preparedness for meeting the Social Value Model requirements, as set out in the Procurement Policy Note 06/20. Detailed direction and guidance provided in the Commercial Policy Statement for Social Value.</t>
  </si>
  <si>
    <t>The Social Value requirements of Procurement Policy Note 06/20 are recognised and understood. There is a clear plan for how the Social Value element(s) will be identified and measured.</t>
  </si>
  <si>
    <t>The Social Value requirements of Procurement Policy Note 06/20 are recognised and understood. There is an outline plan for how the Social Value element(s) will be identified and measured.</t>
  </si>
  <si>
    <t>The Social Value requirements of Procurement Policy Note 06/20 are recognised and broadly understood. There is a developing plan for how the Social Value element(s) will be identified and measured.</t>
  </si>
  <si>
    <t>The Social Value requirements of Procurement Policy Note 06/20 are presenting challenges in understanding. There is yet to be a plan for how the Social Value element(s) will be identified and measured.</t>
  </si>
  <si>
    <t>No current plan to meet Social Value requirements of Procurement Policy Note 06/20 and unclear how the Social Value element(s) could be applied to this programme.</t>
  </si>
  <si>
    <t>Benefits Definition and Management</t>
  </si>
  <si>
    <t>Clarity of desired benefits is the foundation upon which a programme is built. Programme benefits must have a clear link to the related military and business threats and opportunities and capability requirements. Programme outputs and outcomes must then have a clear line of sight to the desired benefit otherwise they lack justification of the need. Clear definition and agreement of the benefits case and related measures and success factors should be an early activity of all programmes.</t>
  </si>
  <si>
    <t xml:space="preserve">Project Delivery </t>
  </si>
  <si>
    <t>Expected programme benefits are clear, well articulated and accepted across the entire stakeholder community.  Benefits case is clearly defined and there is a clear understanding of how benefits will be measured and realised.</t>
  </si>
  <si>
    <t>Expected programme benefits are clear, articulated and accepted by the majority of the stakeholder community. Benefits case contains some ambiguity, but there is a plan to address this with the customer. Clear understanding of how benefits will be measured and realised.</t>
  </si>
  <si>
    <t>Expected programme benefits are mostly clear, articulated and accepted by the majority of the stakeholder community. Benefits case contains ambiguity, but there is a plan to address this with the customer. Broad understanding of how benefits will be measured and realised.</t>
  </si>
  <si>
    <t>Expected programme benefits  lack clarity in key areas and have not been accepted by the majority of the stakeholder community. Benefits case contain significant ambiguity, a plan to address this with the customer must be developed. Limited understanding of how benefits  will be measured and realised.</t>
  </si>
  <si>
    <t>Programme benefits have not been described. There is no articulation of the  benefits case.</t>
  </si>
  <si>
    <t>Solutions</t>
  </si>
  <si>
    <t>SRO Expectations Clarity</t>
  </si>
  <si>
    <t xml:space="preserve">Clarity of SRO solution and delivery expectations of each EO and DLOD team is a pre-requisite for successful delivery.  The scope and boundaries must be well defined: what is included and what is excluded (if there is potential ambiguity).  </t>
  </si>
  <si>
    <t>The SRO expected solution and delivery are clear and unambiguous. Outputs are well defined and are SMART.</t>
  </si>
  <si>
    <t xml:space="preserve">The SRO expected solution and delivery  are well defined but not yet fully clear or SMART in all areas. </t>
  </si>
  <si>
    <t xml:space="preserve">The SRO expected solution and delivery are broadly defined. Outputs are agreed but lack (SMART) clarity in some areas. </t>
  </si>
  <si>
    <t xml:space="preserve">The SRO expected solution and delivery  are not yet defined. Outputs are agreed but lack (SMART) clarity in many areas. </t>
  </si>
  <si>
    <t xml:space="preserve">The SRO expected solution and delivery are not explicit and are expected to develop significantly as the project continues. Outputs are sketched out but lack (SMART) clarity in all areas. </t>
  </si>
  <si>
    <t>SRO Expectations Stability</t>
  </si>
  <si>
    <t>Certainty and stability of the SRO solution and delivery expectations is desirable to enable forecasting, planning and reporting certainty for EO and DLOD delivery teams. Expected evolution of the SRO expectations in future phases must be considered.</t>
  </si>
  <si>
    <t xml:space="preserve">The SRO expected solution and delivery are stable across all phases. No evolution of the expectation is anticipated in the current or subsequent project/programme phases. </t>
  </si>
  <si>
    <t>The SRO expected solution and delivery  are stable for the current phase but may require revisiting. Evolution of the expectation may occur but only in subsequent project/programme phases.</t>
  </si>
  <si>
    <t>The SRO expected solution and delivery are not completely stable for the current phase. Evolution of the expectation is anticipated but only in subsequent project/ programme phases.</t>
  </si>
  <si>
    <t>The SRO expected solution and delivery are not stable. Evolution of the expectation is anticipated in both the current and subsequent project/programme phases.</t>
  </si>
  <si>
    <t>The SRO expected solution and delivery  are not stable. Evolution of the expectation is ongoing in both the current and subsequent project/programme phases.</t>
  </si>
  <si>
    <t>Solution  Complexity and Maturity</t>
  </si>
  <si>
    <t>Some solutions may have many elements including both products and services. The complexity of solutions will be driven by the underlying requirement. A spectrum of possible solutions exist to meet the user requirement:  left of arc will be industry standard solutions; in the middle solutions which have to be developed to meet Defence needs; and at right of arc solutions which are novel and/or inherently complex.</t>
  </si>
  <si>
    <t>The solution will be delivered using off the shelf products, processes and/or services by implementing "more of the same".</t>
  </si>
  <si>
    <t xml:space="preserve">No new products, processes of services are required and are mature (for example for equipment the technology is mature TRL 8-9). The solution has been successfully fielded at scale in the applied environment. </t>
  </si>
  <si>
    <t>Some new products, processes and/or services are required to meet the user requirement. The solution has not yet been successfully demonstrated at scale in the applied environment. It might be difficult to integrate the solution elements.</t>
  </si>
  <si>
    <t xml:space="preserve">New products, processes and/or services are required to meet the user requirement. The solution is immature in the applied environment, it is likely to be difficult to integrate the solution. </t>
  </si>
  <si>
    <t xml:space="preserve">A diverse range of options could be implemented. Multiple new products, processes and/or services are required to meet the user requirement. The solution is immature in the applied environment, it is likely to be difficult to integrate the solution. </t>
  </si>
  <si>
    <t>Solution Inter-dependencies</t>
  </si>
  <si>
    <t>The solutions delivered rarely get used in isolation. Making the various elements align and  work together is a key challenge.  The more things you need to connect the more interfaces you need to define and manage (in terms of both stakeholders and deliverable solutions), and the greater the risk that a problem in one area impacts elsewhere (e.g. technically or on schedule).</t>
  </si>
  <si>
    <t>There are no dependencies between or within delivered elements of the solution – the products/services are completely standalone.</t>
  </si>
  <si>
    <t>Dependencies between or within delivered elements of the solution are well understood, and agreed by the relevant stakeholders.  Effective tracking processes are in place (e.g. forecasts vs agreed delivery dates, with timely intervention to address concerns) so there is high confidence that dependencies will be achieved.</t>
  </si>
  <si>
    <t>Dependencies between or within delivered elements of the solution are identified and agreed by the relevant stakeholders.  Tracking/reporting processes are in place but are immature.</t>
  </si>
  <si>
    <t>Significant numbers of dependencies have been identified between delivered elements of the solution, but not all have been agreed (what, when, how to manage) by the relevant stakeholders.  Tracking/reporting processes are not yet in place.</t>
  </si>
  <si>
    <t xml:space="preserve">The project/programme either has very poor understanding of dependencies, has very large numbers of dependencies , and/or dependencies which will be very hard to deliver upon. </t>
  </si>
  <si>
    <t>Solution Supportability</t>
  </si>
  <si>
    <t xml:space="preserve">Delivered solutions must normally remain useable across a considerable time period (lifetime). That requires that each delivered element of the solution is ‘supportable’ in its own way.  For example for the Equipment Line of Development, this means we need to understand requirements for scheduled/unscheduled maintenance, and establish durable support solutions, and have a strategy and supporting plans to manage updates &amp; upgrades. </t>
  </si>
  <si>
    <t>Defence Support</t>
  </si>
  <si>
    <t>There is little or no need for an enduring support solution – e.g. the user requirement is short term, or the project is purely a proof of concept demonstrator ahead of a formal project.</t>
  </si>
  <si>
    <t>There is a good understanding of, and plans for, how each DLOD/EO contribution can be supported at least to the envisaged Out of Service Date.</t>
  </si>
  <si>
    <t>There is a reasonable understanding of how each DLOD/EO contribution can be supported at least to the envisaged Out of Service Date, with near term plans defined in adequate detail, and longer term plans in outline.</t>
  </si>
  <si>
    <t>Consideration has been given to how each DLOD/EO contribution can be supported, but plans are only defined at high level and/or there are issues which are currently not fully resolved at this stage, or thought has been given but has surfaced significant unresolved issues regarding supportability.</t>
  </si>
  <si>
    <t>Little or no thought has been given to how each DLOD/EO contribution can be supported, or thought has been given but has surfaced very significant (and perhaps unresolvable) issues regarding supportability.</t>
  </si>
  <si>
    <t>Delivery</t>
  </si>
  <si>
    <t>Supply chain Capacity and Capability</t>
  </si>
  <si>
    <t xml:space="preserve">MOD is often, but not always, dependent on Industrial Partner to help delivery of solutions. Where that dependency exists, our ability to deliver is dependent on how effectively we engage that partner/supplier in terms of requirement setting, delivery controls and whether the supplier has the capability, capacity (volume of resources/production facilities) and the incentive to deliver.  </t>
  </si>
  <si>
    <t xml:space="preserve">There is either no dependency on an Industrial Supply or a dependency which presents no concerns regarding capability, or capacity. </t>
  </si>
  <si>
    <t xml:space="preserve">There is proven Industrial capability and capacity (either multiple suppliers with proven capacity/capability, or our needs represent a small and easily managed demand on a single source supplier).  </t>
  </si>
  <si>
    <t xml:space="preserve">There is proven Industrial capability, either with a competitive market or sole source suppliers whose capability/capacity we understand well. </t>
  </si>
  <si>
    <t>The Industrial capability exists but isn’t proven – e.g. requiring Industrial partners to team in ways they’ve not done before.  Alternatively, the EO contribution may draw upon Industrial capability which has done similar things before but which has got unresolved capacity problems.</t>
  </si>
  <si>
    <t>The DLOD/EO contribution either requires the establishment of an new Industrial capability, or needs to draw upon an existing Industrial base which already has significant capability/capacity concerns.</t>
  </si>
  <si>
    <t>Contracting Complexity</t>
  </si>
  <si>
    <t>Where we need to draw upon Industrial capability there can be significant variation in the complexity of the contracts we require.  At one extreme, contracts could be very simple (procurement from a catalogue at predetermined prices); at the other they could be very complex (e.g. involving International Collaboration, and or Target Cost/Incentive Fee type arrangements given high uncertainty over time/cost/risks etc). This theme assesses risk/complexity associated with that contracting route.</t>
  </si>
  <si>
    <t>The Department has strong leverage in the market and established routes to market can be used to source relevant goods and services through the use of existing e-Catalogue mechanisms, Framework Agreements and/or Call Off Arrangements.</t>
  </si>
  <si>
    <t>The Department has adequate leverage in the market and can source relevant goods and services through the use of established forms of Contract with trusted suppliers placed either through competition or the Single Source Contract Regulations.</t>
  </si>
  <si>
    <t>The Department has limited leverage in the market but can source relevant goods and services through the use of established forms of Contract with trusted suppliers placed either through competition or the Single Source Contract Regulations.</t>
  </si>
  <si>
    <t>The Department has limited leverage in the market and can only source relevant goods and services through new or bespoke forms of Contract with any supplier placed either through competition or, more likely, the Single Source Contract  Regulations. There are suppliers who would be interested in investing to develop their capability in this space.</t>
  </si>
  <si>
    <t>The Department has poor leverage to create the market and a bespoke approach or other arrangements (e.g. FMS, MoU) are required to create an effective route to market either through competition or via the Single Source Contract Regulations. There are suppliers who would be willing to develop this type of solution.</t>
  </si>
  <si>
    <t>Delivery Risk Allocation</t>
  </si>
  <si>
    <t>Risk is an inherent part of all programme delivery and takes many forms (financial, safety, operational etc Whether risks should sit with MOD or supplier depends on who would be best placed to manage them given capability, capacity and the levers at their disposal. There will generally be a cost associated with ownership by suppliers so consideration must be also given to value for money.  If risks are split between MOD and suppliers, ownership and reporting arrangements must be clear and effective.</t>
  </si>
  <si>
    <t>Project Delivery</t>
  </si>
  <si>
    <t>Risk allocation between MOD and supplier is clear and agreed, and demonstrably represents VFM.  There are no concerns over the ability of any parties to manage their risks.</t>
  </si>
  <si>
    <t>Risk allocation between MOD and supplier is clear and agreed.  There is some evidence that VFM has influenced decisions on risk ownership. All parties appear well placed to manage their risks.</t>
  </si>
  <si>
    <t>Risk allocation between MOD and supplier is clear and agreed.  There is no evidence that the allocation represents VFM but all parties appear quite well placed to manage their risks.</t>
  </si>
  <si>
    <t xml:space="preserve">Risk allocation between MOD and supplier is mostly clear and agreed. There are however some concerns about the ability of one or more parties to effectively manage the risks, and/or that the allocation represents poor VFM. </t>
  </si>
  <si>
    <t>Risk allocation between MOD and supplier is unclear or not agreed, and/or there are major concerns about the ability of one or more parties to effectively manage the risks.</t>
  </si>
  <si>
    <t>Risk of Legal Challenge</t>
  </si>
  <si>
    <t>Given the potential financial and reputational benefits of securing MOD contracts, there is always a risk of legal challenge that of the commercial process / procurement activity being pursued. EO and DLOD delivery teams must understand the likelihood of this and plan/mitigate accordingly.</t>
  </si>
  <si>
    <t>Commercial, Legal</t>
  </si>
  <si>
    <t>The risk of a legal challenge is minimal. Minimal prospect of a successful challenge to the procurement. Minimal impact to the project envisaged.
&lt;20%.</t>
  </si>
  <si>
    <t>There is a low risk of legal challenge. Were one to arise there is a high possibility of defending such a challenge. Impact to the project is considered low. 
20-30%.</t>
  </si>
  <si>
    <t>There is a medium risk of legal challenge. Were one to arise there is a possibility such a challenge would be successful. Impact of a successful challenge could be managed within the project’s parameters.
30-50%.</t>
  </si>
  <si>
    <t>There is a high risk of legal challenge to the project. Likelihood of defending such a challenge is considered low. Impact of a successful challenge could have serious ramifications for the project.
50-70%.</t>
  </si>
  <si>
    <t>A legal challenge to the project is considered almost certain. There is only a very low chance of defending such a challenge. The impact of a successful challenge would be to completely derail the project.
&gt;70%.</t>
  </si>
  <si>
    <t>Delivery Schedule Clarity and Stability</t>
  </si>
  <si>
    <t>A clear and bounded delivery schedule, showing linkage of all delivery activities to desired outputs and agreed by all impacted MOD and industry stakeholders is an essential basis for delivery team  to progress activities and manage dependencies including with the overall SRO programme. Teams must understand and be able to adapt to any changes etc</t>
  </si>
  <si>
    <t xml:space="preserve">Scope clearly defined within the Schedule; activities are considered repeatable and are underpinned by robust basis of estimates. Schedule baseline is considered stable with little intended scope for change.   </t>
  </si>
  <si>
    <t>Scope clearly defined within the Schedule; activities are considered repeatable and are underpinned by robust basis of estimates. Schedule baseline is considered relatively stable and known changes are unlikely to impact the agreed schedule target dates.</t>
  </si>
  <si>
    <t>Scope clearly defined within the Schedule; activities are a mixture of repeatable and novel which are supported by a basis of estimate of varying maturity. Schedule baseline is established or being developed and known changes have the potential to impact the agreed schedule target dates.</t>
  </si>
  <si>
    <t xml:space="preserve">Most of the scope is defined within the Schedule; activities are mainly novel with limited repeatable activity supported by a basis of estimate of limited maturity. Schedule baseline is being developed and known changes are likely to impact the agreed schedule target dates. </t>
  </si>
  <si>
    <t xml:space="preserve">Limited scope is defined within the Schedule; activities are mainly novel with limited repeatable activity supported by a basis of estimate of limited maturity/scope missing. Schedule baseline is being developed and known changes are significantly likely to impact the agreed schedule target dates. </t>
  </si>
  <si>
    <t>Often the delivery timeline required by the SRO can be challenging and may be faster when compared to previous projects/programmes. Delivery teams/organisations need to confirm realism or otherwise of  required timescales and manage/mitigate accordingly including ensuring  immoveable external factors are clearly defined, quantified and aligned.</t>
  </si>
  <si>
    <t xml:space="preserve">Conservative - project/programme schedules are longer than those previously achieved for comparable programmes through proven delivery and/or endorsement / approval processes and approaches. </t>
  </si>
  <si>
    <t>Regular - project/programme timescales are consistent with those previously achieved for comparable programmes through proven delivery and/or endorsement / approval processes and approaches.</t>
  </si>
  <si>
    <t>Stretch - project/programme timescales are faster than normal but there is some evidence that they can be achieved. Previous similar projects may have achieved a similar time challenge using revised delivery and/or endorsement / approval processes and approaches.</t>
  </si>
  <si>
    <t>Accelerated - project/programme timescales are faster than those previously achieved for comparable programmes and/or dependent upon using revised delivery and/or endorsement / approval processes and approaches.</t>
  </si>
  <si>
    <t>Time critical - project/programme timescales are driven to a milestone defined by external factors and outside the direct control of the Delivery Team e.g. integration with another programme. Low confidence (&lt;30%) of achieving.</t>
  </si>
  <si>
    <t>Delivery Cost Clarity and Control</t>
  </si>
  <si>
    <t>Cost profiles of all delivery elements should align and relate to the length of the overall project, align to the delivery schedule and be clear on likelihood of future change and potential mis-alignment. These could be impacted  for example the number of interfaces and integration points, the type of project and spend associated with the profile (standard vs. developmental) and the financial management processes and systems required to provide the necessary forecasting, monitoring and control.  </t>
  </si>
  <si>
    <t>Overall cost profile is fully aligned to the delivery schedule and there is no expectation of change. Costs are underpinned by robust basis of estimates. Cost control only requires support from established and mature processes and systems. Approach to risk management is fully understood and accounted for.</t>
  </si>
  <si>
    <t>Overall cost profile  is fully aligned to the delivery schedule and there is low expectation of change. Costs are underpinned by robust basis of estimates. Cost control only requires support from established and mature processes and systems.   Approach to risk management is fully understood and mainly accounted for.</t>
  </si>
  <si>
    <t>Overall cost profile is largely aligned to the delivery schedule although there is some expectation of change. Costs are underpinned by basis of estimates of varying maturity. Cost control can largely be supported by established and mature processes and systems, although some manual intervention is required.  Approach to risk management is fully understood and partially accounted for.</t>
  </si>
  <si>
    <t>Overall cost profile is broadly aligned to the delivery schedule although there is a high expectation of change in the future. Costs are underpinned by basis of estimates of limited maturity. Cost control can be partially supported by established and mature processes and systems, but significant manual intervention is required. The approach to risk management is partially understood and there are potentially significant shortfalls in how it is accounted for.</t>
  </si>
  <si>
    <t>Overall cost profile is loosely aligned to the delivery schedule although change is almost certain. Costs are underpinned by basis of estimates of limited maturity and/or cost breakdown structure is incomplete. Cost control will require bespoke processes and systems with a high level of manual intervention. There is no evidence that any account has been taken of the need to manage risk.</t>
  </si>
  <si>
    <t>Delivery Track record and Governance</t>
  </si>
  <si>
    <t>Past performance of EO and DLOD delivery teams/organisations are an indicator of future delivery success, and maturity of the governance structures. Mature governance structures are stable, with well-defined and clearly documented processes and a history of learning from previous experience. </t>
  </si>
  <si>
    <t>The delivery teams/organisations are well versed in the successful delivery of this type of project.  A mature governance structure is in place.  </t>
  </si>
  <si>
    <t>The delivery teams/organisations have undertaken projects of this type and complexity in the past which have been successfully undertaken. A mature governance structure is in place. </t>
  </si>
  <si>
    <t>There is some evidence of delivery teams/organisations contributions being delivered successfully. A mature governance structure is in place.</t>
  </si>
  <si>
    <t>There is limited evidence of delivery teams/organisations contributions being delivered successfully. There is immature governance structure in place.</t>
  </si>
  <si>
    <t>There is no evidence that delivery teams/organisations contributions have been delivered successfully. There is no or little governance structure in place. </t>
  </si>
  <si>
    <t>Delivery Personnel Planning and Management</t>
  </si>
  <si>
    <t xml:space="preserve">Delivery activities should be resourced with appropriate suitably qualified and experienced personnel (SQEP) within EO and DLOD teams/organisations. Different skill sets will be required throughout the delivery lifecycle teams should forecast and evolve to meet these specific challenges.
</t>
  </si>
  <si>
    <t xml:space="preserve">The accountable delivery teams/organisations are fully resourced for the phase of the project, the workforce plan is known and is not considered as a risk, and no suitably qualified and experienced personnel, over and above what is in place, is required. </t>
  </si>
  <si>
    <t xml:space="preserve">The accountable delivery teams/organisations are mostly resourced for the phase of the project, the workforce plan is known and is not considered as a risk, and no suitably qualified and experienced personnel, over and above what is in place, is required. </t>
  </si>
  <si>
    <t xml:space="preserve">The accountable delivery teams/organisations are partially resourced for the phase of the project, the workforce plan is known and is considered as a risk. Suitably qualified and experienced personnel can be sourced within a reasonable time frame to support the project objectives. </t>
  </si>
  <si>
    <t xml:space="preserve">The accountable delivery teams/organisation are partially resourced for the phase of the project, the workforce plan is known and is considered as a risk. Suitably qualified and experienced personnel cannot be sourced within a reasonable time frame to support the project objectives. </t>
  </si>
  <si>
    <t xml:space="preserve">The accountable delivery teams/organisation are significantly under resourced for the phase of the project, the workforce plan is known and is considered as a risk. Suitably qualified and experienced personnel cannot be sourced within a reasonable time frame to support the project objectives. </t>
  </si>
  <si>
    <t>Capacity and Capability</t>
  </si>
  <si>
    <t xml:space="preserve">Strategic Leadership Capacity and Culture </t>
  </si>
  <si>
    <t>The level of strategic leadership (i.e. Pg Manager, Pg Director, SRO and above) should be matched to the changes and challenges posed by the programme.  Programmes with  high risks and complexity should always have leadership roles filled with suitably qualified and experience personnel within that domain.  Leadership needs to be supported by an appropriate overall culture with staff open to change throughout the life of the programme.</t>
  </si>
  <si>
    <t xml:space="preserve">Very effective and supportive culture with good capacity, continuity and experience in leadership roles within the parent organisation. 
No unforeseen organisational pressures. Open culture for change, no staff or trade union concerns. </t>
  </si>
  <si>
    <t xml:space="preserve">Effective and supportive culture with generally good capacity, continuity and experience in leadership roles within the parent organisation. 
No unforeseen organisational pressures. Open culture for change, no staff or trade union concerns. </t>
  </si>
  <si>
    <t xml:space="preserve">Somewhat effective capacity, continuity and experience in leadership roles within the parent organisation. 
Some organisational pressures becoming evident. Open culture for change, no staff or trade union concerns. </t>
  </si>
  <si>
    <t xml:space="preserve">Patchy capacity, continuity and experience in leadership roles within the parent organisation. 
Major organisational pressures becoming evident. Open culture for change, no staff or trade union concerns. </t>
  </si>
  <si>
    <t xml:space="preserve">Strategic leadership subject to change.  No previous responsibility for or direct experience of change of similar magnitude or complexity within the parent organisation.  A challenging cultural, staff or workload environment. </t>
  </si>
  <si>
    <t>Programme Level SQEP Clarity and Management</t>
  </si>
  <si>
    <t xml:space="preserve">Programmes should be resourced with appropriate SQEP depending on the challenges posed by the programme and the phase in the programme lifecycle.  Different skill sets will be required throughout the lifecycle of the programme and the programme team should evolve to meet these specific challenges. </t>
  </si>
  <si>
    <t>Competency requirements for execution defined. All staff meet competency requirements, current skill sets exist.</t>
  </si>
  <si>
    <t xml:space="preserve">Competency requirements for execution defined. Most staff meet competency requirements, current skill sets exist. </t>
  </si>
  <si>
    <t>Demand for the programme team defined by programme complexity and most staff meet competency requirements for which SQEP can also be sourced.</t>
  </si>
  <si>
    <t>No or very little definition of competency requirements or little evidence that staff meet competency requirements and limited ability to source resource.</t>
  </si>
  <si>
    <t>No or very little definition of competency requirements or little evidence that staff meet competency requirements.</t>
  </si>
  <si>
    <t>Stakeholders</t>
  </si>
  <si>
    <t>Internal and External Stakeholder Environment  Clarity and Alignment</t>
  </si>
  <si>
    <t xml:space="preserve">The range and number of internal / external stakeholders with whom the programme will need to interact; their interest (relevance / function) and ability to influence outcomes, noting that these will likely change as the programme progresses through its lifecycle. </t>
  </si>
  <si>
    <t>Stakeholders are exclusively internal to the Programme’s sphere of influence (TLB / EO) and there is either a clear lead Customer or a unanimity of view amongst stakeholders.</t>
  </si>
  <si>
    <t>Stakeholders are largely internal the Programme’s sphere of influence (TLB / EO) but there may be no clear lead Customer and/or Stakeholders who are broadly aligned.</t>
  </si>
  <si>
    <t>There are some external Stakeholders outside the Programme’s sphere of influence (e.g. OGDs, Other Nations, Industry Bodies) who have influence over programme outcomes and have views which broadly align.</t>
  </si>
  <si>
    <t>There are significant stakeholders outside of the Programme’s sphere of influence (e.g. OGDs, Other Nations, Industry Bodies) who have influence over programme outcomes and who may hold opposing views.</t>
  </si>
  <si>
    <t>There are multiple significant Stakeholders outside of the Programme’s sphere of influence (e.g. OGDs, Other Nations, Industry Bodies) who have influence over project outcomes and who hold opposing views.</t>
  </si>
  <si>
    <t>Political and  public Profile Clarity and Management</t>
  </si>
  <si>
    <t xml:space="preserve">Given that nature and cost of MOD programmes, they often attract significant interest from politicians, the media and public. Programmes need to understand level of interest and manage potential reputational damage at varying levels (leads, FLC/TLBs, MOD, Govt and even UK) </t>
  </si>
  <si>
    <t>The programme is of low strategic value with minimal interest outside the relevant FLC / TLB lead. Potential reputation damage contained at individual EO level.</t>
  </si>
  <si>
    <t>The programme has a clear link to a single FLC / TLB lead but there is cross FLC / TLB interest. Potential reputation damage at programme level. There is limited Public / Political interest in the programme.</t>
  </si>
  <si>
    <t>The programme has cross FLC / TLB importance with multiple FLCs / TLBs interest in the deliverables, although there is a clear FLC / TLB lead. There may be some Public / Political interest in the programme. Potential reputation damage at Command / TLB level.</t>
  </si>
  <si>
    <t>The programme is of strategic importance to defence with multiple FLC / TLB leads, government and/or international interest. There is significant Public / Political interest in the programme. Potential reputation damage at MOD level.</t>
  </si>
  <si>
    <t>The programme is of significant strategic importance to defence and wider government objectives with multiple FLCs / TLBs, government and/or international interest. There is substantial Public / Political interest in the programme. Potential reputation damage at Government  level.</t>
  </si>
  <si>
    <t xml:space="preserve">Governance </t>
  </si>
  <si>
    <t>Programme Inter-dependencies Understanding and  Management</t>
  </si>
  <si>
    <t xml:space="preserve">The level of leverage that the SRO / Programme Team have over internal and external dependencies </t>
  </si>
  <si>
    <t>The scope of the project/programme is directly within the SRO/Programme Team's direct control or influence with, robust management plans in place and being enacted.</t>
  </si>
  <si>
    <t>There are limited integration and inter-dependencies for the programme to address and the SRO / Programme Team has significant leverage over dependencies (e.g. through contractual incentives, effective governance mechanisms or other equivalent means) which provide effective mitigation.</t>
  </si>
  <si>
    <t>There are integration and inter-dependencies for the programme to address and the SRO and Programme Team do not have fully robust management plans in place for all aspects – or management plans not being fully enacted for all aspects</t>
  </si>
  <si>
    <t>There are integration and inter-dependencies for the programme to address and the SRO and  Programme Team have limited leverage, not all of which have effective mitigations.</t>
  </si>
  <si>
    <t xml:space="preserve">There are significant integration and inter-dependencies for the programme to address and the SRO and Programme Team do not have robust management plans in place – or management plans not being enacted. </t>
  </si>
  <si>
    <t>Governance and Management Structures Clarity</t>
  </si>
  <si>
    <t>Degree to which execution requires changes to normal ways of working. Governance and Management Structure needs to be able to cope with all aspects of change control (be they financial, requirement, resource etc )</t>
  </si>
  <si>
    <t>Delivery does not require any change to existing and resourced governance and management structures.</t>
  </si>
  <si>
    <r>
      <t>Minor changes to governance</t>
    </r>
    <r>
      <rPr>
        <i/>
        <sz val="8"/>
        <rFont val="Arial"/>
        <family val="2"/>
      </rPr>
      <t xml:space="preserve"> </t>
    </r>
    <r>
      <rPr>
        <sz val="8"/>
        <rFont val="Arial"/>
        <family val="2"/>
      </rPr>
      <t>and</t>
    </r>
    <r>
      <rPr>
        <i/>
        <sz val="8"/>
        <rFont val="Arial"/>
        <family val="2"/>
      </rPr>
      <t xml:space="preserve"> </t>
    </r>
    <r>
      <rPr>
        <sz val="8"/>
        <rFont val="Arial"/>
        <family val="2"/>
      </rPr>
      <t xml:space="preserve">management structure design understood, implemented and resource requirement agreed. </t>
    </r>
  </si>
  <si>
    <t>Governance and management structure design are understood but have yet to be fully established. Required resources may not yet have been identified.</t>
  </si>
  <si>
    <t>Delivery requires bespoke complex / novel governance and management structures that have yet to be fully established.</t>
  </si>
  <si>
    <t>Delivery requires bespoke complex / novel governance and management structures that have yet to be established and resourced.</t>
  </si>
  <si>
    <t>Legal Complexity and Compliance</t>
  </si>
  <si>
    <t>Given that nature of MOD programmes, they often have notable legal and mandated policy requirements placed on them. Understanding, where appropriate influencing and subsequently effectively managing implications is important if programmes are to operate and deliver in compliance with legislation.</t>
  </si>
  <si>
    <t>No legal matters or legislation involved. Policy and legal implications fully understood, aligned and stable. The programme will not require any changes to, or deviations from, extant policy.</t>
  </si>
  <si>
    <t>Some legal matters or legislation involved. Policy and legal implications mostly understood, aligned and stable. The programme will not require any changes to, or deviations from, extant policy.</t>
  </si>
  <si>
    <t>Some legal matters or legislation involved. Policy and legal implications mostly understood, aligned and stable. The programme will require minor changes to, or deviations from, extant policy.</t>
  </si>
  <si>
    <t>Significant legal matters or legislation involved. Policy and legal implications mostly understood, aligned and stable. The programme will require substantial changes to, or deviations from, extant policy. Derogations from current legislation may be required.</t>
  </si>
  <si>
    <t>Significant legal matters or legislation involved. Policy and legal implications mostly understood, however, legal environment is fluid. The programme may require major changes to, or deviations from, extant policy. Derogations from current legislation will be required.</t>
  </si>
  <si>
    <t>Information Security Level</t>
  </si>
  <si>
    <t xml:space="preserve">Controls implemented throughout lifecycle to ensure the security of information related to the delivery and operation of the programme proportionately reflect its value, sensitivity and objective. </t>
  </si>
  <si>
    <t xml:space="preserve">Programme processes data no higher than OFFICIAL, unlikely to have damaging consequences if lost, stolen or disclosed inappropriately (e.g. public domain), but are not subject to a heightened risk profile. This includes the information relating to the routine operation of Defence and so unlikely to be a significant target to adversaries. </t>
  </si>
  <si>
    <t>Programme processes data no higher than OFFICIAL, some of which could have damaging consequences if lost, stolen or disclosed inappropriately, and may be subject to a heightened risk profile. This includes the information relating to the operation of Defence and so unlikely to be a significant target to adversaries.</t>
  </si>
  <si>
    <t xml:space="preserve">Programme processes data no higher than OFFICIAL-SENSITIVE (or Equivalent), whose exposure in the wrong hands could cause significant harm to the work or reputation of Defence or wider HMG. This includes the information relating to operations and so likely to be a significant target to adversaries. </t>
  </si>
  <si>
    <t xml:space="preserve">Programme processes data , Very sensitive information up to and including SECRET that justifies heightened protective measures to defend against determined and highly capable threat actors. For example, where compromise could seriously damage military capabilities, international relations or the investigation of serious organised crime. </t>
  </si>
  <si>
    <t xml:space="preserve">Programme processes HMG most sensitive information requiring the highest levels of protection from the most serious threats. For example, where compromise could cause widespread loss of life or else threaten the security or economic wellbeing of the country or  friendly nations. </t>
  </si>
  <si>
    <t>Security Environment Impact and Compliance</t>
  </si>
  <si>
    <t>This factors assesses the security environment (incl. capability, operational, technology, political, programmatical and personal landscape) within which the Programme sits, its attractiveness to adversaries and potential consequences of breaches to the operation and reputation of Defence, UK and internationally</t>
  </si>
  <si>
    <t>Programme sits in a very low security environment, breaches unlikely to have damaging consequences for Defence; is not subject to a heightened risk profile and  unlikely to be a significant target for disruption by adversaries. Programme uses COTS capabilities and standard controls.</t>
  </si>
  <si>
    <t>Programme sits in a low security environment, beaches could have some minor damaging consequence for Defence; may be subject to a heightened risk profile, unlikely to be a significant target for disruption by adversaries. Programme has a requirement to ensure compliance with the minimum security obligations established by HMG, including confirmation of personnel identity, control on facility access and IT system cyber protection and accreditation/registration.</t>
  </si>
  <si>
    <t>Programme sits in medium security environment, breaches could have damaging consequences for Defence or wider Govt; likely to be a significant target for disruption by adversaries. Programme has a requirement to ensure compliance with the security obligations established by HMG, including control over release of information, confirmation of personnel identity, control on facility access and IT system cyber protection and accreditation/registration.</t>
  </si>
  <si>
    <t>Programme sits in a highly sensitive security environment, breaches likely to have significant consequences for Defence, wider Govt, UK and international; will be a significant and continuous target for disruption/destruction by  adversaries. Programme has a requirement to ensure compliance with the security obligations established by HMG, including control over release of information, ensuring Personnel Security Clearance, maintaining physical security and Facility Security Clearance and IT system accreditation.</t>
  </si>
  <si>
    <t>Programme sits in most sensitive security environment , breaches will considerable damage to Defence,  wider Govt, UK and international, will be a significant and continuous target for disruption/destruction by adversaries. Programme has a requirement to ensure compliance with the heightened security obligations established by HMG, including control over release of information, ensuring Personnel Security Clearance, maintaining physical security and Facility Security Clearance, IT system accreditation and potentially Cryptographic management of secure communication devices, .</t>
  </si>
  <si>
    <t>Budget Alignment</t>
  </si>
  <si>
    <t xml:space="preserve">MOD programme funding is initially secured through ABC rounds. Sufficient funds aligned to planned delivery schedule with an agreed risk margin need to be confirmed before a programme can sensibly progress. Programmes typically change and so must continually monitor and as necessary adjust funding arrangements to address any misalignment.. </t>
  </si>
  <si>
    <t>Programme finances are fully aligned with delivery schedules.</t>
  </si>
  <si>
    <t>Programme finances are largely aligned with delivery schedules.</t>
  </si>
  <si>
    <t xml:space="preserve">Programme finances are largely aligned with delivery schedules but there are known events that may lead to minor misalignment during the current or upcoming stage of delivery. </t>
  </si>
  <si>
    <t>Programme finances currently broadly aligned. However, there is a significant risk that they will become misaligned during the current or upcoming stage of delivery.</t>
  </si>
  <si>
    <t>Programme finances are not well aligned with delivery schedule. This misalignment presents substantial risk to success of current or upcoming stage of delivery.</t>
  </si>
  <si>
    <t>Programme understanding of costs and management of uncertainty is essential if appropriate ABC and approvals submissions are to be made and outcomes delivered within agreed limits. The cost profiles for each EO/DLOD solution must form part of the overall picture.</t>
  </si>
  <si>
    <t>Cost data maturity anticipated to be very high. Could include: 
Pre negotiated contract option.</t>
  </si>
  <si>
    <t xml:space="preserve">Cost data maturity likely to be high. Could include:
Use of Pre existing/pre-competed Framework Costs, or Commodities where volumetrics are driven by historic assumptions with little anticipated future volatility.
</t>
  </si>
  <si>
    <t>Cost data maturity anticipated to be based upon final negotiated bid data.
It is expected all costs will be complete and modelled prior to approval.
In the case of single source bids, allowable cost reports should have completed and been reflected in the final agreed price. 
BoE likely to be supported by Firm Price data, reducing expected uncertainty.</t>
  </si>
  <si>
    <t>Cost data maturity unlikely to be based upon finalised negotiated position.
It is expected all costs will be modelled prior to approval, but with representative wider bands of uncertainty.
In case of single source bids, allowable cost report complete to inform negotiations but these may still be ongoing.
BoE could be provided by a combination of Firm/Fixed prices, with volume uncertainty driving more of the cost.</t>
  </si>
  <si>
    <t xml:space="preserve">Cost data expected to be less mature than industry proposals.
Possibly informed by SME opinion and ROMS.
Approval maybe seeking a Not To Exceed.
Higher bands of uncertainty likely.
</t>
  </si>
  <si>
    <t xml:space="preserve">Value </t>
  </si>
  <si>
    <t>Overall Value,  expressed as WLC, is a contributing factor to Risk and Complexity. Its about financial risk to the programme. Typically, the higher the value the greater the  cost to the Department if risks materialise.</t>
  </si>
  <si>
    <t>Below £20M.</t>
  </si>
  <si>
    <t xml:space="preserve">£20M-£100M for Equipment, In-Service Support, Service Provision, Business Continuity and Information Communication &amp; Technology (ICT)
£20M-£100M for Infrastructure (incl. Hard/Soft FM) 
</t>
  </si>
  <si>
    <t>£100M-£400M Equipment, In-Service Support, Service Provision, Business Continuity
£100M-£250M for ICT</t>
  </si>
  <si>
    <t>£400M-£600M Equipment, In-Service Support, Service Provision, Business Continuity
£250M-£400M for ICT</t>
  </si>
  <si>
    <t>£600M+ Equipment, In-Service Support, Service Provision, Business Continuity 
£400M+ for ICT
£100M+ for Infrastructure (incl. Hard/Soft FM)</t>
  </si>
  <si>
    <t>Accounting Treatments</t>
  </si>
  <si>
    <t>Given the nature, duration and contracting arrangements of many MODs programme, accounting can be a complex activity with several factors often impacting approvals: e.g. Levels of FOREX exposure, Could new Contingent Liabilities; The impact from Inflation such as from Variation of Price (VoP) clauses; Impact from IFRS 16 on lease arrangements with in contracts. How well is the VAT application understood.</t>
  </si>
  <si>
    <t>There  are no new or complex accounting treatments to be considered. 
No required engagement with NAO</t>
  </si>
  <si>
    <t>There are no complex accounting treatments to be considered. 
Minimal required engagement with NAO</t>
  </si>
  <si>
    <t>There are some complex accounting treatments to be considered. 
Some required engagement with NAO</t>
  </si>
  <si>
    <t>There are many complex accounting treatments to be considered. 
Periodic required engagement with NAO</t>
  </si>
  <si>
    <t>There are significant complex accounting treatments or these are not yet understood,. 
Possible referral to HMRC re VAT.</t>
  </si>
  <si>
    <t>Calculation Sheets</t>
  </si>
  <si>
    <t>RCA Score</t>
  </si>
  <si>
    <t>Level 2 index</t>
  </si>
  <si>
    <t xml:space="preserve">Assurance Level </t>
  </si>
  <si>
    <t>Assurance Level (Name Extraction)</t>
  </si>
  <si>
    <t>Calculation error</t>
  </si>
  <si>
    <t>Filter</t>
  </si>
  <si>
    <t>Required for project</t>
  </si>
  <si>
    <t>Level 2 LoE Name</t>
  </si>
  <si>
    <t>Required?</t>
  </si>
  <si>
    <t>Output Sheets</t>
  </si>
  <si>
    <t>4.1 Progress</t>
  </si>
  <si>
    <t>4.2 Artefacts</t>
  </si>
  <si>
    <t>5. Spare</t>
  </si>
  <si>
    <t xml:space="preserve"> Lines of Enquiry, Artefacts and Assurance Bands</t>
  </si>
  <si>
    <t>Hover here for Assurance Band Definitions</t>
  </si>
  <si>
    <r>
      <t xml:space="preserve">User Instructions: </t>
    </r>
    <r>
      <rPr>
        <sz val="9"/>
        <rFont val="Calibri"/>
        <family val="2"/>
        <scheme val="minor"/>
      </rPr>
      <t>As required add new user defined LOEs using  8 manual entry placeholders at top of list - select Changed to Keep/Remove LOE column dropdown  - click input field then arrow. Then input required information to complete the line. 
Review tool recommended Keep/Remove LOEs (col J) and Planned Assurance Bands (col M) and make changes using dropdown - click input field then arrow for choices; provide justification in col K and N for any changes made. In particular justify and note any mitigation where a change to Assurance Band made due to lack of availablity of assurance resource for desired band.
For evidence artefacts (col S) ensure choice is proportionate, appropriate and pragmatic for the scale and complexity of the programme. Col P is only a prompt on what could be developed. Important to take into consiedration any Lvl 3 or Lvl 4 LOEs needs (cols Q&amp;R provide links to relevent entries in LOE Hierarchy sheet where appropriate). Note POC and other details of evidence artefacts are captured on sheet 4.1 Artefact Progress. Don't input such data for LOEs that have been Removed.
Note that, given some LOEs will draw on more than one artefact, the LOE assurer (col U) may decide to engage other experts to confirm the quality of relevant information in the related artefacts.
Removed LOEs lines will be coloured Pink; any user changes made from tool recommendation will be coloured Light Blue. 
When complete go to next step - sheet 3.1 Sign Off.</t>
    </r>
  </si>
  <si>
    <r>
      <rPr>
        <b/>
        <sz val="11"/>
        <color rgb="FFFF0000"/>
        <rFont val="Calibri"/>
        <family val="2"/>
        <scheme val="minor"/>
      </rPr>
      <t>DO NOT DELETE -</t>
    </r>
    <r>
      <rPr>
        <sz val="11"/>
        <color rgb="FFFF0000"/>
        <rFont val="Calibri"/>
        <family val="2"/>
        <scheme val="minor"/>
      </rPr>
      <t xml:space="preserve"> calculation used for Col A error (missing data) indicator</t>
    </r>
  </si>
  <si>
    <r>
      <t xml:space="preserve">DO NOT DELETE </t>
    </r>
    <r>
      <rPr>
        <sz val="11"/>
        <color rgb="FFFF0000"/>
        <rFont val="Calibri"/>
        <family val="2"/>
        <scheme val="minor"/>
      </rPr>
      <t>- Provides input to 4.2 ARTEFACT sheet</t>
    </r>
  </si>
  <si>
    <r>
      <rPr>
        <b/>
        <sz val="11"/>
        <color rgb="FFFF0000"/>
        <rFont val="Calibri"/>
        <family val="2"/>
        <scheme val="minor"/>
      </rPr>
      <t xml:space="preserve">DO NOT DELETE - </t>
    </r>
    <r>
      <rPr>
        <sz val="11"/>
        <color rgb="FFFF0000"/>
        <rFont val="Calibri"/>
        <family val="2"/>
        <scheme val="minor"/>
      </rPr>
      <t>Needed for dynamic Highlighting of selected cell</t>
    </r>
  </si>
  <si>
    <r>
      <rPr>
        <b/>
        <sz val="11"/>
        <color rgb="FFFF0000"/>
        <rFont val="Calibri"/>
        <family val="2"/>
        <scheme val="minor"/>
      </rPr>
      <t>DO NO DELETE -</t>
    </r>
    <r>
      <rPr>
        <sz val="11"/>
        <color rgb="FFFF0000"/>
        <rFont val="Calibri"/>
        <family val="2"/>
        <scheme val="minor"/>
      </rPr>
      <t xml:space="preserve"> these are tool recommendations used to support 4.3 Stats and highlight user changes </t>
    </r>
  </si>
  <si>
    <t>Artefact List</t>
  </si>
  <si>
    <t>Index</t>
  </si>
  <si>
    <t>Keep/ Remove LOE</t>
  </si>
  <si>
    <t>Justification for changing keep/remove LOE</t>
  </si>
  <si>
    <t xml:space="preserve">Planned Assurance Band </t>
  </si>
  <si>
    <t xml:space="preserve">Justification for changing assurance band </t>
  </si>
  <si>
    <t>Lvl 3 Link</t>
  </si>
  <si>
    <t>Lvl 4 Link</t>
  </si>
  <si>
    <r>
      <rPr>
        <b/>
        <sz val="11"/>
        <color theme="0"/>
        <rFont val="Calibri"/>
        <family val="2"/>
        <scheme val="minor"/>
      </rPr>
      <t xml:space="preserve">Planned Evidence Artefact Names/Titles
</t>
    </r>
    <r>
      <rPr>
        <sz val="11"/>
        <color theme="0"/>
        <rFont val="Calibri"/>
        <family val="2"/>
        <scheme val="minor"/>
      </rPr>
      <t xml:space="preserve">*See tab 4.1 for details inc POCs*
</t>
    </r>
  </si>
  <si>
    <t>LOE  Assurance Responsible POC/ team</t>
  </si>
  <si>
    <t>Case missing</t>
  </si>
  <si>
    <t>Level 1 LoE Function missing</t>
  </si>
  <si>
    <t>Level 2 LoE Function missing</t>
  </si>
  <si>
    <t>Line of Enquiry (Level 1) missing</t>
  </si>
  <si>
    <t>Line of Enquiry (Level 2) missing</t>
  </si>
  <si>
    <t>Keep/ Remove LoE choice missing</t>
  </si>
  <si>
    <t>Justification for changing  LOE missing</t>
  </si>
  <si>
    <t>Planned Assurance Band missing</t>
  </si>
  <si>
    <t>Justification for changing assurance band missing</t>
  </si>
  <si>
    <t>Planned Assurance Band no choice made</t>
  </si>
  <si>
    <t>Planned Artefact/Evidence missing</t>
  </si>
  <si>
    <t>LOE Evidence POC missing</t>
  </si>
  <si>
    <t>LOE Assurance POC missing</t>
  </si>
  <si>
    <t>Artifact Index</t>
  </si>
  <si>
    <t>Lvl 2 Index</t>
  </si>
  <si>
    <t>Lvl 2 LOE</t>
  </si>
  <si>
    <t>Row number of selected cell</t>
  </si>
  <si>
    <t>Tool Recommended Assurance Band</t>
  </si>
  <si>
    <t>UD1</t>
  </si>
  <si>
    <t>UD2</t>
  </si>
  <si>
    <t>UD3</t>
  </si>
  <si>
    <t>UD4</t>
  </si>
  <si>
    <t>UD5</t>
  </si>
  <si>
    <t>UD6</t>
  </si>
  <si>
    <t>UD7</t>
  </si>
  <si>
    <t>UD8</t>
  </si>
  <si>
    <t>Sign Off and Summary</t>
  </si>
  <si>
    <r>
      <t xml:space="preserve">User Instructions: </t>
    </r>
    <r>
      <rPr>
        <sz val="8"/>
        <rFont val="Calibri"/>
        <family val="2"/>
        <scheme val="minor"/>
      </rPr>
      <t xml:space="preserve">SRO should seek views of key stakeholders, particularly the ADST Lead, EO Deliverability Confirmer (or rep) and other lead stakeholders on suitability of the PEAP.  SRO then to use this sheet to view summary details and confirm the final PEAP and provide summary of key points and outstanding issues to address going forward. 
Once signed use the Send Copy button to draft an email to copy PEAP to key stakeholders; use Feedback button to comment on tool functionality and usability to inform future improvements. 
</t>
    </r>
    <r>
      <rPr>
        <b/>
        <sz val="8"/>
        <rFont val="Calibri"/>
        <family val="2"/>
        <scheme val="minor"/>
      </rPr>
      <t>IMPORTANT</t>
    </r>
    <r>
      <rPr>
        <sz val="8"/>
        <rFont val="Calibri"/>
        <family val="2"/>
        <scheme val="minor"/>
      </rPr>
      <t xml:space="preserve"> - irrespective of what the tool recommends or stakeholder opinions it is the SRO who decides the PEAP to take forward.
Once PEAP signed off go to sheet 4.1 Artefact Progress or 4.2 LOE Progress to track activties and status.</t>
    </r>
  </si>
  <si>
    <t>PEAP Sign-Off</t>
  </si>
  <si>
    <t xml:space="preserve">Programme Name  </t>
  </si>
  <si>
    <t xml:space="preserve">Description  </t>
  </si>
  <si>
    <t xml:space="preserve">Context  </t>
  </si>
  <si>
    <t>As SRO of this programme:</t>
  </si>
  <si>
    <t>1.  I have reviewed this PEAP (summarised below) with my team and impacted stakeholders (particularly ADST L and EO Deliverability Confirmer (or rep);</t>
  </si>
  <si>
    <t xml:space="preserve">
</t>
  </si>
  <si>
    <t xml:space="preserve">2.  I confirm this PEAP is accurate and reflects the intent of the programme regarding LOEs to pursue, artifact/evidence development and assurance; </t>
  </si>
  <si>
    <t>3.  I, and my team, will use the PEAP to track artifact/evidence development and assurance outputs; and</t>
  </si>
  <si>
    <t>4.  Should any significant changes occur, I will update the PEAP accordingly and take any other action as required so that my programme proceeds in an informed manner.</t>
  </si>
  <si>
    <t xml:space="preserve">SRO e-signature  </t>
  </si>
  <si>
    <t xml:space="preserve">SRO summary  </t>
  </si>
  <si>
    <t xml:space="preserve">Date PEAP to enact confirmed  </t>
  </si>
  <si>
    <t>PEAP Summary</t>
  </si>
  <si>
    <t>Level 2 LOE Function</t>
  </si>
  <si>
    <t>Planned Evidence Artefacts
- see tab 4.1 for details</t>
  </si>
  <si>
    <t>Artefacts Information and Progress Tracker</t>
  </si>
  <si>
    <r>
      <t>USE OF THIS SHEET IS OPTIONAL - teams may chose to use alternate means to track developmnets of artefacts. 
User Instructions: Once the PEAP has been signed use this sheet continually to track evidence artifacts development. T</t>
    </r>
    <r>
      <rPr>
        <sz val="9"/>
        <rFont val="Calibri"/>
        <family val="2"/>
        <scheme val="minor"/>
      </rPr>
      <t xml:space="preserve">his sheet automatically lists (col D) all the unique artefacts inputted by user on sheet 2.1 and maps them to releted LOEs (col M&amp;N). 
A #VALUE!  error appears in col D indicates an error when inputting artifact titles to col S on sheet 2.1 without following semi-colon rule.
The sheet allows identification of a responsible POC, input of links to the artefact (or related folder) and tracking of artefact development/assurance status.  
Important  that in developing  and enacting PEAP that you focus on mgmt. and assurance of LOEs.  Use evidence artifacts to support this. 
Cols I-K are fully editable and available for any additional information user may wish to track against each artefact.
Once updated go to next step - sheet 4.2 LOE Progress.
</t>
    </r>
  </si>
  <si>
    <t>Artefact Development</t>
  </si>
  <si>
    <t>Optional User Define Columns</t>
  </si>
  <si>
    <t>Related Lvl 2 LOEs</t>
  </si>
  <si>
    <t>DO NOT DELETE - Error Check calculations for col A</t>
  </si>
  <si>
    <t>DO NOT DELETE - calcs for 4.3 Stats</t>
  </si>
  <si>
    <t>Artefact Index</t>
  </si>
  <si>
    <t>Artefact Name/Title</t>
  </si>
  <si>
    <t>Artefact Responsible POC/Team</t>
  </si>
  <si>
    <t>Link to Artefact or folder</t>
  </si>
  <si>
    <t>..user defined</t>
  </si>
  <si>
    <t>Lvl 2 index</t>
  </si>
  <si>
    <t xml:space="preserve"> Related Lvl 2 LOEs </t>
  </si>
  <si>
    <t>Artefact/ Evidence Responsible POC missing</t>
  </si>
  <si>
    <t>Link to Artefact doc/ folder missing</t>
  </si>
  <si>
    <t>Artefact Status missing</t>
  </si>
  <si>
    <t>Artifact</t>
  </si>
  <si>
    <t>Nos blanks</t>
  </si>
  <si>
    <t>Nos artefacts</t>
  </si>
  <si>
    <t>LOE Progress Tracker</t>
  </si>
  <si>
    <r>
      <t xml:space="preserve">User Instructions: </t>
    </r>
    <r>
      <rPr>
        <sz val="9"/>
        <rFont val="Calibri"/>
        <family val="2"/>
        <scheme val="minor"/>
      </rPr>
      <t xml:space="preserve">Once the PEAP has been signed, use this sheet continually to track LOE assurance.
Note that LOE assurer may need seek views from other experts on quality of the related artefacts identified in col K with details on Sheet 4.1 Artefact Progress.
</t>
    </r>
  </si>
  <si>
    <t xml:space="preserve">LOE Assurance </t>
  </si>
  <si>
    <t>DO NOT DELET - used for error tracking</t>
  </si>
  <si>
    <t>DO NOT DELETE - used for 4.3 Stat calcs</t>
  </si>
  <si>
    <t>LOE Assurance Status</t>
  </si>
  <si>
    <t>LOE Assurance RAYG</t>
  </si>
  <si>
    <t>LOE Assurance Statement / Justification</t>
  </si>
  <si>
    <t>Link to LOE Assurance Documents/ Records</t>
  </si>
  <si>
    <t>User Notes / Comments if required</t>
  </si>
  <si>
    <t>Assurance Status blank</t>
  </si>
  <si>
    <t>Assurance RAYG blank</t>
  </si>
  <si>
    <t>Assurance Statement / Justification blank</t>
  </si>
  <si>
    <t>Link to Assurance docs missing</t>
  </si>
  <si>
    <t>Changed to remove</t>
  </si>
  <si>
    <t>Kept?</t>
  </si>
  <si>
    <t>Band 1?</t>
  </si>
  <si>
    <t>Kept Band 1?</t>
  </si>
  <si>
    <t>Kept Assurance Complete?</t>
  </si>
  <si>
    <t>Band 2?</t>
  </si>
  <si>
    <t>Kept Band 2?</t>
  </si>
  <si>
    <t>Band 3?</t>
  </si>
  <si>
    <t>Kept Band 3?</t>
  </si>
  <si>
    <t>TOTAL</t>
  </si>
  <si>
    <t>Nos kept LOEs</t>
  </si>
  <si>
    <t>Tool recommendation</t>
  </si>
  <si>
    <t>User changes</t>
  </si>
  <si>
    <t xml:space="preserve">Completed Assurance </t>
  </si>
  <si>
    <t>Nos. LOEs</t>
  </si>
  <si>
    <t>Total LOEs</t>
  </si>
  <si>
    <t>Total possible lvl 2 LOEs</t>
  </si>
  <si>
    <t>Keep
x</t>
  </si>
  <si>
    <t>Added (user defined)</t>
  </si>
  <si>
    <t>Changed to Keep
z</t>
  </si>
  <si>
    <t>Changed to Remove
y</t>
  </si>
  <si>
    <t>TOTAL ACTIVE LOES
(x-y)+z</t>
  </si>
  <si>
    <t>PEAP Statistics</t>
  </si>
  <si>
    <r>
      <t xml:space="preserve">User Instructions: </t>
    </r>
    <r>
      <rPr>
        <sz val="12"/>
        <rFont val="Calibri"/>
        <family val="2"/>
        <scheme val="minor"/>
      </rPr>
      <t>Information only, can take ~ 15 seconds to update.
Use this sheet to explore composition and status of this PEAP including artefacts development and LOE assurance.</t>
    </r>
    <r>
      <rPr>
        <b/>
        <sz val="12"/>
        <rFont val="Calibri"/>
        <family val="2"/>
        <scheme val="minor"/>
      </rPr>
      <t xml:space="preserve"> </t>
    </r>
  </si>
  <si>
    <t>Total number of active (kept) lvl 2 LOE's in this PEAP</t>
  </si>
  <si>
    <t>Total number of artefacts with status identfied in this PEAP</t>
  </si>
  <si>
    <t>Status</t>
  </si>
  <si>
    <t>Nos artifacts</t>
  </si>
  <si>
    <t>DO NOT DELETE COLUMNS  - Needed for dynamic Highlighting of selected cell</t>
  </si>
  <si>
    <r>
      <t>User Instructions:  I</t>
    </r>
    <r>
      <rPr>
        <sz val="9"/>
        <rFont val="Calibri"/>
        <family val="2"/>
        <scheme val="minor"/>
      </rPr>
      <t>nformation only primarily to help position lvl 2 LOEs (the focus of PEAP) within overall hierarchy and cols O-U provide links to related direction and guidance. 
Note lvl 0 groups LOEs under the 5 case model. Lvl 1 is useful for understanding the 31 main themes. Lvl 3/4 prompts assurers regarding more detailed considerations when assuring at lvl 2.
Col H provide links to relevant lvl 2 on sheet 2.1 LOEs, Artefacts &amp; Assurance.</t>
    </r>
  </si>
  <si>
    <t>Lvl 0 Index</t>
  </si>
  <si>
    <t>Lvl 0 - Five Case Model</t>
  </si>
  <si>
    <t>Lvl 1 Index</t>
  </si>
  <si>
    <t>Level 1 LOEs</t>
  </si>
  <si>
    <t>Link to sheet 2.1</t>
  </si>
  <si>
    <t>Level 2 LOE</t>
  </si>
  <si>
    <t>Lvl 3/4 Index</t>
  </si>
  <si>
    <t>Level 3 LOE</t>
  </si>
  <si>
    <t>Level 4 LOE</t>
  </si>
  <si>
    <t>More than one Lvl 3or 4 LOE or a given lvl 2 LOE</t>
  </si>
  <si>
    <t>Row number = row of selected cell</t>
  </si>
  <si>
    <t>Used for col K and L conditional formatting… note formula references in this column change dependant on whether lvl 3 or 4 LOE exist</t>
  </si>
  <si>
    <t xml:space="preserve">look for key words in strategic context either in ? Section of business case or ? Section in PMP </t>
  </si>
  <si>
    <t>Tips for using a LLM</t>
  </si>
  <si>
    <t xml:space="preserve">Reference to The Strategic Defence and Security Review (SDSR) / Inetgrated Review (IR) / Command  Plan or similar policy and strategy document in either the 'Strategic Case' Section of Business Case (SOC, OBC or FBC) or 'Project Context' or 'Programme Context' or similar section in PMP </t>
  </si>
  <si>
    <t xml:space="preserve">Combination of both (a) a completed 'objectives' section in a PMP or business case (SOC, OBC or FBC) AND ALSO reference to a workshop </t>
  </si>
  <si>
    <t>Mention of/link to a stakeholder matrix  (NB actual link will have been replaced with word LINK)</t>
  </si>
  <si>
    <t xml:space="preserve">Both 'P9' and 'S9' AND ALSO 'PCR' AND ALSO 'ABC' AND ALSO 'affordable' in the 'Financial Case' section in a business case (SOC, OBC or FBC) </t>
  </si>
  <si>
    <t>Both 'P9' and 'S9' AND ALSO 'PCR' AND ALSO 'ABC' AND ALSO 'affordable' AND ALSO  'Defence Plan' or 'Command Plan' in the 'Financial Case' section in a business case (SOC, OBC or FBC)</t>
  </si>
  <si>
    <t xml:space="preserve">Mention of/link to a User Requirement Document (URD) AND ALSO a Solution Requirement document (SRD) AND ALSO evidence that risks directly relating to requirements have been created [NB last part requires risk register - not provided]. </t>
  </si>
  <si>
    <t>Criteria to use in LLM</t>
  </si>
  <si>
    <t>Is the analysis of the military capability gap and/or business capability gap suitably evidence to inform the need/case for change?</t>
  </si>
  <si>
    <t>Is there evidence of the military capability or business capability need being included within organisation plans?</t>
  </si>
  <si>
    <t>Is there evidence of the military capability or business capability nees being given priotity within organisation plans?</t>
  </si>
  <si>
    <t>Is there evidence demonstrating that a systematic approach has been/will be taken to requirement set development and related risk management?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</si>
</sst>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64" formatCode="0.0%"/>
    <numFmt numFmtId="165" formatCode="dd\-mmm\-yyyy"/>
    <numFmt numFmtId="166" formatCode="#,##0_);[Red]\(#,##0\);\-_)"/>
    <numFmt numFmtId="167" formatCode="#,##0.0_);[Red]\(#,##0.0\);\-_)"/>
    <numFmt numFmtId="168" formatCode="0.0%_);[Red]\(0.0%\);\-_)"/>
    <numFmt numFmtId="169" formatCode="0.00%_);[Red]\(0.00%\);\-_)"/>
    <numFmt numFmtId="170" formatCode="_-[$€-2]\ * #,##0_-;\-[$€-2]\ * #,##0_-;_-[$€-2]\ * &quot;-&quot;_-;_-@_-"/>
    <numFmt numFmtId="171" formatCode="#,##0;[Red]#,##0"/>
    <numFmt numFmtId="172" formatCode="0;0;\-"/>
    <numFmt numFmtId="173" formatCode="###0_);\(###0\);\-_)"/>
    <numFmt numFmtId="174" formatCode="#,##0.0_);[Red]\(#,##0\);\-_)"/>
    <numFmt numFmtId="175" formatCode="#,##0.00_);[Red]\(#,##0\);\-_)"/>
    <numFmt numFmtId="176" formatCode="dd/mm/yy;@"/>
    <numFmt numFmtId="177" formatCode="#,##0.00_);[Red]\(#,##0.00\);\-_)"/>
    <numFmt numFmtId="178" formatCode="#,##0.0;[Red]#,##0.0"/>
    <numFmt numFmtId="179" formatCode="#,##0.00;[Red]#,##0.00"/>
    <numFmt numFmtId="180" formatCode="[Red]&quot;WARNING: ERROR FOUND&quot;;;[Green]&quot;NO ERRORS FOUND&quot;;"/>
    <numFmt numFmtId="181" formatCode="&quot;£&quot;#,##0_);[Red]\(&quot;£&quot;#,##0\);\-_)"/>
    <numFmt numFmtId="182" formatCode="&quot;£&quot;#,##0.00_);[Red]\(&quot;£&quot;#,##0\);\-_)"/>
    <numFmt numFmtId="183" formatCode="\€#,##0_);[Red]\(\€#,##0\);\-_)"/>
    <numFmt numFmtId="184" formatCode="\€#,##0.00_);[Red]\(\€#,##0\);\-_)"/>
    <numFmt numFmtId="185" formatCode="\$#,##0_);[Red]\(\$#,##0\);\-_)"/>
    <numFmt numFmtId="186" formatCode="\$#,##0.00_);[Red]\(\$#,##0\);\-_)"/>
    <numFmt numFmtId="187" formatCode="&quot;£&quot;#,##0.00_);[Red]\(&quot;£&quot;#,##0.00\);\-_)"/>
    <numFmt numFmtId="188" formatCode="\€#,##0.00_);[Red]\(\€#,##0.00\);\-_)"/>
    <numFmt numFmtId="189" formatCode="\$#,##0.00_);[Red]\(\$#,##0.00\);\-_)"/>
    <numFmt numFmtId="190" formatCode="0;\-0;;@"/>
    <numFmt numFmtId="191" formatCode="0.0"/>
  </numFmts>
  <fonts count="103" x14ac:knownFonts="1">
    <font>
      <sz val="11"/>
      <color theme="1"/>
      <name val="Calibri"/>
      <family val="2"/>
      <scheme val="minor"/>
    </font>
    <font>
      <sz val="10"/>
      <name val="Calibri"/>
      <family val="2"/>
      <scheme val="minor"/>
    </font>
    <font>
      <sz val="10"/>
      <color rgb="FF969696"/>
      <name val="Calibri"/>
      <family val="2"/>
      <scheme val="minor"/>
    </font>
    <font>
      <b/>
      <sz val="10"/>
      <name val="Calibri"/>
      <family val="2"/>
      <scheme val="minor"/>
    </font>
    <font>
      <sz val="10"/>
      <color indexed="8"/>
      <name val="Arial"/>
      <family val="2"/>
    </font>
    <font>
      <sz val="10"/>
      <color indexed="9"/>
      <name val="Calibri"/>
      <family val="2"/>
      <scheme val="minor"/>
    </font>
    <font>
      <sz val="11"/>
      <name val="Calibri"/>
      <family val="2"/>
      <scheme val="minor"/>
    </font>
    <font>
      <b/>
      <sz val="11"/>
      <color theme="0"/>
      <name val="Calibri"/>
      <family val="2"/>
      <scheme val="minor"/>
    </font>
    <font>
      <u/>
      <sz val="11"/>
      <color theme="10"/>
      <name val="Calibri"/>
      <family val="2"/>
      <scheme val="minor"/>
    </font>
    <font>
      <b/>
      <sz val="13"/>
      <color theme="3"/>
      <name val="Calibri"/>
      <family val="2"/>
      <scheme val="minor"/>
    </font>
    <font>
      <sz val="10"/>
      <color rgb="FFDC3C3C"/>
      <name val="Calibri"/>
      <family val="2"/>
      <scheme val="minor"/>
    </font>
    <font>
      <i/>
      <sz val="11"/>
      <color theme="8" tint="-0.249977111117893"/>
      <name val="Calibri"/>
      <family val="2"/>
      <scheme val="minor"/>
    </font>
    <font>
      <sz val="11"/>
      <color rgb="FFFFFFFF"/>
      <name val="Calibri"/>
      <family val="2"/>
      <scheme val="minor"/>
    </font>
    <font>
      <sz val="11"/>
      <color theme="1"/>
      <name val="Calibri"/>
      <family val="2"/>
      <scheme val="minor"/>
    </font>
    <font>
      <sz val="11"/>
      <color theme="0"/>
      <name val="Calibri"/>
      <family val="2"/>
      <scheme val="minor"/>
    </font>
    <font>
      <sz val="11"/>
      <color rgb="FFFF0000"/>
      <name val="Calibri"/>
      <family val="2"/>
      <scheme val="minor"/>
    </font>
    <font>
      <b/>
      <sz val="11"/>
      <color theme="1"/>
      <name val="Calibri"/>
      <family val="2"/>
      <scheme val="minor"/>
    </font>
    <font>
      <sz val="11"/>
      <color rgb="FF333F48"/>
      <name val="Calibri"/>
      <family val="2"/>
      <scheme val="minor"/>
    </font>
    <font>
      <b/>
      <sz val="11"/>
      <name val="Calibri"/>
      <family val="2"/>
      <scheme val="minor"/>
    </font>
    <font>
      <b/>
      <sz val="11"/>
      <color rgb="FF333F48"/>
      <name val="Calibri"/>
      <family val="2"/>
      <scheme val="minor"/>
    </font>
    <font>
      <b/>
      <sz val="11"/>
      <color theme="1" tint="0.34998626667073579"/>
      <name val="Calibri"/>
      <family val="2"/>
      <scheme val="minor"/>
    </font>
    <font>
      <b/>
      <sz val="12"/>
      <color rgb="FF333F48"/>
      <name val="Calibri"/>
      <family val="2"/>
      <scheme val="minor"/>
    </font>
    <font>
      <b/>
      <sz val="14"/>
      <color theme="0"/>
      <name val="Calibri"/>
      <family val="2"/>
      <scheme val="minor"/>
    </font>
    <font>
      <sz val="16"/>
      <color rgb="FF333F48"/>
      <name val="Calibri Light"/>
      <family val="2"/>
      <scheme val="major"/>
    </font>
    <font>
      <sz val="20"/>
      <color theme="0"/>
      <name val="Calibri Light"/>
      <family val="2"/>
      <scheme val="major"/>
    </font>
    <font>
      <sz val="26"/>
      <color theme="0"/>
      <name val="Calibri Light"/>
      <family val="2"/>
      <scheme val="major"/>
    </font>
    <font>
      <sz val="10"/>
      <color theme="0"/>
      <name val="Calibri Light"/>
      <family val="2"/>
      <scheme val="major"/>
    </font>
    <font>
      <b/>
      <sz val="12"/>
      <color theme="0"/>
      <name val="Calibri"/>
      <family val="2"/>
      <scheme val="minor"/>
    </font>
    <font>
      <sz val="11"/>
      <color rgb="FF000000"/>
      <name val="Calibri"/>
      <family val="2"/>
    </font>
    <font>
      <sz val="12"/>
      <name val="Calibri"/>
      <family val="2"/>
      <scheme val="minor"/>
    </font>
    <font>
      <b/>
      <sz val="12"/>
      <name val="Calibri"/>
      <family val="2"/>
      <scheme val="minor"/>
    </font>
    <font>
      <sz val="8"/>
      <name val="Calibri"/>
      <family val="2"/>
      <scheme val="minor"/>
    </font>
    <font>
      <u/>
      <sz val="11"/>
      <color theme="4"/>
      <name val="Calibri"/>
      <family val="2"/>
      <scheme val="minor"/>
    </font>
    <font>
      <u/>
      <sz val="11"/>
      <color theme="4" tint="-0.249977111117893"/>
      <name val="Calibri"/>
      <family val="2"/>
      <scheme val="minor"/>
    </font>
    <font>
      <sz val="11"/>
      <color theme="10"/>
      <name val="Calibri"/>
      <family val="2"/>
      <scheme val="minor"/>
    </font>
    <font>
      <sz val="10"/>
      <color theme="1"/>
      <name val="Calibri"/>
      <family val="2"/>
      <scheme val="minor"/>
    </font>
    <font>
      <sz val="12"/>
      <color theme="0"/>
      <name val="Calibri"/>
      <family val="2"/>
      <scheme val="minor"/>
    </font>
    <font>
      <sz val="10"/>
      <color rgb="FFFF0000"/>
      <name val="Calibri"/>
      <family val="2"/>
      <scheme val="minor"/>
    </font>
    <font>
      <i/>
      <sz val="11"/>
      <color theme="1"/>
      <name val="Calibri"/>
      <family val="2"/>
      <scheme val="minor"/>
    </font>
    <font>
      <sz val="8"/>
      <color theme="1"/>
      <name val="Calibri"/>
      <family val="2"/>
      <scheme val="minor"/>
    </font>
    <font>
      <i/>
      <sz val="8"/>
      <color theme="1"/>
      <name val="Calibri"/>
      <family val="2"/>
      <scheme val="minor"/>
    </font>
    <font>
      <b/>
      <sz val="18"/>
      <color rgb="FFFFFFFF"/>
      <name val="Calibri"/>
      <family val="2"/>
      <scheme val="minor"/>
    </font>
    <font>
      <b/>
      <sz val="18"/>
      <color theme="0"/>
      <name val="Calibri"/>
      <family val="2"/>
      <scheme val="minor"/>
    </font>
    <font>
      <b/>
      <sz val="10"/>
      <color rgb="FFFF0000"/>
      <name val="Calibri"/>
      <family val="2"/>
      <scheme val="minor"/>
    </font>
    <font>
      <sz val="10"/>
      <color rgb="FF000000"/>
      <name val="Calibri"/>
      <family val="2"/>
      <scheme val="minor"/>
    </font>
    <font>
      <b/>
      <sz val="11"/>
      <color theme="1"/>
      <name val="Arial"/>
      <family val="2"/>
    </font>
    <font>
      <b/>
      <sz val="12"/>
      <color theme="1"/>
      <name val="Arial"/>
      <family val="2"/>
    </font>
    <font>
      <b/>
      <sz val="12"/>
      <color rgb="FF002060"/>
      <name val="Arial"/>
      <family val="2"/>
    </font>
    <font>
      <b/>
      <sz val="11"/>
      <color rgb="FFFFFFFF"/>
      <name val="Calibri"/>
      <family val="2"/>
      <scheme val="minor"/>
    </font>
    <font>
      <b/>
      <sz val="24"/>
      <color rgb="FFFFFFFF"/>
      <name val="Calibri"/>
      <family val="2"/>
      <scheme val="minor"/>
    </font>
    <font>
      <b/>
      <sz val="24"/>
      <color theme="0"/>
      <name val="Calibri"/>
      <family val="2"/>
      <scheme val="minor"/>
    </font>
    <font>
      <b/>
      <sz val="18"/>
      <name val="Calibri"/>
      <family val="2"/>
      <scheme val="minor"/>
    </font>
    <font>
      <sz val="8"/>
      <color rgb="FFFFFFFF"/>
      <name val="Calibri"/>
      <family val="2"/>
      <scheme val="minor"/>
    </font>
    <font>
      <sz val="8"/>
      <color indexed="8"/>
      <name val="Arial"/>
      <family val="2"/>
    </font>
    <font>
      <b/>
      <sz val="8"/>
      <color rgb="FFFFFFFF"/>
      <name val="Calibri"/>
      <family val="2"/>
      <scheme val="minor"/>
    </font>
    <font>
      <b/>
      <sz val="8"/>
      <color theme="0"/>
      <name val="Calibri"/>
      <family val="2"/>
      <scheme val="minor"/>
    </font>
    <font>
      <b/>
      <sz val="8"/>
      <name val="Calibri"/>
      <family val="2"/>
      <scheme val="minor"/>
    </font>
    <font>
      <sz val="8"/>
      <color theme="0"/>
      <name val="Calibri"/>
      <family val="2"/>
      <scheme val="minor"/>
    </font>
    <font>
      <sz val="18"/>
      <color rgb="FFFFFFFF"/>
      <name val="Calibri"/>
      <family val="2"/>
      <scheme val="minor"/>
    </font>
    <font>
      <u/>
      <sz val="11"/>
      <color theme="0"/>
      <name val="Calibri"/>
      <family val="2"/>
      <scheme val="minor"/>
    </font>
    <font>
      <b/>
      <sz val="9"/>
      <name val="Calibri"/>
      <family val="2"/>
      <scheme val="minor"/>
    </font>
    <font>
      <sz val="9"/>
      <name val="Calibri"/>
      <family val="2"/>
      <scheme val="minor"/>
    </font>
    <font>
      <sz val="14"/>
      <color rgb="FFFFFFFF"/>
      <name val="Calibri"/>
      <family val="2"/>
      <scheme val="minor"/>
    </font>
    <font>
      <sz val="14"/>
      <color theme="1"/>
      <name val="Calibri"/>
      <family val="2"/>
      <scheme val="minor"/>
    </font>
    <font>
      <b/>
      <sz val="16"/>
      <color rgb="FFFFFFFF"/>
      <name val="Calibri"/>
      <family val="2"/>
      <scheme val="minor"/>
    </font>
    <font>
      <sz val="10"/>
      <color rgb="FFFFFFFF"/>
      <name val="Calibri"/>
      <family val="2"/>
      <scheme val="minor"/>
    </font>
    <font>
      <u/>
      <sz val="8"/>
      <color theme="0"/>
      <name val="Calibri"/>
      <family val="2"/>
      <scheme val="minor"/>
    </font>
    <font>
      <b/>
      <sz val="8"/>
      <color theme="1"/>
      <name val="Arial"/>
      <family val="2"/>
    </font>
    <font>
      <sz val="8"/>
      <name val="Arial"/>
      <family val="2"/>
    </font>
    <font>
      <i/>
      <sz val="8"/>
      <name val="Arial"/>
      <family val="2"/>
    </font>
    <font>
      <sz val="8"/>
      <color rgb="FF333F48"/>
      <name val="Calibri"/>
      <family val="2"/>
      <scheme val="minor"/>
    </font>
    <font>
      <b/>
      <sz val="10"/>
      <color rgb="FFFFFFFF"/>
      <name val="Calibri"/>
      <family val="2"/>
      <scheme val="minor"/>
    </font>
    <font>
      <b/>
      <sz val="10"/>
      <color theme="0"/>
      <name val="Calibri"/>
      <family val="2"/>
      <scheme val="minor"/>
    </font>
    <font>
      <sz val="10"/>
      <color theme="0"/>
      <name val="Calibri"/>
      <family val="2"/>
      <scheme val="minor"/>
    </font>
    <font>
      <b/>
      <sz val="20"/>
      <color rgb="FFFFFFFF"/>
      <name val="Calibri"/>
      <family val="2"/>
      <scheme val="minor"/>
    </font>
    <font>
      <b/>
      <sz val="11"/>
      <color rgb="FFFF0000"/>
      <name val="Calibri"/>
      <family val="2"/>
      <scheme val="minor"/>
    </font>
    <font>
      <b/>
      <sz val="16"/>
      <color theme="1"/>
      <name val="Arial"/>
      <family val="2"/>
    </font>
    <font>
      <sz val="16"/>
      <color theme="1"/>
      <name val="Arial"/>
      <family val="2"/>
    </font>
    <font>
      <b/>
      <sz val="22"/>
      <name val="Calibri"/>
      <family val="2"/>
      <scheme val="minor"/>
    </font>
    <font>
      <b/>
      <sz val="14"/>
      <color rgb="FFFFFFFF"/>
      <name val="Calibri"/>
      <family val="2"/>
      <scheme val="minor"/>
    </font>
    <font>
      <b/>
      <sz val="14"/>
      <color theme="1"/>
      <name val="Calibri"/>
      <family val="2"/>
      <scheme val="minor"/>
    </font>
    <font>
      <i/>
      <sz val="9"/>
      <color theme="0"/>
      <name val="Calibri"/>
      <family val="2"/>
      <scheme val="minor"/>
    </font>
    <font>
      <sz val="12"/>
      <color theme="1"/>
      <name val="Arial"/>
      <family val="2"/>
    </font>
    <font>
      <sz val="9"/>
      <color indexed="81"/>
      <name val="Tahoma"/>
      <family val="2"/>
    </font>
    <font>
      <b/>
      <sz val="9"/>
      <color indexed="81"/>
      <name val="Tahoma"/>
      <family val="2"/>
    </font>
    <font>
      <b/>
      <i/>
      <sz val="11"/>
      <color theme="1"/>
      <name val="Calibri"/>
      <family val="2"/>
      <scheme val="minor"/>
    </font>
    <font>
      <sz val="11"/>
      <color rgb="FF000000"/>
      <name val="Arial"/>
      <family val="2"/>
    </font>
    <font>
      <i/>
      <sz val="11"/>
      <color rgb="FF000000"/>
      <name val="Arial"/>
      <family val="2"/>
    </font>
    <font>
      <strike/>
      <sz val="11"/>
      <color rgb="FF000000"/>
      <name val="Calibri"/>
      <family val="2"/>
    </font>
    <font>
      <sz val="11"/>
      <color theme="0" tint="-0.249977111117893"/>
      <name val="Calibri"/>
      <family val="2"/>
      <scheme val="minor"/>
    </font>
    <font>
      <sz val="14"/>
      <name val="Calibri"/>
      <family val="2"/>
      <scheme val="minor"/>
    </font>
    <font>
      <b/>
      <u/>
      <sz val="8"/>
      <color theme="0"/>
      <name val="Calibri"/>
      <family val="2"/>
      <scheme val="minor"/>
    </font>
    <font>
      <b/>
      <sz val="8"/>
      <color rgb="FFE1F4FB"/>
      <name val="Arial"/>
      <family val="2"/>
    </font>
    <font>
      <u/>
      <sz val="8"/>
      <color theme="10"/>
      <name val="Calibri"/>
      <family val="2"/>
      <scheme val="minor"/>
    </font>
    <font>
      <b/>
      <sz val="8"/>
      <color theme="1"/>
      <name val="Calibri"/>
      <family val="2"/>
      <scheme val="minor"/>
    </font>
    <font>
      <b/>
      <sz val="10"/>
      <color rgb="FF000000"/>
      <name val="Calibri"/>
      <family val="2"/>
      <scheme val="minor"/>
    </font>
    <font>
      <b/>
      <sz val="10"/>
      <color theme="1"/>
      <name val="Calibri"/>
      <family val="2"/>
      <scheme val="minor"/>
    </font>
    <font>
      <b/>
      <sz val="16"/>
      <color rgb="FF000000"/>
      <name val="Calibri"/>
      <family val="2"/>
    </font>
    <font>
      <b/>
      <sz val="10"/>
      <color rgb="FF000000"/>
      <name val="Calibri"/>
      <family val="2"/>
    </font>
    <font>
      <sz val="10"/>
      <color rgb="FF000000"/>
      <name val="Calibri"/>
      <family val="2"/>
    </font>
    <font>
      <sz val="9"/>
      <color theme="1"/>
      <name val="Calibri"/>
      <family val="2"/>
      <scheme val="minor"/>
    </font>
    <font>
      <sz val="9"/>
      <color rgb="FF000000"/>
      <name val="Aptos"/>
      <family val="2"/>
    </font>
    <font>
      <b/>
      <sz val="12"/>
      <color theme="1"/>
      <name val="Calibri"/>
      <family val="2"/>
      <scheme val="minor"/>
    </font>
  </fonts>
  <fills count="50">
    <fill>
      <patternFill patternType="none"/>
    </fill>
    <fill>
      <patternFill patternType="gray125"/>
    </fill>
    <fill>
      <patternFill patternType="solid">
        <fgColor rgb="FFFFFFCC"/>
        <bgColor indexed="64"/>
      </patternFill>
    </fill>
    <fill>
      <patternFill patternType="solid">
        <fgColor indexed="42"/>
        <bgColor indexed="64"/>
      </patternFill>
    </fill>
    <fill>
      <patternFill patternType="solid">
        <fgColor rgb="FFCCFFCC"/>
        <bgColor indexed="64"/>
      </patternFill>
    </fill>
    <fill>
      <patternFill patternType="solid">
        <fgColor indexed="9"/>
        <bgColor indexed="64"/>
      </patternFill>
    </fill>
    <fill>
      <patternFill patternType="solid">
        <fgColor rgb="FF00FF00"/>
        <bgColor indexed="64"/>
      </patternFill>
    </fill>
    <fill>
      <patternFill patternType="solid">
        <fgColor theme="2" tint="-9.9948118533890809E-2"/>
        <bgColor indexed="64"/>
      </patternFill>
    </fill>
    <fill>
      <patternFill patternType="solid">
        <fgColor rgb="FFFF0000"/>
        <bgColor indexed="64"/>
      </patternFill>
    </fill>
    <fill>
      <patternFill patternType="solid">
        <fgColor rgb="FF66FF33"/>
        <bgColor indexed="64"/>
      </patternFill>
    </fill>
    <fill>
      <patternFill patternType="lightUp">
        <bgColor auto="1"/>
      </patternFill>
    </fill>
    <fill>
      <patternFill patternType="solid">
        <fgColor rgb="FFB1A0C7"/>
        <bgColor indexed="64"/>
      </patternFill>
    </fill>
    <fill>
      <patternFill patternType="solid">
        <fgColor rgb="FF253268"/>
        <bgColor indexed="64"/>
      </patternFill>
    </fill>
    <fill>
      <patternFill patternType="solid">
        <fgColor rgb="FF037D84"/>
        <bgColor indexed="64"/>
      </patternFill>
    </fill>
    <fill>
      <patternFill patternType="solid">
        <fgColor rgb="FFF2F2F2"/>
      </patternFill>
    </fill>
    <fill>
      <patternFill patternType="solid">
        <fgColor rgb="FFFFE699"/>
        <bgColor indexed="64"/>
      </patternFill>
    </fill>
    <fill>
      <patternFill patternType="solid">
        <fgColor rgb="FFBDD7EE"/>
        <bgColor indexed="64"/>
      </patternFill>
    </fill>
    <fill>
      <patternFill patternType="solid">
        <fgColor rgb="FF7F7F80"/>
        <bgColor indexed="64"/>
      </patternFill>
    </fill>
    <fill>
      <patternFill patternType="solid">
        <fgColor rgb="FF99FFCC"/>
        <bgColor indexed="64"/>
      </patternFill>
    </fill>
    <fill>
      <patternFill patternType="solid">
        <fgColor theme="0" tint="-0.24994659260841701"/>
        <bgColor indexed="64"/>
      </patternFill>
    </fill>
    <fill>
      <patternFill patternType="solid">
        <fgColor theme="7" tint="0.59996337778862885"/>
        <bgColor indexed="64"/>
      </patternFill>
    </fill>
    <fill>
      <patternFill patternType="solid">
        <fgColor rgb="FF00B050"/>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rgb="FF00B0F0"/>
        <bgColor indexed="64"/>
      </patternFill>
    </fill>
    <fill>
      <patternFill patternType="solid">
        <fgColor theme="0" tint="-4.9989318521683403E-2"/>
        <bgColor indexed="64"/>
      </patternFill>
    </fill>
    <fill>
      <patternFill patternType="solid">
        <fgColor rgb="FFB7C4CD"/>
        <bgColor indexed="64"/>
      </patternFill>
    </fill>
    <fill>
      <patternFill patternType="solid">
        <fgColor theme="8" tint="0.59996337778862885"/>
        <bgColor indexed="64"/>
      </patternFill>
    </fill>
    <fill>
      <patternFill patternType="solid">
        <fgColor rgb="FF01496F"/>
        <bgColor indexed="64"/>
      </patternFill>
    </fill>
    <fill>
      <patternFill patternType="solid">
        <fgColor rgb="FF5B798E"/>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7" tint="0.79998168889431442"/>
        <bgColor indexed="65"/>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00"/>
        <bgColor indexed="64"/>
      </patternFill>
    </fill>
    <fill>
      <patternFill patternType="solid">
        <fgColor theme="4" tint="-0.499984740745262"/>
        <bgColor indexed="64"/>
      </patternFill>
    </fill>
    <fill>
      <patternFill patternType="solid">
        <fgColor rgb="FF002060"/>
        <bgColor indexed="64"/>
      </patternFill>
    </fill>
    <fill>
      <patternFill patternType="solid">
        <fgColor rgb="FF4298CC"/>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FC000"/>
        <bgColor indexed="64"/>
      </patternFill>
    </fill>
    <fill>
      <patternFill patternType="solid">
        <fgColor theme="0"/>
        <bgColor indexed="64"/>
      </patternFill>
    </fill>
    <fill>
      <patternFill patternType="solid">
        <fgColor rgb="FF92D050"/>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4" tint="-0.249977111117893"/>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thin">
        <color indexed="18"/>
      </left>
      <right style="thin">
        <color indexed="18"/>
      </right>
      <top style="thin">
        <color indexed="18"/>
      </top>
      <bottom style="thin">
        <color indexed="18"/>
      </bottom>
      <diagonal/>
    </border>
    <border>
      <left style="thin">
        <color indexed="62"/>
      </left>
      <right style="thin">
        <color indexed="62"/>
      </right>
      <top style="thin">
        <color indexed="62"/>
      </top>
      <bottom style="thin">
        <color indexed="62"/>
      </bottom>
      <diagonal/>
    </border>
    <border>
      <left style="thin">
        <color indexed="23"/>
      </left>
      <right style="thin">
        <color indexed="23"/>
      </right>
      <top style="thin">
        <color indexed="23"/>
      </top>
      <bottom style="thin">
        <color indexed="23"/>
      </bottom>
      <diagonal/>
    </border>
    <border>
      <left/>
      <right/>
      <top/>
      <bottom style="thick">
        <color theme="4" tint="0.499984740745262"/>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style="double">
        <color theme="0" tint="-0.499984740745262"/>
      </bottom>
      <diagonal/>
    </border>
    <border>
      <left style="thin">
        <color theme="0" tint="-0.499984740745262"/>
      </left>
      <right style="thick">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ck">
        <color theme="0" tint="-0.499984740745262"/>
      </bottom>
      <diagonal/>
    </border>
    <border>
      <left/>
      <right/>
      <top/>
      <bottom style="thick">
        <color rgb="FF343F48"/>
      </bottom>
      <diagonal/>
    </border>
    <border>
      <left/>
      <right/>
      <top style="thick">
        <color theme="0"/>
      </top>
      <bottom style="thick">
        <color rgb="FF343F48"/>
      </bottom>
      <diagonal/>
    </border>
    <border>
      <left style="thin">
        <color auto="1"/>
      </left>
      <right style="thin">
        <color auto="1"/>
      </right>
      <top/>
      <bottom/>
      <diagonal/>
    </border>
    <border>
      <left style="thin">
        <color theme="0" tint="-0.499984740745262"/>
      </left>
      <right style="thin">
        <color theme="0" tint="-0.499984740745262"/>
      </right>
      <top style="thin">
        <color theme="0" tint="-0.499984740745262"/>
      </top>
      <bottom/>
      <diagonal/>
    </border>
    <border>
      <left style="thin">
        <color auto="1"/>
      </left>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auto="1"/>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top style="thin">
        <color theme="0" tint="-0.499984740745262"/>
      </top>
      <bottom style="thin">
        <color theme="0" tint="-0.499984740745262"/>
      </bottom>
      <diagonal/>
    </border>
    <border>
      <left/>
      <right style="thin">
        <color indexed="64"/>
      </right>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theme="0" tint="-0.499984740745262"/>
      </left>
      <right style="thin">
        <color theme="0" tint="-0.499984740745262"/>
      </right>
      <top/>
      <bottom style="thin">
        <color theme="0" tint="-0.499984740745262"/>
      </bottom>
      <diagonal/>
    </border>
    <border>
      <left/>
      <right style="thin">
        <color indexed="64"/>
      </right>
      <top style="thin">
        <color indexed="64"/>
      </top>
      <bottom/>
      <diagonal/>
    </border>
    <border>
      <left style="thin">
        <color indexed="64"/>
      </left>
      <right/>
      <top style="thin">
        <color indexed="64"/>
      </top>
      <bottom/>
      <diagonal/>
    </border>
    <border>
      <left style="thin">
        <color theme="0" tint="-0.499984740745262"/>
      </left>
      <right style="thin">
        <color theme="0" tint="-0.499984740745262"/>
      </right>
      <top/>
      <bottom/>
      <diagonal/>
    </border>
    <border>
      <left/>
      <right/>
      <top style="thin">
        <color theme="0" tint="-0.499984740745262"/>
      </top>
      <bottom/>
      <diagonal/>
    </border>
    <border>
      <left/>
      <right/>
      <top style="thin">
        <color indexed="64"/>
      </top>
      <bottom/>
      <diagonal/>
    </border>
    <border>
      <left style="thin">
        <color theme="0" tint="-0.499984740745262"/>
      </left>
      <right/>
      <top/>
      <bottom style="thin">
        <color theme="0" tint="-0.499984740745262"/>
      </bottom>
      <diagonal/>
    </border>
    <border>
      <left style="thin">
        <color theme="0" tint="-0.499984740745262"/>
      </left>
      <right/>
      <top/>
      <bottom/>
      <diagonal/>
    </border>
    <border>
      <left/>
      <right/>
      <top style="medium">
        <color indexed="64"/>
      </top>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bottom style="thin">
        <color rgb="FFFFFFFF"/>
      </bottom>
      <diagonal/>
    </border>
    <border>
      <left style="thin">
        <color theme="0"/>
      </left>
      <right style="thin">
        <color theme="0"/>
      </right>
      <top style="thin">
        <color theme="0"/>
      </top>
      <bottom style="thin">
        <color theme="0"/>
      </bottom>
      <diagonal/>
    </border>
    <border>
      <left style="thin">
        <color auto="1"/>
      </left>
      <right style="thin">
        <color auto="1"/>
      </right>
      <top style="thin">
        <color auto="1"/>
      </top>
      <bottom/>
      <diagonal/>
    </border>
    <border>
      <left style="thin">
        <color auto="1"/>
      </left>
      <right/>
      <top style="thin">
        <color auto="1"/>
      </top>
      <bottom style="thin">
        <color indexed="64"/>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111">
    <xf numFmtId="0" fontId="0" fillId="0" borderId="0"/>
    <xf numFmtId="0" fontId="12" fillId="12" borderId="0" applyAlignment="0"/>
    <xf numFmtId="0" fontId="8" fillId="0" borderId="0" applyNumberFormat="0" applyFill="0" applyBorder="0" applyAlignment="0" applyProtection="0"/>
    <xf numFmtId="9" fontId="1" fillId="2" borderId="1">
      <alignment horizontal="center" vertical="center"/>
      <protection locked="0"/>
    </xf>
    <xf numFmtId="165" fontId="1" fillId="2" borderId="1">
      <alignment horizontal="center" vertical="center"/>
      <protection locked="0"/>
    </xf>
    <xf numFmtId="176" fontId="1" fillId="2" borderId="1">
      <alignment horizontal="center" vertical="center"/>
      <protection locked="0"/>
    </xf>
    <xf numFmtId="49" fontId="1" fillId="15" borderId="1">
      <alignment vertical="center" wrapText="1"/>
      <protection locked="0"/>
    </xf>
    <xf numFmtId="166" fontId="1" fillId="2" borderId="1">
      <alignment horizontal="center" vertical="center"/>
      <protection locked="0"/>
    </xf>
    <xf numFmtId="168" fontId="1" fillId="3" borderId="1">
      <alignment horizontal="center" vertical="center"/>
    </xf>
    <xf numFmtId="176" fontId="1" fillId="16" borderId="1">
      <alignment horizontal="center" vertical="center"/>
    </xf>
    <xf numFmtId="49" fontId="1" fillId="16" borderId="1">
      <alignment vertical="center" wrapText="1"/>
    </xf>
    <xf numFmtId="166" fontId="1" fillId="16" borderId="1">
      <alignment horizontal="center" vertical="center"/>
    </xf>
    <xf numFmtId="181" fontId="1" fillId="3" borderId="7">
      <alignment horizontal="center" vertical="center"/>
    </xf>
    <xf numFmtId="166" fontId="2" fillId="16" borderId="1">
      <alignment horizontal="center" vertical="center"/>
    </xf>
    <xf numFmtId="166" fontId="3" fillId="3" borderId="1">
      <alignment horizontal="center" vertical="center"/>
    </xf>
    <xf numFmtId="168" fontId="1" fillId="5" borderId="2">
      <alignment horizontal="center" vertical="center"/>
    </xf>
    <xf numFmtId="170" fontId="1" fillId="5" borderId="3">
      <alignment vertical="center" wrapText="1"/>
      <protection locked="0"/>
    </xf>
    <xf numFmtId="166" fontId="1" fillId="5" borderId="3">
      <alignment horizontal="center" vertical="center"/>
    </xf>
    <xf numFmtId="178" fontId="3" fillId="5" borderId="3">
      <alignment horizontal="center" vertical="center"/>
    </xf>
    <xf numFmtId="172" fontId="4" fillId="8" borderId="4">
      <alignment horizontal="center" vertical="center" shrinkToFit="1"/>
    </xf>
    <xf numFmtId="173" fontId="5" fillId="13" borderId="1">
      <alignment horizontal="center" vertical="center"/>
    </xf>
    <xf numFmtId="174" fontId="1" fillId="2" borderId="1">
      <alignment horizontal="center" vertical="center"/>
      <protection locked="0"/>
    </xf>
    <xf numFmtId="164" fontId="1" fillId="2" borderId="1">
      <alignment horizontal="center" vertical="center"/>
      <protection locked="0"/>
    </xf>
    <xf numFmtId="10" fontId="1" fillId="2" borderId="1">
      <alignment horizontal="center" vertical="center"/>
      <protection locked="0"/>
    </xf>
    <xf numFmtId="0" fontId="17" fillId="0" borderId="0" applyNumberFormat="0" applyAlignment="0"/>
    <xf numFmtId="169" fontId="1" fillId="3" borderId="1">
      <alignment horizontal="center" vertical="center"/>
    </xf>
    <xf numFmtId="175" fontId="1" fillId="2" borderId="1">
      <alignment horizontal="center" vertical="center"/>
      <protection locked="0"/>
    </xf>
    <xf numFmtId="165" fontId="1" fillId="3" borderId="1">
      <alignment horizontal="center" vertical="center"/>
    </xf>
    <xf numFmtId="167" fontId="1" fillId="3" borderId="1">
      <alignment horizontal="center" vertical="center"/>
    </xf>
    <xf numFmtId="177" fontId="1" fillId="3" borderId="1">
      <alignment horizontal="center" vertical="center"/>
    </xf>
    <xf numFmtId="167" fontId="3" fillId="3" borderId="1">
      <alignment horizontal="center" vertical="center"/>
    </xf>
    <xf numFmtId="177" fontId="3" fillId="3" borderId="1">
      <alignment horizontal="center" vertical="center"/>
    </xf>
    <xf numFmtId="9" fontId="1" fillId="5" borderId="2">
      <alignment horizontal="center" vertical="center"/>
    </xf>
    <xf numFmtId="169" fontId="1" fillId="5" borderId="2">
      <alignment horizontal="center" vertical="center"/>
    </xf>
    <xf numFmtId="178" fontId="1" fillId="5" borderId="3">
      <alignment horizontal="center" vertical="center"/>
    </xf>
    <xf numFmtId="179" fontId="1" fillId="5" borderId="3">
      <alignment horizontal="center" vertical="center"/>
    </xf>
    <xf numFmtId="171" fontId="3" fillId="5" borderId="3">
      <alignment horizontal="center" vertical="center"/>
    </xf>
    <xf numFmtId="179" fontId="3" fillId="5" borderId="3">
      <alignment horizontal="center" vertical="center"/>
    </xf>
    <xf numFmtId="172" fontId="4" fillId="6" borderId="4">
      <alignment horizontal="center" vertical="center" shrinkToFit="1"/>
    </xf>
    <xf numFmtId="0" fontId="10" fillId="7" borderId="6">
      <alignment vertical="center"/>
    </xf>
    <xf numFmtId="0" fontId="9" fillId="0" borderId="5" applyFill="0" applyAlignment="0" applyProtection="0"/>
    <xf numFmtId="0" fontId="8" fillId="0" borderId="0">
      <alignment vertical="center"/>
    </xf>
    <xf numFmtId="181" fontId="1" fillId="2" borderId="7">
      <alignment horizontal="center" vertical="center"/>
      <protection locked="0"/>
    </xf>
    <xf numFmtId="0" fontId="11" fillId="0" borderId="0" applyBorder="0">
      <alignment horizontal="left"/>
    </xf>
    <xf numFmtId="182" fontId="1" fillId="2" borderId="7">
      <alignment horizontal="center" vertical="center"/>
      <protection locked="0"/>
    </xf>
    <xf numFmtId="185" fontId="1" fillId="2" borderId="7">
      <alignment horizontal="center" vertical="center"/>
      <protection locked="0"/>
    </xf>
    <xf numFmtId="184" fontId="1" fillId="2" borderId="7">
      <alignment horizontal="center" vertical="center"/>
      <protection locked="0"/>
    </xf>
    <xf numFmtId="183" fontId="1" fillId="2" borderId="7">
      <alignment horizontal="center" vertical="center"/>
      <protection locked="0"/>
    </xf>
    <xf numFmtId="186" fontId="1" fillId="2" borderId="7">
      <alignment horizontal="center" vertical="center"/>
      <protection locked="0"/>
    </xf>
    <xf numFmtId="187" fontId="1" fillId="3" borderId="7">
      <alignment horizontal="center" vertical="center"/>
    </xf>
    <xf numFmtId="183" fontId="1" fillId="3" borderId="7">
      <alignment horizontal="center" vertical="center"/>
    </xf>
    <xf numFmtId="188" fontId="1" fillId="3" borderId="7">
      <alignment horizontal="center" vertical="center"/>
    </xf>
    <xf numFmtId="185" fontId="1" fillId="3" borderId="7">
      <alignment horizontal="center" vertical="center"/>
    </xf>
    <xf numFmtId="189" fontId="1" fillId="3" borderId="7">
      <alignment horizontal="center" vertical="center"/>
    </xf>
    <xf numFmtId="181" fontId="3" fillId="3" borderId="7">
      <alignment horizontal="center" vertical="center"/>
    </xf>
    <xf numFmtId="187" fontId="3" fillId="3" borderId="7">
      <alignment horizontal="center" vertical="center"/>
    </xf>
    <xf numFmtId="183" fontId="3" fillId="3" borderId="7">
      <alignment horizontal="center" vertical="center"/>
    </xf>
    <xf numFmtId="188" fontId="3" fillId="3" borderId="7">
      <alignment horizontal="center" vertical="center"/>
    </xf>
    <xf numFmtId="185" fontId="3" fillId="3" borderId="7">
      <alignment horizontal="center" vertical="center"/>
    </xf>
    <xf numFmtId="189" fontId="3" fillId="3" borderId="7">
      <alignment horizontal="center" vertical="center"/>
    </xf>
    <xf numFmtId="181" fontId="1" fillId="5" borderId="3">
      <alignment horizontal="center" vertical="center"/>
    </xf>
    <xf numFmtId="187" fontId="1" fillId="5" borderId="3">
      <alignment horizontal="center" vertical="center"/>
    </xf>
    <xf numFmtId="183" fontId="1" fillId="5" borderId="3">
      <alignment horizontal="center" vertical="center"/>
    </xf>
    <xf numFmtId="188" fontId="1" fillId="5" borderId="3">
      <alignment horizontal="center" vertical="center"/>
    </xf>
    <xf numFmtId="185" fontId="1" fillId="5" borderId="3">
      <alignment horizontal="center" vertical="center"/>
    </xf>
    <xf numFmtId="189" fontId="1" fillId="5" borderId="3">
      <alignment horizontal="center" vertical="center"/>
    </xf>
    <xf numFmtId="181" fontId="3" fillId="5" borderId="3">
      <alignment horizontal="center" vertical="center"/>
    </xf>
    <xf numFmtId="187" fontId="3" fillId="5" borderId="3">
      <alignment horizontal="center" vertical="center"/>
    </xf>
    <xf numFmtId="183" fontId="3" fillId="5" borderId="3">
      <alignment horizontal="center" vertical="center"/>
    </xf>
    <xf numFmtId="188" fontId="3" fillId="5" borderId="3">
      <alignment horizontal="center" vertical="center"/>
    </xf>
    <xf numFmtId="185" fontId="3" fillId="5" borderId="3">
      <alignment horizontal="center" vertical="center"/>
    </xf>
    <xf numFmtId="189" fontId="3" fillId="5" borderId="3">
      <alignment horizontal="center" vertical="center"/>
    </xf>
    <xf numFmtId="14" fontId="1" fillId="2" borderId="7">
      <alignment horizontal="center" vertical="center"/>
      <protection locked="0"/>
    </xf>
    <xf numFmtId="0" fontId="14" fillId="12" borderId="10" applyAlignment="0"/>
    <xf numFmtId="166" fontId="1" fillId="10" borderId="9">
      <alignment horizontal="center" vertical="center"/>
    </xf>
    <xf numFmtId="166" fontId="1" fillId="11" borderId="11">
      <alignment horizontal="center" vertical="center"/>
      <protection locked="0"/>
    </xf>
    <xf numFmtId="0" fontId="14" fillId="17" borderId="0" applyNumberFormat="0" applyAlignment="0" applyProtection="0"/>
    <xf numFmtId="0" fontId="17" fillId="11" borderId="12" applyNumberFormat="0" applyAlignment="0">
      <alignment vertical="center"/>
    </xf>
    <xf numFmtId="0" fontId="17" fillId="18" borderId="12" applyAlignment="0"/>
    <xf numFmtId="0" fontId="17" fillId="19" borderId="13" applyNumberFormat="0" applyAlignment="0"/>
    <xf numFmtId="0" fontId="17" fillId="20" borderId="13" applyNumberFormat="0" applyAlignment="0">
      <alignment horizontal="left" vertical="top"/>
      <protection locked="0"/>
    </xf>
    <xf numFmtId="0" fontId="16" fillId="0" borderId="14" applyNumberFormat="0" applyFill="0" applyAlignment="0"/>
    <xf numFmtId="1" fontId="14" fillId="21" borderId="13">
      <alignment horizontal="center" vertical="center"/>
    </xf>
    <xf numFmtId="0" fontId="18" fillId="14" borderId="13" applyNumberFormat="0">
      <alignment horizontal="left" vertical="center"/>
    </xf>
    <xf numFmtId="0" fontId="19" fillId="0" borderId="0" applyNumberFormat="0">
      <alignment horizontal="right" vertical="center"/>
    </xf>
    <xf numFmtId="0" fontId="19" fillId="0" borderId="0" applyNumberFormat="0">
      <alignment horizontal="center" vertical="center"/>
    </xf>
    <xf numFmtId="0" fontId="17" fillId="22" borderId="13" applyNumberFormat="0">
      <alignment horizontal="left" vertical="center"/>
      <protection locked="0"/>
    </xf>
    <xf numFmtId="0" fontId="20" fillId="14" borderId="13" applyNumberFormat="0" applyAlignment="0"/>
    <xf numFmtId="0" fontId="19" fillId="0" borderId="15" applyNumberFormat="0">
      <alignment horizontal="left" vertical="center"/>
    </xf>
    <xf numFmtId="0" fontId="19" fillId="0" borderId="16" applyNumberFormat="0">
      <alignment horizontal="center" vertical="center"/>
    </xf>
    <xf numFmtId="0" fontId="17" fillId="23" borderId="13" applyNumberFormat="0" applyAlignment="0">
      <protection locked="0"/>
    </xf>
    <xf numFmtId="0" fontId="17" fillId="24" borderId="12" applyNumberFormat="0" applyAlignment="0"/>
    <xf numFmtId="0" fontId="17" fillId="25" borderId="13" applyNumberFormat="0" applyAlignment="0"/>
    <xf numFmtId="0" fontId="21" fillId="26" borderId="15" applyNumberFormat="0">
      <alignment horizontal="left" vertical="center" wrapText="1"/>
    </xf>
    <xf numFmtId="0" fontId="21" fillId="26" borderId="16" applyNumberFormat="0">
      <alignment horizontal="center" vertical="center" wrapText="1"/>
    </xf>
    <xf numFmtId="0" fontId="17" fillId="27" borderId="12" applyNumberFormat="0" applyAlignment="0"/>
    <xf numFmtId="0" fontId="17" fillId="0" borderId="13" applyNumberFormat="0" applyAlignment="0">
      <protection locked="0"/>
    </xf>
    <xf numFmtId="0" fontId="27" fillId="28" borderId="15" applyNumberFormat="0">
      <alignment horizontal="left" vertical="center" wrapText="1"/>
    </xf>
    <xf numFmtId="0" fontId="22" fillId="29" borderId="16" applyNumberFormat="0">
      <alignment horizontal="centerContinuous" vertical="center" wrapText="1"/>
    </xf>
    <xf numFmtId="0" fontId="23" fillId="0" borderId="17" applyNumberFormat="0" applyAlignment="0"/>
    <xf numFmtId="0" fontId="24" fillId="28" borderId="18" applyNumberFormat="0" applyAlignment="0"/>
    <xf numFmtId="0" fontId="25" fillId="29" borderId="0" applyNumberFormat="0">
      <alignment vertical="center"/>
    </xf>
    <xf numFmtId="0" fontId="26" fillId="29" borderId="0" applyNumberFormat="0" applyAlignment="0" applyProtection="0">
      <alignment vertical="center"/>
    </xf>
    <xf numFmtId="9" fontId="13" fillId="0" borderId="0" applyFont="0" applyFill="0" applyBorder="0" applyAlignment="0" applyProtection="0"/>
    <xf numFmtId="0" fontId="9" fillId="0" borderId="5" applyNumberFormat="0" applyFill="0" applyAlignment="0" applyProtection="0"/>
    <xf numFmtId="0" fontId="13" fillId="32" borderId="0" applyNumberFormat="0" applyBorder="0" applyAlignment="0" applyProtection="0"/>
    <xf numFmtId="0" fontId="28" fillId="0" borderId="0"/>
    <xf numFmtId="0" fontId="28" fillId="0" borderId="0"/>
    <xf numFmtId="172" fontId="4" fillId="8" borderId="31">
      <alignment horizontal="center" vertical="center" shrinkToFit="1"/>
    </xf>
    <xf numFmtId="0" fontId="14" fillId="12" borderId="32" applyAlignment="0"/>
    <xf numFmtId="0" fontId="28" fillId="0" borderId="0"/>
  </cellStyleXfs>
  <cellXfs count="793">
    <xf numFmtId="0" fontId="0" fillId="0" borderId="0" xfId="0"/>
    <xf numFmtId="172" fontId="4" fillId="8" borderId="4" xfId="19">
      <alignment horizontal="center" vertical="center" shrinkToFit="1"/>
    </xf>
    <xf numFmtId="0" fontId="12" fillId="12" borderId="0" xfId="1"/>
    <xf numFmtId="0" fontId="12" fillId="12" borderId="0" xfId="1" applyAlignment="1">
      <alignment horizontal="left"/>
    </xf>
    <xf numFmtId="0" fontId="0" fillId="0" borderId="0" xfId="0" applyAlignment="1">
      <alignment horizontal="left"/>
    </xf>
    <xf numFmtId="180" fontId="12" fillId="12" borderId="0" xfId="1" applyNumberFormat="1" applyAlignment="1">
      <alignment horizontal="center" vertical="center" wrapText="1"/>
    </xf>
    <xf numFmtId="0" fontId="0" fillId="0" borderId="0" xfId="0" applyAlignment="1">
      <alignment horizontal="left" vertical="top" wrapText="1"/>
    </xf>
    <xf numFmtId="49" fontId="43" fillId="15" borderId="1" xfId="6" applyFont="1" applyAlignment="1">
      <alignment horizontal="left" vertical="top" wrapText="1"/>
      <protection locked="0"/>
    </xf>
    <xf numFmtId="0" fontId="14" fillId="0" borderId="0" xfId="73" applyFill="1" applyBorder="1" applyAlignment="1">
      <alignment horizontal="left" vertical="top" wrapText="1"/>
    </xf>
    <xf numFmtId="49" fontId="44" fillId="15" borderId="1" xfId="6" applyFont="1" applyAlignment="1">
      <alignment horizontal="left" vertical="top" wrapText="1"/>
      <protection locked="0"/>
    </xf>
    <xf numFmtId="49" fontId="35" fillId="31" borderId="1" xfId="6" applyFont="1" applyFill="1" applyAlignment="1">
      <alignment horizontal="left" vertical="top" wrapText="1"/>
      <protection locked="0"/>
    </xf>
    <xf numFmtId="49" fontId="44" fillId="31" borderId="1" xfId="6" applyFont="1" applyFill="1" applyAlignment="1">
      <alignment horizontal="left" vertical="top" wrapText="1"/>
      <protection locked="0"/>
    </xf>
    <xf numFmtId="0" fontId="6" fillId="0" borderId="0" xfId="73" applyFont="1" applyFill="1" applyBorder="1" applyAlignment="1">
      <alignment horizontal="left" vertical="top" wrapText="1"/>
    </xf>
    <xf numFmtId="0" fontId="52" fillId="12" borderId="0" xfId="1" applyFont="1" applyAlignment="1">
      <alignment horizontal="left" vertical="top"/>
    </xf>
    <xf numFmtId="0" fontId="52" fillId="39" borderId="0" xfId="1" applyFont="1" applyFill="1" applyAlignment="1">
      <alignment horizontal="left" vertical="top"/>
    </xf>
    <xf numFmtId="0" fontId="12" fillId="12" borderId="0" xfId="1" applyAlignment="1">
      <alignment horizontal="left" vertical="top"/>
    </xf>
    <xf numFmtId="0" fontId="39" fillId="0" borderId="0" xfId="0" applyFont="1" applyAlignment="1">
      <alignment horizontal="left" vertical="top" wrapText="1"/>
    </xf>
    <xf numFmtId="168" fontId="1" fillId="0" borderId="0" xfId="8" applyFill="1" applyBorder="1" applyAlignment="1">
      <alignment horizontal="left" vertical="top" wrapText="1"/>
    </xf>
    <xf numFmtId="0" fontId="12" fillId="39" borderId="0" xfId="1" applyFill="1" applyAlignment="1">
      <alignment horizontal="left" vertical="top"/>
    </xf>
    <xf numFmtId="0" fontId="31" fillId="39" borderId="0" xfId="1" applyFont="1" applyFill="1" applyAlignment="1">
      <alignment horizontal="left" vertical="top" wrapText="1"/>
    </xf>
    <xf numFmtId="0" fontId="57" fillId="12" borderId="0" xfId="73" applyFont="1" applyBorder="1" applyAlignment="1">
      <alignment horizontal="left" vertical="top"/>
    </xf>
    <xf numFmtId="0" fontId="57" fillId="12" borderId="0" xfId="73" applyFont="1" applyBorder="1" applyAlignment="1">
      <alignment horizontal="left" vertical="top" wrapText="1"/>
    </xf>
    <xf numFmtId="0" fontId="14" fillId="12" borderId="0" xfId="73" applyBorder="1" applyAlignment="1">
      <alignment horizontal="left" vertical="top" wrapText="1"/>
    </xf>
    <xf numFmtId="0" fontId="57" fillId="0" borderId="0" xfId="73" applyFont="1" applyFill="1" applyBorder="1" applyAlignment="1">
      <alignment horizontal="left" vertical="top" wrapText="1"/>
    </xf>
    <xf numFmtId="0" fontId="50" fillId="12" borderId="0" xfId="73" applyFont="1" applyBorder="1" applyAlignment="1">
      <alignment horizontal="left" vertical="top"/>
    </xf>
    <xf numFmtId="166" fontId="1" fillId="0" borderId="0" xfId="28" applyNumberFormat="1" applyFill="1" applyBorder="1" applyAlignment="1">
      <alignment horizontal="left" vertical="top" wrapText="1"/>
    </xf>
    <xf numFmtId="0" fontId="12" fillId="39" borderId="0" xfId="1" applyFill="1" applyAlignment="1">
      <alignment horizontal="left" vertical="top" wrapText="1"/>
    </xf>
    <xf numFmtId="0" fontId="49" fillId="39" borderId="0" xfId="1" applyFont="1" applyFill="1" applyAlignment="1">
      <alignment horizontal="left" vertical="top"/>
    </xf>
    <xf numFmtId="0" fontId="41" fillId="39" borderId="0" xfId="1" applyFont="1" applyFill="1" applyAlignment="1">
      <alignment horizontal="left" vertical="top"/>
    </xf>
    <xf numFmtId="0" fontId="52" fillId="39" borderId="0" xfId="1" applyFont="1" applyFill="1" applyAlignment="1">
      <alignment horizontal="left" vertical="top" wrapText="1"/>
    </xf>
    <xf numFmtId="0" fontId="6" fillId="39" borderId="0" xfId="1" applyFont="1" applyFill="1" applyAlignment="1">
      <alignment horizontal="left" vertical="top" wrapText="1"/>
    </xf>
    <xf numFmtId="0" fontId="0" fillId="0" borderId="0" xfId="0" applyAlignment="1">
      <alignment horizontal="left" vertical="top"/>
    </xf>
    <xf numFmtId="3" fontId="0" fillId="0" borderId="0" xfId="0" applyNumberFormat="1" applyAlignment="1">
      <alignment horizontal="left" vertical="top"/>
    </xf>
    <xf numFmtId="180" fontId="12" fillId="12" borderId="0" xfId="1" applyNumberFormat="1" applyAlignment="1">
      <alignment horizontal="left" vertical="top" wrapText="1"/>
    </xf>
    <xf numFmtId="165" fontId="35" fillId="31" borderId="1" xfId="4" applyFont="1" applyFill="1" applyAlignment="1">
      <alignment horizontal="left" vertical="top"/>
      <protection locked="0"/>
    </xf>
    <xf numFmtId="165" fontId="44" fillId="31" borderId="1" xfId="4" applyFont="1" applyFill="1" applyAlignment="1">
      <alignment horizontal="left" vertical="top"/>
      <protection locked="0"/>
    </xf>
    <xf numFmtId="167" fontId="35" fillId="15" borderId="1" xfId="7" applyNumberFormat="1" applyFont="1" applyFill="1" applyAlignment="1">
      <alignment horizontal="left" vertical="top" wrapText="1"/>
      <protection locked="0"/>
    </xf>
    <xf numFmtId="49" fontId="37" fillId="15" borderId="1" xfId="6" applyFont="1" applyAlignment="1">
      <alignment horizontal="left" vertical="top" wrapText="1"/>
      <protection locked="0"/>
    </xf>
    <xf numFmtId="0" fontId="12" fillId="12" borderId="0" xfId="1" applyAlignment="1">
      <alignment horizontal="left" vertical="top" wrapText="1"/>
    </xf>
    <xf numFmtId="167" fontId="35" fillId="31" borderId="1" xfId="7" applyNumberFormat="1" applyFont="1" applyFill="1" applyAlignment="1">
      <alignment horizontal="left" vertical="top" wrapText="1"/>
      <protection locked="0"/>
    </xf>
    <xf numFmtId="167" fontId="35" fillId="46" borderId="1" xfId="7" applyNumberFormat="1" applyFont="1" applyFill="1" applyAlignment="1">
      <alignment horizontal="left" vertical="top" wrapText="1"/>
      <protection locked="0"/>
    </xf>
    <xf numFmtId="165" fontId="35" fillId="46" borderId="1" xfId="4" applyFont="1" applyFill="1" applyAlignment="1">
      <alignment horizontal="left" vertical="top"/>
      <protection locked="0"/>
    </xf>
    <xf numFmtId="49" fontId="35" fillId="46" borderId="1" xfId="6" applyFont="1" applyFill="1" applyAlignment="1">
      <alignment horizontal="left" vertical="top" wrapText="1"/>
      <protection locked="0"/>
    </xf>
    <xf numFmtId="49" fontId="1" fillId="31" borderId="1" xfId="6" applyFill="1" applyAlignment="1">
      <alignment horizontal="left" vertical="top" wrapText="1"/>
      <protection locked="0"/>
    </xf>
    <xf numFmtId="0" fontId="0" fillId="25" borderId="0" xfId="0" applyFill="1" applyAlignment="1">
      <alignment horizontal="left" vertical="top" wrapText="1"/>
    </xf>
    <xf numFmtId="0" fontId="0" fillId="0" borderId="24" xfId="0" applyBorder="1" applyAlignment="1">
      <alignment horizontal="left" vertical="top" wrapText="1"/>
    </xf>
    <xf numFmtId="0" fontId="31" fillId="39" borderId="0" xfId="1" applyFont="1" applyFill="1" applyAlignment="1">
      <alignment horizontal="left" vertical="top"/>
    </xf>
    <xf numFmtId="172" fontId="53" fillId="8" borderId="4" xfId="19" applyFont="1" applyAlignment="1">
      <alignment horizontal="left" vertical="top" shrinkToFit="1"/>
    </xf>
    <xf numFmtId="172" fontId="4" fillId="8" borderId="4" xfId="19" applyAlignment="1">
      <alignment horizontal="left" vertical="top" shrinkToFit="1"/>
    </xf>
    <xf numFmtId="0" fontId="49" fillId="12" borderId="0" xfId="1" applyFont="1" applyAlignment="1">
      <alignment horizontal="left" vertical="top"/>
    </xf>
    <xf numFmtId="0" fontId="8" fillId="0" borderId="0" xfId="2" applyBorder="1" applyAlignment="1">
      <alignment horizontal="left" vertical="top"/>
    </xf>
    <xf numFmtId="0" fontId="8" fillId="0" borderId="0" xfId="41" quotePrefix="1" applyAlignment="1">
      <alignment horizontal="left" vertical="top"/>
    </xf>
    <xf numFmtId="0" fontId="0" fillId="31" borderId="0" xfId="0" applyFill="1" applyAlignment="1">
      <alignment horizontal="left" vertical="top"/>
    </xf>
    <xf numFmtId="0" fontId="13" fillId="0" borderId="0" xfId="0" applyFont="1" applyAlignment="1">
      <alignment horizontal="left" vertical="top"/>
    </xf>
    <xf numFmtId="0" fontId="0" fillId="0" borderId="30" xfId="0" applyBorder="1" applyAlignment="1">
      <alignment horizontal="left" vertical="top" wrapText="1"/>
    </xf>
    <xf numFmtId="0" fontId="0" fillId="25" borderId="30" xfId="0" applyFill="1" applyBorder="1" applyAlignment="1">
      <alignment horizontal="left" vertical="top" wrapText="1"/>
    </xf>
    <xf numFmtId="0" fontId="0" fillId="0" borderId="23" xfId="0" applyBorder="1" applyAlignment="1">
      <alignment horizontal="left" vertical="top" wrapText="1"/>
    </xf>
    <xf numFmtId="0" fontId="16" fillId="0" borderId="0" xfId="0" applyFont="1" applyAlignment="1">
      <alignment horizontal="left" vertical="top"/>
    </xf>
    <xf numFmtId="0" fontId="16" fillId="16" borderId="0" xfId="0" applyFont="1" applyFill="1" applyAlignment="1">
      <alignment horizontal="left" vertical="top"/>
    </xf>
    <xf numFmtId="0" fontId="48" fillId="12" borderId="0" xfId="1" applyFont="1" applyAlignment="1">
      <alignment horizontal="left" vertical="top"/>
    </xf>
    <xf numFmtId="0" fontId="11" fillId="0" borderId="0" xfId="0" applyFont="1" applyAlignment="1">
      <alignment horizontal="left" vertical="top"/>
    </xf>
    <xf numFmtId="0" fontId="11" fillId="0" borderId="0" xfId="43" applyAlignment="1">
      <alignment horizontal="left" vertical="top"/>
    </xf>
    <xf numFmtId="173" fontId="5" fillId="13" borderId="1" xfId="20" applyAlignment="1">
      <alignment horizontal="left" vertical="top"/>
    </xf>
    <xf numFmtId="49" fontId="1" fillId="15" borderId="1" xfId="6" applyAlignment="1">
      <alignment horizontal="left" vertical="top" wrapText="1"/>
      <protection locked="0"/>
    </xf>
    <xf numFmtId="0" fontId="8" fillId="0" borderId="0" xfId="41" applyAlignment="1">
      <alignment horizontal="left" vertical="top"/>
    </xf>
    <xf numFmtId="0" fontId="8" fillId="0" borderId="0" xfId="2" applyAlignment="1">
      <alignment horizontal="left" vertical="top"/>
    </xf>
    <xf numFmtId="0" fontId="8" fillId="0" borderId="0" xfId="2" quotePrefix="1" applyAlignment="1">
      <alignment horizontal="left" vertical="top"/>
    </xf>
    <xf numFmtId="0" fontId="41" fillId="12" borderId="0" xfId="1" applyFont="1" applyAlignment="1">
      <alignment horizontal="left" vertical="top"/>
    </xf>
    <xf numFmtId="168" fontId="1" fillId="3" borderId="1" xfId="8" applyAlignment="1">
      <alignment horizontal="left" vertical="top" wrapText="1"/>
    </xf>
    <xf numFmtId="0" fontId="15" fillId="31" borderId="0" xfId="0" applyFont="1" applyFill="1" applyAlignment="1">
      <alignment horizontal="left" vertical="top"/>
    </xf>
    <xf numFmtId="0" fontId="0" fillId="31" borderId="0" xfId="0" applyFill="1" applyAlignment="1">
      <alignment horizontal="left" vertical="top" wrapText="1"/>
    </xf>
    <xf numFmtId="0" fontId="15" fillId="0" borderId="0" xfId="0" applyFont="1" applyAlignment="1">
      <alignment horizontal="left" vertical="top"/>
    </xf>
    <xf numFmtId="190" fontId="12" fillId="12" borderId="0" xfId="1" applyNumberFormat="1" applyAlignment="1">
      <alignment horizontal="left" vertical="top" wrapText="1"/>
    </xf>
    <xf numFmtId="0" fontId="12" fillId="38" borderId="0" xfId="1" applyFill="1" applyAlignment="1">
      <alignment horizontal="left" vertical="top"/>
    </xf>
    <xf numFmtId="190" fontId="0" fillId="0" borderId="0" xfId="0" applyNumberFormat="1" applyAlignment="1">
      <alignment horizontal="left" vertical="top" wrapText="1"/>
    </xf>
    <xf numFmtId="190" fontId="0" fillId="0" borderId="0" xfId="0" applyNumberFormat="1" applyAlignment="1">
      <alignment horizontal="left" vertical="top"/>
    </xf>
    <xf numFmtId="0" fontId="12" fillId="0" borderId="0" xfId="1" applyFill="1" applyAlignment="1">
      <alignment horizontal="left" vertical="top" wrapText="1"/>
    </xf>
    <xf numFmtId="190" fontId="14" fillId="12" borderId="0" xfId="73" applyNumberFormat="1" applyBorder="1" applyAlignment="1">
      <alignment horizontal="left" vertical="top" wrapText="1"/>
    </xf>
    <xf numFmtId="0" fontId="13" fillId="0" borderId="0" xfId="105" applyFill="1" applyBorder="1" applyAlignment="1" applyProtection="1">
      <alignment horizontal="left" vertical="top" wrapText="1"/>
      <protection locked="0"/>
    </xf>
    <xf numFmtId="190" fontId="14" fillId="0" borderId="0" xfId="73" applyNumberFormat="1" applyFill="1" applyBorder="1" applyAlignment="1">
      <alignment horizontal="left" vertical="top" wrapText="1"/>
    </xf>
    <xf numFmtId="172" fontId="4" fillId="8" borderId="4" xfId="19" applyAlignment="1">
      <alignment horizontal="left" vertical="top" wrapText="1" shrinkToFit="1"/>
    </xf>
    <xf numFmtId="0" fontId="75" fillId="31" borderId="0" xfId="0" applyFont="1" applyFill="1" applyAlignment="1">
      <alignment horizontal="left" vertical="top"/>
    </xf>
    <xf numFmtId="0" fontId="16" fillId="0" borderId="0" xfId="0" applyFont="1" applyAlignment="1">
      <alignment horizontal="left" vertical="top" wrapText="1"/>
    </xf>
    <xf numFmtId="0" fontId="16" fillId="31" borderId="0" xfId="0" applyFont="1" applyFill="1" applyAlignment="1">
      <alignment horizontal="left" vertical="top" wrapText="1"/>
    </xf>
    <xf numFmtId="190" fontId="1" fillId="0" borderId="0" xfId="28" applyNumberFormat="1" applyFill="1" applyBorder="1" applyAlignment="1">
      <alignment horizontal="left" vertical="top" wrapText="1"/>
    </xf>
    <xf numFmtId="190" fontId="6" fillId="0" borderId="0" xfId="80" applyNumberFormat="1" applyFont="1" applyFill="1" applyBorder="1" applyAlignment="1">
      <alignment horizontal="left" vertical="top" wrapText="1"/>
      <protection locked="0"/>
    </xf>
    <xf numFmtId="167" fontId="1" fillId="3" borderId="1" xfId="28" applyAlignment="1">
      <alignment horizontal="left" vertical="top" wrapText="1"/>
    </xf>
    <xf numFmtId="0" fontId="15" fillId="35" borderId="0" xfId="0" applyFont="1" applyFill="1" applyAlignment="1">
      <alignment horizontal="left" vertical="top"/>
    </xf>
    <xf numFmtId="190" fontId="1" fillId="35" borderId="0" xfId="28" applyNumberFormat="1" applyFill="1" applyBorder="1" applyAlignment="1">
      <alignment horizontal="left" vertical="top" wrapText="1"/>
    </xf>
    <xf numFmtId="190" fontId="6" fillId="35" borderId="0" xfId="80" applyNumberFormat="1" applyFont="1" applyFill="1" applyBorder="1" applyAlignment="1">
      <alignment horizontal="left" vertical="top" wrapText="1"/>
      <protection locked="0"/>
    </xf>
    <xf numFmtId="190" fontId="6" fillId="35" borderId="0" xfId="0" applyNumberFormat="1" applyFont="1" applyFill="1" applyAlignment="1">
      <alignment horizontal="left" vertical="top" wrapText="1"/>
    </xf>
    <xf numFmtId="0" fontId="6" fillId="35" borderId="0" xfId="80" applyFont="1" applyFill="1" applyBorder="1" applyAlignment="1">
      <alignment horizontal="left" vertical="top" wrapText="1"/>
      <protection locked="0"/>
    </xf>
    <xf numFmtId="0" fontId="6" fillId="35" borderId="0" xfId="0" applyFont="1" applyFill="1" applyAlignment="1">
      <alignment horizontal="left" vertical="top" wrapText="1"/>
    </xf>
    <xf numFmtId="167" fontId="1" fillId="35" borderId="0" xfId="28" applyFill="1" applyBorder="1" applyAlignment="1">
      <alignment horizontal="left" vertical="top" wrapText="1"/>
    </xf>
    <xf numFmtId="190" fontId="6" fillId="0" borderId="0" xfId="0" applyNumberFormat="1" applyFont="1" applyAlignment="1">
      <alignment horizontal="left" vertical="top" wrapText="1"/>
    </xf>
    <xf numFmtId="0" fontId="6" fillId="0" borderId="0" xfId="80" applyFont="1" applyFill="1" applyBorder="1" applyAlignment="1">
      <alignment horizontal="left" vertical="top" wrapText="1"/>
      <protection locked="0"/>
    </xf>
    <xf numFmtId="0" fontId="6" fillId="0" borderId="0" xfId="0" applyFont="1" applyAlignment="1">
      <alignment horizontal="left" vertical="top" wrapText="1"/>
    </xf>
    <xf numFmtId="167" fontId="1" fillId="0" borderId="0" xfId="28" applyFill="1" applyBorder="1" applyAlignment="1">
      <alignment horizontal="left" vertical="top" wrapText="1"/>
    </xf>
    <xf numFmtId="166" fontId="1" fillId="0" borderId="0" xfId="11" applyFill="1" applyBorder="1" applyAlignment="1">
      <alignment horizontal="left" vertical="top" wrapText="1"/>
    </xf>
    <xf numFmtId="0" fontId="14" fillId="0" borderId="0" xfId="73" applyFill="1" applyBorder="1" applyAlignment="1">
      <alignment horizontal="left" vertical="top"/>
    </xf>
    <xf numFmtId="0" fontId="7" fillId="0" borderId="0" xfId="1" applyFont="1" applyFill="1" applyAlignment="1">
      <alignment horizontal="left" vertical="top"/>
    </xf>
    <xf numFmtId="173" fontId="5" fillId="0" borderId="0" xfId="20" applyFill="1" applyBorder="1" applyAlignment="1">
      <alignment horizontal="left" vertical="top"/>
    </xf>
    <xf numFmtId="49" fontId="1" fillId="0" borderId="0" xfId="6" applyFill="1" applyBorder="1" applyAlignment="1">
      <alignment horizontal="left" vertical="top" wrapText="1"/>
      <protection locked="0"/>
    </xf>
    <xf numFmtId="0" fontId="17" fillId="0" borderId="0" xfId="80" applyFill="1" applyBorder="1" applyAlignment="1">
      <alignment horizontal="left" vertical="top" wrapText="1"/>
      <protection locked="0"/>
    </xf>
    <xf numFmtId="49" fontId="27" fillId="0" borderId="0" xfId="97" applyNumberFormat="1" applyFill="1" applyBorder="1" applyAlignment="1">
      <alignment horizontal="left" vertical="top" wrapText="1"/>
    </xf>
    <xf numFmtId="0" fontId="12" fillId="0" borderId="0" xfId="1" applyFill="1" applyAlignment="1">
      <alignment horizontal="left" vertical="top"/>
    </xf>
    <xf numFmtId="0" fontId="17" fillId="0" borderId="0" xfId="80" applyFill="1" applyBorder="1" applyAlignment="1">
      <alignment horizontal="left" vertical="top"/>
      <protection locked="0"/>
    </xf>
    <xf numFmtId="0" fontId="14" fillId="12" borderId="19" xfId="73" applyBorder="1" applyAlignment="1">
      <alignment horizontal="left" vertical="top"/>
    </xf>
    <xf numFmtId="0" fontId="9" fillId="31" borderId="0" xfId="104" applyFill="1" applyBorder="1" applyAlignment="1">
      <alignment horizontal="left" vertical="top"/>
    </xf>
    <xf numFmtId="166" fontId="35" fillId="15" borderId="1" xfId="7" applyFont="1" applyFill="1" applyAlignment="1">
      <alignment horizontal="left" vertical="top"/>
      <protection locked="0"/>
    </xf>
    <xf numFmtId="167" fontId="37" fillId="31" borderId="0" xfId="28" applyFont="1" applyFill="1" applyBorder="1" applyAlignment="1">
      <alignment horizontal="left" vertical="top" wrapText="1"/>
    </xf>
    <xf numFmtId="166" fontId="1" fillId="31" borderId="0" xfId="7" applyFill="1" applyBorder="1" applyAlignment="1">
      <alignment horizontal="left" vertical="top"/>
      <protection locked="0"/>
    </xf>
    <xf numFmtId="166" fontId="1" fillId="0" borderId="0" xfId="28" applyNumberFormat="1" applyFill="1" applyBorder="1" applyAlignment="1">
      <alignment horizontal="left" vertical="top"/>
    </xf>
    <xf numFmtId="166" fontId="1" fillId="0" borderId="0" xfId="7" applyFill="1" applyBorder="1" applyAlignment="1">
      <alignment horizontal="left" vertical="top"/>
      <protection locked="0"/>
    </xf>
    <xf numFmtId="0" fontId="0" fillId="45" borderId="0" xfId="0" applyFill="1" applyAlignment="1">
      <alignment horizontal="left" vertical="top"/>
    </xf>
    <xf numFmtId="0" fontId="12" fillId="45" borderId="0" xfId="1" applyFill="1" applyAlignment="1">
      <alignment horizontal="left" vertical="top"/>
    </xf>
    <xf numFmtId="0" fontId="59" fillId="12" borderId="0" xfId="2" applyFont="1" applyFill="1" applyAlignment="1" applyProtection="1">
      <alignment horizontal="left" vertical="top"/>
    </xf>
    <xf numFmtId="0" fontId="52" fillId="0" borderId="0" xfId="1" applyFont="1" applyFill="1" applyAlignment="1">
      <alignment horizontal="left" vertical="top"/>
    </xf>
    <xf numFmtId="0" fontId="48" fillId="39" borderId="0" xfId="1" applyFont="1" applyFill="1" applyAlignment="1">
      <alignment horizontal="left" vertical="top"/>
    </xf>
    <xf numFmtId="0" fontId="59" fillId="12" borderId="0" xfId="2" applyFont="1" applyFill="1" applyAlignment="1">
      <alignment horizontal="left" vertical="top"/>
    </xf>
    <xf numFmtId="0" fontId="39" fillId="0" borderId="0" xfId="0" applyFont="1" applyAlignment="1">
      <alignment horizontal="left" vertical="top"/>
    </xf>
    <xf numFmtId="190" fontId="17" fillId="4" borderId="12" xfId="91" applyNumberFormat="1" applyFill="1" applyAlignment="1">
      <alignment horizontal="left" vertical="top"/>
    </xf>
    <xf numFmtId="166" fontId="1" fillId="3" borderId="1" xfId="28" applyNumberFormat="1" applyAlignment="1">
      <alignment horizontal="left" vertical="top" wrapText="1"/>
    </xf>
    <xf numFmtId="166" fontId="1" fillId="3" borderId="1" xfId="28" applyNumberFormat="1" applyAlignment="1">
      <alignment horizontal="left" vertical="top"/>
    </xf>
    <xf numFmtId="0" fontId="50" fillId="12" borderId="0" xfId="1" applyFont="1" applyAlignment="1">
      <alignment horizontal="left" vertical="top"/>
    </xf>
    <xf numFmtId="0" fontId="17" fillId="4" borderId="13" xfId="79" applyFill="1" applyAlignment="1">
      <alignment horizontal="left" vertical="top" wrapText="1"/>
    </xf>
    <xf numFmtId="0" fontId="17" fillId="30" borderId="13" xfId="80" applyFill="1" applyAlignment="1">
      <alignment horizontal="left" vertical="top" wrapText="1"/>
      <protection locked="0"/>
    </xf>
    <xf numFmtId="167" fontId="1" fillId="3" borderId="1" xfId="28" applyAlignment="1">
      <alignment horizontal="left" vertical="top"/>
    </xf>
    <xf numFmtId="166" fontId="31" fillId="0" borderId="0" xfId="28" applyNumberFormat="1" applyFont="1" applyFill="1" applyBorder="1" applyAlignment="1">
      <alignment horizontal="left" vertical="top"/>
    </xf>
    <xf numFmtId="166" fontId="31" fillId="0" borderId="0" xfId="28" applyNumberFormat="1" applyFont="1" applyFill="1" applyBorder="1" applyAlignment="1">
      <alignment horizontal="left" vertical="top" wrapText="1"/>
    </xf>
    <xf numFmtId="0" fontId="17" fillId="0" borderId="0" xfId="80" applyFill="1" applyBorder="1" applyAlignment="1" applyProtection="1">
      <alignment horizontal="left" vertical="top" wrapText="1"/>
    </xf>
    <xf numFmtId="0" fontId="6" fillId="0" borderId="0" xfId="1" applyFont="1" applyFill="1" applyAlignment="1">
      <alignment horizontal="left" vertical="top" wrapText="1"/>
    </xf>
    <xf numFmtId="0" fontId="74" fillId="12" borderId="0" xfId="1" applyFont="1" applyAlignment="1">
      <alignment horizontal="left" vertical="top"/>
    </xf>
    <xf numFmtId="0" fontId="8" fillId="25" borderId="0" xfId="2" applyFill="1" applyBorder="1" applyAlignment="1">
      <alignment horizontal="left" vertical="top"/>
    </xf>
    <xf numFmtId="0" fontId="8" fillId="25" borderId="0" xfId="2" quotePrefix="1" applyFill="1" applyBorder="1" applyAlignment="1">
      <alignment horizontal="left" vertical="top"/>
    </xf>
    <xf numFmtId="172" fontId="53" fillId="8" borderId="4" xfId="19" applyFont="1" applyAlignment="1">
      <alignment horizontal="left" vertical="top" wrapText="1" shrinkToFit="1"/>
    </xf>
    <xf numFmtId="190" fontId="17" fillId="0" borderId="0" xfId="80" applyNumberFormat="1" applyFill="1" applyBorder="1" applyAlignment="1" applyProtection="1">
      <alignment horizontal="left" vertical="top" wrapText="1"/>
    </xf>
    <xf numFmtId="0" fontId="7" fillId="12" borderId="0" xfId="73" applyFont="1" applyBorder="1" applyAlignment="1">
      <alignment horizontal="left" vertical="top" wrapText="1"/>
    </xf>
    <xf numFmtId="0" fontId="72" fillId="12" borderId="0" xfId="73" applyFont="1" applyBorder="1" applyAlignment="1">
      <alignment horizontal="left" vertical="top" wrapText="1"/>
    </xf>
    <xf numFmtId="0" fontId="71" fillId="12" borderId="0" xfId="1" applyFont="1" applyAlignment="1">
      <alignment horizontal="left" vertical="top"/>
    </xf>
    <xf numFmtId="0" fontId="35" fillId="0" borderId="0" xfId="0" applyFont="1" applyAlignment="1">
      <alignment horizontal="left" vertical="top"/>
    </xf>
    <xf numFmtId="0" fontId="65" fillId="12" borderId="0" xfId="1" applyFont="1" applyAlignment="1">
      <alignment horizontal="left" vertical="top"/>
    </xf>
    <xf numFmtId="0" fontId="76" fillId="0" borderId="0" xfId="0" applyFont="1" applyAlignment="1">
      <alignment vertical="center"/>
    </xf>
    <xf numFmtId="1" fontId="78" fillId="4" borderId="1" xfId="11" applyNumberFormat="1" applyFont="1" applyFill="1">
      <alignment horizontal="center" vertical="center"/>
    </xf>
    <xf numFmtId="0" fontId="54" fillId="12" borderId="0" xfId="1" applyFont="1" applyAlignment="1">
      <alignment horizontal="left" vertical="top"/>
    </xf>
    <xf numFmtId="0" fontId="59" fillId="12" borderId="0" xfId="2" applyFont="1" applyFill="1" applyAlignment="1" applyProtection="1">
      <alignment horizontal="right" vertical="top"/>
    </xf>
    <xf numFmtId="165" fontId="1" fillId="15" borderId="1" xfId="4" applyFill="1" applyAlignment="1">
      <alignment horizontal="left" vertical="top"/>
      <protection locked="0"/>
    </xf>
    <xf numFmtId="165" fontId="44" fillId="46" borderId="1" xfId="4" applyFont="1" applyFill="1" applyAlignment="1">
      <alignment horizontal="left" vertical="top"/>
      <protection locked="0"/>
    </xf>
    <xf numFmtId="49" fontId="44" fillId="46" borderId="1" xfId="6" applyFont="1" applyFill="1" applyAlignment="1">
      <alignment horizontal="left" vertical="top" wrapText="1"/>
      <protection locked="0"/>
    </xf>
    <xf numFmtId="49" fontId="3" fillId="46" borderId="1" xfId="6" applyFont="1" applyFill="1" applyAlignment="1">
      <alignment horizontal="left" vertical="top" wrapText="1"/>
      <protection locked="0"/>
    </xf>
    <xf numFmtId="0" fontId="12" fillId="12" borderId="24" xfId="1" applyBorder="1" applyAlignment="1">
      <alignment horizontal="left" vertical="top" wrapText="1"/>
    </xf>
    <xf numFmtId="49" fontId="1" fillId="46" borderId="1" xfId="6" applyFill="1" applyAlignment="1">
      <alignment horizontal="left" vertical="top" wrapText="1"/>
      <protection locked="0"/>
    </xf>
    <xf numFmtId="180" fontId="12" fillId="12" borderId="0" xfId="1" applyNumberFormat="1" applyAlignment="1">
      <alignment horizontal="left" vertical="center" wrapText="1"/>
    </xf>
    <xf numFmtId="0" fontId="12" fillId="12" borderId="0" xfId="1" applyAlignment="1">
      <alignment horizontal="left" vertical="center"/>
    </xf>
    <xf numFmtId="0" fontId="0" fillId="0" borderId="0" xfId="0" applyAlignment="1">
      <alignment horizontal="left" vertical="center"/>
    </xf>
    <xf numFmtId="0" fontId="0" fillId="31" borderId="0" xfId="0" applyFill="1" applyAlignment="1">
      <alignment horizontal="left" vertical="center"/>
    </xf>
    <xf numFmtId="0" fontId="14" fillId="12" borderId="32" xfId="109" applyAlignment="1">
      <alignment horizontal="left" vertical="top"/>
    </xf>
    <xf numFmtId="0" fontId="89" fillId="0" borderId="0" xfId="0" applyFont="1" applyAlignment="1">
      <alignment horizontal="left" vertical="top"/>
    </xf>
    <xf numFmtId="0" fontId="6" fillId="39" borderId="0" xfId="1" applyFont="1" applyFill="1" applyAlignment="1">
      <alignment horizontal="center" vertical="top" wrapText="1"/>
    </xf>
    <xf numFmtId="0" fontId="14" fillId="0" borderId="0" xfId="73" applyFill="1" applyBorder="1" applyAlignment="1">
      <alignment horizontal="center" vertical="top" wrapText="1"/>
    </xf>
    <xf numFmtId="0" fontId="0" fillId="0" borderId="0" xfId="0" applyAlignment="1">
      <alignment horizontal="center" vertical="top"/>
    </xf>
    <xf numFmtId="0" fontId="0" fillId="0" borderId="0" xfId="0" applyAlignment="1">
      <alignment horizontal="center" vertical="top" wrapText="1"/>
    </xf>
    <xf numFmtId="0" fontId="16" fillId="36" borderId="0" xfId="0" applyFont="1" applyFill="1" applyAlignment="1">
      <alignment horizontal="left" vertical="top"/>
    </xf>
    <xf numFmtId="0" fontId="39" fillId="0" borderId="0" xfId="0" applyFont="1" applyAlignment="1">
      <alignment vertical="top"/>
    </xf>
    <xf numFmtId="0" fontId="49" fillId="39" borderId="0" xfId="1" applyFont="1" applyFill="1" applyAlignment="1">
      <alignment vertical="top"/>
    </xf>
    <xf numFmtId="0" fontId="41" fillId="39" borderId="0" xfId="1" applyFont="1" applyFill="1" applyAlignment="1">
      <alignment vertical="top"/>
    </xf>
    <xf numFmtId="0" fontId="54" fillId="39" borderId="0" xfId="1" applyFont="1" applyFill="1" applyAlignment="1">
      <alignment vertical="top"/>
    </xf>
    <xf numFmtId="190" fontId="41" fillId="39" borderId="0" xfId="1" applyNumberFormat="1" applyFont="1" applyFill="1" applyAlignment="1">
      <alignment vertical="top"/>
    </xf>
    <xf numFmtId="0" fontId="49" fillId="39" borderId="0" xfId="1" applyFont="1" applyFill="1" applyAlignment="1">
      <alignment horizontal="center" vertical="top"/>
    </xf>
    <xf numFmtId="0" fontId="41" fillId="39" borderId="0" xfId="1" applyFont="1" applyFill="1" applyAlignment="1">
      <alignment horizontal="left" vertical="top" wrapText="1"/>
    </xf>
    <xf numFmtId="0" fontId="54" fillId="39" borderId="0" xfId="1" applyFont="1" applyFill="1" applyAlignment="1">
      <alignment horizontal="left" vertical="top" wrapText="1"/>
    </xf>
    <xf numFmtId="190" fontId="41" fillId="39" borderId="0" xfId="1" applyNumberFormat="1" applyFont="1" applyFill="1" applyAlignment="1">
      <alignment horizontal="left" vertical="top"/>
    </xf>
    <xf numFmtId="0" fontId="60" fillId="0" borderId="0" xfId="1" applyFont="1" applyFill="1" applyAlignment="1">
      <alignment vertical="top" wrapText="1"/>
    </xf>
    <xf numFmtId="0" fontId="60" fillId="0" borderId="0" xfId="1" applyFont="1" applyFill="1" applyAlignment="1">
      <alignment vertical="top"/>
    </xf>
    <xf numFmtId="0" fontId="54" fillId="39" borderId="25" xfId="1" applyFont="1" applyFill="1" applyBorder="1" applyAlignment="1">
      <alignment horizontal="left" vertical="top" wrapText="1"/>
    </xf>
    <xf numFmtId="0" fontId="40" fillId="0" borderId="0" xfId="0" applyFont="1" applyAlignment="1">
      <alignment vertical="top"/>
    </xf>
    <xf numFmtId="0" fontId="14" fillId="0" borderId="0" xfId="109" applyFill="1" applyBorder="1" applyAlignment="1">
      <alignment horizontal="left" vertical="top"/>
    </xf>
    <xf numFmtId="0" fontId="0" fillId="0" borderId="0" xfId="0" applyAlignment="1">
      <alignment vertical="top"/>
    </xf>
    <xf numFmtId="0" fontId="14" fillId="39" borderId="0" xfId="0" applyFont="1" applyFill="1" applyAlignment="1">
      <alignment horizontal="center" vertical="top" wrapText="1"/>
    </xf>
    <xf numFmtId="0" fontId="54" fillId="39" borderId="0" xfId="1" applyFont="1" applyFill="1" applyAlignment="1">
      <alignment horizontal="center" vertical="top" wrapText="1"/>
    </xf>
    <xf numFmtId="0" fontId="0" fillId="0" borderId="0" xfId="0" applyAlignment="1">
      <alignment vertical="top" wrapText="1"/>
    </xf>
    <xf numFmtId="0" fontId="14" fillId="39" borderId="19" xfId="0" applyFont="1" applyFill="1" applyBorder="1" applyAlignment="1">
      <alignment horizontal="center" vertical="top" wrapText="1"/>
    </xf>
    <xf numFmtId="0" fontId="85" fillId="0" borderId="0" xfId="0" applyFont="1" applyAlignment="1">
      <alignment horizontal="left" vertical="top"/>
    </xf>
    <xf numFmtId="190" fontId="12" fillId="39" borderId="0" xfId="1" applyNumberFormat="1" applyFill="1" applyAlignment="1">
      <alignment horizontal="left" vertical="top" wrapText="1"/>
    </xf>
    <xf numFmtId="0" fontId="6" fillId="39" borderId="0" xfId="0" applyFont="1" applyFill="1" applyAlignment="1">
      <alignment horizontal="left" vertical="top" wrapText="1"/>
    </xf>
    <xf numFmtId="0" fontId="58" fillId="39" borderId="0" xfId="1" applyFont="1" applyFill="1" applyAlignment="1">
      <alignment horizontal="left" vertical="top"/>
    </xf>
    <xf numFmtId="0" fontId="14" fillId="12" borderId="0" xfId="73" applyBorder="1" applyAlignment="1">
      <alignment horizontal="left" vertical="top"/>
    </xf>
    <xf numFmtId="0" fontId="14" fillId="12" borderId="0" xfId="73" quotePrefix="1" applyBorder="1" applyAlignment="1">
      <alignment horizontal="left" vertical="top" wrapText="1"/>
    </xf>
    <xf numFmtId="0" fontId="31" fillId="39" borderId="0" xfId="0" applyFont="1" applyFill="1" applyAlignment="1">
      <alignment horizontal="left" vertical="top" wrapText="1"/>
    </xf>
    <xf numFmtId="166" fontId="17" fillId="34" borderId="13" xfId="79" applyNumberFormat="1" applyFill="1" applyAlignment="1">
      <alignment horizontal="left" vertical="top"/>
    </xf>
    <xf numFmtId="166" fontId="17" fillId="34" borderId="13" xfId="79" applyNumberFormat="1" applyFill="1" applyAlignment="1">
      <alignment horizontal="left" vertical="top" wrapText="1"/>
    </xf>
    <xf numFmtId="169" fontId="1" fillId="34" borderId="1" xfId="25" applyFill="1" applyAlignment="1">
      <alignment horizontal="left" vertical="top" wrapText="1"/>
    </xf>
    <xf numFmtId="166" fontId="17" fillId="34" borderId="13" xfId="79" applyNumberFormat="1" applyFill="1" applyAlignment="1">
      <alignment horizontal="right" vertical="top"/>
    </xf>
    <xf numFmtId="49" fontId="1" fillId="0" borderId="0" xfId="8" applyNumberFormat="1" applyFill="1" applyBorder="1" applyAlignment="1">
      <alignment horizontal="left" vertical="top" wrapText="1"/>
    </xf>
    <xf numFmtId="0" fontId="54" fillId="39" borderId="0" xfId="1" applyFont="1" applyFill="1" applyAlignment="1">
      <alignment horizontal="center" vertical="top"/>
    </xf>
    <xf numFmtId="0" fontId="36" fillId="12" borderId="0" xfId="73" applyFont="1" applyBorder="1" applyAlignment="1">
      <alignment horizontal="left" vertical="top"/>
    </xf>
    <xf numFmtId="0" fontId="27" fillId="12" borderId="0" xfId="73" applyFont="1" applyBorder="1" applyAlignment="1">
      <alignment horizontal="left"/>
    </xf>
    <xf numFmtId="0" fontId="36" fillId="12" borderId="0" xfId="73" applyFont="1" applyBorder="1" applyAlignment="1">
      <alignment horizontal="left" vertical="center"/>
    </xf>
    <xf numFmtId="0" fontId="14" fillId="39" borderId="0" xfId="0" applyFont="1" applyFill="1" applyAlignment="1">
      <alignment horizontal="center" vertical="center" wrapText="1"/>
    </xf>
    <xf numFmtId="190" fontId="41" fillId="39" borderId="0" xfId="1" applyNumberFormat="1" applyFont="1" applyFill="1" applyAlignment="1">
      <alignment horizontal="left" vertical="center"/>
    </xf>
    <xf numFmtId="0" fontId="0" fillId="0" borderId="0" xfId="0" applyAlignment="1">
      <alignment vertical="center" wrapText="1"/>
    </xf>
    <xf numFmtId="0" fontId="0" fillId="0" borderId="0" xfId="0" applyAlignment="1">
      <alignment vertical="center"/>
    </xf>
    <xf numFmtId="0" fontId="0" fillId="0" borderId="0" xfId="0" applyAlignment="1">
      <alignment horizontal="center" vertical="center" wrapText="1"/>
    </xf>
    <xf numFmtId="190" fontId="0" fillId="0" borderId="0" xfId="0" applyNumberFormat="1" applyAlignment="1">
      <alignment horizontal="center" vertical="center" wrapText="1"/>
    </xf>
    <xf numFmtId="0" fontId="41" fillId="39" borderId="0" xfId="1" applyFont="1" applyFill="1" applyAlignment="1">
      <alignment horizontal="center" vertical="center"/>
    </xf>
    <xf numFmtId="190" fontId="41" fillId="39" borderId="0" xfId="1" applyNumberFormat="1" applyFont="1" applyFill="1" applyAlignment="1">
      <alignment horizontal="center" vertical="center"/>
    </xf>
    <xf numFmtId="0" fontId="6" fillId="39" borderId="0" xfId="1" applyFont="1" applyFill="1" applyAlignment="1">
      <alignment horizontal="center" vertical="center" wrapText="1"/>
    </xf>
    <xf numFmtId="0" fontId="14" fillId="0" borderId="0" xfId="73" applyFill="1" applyBorder="1" applyAlignment="1">
      <alignment horizontal="center" vertical="center" wrapText="1"/>
    </xf>
    <xf numFmtId="190" fontId="1" fillId="0" borderId="0" xfId="28" applyNumberFormat="1" applyFill="1" applyBorder="1" applyAlignment="1">
      <alignment horizontal="center" vertical="center" wrapText="1"/>
    </xf>
    <xf numFmtId="0" fontId="12" fillId="39" borderId="0" xfId="1" applyFill="1" applyAlignment="1">
      <alignment horizontal="center" vertical="top" wrapText="1"/>
    </xf>
    <xf numFmtId="190" fontId="0" fillId="0" borderId="0" xfId="0" applyNumberFormat="1" applyAlignment="1">
      <alignment horizontal="center" vertical="top" wrapText="1"/>
    </xf>
    <xf numFmtId="190" fontId="41" fillId="39" borderId="0" xfId="1" applyNumberFormat="1" applyFont="1" applyFill="1" applyAlignment="1">
      <alignment horizontal="center" vertical="top"/>
    </xf>
    <xf numFmtId="0" fontId="41" fillId="39" borderId="0" xfId="1" applyFont="1" applyFill="1" applyAlignment="1">
      <alignment horizontal="center" vertical="top"/>
    </xf>
    <xf numFmtId="190" fontId="17" fillId="0" borderId="0" xfId="80" applyNumberFormat="1" applyFill="1" applyBorder="1" applyAlignment="1" applyProtection="1">
      <alignment horizontal="center" vertical="top" wrapText="1"/>
    </xf>
    <xf numFmtId="0" fontId="17" fillId="0" borderId="0" xfId="80" applyFill="1" applyBorder="1" applyAlignment="1" applyProtection="1">
      <alignment horizontal="center" vertical="top" wrapText="1"/>
    </xf>
    <xf numFmtId="0" fontId="52" fillId="39" borderId="0" xfId="1" applyFont="1" applyFill="1" applyAlignment="1">
      <alignment vertical="top" wrapText="1"/>
    </xf>
    <xf numFmtId="0" fontId="39" fillId="0" borderId="0" xfId="0" applyFont="1" applyAlignment="1">
      <alignment vertical="top" wrapText="1"/>
    </xf>
    <xf numFmtId="0" fontId="31" fillId="39" borderId="0" xfId="1" applyFont="1" applyFill="1" applyAlignment="1">
      <alignment vertical="top" wrapText="1"/>
    </xf>
    <xf numFmtId="168" fontId="31" fillId="0" borderId="0" xfId="8" applyFont="1" applyFill="1" applyBorder="1" applyAlignment="1">
      <alignment vertical="top" wrapText="1"/>
    </xf>
    <xf numFmtId="0" fontId="52" fillId="39" borderId="0" xfId="1" applyFont="1" applyFill="1" applyAlignment="1">
      <alignment vertical="top"/>
    </xf>
    <xf numFmtId="49" fontId="31" fillId="0" borderId="0" xfId="8" applyNumberFormat="1" applyFont="1" applyFill="1" applyBorder="1" applyAlignment="1">
      <alignment vertical="top" wrapText="1"/>
    </xf>
    <xf numFmtId="0" fontId="52" fillId="12" borderId="0" xfId="1" applyFont="1" applyAlignment="1">
      <alignment horizontal="left" vertical="top" wrapText="1"/>
    </xf>
    <xf numFmtId="0" fontId="66" fillId="39" borderId="0" xfId="2" quotePrefix="1" applyFont="1" applyFill="1" applyAlignment="1">
      <alignment horizontal="left" vertical="top"/>
    </xf>
    <xf numFmtId="0" fontId="55" fillId="12" borderId="0" xfId="1" applyFont="1" applyAlignment="1">
      <alignment horizontal="left" vertical="top"/>
    </xf>
    <xf numFmtId="0" fontId="57" fillId="39" borderId="0" xfId="73" applyFont="1" applyFill="1" applyBorder="1" applyAlignment="1">
      <alignment horizontal="left" vertical="top" wrapText="1"/>
    </xf>
    <xf numFmtId="0" fontId="31" fillId="0" borderId="0" xfId="73" applyFont="1" applyFill="1" applyBorder="1" applyAlignment="1">
      <alignment horizontal="left" vertical="top" wrapText="1"/>
    </xf>
    <xf numFmtId="0" fontId="66" fillId="39" borderId="0" xfId="2" quotePrefix="1" applyFont="1" applyFill="1" applyAlignment="1" applyProtection="1">
      <alignment horizontal="left" vertical="top"/>
    </xf>
    <xf numFmtId="190" fontId="52" fillId="39" borderId="0" xfId="1" applyNumberFormat="1" applyFont="1" applyFill="1" applyAlignment="1">
      <alignment horizontal="left" vertical="top" wrapText="1"/>
    </xf>
    <xf numFmtId="0" fontId="52" fillId="39" borderId="0" xfId="1" applyFont="1" applyFill="1" applyAlignment="1">
      <alignment horizontal="center" vertical="top" wrapText="1"/>
    </xf>
    <xf numFmtId="0" fontId="52" fillId="39" borderId="0" xfId="1" applyFont="1" applyFill="1" applyAlignment="1">
      <alignment horizontal="center" vertical="center" wrapText="1"/>
    </xf>
    <xf numFmtId="0" fontId="52" fillId="0" borderId="0" xfId="1" applyFont="1" applyFill="1" applyAlignment="1">
      <alignment horizontal="left" vertical="top" wrapText="1"/>
    </xf>
    <xf numFmtId="190" fontId="52" fillId="39" borderId="0" xfId="1" applyNumberFormat="1" applyFont="1" applyFill="1" applyAlignment="1">
      <alignment horizontal="center" vertical="center" wrapText="1"/>
    </xf>
    <xf numFmtId="190" fontId="52" fillId="39" borderId="0" xfId="1" applyNumberFormat="1" applyFont="1" applyFill="1" applyAlignment="1">
      <alignment horizontal="center" vertical="top" wrapText="1"/>
    </xf>
    <xf numFmtId="0" fontId="57" fillId="0" borderId="0" xfId="73" applyFont="1" applyFill="1" applyBorder="1" applyAlignment="1">
      <alignment horizontal="center" vertical="top" wrapText="1"/>
    </xf>
    <xf numFmtId="0" fontId="6" fillId="0" borderId="0" xfId="103" applyNumberFormat="1" applyFont="1" applyFill="1" applyBorder="1" applyAlignment="1" applyProtection="1">
      <alignment horizontal="left" vertical="top"/>
    </xf>
    <xf numFmtId="0" fontId="27" fillId="12" borderId="0" xfId="73" applyFont="1" applyBorder="1" applyAlignment="1">
      <alignment horizontal="left" vertical="center" wrapText="1"/>
    </xf>
    <xf numFmtId="166" fontId="30" fillId="34" borderId="33" xfId="79" applyNumberFormat="1" applyFont="1" applyFill="1" applyBorder="1" applyAlignment="1">
      <alignment horizontal="center" vertical="top" wrapText="1"/>
    </xf>
    <xf numFmtId="190" fontId="1" fillId="34" borderId="1" xfId="28" applyNumberFormat="1" applyFill="1" applyAlignment="1">
      <alignment horizontal="left" vertical="top" wrapText="1"/>
    </xf>
    <xf numFmtId="190" fontId="6" fillId="34" borderId="13" xfId="80" applyNumberFormat="1" applyFont="1" applyFill="1" applyAlignment="1">
      <alignment horizontal="left" vertical="top" wrapText="1"/>
      <protection locked="0"/>
    </xf>
    <xf numFmtId="190" fontId="6" fillId="34" borderId="29" xfId="80" applyNumberFormat="1" applyFont="1" applyFill="1" applyBorder="1" applyAlignment="1">
      <alignment horizontal="left" vertical="top" wrapText="1"/>
      <protection locked="0"/>
    </xf>
    <xf numFmtId="190" fontId="6" fillId="34" borderId="27" xfId="80" applyNumberFormat="1" applyFont="1" applyFill="1" applyBorder="1" applyAlignment="1">
      <alignment horizontal="left" vertical="top" wrapText="1"/>
      <protection locked="0"/>
    </xf>
    <xf numFmtId="190" fontId="6" fillId="34" borderId="28" xfId="80" applyNumberFormat="1" applyFont="1" applyFill="1" applyBorder="1" applyAlignment="1">
      <alignment horizontal="left" vertical="top" wrapText="1"/>
      <protection locked="0"/>
    </xf>
    <xf numFmtId="190" fontId="6" fillId="34" borderId="20" xfId="80" applyNumberFormat="1" applyFont="1" applyFill="1" applyBorder="1" applyAlignment="1">
      <alignment horizontal="left" vertical="top" wrapText="1"/>
      <protection locked="0"/>
    </xf>
    <xf numFmtId="167" fontId="1" fillId="34" borderId="1" xfId="28" applyFill="1" applyAlignment="1">
      <alignment horizontal="left" vertical="top" wrapText="1"/>
    </xf>
    <xf numFmtId="190" fontId="12" fillId="12" borderId="0" xfId="1" applyNumberFormat="1" applyAlignment="1">
      <alignment horizontal="center" vertical="center" wrapText="1"/>
    </xf>
    <xf numFmtId="190" fontId="1" fillId="35" borderId="0" xfId="28" applyNumberFormat="1" applyFill="1" applyBorder="1" applyAlignment="1">
      <alignment horizontal="center" vertical="center" wrapText="1"/>
    </xf>
    <xf numFmtId="0" fontId="12" fillId="12" borderId="0" xfId="1" applyAlignment="1">
      <alignment horizontal="center" vertical="center" wrapText="1"/>
    </xf>
    <xf numFmtId="0" fontId="14" fillId="12" borderId="35" xfId="73" applyBorder="1" applyAlignment="1">
      <alignment horizontal="left" vertical="top" wrapText="1"/>
    </xf>
    <xf numFmtId="190" fontId="1" fillId="34" borderId="35" xfId="28" applyNumberFormat="1" applyFill="1" applyBorder="1" applyAlignment="1">
      <alignment horizontal="left" vertical="top" wrapText="1"/>
    </xf>
    <xf numFmtId="166" fontId="30" fillId="34" borderId="36" xfId="79" applyNumberFormat="1" applyFont="1" applyFill="1" applyBorder="1" applyAlignment="1">
      <alignment horizontal="center" vertical="top" wrapText="1"/>
    </xf>
    <xf numFmtId="190" fontId="6" fillId="34" borderId="37" xfId="80" applyNumberFormat="1" applyFont="1" applyFill="1" applyBorder="1" applyAlignment="1">
      <alignment horizontal="left" vertical="top" wrapText="1"/>
      <protection locked="0"/>
    </xf>
    <xf numFmtId="190" fontId="1" fillId="34" borderId="38" xfId="28" applyNumberFormat="1" applyFill="1" applyBorder="1" applyAlignment="1">
      <alignment horizontal="left" vertical="top" wrapText="1"/>
    </xf>
    <xf numFmtId="190" fontId="6" fillId="34" borderId="38" xfId="80" applyNumberFormat="1" applyFont="1" applyFill="1" applyBorder="1" applyAlignment="1">
      <alignment horizontal="left" vertical="top" wrapText="1"/>
      <protection locked="0"/>
    </xf>
    <xf numFmtId="190" fontId="1" fillId="34" borderId="38" xfId="28" applyNumberFormat="1" applyFill="1" applyBorder="1" applyAlignment="1">
      <alignment horizontal="center" vertical="center" wrapText="1"/>
    </xf>
    <xf numFmtId="190" fontId="6" fillId="0" borderId="38" xfId="80" applyNumberFormat="1" applyFont="1" applyFill="1" applyBorder="1" applyAlignment="1">
      <alignment horizontal="left" vertical="top" wrapText="1"/>
      <protection locked="0"/>
    </xf>
    <xf numFmtId="190" fontId="0" fillId="0" borderId="38" xfId="0" applyNumberFormat="1" applyBorder="1" applyAlignment="1">
      <alignment horizontal="left" vertical="top" wrapText="1"/>
    </xf>
    <xf numFmtId="0" fontId="13" fillId="15" borderId="38" xfId="80" applyFont="1" applyFill="1" applyBorder="1" applyAlignment="1">
      <alignment horizontal="left" vertical="top" wrapText="1"/>
      <protection locked="0"/>
    </xf>
    <xf numFmtId="0" fontId="0" fillId="31" borderId="38" xfId="0" applyFill="1" applyBorder="1" applyAlignment="1">
      <alignment horizontal="left" vertical="top" wrapText="1"/>
    </xf>
    <xf numFmtId="0" fontId="0" fillId="0" borderId="38" xfId="0" applyBorder="1" applyAlignment="1">
      <alignment horizontal="left" vertical="top" wrapText="1"/>
    </xf>
    <xf numFmtId="0" fontId="17" fillId="15" borderId="38" xfId="80" applyFill="1" applyBorder="1" applyAlignment="1">
      <alignment horizontal="left" vertical="top" wrapText="1"/>
      <protection locked="0"/>
    </xf>
    <xf numFmtId="166" fontId="30" fillId="34" borderId="39" xfId="79" applyNumberFormat="1" applyFont="1" applyFill="1" applyBorder="1" applyAlignment="1">
      <alignment horizontal="center" vertical="top" wrapText="1"/>
    </xf>
    <xf numFmtId="166" fontId="30" fillId="34" borderId="40" xfId="79" applyNumberFormat="1" applyFont="1" applyFill="1" applyBorder="1" applyAlignment="1">
      <alignment horizontal="center" vertical="top" wrapText="1"/>
    </xf>
    <xf numFmtId="180" fontId="52" fillId="12" borderId="0" xfId="1" applyNumberFormat="1" applyFont="1" applyAlignment="1">
      <alignment horizontal="left" vertical="top" wrapText="1"/>
    </xf>
    <xf numFmtId="190" fontId="52" fillId="12" borderId="0" xfId="1" applyNumberFormat="1" applyFont="1" applyAlignment="1">
      <alignment horizontal="left" vertical="top" wrapText="1"/>
    </xf>
    <xf numFmtId="190" fontId="52" fillId="12" borderId="0" xfId="1" applyNumberFormat="1" applyFont="1" applyAlignment="1">
      <alignment horizontal="center" vertical="center" wrapText="1"/>
    </xf>
    <xf numFmtId="0" fontId="54" fillId="39" borderId="0" xfId="1" applyFont="1" applyFill="1" applyAlignment="1">
      <alignment horizontal="left" vertical="center" wrapText="1"/>
    </xf>
    <xf numFmtId="0" fontId="79" fillId="39" borderId="41" xfId="1" applyFont="1" applyFill="1" applyBorder="1" applyAlignment="1">
      <alignment vertical="center"/>
    </xf>
    <xf numFmtId="0" fontId="0" fillId="34" borderId="8" xfId="0" applyFill="1" applyBorder="1" applyAlignment="1">
      <alignment horizontal="center" vertical="top"/>
    </xf>
    <xf numFmtId="0" fontId="0" fillId="34" borderId="8" xfId="0" applyFill="1" applyBorder="1" applyAlignment="1">
      <alignment horizontal="left" vertical="top"/>
    </xf>
    <xf numFmtId="0" fontId="54" fillId="39" borderId="8" xfId="1" applyFont="1" applyFill="1" applyBorder="1" applyAlignment="1">
      <alignment horizontal="left" vertical="top" wrapText="1"/>
    </xf>
    <xf numFmtId="0" fontId="0" fillId="34" borderId="8" xfId="0" applyFill="1" applyBorder="1" applyAlignment="1">
      <alignment horizontal="center" vertical="top" wrapText="1"/>
    </xf>
    <xf numFmtId="0" fontId="0" fillId="34" borderId="8" xfId="0" applyFill="1" applyBorder="1" applyAlignment="1">
      <alignment horizontal="left" vertical="top" wrapText="1"/>
    </xf>
    <xf numFmtId="0" fontId="14" fillId="12" borderId="35" xfId="109" applyBorder="1" applyAlignment="1">
      <alignment horizontal="left" vertical="top"/>
    </xf>
    <xf numFmtId="0" fontId="79" fillId="39" borderId="0" xfId="1" applyFont="1" applyFill="1" applyAlignment="1">
      <alignment vertical="center"/>
    </xf>
    <xf numFmtId="0" fontId="17" fillId="0" borderId="0" xfId="80" applyFill="1" applyBorder="1" applyAlignment="1" applyProtection="1">
      <alignment horizontal="left" vertical="top"/>
    </xf>
    <xf numFmtId="190" fontId="17" fillId="34" borderId="0" xfId="80" applyNumberFormat="1" applyFill="1" applyBorder="1" applyAlignment="1" applyProtection="1">
      <alignment horizontal="center" vertical="center" wrapText="1"/>
    </xf>
    <xf numFmtId="0" fontId="14" fillId="12" borderId="0" xfId="73" applyBorder="1" applyAlignment="1">
      <alignment horizontal="center" vertical="center" wrapText="1"/>
    </xf>
    <xf numFmtId="172" fontId="53" fillId="8" borderId="0" xfId="19" applyFont="1" applyBorder="1" applyAlignment="1">
      <alignment horizontal="left" vertical="top" shrinkToFit="1"/>
    </xf>
    <xf numFmtId="0" fontId="66" fillId="39" borderId="0" xfId="2" quotePrefix="1" applyFont="1" applyFill="1" applyBorder="1" applyAlignment="1">
      <alignment horizontal="left" vertical="top"/>
    </xf>
    <xf numFmtId="180" fontId="52" fillId="39" borderId="0" xfId="1" applyNumberFormat="1" applyFont="1" applyFill="1" applyAlignment="1">
      <alignment horizontal="left" vertical="top" wrapText="1"/>
    </xf>
    <xf numFmtId="180" fontId="52" fillId="39" borderId="0" xfId="1" applyNumberFormat="1" applyFont="1" applyFill="1" applyAlignment="1">
      <alignment horizontal="center" vertical="top" wrapText="1"/>
    </xf>
    <xf numFmtId="0" fontId="52" fillId="39" borderId="0" xfId="1" applyFont="1" applyFill="1" applyAlignment="1">
      <alignment horizontal="center" vertical="top"/>
    </xf>
    <xf numFmtId="0" fontId="62" fillId="0" borderId="0" xfId="1" applyFont="1" applyFill="1" applyAlignment="1">
      <alignment horizontal="center" vertical="top"/>
    </xf>
    <xf numFmtId="0" fontId="59" fillId="12" borderId="0" xfId="2" applyFont="1" applyFill="1" applyBorder="1" applyAlignment="1" applyProtection="1">
      <alignment horizontal="left" vertical="top"/>
    </xf>
    <xf numFmtId="0" fontId="63" fillId="0" borderId="0" xfId="0" applyFont="1" applyAlignment="1">
      <alignment horizontal="center" vertical="top"/>
    </xf>
    <xf numFmtId="0" fontId="66" fillId="12" borderId="0" xfId="2" applyFont="1" applyFill="1" applyBorder="1" applyAlignment="1" applyProtection="1">
      <alignment horizontal="left" vertical="top"/>
    </xf>
    <xf numFmtId="0" fontId="6" fillId="0" borderId="0" xfId="0" applyFont="1" applyAlignment="1">
      <alignment horizontal="left" vertical="top"/>
    </xf>
    <xf numFmtId="180" fontId="31" fillId="39" borderId="0" xfId="1" applyNumberFormat="1" applyFont="1" applyFill="1" applyAlignment="1">
      <alignment horizontal="left" vertical="top" wrapText="1"/>
    </xf>
    <xf numFmtId="0" fontId="31" fillId="0" borderId="0" xfId="1" applyFont="1" applyFill="1" applyAlignment="1">
      <alignment horizontal="left" vertical="top"/>
    </xf>
    <xf numFmtId="0" fontId="31" fillId="0" borderId="0" xfId="0" applyFont="1" applyAlignment="1">
      <alignment horizontal="left" vertical="top"/>
    </xf>
    <xf numFmtId="0" fontId="6" fillId="0" borderId="0" xfId="1" applyFont="1" applyFill="1" applyAlignment="1">
      <alignment horizontal="left" vertical="top"/>
    </xf>
    <xf numFmtId="0" fontId="39" fillId="0" borderId="0" xfId="0" applyFont="1" applyAlignment="1">
      <alignment horizontal="center" vertical="top"/>
    </xf>
    <xf numFmtId="0" fontId="52" fillId="40" borderId="0" xfId="1" applyFont="1" applyFill="1" applyAlignment="1">
      <alignment horizontal="left" vertical="top"/>
    </xf>
    <xf numFmtId="0" fontId="12" fillId="40" borderId="0" xfId="1" applyFill="1" applyAlignment="1">
      <alignment horizontal="left" vertical="top"/>
    </xf>
    <xf numFmtId="0" fontId="52" fillId="40" borderId="0" xfId="1" applyFont="1" applyFill="1" applyAlignment="1">
      <alignment horizontal="center" vertical="top"/>
    </xf>
    <xf numFmtId="0" fontId="52" fillId="40" borderId="0" xfId="1" applyFont="1" applyFill="1" applyAlignment="1">
      <alignment horizontal="left" vertical="top" wrapText="1"/>
    </xf>
    <xf numFmtId="0" fontId="66" fillId="39" borderId="0" xfId="2" quotePrefix="1" applyFont="1" applyFill="1" applyBorder="1" applyAlignment="1" applyProtection="1">
      <alignment horizontal="left" vertical="top"/>
    </xf>
    <xf numFmtId="190" fontId="54" fillId="12" borderId="0" xfId="1" applyNumberFormat="1" applyFont="1" applyAlignment="1">
      <alignment horizontal="center" vertical="top"/>
    </xf>
    <xf numFmtId="190" fontId="54" fillId="12" borderId="0" xfId="1" applyNumberFormat="1" applyFont="1" applyAlignment="1">
      <alignment horizontal="left" vertical="top"/>
    </xf>
    <xf numFmtId="190" fontId="52" fillId="12" borderId="0" xfId="1" applyNumberFormat="1" applyFont="1" applyAlignment="1">
      <alignment horizontal="center" vertical="top"/>
    </xf>
    <xf numFmtId="172" fontId="53" fillId="8" borderId="0" xfId="19" applyFont="1" applyBorder="1" applyAlignment="1">
      <alignment horizontal="left" vertical="top" wrapText="1" shrinkToFit="1"/>
    </xf>
    <xf numFmtId="190" fontId="39" fillId="0" borderId="0" xfId="0" applyNumberFormat="1" applyFont="1" applyAlignment="1">
      <alignment horizontal="center" vertical="top"/>
    </xf>
    <xf numFmtId="190" fontId="49" fillId="12" borderId="0" xfId="1" applyNumberFormat="1" applyFont="1" applyAlignment="1">
      <alignment horizontal="left" vertical="top"/>
    </xf>
    <xf numFmtId="190" fontId="12" fillId="12" borderId="0" xfId="1" applyNumberFormat="1" applyAlignment="1">
      <alignment horizontal="left" vertical="top"/>
    </xf>
    <xf numFmtId="190" fontId="48" fillId="12" borderId="0" xfId="1" applyNumberFormat="1" applyFont="1" applyAlignment="1">
      <alignment horizontal="left" vertical="top"/>
    </xf>
    <xf numFmtId="0" fontId="47" fillId="34" borderId="42" xfId="0" applyFont="1" applyFill="1" applyBorder="1" applyAlignment="1">
      <alignment horizontal="left" vertical="top" wrapText="1"/>
    </xf>
    <xf numFmtId="190" fontId="6" fillId="34" borderId="42" xfId="0" applyNumberFormat="1" applyFont="1" applyFill="1" applyBorder="1" applyAlignment="1">
      <alignment horizontal="left" vertical="top" wrapText="1"/>
    </xf>
    <xf numFmtId="190" fontId="12" fillId="12" borderId="42" xfId="1" applyNumberFormat="1" applyBorder="1" applyAlignment="1">
      <alignment horizontal="left" vertical="top"/>
    </xf>
    <xf numFmtId="0" fontId="0" fillId="0" borderId="42" xfId="0" applyBorder="1"/>
    <xf numFmtId="0" fontId="14" fillId="0" borderId="42" xfId="73" applyFill="1" applyBorder="1" applyAlignment="1">
      <alignment horizontal="left" vertical="top" wrapText="1"/>
    </xf>
    <xf numFmtId="0" fontId="6" fillId="0" borderId="44" xfId="103" applyNumberFormat="1" applyFont="1" applyFill="1" applyBorder="1" applyAlignment="1" applyProtection="1">
      <alignment horizontal="left" vertical="top"/>
    </xf>
    <xf numFmtId="190" fontId="57" fillId="12" borderId="8" xfId="73" applyNumberFormat="1" applyFont="1" applyBorder="1" applyAlignment="1">
      <alignment horizontal="center" vertical="top" wrapText="1"/>
    </xf>
    <xf numFmtId="190" fontId="6" fillId="34" borderId="8" xfId="0" applyNumberFormat="1" applyFont="1" applyFill="1" applyBorder="1" applyAlignment="1">
      <alignment horizontal="left" vertical="top" wrapText="1"/>
    </xf>
    <xf numFmtId="168" fontId="32" fillId="34" borderId="8" xfId="79" applyNumberFormat="1" applyFont="1" applyFill="1" applyBorder="1" applyAlignment="1">
      <alignment horizontal="left" vertical="top" wrapText="1"/>
    </xf>
    <xf numFmtId="0" fontId="7" fillId="12" borderId="42" xfId="73" applyFont="1" applyBorder="1" applyAlignment="1">
      <alignment horizontal="left" vertical="top"/>
    </xf>
    <xf numFmtId="190" fontId="6" fillId="34" borderId="0" xfId="0" applyNumberFormat="1" applyFont="1" applyFill="1" applyAlignment="1">
      <alignment horizontal="left" vertical="top" wrapText="1"/>
    </xf>
    <xf numFmtId="0" fontId="6" fillId="39" borderId="43" xfId="1" applyFont="1" applyFill="1" applyBorder="1" applyAlignment="1">
      <alignment horizontal="left" vertical="top"/>
    </xf>
    <xf numFmtId="0" fontId="16" fillId="0" borderId="0" xfId="0" applyFont="1"/>
    <xf numFmtId="0" fontId="91" fillId="0" borderId="0" xfId="2" quotePrefix="1" applyFont="1" applyFill="1" applyBorder="1" applyAlignment="1">
      <alignment horizontal="left" vertical="top"/>
    </xf>
    <xf numFmtId="0" fontId="31" fillId="34" borderId="0" xfId="1" applyFont="1" applyFill="1" applyAlignment="1">
      <alignment horizontal="left" vertical="top"/>
    </xf>
    <xf numFmtId="0" fontId="31" fillId="34" borderId="0" xfId="1" applyFont="1" applyFill="1" applyAlignment="1">
      <alignment horizontal="left" vertical="top" wrapText="1"/>
    </xf>
    <xf numFmtId="0" fontId="71" fillId="12" borderId="0" xfId="1" applyFont="1" applyAlignment="1">
      <alignment horizontal="left" vertical="top" wrapText="1"/>
    </xf>
    <xf numFmtId="1" fontId="78" fillId="4" borderId="0" xfId="11" applyNumberFormat="1" applyFont="1" applyFill="1" applyBorder="1">
      <alignment horizontal="center" vertical="center"/>
    </xf>
    <xf numFmtId="190" fontId="7" fillId="12" borderId="0" xfId="73" applyNumberFormat="1" applyFont="1" applyBorder="1" applyAlignment="1">
      <alignment horizontal="center" vertical="top" wrapText="1"/>
    </xf>
    <xf numFmtId="190" fontId="48" fillId="12" borderId="0" xfId="1" applyNumberFormat="1" applyFont="1" applyAlignment="1">
      <alignment horizontal="center" vertical="top" wrapText="1"/>
    </xf>
    <xf numFmtId="190" fontId="48" fillId="12" borderId="0" xfId="1" applyNumberFormat="1" applyFont="1" applyAlignment="1">
      <alignment horizontal="center" vertical="top"/>
    </xf>
    <xf numFmtId="0" fontId="93" fillId="34" borderId="0" xfId="2" applyFont="1" applyFill="1" applyAlignment="1">
      <alignment horizontal="left" vertical="top"/>
    </xf>
    <xf numFmtId="0" fontId="52" fillId="12" borderId="0" xfId="1" applyFont="1"/>
    <xf numFmtId="0" fontId="80" fillId="0" borderId="0" xfId="0" applyFont="1"/>
    <xf numFmtId="0" fontId="79" fillId="12" borderId="0" xfId="1" applyFont="1"/>
    <xf numFmtId="0" fontId="14" fillId="12" borderId="0" xfId="73" applyBorder="1" applyAlignment="1">
      <alignment horizontal="center" vertical="top" wrapText="1"/>
    </xf>
    <xf numFmtId="0" fontId="13" fillId="0" borderId="0" xfId="0" applyFont="1"/>
    <xf numFmtId="190" fontId="39" fillId="0" borderId="0" xfId="0" applyNumberFormat="1" applyFont="1" applyAlignment="1">
      <alignment horizontal="center" vertical="top" wrapText="1"/>
    </xf>
    <xf numFmtId="190" fontId="94" fillId="0" borderId="0" xfId="0" applyNumberFormat="1" applyFont="1" applyAlignment="1">
      <alignment horizontal="center" vertical="top" wrapText="1"/>
    </xf>
    <xf numFmtId="190" fontId="52" fillId="12" borderId="0" xfId="1" applyNumberFormat="1" applyFont="1" applyAlignment="1">
      <alignment horizontal="left" vertical="top"/>
    </xf>
    <xf numFmtId="190" fontId="54" fillId="12" borderId="8" xfId="1" applyNumberFormat="1" applyFont="1" applyBorder="1" applyAlignment="1">
      <alignment horizontal="center" vertical="top" wrapText="1"/>
    </xf>
    <xf numFmtId="0" fontId="55" fillId="39" borderId="42" xfId="1" applyFont="1" applyFill="1" applyBorder="1" applyAlignment="1">
      <alignment horizontal="center" vertical="top" wrapText="1"/>
    </xf>
    <xf numFmtId="0" fontId="31" fillId="0" borderId="0" xfId="103" applyNumberFormat="1" applyFont="1" applyFill="1" applyBorder="1" applyAlignment="1" applyProtection="1">
      <alignment horizontal="center" vertical="top"/>
    </xf>
    <xf numFmtId="0" fontId="56" fillId="0" borderId="0" xfId="103" applyNumberFormat="1" applyFont="1" applyFill="1" applyBorder="1" applyAlignment="1" applyProtection="1">
      <alignment horizontal="center" vertical="top"/>
    </xf>
    <xf numFmtId="0" fontId="39" fillId="0" borderId="0" xfId="0" applyFont="1"/>
    <xf numFmtId="0" fontId="94" fillId="0" borderId="0" xfId="0" applyFont="1"/>
    <xf numFmtId="0" fontId="7" fillId="49" borderId="45" xfId="73" applyFont="1" applyFill="1" applyBorder="1" applyAlignment="1">
      <alignment horizontal="center" vertical="center" wrapText="1"/>
    </xf>
    <xf numFmtId="0" fontId="63"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wrapText="1"/>
    </xf>
    <xf numFmtId="0" fontId="41" fillId="39" borderId="0" xfId="1" applyFont="1" applyFill="1" applyAlignment="1">
      <alignment vertical="top" wrapText="1"/>
    </xf>
    <xf numFmtId="0" fontId="8" fillId="44" borderId="8" xfId="2" applyFill="1" applyBorder="1" applyAlignment="1" applyProtection="1">
      <alignment horizontal="center" vertical="top" wrapText="1"/>
      <protection locked="0"/>
    </xf>
    <xf numFmtId="0" fontId="54" fillId="39" borderId="0" xfId="1" applyFont="1" applyFill="1" applyAlignment="1">
      <alignment vertical="top" wrapText="1"/>
    </xf>
    <xf numFmtId="0" fontId="0" fillId="44" borderId="8" xfId="0" applyFill="1" applyBorder="1" applyAlignment="1" applyProtection="1">
      <alignment horizontal="center" vertical="top" wrapText="1"/>
      <protection locked="0"/>
    </xf>
    <xf numFmtId="0" fontId="16" fillId="0" borderId="42" xfId="0" applyFont="1" applyBorder="1"/>
    <xf numFmtId="0" fontId="71" fillId="12" borderId="45" xfId="1" applyFont="1" applyBorder="1" applyAlignment="1">
      <alignment horizontal="left" vertical="top" wrapText="1"/>
    </xf>
    <xf numFmtId="0" fontId="71" fillId="12" borderId="45" xfId="1" applyFont="1" applyBorder="1" applyAlignment="1">
      <alignment horizontal="left" vertical="top"/>
    </xf>
    <xf numFmtId="1" fontId="1" fillId="4" borderId="45" xfId="11" applyNumberFormat="1" applyFill="1" applyBorder="1" applyAlignment="1">
      <alignment horizontal="center" vertical="center" wrapText="1"/>
    </xf>
    <xf numFmtId="1" fontId="3" fillId="4" borderId="45" xfId="11" applyNumberFormat="1" applyFont="1" applyFill="1" applyBorder="1" applyAlignment="1">
      <alignment horizontal="center" vertical="center" wrapText="1"/>
    </xf>
    <xf numFmtId="0" fontId="73" fillId="12" borderId="45" xfId="73" applyFont="1" applyBorder="1" applyAlignment="1">
      <alignment vertical="top" wrapText="1"/>
    </xf>
    <xf numFmtId="0" fontId="1" fillId="34" borderId="45" xfId="73" applyFont="1" applyFill="1" applyBorder="1" applyAlignment="1">
      <alignment horizontal="center" vertical="center" wrapText="1"/>
    </xf>
    <xf numFmtId="0" fontId="71" fillId="12" borderId="45" xfId="1" applyFont="1" applyBorder="1" applyAlignment="1">
      <alignment vertical="top" wrapText="1"/>
    </xf>
    <xf numFmtId="190" fontId="12" fillId="12" borderId="8" xfId="1" applyNumberFormat="1" applyBorder="1" applyAlignment="1">
      <alignment horizontal="left" vertical="top" wrapText="1"/>
    </xf>
    <xf numFmtId="190" fontId="49" fillId="12" borderId="8" xfId="1" applyNumberFormat="1" applyFont="1" applyBorder="1" applyAlignment="1">
      <alignment horizontal="left" vertical="top" wrapText="1"/>
    </xf>
    <xf numFmtId="14" fontId="0" fillId="44" borderId="8" xfId="0" applyNumberFormat="1" applyFill="1" applyBorder="1" applyAlignment="1" applyProtection="1">
      <alignment horizontal="center" vertical="top" wrapText="1"/>
      <protection locked="0"/>
    </xf>
    <xf numFmtId="0" fontId="1" fillId="34" borderId="1" xfId="73" applyFont="1" applyFill="1" applyBorder="1" applyAlignment="1">
      <alignment horizontal="center" vertical="top" wrapText="1"/>
    </xf>
    <xf numFmtId="0" fontId="0" fillId="34" borderId="0" xfId="0" applyFill="1"/>
    <xf numFmtId="0" fontId="0" fillId="0" borderId="0" xfId="0" applyAlignment="1">
      <alignment horizontal="center"/>
    </xf>
    <xf numFmtId="0" fontId="6" fillId="0" borderId="0" xfId="0" applyFont="1" applyAlignment="1">
      <alignment horizontal="center" vertical="top" wrapText="1"/>
    </xf>
    <xf numFmtId="0" fontId="31" fillId="0" borderId="0" xfId="1" applyFont="1" applyFill="1" applyAlignment="1">
      <alignment horizontal="center" vertical="top" wrapText="1"/>
    </xf>
    <xf numFmtId="0" fontId="51" fillId="0" borderId="0" xfId="1" applyFont="1" applyFill="1" applyAlignment="1">
      <alignment horizontal="center" vertical="top"/>
    </xf>
    <xf numFmtId="0" fontId="6" fillId="0" borderId="0" xfId="1" applyFont="1" applyFill="1" applyAlignment="1">
      <alignment horizontal="center" vertical="top"/>
    </xf>
    <xf numFmtId="0" fontId="18" fillId="38" borderId="24" xfId="73" applyFont="1" applyFill="1" applyBorder="1" applyAlignment="1">
      <alignment horizontal="center" vertical="top"/>
    </xf>
    <xf numFmtId="0" fontId="1" fillId="34" borderId="47" xfId="73" applyFont="1" applyFill="1" applyBorder="1" applyAlignment="1">
      <alignment horizontal="center" vertical="top" wrapText="1"/>
    </xf>
    <xf numFmtId="0" fontId="1" fillId="22" borderId="47" xfId="73" applyFont="1" applyFill="1" applyBorder="1" applyAlignment="1">
      <alignment horizontal="center" vertical="top" wrapText="1"/>
    </xf>
    <xf numFmtId="0" fontId="1" fillId="30" borderId="47" xfId="73" applyFont="1" applyFill="1" applyBorder="1" applyAlignment="1">
      <alignment horizontal="center" vertical="top" wrapText="1"/>
    </xf>
    <xf numFmtId="0" fontId="1" fillId="43" borderId="47" xfId="73" applyFont="1" applyFill="1" applyBorder="1" applyAlignment="1">
      <alignment horizontal="center" vertical="top" wrapText="1"/>
    </xf>
    <xf numFmtId="0" fontId="1" fillId="34" borderId="49" xfId="73" applyFont="1" applyFill="1" applyBorder="1" applyAlignment="1">
      <alignment horizontal="center" vertical="top" wrapText="1"/>
    </xf>
    <xf numFmtId="0" fontId="1" fillId="34" borderId="48" xfId="73" applyFont="1" applyFill="1" applyBorder="1" applyAlignment="1">
      <alignment horizontal="center" vertical="top" wrapText="1"/>
    </xf>
    <xf numFmtId="1" fontId="1" fillId="34" borderId="1" xfId="11" applyNumberFormat="1" applyFill="1" applyAlignment="1">
      <alignment horizontal="center" vertical="top"/>
    </xf>
    <xf numFmtId="1" fontId="3" fillId="34" borderId="1" xfId="95" applyNumberFormat="1" applyFont="1" applyFill="1" applyBorder="1" applyAlignment="1">
      <alignment horizontal="center" vertical="top" wrapText="1"/>
    </xf>
    <xf numFmtId="0" fontId="18" fillId="38" borderId="24" xfId="73" applyFont="1" applyFill="1" applyBorder="1" applyAlignment="1">
      <alignment horizontal="left" vertical="top"/>
    </xf>
    <xf numFmtId="0" fontId="7" fillId="39" borderId="0" xfId="0" applyFont="1" applyFill="1" applyAlignment="1">
      <alignment horizontal="center" vertical="top" wrapText="1"/>
    </xf>
    <xf numFmtId="0" fontId="16" fillId="0" borderId="0" xfId="0" applyFont="1" applyAlignment="1">
      <alignment vertical="top" wrapText="1"/>
    </xf>
    <xf numFmtId="0" fontId="54" fillId="39" borderId="0" xfId="1" applyFont="1" applyFill="1" applyAlignment="1">
      <alignment horizontal="left" vertical="top"/>
    </xf>
    <xf numFmtId="190" fontId="48" fillId="39" borderId="0" xfId="1" applyNumberFormat="1" applyFont="1" applyFill="1" applyAlignment="1">
      <alignment horizontal="left" vertical="top" wrapText="1"/>
    </xf>
    <xf numFmtId="0" fontId="48" fillId="39" borderId="0" xfId="1" applyFont="1" applyFill="1" applyAlignment="1">
      <alignment horizontal="left" vertical="top" wrapText="1"/>
    </xf>
    <xf numFmtId="0" fontId="18" fillId="39" borderId="0" xfId="0" applyFont="1" applyFill="1" applyAlignment="1">
      <alignment horizontal="left" vertical="top" wrapText="1"/>
    </xf>
    <xf numFmtId="0" fontId="27" fillId="12" borderId="0" xfId="73" applyFont="1" applyBorder="1" applyAlignment="1">
      <alignment horizontal="left" vertical="top"/>
    </xf>
    <xf numFmtId="0" fontId="27" fillId="12" borderId="0" xfId="73" applyFont="1" applyBorder="1" applyAlignment="1">
      <alignment horizontal="right" vertical="top"/>
    </xf>
    <xf numFmtId="0" fontId="52" fillId="39" borderId="8" xfId="1" applyFont="1" applyFill="1" applyBorder="1" applyAlignment="1">
      <alignment horizontal="left" vertical="top"/>
    </xf>
    <xf numFmtId="0" fontId="59" fillId="12" borderId="0" xfId="2" applyFont="1" applyFill="1" applyBorder="1" applyAlignment="1" applyProtection="1">
      <alignment horizontal="right" vertical="top"/>
    </xf>
    <xf numFmtId="0" fontId="12" fillId="12" borderId="1" xfId="1" applyBorder="1"/>
    <xf numFmtId="0" fontId="22" fillId="12" borderId="1" xfId="73" applyFont="1" applyBorder="1" applyAlignment="1">
      <alignment horizontal="center" vertical="center" wrapText="1"/>
    </xf>
    <xf numFmtId="49" fontId="43" fillId="46" borderId="1" xfId="6" applyFont="1" applyFill="1" applyAlignment="1">
      <alignment horizontal="left" vertical="top" wrapText="1"/>
      <protection locked="0"/>
    </xf>
    <xf numFmtId="167" fontId="96" fillId="46" borderId="1" xfId="7" applyNumberFormat="1" applyFont="1" applyFill="1" applyAlignment="1">
      <alignment horizontal="left" vertical="top" wrapText="1"/>
      <protection locked="0"/>
    </xf>
    <xf numFmtId="165" fontId="3" fillId="46" borderId="1" xfId="4" applyFont="1" applyFill="1" applyAlignment="1">
      <alignment horizontal="left" vertical="top"/>
      <protection locked="0"/>
    </xf>
    <xf numFmtId="49" fontId="95" fillId="46" borderId="1" xfId="6" applyFont="1" applyFill="1" applyAlignment="1">
      <alignment horizontal="left" vertical="top" wrapText="1"/>
      <protection locked="0"/>
    </xf>
    <xf numFmtId="49" fontId="96" fillId="46" borderId="1" xfId="6" applyFont="1" applyFill="1" applyAlignment="1">
      <alignment horizontal="left" vertical="top" wrapText="1"/>
      <protection locked="0"/>
    </xf>
    <xf numFmtId="191" fontId="31" fillId="34" borderId="0" xfId="1" applyNumberFormat="1" applyFont="1" applyFill="1" applyAlignment="1">
      <alignment horizontal="left" vertical="top"/>
    </xf>
    <xf numFmtId="0" fontId="76" fillId="0" borderId="0" xfId="0" applyFont="1" applyAlignment="1">
      <alignment horizontal="center" vertical="center"/>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0" fillId="0" borderId="0" xfId="0" applyProtection="1">
      <protection locked="0"/>
    </xf>
    <xf numFmtId="0" fontId="31" fillId="0" borderId="0" xfId="1" applyFont="1" applyFill="1" applyAlignment="1" applyProtection="1">
      <alignment horizontal="left" vertical="top"/>
      <protection locked="0"/>
    </xf>
    <xf numFmtId="0" fontId="31" fillId="0" borderId="0" xfId="1" applyFont="1" applyFill="1" applyAlignment="1" applyProtection="1">
      <alignment horizontal="left" vertical="top" wrapText="1"/>
      <protection locked="0"/>
    </xf>
    <xf numFmtId="0" fontId="6" fillId="0" borderId="0" xfId="0" applyFont="1" applyAlignment="1" applyProtection="1">
      <alignment horizontal="left" vertical="top"/>
      <protection locked="0"/>
    </xf>
    <xf numFmtId="0" fontId="6" fillId="0" borderId="0" xfId="0" applyFont="1" applyAlignment="1" applyProtection="1">
      <alignment horizontal="left" vertical="top" wrapText="1"/>
      <protection locked="0"/>
    </xf>
    <xf numFmtId="0" fontId="6" fillId="0" borderId="0" xfId="1" applyFont="1" applyFill="1" applyAlignment="1" applyProtection="1">
      <alignment horizontal="left" vertical="top"/>
      <protection locked="0"/>
    </xf>
    <xf numFmtId="0" fontId="6" fillId="0" borderId="0" xfId="1" applyFont="1" applyFill="1" applyAlignment="1" applyProtection="1">
      <alignment horizontal="left" vertical="top" wrapText="1"/>
      <protection locked="0"/>
    </xf>
    <xf numFmtId="0" fontId="0" fillId="0" borderId="0" xfId="0" applyAlignment="1" applyProtection="1">
      <alignment horizontal="center" vertical="top"/>
      <protection locked="0"/>
    </xf>
    <xf numFmtId="166" fontId="70" fillId="34" borderId="8" xfId="79" applyNumberFormat="1" applyFont="1" applyFill="1" applyBorder="1" applyAlignment="1" applyProtection="1">
      <alignment horizontal="left" vertical="top" wrapText="1"/>
      <protection locked="0"/>
    </xf>
    <xf numFmtId="166" fontId="70" fillId="0" borderId="0" xfId="79" applyNumberFormat="1" applyFont="1" applyFill="1" applyBorder="1" applyAlignment="1" applyProtection="1">
      <alignment horizontal="left" vertical="top" wrapText="1"/>
      <protection locked="0"/>
    </xf>
    <xf numFmtId="166" fontId="70" fillId="34" borderId="46" xfId="79" applyNumberFormat="1" applyFont="1" applyFill="1" applyBorder="1" applyAlignment="1" applyProtection="1">
      <alignment horizontal="left" vertical="top" wrapText="1"/>
      <protection locked="0"/>
    </xf>
    <xf numFmtId="0" fontId="0" fillId="0" borderId="42" xfId="0" applyBorder="1" applyProtection="1">
      <protection locked="0"/>
    </xf>
    <xf numFmtId="0" fontId="16" fillId="0" borderId="42" xfId="0" applyFont="1" applyBorder="1" applyProtection="1">
      <protection locked="0"/>
    </xf>
    <xf numFmtId="0" fontId="6" fillId="34" borderId="0" xfId="73" applyFont="1" applyFill="1" applyBorder="1" applyAlignment="1">
      <alignment horizontal="left" vertical="top" wrapText="1"/>
    </xf>
    <xf numFmtId="0" fontId="6" fillId="34" borderId="0" xfId="0" applyFont="1" applyFill="1" applyAlignment="1">
      <alignment horizontal="left" vertical="top"/>
    </xf>
    <xf numFmtId="0" fontId="6" fillId="34" borderId="1" xfId="73" applyFont="1" applyFill="1" applyBorder="1" applyAlignment="1">
      <alignment horizontal="left" vertical="top"/>
    </xf>
    <xf numFmtId="0" fontId="6" fillId="34" borderId="1" xfId="73" applyFont="1" applyFill="1" applyBorder="1" applyAlignment="1">
      <alignment horizontal="left" vertical="top" wrapText="1"/>
    </xf>
    <xf numFmtId="0" fontId="6" fillId="34" borderId="1" xfId="0" applyFont="1" applyFill="1" applyBorder="1" applyAlignment="1">
      <alignment horizontal="left" vertical="top" wrapText="1"/>
    </xf>
    <xf numFmtId="0" fontId="6" fillId="34" borderId="21" xfId="73" applyFont="1" applyFill="1" applyBorder="1" applyAlignment="1">
      <alignment horizontal="left" vertical="top" wrapText="1"/>
    </xf>
    <xf numFmtId="0" fontId="48" fillId="12" borderId="1" xfId="1" applyFont="1" applyBorder="1" applyAlignment="1">
      <alignment horizontal="left" vertical="top"/>
    </xf>
    <xf numFmtId="0" fontId="14" fillId="12" borderId="1" xfId="73" applyBorder="1" applyAlignment="1">
      <alignment horizontal="left" vertical="top" wrapText="1"/>
    </xf>
    <xf numFmtId="0" fontId="12" fillId="12" borderId="1" xfId="1" applyBorder="1" applyAlignment="1">
      <alignment horizontal="left" vertical="top" wrapText="1"/>
    </xf>
    <xf numFmtId="0" fontId="10" fillId="7" borderId="47" xfId="39" applyBorder="1" applyAlignment="1">
      <alignment horizontal="left" vertical="top" wrapText="1"/>
    </xf>
    <xf numFmtId="0" fontId="10" fillId="7" borderId="49" xfId="39" applyBorder="1" applyAlignment="1">
      <alignment horizontal="left" vertical="top"/>
    </xf>
    <xf numFmtId="0" fontId="10" fillId="7" borderId="48" xfId="39" applyBorder="1" applyAlignment="1">
      <alignment horizontal="left" vertical="top"/>
    </xf>
    <xf numFmtId="0" fontId="12" fillId="12" borderId="1" xfId="1" applyBorder="1" applyAlignment="1">
      <alignment horizontal="left" vertical="top"/>
    </xf>
    <xf numFmtId="172" fontId="4" fillId="8" borderId="1" xfId="19" applyBorder="1" applyAlignment="1">
      <alignment horizontal="left" vertical="top" shrinkToFit="1"/>
    </xf>
    <xf numFmtId="172" fontId="14" fillId="12" borderId="1" xfId="73" applyNumberFormat="1" applyBorder="1" applyAlignment="1">
      <alignment horizontal="left" vertical="top"/>
    </xf>
    <xf numFmtId="0" fontId="6" fillId="38" borderId="1" xfId="1" applyFont="1" applyFill="1" applyBorder="1" applyAlignment="1">
      <alignment horizontal="left" vertical="top" wrapText="1"/>
    </xf>
    <xf numFmtId="0" fontId="8" fillId="0" borderId="1" xfId="2" applyFill="1" applyBorder="1" applyAlignment="1">
      <alignment horizontal="left" vertical="top"/>
    </xf>
    <xf numFmtId="49" fontId="14" fillId="23" borderId="1" xfId="80" applyNumberFormat="1" applyFont="1" applyFill="1" applyBorder="1" applyAlignment="1">
      <alignment horizontal="left" vertical="top" wrapText="1"/>
      <protection locked="0"/>
    </xf>
    <xf numFmtId="49" fontId="13" fillId="15" borderId="1" xfId="80" applyNumberFormat="1" applyFont="1" applyFill="1" applyBorder="1" applyAlignment="1">
      <alignment horizontal="left" vertical="top" wrapText="1"/>
      <protection locked="0"/>
    </xf>
    <xf numFmtId="0" fontId="0" fillId="33" borderId="1" xfId="0" applyFill="1" applyBorder="1" applyAlignment="1">
      <alignment horizontal="left" vertical="top" wrapText="1"/>
    </xf>
    <xf numFmtId="0" fontId="8" fillId="0" borderId="1" xfId="41" applyBorder="1" applyAlignment="1">
      <alignment horizontal="left" vertical="top"/>
    </xf>
    <xf numFmtId="0" fontId="0" fillId="0" borderId="1" xfId="0" applyBorder="1" applyAlignment="1">
      <alignment horizontal="left" vertical="top" wrapText="1"/>
    </xf>
    <xf numFmtId="172" fontId="34" fillId="9" borderId="1" xfId="2" quotePrefix="1" applyNumberFormat="1" applyFont="1" applyFill="1" applyBorder="1" applyAlignment="1">
      <alignment horizontal="left" vertical="top" wrapText="1" shrinkToFit="1"/>
    </xf>
    <xf numFmtId="0" fontId="8" fillId="0" borderId="1" xfId="2" applyBorder="1" applyAlignment="1">
      <alignment horizontal="left" vertical="top"/>
    </xf>
    <xf numFmtId="0" fontId="0" fillId="4" borderId="1" xfId="0" applyFill="1" applyBorder="1" applyAlignment="1">
      <alignment horizontal="left" vertical="top" wrapText="1"/>
    </xf>
    <xf numFmtId="0" fontId="8" fillId="0" borderId="1" xfId="41" quotePrefix="1" applyBorder="1" applyAlignment="1">
      <alignment horizontal="left" vertical="top"/>
    </xf>
    <xf numFmtId="172" fontId="13" fillId="9" borderId="1" xfId="0" applyNumberFormat="1" applyFont="1" applyFill="1" applyBorder="1" applyAlignment="1">
      <alignment horizontal="left" vertical="top" wrapText="1"/>
    </xf>
    <xf numFmtId="0" fontId="0" fillId="37" borderId="1" xfId="0" applyFill="1" applyBorder="1" applyAlignment="1">
      <alignment horizontal="left" vertical="top" wrapText="1"/>
    </xf>
    <xf numFmtId="172" fontId="34" fillId="9" borderId="1" xfId="2" applyNumberFormat="1" applyFont="1" applyFill="1" applyBorder="1" applyAlignment="1">
      <alignment horizontal="left" vertical="top" wrapText="1" shrinkToFit="1"/>
    </xf>
    <xf numFmtId="0" fontId="8" fillId="0" borderId="1" xfId="2" quotePrefix="1" applyBorder="1" applyAlignment="1">
      <alignment horizontal="left" vertical="top"/>
    </xf>
    <xf numFmtId="172" fontId="13" fillId="9" borderId="1" xfId="0" quotePrefix="1" applyNumberFormat="1" applyFont="1" applyFill="1" applyBorder="1" applyAlignment="1">
      <alignment horizontal="left" vertical="top" wrapText="1"/>
    </xf>
    <xf numFmtId="0" fontId="8" fillId="25" borderId="1" xfId="2" applyFill="1" applyBorder="1" applyAlignment="1">
      <alignment horizontal="left" vertical="top"/>
    </xf>
    <xf numFmtId="0" fontId="8" fillId="25" borderId="1" xfId="2" quotePrefix="1" applyFill="1" applyBorder="1" applyAlignment="1">
      <alignment horizontal="left" vertical="top"/>
    </xf>
    <xf numFmtId="0" fontId="33" fillId="31" borderId="47" xfId="79" applyFont="1" applyFill="1" applyBorder="1" applyAlignment="1">
      <alignment horizontal="left" vertical="top" wrapText="1"/>
    </xf>
    <xf numFmtId="0" fontId="8" fillId="31" borderId="49" xfId="2" applyFill="1" applyBorder="1" applyAlignment="1">
      <alignment horizontal="left" vertical="top" wrapText="1"/>
    </xf>
    <xf numFmtId="0" fontId="0" fillId="31" borderId="48" xfId="0" applyFill="1" applyBorder="1" applyAlignment="1">
      <alignment horizontal="left" vertical="top" wrapText="1"/>
    </xf>
    <xf numFmtId="0" fontId="7" fillId="12" borderId="1" xfId="1" applyFont="1" applyBorder="1" applyAlignment="1">
      <alignment horizontal="left" vertical="top"/>
    </xf>
    <xf numFmtId="0" fontId="14" fillId="12" borderId="1" xfId="73" applyBorder="1" applyAlignment="1">
      <alignment horizontal="left" vertical="top"/>
    </xf>
    <xf numFmtId="0" fontId="13" fillId="15" borderId="1" xfId="80" applyFont="1" applyFill="1" applyBorder="1" applyAlignment="1">
      <alignment horizontal="left" vertical="top" wrapText="1"/>
      <protection locked="0"/>
    </xf>
    <xf numFmtId="0" fontId="0" fillId="0" borderId="1" xfId="0" applyBorder="1" applyAlignment="1">
      <alignment horizontal="left" vertical="top"/>
    </xf>
    <xf numFmtId="0" fontId="38" fillId="0" borderId="1" xfId="0" applyFont="1" applyBorder="1" applyAlignment="1">
      <alignment horizontal="left" vertical="top"/>
    </xf>
    <xf numFmtId="0" fontId="10" fillId="7" borderId="1" xfId="39" applyBorder="1" applyAlignment="1">
      <alignment horizontal="left" vertical="top"/>
    </xf>
    <xf numFmtId="0" fontId="31" fillId="34" borderId="1" xfId="73" applyFont="1" applyFill="1" applyBorder="1" applyAlignment="1">
      <alignment horizontal="left" vertical="top" wrapText="1"/>
    </xf>
    <xf numFmtId="0" fontId="39" fillId="15" borderId="1" xfId="80" applyFont="1" applyFill="1" applyBorder="1" applyAlignment="1">
      <alignment horizontal="left" vertical="top" wrapText="1"/>
      <protection locked="0"/>
    </xf>
    <xf numFmtId="0" fontId="6" fillId="34" borderId="1" xfId="0" applyFont="1" applyFill="1" applyBorder="1" applyAlignment="1">
      <alignment horizontal="left" vertical="top"/>
    </xf>
    <xf numFmtId="0" fontId="14" fillId="12" borderId="46" xfId="73" applyBorder="1" applyAlignment="1">
      <alignment horizontal="left" vertical="top" wrapText="1"/>
    </xf>
    <xf numFmtId="0" fontId="15" fillId="31" borderId="47" xfId="0" applyFont="1" applyFill="1" applyBorder="1" applyAlignment="1">
      <alignment horizontal="left" vertical="top"/>
    </xf>
    <xf numFmtId="0" fontId="0" fillId="35" borderId="49" xfId="0" applyFill="1" applyBorder="1" applyAlignment="1">
      <alignment horizontal="left" vertical="top"/>
    </xf>
    <xf numFmtId="0" fontId="0" fillId="35" borderId="48" xfId="0" applyFill="1" applyBorder="1" applyAlignment="1">
      <alignment horizontal="left" vertical="top"/>
    </xf>
    <xf numFmtId="49" fontId="1" fillId="31" borderId="49" xfId="6" applyFill="1" applyBorder="1" applyAlignment="1">
      <alignment horizontal="left" vertical="top" wrapText="1"/>
      <protection locked="0"/>
    </xf>
    <xf numFmtId="0" fontId="0" fillId="31" borderId="49" xfId="0" applyFill="1" applyBorder="1" applyAlignment="1">
      <alignment horizontal="left" vertical="top"/>
    </xf>
    <xf numFmtId="0" fontId="0" fillId="31" borderId="48" xfId="0" applyFill="1" applyBorder="1" applyAlignment="1">
      <alignment horizontal="left" vertical="top"/>
    </xf>
    <xf numFmtId="0" fontId="13" fillId="15" borderId="1" xfId="80" applyFont="1" applyFill="1" applyBorder="1" applyAlignment="1">
      <alignment horizontal="left" vertical="top"/>
      <protection locked="0"/>
    </xf>
    <xf numFmtId="167" fontId="1" fillId="3" borderId="48" xfId="28" applyBorder="1" applyAlignment="1">
      <alignment horizontal="left" vertical="top"/>
    </xf>
    <xf numFmtId="0" fontId="14" fillId="12" borderId="46" xfId="73" applyBorder="1" applyAlignment="1">
      <alignment horizontal="left" vertical="top"/>
    </xf>
    <xf numFmtId="0" fontId="14" fillId="12" borderId="47" xfId="73" applyBorder="1" applyAlignment="1">
      <alignment horizontal="left" vertical="top" wrapText="1"/>
    </xf>
    <xf numFmtId="166" fontId="13" fillId="15" borderId="1" xfId="80" applyNumberFormat="1" applyFont="1" applyFill="1" applyBorder="1" applyAlignment="1">
      <alignment horizontal="left" vertical="top"/>
      <protection locked="0"/>
    </xf>
    <xf numFmtId="166" fontId="39" fillId="38" borderId="1" xfId="80" applyNumberFormat="1" applyFont="1" applyFill="1" applyBorder="1" applyAlignment="1">
      <alignment horizontal="left" vertical="top"/>
      <protection locked="0"/>
    </xf>
    <xf numFmtId="0" fontId="49" fillId="12" borderId="1" xfId="1" applyFont="1" applyBorder="1"/>
    <xf numFmtId="0" fontId="79" fillId="12" borderId="1" xfId="1" applyFont="1" applyBorder="1"/>
    <xf numFmtId="0" fontId="64" fillId="12" borderId="1" xfId="1" applyFont="1" applyBorder="1" applyAlignment="1">
      <alignment horizontal="center" vertical="center"/>
    </xf>
    <xf numFmtId="0" fontId="64" fillId="12" borderId="1" xfId="1" applyFont="1" applyBorder="1" applyAlignment="1">
      <alignment horizontal="center" vertical="top"/>
    </xf>
    <xf numFmtId="0" fontId="0" fillId="0" borderId="1" xfId="0" applyBorder="1" applyAlignment="1">
      <alignment horizontal="left" vertical="top" wrapText="1" shrinkToFit="1"/>
    </xf>
    <xf numFmtId="0" fontId="0" fillId="0" borderId="1" xfId="0" applyBorder="1" applyAlignment="1">
      <alignment horizontal="left" vertical="center" wrapText="1"/>
    </xf>
    <xf numFmtId="0" fontId="6" fillId="0" borderId="1" xfId="0" applyFont="1" applyBorder="1" applyAlignment="1">
      <alignment horizontal="left" vertical="top" wrapText="1"/>
    </xf>
    <xf numFmtId="0" fontId="62" fillId="12" borderId="1" xfId="1" applyFont="1" applyBorder="1"/>
    <xf numFmtId="0" fontId="12" fillId="12" borderId="1" xfId="1" applyBorder="1" applyAlignment="1">
      <alignment vertical="top"/>
    </xf>
    <xf numFmtId="0" fontId="52" fillId="39" borderId="1" xfId="1" applyFont="1" applyFill="1" applyBorder="1" applyAlignment="1">
      <alignment horizontal="left" vertical="top"/>
    </xf>
    <xf numFmtId="172" fontId="53" fillId="8" borderId="1" xfId="19" applyFont="1" applyBorder="1" applyAlignment="1">
      <alignment horizontal="left" vertical="top" shrinkToFit="1"/>
    </xf>
    <xf numFmtId="0" fontId="7" fillId="12" borderId="1" xfId="73" applyFont="1" applyBorder="1" applyAlignment="1">
      <alignment horizontal="left" vertical="top"/>
    </xf>
    <xf numFmtId="0" fontId="54" fillId="39" borderId="1" xfId="1" applyFont="1" applyFill="1" applyBorder="1" applyAlignment="1">
      <alignment horizontal="left" vertical="top"/>
    </xf>
    <xf numFmtId="0" fontId="52" fillId="39" borderId="1" xfId="1" applyFont="1" applyFill="1" applyBorder="1" applyAlignment="1" applyProtection="1">
      <alignment horizontal="center" vertical="top"/>
      <protection locked="0"/>
    </xf>
    <xf numFmtId="0" fontId="52" fillId="39" borderId="1" xfId="1" applyFont="1" applyFill="1" applyBorder="1" applyAlignment="1" applyProtection="1">
      <alignment horizontal="left" vertical="top"/>
      <protection locked="0"/>
    </xf>
    <xf numFmtId="190" fontId="14" fillId="12" borderId="1" xfId="73" applyNumberFormat="1" applyBorder="1" applyAlignment="1">
      <alignment horizontal="left" vertical="top"/>
    </xf>
    <xf numFmtId="190" fontId="1" fillId="34" borderId="1" xfId="28" applyNumberFormat="1" applyFill="1" applyAlignment="1">
      <alignment horizontal="left" vertical="top"/>
    </xf>
    <xf numFmtId="0" fontId="86" fillId="44" borderId="1" xfId="0" applyFont="1" applyFill="1" applyBorder="1" applyAlignment="1" applyProtection="1">
      <alignment horizontal="center" vertical="center" wrapText="1" readingOrder="1"/>
      <protection locked="0"/>
    </xf>
    <xf numFmtId="190" fontId="39" fillId="34" borderId="1" xfId="0" applyNumberFormat="1" applyFont="1" applyFill="1" applyBorder="1" applyAlignment="1">
      <alignment horizontal="left" vertical="top" wrapText="1"/>
    </xf>
    <xf numFmtId="190" fontId="57" fillId="12" borderId="1" xfId="73" applyNumberFormat="1" applyFont="1" applyBorder="1" applyAlignment="1">
      <alignment horizontal="left" vertical="top"/>
    </xf>
    <xf numFmtId="190" fontId="14" fillId="12" borderId="1" xfId="73" applyNumberFormat="1" applyBorder="1" applyAlignment="1" applyProtection="1">
      <alignment horizontal="center" vertical="center"/>
      <protection locked="0"/>
    </xf>
    <xf numFmtId="190" fontId="7" fillId="12" borderId="1" xfId="73" applyNumberFormat="1" applyFont="1" applyBorder="1" applyAlignment="1">
      <alignment horizontal="left" vertical="center" wrapText="1"/>
    </xf>
    <xf numFmtId="190" fontId="39" fillId="34" borderId="1" xfId="0" applyNumberFormat="1" applyFont="1" applyFill="1" applyBorder="1" applyAlignment="1">
      <alignment vertical="top" wrapText="1"/>
    </xf>
    <xf numFmtId="190" fontId="7" fillId="12" borderId="1" xfId="73" applyNumberFormat="1" applyFont="1" applyBorder="1" applyAlignment="1">
      <alignment horizontal="left" vertical="top" wrapText="1"/>
    </xf>
    <xf numFmtId="190" fontId="7" fillId="12" borderId="1" xfId="73" applyNumberFormat="1" applyFont="1" applyBorder="1" applyAlignment="1">
      <alignment horizontal="center" vertical="center" wrapText="1"/>
    </xf>
    <xf numFmtId="0" fontId="7" fillId="12" borderId="1" xfId="73" applyFont="1" applyBorder="1" applyAlignment="1">
      <alignment horizontal="left" vertical="top" wrapText="1"/>
    </xf>
    <xf numFmtId="0" fontId="7" fillId="12" borderId="1" xfId="73" applyFont="1" applyBorder="1" applyAlignment="1">
      <alignment horizontal="left" vertical="center"/>
    </xf>
    <xf numFmtId="0" fontId="0" fillId="47" borderId="1" xfId="0" applyFill="1" applyBorder="1" applyAlignment="1">
      <alignment horizontal="left" vertical="top"/>
    </xf>
    <xf numFmtId="0" fontId="0" fillId="47" borderId="1" xfId="0" applyFill="1" applyBorder="1" applyAlignment="1">
      <alignment horizontal="center" vertical="top"/>
    </xf>
    <xf numFmtId="0" fontId="13" fillId="47" borderId="1" xfId="80" applyFont="1" applyFill="1" applyBorder="1" applyAlignment="1">
      <alignment horizontal="left" vertical="center"/>
      <protection locked="0"/>
    </xf>
    <xf numFmtId="0" fontId="13" fillId="47" borderId="1" xfId="80" applyFont="1" applyFill="1" applyBorder="1" applyAlignment="1">
      <alignment horizontal="left" vertical="top"/>
      <protection locked="0"/>
    </xf>
    <xf numFmtId="190" fontId="14" fillId="12" borderId="46" xfId="73" applyNumberFormat="1" applyBorder="1" applyAlignment="1">
      <alignment horizontal="left" vertical="top" wrapText="1"/>
    </xf>
    <xf numFmtId="0" fontId="14" fillId="12" borderId="48" xfId="73" applyBorder="1" applyAlignment="1">
      <alignment horizontal="left" vertical="top" wrapText="1"/>
    </xf>
    <xf numFmtId="0" fontId="0" fillId="47" borderId="1" xfId="0" applyFill="1" applyBorder="1" applyAlignment="1">
      <alignment horizontal="left" vertical="top" wrapText="1"/>
    </xf>
    <xf numFmtId="190" fontId="6" fillId="4" borderId="1" xfId="73" applyNumberFormat="1" applyFont="1" applyFill="1" applyBorder="1" applyAlignment="1">
      <alignment horizontal="left" vertical="top" wrapText="1"/>
    </xf>
    <xf numFmtId="190" fontId="6" fillId="4" borderId="1" xfId="1" applyNumberFormat="1" applyFont="1" applyFill="1" applyBorder="1" applyAlignment="1">
      <alignment horizontal="left" vertical="top" wrapText="1"/>
    </xf>
    <xf numFmtId="190" fontId="6" fillId="4" borderId="1" xfId="0" applyNumberFormat="1" applyFont="1" applyFill="1" applyBorder="1" applyAlignment="1">
      <alignment horizontal="left" vertical="top" wrapText="1"/>
    </xf>
    <xf numFmtId="0" fontId="13" fillId="38" borderId="1" xfId="80" applyFont="1" applyFill="1" applyBorder="1" applyAlignment="1">
      <alignment horizontal="left" vertical="top" wrapText="1"/>
      <protection locked="0"/>
    </xf>
    <xf numFmtId="190" fontId="0" fillId="4" borderId="1" xfId="0" applyNumberFormat="1" applyFill="1" applyBorder="1" applyAlignment="1">
      <alignment horizontal="left" vertical="top" wrapText="1"/>
    </xf>
    <xf numFmtId="0" fontId="28" fillId="47" borderId="48" xfId="0" applyFont="1" applyFill="1" applyBorder="1" applyAlignment="1">
      <alignment vertical="top" wrapText="1"/>
    </xf>
    <xf numFmtId="0" fontId="50" fillId="12" borderId="1" xfId="73" applyFont="1" applyBorder="1" applyAlignment="1">
      <alignment horizontal="left" vertical="top"/>
    </xf>
    <xf numFmtId="190" fontId="14" fillId="12" borderId="1" xfId="73" applyNumberFormat="1" applyBorder="1" applyAlignment="1">
      <alignment horizontal="left" vertical="top" wrapText="1"/>
    </xf>
    <xf numFmtId="190" fontId="14" fillId="12" borderId="47" xfId="73" applyNumberFormat="1" applyBorder="1" applyAlignment="1">
      <alignment horizontal="left" vertical="top" wrapText="1"/>
    </xf>
    <xf numFmtId="190" fontId="14" fillId="12" borderId="49" xfId="73" applyNumberFormat="1" applyBorder="1" applyAlignment="1">
      <alignment horizontal="left" vertical="top" wrapText="1"/>
    </xf>
    <xf numFmtId="190" fontId="14" fillId="12" borderId="48" xfId="73" applyNumberFormat="1" applyBorder="1" applyAlignment="1">
      <alignment horizontal="left" vertical="top" wrapText="1"/>
    </xf>
    <xf numFmtId="0" fontId="14" fillId="12" borderId="1" xfId="73" applyBorder="1" applyAlignment="1">
      <alignment horizontal="center" vertical="top" wrapText="1"/>
    </xf>
    <xf numFmtId="0" fontId="14" fillId="38" borderId="1" xfId="73" applyFill="1" applyBorder="1" applyAlignment="1">
      <alignment horizontal="center" vertical="center" wrapText="1"/>
    </xf>
    <xf numFmtId="190" fontId="7" fillId="12" borderId="49" xfId="73" applyNumberFormat="1" applyFont="1" applyBorder="1" applyAlignment="1">
      <alignment horizontal="left" vertical="top" wrapText="1"/>
    </xf>
    <xf numFmtId="0" fontId="7" fillId="12" borderId="1" xfId="73" applyFont="1" applyBorder="1" applyAlignment="1">
      <alignment horizontal="center" vertical="center" wrapText="1"/>
    </xf>
    <xf numFmtId="0" fontId="16" fillId="48" borderId="1" xfId="0" applyFont="1" applyFill="1" applyBorder="1" applyAlignment="1">
      <alignment horizontal="left" vertical="top" wrapText="1"/>
    </xf>
    <xf numFmtId="190" fontId="1" fillId="34" borderId="47" xfId="28" applyNumberFormat="1" applyFill="1" applyBorder="1" applyAlignment="1">
      <alignment horizontal="left" vertical="top" wrapText="1"/>
    </xf>
    <xf numFmtId="190" fontId="1" fillId="34" borderId="1" xfId="28" applyNumberFormat="1" applyFill="1" applyAlignment="1">
      <alignment horizontal="center" vertical="center" wrapText="1"/>
    </xf>
    <xf numFmtId="164" fontId="17" fillId="15" borderId="1" xfId="80" applyNumberFormat="1" applyFill="1" applyBorder="1" applyAlignment="1">
      <alignment horizontal="left" vertical="top" wrapText="1"/>
      <protection locked="0"/>
    </xf>
    <xf numFmtId="0" fontId="17" fillId="15" borderId="1" xfId="80" applyFill="1" applyBorder="1" applyAlignment="1">
      <alignment horizontal="left" vertical="top" wrapText="1"/>
      <protection locked="0"/>
    </xf>
    <xf numFmtId="0" fontId="0" fillId="34" borderId="1" xfId="0" applyFill="1" applyBorder="1" applyAlignment="1">
      <alignment horizontal="left" vertical="top" wrapText="1"/>
    </xf>
    <xf numFmtId="0" fontId="17" fillId="47" borderId="1" xfId="80" applyFill="1" applyBorder="1" applyAlignment="1">
      <alignment horizontal="left" vertical="top" wrapText="1"/>
      <protection locked="0"/>
    </xf>
    <xf numFmtId="0" fontId="13" fillId="47" borderId="1" xfId="80" applyFont="1" applyFill="1" applyBorder="1" applyAlignment="1">
      <alignment horizontal="left" vertical="top" wrapText="1"/>
      <protection locked="0"/>
    </xf>
    <xf numFmtId="0" fontId="13" fillId="47" borderId="46" xfId="80" applyFont="1" applyFill="1" applyBorder="1" applyAlignment="1">
      <alignment horizontal="left" vertical="top" wrapText="1"/>
      <protection locked="0"/>
    </xf>
    <xf numFmtId="0" fontId="17" fillId="47" borderId="46" xfId="80" applyFill="1" applyBorder="1" applyAlignment="1">
      <alignment horizontal="left" vertical="top" wrapText="1"/>
      <protection locked="0"/>
    </xf>
    <xf numFmtId="167" fontId="1" fillId="34" borderId="46" xfId="28" applyFill="1" applyBorder="1" applyAlignment="1">
      <alignment horizontal="left" vertical="top" wrapText="1"/>
    </xf>
    <xf numFmtId="190" fontId="1" fillId="34" borderId="46" xfId="28" applyNumberFormat="1" applyFill="1" applyBorder="1" applyAlignment="1">
      <alignment horizontal="left" vertical="top" wrapText="1"/>
    </xf>
    <xf numFmtId="0" fontId="49" fillId="12" borderId="1" xfId="1" applyFont="1" applyBorder="1" applyAlignment="1">
      <alignment horizontal="left" vertical="top"/>
    </xf>
    <xf numFmtId="0" fontId="52" fillId="12" borderId="1" xfId="1" applyFont="1" applyBorder="1" applyAlignment="1">
      <alignment horizontal="left" vertical="top"/>
    </xf>
    <xf numFmtId="0" fontId="59" fillId="12" borderId="1" xfId="2" applyFont="1" applyFill="1" applyBorder="1" applyAlignment="1" applyProtection="1">
      <alignment horizontal="left" vertical="top"/>
    </xf>
    <xf numFmtId="0" fontId="62" fillId="12" borderId="1" xfId="1" applyFont="1" applyBorder="1" applyAlignment="1">
      <alignment horizontal="center" vertical="top"/>
    </xf>
    <xf numFmtId="0" fontId="45" fillId="41" borderId="1" xfId="0" applyFont="1" applyFill="1" applyBorder="1" applyAlignment="1">
      <alignment horizontal="left" vertical="top" wrapText="1"/>
    </xf>
    <xf numFmtId="0" fontId="46" fillId="41" borderId="1" xfId="0" applyFont="1" applyFill="1" applyBorder="1" applyAlignment="1">
      <alignment horizontal="left" vertical="top" wrapText="1"/>
    </xf>
    <xf numFmtId="0" fontId="67" fillId="41" borderId="1" xfId="0" applyFont="1" applyFill="1" applyBorder="1" applyAlignment="1">
      <alignment horizontal="left" vertical="top" wrapText="1"/>
    </xf>
    <xf numFmtId="0" fontId="67" fillId="42" borderId="1" xfId="0" applyFont="1" applyFill="1" applyBorder="1" applyAlignment="1">
      <alignment horizontal="left" vertical="top" wrapText="1"/>
    </xf>
    <xf numFmtId="0" fontId="67" fillId="34" borderId="1" xfId="0" applyFont="1" applyFill="1" applyBorder="1" applyAlignment="1">
      <alignment horizontal="left" vertical="top" wrapText="1"/>
    </xf>
    <xf numFmtId="0" fontId="67" fillId="30" borderId="1" xfId="0" applyFont="1" applyFill="1" applyBorder="1" applyAlignment="1">
      <alignment horizontal="left" vertical="top" wrapText="1"/>
    </xf>
    <xf numFmtId="0" fontId="67" fillId="43" borderId="1" xfId="0" applyFont="1" applyFill="1" applyBorder="1" applyAlignment="1">
      <alignment horizontal="left" vertical="top" wrapText="1"/>
    </xf>
    <xf numFmtId="0" fontId="67" fillId="8" borderId="1" xfId="0" applyFont="1" applyFill="1" applyBorder="1" applyAlignment="1">
      <alignment horizontal="left" vertical="top" wrapText="1"/>
    </xf>
    <xf numFmtId="0" fontId="42" fillId="12" borderId="1" xfId="73" applyFont="1" applyBorder="1" applyAlignment="1">
      <alignment horizontal="center" vertical="top" wrapText="1"/>
    </xf>
    <xf numFmtId="0" fontId="47" fillId="34" borderId="1" xfId="0" applyFont="1" applyFill="1" applyBorder="1" applyAlignment="1">
      <alignment horizontal="left" vertical="top" textRotation="90" wrapText="1"/>
    </xf>
    <xf numFmtId="0" fontId="47" fillId="34" borderId="1" xfId="0" applyFont="1" applyFill="1" applyBorder="1" applyAlignment="1">
      <alignment horizontal="left" vertical="top" wrapText="1"/>
    </xf>
    <xf numFmtId="0" fontId="68" fillId="34" borderId="1" xfId="0" applyFont="1" applyFill="1" applyBorder="1" applyAlignment="1">
      <alignment horizontal="left" vertical="top" wrapText="1"/>
    </xf>
    <xf numFmtId="0" fontId="68" fillId="0" borderId="1" xfId="0" applyFont="1" applyBorder="1" applyAlignment="1">
      <alignment horizontal="left" vertical="top" wrapText="1" readingOrder="1"/>
    </xf>
    <xf numFmtId="0" fontId="86" fillId="0" borderId="1" xfId="0" applyFont="1" applyBorder="1" applyAlignment="1" applyProtection="1">
      <alignment horizontal="center" vertical="center" wrapText="1" readingOrder="1"/>
      <protection locked="0"/>
    </xf>
    <xf numFmtId="0" fontId="87" fillId="0" borderId="1" xfId="0" applyFont="1" applyBorder="1" applyAlignment="1" applyProtection="1">
      <alignment horizontal="left" vertical="top" wrapText="1" readingOrder="1"/>
      <protection locked="0"/>
    </xf>
    <xf numFmtId="0" fontId="68" fillId="0" borderId="1" xfId="0" applyFont="1" applyBorder="1" applyAlignment="1">
      <alignment horizontal="left" vertical="top" wrapText="1"/>
    </xf>
    <xf numFmtId="0" fontId="68" fillId="34" borderId="1" xfId="0" applyFont="1" applyFill="1" applyBorder="1" applyAlignment="1">
      <alignment horizontal="left" vertical="top" wrapText="1" readingOrder="1"/>
    </xf>
    <xf numFmtId="190" fontId="50" fillId="12" borderId="1" xfId="73" applyNumberFormat="1" applyFont="1" applyBorder="1" applyAlignment="1">
      <alignment horizontal="left" vertical="top"/>
    </xf>
    <xf numFmtId="190" fontId="6" fillId="34" borderId="1" xfId="73" applyNumberFormat="1" applyFont="1" applyFill="1" applyBorder="1" applyAlignment="1">
      <alignment horizontal="left" vertical="top"/>
    </xf>
    <xf numFmtId="0" fontId="57" fillId="12" borderId="1" xfId="73" applyFont="1" applyBorder="1" applyAlignment="1">
      <alignment horizontal="center" vertical="top" wrapText="1"/>
    </xf>
    <xf numFmtId="0" fontId="57" fillId="12" borderId="1" xfId="73" applyFont="1" applyBorder="1" applyAlignment="1">
      <alignment horizontal="left" vertical="top" wrapText="1"/>
    </xf>
    <xf numFmtId="0" fontId="31" fillId="39" borderId="1" xfId="1" applyFont="1" applyFill="1" applyBorder="1" applyAlignment="1">
      <alignment horizontal="left" vertical="top"/>
    </xf>
    <xf numFmtId="0" fontId="14" fillId="39" borderId="1" xfId="73" applyFill="1" applyBorder="1" applyAlignment="1">
      <alignment horizontal="left" vertical="top" wrapText="1"/>
    </xf>
    <xf numFmtId="0" fontId="14" fillId="39" borderId="1" xfId="1" applyFont="1" applyFill="1" applyBorder="1" applyAlignment="1">
      <alignment horizontal="left" vertical="top"/>
    </xf>
    <xf numFmtId="0" fontId="57" fillId="39" borderId="1" xfId="1" applyFont="1" applyFill="1" applyBorder="1" applyAlignment="1">
      <alignment horizontal="center" vertical="top"/>
    </xf>
    <xf numFmtId="0" fontId="31" fillId="39" borderId="1" xfId="1" applyFont="1" applyFill="1" applyBorder="1" applyAlignment="1">
      <alignment horizontal="left" vertical="top" wrapText="1"/>
    </xf>
    <xf numFmtId="0" fontId="6" fillId="39" borderId="1" xfId="1" applyFont="1" applyFill="1" applyBorder="1" applyAlignment="1">
      <alignment horizontal="left" vertical="top"/>
    </xf>
    <xf numFmtId="0" fontId="18" fillId="34" borderId="1" xfId="73" applyFont="1" applyFill="1" applyBorder="1" applyAlignment="1" applyProtection="1">
      <alignment horizontal="center" vertical="top"/>
      <protection locked="0"/>
    </xf>
    <xf numFmtId="0" fontId="6" fillId="34" borderId="1" xfId="73" applyFont="1" applyFill="1" applyBorder="1" applyAlignment="1" applyProtection="1">
      <alignment horizontal="center" vertical="top" wrapText="1"/>
      <protection locked="0"/>
    </xf>
    <xf numFmtId="0" fontId="0" fillId="0" borderId="1" xfId="0" applyBorder="1" applyProtection="1">
      <protection locked="0"/>
    </xf>
    <xf numFmtId="0" fontId="14" fillId="39" borderId="1" xfId="1" applyFont="1" applyFill="1" applyBorder="1" applyAlignment="1">
      <alignment horizontal="center" vertical="top"/>
    </xf>
    <xf numFmtId="0" fontId="55" fillId="12" borderId="1" xfId="73" applyFont="1" applyBorder="1" applyAlignment="1">
      <alignment horizontal="left" vertical="top" wrapText="1"/>
    </xf>
    <xf numFmtId="0" fontId="18" fillId="39" borderId="1" xfId="1" applyFont="1" applyFill="1" applyBorder="1" applyAlignment="1">
      <alignment horizontal="left" vertical="top"/>
    </xf>
    <xf numFmtId="0" fontId="14" fillId="39" borderId="1" xfId="73" applyFill="1" applyBorder="1" applyAlignment="1">
      <alignment horizontal="center" vertical="top" wrapText="1"/>
    </xf>
    <xf numFmtId="0" fontId="6" fillId="34" borderId="47" xfId="73" applyFont="1" applyFill="1" applyBorder="1" applyAlignment="1" applyProtection="1">
      <alignment horizontal="center" vertical="top" wrapText="1"/>
      <protection locked="0"/>
    </xf>
    <xf numFmtId="0" fontId="0" fillId="34" borderId="1" xfId="0" applyFill="1" applyBorder="1" applyAlignment="1" applyProtection="1">
      <alignment horizontal="center" vertical="center"/>
      <protection locked="0"/>
    </xf>
    <xf numFmtId="166" fontId="70" fillId="22" borderId="1" xfId="79" applyNumberFormat="1" applyFont="1" applyFill="1" applyBorder="1" applyAlignment="1">
      <alignment horizontal="center" vertical="top"/>
    </xf>
    <xf numFmtId="0" fontId="70" fillId="44" borderId="1" xfId="80" applyFont="1" applyFill="1" applyBorder="1" applyAlignment="1">
      <alignment horizontal="left" vertical="top" wrapText="1"/>
      <protection locked="0"/>
    </xf>
    <xf numFmtId="0" fontId="17" fillId="44" borderId="1" xfId="80" applyFill="1" applyBorder="1" applyAlignment="1">
      <alignment horizontal="left" vertical="top" wrapText="1"/>
      <protection locked="0"/>
    </xf>
    <xf numFmtId="166" fontId="13" fillId="0" borderId="1" xfId="80" applyNumberFormat="1" applyFont="1" applyFill="1" applyBorder="1" applyAlignment="1">
      <alignment horizontal="left" vertical="top" wrapText="1"/>
      <protection locked="0"/>
    </xf>
    <xf numFmtId="0" fontId="6" fillId="34" borderId="1" xfId="73" applyFont="1" applyFill="1" applyBorder="1" applyAlignment="1" applyProtection="1">
      <alignment horizontal="left" vertical="top" wrapText="1"/>
      <protection locked="0"/>
    </xf>
    <xf numFmtId="0" fontId="28" fillId="44" borderId="1" xfId="0" applyFont="1" applyFill="1" applyBorder="1" applyAlignment="1" applyProtection="1">
      <alignment horizontal="left" vertical="top" wrapText="1" readingOrder="1"/>
      <protection locked="0"/>
    </xf>
    <xf numFmtId="0" fontId="6" fillId="34" borderId="1" xfId="73" applyFont="1" applyFill="1" applyBorder="1" applyAlignment="1" applyProtection="1">
      <alignment vertical="top" wrapText="1"/>
      <protection locked="0"/>
    </xf>
    <xf numFmtId="0" fontId="7" fillId="12" borderId="1" xfId="73" applyFont="1" applyBorder="1" applyAlignment="1">
      <alignment horizontal="center" vertical="top" wrapText="1"/>
    </xf>
    <xf numFmtId="0" fontId="14" fillId="12" borderId="1" xfId="73" applyBorder="1" applyAlignment="1" applyProtection="1">
      <alignment horizontal="left" vertical="top" wrapText="1"/>
      <protection locked="0"/>
    </xf>
    <xf numFmtId="0" fontId="6" fillId="34" borderId="1" xfId="80" applyFont="1" applyFill="1" applyBorder="1" applyAlignment="1">
      <alignment horizontal="left" vertical="top"/>
      <protection locked="0"/>
    </xf>
    <xf numFmtId="0" fontId="6" fillId="34" borderId="47" xfId="80" applyFont="1" applyFill="1" applyBorder="1" applyAlignment="1">
      <alignment horizontal="left" vertical="top"/>
      <protection locked="0"/>
    </xf>
    <xf numFmtId="0" fontId="6" fillId="0" borderId="1" xfId="80" applyFont="1" applyFill="1" applyBorder="1" applyAlignment="1">
      <alignment horizontal="left" vertical="top"/>
      <protection locked="0"/>
    </xf>
    <xf numFmtId="0" fontId="14" fillId="0" borderId="1" xfId="80" applyFont="1" applyFill="1" applyBorder="1" applyAlignment="1">
      <alignment horizontal="left" vertical="top"/>
      <protection locked="0"/>
    </xf>
    <xf numFmtId="0" fontId="6" fillId="45" borderId="1" xfId="80" applyFont="1" applyFill="1" applyBorder="1" applyAlignment="1">
      <alignment horizontal="left" vertical="top"/>
      <protection locked="0"/>
    </xf>
    <xf numFmtId="0" fontId="0" fillId="0" borderId="1" xfId="0" applyBorder="1"/>
    <xf numFmtId="166" fontId="70" fillId="34" borderId="1" xfId="79" applyNumberFormat="1" applyFont="1" applyFill="1" applyBorder="1" applyAlignment="1" applyProtection="1">
      <alignment horizontal="left" vertical="top" wrapText="1"/>
      <protection locked="0"/>
    </xf>
    <xf numFmtId="166" fontId="70" fillId="34" borderId="1" xfId="79" applyNumberFormat="1" applyFont="1" applyFill="1" applyBorder="1" applyAlignment="1">
      <alignment horizontal="center" vertical="top" wrapText="1"/>
    </xf>
    <xf numFmtId="166" fontId="70" fillId="34" borderId="1" xfId="79" applyNumberFormat="1" applyFont="1" applyFill="1" applyBorder="1" applyAlignment="1">
      <alignment horizontal="left" vertical="top" wrapText="1"/>
    </xf>
    <xf numFmtId="166" fontId="13" fillId="30" borderId="1" xfId="80" applyNumberFormat="1" applyFont="1" applyFill="1" applyBorder="1" applyAlignment="1">
      <alignment horizontal="left" vertical="top" wrapText="1"/>
      <protection locked="0"/>
    </xf>
    <xf numFmtId="166" fontId="6" fillId="34" borderId="1" xfId="80" applyNumberFormat="1" applyFont="1" applyFill="1" applyBorder="1" applyAlignment="1">
      <alignment horizontal="left" vertical="top" wrapText="1"/>
      <protection locked="0"/>
    </xf>
    <xf numFmtId="166" fontId="6" fillId="34" borderId="1" xfId="80" applyNumberFormat="1" applyFont="1" applyFill="1" applyBorder="1" applyAlignment="1">
      <alignment vertical="top" wrapText="1"/>
      <protection locked="0"/>
    </xf>
    <xf numFmtId="168" fontId="70" fillId="34" borderId="1" xfId="79" applyNumberFormat="1" applyFont="1" applyFill="1" applyBorder="1" applyAlignment="1">
      <alignment horizontal="left" vertical="top" wrapText="1"/>
    </xf>
    <xf numFmtId="166" fontId="61" fillId="34" borderId="1" xfId="79" applyNumberFormat="1" applyFont="1" applyFill="1" applyBorder="1" applyAlignment="1">
      <alignment horizontal="center" vertical="top" wrapText="1"/>
    </xf>
    <xf numFmtId="166" fontId="70" fillId="34" borderId="47" xfId="79" applyNumberFormat="1" applyFont="1" applyFill="1" applyBorder="1" applyAlignment="1">
      <alignment horizontal="left" vertical="top" wrapText="1"/>
    </xf>
    <xf numFmtId="0" fontId="6" fillId="39" borderId="46" xfId="73" applyFont="1" applyFill="1" applyBorder="1" applyAlignment="1">
      <alignment horizontal="left" vertical="top" wrapText="1"/>
    </xf>
    <xf numFmtId="190" fontId="7" fillId="12" borderId="1" xfId="73" applyNumberFormat="1" applyFont="1" applyBorder="1" applyAlignment="1">
      <alignment horizontal="left" vertical="top"/>
    </xf>
    <xf numFmtId="0" fontId="13" fillId="44" borderId="47" xfId="80" applyFont="1" applyFill="1" applyBorder="1" applyAlignment="1">
      <alignment horizontal="center" vertical="center" wrapText="1"/>
      <protection locked="0"/>
    </xf>
    <xf numFmtId="0" fontId="13" fillId="44" borderId="47" xfId="80" applyFont="1" applyFill="1" applyBorder="1" applyAlignment="1">
      <alignment horizontal="left" vertical="top" wrapText="1"/>
      <protection locked="0"/>
    </xf>
    <xf numFmtId="176" fontId="13" fillId="44" borderId="47" xfId="80" applyNumberFormat="1" applyFont="1" applyFill="1" applyBorder="1" applyAlignment="1">
      <alignment horizontal="center" vertical="center" wrapText="1"/>
      <protection locked="0"/>
    </xf>
    <xf numFmtId="0" fontId="7" fillId="12" borderId="1" xfId="73" applyFont="1" applyBorder="1" applyAlignment="1">
      <alignment vertical="top" wrapText="1"/>
    </xf>
    <xf numFmtId="190" fontId="0" fillId="34" borderId="1" xfId="0" applyNumberFormat="1" applyFill="1" applyBorder="1" applyAlignment="1">
      <alignment horizontal="left" vertical="top" wrapText="1"/>
    </xf>
    <xf numFmtId="190" fontId="17" fillId="34" borderId="1" xfId="80" applyNumberFormat="1" applyFill="1" applyBorder="1" applyAlignment="1" applyProtection="1">
      <alignment horizontal="left" vertical="top" wrapText="1"/>
    </xf>
    <xf numFmtId="0" fontId="7" fillId="39" borderId="1" xfId="0" applyFont="1" applyFill="1" applyBorder="1" applyAlignment="1">
      <alignment horizontal="center" vertical="top" wrapText="1"/>
    </xf>
    <xf numFmtId="0" fontId="7" fillId="12" borderId="1" xfId="109" applyFont="1" applyBorder="1" applyAlignment="1">
      <alignment horizontal="center" vertical="top" wrapText="1"/>
    </xf>
    <xf numFmtId="0" fontId="7" fillId="12" borderId="46" xfId="73" applyFont="1" applyBorder="1" applyAlignment="1">
      <alignment horizontal="center" vertical="top" wrapText="1"/>
    </xf>
    <xf numFmtId="0" fontId="7" fillId="39" borderId="1" xfId="0" applyFont="1" applyFill="1" applyBorder="1" applyAlignment="1" applyProtection="1">
      <alignment horizontal="center" vertical="top" wrapText="1"/>
      <protection locked="0"/>
    </xf>
    <xf numFmtId="0" fontId="54" fillId="39" borderId="1" xfId="1" applyFont="1" applyFill="1" applyBorder="1" applyAlignment="1">
      <alignment horizontal="left" vertical="top" wrapText="1"/>
    </xf>
    <xf numFmtId="0" fontId="54" fillId="39" borderId="1" xfId="1" applyFont="1" applyFill="1" applyBorder="1" applyAlignment="1">
      <alignment horizontal="center" vertical="top" wrapText="1"/>
    </xf>
    <xf numFmtId="0" fontId="18" fillId="4" borderId="1" xfId="80" applyFont="1" applyFill="1" applyBorder="1" applyAlignment="1" applyProtection="1">
      <alignment horizontal="left" vertical="top" wrapText="1"/>
    </xf>
    <xf numFmtId="0" fontId="16" fillId="34" borderId="1" xfId="0" applyFont="1" applyFill="1" applyBorder="1" applyAlignment="1">
      <alignment vertical="center" wrapText="1"/>
    </xf>
    <xf numFmtId="0" fontId="6" fillId="4" borderId="1" xfId="80" applyFont="1" applyFill="1" applyBorder="1" applyAlignment="1" applyProtection="1">
      <alignment horizontal="left" vertical="top" wrapText="1"/>
    </xf>
    <xf numFmtId="0" fontId="0" fillId="34" borderId="1" xfId="0" applyFill="1" applyBorder="1"/>
    <xf numFmtId="0" fontId="0" fillId="34" borderId="1" xfId="0" applyFill="1" applyBorder="1" applyAlignment="1">
      <alignment horizontal="center" vertical="top" wrapText="1"/>
    </xf>
    <xf numFmtId="0" fontId="7" fillId="12" borderId="46" xfId="109" applyFont="1" applyBorder="1" applyAlignment="1">
      <alignment horizontal="left" vertical="top"/>
    </xf>
    <xf numFmtId="0" fontId="14" fillId="12" borderId="46" xfId="109" applyBorder="1" applyAlignment="1">
      <alignment horizontal="left" vertical="top" wrapText="1"/>
    </xf>
    <xf numFmtId="0" fontId="57" fillId="12" borderId="46" xfId="109" applyFont="1" applyBorder="1" applyAlignment="1">
      <alignment horizontal="left" vertical="top" wrapText="1"/>
    </xf>
    <xf numFmtId="0" fontId="57" fillId="12" borderId="46" xfId="109" applyFont="1" applyBorder="1" applyAlignment="1">
      <alignment horizontal="center" vertical="top" wrapText="1"/>
    </xf>
    <xf numFmtId="0" fontId="14" fillId="12" borderId="46" xfId="73" applyBorder="1" applyAlignment="1">
      <alignment horizontal="center" vertical="top" wrapText="1"/>
    </xf>
    <xf numFmtId="0" fontId="14" fillId="12" borderId="46" xfId="73" applyBorder="1" applyAlignment="1">
      <alignment vertical="top" wrapText="1"/>
    </xf>
    <xf numFmtId="0" fontId="14" fillId="12" borderId="46" xfId="73" applyBorder="1" applyAlignment="1">
      <alignment horizontal="center" vertical="center" wrapText="1"/>
    </xf>
    <xf numFmtId="0" fontId="6" fillId="34" borderId="1" xfId="73" applyFont="1" applyFill="1" applyBorder="1" applyAlignment="1">
      <alignment horizontal="center" vertical="top" wrapText="1"/>
    </xf>
    <xf numFmtId="166" fontId="17" fillId="34" borderId="1" xfId="79" applyNumberFormat="1" applyFill="1" applyBorder="1" applyAlignment="1">
      <alignment horizontal="center" vertical="top" wrapText="1"/>
    </xf>
    <xf numFmtId="166" fontId="17" fillId="34" borderId="1" xfId="79" applyNumberFormat="1" applyFill="1" applyBorder="1" applyAlignment="1">
      <alignment vertical="top" wrapText="1"/>
    </xf>
    <xf numFmtId="166" fontId="17" fillId="34" borderId="1" xfId="79" applyNumberFormat="1" applyFill="1" applyBorder="1" applyAlignment="1">
      <alignment horizontal="left" vertical="top" wrapText="1"/>
    </xf>
    <xf numFmtId="0" fontId="41" fillId="39" borderId="1" xfId="1" applyFont="1" applyFill="1" applyBorder="1" applyAlignment="1">
      <alignment horizontal="left" vertical="top" wrapText="1"/>
    </xf>
    <xf numFmtId="166" fontId="17" fillId="34" borderId="1" xfId="79" applyNumberFormat="1" applyFill="1" applyBorder="1" applyAlignment="1">
      <alignment horizontal="center" vertical="center" wrapText="1"/>
    </xf>
    <xf numFmtId="0" fontId="6" fillId="39" borderId="1" xfId="1" applyFont="1" applyFill="1" applyBorder="1" applyAlignment="1">
      <alignment horizontal="center" vertical="top" wrapText="1"/>
    </xf>
    <xf numFmtId="166" fontId="17" fillId="34" borderId="1" xfId="79" applyNumberFormat="1" applyFill="1" applyBorder="1" applyAlignment="1" applyProtection="1">
      <alignment horizontal="center" vertical="top" wrapText="1"/>
      <protection locked="0"/>
    </xf>
    <xf numFmtId="0" fontId="13" fillId="44" borderId="1" xfId="80" applyFont="1" applyFill="1" applyBorder="1" applyAlignment="1">
      <alignment horizontal="left" vertical="top" wrapText="1"/>
      <protection locked="0"/>
    </xf>
    <xf numFmtId="0" fontId="8" fillId="44" borderId="1" xfId="2" applyFill="1" applyBorder="1" applyAlignment="1" applyProtection="1">
      <alignment horizontal="left" vertical="top" wrapText="1"/>
      <protection locked="0"/>
    </xf>
    <xf numFmtId="0" fontId="6" fillId="34" borderId="1" xfId="80" applyFont="1" applyFill="1" applyBorder="1" applyAlignment="1" applyProtection="1">
      <alignment horizontal="center" vertical="top" wrapText="1"/>
    </xf>
    <xf numFmtId="0" fontId="6" fillId="45" borderId="1" xfId="80" applyFont="1" applyFill="1" applyBorder="1" applyAlignment="1" applyProtection="1">
      <alignment horizontal="center" vertical="top" wrapText="1"/>
    </xf>
    <xf numFmtId="0" fontId="1" fillId="34" borderId="47" xfId="73" applyFont="1" applyFill="1" applyBorder="1" applyAlignment="1">
      <alignment vertical="top" wrapText="1"/>
    </xf>
    <xf numFmtId="0" fontId="7" fillId="12" borderId="46" xfId="73" applyFont="1" applyBorder="1" applyAlignment="1">
      <alignment horizontal="left" vertical="top"/>
    </xf>
    <xf numFmtId="0" fontId="14" fillId="12" borderId="46" xfId="73" applyBorder="1" applyAlignment="1">
      <alignment horizontal="center" vertical="top"/>
    </xf>
    <xf numFmtId="0" fontId="57" fillId="12" borderId="46" xfId="73" applyFont="1" applyBorder="1" applyAlignment="1">
      <alignment vertical="top"/>
    </xf>
    <xf numFmtId="0" fontId="14" fillId="12" borderId="46" xfId="73" applyBorder="1" applyAlignment="1">
      <alignment horizontal="center" vertical="center"/>
    </xf>
    <xf numFmtId="0" fontId="1" fillId="34" borderId="1" xfId="73" applyFont="1" applyFill="1" applyBorder="1" applyAlignment="1">
      <alignment horizontal="left" vertical="top" wrapText="1"/>
    </xf>
    <xf numFmtId="0" fontId="3" fillId="34" borderId="1" xfId="73" applyFont="1" applyFill="1" applyBorder="1" applyAlignment="1">
      <alignment horizontal="center" vertical="top" wrapText="1"/>
    </xf>
    <xf numFmtId="0" fontId="90" fillId="34" borderId="1" xfId="73" applyFont="1" applyFill="1"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63" fillId="0" borderId="1" xfId="0" applyFont="1" applyBorder="1" applyAlignment="1" applyProtection="1">
      <alignment horizontal="center" vertical="center"/>
      <protection locked="0"/>
    </xf>
    <xf numFmtId="0" fontId="13" fillId="0" borderId="1" xfId="0" applyFont="1" applyBorder="1" applyAlignment="1" applyProtection="1">
      <alignment horizontal="center" vertical="center"/>
      <protection locked="0"/>
    </xf>
    <xf numFmtId="0" fontId="80" fillId="34" borderId="1" xfId="0" applyFont="1" applyFill="1" applyBorder="1" applyAlignment="1" applyProtection="1">
      <alignment horizontal="center" vertical="center" wrapText="1"/>
      <protection locked="0"/>
    </xf>
    <xf numFmtId="0" fontId="16" fillId="34" borderId="1" xfId="0" applyFont="1" applyFill="1" applyBorder="1" applyAlignment="1" applyProtection="1">
      <alignment horizontal="center" vertical="center" wrapText="1"/>
      <protection locked="0"/>
    </xf>
    <xf numFmtId="0" fontId="75" fillId="34" borderId="1" xfId="0" applyFont="1" applyFill="1" applyBorder="1" applyAlignment="1" applyProtection="1">
      <alignment horizontal="center" vertical="center" wrapText="1"/>
      <protection locked="0"/>
    </xf>
    <xf numFmtId="190" fontId="12" fillId="12" borderId="1" xfId="1" applyNumberFormat="1" applyBorder="1" applyAlignment="1">
      <alignment horizontal="left" vertical="top" wrapText="1"/>
    </xf>
    <xf numFmtId="190" fontId="57" fillId="12" borderId="1" xfId="73" applyNumberFormat="1" applyFont="1" applyBorder="1" applyAlignment="1">
      <alignment horizontal="center" vertical="top" wrapText="1"/>
    </xf>
    <xf numFmtId="190" fontId="6" fillId="34" borderId="1" xfId="0" applyNumberFormat="1" applyFont="1" applyFill="1" applyBorder="1" applyAlignment="1">
      <alignment horizontal="left" vertical="top" wrapText="1"/>
    </xf>
    <xf numFmtId="190" fontId="54" fillId="12" borderId="1" xfId="1" applyNumberFormat="1" applyFont="1" applyBorder="1" applyAlignment="1">
      <alignment horizontal="center" vertical="top" wrapText="1"/>
    </xf>
    <xf numFmtId="0" fontId="55" fillId="39" borderId="1" xfId="1" applyFont="1" applyFill="1" applyBorder="1" applyAlignment="1">
      <alignment horizontal="center" vertical="top" wrapText="1"/>
    </xf>
    <xf numFmtId="168" fontId="32" fillId="34" borderId="1" xfId="79" applyNumberFormat="1" applyFont="1" applyFill="1" applyBorder="1" applyAlignment="1">
      <alignment horizontal="left" vertical="top" wrapText="1"/>
    </xf>
    <xf numFmtId="190" fontId="49" fillId="12" borderId="1" xfId="1" applyNumberFormat="1" applyFont="1" applyBorder="1" applyAlignment="1">
      <alignment horizontal="left" vertical="top" wrapText="1"/>
    </xf>
    <xf numFmtId="0" fontId="63" fillId="34" borderId="1" xfId="0" applyFont="1" applyFill="1" applyBorder="1" applyAlignment="1" applyProtection="1">
      <alignment horizontal="center" vertical="center" wrapText="1"/>
      <protection locked="0"/>
    </xf>
    <xf numFmtId="0" fontId="0" fillId="34" borderId="1" xfId="0" applyFill="1" applyBorder="1" applyAlignment="1" applyProtection="1">
      <alignment horizontal="center" vertical="center" wrapText="1"/>
      <protection locked="0"/>
    </xf>
    <xf numFmtId="190" fontId="55" fillId="12" borderId="1" xfId="73" applyNumberFormat="1" applyFont="1" applyBorder="1" applyAlignment="1">
      <alignment horizontal="center" vertical="top" wrapText="1"/>
    </xf>
    <xf numFmtId="190" fontId="49" fillId="12" borderId="1" xfId="1" applyNumberFormat="1" applyFont="1" applyBorder="1" applyAlignment="1">
      <alignment horizontal="left" vertical="top"/>
    </xf>
    <xf numFmtId="0" fontId="80" fillId="16" borderId="0" xfId="0" applyFont="1" applyFill="1" applyAlignment="1">
      <alignment horizontal="left" vertical="top"/>
    </xf>
    <xf numFmtId="0" fontId="80" fillId="36" borderId="0" xfId="0" applyFont="1" applyFill="1" applyAlignment="1">
      <alignment horizontal="left" vertical="top"/>
    </xf>
    <xf numFmtId="166" fontId="70" fillId="38" borderId="1" xfId="79" applyNumberFormat="1" applyFont="1" applyFill="1" applyBorder="1" applyAlignment="1">
      <alignment horizontal="center" vertical="top" wrapText="1"/>
    </xf>
    <xf numFmtId="166" fontId="70" fillId="38" borderId="1" xfId="79" applyNumberFormat="1" applyFont="1" applyFill="1" applyBorder="1" applyAlignment="1">
      <alignment horizontal="left" vertical="top" wrapText="1"/>
    </xf>
    <xf numFmtId="0" fontId="6" fillId="38" borderId="1" xfId="1" applyFont="1" applyFill="1" applyBorder="1" applyAlignment="1">
      <alignment horizontal="left" vertical="top"/>
    </xf>
    <xf numFmtId="166" fontId="13" fillId="38" borderId="1" xfId="80" applyNumberFormat="1" applyFont="1" applyFill="1" applyBorder="1" applyAlignment="1">
      <alignment horizontal="left" vertical="top" wrapText="1"/>
      <protection locked="0"/>
    </xf>
    <xf numFmtId="166" fontId="6" fillId="38" borderId="1" xfId="80" applyNumberFormat="1" applyFont="1" applyFill="1" applyBorder="1" applyAlignment="1">
      <alignment horizontal="left" vertical="top" wrapText="1"/>
      <protection locked="0"/>
    </xf>
    <xf numFmtId="0" fontId="14" fillId="38" borderId="1" xfId="73" applyFill="1" applyBorder="1" applyAlignment="1" applyProtection="1">
      <alignment horizontal="left" vertical="top" wrapText="1"/>
      <protection locked="0"/>
    </xf>
    <xf numFmtId="166" fontId="6" fillId="38" borderId="1" xfId="80" applyNumberFormat="1" applyFont="1" applyFill="1" applyBorder="1" applyAlignment="1">
      <alignment vertical="top" wrapText="1"/>
      <protection locked="0"/>
    </xf>
    <xf numFmtId="168" fontId="70" fillId="38" borderId="1" xfId="79" applyNumberFormat="1" applyFont="1" applyFill="1" applyBorder="1" applyAlignment="1">
      <alignment horizontal="left" vertical="top" wrapText="1"/>
    </xf>
    <xf numFmtId="0" fontId="0" fillId="0" borderId="1" xfId="0" applyBorder="1" applyAlignment="1">
      <alignment wrapText="1"/>
    </xf>
    <xf numFmtId="0" fontId="100" fillId="38" borderId="0" xfId="0" applyFont="1" applyFill="1" applyAlignment="1">
      <alignment wrapText="1"/>
    </xf>
    <xf numFmtId="0" fontId="100" fillId="38" borderId="1" xfId="0" applyFont="1" applyFill="1" applyBorder="1" applyAlignment="1">
      <alignment wrapText="1"/>
    </xf>
    <xf numFmtId="0" fontId="14" fillId="38" borderId="47" xfId="73" applyFill="1" applyBorder="1" applyAlignment="1">
      <alignment horizontal="left" vertical="top" wrapText="1"/>
    </xf>
    <xf numFmtId="0" fontId="6" fillId="39" borderId="35" xfId="73" applyFont="1" applyFill="1" applyBorder="1" applyAlignment="1">
      <alignment horizontal="left" vertical="top" wrapText="1"/>
    </xf>
    <xf numFmtId="0" fontId="6" fillId="34" borderId="46" xfId="73" applyFont="1" applyFill="1" applyBorder="1" applyAlignment="1" applyProtection="1">
      <alignment vertical="top" wrapText="1"/>
      <protection locked="0"/>
    </xf>
    <xf numFmtId="0" fontId="14" fillId="12" borderId="46" xfId="73" applyBorder="1" applyAlignment="1" applyProtection="1">
      <alignment horizontal="left" vertical="top" wrapText="1"/>
      <protection locked="0"/>
    </xf>
    <xf numFmtId="0" fontId="14" fillId="39" borderId="46" xfId="73" applyFill="1" applyBorder="1" applyAlignment="1">
      <alignment horizontal="left" vertical="top" wrapText="1"/>
    </xf>
    <xf numFmtId="0" fontId="6" fillId="34" borderId="46" xfId="80" applyFont="1" applyFill="1" applyBorder="1" applyAlignment="1">
      <alignment horizontal="left" vertical="top"/>
      <protection locked="0"/>
    </xf>
    <xf numFmtId="0" fontId="6" fillId="34" borderId="35" xfId="80" applyFont="1" applyFill="1" applyBorder="1" applyAlignment="1">
      <alignment horizontal="left" vertical="top"/>
      <protection locked="0"/>
    </xf>
    <xf numFmtId="0" fontId="6" fillId="0" borderId="46" xfId="80" applyFont="1" applyFill="1" applyBorder="1" applyAlignment="1">
      <alignment horizontal="left" vertical="top"/>
      <protection locked="0"/>
    </xf>
    <xf numFmtId="0" fontId="14" fillId="0" borderId="46" xfId="80" applyFont="1" applyFill="1" applyBorder="1" applyAlignment="1">
      <alignment horizontal="left" vertical="top"/>
      <protection locked="0"/>
    </xf>
    <xf numFmtId="0" fontId="6" fillId="34" borderId="46" xfId="73" applyFont="1" applyFill="1" applyBorder="1" applyAlignment="1" applyProtection="1">
      <alignment horizontal="center" vertical="top" wrapText="1"/>
      <protection locked="0"/>
    </xf>
    <xf numFmtId="0" fontId="6" fillId="45" borderId="46" xfId="80" applyFont="1" applyFill="1" applyBorder="1" applyAlignment="1">
      <alignment horizontal="left" vertical="top"/>
      <protection locked="0"/>
    </xf>
    <xf numFmtId="0" fontId="14" fillId="0" borderId="1" xfId="73" applyFill="1" applyBorder="1" applyAlignment="1">
      <alignment horizontal="left" vertical="top" wrapText="1"/>
    </xf>
    <xf numFmtId="0" fontId="0" fillId="0" borderId="1" xfId="0" applyBorder="1" applyAlignment="1" applyProtection="1">
      <alignment horizontal="left" vertical="top" wrapText="1"/>
      <protection locked="0"/>
    </xf>
    <xf numFmtId="0" fontId="0" fillId="0" borderId="1" xfId="0" applyBorder="1" applyAlignment="1" applyProtection="1">
      <alignment horizontal="left" vertical="top"/>
      <protection locked="0"/>
    </xf>
    <xf numFmtId="0" fontId="6" fillId="39" borderId="1" xfId="73" applyFont="1" applyFill="1" applyBorder="1" applyAlignment="1">
      <alignment horizontal="left" vertical="top" wrapText="1"/>
    </xf>
    <xf numFmtId="0" fontId="6" fillId="0" borderId="1" xfId="73" applyFont="1" applyFill="1" applyBorder="1" applyAlignment="1">
      <alignment horizontal="left" vertical="top" wrapText="1"/>
    </xf>
    <xf numFmtId="0" fontId="6" fillId="0" borderId="1" xfId="0" applyFont="1" applyBorder="1" applyAlignment="1" applyProtection="1">
      <alignment horizontal="left" vertical="top"/>
      <protection locked="0"/>
    </xf>
    <xf numFmtId="0" fontId="6" fillId="0" borderId="1" xfId="0" applyFont="1" applyBorder="1" applyAlignment="1" applyProtection="1">
      <alignment horizontal="left" vertical="top" wrapText="1"/>
      <protection locked="0"/>
    </xf>
    <xf numFmtId="168" fontId="70" fillId="0" borderId="1" xfId="79" applyNumberFormat="1" applyFont="1" applyFill="1" applyBorder="1" applyAlignment="1">
      <alignment horizontal="left" vertical="top" wrapText="1"/>
    </xf>
    <xf numFmtId="0" fontId="13" fillId="0" borderId="1" xfId="80" applyFont="1" applyFill="1" applyBorder="1" applyAlignment="1" applyProtection="1">
      <alignment horizontal="left" vertical="top" wrapText="1"/>
    </xf>
    <xf numFmtId="0" fontId="17" fillId="0" borderId="1" xfId="80" applyFill="1" applyBorder="1" applyAlignment="1" applyProtection="1">
      <alignment horizontal="left" vertical="top"/>
    </xf>
    <xf numFmtId="0" fontId="52" fillId="40" borderId="1" xfId="1" applyFont="1" applyFill="1" applyBorder="1" applyAlignment="1">
      <alignment horizontal="left" vertical="top" wrapText="1"/>
    </xf>
    <xf numFmtId="0" fontId="12" fillId="0" borderId="1" xfId="1" applyFill="1" applyBorder="1" applyAlignment="1">
      <alignment horizontal="left" vertical="top"/>
    </xf>
    <xf numFmtId="0" fontId="12" fillId="0" borderId="1" xfId="1" applyFill="1" applyBorder="1" applyAlignment="1" applyProtection="1">
      <alignment horizontal="left" vertical="top"/>
      <protection locked="0"/>
    </xf>
    <xf numFmtId="0" fontId="12" fillId="0" borderId="1" xfId="1" applyFill="1" applyBorder="1" applyAlignment="1" applyProtection="1">
      <alignment horizontal="left" vertical="top" wrapText="1"/>
      <protection locked="0"/>
    </xf>
    <xf numFmtId="0" fontId="100" fillId="45" borderId="0" xfId="0" applyFont="1" applyFill="1" applyAlignment="1">
      <alignment wrapText="1"/>
    </xf>
    <xf numFmtId="0" fontId="102" fillId="38" borderId="0" xfId="0" applyFont="1" applyFill="1" applyAlignment="1">
      <alignment horizontal="center" wrapText="1"/>
    </xf>
    <xf numFmtId="49" fontId="101" fillId="38" borderId="1" xfId="0" applyNumberFormat="1" applyFont="1" applyFill="1" applyBorder="1" applyAlignment="1">
      <alignment wrapText="1"/>
    </xf>
    <xf numFmtId="0" fontId="0" fillId="48" borderId="0" xfId="0" applyFill="1" applyAlignment="1">
      <alignment wrapText="1"/>
    </xf>
    <xf numFmtId="0" fontId="16" fillId="48" borderId="0" xfId="0" applyFont="1" applyFill="1" applyAlignment="1">
      <alignment vertical="top" wrapText="1"/>
    </xf>
    <xf numFmtId="0" fontId="100" fillId="48" borderId="1" xfId="0" applyFont="1" applyFill="1" applyBorder="1" applyAlignment="1">
      <alignment wrapText="1"/>
    </xf>
    <xf numFmtId="0" fontId="46" fillId="0" borderId="0" xfId="0" applyFont="1" applyAlignment="1">
      <alignment horizontal="center" vertical="center"/>
    </xf>
    <xf numFmtId="0" fontId="31" fillId="33" borderId="47" xfId="1" applyFont="1" applyFill="1" applyBorder="1" applyAlignment="1">
      <alignment horizontal="left" vertical="top" wrapText="1"/>
    </xf>
    <xf numFmtId="0" fontId="31" fillId="33" borderId="49" xfId="1" applyFont="1" applyFill="1" applyBorder="1" applyAlignment="1">
      <alignment horizontal="left" vertical="top" wrapText="1"/>
    </xf>
    <xf numFmtId="0" fontId="31" fillId="33" borderId="48" xfId="1" applyFont="1" applyFill="1" applyBorder="1" applyAlignment="1">
      <alignment horizontal="left" vertical="top" wrapText="1"/>
    </xf>
    <xf numFmtId="0" fontId="52" fillId="34" borderId="0" xfId="1" applyFont="1" applyFill="1" applyAlignment="1">
      <alignment horizontal="center" vertical="top" wrapText="1"/>
    </xf>
    <xf numFmtId="0" fontId="77" fillId="0" borderId="0" xfId="0" applyFont="1" applyAlignment="1">
      <alignment horizontal="center" vertical="center"/>
    </xf>
    <xf numFmtId="0" fontId="76" fillId="0" borderId="0" xfId="0" applyFont="1" applyAlignment="1">
      <alignment horizontal="center" vertical="center"/>
    </xf>
    <xf numFmtId="0" fontId="12" fillId="12" borderId="24" xfId="1" applyBorder="1" applyAlignment="1">
      <alignment horizontal="left" vertical="top"/>
    </xf>
    <xf numFmtId="0" fontId="14" fillId="12" borderId="47" xfId="73" applyBorder="1" applyAlignment="1">
      <alignment horizontal="left" vertical="top"/>
    </xf>
    <xf numFmtId="0" fontId="14" fillId="12" borderId="49" xfId="73" applyBorder="1" applyAlignment="1">
      <alignment horizontal="left" vertical="top"/>
    </xf>
    <xf numFmtId="0" fontId="14" fillId="12" borderId="48" xfId="73" applyBorder="1" applyAlignment="1">
      <alignment horizontal="left" vertical="top"/>
    </xf>
    <xf numFmtId="0" fontId="14" fillId="12" borderId="47" xfId="73" applyBorder="1" applyAlignment="1">
      <alignment horizontal="left" vertical="top" wrapText="1"/>
    </xf>
    <xf numFmtId="0" fontId="14" fillId="12" borderId="49" xfId="73" applyBorder="1" applyAlignment="1">
      <alignment horizontal="left" vertical="top" wrapText="1"/>
    </xf>
    <xf numFmtId="0" fontId="14" fillId="12" borderId="48" xfId="73" applyBorder="1" applyAlignment="1">
      <alignment horizontal="left" vertical="top" wrapText="1"/>
    </xf>
    <xf numFmtId="0" fontId="6" fillId="34" borderId="1" xfId="73" applyFont="1" applyFill="1" applyBorder="1" applyAlignment="1">
      <alignment horizontal="left" vertical="top"/>
    </xf>
    <xf numFmtId="0" fontId="14" fillId="12" borderId="46" xfId="73" applyBorder="1" applyAlignment="1">
      <alignment horizontal="left" vertical="top" wrapText="1"/>
    </xf>
    <xf numFmtId="0" fontId="14" fillId="12" borderId="8" xfId="73" applyBorder="1" applyAlignment="1">
      <alignment horizontal="left" vertical="top" wrapText="1"/>
    </xf>
    <xf numFmtId="0" fontId="14" fillId="12" borderId="19" xfId="73" applyBorder="1" applyAlignment="1">
      <alignment horizontal="left" vertical="top" wrapText="1"/>
    </xf>
    <xf numFmtId="0" fontId="82" fillId="0" borderId="0" xfId="0" applyFont="1" applyAlignment="1">
      <alignment horizontal="center" vertical="center"/>
    </xf>
    <xf numFmtId="0" fontId="0" fillId="0" borderId="1" xfId="0" applyBorder="1" applyAlignment="1">
      <alignment horizontal="center" vertical="center" wrapText="1"/>
    </xf>
    <xf numFmtId="0" fontId="56" fillId="33" borderId="8" xfId="1" applyFont="1" applyFill="1" applyBorder="1" applyAlignment="1">
      <alignment horizontal="left" vertical="top" wrapText="1"/>
    </xf>
    <xf numFmtId="0" fontId="86" fillId="44" borderId="1" xfId="0" applyFont="1" applyFill="1" applyBorder="1" applyAlignment="1" applyProtection="1">
      <alignment horizontal="center" vertical="center" wrapText="1" readingOrder="1"/>
      <protection locked="0"/>
    </xf>
    <xf numFmtId="0" fontId="86" fillId="44" borderId="1" xfId="0" applyFont="1" applyFill="1" applyBorder="1" applyAlignment="1" applyProtection="1">
      <alignment horizontal="center" vertical="top" wrapText="1" readingOrder="1"/>
      <protection locked="0"/>
    </xf>
    <xf numFmtId="190" fontId="7" fillId="12" borderId="1" xfId="73" applyNumberFormat="1" applyFont="1" applyBorder="1" applyAlignment="1">
      <alignment horizontal="left" vertical="center" wrapText="1"/>
    </xf>
    <xf numFmtId="0" fontId="86" fillId="44" borderId="42" xfId="0" applyFont="1" applyFill="1" applyBorder="1" applyAlignment="1" applyProtection="1">
      <alignment horizontal="center" vertical="top" wrapText="1" readingOrder="1"/>
      <protection locked="0"/>
    </xf>
    <xf numFmtId="14" fontId="86" fillId="44" borderId="1" xfId="0" applyNumberFormat="1" applyFont="1" applyFill="1" applyBorder="1" applyAlignment="1" applyProtection="1">
      <alignment horizontal="center" vertical="top" wrapText="1" readingOrder="1"/>
      <protection locked="0"/>
    </xf>
    <xf numFmtId="0" fontId="86" fillId="44" borderId="47" xfId="0" applyFont="1" applyFill="1" applyBorder="1" applyAlignment="1" applyProtection="1">
      <alignment horizontal="center" vertical="top" wrapText="1" readingOrder="1"/>
      <protection locked="0"/>
    </xf>
    <xf numFmtId="0" fontId="86" fillId="44" borderId="49" xfId="0" applyFont="1" applyFill="1" applyBorder="1" applyAlignment="1" applyProtection="1">
      <alignment horizontal="center" vertical="top" wrapText="1" readingOrder="1"/>
      <protection locked="0"/>
    </xf>
    <xf numFmtId="0" fontId="86" fillId="44" borderId="48" xfId="0" applyFont="1" applyFill="1" applyBorder="1" applyAlignment="1" applyProtection="1">
      <alignment horizontal="center" vertical="top" wrapText="1" readingOrder="1"/>
      <protection locked="0"/>
    </xf>
    <xf numFmtId="0" fontId="86" fillId="44" borderId="1" xfId="0" applyFont="1" applyFill="1" applyBorder="1" applyAlignment="1" applyProtection="1">
      <alignment horizontal="left" vertical="top" wrapText="1" readingOrder="1"/>
      <protection locked="0"/>
    </xf>
    <xf numFmtId="0" fontId="7" fillId="12" borderId="47" xfId="73" applyFont="1" applyBorder="1" applyAlignment="1">
      <alignment horizontal="left" vertical="top" wrapText="1"/>
    </xf>
    <xf numFmtId="0" fontId="7" fillId="12" borderId="49" xfId="73" applyFont="1" applyBorder="1" applyAlignment="1">
      <alignment horizontal="left" vertical="top" wrapText="1"/>
    </xf>
    <xf numFmtId="0" fontId="7" fillId="12" borderId="48" xfId="73" applyFont="1" applyBorder="1" applyAlignment="1">
      <alignment horizontal="left" vertical="top" wrapText="1"/>
    </xf>
    <xf numFmtId="0" fontId="6" fillId="34" borderId="21" xfId="73" applyFont="1" applyFill="1" applyBorder="1" applyAlignment="1">
      <alignment horizontal="left" vertical="top" wrapText="1"/>
    </xf>
    <xf numFmtId="0" fontId="6" fillId="34" borderId="0" xfId="73" applyFont="1" applyFill="1" applyBorder="1" applyAlignment="1">
      <alignment horizontal="left" vertical="top" wrapText="1"/>
    </xf>
    <xf numFmtId="0" fontId="36" fillId="12" borderId="24" xfId="73" applyFont="1" applyBorder="1" applyAlignment="1">
      <alignment horizontal="left" vertical="top" wrapText="1"/>
    </xf>
    <xf numFmtId="0" fontId="36" fillId="12" borderId="23" xfId="73" applyFont="1" applyBorder="1" applyAlignment="1">
      <alignment horizontal="left" vertical="top" wrapText="1"/>
    </xf>
    <xf numFmtId="0" fontId="12" fillId="12" borderId="0" xfId="1" applyAlignment="1">
      <alignment horizontal="left" vertical="top" wrapText="1"/>
    </xf>
    <xf numFmtId="0" fontId="12" fillId="12" borderId="24" xfId="1" applyBorder="1" applyAlignment="1">
      <alignment horizontal="left" vertical="top" wrapText="1"/>
    </xf>
    <xf numFmtId="0" fontId="50" fillId="12" borderId="47" xfId="73" applyFont="1" applyBorder="1" applyAlignment="1">
      <alignment horizontal="left" vertical="top"/>
    </xf>
    <xf numFmtId="0" fontId="50" fillId="12" borderId="49" xfId="73" applyFont="1" applyBorder="1" applyAlignment="1">
      <alignment horizontal="left" vertical="top"/>
    </xf>
    <xf numFmtId="0" fontId="50" fillId="12" borderId="48" xfId="73" applyFont="1" applyBorder="1" applyAlignment="1">
      <alignment horizontal="left" vertical="top"/>
    </xf>
    <xf numFmtId="0" fontId="14" fillId="12" borderId="0" xfId="73" applyBorder="1" applyAlignment="1">
      <alignment horizontal="left" vertical="top" wrapText="1"/>
    </xf>
    <xf numFmtId="0" fontId="14" fillId="12" borderId="24" xfId="73" applyBorder="1" applyAlignment="1">
      <alignment horizontal="left" vertical="top" wrapText="1"/>
    </xf>
    <xf numFmtId="0" fontId="14" fillId="12" borderId="21" xfId="73" applyBorder="1" applyAlignment="1">
      <alignment horizontal="left" vertical="top" wrapText="1"/>
    </xf>
    <xf numFmtId="0" fontId="7" fillId="12" borderId="35" xfId="73" applyFont="1" applyBorder="1" applyAlignment="1">
      <alignment horizontal="left" vertical="top" wrapText="1"/>
    </xf>
    <xf numFmtId="0" fontId="7" fillId="12" borderId="38" xfId="73" applyFont="1" applyBorder="1" applyAlignment="1">
      <alignment horizontal="left" vertical="top" wrapText="1"/>
    </xf>
    <xf numFmtId="0" fontId="7" fillId="12" borderId="34" xfId="73" applyFont="1" applyBorder="1" applyAlignment="1">
      <alignment horizontal="left" vertical="top" wrapText="1"/>
    </xf>
    <xf numFmtId="0" fontId="7" fillId="12" borderId="22" xfId="73" applyFont="1" applyBorder="1" applyAlignment="1">
      <alignment horizontal="left" vertical="top" wrapText="1"/>
    </xf>
    <xf numFmtId="0" fontId="7" fillId="12" borderId="24" xfId="73" applyFont="1" applyBorder="1" applyAlignment="1">
      <alignment horizontal="left" vertical="top" wrapText="1"/>
    </xf>
    <xf numFmtId="0" fontId="7" fillId="12" borderId="23" xfId="73" applyFont="1" applyBorder="1" applyAlignment="1">
      <alignment horizontal="left" vertical="top" wrapText="1"/>
    </xf>
    <xf numFmtId="190" fontId="7" fillId="12" borderId="35" xfId="73" applyNumberFormat="1" applyFont="1" applyBorder="1" applyAlignment="1">
      <alignment horizontal="left" vertical="top" wrapText="1"/>
    </xf>
    <xf numFmtId="190" fontId="7" fillId="12" borderId="22" xfId="73" applyNumberFormat="1" applyFont="1" applyBorder="1" applyAlignment="1">
      <alignment horizontal="left" vertical="top" wrapText="1"/>
    </xf>
    <xf numFmtId="190" fontId="14" fillId="12" borderId="46" xfId="73" applyNumberFormat="1" applyBorder="1" applyAlignment="1">
      <alignment horizontal="left" vertical="top" wrapText="1"/>
    </xf>
    <xf numFmtId="190" fontId="14" fillId="12" borderId="8" xfId="73" applyNumberFormat="1" applyBorder="1" applyAlignment="1">
      <alignment horizontal="left" vertical="top" wrapText="1"/>
    </xf>
    <xf numFmtId="190" fontId="14" fillId="12" borderId="26" xfId="73" applyNumberFormat="1" applyBorder="1" applyAlignment="1">
      <alignment horizontal="left" vertical="top" wrapText="1"/>
    </xf>
    <xf numFmtId="190" fontId="7" fillId="12" borderId="49" xfId="73" applyNumberFormat="1" applyFont="1" applyBorder="1" applyAlignment="1">
      <alignment horizontal="center" vertical="top"/>
    </xf>
    <xf numFmtId="190" fontId="7" fillId="12" borderId="48" xfId="73" applyNumberFormat="1" applyFont="1" applyBorder="1" applyAlignment="1">
      <alignment horizontal="center" vertical="top"/>
    </xf>
    <xf numFmtId="190" fontId="7" fillId="12" borderId="24" xfId="73" applyNumberFormat="1" applyFont="1" applyBorder="1" applyAlignment="1">
      <alignment horizontal="center" vertical="top" wrapText="1"/>
    </xf>
    <xf numFmtId="0" fontId="56" fillId="33" borderId="1" xfId="1" applyFont="1" applyFill="1" applyBorder="1" applyAlignment="1">
      <alignment horizontal="left" vertical="top" wrapText="1"/>
    </xf>
    <xf numFmtId="0" fontId="47" fillId="34" borderId="1" xfId="0" applyFont="1" applyFill="1" applyBorder="1" applyAlignment="1">
      <alignment horizontal="left" vertical="top" textRotation="90" wrapText="1"/>
    </xf>
    <xf numFmtId="0" fontId="14" fillId="12" borderId="22" xfId="73" applyBorder="1" applyAlignment="1">
      <alignment horizontal="left" vertical="top" wrapText="1"/>
    </xf>
    <xf numFmtId="0" fontId="31" fillId="38" borderId="1" xfId="1" applyFont="1" applyFill="1" applyBorder="1" applyAlignment="1" applyProtection="1">
      <alignment horizontal="center" vertical="top"/>
      <protection locked="0"/>
    </xf>
    <xf numFmtId="0" fontId="75" fillId="38" borderId="1" xfId="0" applyFont="1" applyFill="1" applyBorder="1" applyAlignment="1" applyProtection="1">
      <alignment horizontal="center" vertical="center" wrapText="1"/>
      <protection locked="0"/>
    </xf>
    <xf numFmtId="0" fontId="75" fillId="38" borderId="1" xfId="0" applyFont="1" applyFill="1" applyBorder="1" applyAlignment="1" applyProtection="1">
      <alignment horizontal="center" vertical="center"/>
      <protection locked="0"/>
    </xf>
    <xf numFmtId="0" fontId="18" fillId="34" borderId="1" xfId="73" applyFont="1" applyFill="1" applyBorder="1" applyAlignment="1" applyProtection="1">
      <alignment horizontal="center" vertical="top"/>
      <protection locked="0"/>
    </xf>
    <xf numFmtId="0" fontId="6" fillId="34" borderId="1" xfId="73" applyFont="1" applyFill="1" applyBorder="1" applyAlignment="1" applyProtection="1">
      <alignment horizontal="center" vertical="top" wrapText="1"/>
      <protection locked="0"/>
    </xf>
    <xf numFmtId="0" fontId="60" fillId="33" borderId="22" xfId="1" applyFont="1" applyFill="1" applyBorder="1" applyAlignment="1">
      <alignment horizontal="left" vertical="top" wrapText="1"/>
    </xf>
    <xf numFmtId="0" fontId="60" fillId="33" borderId="24" xfId="1" applyFont="1" applyFill="1" applyBorder="1" applyAlignment="1">
      <alignment horizontal="left" vertical="top" wrapText="1"/>
    </xf>
    <xf numFmtId="0" fontId="60" fillId="33" borderId="23" xfId="1" applyFont="1" applyFill="1" applyBorder="1" applyAlignment="1">
      <alignment horizontal="left" vertical="top" wrapText="1"/>
    </xf>
    <xf numFmtId="0" fontId="15" fillId="38" borderId="1" xfId="0" applyFont="1" applyFill="1" applyBorder="1" applyAlignment="1" applyProtection="1">
      <alignment horizontal="center" vertical="center" wrapText="1"/>
      <protection locked="0"/>
    </xf>
    <xf numFmtId="0" fontId="15" fillId="38" borderId="1" xfId="0" applyFont="1" applyFill="1" applyBorder="1" applyAlignment="1" applyProtection="1">
      <alignment horizontal="center" vertical="center"/>
      <protection locked="0"/>
    </xf>
    <xf numFmtId="0" fontId="56" fillId="33" borderId="0" xfId="1" applyFont="1" applyFill="1" applyAlignment="1">
      <alignment horizontal="left" vertical="top" wrapText="1"/>
    </xf>
    <xf numFmtId="0" fontId="56" fillId="33" borderId="0" xfId="1" applyFont="1" applyFill="1" applyAlignment="1">
      <alignment horizontal="left" vertical="top"/>
    </xf>
    <xf numFmtId="0" fontId="0" fillId="38" borderId="24" xfId="0" applyFill="1" applyBorder="1" applyAlignment="1">
      <alignment horizontal="center"/>
    </xf>
    <xf numFmtId="0" fontId="18" fillId="38" borderId="1" xfId="73" applyFont="1" applyFill="1" applyBorder="1" applyAlignment="1">
      <alignment horizontal="center" vertical="top" wrapText="1"/>
    </xf>
    <xf numFmtId="0" fontId="60" fillId="33" borderId="0" xfId="1" applyFont="1" applyFill="1" applyAlignment="1">
      <alignment horizontal="left" vertical="top" wrapText="1"/>
    </xf>
    <xf numFmtId="0" fontId="22" fillId="39" borderId="0" xfId="1" applyFont="1" applyFill="1" applyAlignment="1">
      <alignment horizontal="center" vertical="center" wrapText="1"/>
    </xf>
    <xf numFmtId="0" fontId="79" fillId="39" borderId="0" xfId="1" applyFont="1" applyFill="1" applyAlignment="1">
      <alignment horizontal="center" vertical="center" wrapText="1"/>
    </xf>
    <xf numFmtId="0" fontId="79" fillId="39" borderId="24" xfId="1" applyFont="1" applyFill="1" applyBorder="1" applyAlignment="1">
      <alignment horizontal="center" vertical="center" wrapText="1"/>
    </xf>
    <xf numFmtId="190" fontId="7" fillId="12" borderId="24" xfId="73" applyNumberFormat="1" applyFont="1" applyBorder="1" applyAlignment="1">
      <alignment horizontal="center" vertical="top"/>
    </xf>
    <xf numFmtId="190" fontId="7" fillId="12" borderId="47" xfId="73" applyNumberFormat="1" applyFont="1" applyBorder="1" applyAlignment="1">
      <alignment horizontal="center" vertical="top"/>
    </xf>
    <xf numFmtId="0" fontId="1" fillId="34" borderId="1" xfId="73" applyFont="1" applyFill="1" applyBorder="1" applyAlignment="1">
      <alignment horizontal="center" vertical="top"/>
    </xf>
    <xf numFmtId="0" fontId="1" fillId="34" borderId="1" xfId="73" applyFont="1" applyFill="1" applyBorder="1" applyAlignment="1">
      <alignment horizontal="center" vertical="top" wrapText="1"/>
    </xf>
    <xf numFmtId="0" fontId="18" fillId="38" borderId="0" xfId="73" applyFont="1" applyFill="1" applyBorder="1" applyAlignment="1">
      <alignment horizontal="center" vertical="top"/>
    </xf>
    <xf numFmtId="0" fontId="71" fillId="12" borderId="50" xfId="1" applyFont="1" applyBorder="1" applyAlignment="1">
      <alignment horizontal="center" vertical="top" wrapText="1"/>
    </xf>
    <xf numFmtId="0" fontId="71" fillId="12" borderId="51" xfId="1" applyFont="1" applyBorder="1" applyAlignment="1">
      <alignment horizontal="center" vertical="top" wrapText="1"/>
    </xf>
    <xf numFmtId="0" fontId="71" fillId="12" borderId="52" xfId="1" applyFont="1" applyBorder="1" applyAlignment="1">
      <alignment horizontal="center" vertical="top" wrapText="1"/>
    </xf>
    <xf numFmtId="0" fontId="30" fillId="33" borderId="0" xfId="1" applyFont="1" applyFill="1" applyAlignment="1">
      <alignment horizontal="left" vertical="top" wrapText="1"/>
    </xf>
    <xf numFmtId="0" fontId="73" fillId="12" borderId="45" xfId="73" applyFont="1" applyBorder="1" applyAlignment="1">
      <alignment horizontal="center" vertical="top" wrapText="1"/>
    </xf>
    <xf numFmtId="0" fontId="27" fillId="12" borderId="0" xfId="73" applyFont="1" applyBorder="1" applyAlignment="1">
      <alignment horizontal="center" vertical="top" wrapText="1"/>
    </xf>
    <xf numFmtId="0" fontId="0" fillId="38" borderId="1" xfId="0" applyFill="1" applyBorder="1" applyAlignment="1" applyProtection="1">
      <alignment horizontal="center" vertical="center" wrapText="1"/>
      <protection locked="0"/>
    </xf>
  </cellXfs>
  <cellStyles count="111">
    <cellStyle name="20% - Accent4" xfId="105" builtinId="42"/>
    <cellStyle name="Active Cell" xfId="86" xr:uid="{A61E6CD2-A759-4387-A8D8-8B52C2895535}"/>
    <cellStyle name="Basic" xfId="96" xr:uid="{097ACDB8-D7D7-4F12-A2DF-FC38CF0EA696}"/>
    <cellStyle name="Basic Locked" xfId="92" xr:uid="{416A2224-E908-42C4-AC6D-CB447C0C49B3}"/>
    <cellStyle name="Blank" xfId="90" xr:uid="{75DFB73B-7D0D-4B2A-8AD5-112B383BEAB3}"/>
    <cellStyle name="BreakHyperlinks" xfId="41" xr:uid="{00000000-0005-0000-0000-000000000000}"/>
    <cellStyle name="Calc-%-0.0" xfId="8" xr:uid="{00000000-0005-0000-0000-000002000000}"/>
    <cellStyle name="Calc-%-0.00" xfId="25" xr:uid="{00000000-0005-0000-0000-000003000000}"/>
    <cellStyle name="Calc-Date-Full" xfId="27" xr:uid="{00000000-0005-0000-0000-000004000000}"/>
    <cellStyle name="Calc-Date-Short" xfId="9" xr:uid="{00000000-0005-0000-0000-000005000000}"/>
    <cellStyle name="Calc-Flag" xfId="13" xr:uid="{00000000-0005-0000-0000-000006000000}"/>
    <cellStyle name="Calc-Text" xfId="10" xr:uid="{00000000-0005-0000-0000-000007000000}"/>
    <cellStyle name="Calc-Total" xfId="14" xr:uid="{00000000-0005-0000-0000-000008000000}"/>
    <cellStyle name="Calc-Total-$" xfId="58" xr:uid="{00000000-0005-0000-0000-000009000000}"/>
    <cellStyle name="Calc-Total-$0.00" xfId="59" xr:uid="{00000000-0005-0000-0000-00000A000000}"/>
    <cellStyle name="Calc-Total-£" xfId="54" xr:uid="{00000000-0005-0000-0000-00000B000000}"/>
    <cellStyle name="Calc-Total-£0.00" xfId="55" xr:uid="{00000000-0005-0000-0000-00000C000000}"/>
    <cellStyle name="Calc-Total-€" xfId="56" xr:uid="{00000000-0005-0000-0000-00000D000000}"/>
    <cellStyle name="Calc-Total-€0.00" xfId="57" xr:uid="{00000000-0005-0000-0000-00000E000000}"/>
    <cellStyle name="Calc-Total-0.0" xfId="30" xr:uid="{00000000-0005-0000-0000-00000F000000}"/>
    <cellStyle name="Calc-Total-0.00" xfId="31" xr:uid="{00000000-0005-0000-0000-000010000000}"/>
    <cellStyle name="Calc-Value" xfId="11" xr:uid="{00000000-0005-0000-0000-000011000000}"/>
    <cellStyle name="Calc-Value-$" xfId="52" xr:uid="{00000000-0005-0000-0000-000012000000}"/>
    <cellStyle name="Calc-Value-$0.00" xfId="53" xr:uid="{00000000-0005-0000-0000-000013000000}"/>
    <cellStyle name="Calc-Value-£" xfId="12" xr:uid="{00000000-0005-0000-0000-000014000000}"/>
    <cellStyle name="Calc-Value-£0.00" xfId="49" xr:uid="{00000000-0005-0000-0000-000015000000}"/>
    <cellStyle name="Calc-Value-€" xfId="50" xr:uid="{00000000-0005-0000-0000-000016000000}"/>
    <cellStyle name="Calc-Value-€0.00" xfId="51" xr:uid="{00000000-0005-0000-0000-000017000000}"/>
    <cellStyle name="Calc-Value-0.0" xfId="28" xr:uid="{00000000-0005-0000-0000-000018000000}"/>
    <cellStyle name="Calc-Value-0.00" xfId="29" xr:uid="{00000000-0005-0000-0000-000019000000}"/>
    <cellStyle name="Check Cell 2" xfId="82" xr:uid="{12CB68AF-75A6-4D7C-9FE3-179738D60696}"/>
    <cellStyle name="Check Green" xfId="38" xr:uid="{00000000-0005-0000-0000-00001A000000}"/>
    <cellStyle name="Check Red" xfId="19" xr:uid="{00000000-0005-0000-0000-00001B000000}"/>
    <cellStyle name="Check Red 2" xfId="108" xr:uid="{984B1A74-191E-4B8A-BFB8-C26E70803376}"/>
    <cellStyle name="Constant" xfId="20" xr:uid="{00000000-0005-0000-0000-00001C000000}"/>
    <cellStyle name="End" xfId="76" xr:uid="{635FA5FB-4B9A-42F2-8749-6D771D452DA6}"/>
    <cellStyle name="Global Calculation" xfId="91" xr:uid="{36470E18-354D-4C07-8B1C-0676D86FA025}"/>
    <cellStyle name="Heading" xfId="73" xr:uid="{00000000-0005-0000-0000-00001D000000}"/>
    <cellStyle name="Heading 1 2" xfId="98" xr:uid="{6B7BA76B-1324-4DD6-9461-E4EC5686FD4B}"/>
    <cellStyle name="Heading 2" xfId="104" builtinId="17"/>
    <cellStyle name="Heading 2 2" xfId="94" xr:uid="{C7919E53-C071-4769-B5ED-2B80948005E5}"/>
    <cellStyle name="Heading 3 2" xfId="89" xr:uid="{55390521-E478-4B58-8F15-35D39CABF6A3}"/>
    <cellStyle name="Heading 4 2" xfId="85" xr:uid="{9AD938DD-39EF-49AA-9D01-066198C25B09}"/>
    <cellStyle name="Heading 5" xfId="109" xr:uid="{FE150F27-27C9-4510-B235-92EF63A2987D}"/>
    <cellStyle name="Hyperlink" xfId="2" builtinId="8"/>
    <cellStyle name="Input-%" xfId="3" xr:uid="{00000000-0005-0000-0000-000020000000}"/>
    <cellStyle name="Input-%-0.0" xfId="22" xr:uid="{00000000-0005-0000-0000-000021000000}"/>
    <cellStyle name="Input-%0.00" xfId="23" xr:uid="{00000000-0005-0000-0000-000022000000}"/>
    <cellStyle name="Input-Date-Full" xfId="4" xr:uid="{00000000-0005-0000-0000-000023000000}"/>
    <cellStyle name="Input-Date-MacPherson" xfId="72" xr:uid="{00000000-0005-0000-0000-000024000000}"/>
    <cellStyle name="Input-Date-Short" xfId="5" xr:uid="{00000000-0005-0000-0000-000025000000}"/>
    <cellStyle name="Input-Text" xfId="6" xr:uid="{00000000-0005-0000-0000-000026000000}"/>
    <cellStyle name="Input-Value" xfId="7" xr:uid="{00000000-0005-0000-0000-000027000000}"/>
    <cellStyle name="Input-Value-$" xfId="45" xr:uid="{00000000-0005-0000-0000-000028000000}"/>
    <cellStyle name="Input-Value-$0.00" xfId="48" xr:uid="{00000000-0005-0000-0000-000029000000}"/>
    <cellStyle name="Input-Value-£" xfId="42" xr:uid="{00000000-0005-0000-0000-00002A000000}"/>
    <cellStyle name="Input-Value-£0.00" xfId="44" xr:uid="{00000000-0005-0000-0000-00002B000000}"/>
    <cellStyle name="Input-Value-€" xfId="47" xr:uid="{00000000-0005-0000-0000-00002C000000}"/>
    <cellStyle name="Input-Value-€0.00" xfId="46" xr:uid="{00000000-0005-0000-0000-00002D000000}"/>
    <cellStyle name="Input-Value-0.0" xfId="21" xr:uid="{00000000-0005-0000-0000-00002E000000}"/>
    <cellStyle name="Input-Value-0.00" xfId="26" xr:uid="{00000000-0005-0000-0000-00002F000000}"/>
    <cellStyle name="Label 1" xfId="97" xr:uid="{E022B138-CC82-43E0-B92E-971326E1F54C}"/>
    <cellStyle name="Label 2" xfId="93" xr:uid="{87432F28-2F6B-4BCB-9569-CD0101C42385}"/>
    <cellStyle name="Label 3" xfId="88" xr:uid="{C90B7E0F-1B2A-4068-8478-974BB01E319C}"/>
    <cellStyle name="Label 4" xfId="84" xr:uid="{2801AEBE-A998-485D-9196-F125FF00E413}"/>
    <cellStyle name="Local Calculation" xfId="95" xr:uid="{DB7104B7-6BCA-4728-AFBD-0FA660EB363B}"/>
    <cellStyle name="Locked Input" xfId="79" xr:uid="{1BAAD4D3-DED0-4AE8-80EF-0C18BDC3AEC2}"/>
    <cellStyle name="MacroValue" xfId="75" xr:uid="{F2C67BC4-14E5-4BBF-A85A-9A4A8189405B}"/>
    <cellStyle name="N/A" xfId="74" xr:uid="{00000000-0005-0000-0000-000030000000}"/>
    <cellStyle name="Named Range" xfId="43" xr:uid="{00000000-0005-0000-0000-000031000000}"/>
    <cellStyle name="Normal" xfId="0" builtinId="0"/>
    <cellStyle name="Normal 2" xfId="24" xr:uid="{59062A45-AFEC-4E44-91B0-EB824313046B}"/>
    <cellStyle name="Normal 2 2" xfId="110" xr:uid="{594EE15E-4BC9-464A-A805-D209C34139E3}"/>
    <cellStyle name="Normal 3" xfId="107" xr:uid="{07EB2D53-F531-4F22-B604-B38C08643EB7}"/>
    <cellStyle name="Normal 6" xfId="106" xr:uid="{6E5415ED-53AD-478D-8D3D-D058A76EECBD}"/>
    <cellStyle name="Output 2" xfId="87" xr:uid="{EE59A433-26E8-492F-A444-DC31EBE24D53}"/>
    <cellStyle name="Output-%" xfId="32" xr:uid="{00000000-0005-0000-0000-000033000000}"/>
    <cellStyle name="Output-%-0.0" xfId="15" xr:uid="{00000000-0005-0000-0000-000034000000}"/>
    <cellStyle name="Output-%-0.00" xfId="33" xr:uid="{00000000-0005-0000-0000-000035000000}"/>
    <cellStyle name="Output-Text" xfId="16" xr:uid="{00000000-0005-0000-0000-000036000000}"/>
    <cellStyle name="Output-Total" xfId="36" xr:uid="{00000000-0005-0000-0000-000037000000}"/>
    <cellStyle name="Output-Total-$" xfId="70" xr:uid="{00000000-0005-0000-0000-000038000000}"/>
    <cellStyle name="Output-Total-$0.00" xfId="71" xr:uid="{00000000-0005-0000-0000-000039000000}"/>
    <cellStyle name="Output-Total-£" xfId="66" xr:uid="{00000000-0005-0000-0000-00003A000000}"/>
    <cellStyle name="Output-Total-£0.00" xfId="67" xr:uid="{00000000-0005-0000-0000-00003B000000}"/>
    <cellStyle name="Output-Total-€" xfId="68" xr:uid="{00000000-0005-0000-0000-00003C000000}"/>
    <cellStyle name="Output-Total-€0.00" xfId="69" xr:uid="{00000000-0005-0000-0000-00003D000000}"/>
    <cellStyle name="Output-Total-0.0" xfId="18" xr:uid="{00000000-0005-0000-0000-00003E000000}"/>
    <cellStyle name="Output-Total-0.00" xfId="37" xr:uid="{00000000-0005-0000-0000-00003F000000}"/>
    <cellStyle name="Output-Value" xfId="17" xr:uid="{00000000-0005-0000-0000-000040000000}"/>
    <cellStyle name="Output-Value-$" xfId="64" xr:uid="{00000000-0005-0000-0000-000041000000}"/>
    <cellStyle name="Output-Value-$0.00" xfId="65" xr:uid="{00000000-0005-0000-0000-000042000000}"/>
    <cellStyle name="Output-Value-£" xfId="60" xr:uid="{00000000-0005-0000-0000-000043000000}"/>
    <cellStyle name="Output-Value-£0.00" xfId="61" xr:uid="{00000000-0005-0000-0000-000044000000}"/>
    <cellStyle name="Output-Value-€" xfId="62" xr:uid="{00000000-0005-0000-0000-000045000000}"/>
    <cellStyle name="Output-Value-€0.00" xfId="63" xr:uid="{00000000-0005-0000-0000-000046000000}"/>
    <cellStyle name="Output-Value-0.0" xfId="34" xr:uid="{00000000-0005-0000-0000-000047000000}"/>
    <cellStyle name="Output-Value-0.00" xfId="35" xr:uid="{00000000-0005-0000-0000-000048000000}"/>
    <cellStyle name="PageHeader" xfId="102" xr:uid="{85EFF947-720F-470A-A70F-CF607A206092}"/>
    <cellStyle name="Percent" xfId="103" builtinId="5"/>
    <cellStyle name="Simulation Input" xfId="77" xr:uid="{78C88B13-3C13-44AC-B0B0-896F3AA6E086}"/>
    <cellStyle name="Sub_Heading" xfId="40" xr:uid="{00000000-0005-0000-0000-00004A000000}"/>
    <cellStyle name="Table_End" xfId="39" xr:uid="{00000000-0005-0000-0000-00004B000000}"/>
    <cellStyle name="TemplateColour" xfId="1" xr:uid="{00000000-0005-0000-0000-00004C000000}"/>
    <cellStyle name="Title 2" xfId="100" xr:uid="{5584BB77-0B1D-4D92-A72F-D55FAB29D912}"/>
    <cellStyle name="Title 3" xfId="99" xr:uid="{787CBD36-9638-46D3-88FF-19356C2E295B}"/>
    <cellStyle name="Title 4" xfId="101" xr:uid="{0BE23907-C51C-4888-9C10-A59A6CB36274}"/>
    <cellStyle name="Total 2" xfId="81" xr:uid="{85BE645E-3C01-4510-8A47-C51DA8A1E97F}"/>
    <cellStyle name="Uncertainty Output" xfId="83" xr:uid="{86780CD1-E79B-4BB4-9C90-C6BCBB72F8DA}"/>
    <cellStyle name="Unique Formula" xfId="78" xr:uid="{63123063-FA9C-4CF1-96BA-A38DBFF3B908}"/>
    <cellStyle name="User Input" xfId="80" xr:uid="{90FB632F-37DF-4E58-A974-8864843ECD95}"/>
  </cellStyles>
  <dxfs count="395">
    <dxf>
      <fill>
        <patternFill>
          <bgColor theme="8" tint="0.79998168889431442"/>
        </patternFill>
      </fill>
    </dxf>
    <dxf>
      <fill>
        <patternFill>
          <bgColor theme="5" tint="0.59996337778862885"/>
        </patternFill>
      </fill>
    </dxf>
    <dxf>
      <font>
        <b val="0"/>
        <i val="0"/>
      </font>
      <fill>
        <gradientFill>
          <stop position="0">
            <color theme="9" tint="0.59999389629810485"/>
          </stop>
          <stop position="1">
            <color rgb="FFD8FA6A"/>
          </stop>
        </gradientFill>
      </fill>
      <border>
        <left style="thin">
          <color rgb="FFFFFF00"/>
        </left>
        <right style="thin">
          <color rgb="FFFFFF00"/>
        </right>
        <top style="thin">
          <color rgb="FFFFFF00"/>
        </top>
        <bottom style="thin">
          <color rgb="FFFFFF00"/>
        </bottom>
        <vertical/>
        <horizontal/>
      </border>
    </dxf>
    <dxf>
      <font>
        <b val="0"/>
        <i val="0"/>
      </font>
      <fill>
        <gradientFill>
          <stop position="0">
            <color theme="9" tint="0.59999389629810485"/>
          </stop>
          <stop position="1">
            <color rgb="FFD8FA6A"/>
          </stop>
        </gradientFill>
      </fill>
      <border>
        <left style="thin">
          <color rgb="FFFFFF00"/>
        </left>
        <right style="thin">
          <color rgb="FFFFFF00"/>
        </right>
        <top style="thin">
          <color rgb="FFFFFF00"/>
        </top>
        <bottom style="thin">
          <color rgb="FFFFFF00"/>
        </bottom>
        <vertical/>
        <horizontal/>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ill>
        <patternFill>
          <bgColor rgb="FF00FF00"/>
        </patternFill>
      </fill>
    </dxf>
    <dxf>
      <fill>
        <patternFill>
          <bgColor indexed="11"/>
        </patternFill>
      </fill>
    </dxf>
    <dxf>
      <fill>
        <patternFill>
          <bgColor rgb="FF92D050"/>
        </patternFill>
      </fill>
    </dxf>
    <dxf>
      <fill>
        <patternFill>
          <bgColor rgb="FF00FF00"/>
        </patternFill>
      </fill>
    </dxf>
    <dxf>
      <fill>
        <patternFill>
          <bgColor indexed="11"/>
        </patternFill>
      </fill>
    </dxf>
    <dxf>
      <fill>
        <patternFill>
          <bgColor rgb="FFFFC000"/>
        </patternFill>
      </fill>
    </dxf>
    <dxf>
      <fill>
        <patternFill>
          <bgColor rgb="FFFFFF00"/>
        </patternFill>
      </fill>
    </dxf>
    <dxf>
      <fill>
        <patternFill>
          <bgColor rgb="FF92D05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FF0000"/>
        </patternFill>
      </fill>
    </dxf>
    <dxf>
      <font>
        <b val="0"/>
        <i val="0"/>
        <strike val="0"/>
      </font>
      <fill>
        <patternFill>
          <bgColor rgb="FFFFCCCC"/>
        </patternFill>
      </fill>
    </dxf>
    <dxf>
      <font>
        <strike val="0"/>
      </font>
      <fill>
        <patternFill>
          <bgColor theme="7" tint="0.59996337778862885"/>
        </patternFill>
      </fill>
    </dxf>
    <dxf>
      <fill>
        <patternFill>
          <bgColor rgb="FFFFFF00"/>
        </patternFill>
      </fill>
    </dxf>
    <dxf>
      <font>
        <b val="0"/>
        <i val="0"/>
        <strike val="0"/>
      </font>
      <fill>
        <patternFill>
          <bgColor rgb="FFFFCCCC"/>
        </patternFill>
      </fill>
    </dxf>
    <dxf>
      <font>
        <strike val="0"/>
      </font>
      <fill>
        <patternFill>
          <bgColor theme="7" tint="0.79998168889431442"/>
        </patternFill>
      </fill>
    </dxf>
    <dxf>
      <font>
        <strike val="0"/>
      </font>
      <fill>
        <patternFill>
          <bgColor theme="7" tint="0.59996337778862885"/>
        </patternFill>
      </fill>
    </dxf>
    <dxf>
      <fill>
        <patternFill>
          <bgColor rgb="FFFFFF00"/>
        </patternFill>
      </fill>
    </dxf>
    <dxf>
      <font>
        <b val="0"/>
        <i val="0"/>
        <strike val="0"/>
      </font>
      <fill>
        <patternFill>
          <bgColor rgb="FFFFCCCC"/>
        </patternFill>
      </fill>
    </dxf>
    <dxf>
      <font>
        <strike val="0"/>
      </font>
      <fill>
        <patternFill>
          <bgColor theme="7" tint="0.79998168889431442"/>
        </patternFill>
      </fill>
    </dxf>
    <dxf>
      <font>
        <strike val="0"/>
      </font>
      <fill>
        <patternFill>
          <bgColor theme="7" tint="0.59996337778862885"/>
        </patternFill>
      </fill>
    </dxf>
    <dxf>
      <fill>
        <patternFill>
          <bgColor rgb="FFFFFF00"/>
        </patternFill>
      </fill>
    </dxf>
    <dxf>
      <font>
        <b val="0"/>
        <i val="0"/>
        <strike val="0"/>
      </font>
      <fill>
        <patternFill>
          <bgColor rgb="FFFFCCCC"/>
        </patternFill>
      </fill>
    </dxf>
    <dxf>
      <font>
        <strike val="0"/>
      </font>
      <fill>
        <patternFill>
          <bgColor theme="7" tint="0.79998168889431442"/>
        </patternFill>
      </fill>
    </dxf>
    <dxf>
      <font>
        <strike val="0"/>
      </font>
      <fill>
        <patternFill>
          <bgColor theme="7" tint="0.59996337778862885"/>
        </patternFill>
      </fill>
    </dxf>
    <dxf>
      <fill>
        <patternFill>
          <bgColor rgb="FFFFFF00"/>
        </patternFill>
      </fill>
    </dxf>
    <dxf>
      <font>
        <b val="0"/>
        <i val="0"/>
        <strike val="0"/>
      </font>
      <fill>
        <patternFill>
          <bgColor rgb="FFFFCCCC"/>
        </patternFill>
      </fill>
    </dxf>
    <dxf>
      <font>
        <strike val="0"/>
      </font>
      <fill>
        <patternFill>
          <bgColor theme="7" tint="0.79998168889431442"/>
        </patternFill>
      </fill>
    </dxf>
    <dxf>
      <fill>
        <patternFill>
          <bgColor rgb="FFFFFF00"/>
        </patternFill>
      </fill>
    </dxf>
    <dxf>
      <fill>
        <patternFill>
          <bgColor theme="7" tint="0.79998168889431442"/>
        </patternFill>
      </fill>
    </dxf>
    <dxf>
      <fill>
        <patternFill>
          <bgColor theme="7" tint="0.79998168889431442"/>
        </patternFill>
      </fill>
    </dxf>
    <dxf>
      <fill>
        <patternFill>
          <bgColor theme="7" tint="0.79998168889431442"/>
        </patternFill>
      </fill>
    </dxf>
    <dxf>
      <font>
        <b val="0"/>
        <i val="0"/>
        <strike val="0"/>
      </font>
      <fill>
        <patternFill>
          <bgColor rgb="FFFFCCCC"/>
        </patternFill>
      </fill>
    </dxf>
    <dxf>
      <fill>
        <patternFill>
          <bgColor rgb="FF92D050"/>
        </patternFill>
      </fill>
    </dxf>
    <dxf>
      <font>
        <b val="0"/>
        <i val="0"/>
        <strike val="0"/>
      </font>
      <fill>
        <patternFill>
          <bgColor rgb="FFFFCCCC"/>
        </patternFill>
      </fill>
    </dxf>
    <dxf>
      <font>
        <strike val="0"/>
      </font>
      <fill>
        <patternFill>
          <bgColor theme="8" tint="0.59996337778862885"/>
        </patternFill>
      </fill>
    </dxf>
    <dxf>
      <font>
        <strike val="0"/>
      </font>
      <fill>
        <patternFill>
          <bgColor theme="7" tint="0.59996337778862885"/>
        </patternFill>
      </fill>
    </dxf>
    <dxf>
      <fill>
        <patternFill>
          <bgColor rgb="FFFFFF00"/>
        </patternFill>
      </fill>
    </dxf>
    <dxf>
      <fill>
        <patternFill>
          <bgColor theme="5" tint="0.39994506668294322"/>
        </patternFill>
      </fill>
    </dxf>
    <dxf>
      <fill>
        <patternFill>
          <bgColor rgb="FFFF0000"/>
        </patternFill>
      </fill>
    </dxf>
    <dxf>
      <fill>
        <patternFill>
          <bgColor rgb="FFFFFF00"/>
        </patternFill>
      </fill>
    </dxf>
    <dxf>
      <fill>
        <patternFill>
          <bgColor rgb="FF92D050"/>
        </patternFill>
      </fill>
    </dxf>
    <dxf>
      <fill>
        <patternFill>
          <bgColor theme="7" tint="0.59996337778862885"/>
        </patternFill>
      </fill>
    </dxf>
    <dxf>
      <fill>
        <patternFill>
          <bgColor rgb="FFFFFF00"/>
        </patternFill>
      </fill>
    </dxf>
    <dxf>
      <fill>
        <patternFill>
          <bgColor theme="5"/>
        </patternFill>
      </fill>
    </dxf>
    <dxf>
      <fill>
        <patternFill>
          <bgColor theme="8" tint="0.79998168889431442"/>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indexed="11"/>
        </patternFill>
      </fill>
    </dxf>
    <dxf>
      <font>
        <b val="0"/>
        <i val="0"/>
        <strike val="0"/>
      </font>
      <fill>
        <patternFill>
          <bgColor rgb="FFFFCCCC"/>
        </patternFill>
      </fill>
    </dxf>
    <dxf>
      <font>
        <strike val="0"/>
      </font>
      <fill>
        <patternFill>
          <bgColor theme="7" tint="0.79998168889431442"/>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rgb="FF92D050"/>
        </patternFill>
      </fill>
    </dxf>
    <dxf>
      <fill>
        <patternFill>
          <bgColor rgb="FFFFFF00"/>
        </patternFill>
      </fill>
    </dxf>
    <dxf>
      <fill>
        <patternFill>
          <bgColor rgb="FFFFFF00"/>
        </patternFill>
      </fill>
    </dxf>
    <dxf>
      <fill>
        <patternFill>
          <bgColor theme="9" tint="0.59996337778862885"/>
        </patternFill>
      </fill>
    </dxf>
    <dxf>
      <fill>
        <patternFill>
          <bgColor indexed="11"/>
        </patternFill>
      </fill>
    </dxf>
    <dxf>
      <fill>
        <patternFill>
          <bgColor indexed="11"/>
        </patternFill>
      </fill>
    </dxf>
    <dxf>
      <fill>
        <patternFill>
          <bgColor indexed="11"/>
        </patternFill>
      </fill>
    </dxf>
    <dxf>
      <fill>
        <patternFill>
          <bgColor rgb="FF00FF00"/>
        </patternFill>
      </fill>
    </dxf>
    <dxf>
      <fill>
        <patternFill>
          <bgColor indexed="11"/>
        </patternFill>
      </fill>
    </dxf>
    <dxf>
      <font>
        <color theme="0" tint="-0.24994659260841701"/>
      </font>
      <fill>
        <patternFill>
          <bgColor theme="0" tint="-0.24994659260841701"/>
        </patternFill>
      </fill>
    </dxf>
    <dxf>
      <fill>
        <patternFill>
          <bgColor theme="8" tint="0.79998168889431442"/>
        </patternFill>
      </fill>
    </dxf>
    <dxf>
      <font>
        <b val="0"/>
        <i/>
        <strike val="0"/>
      </font>
      <fill>
        <patternFill>
          <bgColor rgb="FFFFCCCC"/>
        </patternFill>
      </fill>
    </dxf>
    <dxf>
      <font>
        <b val="0"/>
        <i/>
        <strike val="0"/>
      </font>
      <fill>
        <patternFill>
          <bgColor rgb="FFFFCCCC"/>
        </patternFill>
      </fill>
    </dxf>
    <dxf>
      <font>
        <strike val="0"/>
      </font>
      <fill>
        <patternFill>
          <bgColor theme="7" tint="0.59996337778862885"/>
        </patternFill>
      </fill>
    </dxf>
    <dxf>
      <font>
        <strike val="0"/>
      </font>
      <fill>
        <patternFill>
          <bgColor theme="7" tint="0.79998168889431442"/>
        </patternFill>
      </fill>
    </dxf>
    <dxf>
      <font>
        <strike val="0"/>
      </font>
      <fill>
        <patternFill>
          <bgColor theme="8" tint="0.59996337778862885"/>
        </patternFill>
      </fill>
    </dxf>
    <dxf>
      <font>
        <strike val="0"/>
      </font>
      <fill>
        <patternFill>
          <bgColor theme="8" tint="0.59996337778862885"/>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theme="8" tint="0.79998168889431442"/>
        </patternFill>
      </fill>
    </dxf>
    <dxf>
      <font>
        <b val="0"/>
        <i/>
        <strike val="0"/>
      </font>
      <fill>
        <patternFill>
          <bgColor rgb="FFFFCCCC"/>
        </patternFill>
      </fill>
    </dxf>
    <dxf>
      <fill>
        <patternFill>
          <bgColor theme="8" tint="0.79998168889431442"/>
        </patternFill>
      </fill>
    </dxf>
    <dxf>
      <font>
        <b val="0"/>
        <i/>
        <strike val="0"/>
      </font>
      <fill>
        <patternFill>
          <bgColor rgb="FFFFCCCC"/>
        </patternFill>
      </fill>
    </dxf>
    <dxf>
      <fill>
        <patternFill>
          <bgColor theme="8" tint="0.79998168889431442"/>
        </patternFill>
      </fill>
    </dxf>
    <dxf>
      <font>
        <b val="0"/>
        <i/>
        <strike val="0"/>
      </font>
      <fill>
        <patternFill>
          <bgColor rgb="FFFFCCCC"/>
        </patternFill>
      </fill>
    </dxf>
    <dxf>
      <fill>
        <patternFill>
          <bgColor rgb="FF00FF00"/>
        </patternFill>
      </fill>
    </dxf>
    <dxf>
      <fill>
        <patternFill>
          <bgColor indexed="11"/>
        </patternFill>
      </fill>
    </dxf>
    <dxf>
      <font>
        <b val="0"/>
        <i val="0"/>
        <strike val="0"/>
      </font>
      <fill>
        <patternFill>
          <bgColor theme="4" tint="0.79998168889431442"/>
        </patternFill>
      </fill>
    </dxf>
    <dxf>
      <font>
        <b val="0"/>
        <i val="0"/>
        <strike val="0"/>
      </font>
      <fill>
        <patternFill>
          <bgColor theme="4" tint="0.79998168889431442"/>
        </patternFill>
      </fill>
    </dxf>
    <dxf>
      <font>
        <b val="0"/>
        <i val="0"/>
        <strike val="0"/>
      </font>
      <fill>
        <patternFill>
          <bgColor theme="4" tint="0.79998168889431442"/>
        </patternFill>
      </fill>
    </dxf>
    <dxf>
      <font>
        <b val="0"/>
        <i val="0"/>
        <strike val="0"/>
      </font>
      <fill>
        <patternFill>
          <bgColor theme="4" tint="0.79998168889431442"/>
        </patternFill>
      </fill>
    </dxf>
    <dxf>
      <font>
        <b val="0"/>
        <i val="0"/>
        <strike val="0"/>
      </font>
      <fill>
        <patternFill>
          <bgColor theme="4" tint="0.79998168889431442"/>
        </patternFill>
      </fill>
    </dxf>
    <dxf>
      <font>
        <b val="0"/>
        <i/>
        <strike val="0"/>
      </font>
      <fill>
        <patternFill>
          <bgColor rgb="FFFFCCCC"/>
        </patternFill>
      </fill>
    </dxf>
    <dxf>
      <font>
        <b val="0"/>
        <i/>
        <strike val="0"/>
      </font>
      <fill>
        <patternFill>
          <bgColor rgb="FFFFCCCC"/>
        </patternFill>
      </fill>
    </dxf>
    <dxf>
      <font>
        <b val="0"/>
        <i/>
        <strike val="0"/>
      </font>
      <fill>
        <patternFill>
          <bgColor rgb="FFFFCCCC"/>
        </patternFill>
      </fill>
    </dxf>
    <dxf>
      <font>
        <b val="0"/>
        <i val="0"/>
        <strike val="0"/>
      </font>
      <fill>
        <patternFill>
          <bgColor rgb="FFFFC000"/>
        </patternFill>
      </fill>
    </dxf>
    <dxf>
      <font>
        <b val="0"/>
        <i val="0"/>
        <strike val="0"/>
      </font>
      <fill>
        <gradientFill type="path" left="0.5" right="0.5" top="0.5" bottom="0.5">
          <stop position="0">
            <color theme="8" tint="0.80001220740379042"/>
          </stop>
          <stop position="1">
            <color rgb="FFFFCCCC"/>
          </stop>
        </gradientFill>
      </fill>
    </dxf>
    <dxf>
      <fill>
        <patternFill>
          <bgColor theme="9" tint="0.79998168889431442"/>
        </patternFill>
      </fill>
    </dxf>
    <dxf>
      <font>
        <b val="0"/>
        <i val="0"/>
        <strike val="0"/>
      </font>
      <fill>
        <patternFill>
          <bgColor rgb="FFFFC000"/>
        </patternFill>
      </fill>
    </dxf>
    <dxf>
      <font>
        <b val="0"/>
        <i val="0"/>
        <strike val="0"/>
      </font>
      <fill>
        <patternFill>
          <bgColor rgb="FFFFC000"/>
        </patternFill>
      </fill>
    </dxf>
    <dxf>
      <font>
        <b val="0"/>
        <i val="0"/>
        <strike val="0"/>
      </font>
      <fill>
        <patternFill>
          <bgColor rgb="FFFFC000"/>
        </patternFill>
      </fill>
    </dxf>
    <dxf>
      <font>
        <b val="0"/>
        <i val="0"/>
        <strike val="0"/>
      </font>
      <fill>
        <patternFill>
          <bgColor rgb="FFFFC000"/>
        </patternFill>
      </fill>
    </dxf>
    <dxf>
      <font>
        <b val="0"/>
        <i val="0"/>
        <strike val="0"/>
      </font>
      <fill>
        <gradientFill type="path" left="0.5" right="0.5" top="0.5" bottom="0.5">
          <stop position="0">
            <color theme="8" tint="0.80001220740379042"/>
          </stop>
          <stop position="1">
            <color theme="9" tint="0.80001220740379042"/>
          </stop>
        </gradientFill>
      </fill>
    </dxf>
    <dxf>
      <font>
        <b val="0"/>
        <i val="0"/>
        <strike val="0"/>
      </font>
      <fill>
        <patternFill>
          <bgColor rgb="FFFFC000"/>
        </patternFill>
      </fill>
    </dxf>
    <dxf>
      <font>
        <b val="0"/>
        <i val="0"/>
        <strike val="0"/>
      </font>
      <fill>
        <patternFill>
          <bgColor rgb="FFFFC000"/>
        </patternFill>
      </fill>
    </dxf>
    <dxf>
      <font>
        <b val="0"/>
        <i val="0"/>
        <strike val="0"/>
      </font>
      <fill>
        <patternFill>
          <bgColor rgb="FFFFC000"/>
        </patternFill>
      </fill>
    </dxf>
    <dxf>
      <font>
        <b val="0"/>
        <i val="0"/>
        <strike val="0"/>
      </font>
      <fill>
        <patternFill>
          <bgColor rgb="FFFFC000"/>
        </patternFill>
      </fill>
    </dxf>
    <dxf>
      <fill>
        <patternFill>
          <bgColor theme="8" tint="0.79998168889431442"/>
        </patternFill>
      </fill>
    </dxf>
    <dxf>
      <font>
        <b val="0"/>
        <i val="0"/>
        <strike val="0"/>
      </font>
      <fill>
        <patternFill>
          <bgColor rgb="FFFFCCCC"/>
        </patternFill>
      </fill>
    </dxf>
    <dxf>
      <font>
        <b val="0"/>
        <i val="0"/>
        <color theme="1"/>
      </font>
      <fill>
        <gradientFill>
          <stop position="0">
            <color theme="9" tint="0.59999389629810485"/>
          </stop>
          <stop position="1">
            <color rgb="FFD8FA6A"/>
          </stop>
        </gradientFill>
      </fill>
      <border>
        <left style="thin">
          <color rgb="FFFFFF00"/>
        </left>
        <right style="thin">
          <color rgb="FFFFFF00"/>
        </right>
        <top style="thin">
          <color rgb="FFFFFF00"/>
        </top>
        <bottom style="thin">
          <color rgb="FFFFFF00"/>
        </bottom>
      </border>
    </dxf>
    <dxf>
      <fill>
        <patternFill>
          <bgColor theme="9" tint="0.79998168889431442"/>
        </patternFill>
      </fill>
    </dxf>
    <dxf>
      <font>
        <b val="0"/>
        <i val="0"/>
        <strike val="0"/>
      </font>
      <fill>
        <patternFill>
          <bgColor rgb="FFFFCCCC"/>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indexed="11"/>
        </patternFill>
      </fill>
    </dxf>
    <dxf>
      <fill>
        <patternFill>
          <bgColor indexed="11"/>
        </patternFill>
      </fill>
    </dxf>
    <dxf>
      <fill>
        <patternFill>
          <bgColor theme="8" tint="0.79998168889431442"/>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rgb="FF00FF00"/>
        </patternFill>
      </fill>
    </dxf>
    <dxf>
      <fill>
        <patternFill>
          <bgColor indexed="11"/>
        </patternFill>
      </fill>
    </dxf>
    <dxf>
      <font>
        <color theme="0"/>
      </font>
      <fill>
        <patternFill>
          <bgColor rgb="FFFF0000"/>
        </patternFill>
      </fill>
    </dxf>
    <dxf>
      <fill>
        <patternFill>
          <bgColor rgb="FF00FF00"/>
        </patternFill>
      </fill>
    </dxf>
    <dxf>
      <fill>
        <patternFill>
          <bgColor indexed="11"/>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rgb="FF00FF00"/>
        </patternFill>
      </fill>
    </dxf>
    <dxf>
      <fill>
        <patternFill>
          <bgColor indexed="11"/>
        </patternFill>
      </fill>
    </dxf>
    <dxf>
      <font>
        <color theme="0"/>
      </font>
      <fill>
        <patternFill>
          <bgColor rgb="FFFF0000"/>
        </patternFill>
      </fill>
    </dxf>
    <dxf>
      <font>
        <color theme="0"/>
      </font>
      <fill>
        <patternFill>
          <bgColor rgb="FFFF0000"/>
        </patternFill>
      </fill>
    </dxf>
    <dxf>
      <fill>
        <patternFill>
          <bgColor rgb="FF00FF00"/>
        </patternFill>
      </fill>
    </dxf>
    <dxf>
      <fill>
        <patternFill>
          <bgColor indexed="11"/>
        </patternFill>
      </fill>
    </dxf>
    <dxf>
      <fill>
        <patternFill>
          <bgColor indexed="11"/>
        </patternFill>
      </fill>
    </dxf>
    <dxf>
      <fill>
        <patternFill>
          <bgColor indexed="11"/>
        </patternFill>
      </fill>
    </dxf>
    <dxf>
      <fill>
        <patternFill>
          <bgColor rgb="FF00FF00"/>
        </patternFill>
      </fill>
    </dxf>
    <dxf>
      <fill>
        <patternFill>
          <bgColor indexed="11"/>
        </patternFill>
      </fill>
    </dxf>
    <dxf>
      <font>
        <color theme="0"/>
      </font>
      <fill>
        <patternFill>
          <bgColor rgb="FFFF0000"/>
        </patternFill>
      </fill>
    </dxf>
    <dxf>
      <fill>
        <patternFill>
          <bgColor theme="8" tint="0.79998168889431442"/>
        </patternFill>
      </fill>
    </dxf>
    <dxf>
      <fill>
        <patternFill>
          <bgColor rgb="FFFFC000"/>
        </patternFill>
      </fill>
    </dxf>
    <dxf>
      <fill>
        <patternFill>
          <bgColor theme="9" tint="0.39994506668294322"/>
        </patternFill>
      </fill>
    </dxf>
    <dxf>
      <fill>
        <patternFill>
          <bgColor theme="9" tint="0.79998168889431442"/>
        </patternFill>
      </fill>
    </dxf>
    <dxf>
      <fill>
        <patternFill>
          <bgColor theme="7" tint="0.79998168889431442"/>
        </patternFill>
      </fill>
    </dxf>
    <dxf>
      <fill>
        <patternFill>
          <bgColor theme="5" tint="0.79998168889431442"/>
        </patternFill>
      </fill>
    </dxf>
    <dxf>
      <fill>
        <patternFill>
          <bgColor rgb="FFFF0000"/>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rgb="FFFF0000"/>
        </patternFill>
      </fill>
    </dxf>
    <dxf>
      <fill>
        <patternFill>
          <bgColor theme="5" tint="0.79998168889431442"/>
        </patternFill>
      </fill>
    </dxf>
    <dxf>
      <fill>
        <patternFill>
          <bgColor theme="7" tint="0.79998168889431442"/>
        </patternFill>
      </fill>
    </dxf>
    <dxf>
      <fill>
        <patternFill>
          <bgColor theme="9" tint="0.79998168889431442"/>
        </patternFill>
      </fill>
    </dxf>
    <dxf>
      <fill>
        <patternFill>
          <bgColor theme="9" tint="0.39994506668294322"/>
        </patternFill>
      </fill>
    </dxf>
    <dxf>
      <fill>
        <patternFill>
          <bgColor indexed="11"/>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tint="-0.14996795556505021"/>
      </font>
    </dxf>
    <dxf>
      <font>
        <color theme="0" tint="-0.14996795556505021"/>
      </font>
    </dxf>
    <dxf>
      <font>
        <color theme="0" tint="-0.14996795556505021"/>
      </font>
    </dxf>
    <dxf>
      <font>
        <b val="0"/>
        <i/>
        <strike val="0"/>
      </font>
      <fill>
        <patternFill>
          <bgColor rgb="FFFFCCCC"/>
        </patternFill>
      </fill>
    </dxf>
    <dxf>
      <font>
        <b val="0"/>
        <i/>
        <strike val="0"/>
      </font>
      <fill>
        <patternFill>
          <bgColor rgb="FFFFCCCC"/>
        </patternFill>
      </fill>
    </dxf>
    <dxf>
      <font>
        <color theme="0" tint="-0.14996795556505021"/>
      </font>
    </dxf>
    <dxf>
      <font>
        <b val="0"/>
        <i/>
        <strike val="0"/>
      </font>
      <fill>
        <patternFill>
          <bgColor rgb="FFFFCCCC"/>
        </patternFill>
      </fill>
    </dxf>
    <dxf>
      <font>
        <b val="0"/>
        <i/>
        <strike val="0"/>
      </font>
      <fill>
        <patternFill>
          <bgColor rgb="FFFFCCCC"/>
        </patternFill>
      </fill>
    </dxf>
    <dxf>
      <fill>
        <patternFill>
          <bgColor rgb="FF00FF00"/>
        </patternFill>
      </fill>
    </dxf>
    <dxf>
      <fill>
        <patternFill>
          <bgColor indexed="11"/>
        </patternFill>
      </fill>
    </dxf>
    <dxf>
      <fill>
        <patternFill>
          <bgColor rgb="FF00FF00"/>
        </patternFill>
      </fill>
    </dxf>
    <dxf>
      <fill>
        <patternFill>
          <bgColor indexed="11"/>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tint="-0.24994659260841701"/>
      </font>
    </dxf>
    <dxf>
      <fill>
        <patternFill>
          <bgColor rgb="FFFFFF00"/>
        </patternFill>
      </fill>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tint="-0.24994659260841701"/>
      </font>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rgb="FF00FF00"/>
        </patternFill>
      </fill>
    </dxf>
    <dxf>
      <fill>
        <patternFill>
          <bgColor indexed="11"/>
        </patternFill>
      </fill>
    </dxf>
    <dxf>
      <fill>
        <patternFill>
          <bgColor rgb="FF00FF00"/>
        </patternFill>
      </fill>
    </dxf>
    <dxf>
      <fill>
        <patternFill>
          <bgColor indexed="11"/>
        </patternFill>
      </fill>
    </dxf>
    <dxf>
      <fill>
        <patternFill>
          <bgColor rgb="FF00FF00"/>
        </patternFill>
      </fill>
    </dxf>
    <dxf>
      <fill>
        <patternFill>
          <bgColor indexed="11"/>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rgb="FF66FF33"/>
        </patternFill>
      </fill>
    </dxf>
    <dxf>
      <font>
        <color theme="0" tint="-0.14996795556505021"/>
      </font>
      <fill>
        <patternFill>
          <bgColor theme="0" tint="-0.14996795556505021"/>
        </patternFill>
      </fill>
    </dxf>
    <dxf>
      <font>
        <color theme="0" tint="-0.34998626667073579"/>
      </font>
      <fill>
        <patternFill>
          <bgColor theme="0" tint="-0.14996795556505021"/>
        </patternFill>
      </fill>
    </dxf>
    <dxf>
      <font>
        <color theme="0"/>
      </font>
      <fill>
        <patternFill patternType="none">
          <bgColor auto="1"/>
        </patternFill>
      </fill>
      <border>
        <left/>
        <right/>
        <top/>
        <bottom/>
      </border>
    </dxf>
    <dxf>
      <fill>
        <patternFill>
          <bgColor rgb="FF00FF00"/>
        </patternFill>
      </fill>
    </dxf>
    <dxf>
      <fill>
        <patternFill>
          <bgColor indexed="11"/>
        </patternFill>
      </fill>
    </dxf>
    <dxf>
      <font>
        <color theme="0"/>
      </font>
      <fill>
        <patternFill patternType="none">
          <bgColor auto="1"/>
        </patternFill>
      </fill>
      <border>
        <left/>
        <right/>
        <top/>
        <bottom/>
      </border>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rgb="FF00FF00"/>
        </patternFill>
      </fill>
    </dxf>
    <dxf>
      <fill>
        <patternFill>
          <bgColor indexed="11"/>
        </patternFill>
      </fill>
    </dxf>
    <dxf>
      <fill>
        <patternFill>
          <bgColor indexed="11"/>
        </patternFill>
      </fill>
    </dxf>
    <dxf>
      <font>
        <color theme="0"/>
      </font>
      <fill>
        <patternFill>
          <bgColor rgb="FFFF0000"/>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ill>
        <patternFill>
          <bgColor rgb="FF00FF00"/>
        </patternFill>
      </fill>
    </dxf>
    <dxf>
      <fill>
        <patternFill>
          <bgColor indexed="11"/>
        </patternFill>
      </fill>
    </dxf>
    <dxf>
      <fill>
        <patternFill>
          <bgColor indexed="11"/>
        </patternFill>
      </fill>
    </dxf>
    <dxf>
      <fill>
        <patternFill>
          <bgColor rgb="FFFF0000"/>
        </patternFill>
      </fill>
    </dxf>
    <dxf>
      <font>
        <color theme="0"/>
      </font>
      <fill>
        <patternFill>
          <bgColor rgb="FFFF0000"/>
        </patternFill>
      </fill>
    </dxf>
    <dxf>
      <font>
        <color theme="0"/>
      </font>
      <fill>
        <patternFill>
          <bgColor rgb="FF963232"/>
        </patternFill>
      </fill>
    </dxf>
    <dxf>
      <fill>
        <patternFill>
          <bgColor theme="0" tint="-0.24994659260841701"/>
        </patternFill>
      </fill>
    </dxf>
    <dxf>
      <fill>
        <patternFill>
          <bgColor rgb="FFFFFFCC"/>
        </patternFill>
      </fill>
    </dxf>
    <dxf>
      <fill>
        <patternFill>
          <bgColor rgb="FFCCFFCC"/>
        </patternFill>
      </fill>
    </dxf>
    <dxf>
      <font>
        <color theme="0"/>
      </font>
      <fill>
        <patternFill>
          <bgColor rgb="FF963232"/>
        </patternFill>
      </fill>
    </dxf>
    <dxf>
      <fill>
        <patternFill>
          <bgColor rgb="FF99CCFF"/>
        </patternFill>
      </fill>
    </dxf>
    <dxf>
      <fill>
        <patternFill>
          <bgColor rgb="FF66FF66"/>
        </patternFill>
      </fill>
    </dxf>
    <dxf>
      <fill>
        <patternFill patternType="solid">
          <bgColor theme="0" tint="-0.14996795556505021"/>
        </patternFill>
      </fill>
    </dxf>
    <dxf>
      <fill>
        <patternFill>
          <bgColor rgb="FF66FF33"/>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indexed="11"/>
        </patternFill>
      </fill>
    </dxf>
    <dxf>
      <fill>
        <patternFill>
          <bgColor indexed="11"/>
        </patternFill>
      </fill>
    </dxf>
    <dxf>
      <fill>
        <patternFill>
          <bgColor rgb="FF00FF00"/>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indexed="11"/>
        </patternFill>
      </fill>
    </dxf>
    <dxf>
      <fill>
        <patternFill>
          <bgColor rgb="FF00FF00"/>
        </patternFill>
      </fill>
    </dxf>
    <dxf>
      <fill>
        <patternFill>
          <bgColor indexed="11"/>
        </patternFill>
      </fill>
    </dxf>
  </dxfs>
  <tableStyles count="0" defaultTableStyle="TableStyleMedium2" defaultPivotStyle="PivotStyleLight16"/>
  <colors>
    <mruColors>
      <color rgb="FFFCE4D6"/>
      <color rgb="FFFFCCCC"/>
      <color rgb="FFF8CBAD"/>
      <color rgb="FFFFE699"/>
      <color rgb="FFD8FA6A"/>
      <color rgb="FFFFFFCC"/>
      <color rgb="FFCCFFCC"/>
      <color rgb="FF66FF33"/>
      <color rgb="FFFFCCFF"/>
      <color rgb="FF00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4.xml"/><Relationship Id="rId38"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sheetMetadata" Target="metadata.xml"/><Relationship Id="rId40" Type="http://schemas.microsoft.com/office/2017/06/relationships/rdRichValueTypes" Target="richData/rdRichValueType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tyles" Target="styles.xml"/><Relationship Id="rId43"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GB"/>
              <a:t>LoE</a:t>
            </a:r>
            <a:r>
              <a:rPr lang="en-GB" baseline="0"/>
              <a:t> Breakdown: CORE FUNCTIONS</a:t>
            </a:r>
            <a:endParaRPr lang="en-GB"/>
          </a:p>
        </c:rich>
      </c:tx>
      <c:layout>
        <c:manualLayout>
          <c:xMode val="edge"/>
          <c:yMode val="edge"/>
          <c:x val="0.22686384282692892"/>
          <c:y val="2.8285333529942225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0.27528594111592747"/>
          <c:y val="0.1195638759932061"/>
          <c:w val="0.82636181617911841"/>
          <c:h val="0.62032746084224533"/>
        </c:manualLayout>
      </c:layout>
      <c:barChart>
        <c:barDir val="bar"/>
        <c:grouping val="stacked"/>
        <c:varyColors val="0"/>
        <c:ser>
          <c:idx val="0"/>
          <c:order val="0"/>
          <c:spPr>
            <a:solidFill>
              <a:schemeClr val="accent2">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0-0D47-4CCC-93F9-865AC98720FA}"/>
            </c:ext>
          </c:extLst>
        </c:ser>
        <c:ser>
          <c:idx val="1"/>
          <c:order val="1"/>
          <c:spPr>
            <a:solidFill>
              <a:schemeClr val="accent4">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1-0D47-4CCC-93F9-865AC98720FA}"/>
            </c:ext>
          </c:extLst>
        </c:ser>
        <c:ser>
          <c:idx val="2"/>
          <c:order val="2"/>
          <c:spPr>
            <a:solidFill>
              <a:schemeClr val="accent6">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2-0D47-4CCC-93F9-865AC98720FA}"/>
            </c:ext>
          </c:extLst>
        </c:ser>
        <c:ser>
          <c:idx val="3"/>
          <c:order val="3"/>
          <c:spPr>
            <a:solidFill>
              <a:schemeClr val="accent2">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3-0D47-4CCC-93F9-865AC98720FA}"/>
            </c:ext>
          </c:extLst>
        </c:ser>
        <c:ser>
          <c:idx val="4"/>
          <c:order val="4"/>
          <c:spPr>
            <a:solidFill>
              <a:schemeClr val="accent4">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4-0D47-4CCC-93F9-865AC98720FA}"/>
            </c:ext>
          </c:extLst>
        </c:ser>
        <c:ser>
          <c:idx val="5"/>
          <c:order val="5"/>
          <c:spPr>
            <a:solidFill>
              <a:schemeClr val="accent6">
                <a:lumMod val="6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5-0D47-4CCC-93F9-865AC98720FA}"/>
            </c:ext>
          </c:extLst>
        </c:ser>
        <c:ser>
          <c:idx val="6"/>
          <c:order val="6"/>
          <c:spPr>
            <a:solidFill>
              <a:schemeClr val="accent2">
                <a:lumMod val="80000"/>
                <a:lumOff val="2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6-0D47-4CCC-93F9-865AC98720FA}"/>
            </c:ext>
          </c:extLst>
        </c:ser>
        <c:ser>
          <c:idx val="7"/>
          <c:order val="7"/>
          <c:spPr>
            <a:solidFill>
              <a:schemeClr val="accent4">
                <a:lumMod val="80000"/>
                <a:lumOff val="20000"/>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'4.3 Stats'!$N$22:$S$24</c:f>
              <c:multiLvlStrCache>
                <c:ptCount val="3"/>
                <c:lvl>
                  <c:pt idx="1">
                    <c:v>All</c:v>
                  </c:pt>
                  <c:pt idx="2">
                    <c:v>Completed Assurance </c:v>
                  </c:pt>
                </c:lvl>
                <c:lvl>
                  <c:pt idx="2">
                    <c:v>Nos. LOEs</c:v>
                  </c:pt>
                </c:lvl>
                <c:lvl>
                  <c:pt idx="1">
                    <c:v>3. Independent</c:v>
                  </c:pt>
                  <c:pt idx="2">
                    <c:v>Completed Assurance </c:v>
                  </c:pt>
                </c:lvl>
                <c:lvl>
                  <c:pt idx="2">
                    <c:v>Nos. LOEs</c:v>
                  </c:pt>
                </c:lvl>
                <c:lvl>
                  <c:pt idx="1">
                    <c:v>2. Pg External Line Mgmt.</c:v>
                  </c:pt>
                  <c:pt idx="2">
                    <c:v>Completed Assurance </c:v>
                  </c:pt>
                </c:lvl>
                <c:lvl>
                  <c:pt idx="2">
                    <c:v>Nos. LOEs</c:v>
                  </c:pt>
                </c:lvl>
              </c:multiLvlStrCache>
            </c:multiLvlStrRef>
          </c:cat>
          <c:val>
            <c:numRef>
              <c:f>'[5]4'!#REF!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'[5]4'!#REF!</c15:sqref>
                        </c15:formulaRef>
                      </c:ext>
                    </c:extLst>
                    <c:strCache>
                      <c:ptCount val="1"/>
                      <c:pt idx="0">
                        <c:v>#REF!</c:v>
                      </c:pt>
                    </c:strCache>
                  </c:strRef>
                </c15:tx>
              </c15:filteredSeriesTitle>
            </c:ext>
            <c:ext xmlns:c16="http://schemas.microsoft.com/office/drawing/2014/chart" uri="{C3380CC4-5D6E-409C-BE32-E72D297353CC}">
              <c16:uniqueId val="{00000007-0D47-4CCC-93F9-865AC98720FA}"/>
            </c:ext>
          </c:extLst>
        </c:ser>
        <c:dLbls>
          <c:dLblPos val="ctr"/>
          <c:showLegendKey val="0"/>
          <c:showVal val="1"/>
          <c:showCatName val="0"/>
          <c:showSerName val="0"/>
          <c:showPercent val="0"/>
          <c:showBubbleSize val="0"/>
        </c:dLbls>
        <c:gapWidth val="50"/>
        <c:overlap val="100"/>
        <c:axId val="1063678488"/>
        <c:axId val="1063679800"/>
      </c:barChart>
      <c:catAx>
        <c:axId val="1063678488"/>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063679800"/>
        <c:crosses val="autoZero"/>
        <c:auto val="1"/>
        <c:lblAlgn val="ctr"/>
        <c:lblOffset val="100"/>
        <c:noMultiLvlLbl val="0"/>
      </c:catAx>
      <c:valAx>
        <c:axId val="1063679800"/>
        <c:scaling>
          <c:orientation val="minMax"/>
        </c:scaling>
        <c:delete val="0"/>
        <c:axPos val="b"/>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min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3678488"/>
        <c:crosses val="autoZero"/>
        <c:crossBetween val="between"/>
        <c:majorUnit val="10"/>
      </c:valAx>
      <c:spPr>
        <a:solidFill>
          <a:schemeClr val="bg1"/>
        </a:solidFill>
        <a:ln>
          <a:noFill/>
        </a:ln>
        <a:effectLst/>
      </c:spPr>
    </c:plotArea>
    <c:legend>
      <c:legendPos val="b"/>
      <c:layout>
        <c:manualLayout>
          <c:xMode val="edge"/>
          <c:yMode val="edge"/>
          <c:x val="4.3627749864809037E-2"/>
          <c:y val="0.80930961832015846"/>
          <c:w val="0.88484889930700616"/>
          <c:h val="0.190690381679841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sz="1400" b="1"/>
              <a:t>LOE</a:t>
            </a:r>
            <a:r>
              <a:rPr lang="en-GB" sz="1400" b="1" baseline="0"/>
              <a:t> RAYG AGAINST 5 CASE MODEL</a:t>
            </a:r>
            <a:endParaRPr lang="en-GB" sz="1400" b="1"/>
          </a:p>
        </c:rich>
      </c:tx>
      <c:layout>
        <c:manualLayout>
          <c:xMode val="edge"/>
          <c:yMode val="edge"/>
          <c:x val="0.35078097834736727"/>
          <c:y val="2.235175414854171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0.1971828755430812"/>
          <c:y val="0.11003591065693476"/>
          <c:w val="0.76742167457875332"/>
          <c:h val="0.61950285727047694"/>
        </c:manualLayout>
      </c:layout>
      <c:barChart>
        <c:barDir val="bar"/>
        <c:grouping val="stacked"/>
        <c:varyColors val="0"/>
        <c:ser>
          <c:idx val="1"/>
          <c:order val="0"/>
          <c:tx>
            <c:strRef>
              <c:f>'4.3 Stats'!$M$40</c:f>
              <c:strCache>
                <c:ptCount val="1"/>
                <c:pt idx="0">
                  <c:v>Not Yet Assured</c:v>
                </c:pt>
              </c:strCache>
            </c:strRef>
          </c:tx>
          <c:spPr>
            <a:solidFill>
              <a:schemeClr val="accent4">
                <a:lumMod val="40000"/>
                <a:lumOff val="60000"/>
              </a:schemeClr>
            </a:solidFill>
            <a:ln>
              <a:solidFill>
                <a:schemeClr val="accent4">
                  <a:lumMod val="20000"/>
                  <a:lumOff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'4.3 Stats'!$L$41:$L$46</c:f>
              <c:strCache>
                <c:ptCount val="6"/>
                <c:pt idx="0">
                  <c:v>Commercial</c:v>
                </c:pt>
                <c:pt idx="1">
                  <c:v>Economic</c:v>
                </c:pt>
                <c:pt idx="2">
                  <c:v>Financial</c:v>
                </c:pt>
                <c:pt idx="3">
                  <c:v>Management</c:v>
                </c:pt>
                <c:pt idx="4">
                  <c:v>Strategic</c:v>
                </c:pt>
                <c:pt idx="5">
                  <c:v>TOTAL</c:v>
                </c:pt>
              </c:strCache>
            </c:strRef>
          </c:cat>
          <c:val>
            <c:numRef>
              <c:f>'4.3 Stats'!$M$41:$M$46</c:f>
              <c:numCache>
                <c:formatCode>General</c:formatCode>
                <c:ptCount val="6"/>
                <c:pt idx="0">
                  <c:v>0</c:v>
                </c:pt>
                <c:pt idx="1">
                  <c:v>0</c:v>
                </c:pt>
                <c:pt idx="2">
                  <c:v>0</c:v>
                </c:pt>
                <c:pt idx="3">
                  <c:v>0</c:v>
                </c:pt>
                <c:pt idx="4">
                  <c:v>1</c:v>
                </c:pt>
                <c:pt idx="5">
                  <c:v>1</c:v>
                </c:pt>
              </c:numCache>
            </c:numRef>
          </c:val>
          <c:extLst>
            <c:ext xmlns:c16="http://schemas.microsoft.com/office/drawing/2014/chart" uri="{C3380CC4-5D6E-409C-BE32-E72D297353CC}">
              <c16:uniqueId val="{00000001-1B04-46C4-B259-DE0518F3FD68}"/>
            </c:ext>
          </c:extLst>
        </c:ser>
        <c:ser>
          <c:idx val="2"/>
          <c:order val="1"/>
          <c:tx>
            <c:strRef>
              <c:f>'4.3 Stats'!$N$40</c:f>
              <c:strCache>
                <c:ptCount val="1"/>
                <c:pt idx="0">
                  <c:v>No or Minor Issues</c:v>
                </c:pt>
              </c:strCache>
            </c:strRef>
          </c:tx>
          <c:spPr>
            <a:solidFill>
              <a:srgbClr val="92D050"/>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'4.3 Stats'!$L$41:$L$46</c:f>
              <c:strCache>
                <c:ptCount val="6"/>
                <c:pt idx="0">
                  <c:v>Commercial</c:v>
                </c:pt>
                <c:pt idx="1">
                  <c:v>Economic</c:v>
                </c:pt>
                <c:pt idx="2">
                  <c:v>Financial</c:v>
                </c:pt>
                <c:pt idx="3">
                  <c:v>Management</c:v>
                </c:pt>
                <c:pt idx="4">
                  <c:v>Strategic</c:v>
                </c:pt>
                <c:pt idx="5">
                  <c:v>TOTAL</c:v>
                </c:pt>
              </c:strCache>
            </c:strRef>
          </c:cat>
          <c:val>
            <c:numRef>
              <c:f>'4.3 Stats'!$N$41:$N$46</c:f>
              <c:numCache>
                <c:formatCode>General</c:formatCode>
                <c:ptCount val="6"/>
                <c:pt idx="0">
                  <c:v>0</c:v>
                </c:pt>
                <c:pt idx="1">
                  <c:v>0</c:v>
                </c:pt>
                <c:pt idx="2">
                  <c:v>0</c:v>
                </c:pt>
                <c:pt idx="3">
                  <c:v>0</c:v>
                </c:pt>
                <c:pt idx="4">
                  <c:v>1</c:v>
                </c:pt>
                <c:pt idx="5">
                  <c:v>1</c:v>
                </c:pt>
              </c:numCache>
            </c:numRef>
          </c:val>
          <c:extLst>
            <c:ext xmlns:c16="http://schemas.microsoft.com/office/drawing/2014/chart" uri="{C3380CC4-5D6E-409C-BE32-E72D297353CC}">
              <c16:uniqueId val="{00000002-1B04-46C4-B259-DE0518F3FD68}"/>
            </c:ext>
          </c:extLst>
        </c:ser>
        <c:ser>
          <c:idx val="3"/>
          <c:order val="2"/>
          <c:tx>
            <c:strRef>
              <c:f>'4.3 Stats'!$O$40</c:f>
              <c:strCache>
                <c:ptCount val="1"/>
                <c:pt idx="0">
                  <c:v>Issues</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'4.3 Stats'!$L$41:$L$46</c:f>
              <c:strCache>
                <c:ptCount val="6"/>
                <c:pt idx="0">
                  <c:v>Commercial</c:v>
                </c:pt>
                <c:pt idx="1">
                  <c:v>Economic</c:v>
                </c:pt>
                <c:pt idx="2">
                  <c:v>Financial</c:v>
                </c:pt>
                <c:pt idx="3">
                  <c:v>Management</c:v>
                </c:pt>
                <c:pt idx="4">
                  <c:v>Strategic</c:v>
                </c:pt>
                <c:pt idx="5">
                  <c:v>TOTAL</c:v>
                </c:pt>
              </c:strCache>
            </c:strRef>
          </c:cat>
          <c:val>
            <c:numRef>
              <c:f>'4.3 Stats'!$O$41:$O$46</c:f>
              <c:numCache>
                <c:formatCode>General</c:formatCode>
                <c:ptCount val="6"/>
                <c:pt idx="0">
                  <c:v>0</c:v>
                </c:pt>
                <c:pt idx="1">
                  <c:v>0</c:v>
                </c:pt>
                <c:pt idx="2">
                  <c:v>0</c:v>
                </c:pt>
                <c:pt idx="3">
                  <c:v>0</c:v>
                </c:pt>
                <c:pt idx="4">
                  <c:v>1</c:v>
                </c:pt>
                <c:pt idx="5">
                  <c:v>1</c:v>
                </c:pt>
              </c:numCache>
            </c:numRef>
          </c:val>
          <c:extLst>
            <c:ext xmlns:c16="http://schemas.microsoft.com/office/drawing/2014/chart" uri="{C3380CC4-5D6E-409C-BE32-E72D297353CC}">
              <c16:uniqueId val="{00000003-1B04-46C4-B259-DE0518F3FD68}"/>
            </c:ext>
          </c:extLst>
        </c:ser>
        <c:ser>
          <c:idx val="4"/>
          <c:order val="3"/>
          <c:tx>
            <c:strRef>
              <c:f>'4.3 Stats'!$P$40</c:f>
              <c:strCache>
                <c:ptCount val="1"/>
                <c:pt idx="0">
                  <c:v>Significant Issues</c:v>
                </c:pt>
              </c:strCache>
            </c:strRef>
          </c:tx>
          <c:spPr>
            <a:solidFill>
              <a:srgbClr val="FFC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'4.3 Stats'!$L$41:$L$46</c:f>
              <c:strCache>
                <c:ptCount val="6"/>
                <c:pt idx="0">
                  <c:v>Commercial</c:v>
                </c:pt>
                <c:pt idx="1">
                  <c:v>Economic</c:v>
                </c:pt>
                <c:pt idx="2">
                  <c:v>Financial</c:v>
                </c:pt>
                <c:pt idx="3">
                  <c:v>Management</c:v>
                </c:pt>
                <c:pt idx="4">
                  <c:v>Strategic</c:v>
                </c:pt>
                <c:pt idx="5">
                  <c:v>TOTAL</c:v>
                </c:pt>
              </c:strCache>
            </c:strRef>
          </c:cat>
          <c:val>
            <c:numRef>
              <c:f>'4.3 Stats'!$P$41:$P$46</c:f>
              <c:numCache>
                <c:formatCode>General</c:formatCode>
                <c:ptCount val="6"/>
                <c:pt idx="0">
                  <c:v>0</c:v>
                </c:pt>
                <c:pt idx="1">
                  <c:v>0</c:v>
                </c:pt>
                <c:pt idx="2">
                  <c:v>0</c:v>
                </c:pt>
                <c:pt idx="3">
                  <c:v>0</c:v>
                </c:pt>
                <c:pt idx="4">
                  <c:v>1</c:v>
                </c:pt>
                <c:pt idx="5">
                  <c:v>1</c:v>
                </c:pt>
              </c:numCache>
            </c:numRef>
          </c:val>
          <c:extLst>
            <c:ext xmlns:c16="http://schemas.microsoft.com/office/drawing/2014/chart" uri="{C3380CC4-5D6E-409C-BE32-E72D297353CC}">
              <c16:uniqueId val="{00000004-1B04-46C4-B259-DE0518F3FD68}"/>
            </c:ext>
          </c:extLst>
        </c:ser>
        <c:ser>
          <c:idx val="5"/>
          <c:order val="4"/>
          <c:tx>
            <c:strRef>
              <c:f>'4.3 Stats'!$Q$40</c:f>
              <c:strCache>
                <c:ptCount val="1"/>
                <c:pt idx="0">
                  <c:v>Major Issues</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'4.3 Stats'!$L$41:$L$46</c:f>
              <c:strCache>
                <c:ptCount val="6"/>
                <c:pt idx="0">
                  <c:v>Commercial</c:v>
                </c:pt>
                <c:pt idx="1">
                  <c:v>Economic</c:v>
                </c:pt>
                <c:pt idx="2">
                  <c:v>Financial</c:v>
                </c:pt>
                <c:pt idx="3">
                  <c:v>Management</c:v>
                </c:pt>
                <c:pt idx="4">
                  <c:v>Strategic</c:v>
                </c:pt>
                <c:pt idx="5">
                  <c:v>TOTAL</c:v>
                </c:pt>
              </c:strCache>
            </c:strRef>
          </c:cat>
          <c:val>
            <c:numRef>
              <c:f>'4.3 Stats'!$Q$41:$Q$46</c:f>
              <c:numCache>
                <c:formatCode>General</c:formatCode>
                <c:ptCount val="6"/>
                <c:pt idx="0">
                  <c:v>0</c:v>
                </c:pt>
                <c:pt idx="1">
                  <c:v>0</c:v>
                </c:pt>
                <c:pt idx="2">
                  <c:v>0</c:v>
                </c:pt>
                <c:pt idx="3">
                  <c:v>0</c:v>
                </c:pt>
                <c:pt idx="4">
                  <c:v>1</c:v>
                </c:pt>
                <c:pt idx="5">
                  <c:v>1</c:v>
                </c:pt>
              </c:numCache>
            </c:numRef>
          </c:val>
          <c:extLst>
            <c:ext xmlns:c16="http://schemas.microsoft.com/office/drawing/2014/chart" uri="{C3380CC4-5D6E-409C-BE32-E72D297353CC}">
              <c16:uniqueId val="{00000005-1B04-46C4-B259-DE0518F3FD68}"/>
            </c:ext>
          </c:extLst>
        </c:ser>
        <c:dLbls>
          <c:dLblPos val="ctr"/>
          <c:showLegendKey val="0"/>
          <c:showVal val="1"/>
          <c:showCatName val="0"/>
          <c:showSerName val="0"/>
          <c:showPercent val="0"/>
          <c:showBubbleSize val="0"/>
        </c:dLbls>
        <c:gapWidth val="150"/>
        <c:overlap val="100"/>
        <c:axId val="742866944"/>
        <c:axId val="742868384"/>
        <c:extLst/>
      </c:barChart>
      <c:catAx>
        <c:axId val="7428669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Case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742868384"/>
        <c:crosses val="autoZero"/>
        <c:auto val="1"/>
        <c:lblAlgn val="ctr"/>
        <c:lblOffset val="100"/>
        <c:noMultiLvlLbl val="0"/>
      </c:catAx>
      <c:valAx>
        <c:axId val="74286838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LOEs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742866944"/>
        <c:crosses val="autoZero"/>
        <c:crossBetween val="between"/>
        <c:majorUnit val="5"/>
        <c:minorUnit val="1"/>
      </c:valAx>
      <c:spPr>
        <a:noFill/>
        <a:ln>
          <a:solidFill>
            <a:schemeClr val="accent1"/>
          </a:solidFill>
        </a:ln>
        <a:effectLst/>
      </c:spPr>
    </c:plotArea>
    <c:legend>
      <c:legendPos val="b"/>
      <c:layout>
        <c:manualLayout>
          <c:xMode val="edge"/>
          <c:yMode val="edge"/>
          <c:x val="0.19431647967955964"/>
          <c:y val="0.90146362381260747"/>
          <c:w val="0.72862060916544058"/>
          <c:h val="7.6458106813811655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ARTEFACTS STATUS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670016790162365"/>
          <c:y val="0.23893795434013237"/>
          <c:w val="0.79369264265874162"/>
          <c:h val="0.47501094398253424"/>
        </c:manualLayout>
      </c:layout>
      <c:barChart>
        <c:barDir val="bar"/>
        <c:grouping val="clustered"/>
        <c:varyColors val="0"/>
        <c:ser>
          <c:idx val="0"/>
          <c:order val="0"/>
          <c:tx>
            <c:strRef>
              <c:f>'4.3 Stats'!$M$16</c:f>
              <c:strCache>
                <c:ptCount val="1"/>
                <c:pt idx="0">
                  <c:v>Nos artifacts</c:v>
                </c:pt>
              </c:strCache>
            </c:strRef>
          </c:tx>
          <c:spPr>
            <a:solidFill>
              <a:schemeClr val="accent1"/>
            </a:solidFill>
            <a:ln>
              <a:noFill/>
            </a:ln>
            <a:effectLst/>
          </c:spPr>
          <c:invertIfNegative val="0"/>
          <c:dPt>
            <c:idx val="0"/>
            <c:invertIfNegative val="0"/>
            <c:bubble3D val="0"/>
            <c:spPr>
              <a:solidFill>
                <a:srgbClr val="FFC000"/>
              </a:solidFill>
              <a:ln>
                <a:noFill/>
              </a:ln>
              <a:effectLst/>
            </c:spPr>
            <c:extLst>
              <c:ext xmlns:c16="http://schemas.microsoft.com/office/drawing/2014/chart" uri="{C3380CC4-5D6E-409C-BE32-E72D297353CC}">
                <c16:uniqueId val="{00000004-7986-446C-A08A-F779445914E8}"/>
              </c:ext>
            </c:extLst>
          </c:dPt>
          <c:dPt>
            <c:idx val="1"/>
            <c:invertIfNegative val="0"/>
            <c:bubble3D val="0"/>
            <c:spPr>
              <a:solidFill>
                <a:srgbClr val="FFFF00"/>
              </a:solidFill>
              <a:ln>
                <a:noFill/>
              </a:ln>
              <a:effectLst/>
            </c:spPr>
            <c:extLst>
              <c:ext xmlns:c16="http://schemas.microsoft.com/office/drawing/2014/chart" uri="{C3380CC4-5D6E-409C-BE32-E72D297353CC}">
                <c16:uniqueId val="{00000002-7986-446C-A08A-F779445914E8}"/>
              </c:ext>
            </c:extLst>
          </c:dPt>
          <c:dPt>
            <c:idx val="2"/>
            <c:invertIfNegative val="0"/>
            <c:bubble3D val="0"/>
            <c:spPr>
              <a:solidFill>
                <a:srgbClr val="92D050"/>
              </a:solidFill>
              <a:ln>
                <a:noFill/>
              </a:ln>
              <a:effectLst/>
            </c:spPr>
            <c:extLst>
              <c:ext xmlns:c16="http://schemas.microsoft.com/office/drawing/2014/chart" uri="{C3380CC4-5D6E-409C-BE32-E72D297353CC}">
                <c16:uniqueId val="{00000001-7986-446C-A08A-F779445914E8}"/>
              </c:ext>
            </c:extLst>
          </c:dPt>
          <c:dPt>
            <c:idx val="3"/>
            <c:invertIfNegative val="0"/>
            <c:bubble3D val="0"/>
            <c:spPr>
              <a:solidFill>
                <a:srgbClr val="FFFF00"/>
              </a:solidFill>
              <a:ln>
                <a:noFill/>
              </a:ln>
              <a:effectLst/>
            </c:spPr>
            <c:extLst>
              <c:ext xmlns:c16="http://schemas.microsoft.com/office/drawing/2014/chart" uri="{C3380CC4-5D6E-409C-BE32-E72D297353CC}">
                <c16:uniqueId val="{00000000-7986-446C-A08A-F779445914E8}"/>
              </c:ext>
            </c:extLst>
          </c:dPt>
          <c:dPt>
            <c:idx val="4"/>
            <c:invertIfNegative val="0"/>
            <c:bubble3D val="0"/>
            <c:spPr>
              <a:solidFill>
                <a:srgbClr val="00B050"/>
              </a:solidFill>
              <a:ln>
                <a:noFill/>
              </a:ln>
              <a:effectLst/>
            </c:spPr>
            <c:extLst>
              <c:ext xmlns:c16="http://schemas.microsoft.com/office/drawing/2014/chart" uri="{C3380CC4-5D6E-409C-BE32-E72D297353CC}">
                <c16:uniqueId val="{00000003-7986-446C-A08A-F779445914E8}"/>
              </c:ext>
            </c:extLst>
          </c:dPt>
          <c:cat>
            <c:strRef>
              <c:f>'4.3 Stats'!$N$15:$S$15</c:f>
              <c:strCache>
                <c:ptCount val="6"/>
                <c:pt idx="0">
                  <c:v>Not Started</c:v>
                </c:pt>
                <c:pt idx="1">
                  <c:v>In Development</c:v>
                </c:pt>
                <c:pt idx="2">
                  <c:v>Ready for Assurance</c:v>
                </c:pt>
                <c:pt idx="3">
                  <c:v>Being Refreshed</c:v>
                </c:pt>
                <c:pt idx="4">
                  <c:v>Assured</c:v>
                </c:pt>
                <c:pt idx="5">
                  <c:v>TOTAL</c:v>
                </c:pt>
              </c:strCache>
            </c:strRef>
          </c:cat>
          <c:val>
            <c:numRef>
              <c:f>'4.3 Stats'!$N$16:$S$16</c:f>
              <c:numCache>
                <c:formatCode>0</c:formatCode>
                <c:ptCount val="6"/>
                <c:pt idx="0">
                  <c:v>85</c:v>
                </c:pt>
                <c:pt idx="1">
                  <c:v>0</c:v>
                </c:pt>
                <c:pt idx="2">
                  <c:v>0</c:v>
                </c:pt>
                <c:pt idx="3">
                  <c:v>0</c:v>
                </c:pt>
                <c:pt idx="4">
                  <c:v>0</c:v>
                </c:pt>
                <c:pt idx="5">
                  <c:v>85</c:v>
                </c:pt>
              </c:numCache>
            </c:numRef>
          </c:val>
          <c:extLst>
            <c:ext xmlns:c16="http://schemas.microsoft.com/office/drawing/2014/chart" uri="{C3380CC4-5D6E-409C-BE32-E72D297353CC}">
              <c16:uniqueId val="{00000000-D930-4BA0-81D8-A034BAC940F7}"/>
            </c:ext>
          </c:extLst>
        </c:ser>
        <c:dLbls>
          <c:showLegendKey val="0"/>
          <c:showVal val="0"/>
          <c:showCatName val="0"/>
          <c:showSerName val="0"/>
          <c:showPercent val="0"/>
          <c:showBubbleSize val="0"/>
        </c:dLbls>
        <c:gapWidth val="182"/>
        <c:axId val="1126843480"/>
        <c:axId val="1126843840"/>
      </c:barChart>
      <c:catAx>
        <c:axId val="112684348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Status</a:t>
                </a:r>
              </a:p>
            </c:rich>
          </c:tx>
          <c:layout>
            <c:manualLayout>
              <c:xMode val="edge"/>
              <c:yMode val="edge"/>
              <c:x val="1.4687978525783005E-2"/>
              <c:y val="0.4431613159587695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6843840"/>
        <c:crosses val="autoZero"/>
        <c:auto val="1"/>
        <c:lblAlgn val="ctr"/>
        <c:lblOffset val="100"/>
        <c:noMultiLvlLbl val="0"/>
      </c:catAx>
      <c:valAx>
        <c:axId val="11268438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a:t>
                </a:r>
                <a:r>
                  <a:rPr lang="en-GB" baseline="0"/>
                  <a:t> of Artefacts</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6843480"/>
        <c:crosses val="autoZero"/>
        <c:crossBetween val="between"/>
      </c:valAx>
      <c:spPr>
        <a:noFill/>
        <a:ln>
          <a:solidFill>
            <a:schemeClr val="accent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LOE</a:t>
            </a:r>
            <a:r>
              <a:rPr lang="en-GB" b="1" baseline="0"/>
              <a:t> ASSURANCE AGAINST 5 CASE MODEL</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manualLayout>
          <c:layoutTarget val="inner"/>
          <c:xMode val="edge"/>
          <c:yMode val="edge"/>
          <c:x val="0.21611618275753264"/>
          <c:y val="0.11216083967702532"/>
          <c:w val="0.76008622558022743"/>
          <c:h val="0.67783139812387405"/>
        </c:manualLayout>
      </c:layout>
      <c:barChart>
        <c:barDir val="bar"/>
        <c:grouping val="stacked"/>
        <c:varyColors val="0"/>
        <c:ser>
          <c:idx val="0"/>
          <c:order val="0"/>
          <c:tx>
            <c:strRef>
              <c:f>'4.3 Stats'!$L$25</c:f>
              <c:strCache>
                <c:ptCount val="1"/>
                <c:pt idx="0">
                  <c:v>Commercial</c:v>
                </c:pt>
              </c:strCache>
            </c:strRef>
          </c:tx>
          <c:spPr>
            <a:solidFill>
              <a:schemeClr val="accent1"/>
            </a:solidFill>
            <a:ln>
              <a:noFill/>
            </a:ln>
            <a:effectLst/>
          </c:spPr>
          <c:invertIfNegative val="0"/>
          <c:cat>
            <c:multiLvlStrRef>
              <c:f>'4.3 Stats'!$M$22:$T$24</c:f>
              <c:multiLvlStrCache>
                <c:ptCount val="8"/>
                <c:lvl>
                  <c:pt idx="0">
                    <c:v>Completed Assurance </c:v>
                  </c:pt>
                  <c:pt idx="1">
                    <c:v>Nos. LOEs</c:v>
                  </c:pt>
                  <c:pt idx="2">
                    <c:v>Completed Assurance </c:v>
                  </c:pt>
                  <c:pt idx="3">
                    <c:v>Nos. LOEs</c:v>
                  </c:pt>
                  <c:pt idx="4">
                    <c:v>Completed Assurance </c:v>
                  </c:pt>
                  <c:pt idx="5">
                    <c:v>Nos. LOEs</c:v>
                  </c:pt>
                  <c:pt idx="6">
                    <c:v>Completed Assurance </c:v>
                  </c:pt>
                  <c:pt idx="7">
                    <c:v>Total LOEs</c:v>
                  </c:pt>
                </c:lvl>
                <c:lvl>
                  <c:pt idx="0">
                    <c:v>1. Pg Internal</c:v>
                  </c:pt>
                  <c:pt idx="2">
                    <c:v>2. Pg External Line Mgmt.</c:v>
                  </c:pt>
                  <c:pt idx="4">
                    <c:v>3. Independent</c:v>
                  </c:pt>
                  <c:pt idx="6">
                    <c:v>All</c:v>
                  </c:pt>
                </c:lvl>
              </c:multiLvlStrCache>
            </c:multiLvlStrRef>
          </c:cat>
          <c:val>
            <c:numRef>
              <c:f>'4.3 Stats'!$M$25:$T$25</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A28E-4E5A-9220-28F95AC965F0}"/>
            </c:ext>
          </c:extLst>
        </c:ser>
        <c:ser>
          <c:idx val="1"/>
          <c:order val="1"/>
          <c:tx>
            <c:strRef>
              <c:f>'4.3 Stats'!$L$26</c:f>
              <c:strCache>
                <c:ptCount val="1"/>
                <c:pt idx="0">
                  <c:v>Economic</c:v>
                </c:pt>
              </c:strCache>
            </c:strRef>
          </c:tx>
          <c:spPr>
            <a:solidFill>
              <a:schemeClr val="accent2"/>
            </a:solidFill>
            <a:ln>
              <a:noFill/>
            </a:ln>
            <a:effectLst/>
          </c:spPr>
          <c:invertIfNegative val="0"/>
          <c:cat>
            <c:multiLvlStrRef>
              <c:f>'4.3 Stats'!$M$22:$T$24</c:f>
              <c:multiLvlStrCache>
                <c:ptCount val="8"/>
                <c:lvl>
                  <c:pt idx="0">
                    <c:v>Completed Assurance </c:v>
                  </c:pt>
                  <c:pt idx="1">
                    <c:v>Nos. LOEs</c:v>
                  </c:pt>
                  <c:pt idx="2">
                    <c:v>Completed Assurance </c:v>
                  </c:pt>
                  <c:pt idx="3">
                    <c:v>Nos. LOEs</c:v>
                  </c:pt>
                  <c:pt idx="4">
                    <c:v>Completed Assurance </c:v>
                  </c:pt>
                  <c:pt idx="5">
                    <c:v>Nos. LOEs</c:v>
                  </c:pt>
                  <c:pt idx="6">
                    <c:v>Completed Assurance </c:v>
                  </c:pt>
                  <c:pt idx="7">
                    <c:v>Total LOEs</c:v>
                  </c:pt>
                </c:lvl>
                <c:lvl>
                  <c:pt idx="0">
                    <c:v>1. Pg Internal</c:v>
                  </c:pt>
                  <c:pt idx="2">
                    <c:v>2. Pg External Line Mgmt.</c:v>
                  </c:pt>
                  <c:pt idx="4">
                    <c:v>3. Independent</c:v>
                  </c:pt>
                  <c:pt idx="6">
                    <c:v>All</c:v>
                  </c:pt>
                </c:lvl>
              </c:multiLvlStrCache>
            </c:multiLvlStrRef>
          </c:cat>
          <c:val>
            <c:numRef>
              <c:f>'4.3 Stats'!$M$26:$T$26</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28E-4E5A-9220-28F95AC965F0}"/>
            </c:ext>
          </c:extLst>
        </c:ser>
        <c:ser>
          <c:idx val="2"/>
          <c:order val="2"/>
          <c:tx>
            <c:strRef>
              <c:f>'4.3 Stats'!$L$27</c:f>
              <c:strCache>
                <c:ptCount val="1"/>
                <c:pt idx="0">
                  <c:v>Financial</c:v>
                </c:pt>
              </c:strCache>
            </c:strRef>
          </c:tx>
          <c:spPr>
            <a:solidFill>
              <a:schemeClr val="accent3"/>
            </a:solidFill>
            <a:ln>
              <a:noFill/>
            </a:ln>
            <a:effectLst/>
          </c:spPr>
          <c:invertIfNegative val="0"/>
          <c:cat>
            <c:multiLvlStrRef>
              <c:f>'4.3 Stats'!$M$22:$T$24</c:f>
              <c:multiLvlStrCache>
                <c:ptCount val="8"/>
                <c:lvl>
                  <c:pt idx="0">
                    <c:v>Completed Assurance </c:v>
                  </c:pt>
                  <c:pt idx="1">
                    <c:v>Nos. LOEs</c:v>
                  </c:pt>
                  <c:pt idx="2">
                    <c:v>Completed Assurance </c:v>
                  </c:pt>
                  <c:pt idx="3">
                    <c:v>Nos. LOEs</c:v>
                  </c:pt>
                  <c:pt idx="4">
                    <c:v>Completed Assurance </c:v>
                  </c:pt>
                  <c:pt idx="5">
                    <c:v>Nos. LOEs</c:v>
                  </c:pt>
                  <c:pt idx="6">
                    <c:v>Completed Assurance </c:v>
                  </c:pt>
                  <c:pt idx="7">
                    <c:v>Total LOEs</c:v>
                  </c:pt>
                </c:lvl>
                <c:lvl>
                  <c:pt idx="0">
                    <c:v>1. Pg Internal</c:v>
                  </c:pt>
                  <c:pt idx="2">
                    <c:v>2. Pg External Line Mgmt.</c:v>
                  </c:pt>
                  <c:pt idx="4">
                    <c:v>3. Independent</c:v>
                  </c:pt>
                  <c:pt idx="6">
                    <c:v>All</c:v>
                  </c:pt>
                </c:lvl>
              </c:multiLvlStrCache>
            </c:multiLvlStrRef>
          </c:cat>
          <c:val>
            <c:numRef>
              <c:f>'4.3 Stats'!$M$27:$T$27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28E-4E5A-9220-28F95AC965F0}"/>
            </c:ext>
          </c:extLst>
        </c:ser>
        <c:ser>
          <c:idx val="3"/>
          <c:order val="3"/>
          <c:tx>
            <c:strRef>
              <c:f>'4.3 Stats'!$L$28</c:f>
              <c:strCache>
                <c:ptCount val="1"/>
                <c:pt idx="0">
                  <c:v>Management</c:v>
                </c:pt>
              </c:strCache>
            </c:strRef>
          </c:tx>
          <c:spPr>
            <a:solidFill>
              <a:schemeClr val="accent4"/>
            </a:solidFill>
            <a:ln>
              <a:noFill/>
            </a:ln>
            <a:effectLst/>
          </c:spPr>
          <c:invertIfNegative val="0"/>
          <c:cat>
            <c:multiLvlStrRef>
              <c:f>'4.3 Stats'!$M$22:$T$24</c:f>
              <c:multiLvlStrCache>
                <c:ptCount val="8"/>
                <c:lvl>
                  <c:pt idx="0">
                    <c:v>Completed Assurance </c:v>
                  </c:pt>
                  <c:pt idx="1">
                    <c:v>Nos. LOEs</c:v>
                  </c:pt>
                  <c:pt idx="2">
                    <c:v>Completed Assurance </c:v>
                  </c:pt>
                  <c:pt idx="3">
                    <c:v>Nos. LOEs</c:v>
                  </c:pt>
                  <c:pt idx="4">
                    <c:v>Completed Assurance </c:v>
                  </c:pt>
                  <c:pt idx="5">
                    <c:v>Nos. LOEs</c:v>
                  </c:pt>
                  <c:pt idx="6">
                    <c:v>Completed Assurance </c:v>
                  </c:pt>
                  <c:pt idx="7">
                    <c:v>Total LOEs</c:v>
                  </c:pt>
                </c:lvl>
                <c:lvl>
                  <c:pt idx="0">
                    <c:v>1. Pg Internal</c:v>
                  </c:pt>
                  <c:pt idx="2">
                    <c:v>2. Pg External Line Mgmt.</c:v>
                  </c:pt>
                  <c:pt idx="4">
                    <c:v>3. Independent</c:v>
                  </c:pt>
                  <c:pt idx="6">
                    <c:v>All</c:v>
                  </c:pt>
                </c:lvl>
              </c:multiLvlStrCache>
            </c:multiLvlStrRef>
          </c:cat>
          <c:val>
            <c:numRef>
              <c:f>'4.3 Stats'!$M$28:$T$28</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28E-4E5A-9220-28F95AC965F0}"/>
            </c:ext>
          </c:extLst>
        </c:ser>
        <c:ser>
          <c:idx val="4"/>
          <c:order val="4"/>
          <c:tx>
            <c:strRef>
              <c:f>'4.3 Stats'!$L$29</c:f>
              <c:strCache>
                <c:ptCount val="1"/>
                <c:pt idx="0">
                  <c:v>Strategic</c:v>
                </c:pt>
              </c:strCache>
            </c:strRef>
          </c:tx>
          <c:spPr>
            <a:solidFill>
              <a:schemeClr val="accent5"/>
            </a:solidFill>
            <a:ln>
              <a:noFill/>
            </a:ln>
            <a:effectLst/>
          </c:spPr>
          <c:invertIfNegative val="0"/>
          <c:cat>
            <c:multiLvlStrRef>
              <c:f>'4.3 Stats'!$M$22:$T$24</c:f>
              <c:multiLvlStrCache>
                <c:ptCount val="8"/>
                <c:lvl>
                  <c:pt idx="0">
                    <c:v>Completed Assurance </c:v>
                  </c:pt>
                  <c:pt idx="1">
                    <c:v>Nos. LOEs</c:v>
                  </c:pt>
                  <c:pt idx="2">
                    <c:v>Completed Assurance </c:v>
                  </c:pt>
                  <c:pt idx="3">
                    <c:v>Nos. LOEs</c:v>
                  </c:pt>
                  <c:pt idx="4">
                    <c:v>Completed Assurance </c:v>
                  </c:pt>
                  <c:pt idx="5">
                    <c:v>Nos. LOEs</c:v>
                  </c:pt>
                  <c:pt idx="6">
                    <c:v>Completed Assurance </c:v>
                  </c:pt>
                  <c:pt idx="7">
                    <c:v>Total LOEs</c:v>
                  </c:pt>
                </c:lvl>
                <c:lvl>
                  <c:pt idx="0">
                    <c:v>1. Pg Internal</c:v>
                  </c:pt>
                  <c:pt idx="2">
                    <c:v>2. Pg External Line Mgmt.</c:v>
                  </c:pt>
                  <c:pt idx="4">
                    <c:v>3. Independent</c:v>
                  </c:pt>
                  <c:pt idx="6">
                    <c:v>All</c:v>
                  </c:pt>
                </c:lvl>
              </c:multiLvlStrCache>
            </c:multiLvlStrRef>
          </c:cat>
          <c:val>
            <c:numRef>
              <c:f>'4.3 Stats'!$M$29:$T$29</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4-A28E-4E5A-9220-28F95AC965F0}"/>
            </c:ext>
          </c:extLst>
        </c:ser>
        <c:dLbls>
          <c:showLegendKey val="0"/>
          <c:showVal val="0"/>
          <c:showCatName val="0"/>
          <c:showSerName val="0"/>
          <c:showPercent val="0"/>
          <c:showBubbleSize val="0"/>
        </c:dLbls>
        <c:gapWidth val="150"/>
        <c:overlap val="100"/>
        <c:axId val="1015298576"/>
        <c:axId val="1015296416"/>
      </c:barChart>
      <c:catAx>
        <c:axId val="1015298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296416"/>
        <c:crosses val="autoZero"/>
        <c:auto val="1"/>
        <c:lblAlgn val="ctr"/>
        <c:lblOffset val="100"/>
        <c:noMultiLvlLbl val="0"/>
      </c:catAx>
      <c:valAx>
        <c:axId val="10152964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a:t>
                </a:r>
                <a:r>
                  <a:rPr lang="en-GB" baseline="0"/>
                  <a:t> of LOEs</a:t>
                </a:r>
                <a:endParaRPr lang="en-GB"/>
              </a:p>
            </c:rich>
          </c:tx>
          <c:layout>
            <c:manualLayout>
              <c:xMode val="edge"/>
              <c:yMode val="edge"/>
              <c:x val="0.53384140656712753"/>
              <c:y val="0.860657003811255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5298576"/>
        <c:crosses val="autoZero"/>
        <c:crossBetween val="between"/>
      </c:valAx>
      <c:spPr>
        <a:noFill/>
        <a:ln>
          <a:solidFill>
            <a:schemeClr val="accent1"/>
          </a:solidFill>
        </a:ln>
        <a:effectLst/>
      </c:spPr>
    </c:plotArea>
    <c:legend>
      <c:legendPos val="b"/>
      <c:layout>
        <c:manualLayout>
          <c:xMode val="edge"/>
          <c:yMode val="edge"/>
          <c:x val="0.30594335951829038"/>
          <c:y val="0.93031950743902347"/>
          <c:w val="0.48822770044588493"/>
          <c:h val="5.1403736421353582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Purpose &amp; Error Check'!A1"/><Relationship Id="rId2" Type="http://schemas.openxmlformats.org/officeDocument/2006/relationships/hyperlink" Target="#'Model Map'!A1"/><Relationship Id="rId1" Type="http://schemas.openxmlformats.org/officeDocument/2006/relationships/hyperlink" Target="#'Outputs&gt;&gt;'!A1"/></Relationships>
</file>

<file path=xl/drawings/_rels/drawing2.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3.xml.rels><?xml version="1.0" encoding="UTF-8" standalone="yes"?>
<Relationships xmlns="http://schemas.openxmlformats.org/package/2006/relationships"><Relationship Id="rId8" Type="http://schemas.openxmlformats.org/officeDocument/2006/relationships/hyperlink" Target="#'Input - RCAControl (Admin)'!A1"/><Relationship Id="rId13" Type="http://schemas.openxmlformats.org/officeDocument/2006/relationships/hyperlink" Target="#'3.1 Sign Off'!A1"/><Relationship Id="rId18" Type="http://schemas.openxmlformats.org/officeDocument/2006/relationships/hyperlink" Target="#'Input - Guidance Links (Admin)'!A1"/><Relationship Id="rId3" Type="http://schemas.openxmlformats.org/officeDocument/2006/relationships/hyperlink" Target="#'Purpose &amp; Error Check'!A1"/><Relationship Id="rId21" Type="http://schemas.openxmlformats.org/officeDocument/2006/relationships/hyperlink" Target="#'User Guide'!A1"/><Relationship Id="rId7" Type="http://schemas.openxmlformats.org/officeDocument/2006/relationships/hyperlink" Target="#'1.2 RCA'!A1"/><Relationship Id="rId12" Type="http://schemas.openxmlformats.org/officeDocument/2006/relationships/hyperlink" Target="#'2.1 LOEs, Artefacts &amp; Assurance'!A1"/><Relationship Id="rId17" Type="http://schemas.openxmlformats.org/officeDocument/2006/relationships/hyperlink" Target="#'Input - AssurLevel+RAYG (Admin)'!A1"/><Relationship Id="rId2" Type="http://schemas.openxmlformats.org/officeDocument/2006/relationships/hyperlink" Target="#'Configuration Control'!A1"/><Relationship Id="rId16" Type="http://schemas.openxmlformats.org/officeDocument/2006/relationships/hyperlink" Target="#'1.1 Pg Details'!A1"/><Relationship Id="rId20" Type="http://schemas.openxmlformats.org/officeDocument/2006/relationships/hyperlink" Target="#'User Guide (Admin)'!A1"/><Relationship Id="rId1" Type="http://schemas.openxmlformats.org/officeDocument/2006/relationships/hyperlink" Target="#'Lookups'!A1"/><Relationship Id="rId6" Type="http://schemas.openxmlformats.org/officeDocument/2006/relationships/hyperlink" Target="#'Input - LoE Hierarchy (Admin)'!A1"/><Relationship Id="rId11" Type="http://schemas.openxmlformats.org/officeDocument/2006/relationships/hyperlink" Target="#'C-Filters (Admin)'!A1"/><Relationship Id="rId5" Type="http://schemas.openxmlformats.org/officeDocument/2006/relationships/hyperlink" Target="#'Input - PEATLookups (Admin)'!A1"/><Relationship Id="rId15" Type="http://schemas.openxmlformats.org/officeDocument/2006/relationships/hyperlink" Target="#'Input - LoEList (Admin)'!A1"/><Relationship Id="rId23" Type="http://schemas.openxmlformats.org/officeDocument/2006/relationships/hyperlink" Target="#'4.2 LOE Progress'!A1"/><Relationship Id="rId10" Type="http://schemas.openxmlformats.org/officeDocument/2006/relationships/hyperlink" Target="#'C-RCA (Admin)'!A1"/><Relationship Id="rId19" Type="http://schemas.openxmlformats.org/officeDocument/2006/relationships/hyperlink" Target="#'LOE Hierarchy'!A1"/><Relationship Id="rId4" Type="http://schemas.openxmlformats.org/officeDocument/2006/relationships/hyperlink" Target="#'Model Map'!A1"/><Relationship Id="rId9" Type="http://schemas.openxmlformats.org/officeDocument/2006/relationships/hyperlink" Target="#'Input - RCAScoring (Admin)'!A1"/><Relationship Id="rId14" Type="http://schemas.openxmlformats.org/officeDocument/2006/relationships/hyperlink" Target="#'4.3 Stats'!A1"/><Relationship Id="rId22" Type="http://schemas.openxmlformats.org/officeDocument/2006/relationships/hyperlink" Target="#'4.1 Artefacts Progress'!A1"/></Relationships>
</file>

<file path=xl/drawings/_rels/drawing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image" Target="../media/image1.emf"/><Relationship Id="rId7" Type="http://schemas.openxmlformats.org/officeDocument/2006/relationships/image" Target="../media/image5.emf"/><Relationship Id="rId2" Type="http://schemas.openxmlformats.org/officeDocument/2006/relationships/hyperlink" Target="#'Purpose &amp; Error Check'!A1"/><Relationship Id="rId1" Type="http://schemas.openxmlformats.org/officeDocument/2006/relationships/hyperlink" Target="#'Model Map'!A1"/><Relationship Id="rId6" Type="http://schemas.openxmlformats.org/officeDocument/2006/relationships/image" Target="../media/image4.emf"/><Relationship Id="rId11" Type="http://schemas.openxmlformats.org/officeDocument/2006/relationships/image" Target="../media/image9.emf"/><Relationship Id="rId5" Type="http://schemas.openxmlformats.org/officeDocument/2006/relationships/image" Target="../media/image3.emf"/><Relationship Id="rId10" Type="http://schemas.openxmlformats.org/officeDocument/2006/relationships/image" Target="../media/image8.png"/><Relationship Id="rId4" Type="http://schemas.openxmlformats.org/officeDocument/2006/relationships/image" Target="../media/image2.emf"/><Relationship Id="rId9" Type="http://schemas.openxmlformats.org/officeDocument/2006/relationships/image" Target="../media/image7.emf"/></Relationships>
</file>

<file path=xl/drawings/_rels/drawing5.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6.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7.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8.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9.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0.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1.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2.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3.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2.emf"/><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emf"/><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emf"/><Relationship Id="rId9" Type="http://schemas.openxmlformats.org/officeDocument/2006/relationships/image" Target="../media/image18.emf"/></Relationships>
</file>

<file path=xl/drawings/_rels/drawing14.xml.rels><?xml version="1.0" encoding="UTF-8" standalone="yes"?>
<Relationships xmlns="http://schemas.openxmlformats.org/package/2006/relationships"><Relationship Id="rId1" Type="http://schemas.openxmlformats.org/officeDocument/2006/relationships/hyperlink" Target="#'1.2 RCA'!A1"/></Relationships>
</file>

<file path=xl/drawings/_rels/drawing15.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6.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7.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18.xml.rels><?xml version="1.0" encoding="UTF-8" standalone="yes"?>
<Relationships xmlns="http://schemas.openxmlformats.org/package/2006/relationships"><Relationship Id="rId1" Type="http://schemas.openxmlformats.org/officeDocument/2006/relationships/hyperlink" Target="#'2.1 LOEs, Artefacts &amp; Assurance'!A1"/></Relationships>
</file>

<file path=xl/drawings/_rels/drawing19.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20.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21.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22.xml.rels><?xml version="1.0" encoding="UTF-8" standalone="yes"?>
<Relationships xmlns="http://schemas.openxmlformats.org/package/2006/relationships"><Relationship Id="rId2" Type="http://schemas.openxmlformats.org/officeDocument/2006/relationships/hyperlink" Target="#'Purpose &amp; Error Check'!A1"/><Relationship Id="rId1" Type="http://schemas.openxmlformats.org/officeDocument/2006/relationships/hyperlink" Target="#'Model Map'!A1"/></Relationships>
</file>

<file path=xl/drawings/_rels/drawing23.xml.rels><?xml version="1.0" encoding="UTF-8" standalone="yes"?>
<Relationships xmlns="http://schemas.openxmlformats.org/package/2006/relationships"><Relationship Id="rId1" Type="http://schemas.openxmlformats.org/officeDocument/2006/relationships/hyperlink" Target="#'LoE Hierarchy'!A1"/></Relationships>
</file>

<file path=xl/drawings/_rels/drawing24.xml.rels><?xml version="1.0" encoding="UTF-8" standalone="yes"?>
<Relationships xmlns="http://schemas.openxmlformats.org/package/2006/relationships"><Relationship Id="rId3" Type="http://schemas.openxmlformats.org/officeDocument/2006/relationships/hyperlink" Target="#'4.1 Artefacts Progress'!A1"/><Relationship Id="rId2" Type="http://schemas.openxmlformats.org/officeDocument/2006/relationships/hyperlink" Target="#'LoE Hierarchy'!A1"/><Relationship Id="rId1" Type="http://schemas.openxmlformats.org/officeDocument/2006/relationships/hyperlink" Target="https://forms.office.com/Pages/ResponsePage.aspx?id=7WB3vlNZS0iuldChbfoJ5ffhKQeNBJRDvjuTVjHiACpUM1NPNjhaMlJPVUs2SVpDTzVQRjU4NEFRNiQlQCN0PWcu" TargetMode="External"/><Relationship Id="rId5" Type="http://schemas.openxmlformats.org/officeDocument/2006/relationships/hyperlink" Target="#'4.3 Stats'!A1"/><Relationship Id="rId4" Type="http://schemas.openxmlformats.org/officeDocument/2006/relationships/hyperlink" Target="#'4.2 LOE Progress'!A1"/></Relationships>
</file>

<file path=xl/drawings/_rels/drawing25.xml.rels><?xml version="1.0" encoding="UTF-8" standalone="yes"?>
<Relationships xmlns="http://schemas.openxmlformats.org/package/2006/relationships"><Relationship Id="rId3" Type="http://schemas.openxmlformats.org/officeDocument/2006/relationships/hyperlink" Target="#'4.2 LOE Progress'!A1"/><Relationship Id="rId2" Type="http://schemas.openxmlformats.org/officeDocument/2006/relationships/hyperlink" Target="#'LoE Hierarchy'!A1"/><Relationship Id="rId1" Type="http://schemas.openxmlformats.org/officeDocument/2006/relationships/hyperlink" Target="#'2.1 LOEs, Artefacts &amp; Assurance'!A1"/></Relationships>
</file>

<file path=xl/drawings/_rels/drawing26.xml.rels><?xml version="1.0" encoding="UTF-8" standalone="yes"?>
<Relationships xmlns="http://schemas.openxmlformats.org/package/2006/relationships"><Relationship Id="rId3" Type="http://schemas.openxmlformats.org/officeDocument/2006/relationships/hyperlink" Target="#'2.1 LOEs, Artefacts &amp; Assurance'!A1"/><Relationship Id="rId2" Type="http://schemas.openxmlformats.org/officeDocument/2006/relationships/hyperlink" Target="#'4.1 Artefacts Progress'!A1"/><Relationship Id="rId1" Type="http://schemas.openxmlformats.org/officeDocument/2006/relationships/hyperlink" Target="#'LoE Hierarchy'!A1"/></Relationships>
</file>

<file path=xl/drawings/_rels/drawing27.xml.rels><?xml version="1.0" encoding="UTF-8" standalone="yes"?>
<Relationships xmlns="http://schemas.openxmlformats.org/package/2006/relationships"><Relationship Id="rId8" Type="http://schemas.openxmlformats.org/officeDocument/2006/relationships/hyperlink" Target="#'4.2 LOE Progress'!A1"/><Relationship Id="rId3" Type="http://schemas.openxmlformats.org/officeDocument/2006/relationships/chart" Target="../charts/chart3.xml"/><Relationship Id="rId7" Type="http://schemas.openxmlformats.org/officeDocument/2006/relationships/hyperlink" Target="#'LoE Hierarchy'!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4.1 Artefacts Progress'!A1"/><Relationship Id="rId5" Type="http://schemas.openxmlformats.org/officeDocument/2006/relationships/hyperlink" Target="#'2.1 LOEs, Artefacts &amp; Assurance'!A1"/><Relationship Id="rId4" Type="http://schemas.openxmlformats.org/officeDocument/2006/relationships/chart" Target="../charts/chart4.xml"/></Relationships>
</file>

<file path=xl/drawings/_rels/drawing28.xml.rels><?xml version="1.0" encoding="UTF-8" standalone="yes"?>
<Relationships xmlns="http://schemas.openxmlformats.org/package/2006/relationships"><Relationship Id="rId3" Type="http://schemas.openxmlformats.org/officeDocument/2006/relationships/hyperlink" Target="#'4.2 LOE Progress'!A1"/><Relationship Id="rId2" Type="http://schemas.openxmlformats.org/officeDocument/2006/relationships/hyperlink" Target="#'4.1 Artefacts Progress'!A1"/><Relationship Id="rId1" Type="http://schemas.openxmlformats.org/officeDocument/2006/relationships/hyperlink" Target="#'2.1 LOEs, Artefacts &amp; Assurance'!A1"/></Relationships>
</file>

<file path=xl/drawings/drawing1.xml><?xml version="1.0" encoding="utf-8"?>
<xdr:wsDr xmlns:xdr="http://schemas.openxmlformats.org/drawingml/2006/spreadsheetDrawing" xmlns:a="http://schemas.openxmlformats.org/drawingml/2006/main">
  <xdr:twoCellAnchor editAs="absolute">
    <xdr:from>
      <xdr:col>2</xdr:col>
      <xdr:colOff>22410</xdr:colOff>
      <xdr:row>0</xdr:row>
      <xdr:rowOff>56030</xdr:rowOff>
    </xdr:from>
    <xdr:to>
      <xdr:col>9</xdr:col>
      <xdr:colOff>375520</xdr:colOff>
      <xdr:row>0</xdr:row>
      <xdr:rowOff>358430</xdr:rowOff>
    </xdr:to>
    <xdr:grpSp>
      <xdr:nvGrpSpPr>
        <xdr:cNvPr id="21" name="Group 20">
          <a:extLst>
            <a:ext uri="{FF2B5EF4-FFF2-40B4-BE49-F238E27FC236}">
              <a16:creationId xmlns:a16="http://schemas.microsoft.com/office/drawing/2014/main" id="{00000000-0008-0000-0100-000015000000}"/>
            </a:ext>
          </a:extLst>
        </xdr:cNvPr>
        <xdr:cNvGrpSpPr/>
      </xdr:nvGrpSpPr>
      <xdr:grpSpPr>
        <a:xfrm>
          <a:off x="410881" y="56030"/>
          <a:ext cx="4842933" cy="302400"/>
          <a:chOff x="407893" y="653806"/>
          <a:chExt cx="4797727" cy="302400"/>
        </a:xfrm>
        <a:solidFill>
          <a:srgbClr val="5A293E"/>
        </a:solidFill>
      </xdr:grpSpPr>
      <xdr:sp macro="" textlink="">
        <xdr:nvSpPr>
          <xdr:cNvPr id="22" name="Rectangle: Rounded Corners 21">
            <a:hlinkClick xmlns:r="http://schemas.openxmlformats.org/officeDocument/2006/relationships" r:id="rId1"/>
            <a:extLst>
              <a:ext uri="{FF2B5EF4-FFF2-40B4-BE49-F238E27FC236}">
                <a16:creationId xmlns:a16="http://schemas.microsoft.com/office/drawing/2014/main" id="{00000000-0008-0000-0100-000016000000}"/>
              </a:ext>
            </a:extLst>
          </xdr:cNvPr>
          <xdr:cNvSpPr/>
        </xdr:nvSpPr>
        <xdr:spPr>
          <a:xfrm>
            <a:off x="3716329" y="653806"/>
            <a:ext cx="1489291"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a:t>
            </a:r>
            <a:r>
              <a:rPr lang="en-US" sz="1000" baseline="0">
                <a:solidFill>
                  <a:srgbClr val="FFFFFF"/>
                </a:solidFill>
              </a:rPr>
              <a:t> Output</a:t>
            </a:r>
            <a:endParaRPr lang="en-US" sz="1000">
              <a:solidFill>
                <a:srgbClr val="FFFFFF"/>
              </a:solidFill>
            </a:endParaRP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0000000-0008-0000-0100-000017000000}"/>
              </a:ext>
            </a:extLst>
          </xdr:cNvPr>
          <xdr:cNvSpPr/>
        </xdr:nvSpPr>
        <xdr:spPr>
          <a:xfrm>
            <a:off x="407893" y="653806"/>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00000000-0008-0000-0100-000018000000}"/>
              </a:ext>
            </a:extLst>
          </xdr:cNvPr>
          <xdr:cNvSpPr/>
        </xdr:nvSpPr>
        <xdr:spPr>
          <a:xfrm>
            <a:off x="2079769" y="653806"/>
            <a:ext cx="1557903"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0</xdr:colOff>
      <xdr:row>1</xdr:row>
      <xdr:rowOff>59635</xdr:rowOff>
    </xdr:from>
    <xdr:to>
      <xdr:col>6</xdr:col>
      <xdr:colOff>296039</xdr:colOff>
      <xdr:row>1</xdr:row>
      <xdr:rowOff>362035</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397565" y="241852"/>
          <a:ext cx="3736083" cy="302400"/>
          <a:chOff x="4756897" y="2588558"/>
          <a:chExt cx="3222402" cy="302400"/>
        </a:xfrm>
      </xdr:grpSpPr>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152122</xdr:colOff>
      <xdr:row>24</xdr:row>
      <xdr:rowOff>54924</xdr:rowOff>
    </xdr:from>
    <xdr:to>
      <xdr:col>3</xdr:col>
      <xdr:colOff>490628</xdr:colOff>
      <xdr:row>28</xdr:row>
      <xdr:rowOff>27814</xdr:rowOff>
    </xdr:to>
    <xdr:sp macro="" textlink="">
      <xdr:nvSpPr>
        <xdr:cNvPr id="4" name="Lookups">
          <a:hlinkClick xmlns:r="http://schemas.openxmlformats.org/officeDocument/2006/relationships" r:id="rId1"/>
          <a:extLst>
            <a:ext uri="{FF2B5EF4-FFF2-40B4-BE49-F238E27FC236}">
              <a16:creationId xmlns:a16="http://schemas.microsoft.com/office/drawing/2014/main" id="{00000000-0008-0000-0300-000004000000}"/>
            </a:ext>
          </a:extLst>
        </xdr:cNvPr>
        <xdr:cNvSpPr/>
      </xdr:nvSpPr>
      <xdr:spPr>
        <a:xfrm>
          <a:off x="540049" y="4945579"/>
          <a:ext cx="1128215" cy="693326"/>
        </a:xfrm>
        <a:prstGeom prst="roundRect">
          <a:avLst/>
        </a:prstGeom>
        <a:solidFill>
          <a:srgbClr val="BFBFB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xmlns:mc="http://schemas.openxmlformats.org/markup-compatibility/2006" xmlns:a14="http://schemas.microsoft.com/office/drawing/2010/main" val="000000" mc:Ignorable="a14" a14:legacySpreadsheetColorIndex="8"/>
              </a:solidFill>
            </a:rPr>
            <a:t>Lookups</a:t>
          </a:r>
        </a:p>
      </xdr:txBody>
    </xdr:sp>
    <xdr:clientData/>
  </xdr:twoCellAnchor>
  <xdr:twoCellAnchor editAs="absolute">
    <xdr:from>
      <xdr:col>2</xdr:col>
      <xdr:colOff>152122</xdr:colOff>
      <xdr:row>15</xdr:row>
      <xdr:rowOff>53323</xdr:rowOff>
    </xdr:from>
    <xdr:to>
      <xdr:col>3</xdr:col>
      <xdr:colOff>490628</xdr:colOff>
      <xdr:row>19</xdr:row>
      <xdr:rowOff>34645</xdr:rowOff>
    </xdr:to>
    <xdr:sp macro="" textlink="">
      <xdr:nvSpPr>
        <xdr:cNvPr id="14" name="Configuration Control">
          <a:hlinkClick xmlns:r="http://schemas.openxmlformats.org/officeDocument/2006/relationships" r:id="rId2"/>
          <a:extLst>
            <a:ext uri="{FF2B5EF4-FFF2-40B4-BE49-F238E27FC236}">
              <a16:creationId xmlns:a16="http://schemas.microsoft.com/office/drawing/2014/main" id="{00000000-0008-0000-0300-00000E000000}"/>
            </a:ext>
          </a:extLst>
        </xdr:cNvPr>
        <xdr:cNvSpPr/>
      </xdr:nvSpPr>
      <xdr:spPr>
        <a:xfrm>
          <a:off x="540049" y="3322996"/>
          <a:ext cx="1128215" cy="701758"/>
        </a:xfrm>
        <a:prstGeom prst="roundRect">
          <a:avLst/>
        </a:prstGeom>
        <a:solidFill>
          <a:srgbClr val="BFBFB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xmlns:mc="http://schemas.openxmlformats.org/markup-compatibility/2006" xmlns:a14="http://schemas.microsoft.com/office/drawing/2010/main" val="000000" mc:Ignorable="a14" a14:legacySpreadsheetColorIndex="8"/>
              </a:solidFill>
            </a:rPr>
            <a:t>Configuration Control</a:t>
          </a:r>
        </a:p>
      </xdr:txBody>
    </xdr:sp>
    <xdr:clientData/>
  </xdr:twoCellAnchor>
  <xdr:twoCellAnchor editAs="absolute">
    <xdr:from>
      <xdr:col>2</xdr:col>
      <xdr:colOff>151131</xdr:colOff>
      <xdr:row>19</xdr:row>
      <xdr:rowOff>146299</xdr:rowOff>
    </xdr:from>
    <xdr:to>
      <xdr:col>3</xdr:col>
      <xdr:colOff>480730</xdr:colOff>
      <xdr:row>23</xdr:row>
      <xdr:rowOff>127624</xdr:rowOff>
    </xdr:to>
    <xdr:sp macro="" textlink="">
      <xdr:nvSpPr>
        <xdr:cNvPr id="15" name="Purpose &amp; Error Check">
          <a:hlinkClick xmlns:r="http://schemas.openxmlformats.org/officeDocument/2006/relationships" r:id="rId3"/>
          <a:extLst>
            <a:ext uri="{FF2B5EF4-FFF2-40B4-BE49-F238E27FC236}">
              <a16:creationId xmlns:a16="http://schemas.microsoft.com/office/drawing/2014/main" id="{00000000-0008-0000-0300-00000F000000}"/>
            </a:ext>
          </a:extLst>
        </xdr:cNvPr>
        <xdr:cNvSpPr/>
      </xdr:nvSpPr>
      <xdr:spPr>
        <a:xfrm>
          <a:off x="539058" y="4136408"/>
          <a:ext cx="1119308" cy="701761"/>
        </a:xfrm>
        <a:prstGeom prst="roundRect">
          <a:avLst/>
        </a:prstGeom>
        <a:solidFill>
          <a:srgbClr val="BFBFB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xmlns:mc="http://schemas.openxmlformats.org/markup-compatibility/2006" xmlns:a14="http://schemas.microsoft.com/office/drawing/2010/main" val="000000" mc:Ignorable="a14" a14:legacySpreadsheetColorIndex="8"/>
              </a:solidFill>
            </a:rPr>
            <a:t>Purpose &amp; Error Check</a:t>
          </a:r>
        </a:p>
      </xdr:txBody>
    </xdr:sp>
    <xdr:clientData/>
  </xdr:twoCellAnchor>
  <xdr:twoCellAnchor editAs="absolute">
    <xdr:from>
      <xdr:col>2</xdr:col>
      <xdr:colOff>179831</xdr:colOff>
      <xdr:row>28</xdr:row>
      <xdr:rowOff>107622</xdr:rowOff>
    </xdr:from>
    <xdr:to>
      <xdr:col>3</xdr:col>
      <xdr:colOff>499287</xdr:colOff>
      <xdr:row>32</xdr:row>
      <xdr:rowOff>77740</xdr:rowOff>
    </xdr:to>
    <xdr:sp macro="" textlink="">
      <xdr:nvSpPr>
        <xdr:cNvPr id="18" name="Model Map">
          <a:hlinkClick xmlns:r="http://schemas.openxmlformats.org/officeDocument/2006/relationships" r:id="rId4"/>
          <a:extLst>
            <a:ext uri="{FF2B5EF4-FFF2-40B4-BE49-F238E27FC236}">
              <a16:creationId xmlns:a16="http://schemas.microsoft.com/office/drawing/2014/main" id="{00000000-0008-0000-0300-000012000000}"/>
            </a:ext>
          </a:extLst>
        </xdr:cNvPr>
        <xdr:cNvSpPr/>
      </xdr:nvSpPr>
      <xdr:spPr>
        <a:xfrm>
          <a:off x="567758" y="5718713"/>
          <a:ext cx="1109165" cy="690554"/>
        </a:xfrm>
        <a:prstGeom prst="roundRect">
          <a:avLst/>
        </a:prstGeom>
        <a:solidFill>
          <a:srgbClr val="BFBFB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xmlns:mc="http://schemas.openxmlformats.org/markup-compatibility/2006" xmlns:a14="http://schemas.microsoft.com/office/drawing/2010/main" val="000000" mc:Ignorable="a14" a14:legacySpreadsheetColorIndex="8"/>
              </a:solidFill>
            </a:rPr>
            <a:t>Model Map</a:t>
          </a:r>
        </a:p>
      </xdr:txBody>
    </xdr:sp>
    <xdr:clientData/>
  </xdr:twoCellAnchor>
  <xdr:twoCellAnchor>
    <xdr:from>
      <xdr:col>4</xdr:col>
      <xdr:colOff>584225</xdr:colOff>
      <xdr:row>9</xdr:row>
      <xdr:rowOff>138887</xdr:rowOff>
    </xdr:from>
    <xdr:to>
      <xdr:col>7</xdr:col>
      <xdr:colOff>257546</xdr:colOff>
      <xdr:row>13</xdr:row>
      <xdr:rowOff>66303</xdr:rowOff>
    </xdr:to>
    <xdr:sp macro="" textlink="">
      <xdr:nvSpPr>
        <xdr:cNvPr id="5" name="I-PEATLookups">
          <a:hlinkClick xmlns:r="http://schemas.openxmlformats.org/officeDocument/2006/relationships" r:id="rId5"/>
          <a:extLst>
            <a:ext uri="{FF2B5EF4-FFF2-40B4-BE49-F238E27FC236}">
              <a16:creationId xmlns:a16="http://schemas.microsoft.com/office/drawing/2014/main" id="{00000000-0008-0000-0300-000005000000}"/>
            </a:ext>
          </a:extLst>
        </xdr:cNvPr>
        <xdr:cNvSpPr/>
      </xdr:nvSpPr>
      <xdr:spPr>
        <a:xfrm>
          <a:off x="2385316" y="2327905"/>
          <a:ext cx="1502121" cy="647853"/>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-PEAT Lookups</a:t>
          </a:r>
        </a:p>
      </xdr:txBody>
    </xdr:sp>
    <xdr:clientData/>
  </xdr:twoCellAnchor>
  <xdr:twoCellAnchor>
    <xdr:from>
      <xdr:col>11</xdr:col>
      <xdr:colOff>1506682</xdr:colOff>
      <xdr:row>10</xdr:row>
      <xdr:rowOff>45115</xdr:rowOff>
    </xdr:from>
    <xdr:to>
      <xdr:col>12</xdr:col>
      <xdr:colOff>1231076</xdr:colOff>
      <xdr:row>13</xdr:row>
      <xdr:rowOff>80655</xdr:rowOff>
    </xdr:to>
    <xdr:sp macro="" textlink="">
      <xdr:nvSpPr>
        <xdr:cNvPr id="6" name="I-LoEList">
          <a:hlinkClick xmlns:r="http://schemas.openxmlformats.org/officeDocument/2006/relationships" r:id="rId6"/>
          <a:extLst>
            <a:ext uri="{FF2B5EF4-FFF2-40B4-BE49-F238E27FC236}">
              <a16:creationId xmlns:a16="http://schemas.microsoft.com/office/drawing/2014/main" id="{00000000-0008-0000-0300-000006000000}"/>
            </a:ext>
          </a:extLst>
        </xdr:cNvPr>
        <xdr:cNvSpPr/>
      </xdr:nvSpPr>
      <xdr:spPr>
        <a:xfrm>
          <a:off x="9514609" y="2455806"/>
          <a:ext cx="1442358" cy="575867"/>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 LoE Hierarchy</a:t>
          </a:r>
        </a:p>
      </xdr:txBody>
    </xdr:sp>
    <xdr:clientData/>
  </xdr:twoCellAnchor>
  <xdr:twoCellAnchor>
    <xdr:from>
      <xdr:col>17</xdr:col>
      <xdr:colOff>516196</xdr:colOff>
      <xdr:row>36</xdr:row>
      <xdr:rowOff>7845</xdr:rowOff>
    </xdr:from>
    <xdr:to>
      <xdr:col>20</xdr:col>
      <xdr:colOff>142503</xdr:colOff>
      <xdr:row>39</xdr:row>
      <xdr:rowOff>169278</xdr:rowOff>
    </xdr:to>
    <xdr:sp macro="" textlink="">
      <xdr:nvSpPr>
        <xdr:cNvPr id="10" name="I-ProjectRCA">
          <a:hlinkClick xmlns:r="http://schemas.openxmlformats.org/officeDocument/2006/relationships" r:id="rId7"/>
          <a:extLst>
            <a:ext uri="{FF2B5EF4-FFF2-40B4-BE49-F238E27FC236}">
              <a16:creationId xmlns:a16="http://schemas.microsoft.com/office/drawing/2014/main" id="{00000000-0008-0000-0300-00000A000000}"/>
            </a:ext>
          </a:extLst>
        </xdr:cNvPr>
        <xdr:cNvSpPr/>
      </xdr:nvSpPr>
      <xdr:spPr>
        <a:xfrm>
          <a:off x="15659214" y="7101372"/>
          <a:ext cx="1455107" cy="701761"/>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RCA Score</a:t>
          </a:r>
        </a:p>
      </xdr:txBody>
    </xdr:sp>
    <xdr:clientData/>
  </xdr:twoCellAnchor>
  <xdr:twoCellAnchor>
    <xdr:from>
      <xdr:col>18</xdr:col>
      <xdr:colOff>3312</xdr:colOff>
      <xdr:row>18</xdr:row>
      <xdr:rowOff>35971</xdr:rowOff>
    </xdr:from>
    <xdr:to>
      <xdr:col>19</xdr:col>
      <xdr:colOff>581891</xdr:colOff>
      <xdr:row>22</xdr:row>
      <xdr:rowOff>17294</xdr:rowOff>
    </xdr:to>
    <xdr:sp macro="" textlink="">
      <xdr:nvSpPr>
        <xdr:cNvPr id="19" name="I-RCAControl">
          <a:hlinkClick xmlns:r="http://schemas.openxmlformats.org/officeDocument/2006/relationships" r:id="rId8"/>
          <a:extLst>
            <a:ext uri="{FF2B5EF4-FFF2-40B4-BE49-F238E27FC236}">
              <a16:creationId xmlns:a16="http://schemas.microsoft.com/office/drawing/2014/main" id="{00000000-0008-0000-0300-000013000000}"/>
            </a:ext>
          </a:extLst>
        </xdr:cNvPr>
        <xdr:cNvSpPr/>
      </xdr:nvSpPr>
      <xdr:spPr>
        <a:xfrm>
          <a:off x="15755930" y="3887535"/>
          <a:ext cx="1188179" cy="701759"/>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 RCAControl</a:t>
          </a:r>
        </a:p>
      </xdr:txBody>
    </xdr:sp>
    <xdr:clientData/>
  </xdr:twoCellAnchor>
  <xdr:twoCellAnchor>
    <xdr:from>
      <xdr:col>15</xdr:col>
      <xdr:colOff>411920</xdr:colOff>
      <xdr:row>18</xdr:row>
      <xdr:rowOff>32393</xdr:rowOff>
    </xdr:from>
    <xdr:to>
      <xdr:col>17</xdr:col>
      <xdr:colOff>341163</xdr:colOff>
      <xdr:row>22</xdr:row>
      <xdr:rowOff>2511</xdr:rowOff>
    </xdr:to>
    <xdr:sp macro="" textlink="">
      <xdr:nvSpPr>
        <xdr:cNvPr id="20" name="I-RCAScoring">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14335738" y="3883957"/>
          <a:ext cx="1148443" cy="690554"/>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 RCAScoring</a:t>
          </a:r>
        </a:p>
      </xdr:txBody>
    </xdr:sp>
    <xdr:clientData/>
  </xdr:twoCellAnchor>
  <xdr:twoCellAnchor>
    <xdr:from>
      <xdr:col>18</xdr:col>
      <xdr:colOff>46439</xdr:colOff>
      <xdr:row>24</xdr:row>
      <xdr:rowOff>55884</xdr:rowOff>
    </xdr:from>
    <xdr:to>
      <xdr:col>19</xdr:col>
      <xdr:colOff>588341</xdr:colOff>
      <xdr:row>28</xdr:row>
      <xdr:rowOff>22178</xdr:rowOff>
    </xdr:to>
    <xdr:sp macro="" textlink="">
      <xdr:nvSpPr>
        <xdr:cNvPr id="21" name="C-RCA">
          <a:hlinkClick xmlns:r="http://schemas.openxmlformats.org/officeDocument/2006/relationships" r:id="rId10"/>
          <a:extLst>
            <a:ext uri="{FF2B5EF4-FFF2-40B4-BE49-F238E27FC236}">
              <a16:creationId xmlns:a16="http://schemas.microsoft.com/office/drawing/2014/main" id="{00000000-0008-0000-0300-000015000000}"/>
            </a:ext>
          </a:extLst>
        </xdr:cNvPr>
        <xdr:cNvSpPr/>
      </xdr:nvSpPr>
      <xdr:spPr>
        <a:xfrm>
          <a:off x="15799057" y="4988102"/>
          <a:ext cx="1151502" cy="686731"/>
        </a:xfrm>
        <a:prstGeom prst="roundRect">
          <a:avLst/>
        </a:prstGeom>
        <a:solidFill>
          <a:srgbClr val="CCFFC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C-RCA</a:t>
          </a:r>
        </a:p>
      </xdr:txBody>
    </xdr:sp>
    <xdr:clientData/>
  </xdr:twoCellAnchor>
  <xdr:twoCellAnchor>
    <xdr:from>
      <xdr:col>11</xdr:col>
      <xdr:colOff>436293</xdr:colOff>
      <xdr:row>23</xdr:row>
      <xdr:rowOff>164247</xdr:rowOff>
    </xdr:from>
    <xdr:to>
      <xdr:col>11</xdr:col>
      <xdr:colOff>1704110</xdr:colOff>
      <xdr:row>27</xdr:row>
      <xdr:rowOff>138546</xdr:rowOff>
    </xdr:to>
    <xdr:sp macro="" textlink="">
      <xdr:nvSpPr>
        <xdr:cNvPr id="22" name="C-Filters">
          <a:hlinkClick xmlns:r="http://schemas.openxmlformats.org/officeDocument/2006/relationships" r:id="rId11"/>
          <a:extLst>
            <a:ext uri="{FF2B5EF4-FFF2-40B4-BE49-F238E27FC236}">
              <a16:creationId xmlns:a16="http://schemas.microsoft.com/office/drawing/2014/main" id="{00000000-0008-0000-0300-000016000000}"/>
            </a:ext>
          </a:extLst>
        </xdr:cNvPr>
        <xdr:cNvSpPr/>
      </xdr:nvSpPr>
      <xdr:spPr>
        <a:xfrm>
          <a:off x="8444220" y="4916356"/>
          <a:ext cx="1267817" cy="694735"/>
        </a:xfrm>
        <a:prstGeom prst="roundRect">
          <a:avLst/>
        </a:prstGeom>
        <a:solidFill>
          <a:srgbClr val="CCFFC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C-Filters</a:t>
          </a:r>
        </a:p>
      </xdr:txBody>
    </xdr:sp>
    <xdr:clientData/>
  </xdr:twoCellAnchor>
  <xdr:twoCellAnchor>
    <xdr:from>
      <xdr:col>11</xdr:col>
      <xdr:colOff>1622714</xdr:colOff>
      <xdr:row>40</xdr:row>
      <xdr:rowOff>27927</xdr:rowOff>
    </xdr:from>
    <xdr:to>
      <xdr:col>12</xdr:col>
      <xdr:colOff>1105642</xdr:colOff>
      <xdr:row>43</xdr:row>
      <xdr:rowOff>166709</xdr:rowOff>
    </xdr:to>
    <xdr:sp macro="" textlink="">
      <xdr:nvSpPr>
        <xdr:cNvPr id="24" name="C-FilterOverwrite">
          <a:hlinkClick xmlns:r="http://schemas.openxmlformats.org/officeDocument/2006/relationships" r:id="rId12"/>
          <a:extLst>
            <a:ext uri="{FF2B5EF4-FFF2-40B4-BE49-F238E27FC236}">
              <a16:creationId xmlns:a16="http://schemas.microsoft.com/office/drawing/2014/main" id="{00000000-0008-0000-0300-000018000000}"/>
            </a:ext>
          </a:extLst>
        </xdr:cNvPr>
        <xdr:cNvSpPr/>
      </xdr:nvSpPr>
      <xdr:spPr>
        <a:xfrm>
          <a:off x="9630641" y="7841891"/>
          <a:ext cx="1200892" cy="679109"/>
        </a:xfrm>
        <a:prstGeom prst="roundRect">
          <a:avLst/>
        </a:prstGeom>
        <a:solidFill>
          <a:srgbClr val="CCFFC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aseline="0">
              <a:solidFill>
                <a:srgbClr xmlns:mc="http://schemas.openxmlformats.org/markup-compatibility/2006" xmlns:a14="http://schemas.microsoft.com/office/drawing/2010/main" val="000000" mc:Ignorable="a14" a14:legacySpreadsheetColorIndex="8"/>
              </a:solidFill>
            </a:rPr>
            <a:t>LOEs, Assurance Bands, Artefacts and POCs</a:t>
          </a:r>
          <a:endParaRPr lang="en-GB" sz="1400">
            <a:solidFill>
              <a:srgbClr xmlns:mc="http://schemas.openxmlformats.org/markup-compatibility/2006" xmlns:a14="http://schemas.microsoft.com/office/drawing/2010/main" val="000000" mc:Ignorable="a14" a14:legacySpreadsheetColorIndex="8"/>
            </a:solidFill>
          </a:endParaRPr>
        </a:p>
      </xdr:txBody>
    </xdr:sp>
    <xdr:clientData/>
  </xdr:twoCellAnchor>
  <xdr:twoCellAnchor>
    <xdr:from>
      <xdr:col>11</xdr:col>
      <xdr:colOff>1667527</xdr:colOff>
      <xdr:row>47</xdr:row>
      <xdr:rowOff>55639</xdr:rowOff>
    </xdr:from>
    <xdr:to>
      <xdr:col>12</xdr:col>
      <xdr:colOff>1089338</xdr:colOff>
      <xdr:row>51</xdr:row>
      <xdr:rowOff>14310</xdr:rowOff>
    </xdr:to>
    <xdr:sp macro="" textlink="">
      <xdr:nvSpPr>
        <xdr:cNvPr id="25" name="O-ProjectOutput">
          <a:hlinkClick xmlns:r="http://schemas.openxmlformats.org/officeDocument/2006/relationships" r:id="rId13"/>
          <a:extLst>
            <a:ext uri="{FF2B5EF4-FFF2-40B4-BE49-F238E27FC236}">
              <a16:creationId xmlns:a16="http://schemas.microsoft.com/office/drawing/2014/main" id="{00000000-0008-0000-0300-000019000000}"/>
            </a:ext>
          </a:extLst>
        </xdr:cNvPr>
        <xdr:cNvSpPr/>
      </xdr:nvSpPr>
      <xdr:spPr>
        <a:xfrm>
          <a:off x="9675454" y="9130366"/>
          <a:ext cx="1139775" cy="679108"/>
        </a:xfrm>
        <a:prstGeom prst="roundRect">
          <a:avLst>
            <a:gd name="adj" fmla="val 0"/>
          </a:avLst>
        </a:prstGeom>
        <a:solidFill>
          <a:srgbClr val="B4C6E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400">
              <a:solidFill>
                <a:srgbClr xmlns:mc="http://schemas.openxmlformats.org/markup-compatibility/2006" xmlns:a14="http://schemas.microsoft.com/office/drawing/2010/main" val="000000" mc:Ignorable="a14" a14:legacySpreadsheetColorIndex="8"/>
              </a:solidFill>
              <a:latin typeface="+mn-lt"/>
              <a:ea typeface="+mn-ea"/>
              <a:cs typeface="+mn-cs"/>
            </a:rPr>
            <a:t>Review &amp; Sign Off PEAP</a:t>
          </a:r>
        </a:p>
      </xdr:txBody>
    </xdr:sp>
    <xdr:clientData/>
  </xdr:twoCellAnchor>
  <xdr:twoCellAnchor>
    <xdr:from>
      <xdr:col>13</xdr:col>
      <xdr:colOff>1260624</xdr:colOff>
      <xdr:row>54</xdr:row>
      <xdr:rowOff>5910</xdr:rowOff>
    </xdr:from>
    <xdr:to>
      <xdr:col>15</xdr:col>
      <xdr:colOff>312716</xdr:colOff>
      <xdr:row>57</xdr:row>
      <xdr:rowOff>113806</xdr:rowOff>
    </xdr:to>
    <xdr:sp macro="" textlink="">
      <xdr:nvSpPr>
        <xdr:cNvPr id="26" name="O-PEATStats">
          <a:hlinkClick xmlns:r="http://schemas.openxmlformats.org/officeDocument/2006/relationships" r:id="rId14"/>
          <a:extLst>
            <a:ext uri="{FF2B5EF4-FFF2-40B4-BE49-F238E27FC236}">
              <a16:creationId xmlns:a16="http://schemas.microsoft.com/office/drawing/2014/main" id="{00000000-0008-0000-0300-00001A000000}"/>
            </a:ext>
          </a:extLst>
        </xdr:cNvPr>
        <xdr:cNvSpPr/>
      </xdr:nvSpPr>
      <xdr:spPr>
        <a:xfrm>
          <a:off x="12704479" y="10341401"/>
          <a:ext cx="1532055" cy="648223"/>
        </a:xfrm>
        <a:prstGeom prst="roundRect">
          <a:avLst/>
        </a:prstGeom>
        <a:solidFill>
          <a:srgbClr val="B4C6E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PEAP Stats</a:t>
          </a:r>
        </a:p>
      </xdr:txBody>
    </xdr:sp>
    <xdr:clientData/>
  </xdr:twoCellAnchor>
  <xdr:twoCellAnchor>
    <xdr:from>
      <xdr:col>19</xdr:col>
      <xdr:colOff>12590</xdr:colOff>
      <xdr:row>28</xdr:row>
      <xdr:rowOff>22178</xdr:rowOff>
    </xdr:from>
    <xdr:to>
      <xdr:col>19</xdr:col>
      <xdr:colOff>24550</xdr:colOff>
      <xdr:row>36</xdr:row>
      <xdr:rowOff>7845</xdr:rowOff>
    </xdr:to>
    <xdr:cxnSp macro="">
      <xdr:nvCxnSpPr>
        <xdr:cNvPr id="30" name="Straight Arrow Connector 29">
          <a:extLst>
            <a:ext uri="{FF2B5EF4-FFF2-40B4-BE49-F238E27FC236}">
              <a16:creationId xmlns:a16="http://schemas.microsoft.com/office/drawing/2014/main" id="{00000000-0008-0000-0300-00001E000000}"/>
            </a:ext>
          </a:extLst>
        </xdr:cNvPr>
        <xdr:cNvCxnSpPr>
          <a:stCxn id="10" idx="0"/>
          <a:endCxn id="21" idx="2"/>
        </xdr:cNvCxnSpPr>
      </xdr:nvCxnSpPr>
      <xdr:spPr>
        <a:xfrm flipH="1" flipV="1">
          <a:off x="16374808" y="5674833"/>
          <a:ext cx="11960" cy="1426539"/>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1070202</xdr:colOff>
      <xdr:row>27</xdr:row>
      <xdr:rowOff>138546</xdr:rowOff>
    </xdr:from>
    <xdr:to>
      <xdr:col>12</xdr:col>
      <xdr:colOff>505196</xdr:colOff>
      <xdr:row>40</xdr:row>
      <xdr:rowOff>27927</xdr:rowOff>
    </xdr:to>
    <xdr:cxnSp macro="">
      <xdr:nvCxnSpPr>
        <xdr:cNvPr id="42" name="Straight Arrow Connector 41">
          <a:extLst>
            <a:ext uri="{FF2B5EF4-FFF2-40B4-BE49-F238E27FC236}">
              <a16:creationId xmlns:a16="http://schemas.microsoft.com/office/drawing/2014/main" id="{00000000-0008-0000-0300-00002A000000}"/>
            </a:ext>
          </a:extLst>
        </xdr:cNvPr>
        <xdr:cNvCxnSpPr>
          <a:stCxn id="22" idx="2"/>
          <a:endCxn id="24" idx="0"/>
        </xdr:cNvCxnSpPr>
      </xdr:nvCxnSpPr>
      <xdr:spPr>
        <a:xfrm>
          <a:off x="9078129" y="5611091"/>
          <a:ext cx="1152958" cy="223080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1089338</xdr:colOff>
      <xdr:row>49</xdr:row>
      <xdr:rowOff>18176</xdr:rowOff>
    </xdr:from>
    <xdr:to>
      <xdr:col>13</xdr:col>
      <xdr:colOff>1404504</xdr:colOff>
      <xdr:row>49</xdr:row>
      <xdr:rowOff>34975</xdr:rowOff>
    </xdr:to>
    <xdr:cxnSp macro="">
      <xdr:nvCxnSpPr>
        <xdr:cNvPr id="45" name="Straight Arrow Connector 44">
          <a:extLst>
            <a:ext uri="{FF2B5EF4-FFF2-40B4-BE49-F238E27FC236}">
              <a16:creationId xmlns:a16="http://schemas.microsoft.com/office/drawing/2014/main" id="{00000000-0008-0000-0300-00002D000000}"/>
            </a:ext>
          </a:extLst>
        </xdr:cNvPr>
        <xdr:cNvCxnSpPr>
          <a:cxnSpLocks/>
          <a:stCxn id="25" idx="3"/>
          <a:endCxn id="7184" idx="1"/>
        </xdr:cNvCxnSpPr>
      </xdr:nvCxnSpPr>
      <xdr:spPr>
        <a:xfrm flipV="1">
          <a:off x="10815229" y="9453121"/>
          <a:ext cx="2033130" cy="16799"/>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134587</xdr:colOff>
      <xdr:row>50</xdr:row>
      <xdr:rowOff>177621</xdr:rowOff>
    </xdr:from>
    <xdr:to>
      <xdr:col>14</xdr:col>
      <xdr:colOff>156289</xdr:colOff>
      <xdr:row>54</xdr:row>
      <xdr:rowOff>5910</xdr:rowOff>
    </xdr:to>
    <xdr:cxnSp macro="">
      <xdr:nvCxnSpPr>
        <xdr:cNvPr id="49" name="Straight Arrow Connector 48">
          <a:extLst>
            <a:ext uri="{FF2B5EF4-FFF2-40B4-BE49-F238E27FC236}">
              <a16:creationId xmlns:a16="http://schemas.microsoft.com/office/drawing/2014/main" id="{00000000-0008-0000-0300-000031000000}"/>
            </a:ext>
          </a:extLst>
        </xdr:cNvPr>
        <xdr:cNvCxnSpPr>
          <a:stCxn id="7184" idx="2"/>
          <a:endCxn id="26" idx="0"/>
        </xdr:cNvCxnSpPr>
      </xdr:nvCxnSpPr>
      <xdr:spPr>
        <a:xfrm>
          <a:off x="13448805" y="9792676"/>
          <a:ext cx="21702" cy="54872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146842</xdr:colOff>
      <xdr:row>17</xdr:row>
      <xdr:rowOff>78556</xdr:rowOff>
    </xdr:from>
    <xdr:to>
      <xdr:col>10</xdr:col>
      <xdr:colOff>1557184</xdr:colOff>
      <xdr:row>21</xdr:row>
      <xdr:rowOff>11321</xdr:rowOff>
    </xdr:to>
    <xdr:sp macro="" textlink="">
      <xdr:nvSpPr>
        <xdr:cNvPr id="2" name="I-LoEList">
          <a:hlinkClick xmlns:r="http://schemas.openxmlformats.org/officeDocument/2006/relationships" r:id="rId15"/>
          <a:extLst>
            <a:ext uri="{FF2B5EF4-FFF2-40B4-BE49-F238E27FC236}">
              <a16:creationId xmlns:a16="http://schemas.microsoft.com/office/drawing/2014/main" id="{00000000-0008-0000-0300-000002000000}"/>
            </a:ext>
          </a:extLst>
        </xdr:cNvPr>
        <xdr:cNvSpPr/>
      </xdr:nvSpPr>
      <xdr:spPr>
        <a:xfrm>
          <a:off x="6228987" y="3750011"/>
          <a:ext cx="1410342" cy="653201"/>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 LoEList</a:t>
          </a:r>
        </a:p>
      </xdr:txBody>
    </xdr:sp>
    <xdr:clientData/>
  </xdr:twoCellAnchor>
  <xdr:twoCellAnchor>
    <xdr:from>
      <xdr:col>11</xdr:col>
      <xdr:colOff>1070202</xdr:colOff>
      <xdr:row>13</xdr:row>
      <xdr:rowOff>80655</xdr:rowOff>
    </xdr:from>
    <xdr:to>
      <xdr:col>12</xdr:col>
      <xdr:colOff>509897</xdr:colOff>
      <xdr:row>23</xdr:row>
      <xdr:rowOff>164247</xdr:rowOff>
    </xdr:to>
    <xdr:cxnSp macro="">
      <xdr:nvCxnSpPr>
        <xdr:cNvPr id="38" name="Straight Arrow Connector 37">
          <a:extLst>
            <a:ext uri="{FF2B5EF4-FFF2-40B4-BE49-F238E27FC236}">
              <a16:creationId xmlns:a16="http://schemas.microsoft.com/office/drawing/2014/main" id="{00000000-0008-0000-0300-000026000000}"/>
            </a:ext>
          </a:extLst>
        </xdr:cNvPr>
        <xdr:cNvCxnSpPr>
          <a:cxnSpLocks/>
          <a:stCxn id="6" idx="2"/>
          <a:endCxn id="22" idx="0"/>
        </xdr:cNvCxnSpPr>
      </xdr:nvCxnSpPr>
      <xdr:spPr>
        <a:xfrm flipH="1">
          <a:off x="9078129" y="3031673"/>
          <a:ext cx="1157659" cy="1884683"/>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341163</xdr:colOff>
      <xdr:row>20</xdr:row>
      <xdr:rowOff>17452</xdr:rowOff>
    </xdr:from>
    <xdr:to>
      <xdr:col>18</xdr:col>
      <xdr:colOff>3312</xdr:colOff>
      <xdr:row>20</xdr:row>
      <xdr:rowOff>26633</xdr:rowOff>
    </xdr:to>
    <xdr:cxnSp macro="">
      <xdr:nvCxnSpPr>
        <xdr:cNvPr id="41" name="Straight Arrow Connector 40">
          <a:extLst>
            <a:ext uri="{FF2B5EF4-FFF2-40B4-BE49-F238E27FC236}">
              <a16:creationId xmlns:a16="http://schemas.microsoft.com/office/drawing/2014/main" id="{00000000-0008-0000-0300-000029000000}"/>
            </a:ext>
          </a:extLst>
        </xdr:cNvPr>
        <xdr:cNvCxnSpPr>
          <a:cxnSpLocks/>
          <a:stCxn id="20" idx="3"/>
          <a:endCxn id="19" idx="1"/>
        </xdr:cNvCxnSpPr>
      </xdr:nvCxnSpPr>
      <xdr:spPr>
        <a:xfrm>
          <a:off x="15484181" y="4229234"/>
          <a:ext cx="271749" cy="9181"/>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116086</xdr:colOff>
      <xdr:row>13</xdr:row>
      <xdr:rowOff>66303</xdr:rowOff>
    </xdr:from>
    <xdr:to>
      <xdr:col>10</xdr:col>
      <xdr:colOff>146842</xdr:colOff>
      <xdr:row>19</xdr:row>
      <xdr:rowOff>44939</xdr:rowOff>
    </xdr:to>
    <xdr:cxnSp macro="">
      <xdr:nvCxnSpPr>
        <xdr:cNvPr id="75" name="Straight Arrow Connector 74">
          <a:extLst>
            <a:ext uri="{FF2B5EF4-FFF2-40B4-BE49-F238E27FC236}">
              <a16:creationId xmlns:a16="http://schemas.microsoft.com/office/drawing/2014/main" id="{00000000-0008-0000-0300-00004B000000}"/>
            </a:ext>
          </a:extLst>
        </xdr:cNvPr>
        <xdr:cNvCxnSpPr>
          <a:cxnSpLocks/>
          <a:stCxn id="5" idx="2"/>
          <a:endCxn id="2" idx="1"/>
        </xdr:cNvCxnSpPr>
      </xdr:nvCxnSpPr>
      <xdr:spPr>
        <a:xfrm>
          <a:off x="3136377" y="3017321"/>
          <a:ext cx="3092610" cy="1059291"/>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116086</xdr:colOff>
      <xdr:row>13</xdr:row>
      <xdr:rowOff>66303</xdr:rowOff>
    </xdr:from>
    <xdr:to>
      <xdr:col>6</xdr:col>
      <xdr:colOff>154106</xdr:colOff>
      <xdr:row>35</xdr:row>
      <xdr:rowOff>110896</xdr:rowOff>
    </xdr:to>
    <xdr:cxnSp macro="">
      <xdr:nvCxnSpPr>
        <xdr:cNvPr id="77" name="Straight Arrow Connector 76">
          <a:extLst>
            <a:ext uri="{FF2B5EF4-FFF2-40B4-BE49-F238E27FC236}">
              <a16:creationId xmlns:a16="http://schemas.microsoft.com/office/drawing/2014/main" id="{00000000-0008-0000-0300-00004D000000}"/>
            </a:ext>
          </a:extLst>
        </xdr:cNvPr>
        <xdr:cNvCxnSpPr>
          <a:cxnSpLocks/>
          <a:stCxn id="5" idx="2"/>
          <a:endCxn id="16" idx="0"/>
        </xdr:cNvCxnSpPr>
      </xdr:nvCxnSpPr>
      <xdr:spPr>
        <a:xfrm>
          <a:off x="3136377" y="3017321"/>
          <a:ext cx="38020" cy="4006993"/>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438414</xdr:colOff>
      <xdr:row>11</xdr:row>
      <xdr:rowOff>141006</xdr:rowOff>
    </xdr:from>
    <xdr:to>
      <xdr:col>27</xdr:col>
      <xdr:colOff>124692</xdr:colOff>
      <xdr:row>15</xdr:row>
      <xdr:rowOff>129800</xdr:rowOff>
    </xdr:to>
    <xdr:sp macro="[0]!HideandUnhide.HideSheetsPassword" textlink="">
      <xdr:nvSpPr>
        <xdr:cNvPr id="11" name="TextBox 10">
          <a:extLst>
            <a:ext uri="{FF2B5EF4-FFF2-40B4-BE49-F238E27FC236}">
              <a16:creationId xmlns:a16="http://schemas.microsoft.com/office/drawing/2014/main" id="{00000000-0008-0000-0300-00000B000000}"/>
            </a:ext>
          </a:extLst>
        </xdr:cNvPr>
        <xdr:cNvSpPr txBox="1"/>
      </xdr:nvSpPr>
      <xdr:spPr>
        <a:xfrm>
          <a:off x="18629432" y="2911915"/>
          <a:ext cx="2734278" cy="709230"/>
        </a:xfrm>
        <a:prstGeom prst="rect">
          <a:avLst/>
        </a:prstGeom>
        <a:ln>
          <a:noFill/>
        </a:ln>
        <a:effectLst>
          <a:outerShdw blurRad="107950" dist="12700" dir="5400000" algn="ctr">
            <a:srgbClr val="000000"/>
          </a:outerShdw>
          <a:softEdge rad="12700"/>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n-GB" sz="2000"/>
            <a:t>Hide Admin Sheets </a:t>
          </a:r>
        </a:p>
      </xdr:txBody>
    </xdr:sp>
    <xdr:clientData/>
  </xdr:twoCellAnchor>
  <xdr:twoCellAnchor>
    <xdr:from>
      <xdr:col>22</xdr:col>
      <xdr:colOff>455715</xdr:colOff>
      <xdr:row>17</xdr:row>
      <xdr:rowOff>22658</xdr:rowOff>
    </xdr:from>
    <xdr:to>
      <xdr:col>27</xdr:col>
      <xdr:colOff>152400</xdr:colOff>
      <xdr:row>21</xdr:row>
      <xdr:rowOff>27460</xdr:rowOff>
    </xdr:to>
    <xdr:sp macro="[0]!HideandUnhide.UnhideSheetsPassword" textlink="">
      <xdr:nvSpPr>
        <xdr:cNvPr id="13" name="TextBox 12">
          <a:extLst>
            <a:ext uri="{FF2B5EF4-FFF2-40B4-BE49-F238E27FC236}">
              <a16:creationId xmlns:a16="http://schemas.microsoft.com/office/drawing/2014/main" id="{00000000-0008-0000-0300-00000D000000}"/>
            </a:ext>
          </a:extLst>
        </xdr:cNvPr>
        <xdr:cNvSpPr txBox="1"/>
      </xdr:nvSpPr>
      <xdr:spPr>
        <a:xfrm>
          <a:off x="18646733" y="3874222"/>
          <a:ext cx="2744685" cy="725238"/>
        </a:xfrm>
        <a:prstGeom prst="rect">
          <a:avLst/>
        </a:prstGeom>
        <a:ln>
          <a:noFill/>
        </a:ln>
        <a:effectLst>
          <a:outerShdw blurRad="107950" dist="12700" dir="5400000" algn="ctr">
            <a:srgbClr val="000000"/>
          </a:outerShdw>
          <a:softEdge rad="12700"/>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wrap="square" rtlCol="0" anchor="ctr"/>
        <a:lstStyle/>
        <a:p>
          <a:pPr algn="ctr"/>
          <a:r>
            <a:rPr lang="en-GB" sz="2000"/>
            <a:t>Unhide Admin Sheets</a:t>
          </a:r>
        </a:p>
      </xdr:txBody>
    </xdr:sp>
    <xdr:clientData/>
  </xdr:twoCellAnchor>
  <xdr:twoCellAnchor>
    <xdr:from>
      <xdr:col>5</xdr:col>
      <xdr:colOff>61256</xdr:colOff>
      <xdr:row>35</xdr:row>
      <xdr:rowOff>110896</xdr:rowOff>
    </xdr:from>
    <xdr:to>
      <xdr:col>7</xdr:col>
      <xdr:colOff>246955</xdr:colOff>
      <xdr:row>39</xdr:row>
      <xdr:rowOff>54052</xdr:rowOff>
    </xdr:to>
    <xdr:sp macro="" textlink="">
      <xdr:nvSpPr>
        <xdr:cNvPr id="16" name="I-LoEList">
          <a:hlinkClick xmlns:r="http://schemas.openxmlformats.org/officeDocument/2006/relationships" r:id="rId16"/>
          <a:extLst>
            <a:ext uri="{FF2B5EF4-FFF2-40B4-BE49-F238E27FC236}">
              <a16:creationId xmlns:a16="http://schemas.microsoft.com/office/drawing/2014/main" id="{00000000-0008-0000-0300-000010000000}"/>
            </a:ext>
          </a:extLst>
        </xdr:cNvPr>
        <xdr:cNvSpPr/>
      </xdr:nvSpPr>
      <xdr:spPr>
        <a:xfrm>
          <a:off x="2471947" y="7024314"/>
          <a:ext cx="1404899" cy="663593"/>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Pg </a:t>
          </a:r>
          <a:r>
            <a:rPr lang="en-GB" sz="1400" baseline="0">
              <a:solidFill>
                <a:srgbClr xmlns:mc="http://schemas.openxmlformats.org/markup-compatibility/2006" xmlns:a14="http://schemas.microsoft.com/office/drawing/2010/main" val="000000" mc:Ignorable="a14" a14:legacySpreadsheetColorIndex="8"/>
              </a:solidFill>
            </a:rPr>
            <a:t>Details</a:t>
          </a:r>
        </a:p>
        <a:p>
          <a:pPr algn="ctr"/>
          <a:r>
            <a:rPr lang="en-GB" sz="1400" baseline="0">
              <a:solidFill>
                <a:srgbClr xmlns:mc="http://schemas.openxmlformats.org/markup-compatibility/2006" xmlns:a14="http://schemas.microsoft.com/office/drawing/2010/main" val="000000" mc:Ignorable="a14" a14:legacySpreadsheetColorIndex="8"/>
              </a:solidFill>
            </a:rPr>
            <a:t> inc type and bus case</a:t>
          </a:r>
          <a:endParaRPr lang="en-GB" sz="1400">
            <a:solidFill>
              <a:srgbClr xmlns:mc="http://schemas.openxmlformats.org/markup-compatibility/2006" xmlns:a14="http://schemas.microsoft.com/office/drawing/2010/main" val="000000" mc:Ignorable="a14" a14:legacySpreadsheetColorIndex="8"/>
            </a:solidFill>
          </a:endParaRPr>
        </a:p>
      </xdr:txBody>
    </xdr:sp>
    <xdr:clientData/>
  </xdr:twoCellAnchor>
  <xdr:twoCellAnchor>
    <xdr:from>
      <xdr:col>12</xdr:col>
      <xdr:colOff>505196</xdr:colOff>
      <xdr:row>28</xdr:row>
      <xdr:rowOff>22178</xdr:rowOff>
    </xdr:from>
    <xdr:to>
      <xdr:col>19</xdr:col>
      <xdr:colOff>12590</xdr:colOff>
      <xdr:row>40</xdr:row>
      <xdr:rowOff>27927</xdr:rowOff>
    </xdr:to>
    <xdr:cxnSp macro="">
      <xdr:nvCxnSpPr>
        <xdr:cNvPr id="63" name="Straight Arrow Connector 62">
          <a:extLst>
            <a:ext uri="{FF2B5EF4-FFF2-40B4-BE49-F238E27FC236}">
              <a16:creationId xmlns:a16="http://schemas.microsoft.com/office/drawing/2014/main" id="{00000000-0008-0000-0300-00003F000000}"/>
            </a:ext>
          </a:extLst>
        </xdr:cNvPr>
        <xdr:cNvCxnSpPr>
          <a:stCxn id="21" idx="2"/>
          <a:endCxn id="24" idx="0"/>
        </xdr:cNvCxnSpPr>
      </xdr:nvCxnSpPr>
      <xdr:spPr>
        <a:xfrm flipH="1">
          <a:off x="10231087" y="5674833"/>
          <a:ext cx="6143721" cy="2167058"/>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1260763</xdr:colOff>
      <xdr:row>18</xdr:row>
      <xdr:rowOff>43282</xdr:rowOff>
    </xdr:from>
    <xdr:to>
      <xdr:col>15</xdr:col>
      <xdr:colOff>55419</xdr:colOff>
      <xdr:row>21</xdr:row>
      <xdr:rowOff>152153</xdr:rowOff>
    </xdr:to>
    <xdr:sp macro="" textlink="">
      <xdr:nvSpPr>
        <xdr:cNvPr id="29" name="I-PEATLookups">
          <a:hlinkClick xmlns:r="http://schemas.openxmlformats.org/officeDocument/2006/relationships" r:id="rId17"/>
          <a:extLst>
            <a:ext uri="{FF2B5EF4-FFF2-40B4-BE49-F238E27FC236}">
              <a16:creationId xmlns:a16="http://schemas.microsoft.com/office/drawing/2014/main" id="{00000000-0008-0000-0300-00001D000000}"/>
            </a:ext>
          </a:extLst>
        </xdr:cNvPr>
        <xdr:cNvSpPr/>
      </xdr:nvSpPr>
      <xdr:spPr>
        <a:xfrm>
          <a:off x="12704618" y="3894846"/>
          <a:ext cx="1274619" cy="649198"/>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 AssurLevel+RAYG </a:t>
          </a:r>
        </a:p>
      </xdr:txBody>
    </xdr:sp>
    <xdr:clientData/>
  </xdr:twoCellAnchor>
  <xdr:twoCellAnchor>
    <xdr:from>
      <xdr:col>7</xdr:col>
      <xdr:colOff>489363</xdr:colOff>
      <xdr:row>10</xdr:row>
      <xdr:rowOff>28935</xdr:rowOff>
    </xdr:from>
    <xdr:to>
      <xdr:col>9</xdr:col>
      <xdr:colOff>897578</xdr:colOff>
      <xdr:row>13</xdr:row>
      <xdr:rowOff>110589</xdr:rowOff>
    </xdr:to>
    <xdr:sp macro="" textlink="">
      <xdr:nvSpPr>
        <xdr:cNvPr id="31" name="I-PEATLookups">
          <a:hlinkClick xmlns:r="http://schemas.openxmlformats.org/officeDocument/2006/relationships" r:id="rId18"/>
          <a:extLst>
            <a:ext uri="{FF2B5EF4-FFF2-40B4-BE49-F238E27FC236}">
              <a16:creationId xmlns:a16="http://schemas.microsoft.com/office/drawing/2014/main" id="{00000000-0008-0000-0300-00001F000000}"/>
            </a:ext>
          </a:extLst>
        </xdr:cNvPr>
        <xdr:cNvSpPr/>
      </xdr:nvSpPr>
      <xdr:spPr>
        <a:xfrm>
          <a:off x="4119254" y="2398062"/>
          <a:ext cx="1627415" cy="621982"/>
        </a:xfrm>
        <a:prstGeom prst="roundRect">
          <a:avLst/>
        </a:prstGeom>
        <a:solidFill>
          <a:srgbClr val="FFE6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Input - Guidance Links</a:t>
          </a:r>
        </a:p>
      </xdr:txBody>
    </xdr:sp>
    <xdr:clientData/>
  </xdr:twoCellAnchor>
  <xdr:twoCellAnchor>
    <xdr:from>
      <xdr:col>4</xdr:col>
      <xdr:colOff>291116</xdr:colOff>
      <xdr:row>34</xdr:row>
      <xdr:rowOff>58741</xdr:rowOff>
    </xdr:from>
    <xdr:to>
      <xdr:col>5</xdr:col>
      <xdr:colOff>167244</xdr:colOff>
      <xdr:row>36</xdr:row>
      <xdr:rowOff>148442</xdr:rowOff>
    </xdr:to>
    <xdr:sp macro="" textlink="">
      <xdr:nvSpPr>
        <xdr:cNvPr id="7231" name="Google Shape;186;p20">
          <a:extLst>
            <a:ext uri="{FF2B5EF4-FFF2-40B4-BE49-F238E27FC236}">
              <a16:creationId xmlns:a16="http://schemas.microsoft.com/office/drawing/2014/main" id="{00000000-0008-0000-0300-00003F1C0000}"/>
            </a:ext>
          </a:extLst>
        </xdr:cNvPr>
        <xdr:cNvSpPr/>
      </xdr:nvSpPr>
      <xdr:spPr>
        <a:xfrm>
          <a:off x="2092207" y="6805905"/>
          <a:ext cx="485728" cy="449919"/>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ea typeface="Arial"/>
              <a:cs typeface="Arial"/>
              <a:sym typeface="Arial"/>
            </a:rPr>
            <a:t>1.1</a:t>
          </a:r>
          <a:endParaRPr sz="1200" b="1"/>
        </a:p>
      </xdr:txBody>
    </xdr:sp>
    <xdr:clientData/>
  </xdr:twoCellAnchor>
  <xdr:twoCellAnchor>
    <xdr:from>
      <xdr:col>17</xdr:col>
      <xdr:colOff>20210</xdr:colOff>
      <xdr:row>34</xdr:row>
      <xdr:rowOff>98834</xdr:rowOff>
    </xdr:from>
    <xdr:to>
      <xdr:col>17</xdr:col>
      <xdr:colOff>505938</xdr:colOff>
      <xdr:row>37</xdr:row>
      <xdr:rowOff>8425</xdr:rowOff>
    </xdr:to>
    <xdr:sp macro="" textlink="">
      <xdr:nvSpPr>
        <xdr:cNvPr id="7233" name="Google Shape;186;p20">
          <a:extLst>
            <a:ext uri="{FF2B5EF4-FFF2-40B4-BE49-F238E27FC236}">
              <a16:creationId xmlns:a16="http://schemas.microsoft.com/office/drawing/2014/main" id="{00000000-0008-0000-0300-0000411C0000}"/>
            </a:ext>
          </a:extLst>
        </xdr:cNvPr>
        <xdr:cNvSpPr/>
      </xdr:nvSpPr>
      <xdr:spPr>
        <a:xfrm>
          <a:off x="15163228" y="6845998"/>
          <a:ext cx="485728" cy="449918"/>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1.2</a:t>
          </a:r>
          <a:endParaRPr sz="1200" b="1"/>
        </a:p>
      </xdr:txBody>
    </xdr:sp>
    <xdr:clientData/>
  </xdr:twoCellAnchor>
  <xdr:twoCellAnchor>
    <xdr:from>
      <xdr:col>11</xdr:col>
      <xdr:colOff>1182259</xdr:colOff>
      <xdr:row>38</xdr:row>
      <xdr:rowOff>88695</xdr:rowOff>
    </xdr:from>
    <xdr:to>
      <xdr:col>11</xdr:col>
      <xdr:colOff>1667987</xdr:colOff>
      <xdr:row>41</xdr:row>
      <xdr:rowOff>10155</xdr:rowOff>
    </xdr:to>
    <xdr:sp macro="" textlink="">
      <xdr:nvSpPr>
        <xdr:cNvPr id="7246" name="Google Shape;186;p20">
          <a:extLst>
            <a:ext uri="{FF2B5EF4-FFF2-40B4-BE49-F238E27FC236}">
              <a16:creationId xmlns:a16="http://schemas.microsoft.com/office/drawing/2014/main" id="{00000000-0008-0000-0300-00004E1C0000}"/>
            </a:ext>
          </a:extLst>
        </xdr:cNvPr>
        <xdr:cNvSpPr/>
      </xdr:nvSpPr>
      <xdr:spPr>
        <a:xfrm>
          <a:off x="9190186" y="7556295"/>
          <a:ext cx="485728" cy="461787"/>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2.1</a:t>
          </a:r>
          <a:endParaRPr sz="1200" b="1"/>
        </a:p>
      </xdr:txBody>
    </xdr:sp>
    <xdr:clientData/>
  </xdr:twoCellAnchor>
  <xdr:twoCellAnchor>
    <xdr:from>
      <xdr:col>11</xdr:col>
      <xdr:colOff>1267123</xdr:colOff>
      <xdr:row>45</xdr:row>
      <xdr:rowOff>107007</xdr:rowOff>
    </xdr:from>
    <xdr:to>
      <xdr:col>12</xdr:col>
      <xdr:colOff>34887</xdr:colOff>
      <xdr:row>48</xdr:row>
      <xdr:rowOff>28467</xdr:rowOff>
    </xdr:to>
    <xdr:sp macro="" textlink="">
      <xdr:nvSpPr>
        <xdr:cNvPr id="7247" name="Google Shape;186;p20">
          <a:extLst>
            <a:ext uri="{FF2B5EF4-FFF2-40B4-BE49-F238E27FC236}">
              <a16:creationId xmlns:a16="http://schemas.microsoft.com/office/drawing/2014/main" id="{00000000-0008-0000-0300-00004F1C0000}"/>
            </a:ext>
          </a:extLst>
        </xdr:cNvPr>
        <xdr:cNvSpPr/>
      </xdr:nvSpPr>
      <xdr:spPr>
        <a:xfrm>
          <a:off x="9275050" y="8835371"/>
          <a:ext cx="485728" cy="461787"/>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3.1</a:t>
          </a:r>
          <a:endParaRPr sz="1200" b="1"/>
        </a:p>
      </xdr:txBody>
    </xdr:sp>
    <xdr:clientData/>
  </xdr:twoCellAnchor>
  <xdr:twoCellAnchor>
    <xdr:from>
      <xdr:col>13</xdr:col>
      <xdr:colOff>947476</xdr:colOff>
      <xdr:row>52</xdr:row>
      <xdr:rowOff>10013</xdr:rowOff>
    </xdr:from>
    <xdr:to>
      <xdr:col>13</xdr:col>
      <xdr:colOff>1433204</xdr:colOff>
      <xdr:row>54</xdr:row>
      <xdr:rowOff>99717</xdr:rowOff>
    </xdr:to>
    <xdr:sp macro="" textlink="">
      <xdr:nvSpPr>
        <xdr:cNvPr id="7248" name="Google Shape;186;p20">
          <a:extLst>
            <a:ext uri="{FF2B5EF4-FFF2-40B4-BE49-F238E27FC236}">
              <a16:creationId xmlns:a16="http://schemas.microsoft.com/office/drawing/2014/main" id="{00000000-0008-0000-0300-0000501C0000}"/>
            </a:ext>
          </a:extLst>
        </xdr:cNvPr>
        <xdr:cNvSpPr/>
      </xdr:nvSpPr>
      <xdr:spPr>
        <a:xfrm>
          <a:off x="12391331" y="9999140"/>
          <a:ext cx="485728" cy="449922"/>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4.3</a:t>
          </a:r>
          <a:endParaRPr sz="1200" b="1"/>
        </a:p>
      </xdr:txBody>
    </xdr:sp>
    <xdr:clientData/>
  </xdr:twoCellAnchor>
  <xdr:twoCellAnchor>
    <xdr:from>
      <xdr:col>15</xdr:col>
      <xdr:colOff>55419</xdr:colOff>
      <xdr:row>20</xdr:row>
      <xdr:rowOff>7663</xdr:rowOff>
    </xdr:from>
    <xdr:to>
      <xdr:col>15</xdr:col>
      <xdr:colOff>411920</xdr:colOff>
      <xdr:row>20</xdr:row>
      <xdr:rowOff>17452</xdr:rowOff>
    </xdr:to>
    <xdr:cxnSp macro="">
      <xdr:nvCxnSpPr>
        <xdr:cNvPr id="7252" name="Straight Arrow Connector 7251">
          <a:extLst>
            <a:ext uri="{FF2B5EF4-FFF2-40B4-BE49-F238E27FC236}">
              <a16:creationId xmlns:a16="http://schemas.microsoft.com/office/drawing/2014/main" id="{00000000-0008-0000-0300-0000541C0000}"/>
            </a:ext>
          </a:extLst>
        </xdr:cNvPr>
        <xdr:cNvCxnSpPr>
          <a:cxnSpLocks/>
          <a:stCxn id="29" idx="3"/>
          <a:endCxn id="20" idx="1"/>
        </xdr:cNvCxnSpPr>
      </xdr:nvCxnSpPr>
      <xdr:spPr>
        <a:xfrm>
          <a:off x="13979237" y="4219445"/>
          <a:ext cx="356501" cy="9789"/>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597402</xdr:colOff>
      <xdr:row>22</xdr:row>
      <xdr:rowOff>17294</xdr:rowOff>
    </xdr:from>
    <xdr:to>
      <xdr:col>19</xdr:col>
      <xdr:colOff>12590</xdr:colOff>
      <xdr:row>24</xdr:row>
      <xdr:rowOff>55884</xdr:rowOff>
    </xdr:to>
    <xdr:cxnSp macro="">
      <xdr:nvCxnSpPr>
        <xdr:cNvPr id="7255" name="Straight Arrow Connector 7254">
          <a:extLst>
            <a:ext uri="{FF2B5EF4-FFF2-40B4-BE49-F238E27FC236}">
              <a16:creationId xmlns:a16="http://schemas.microsoft.com/office/drawing/2014/main" id="{00000000-0008-0000-0300-0000571C0000}"/>
            </a:ext>
          </a:extLst>
        </xdr:cNvPr>
        <xdr:cNvCxnSpPr>
          <a:cxnSpLocks/>
          <a:stCxn id="19" idx="2"/>
          <a:endCxn id="21" idx="0"/>
        </xdr:cNvCxnSpPr>
      </xdr:nvCxnSpPr>
      <xdr:spPr>
        <a:xfrm>
          <a:off x="16350020" y="4589294"/>
          <a:ext cx="24788" cy="398808"/>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83871</xdr:colOff>
      <xdr:row>13</xdr:row>
      <xdr:rowOff>110588</xdr:rowOff>
    </xdr:from>
    <xdr:to>
      <xdr:col>11</xdr:col>
      <xdr:colOff>1622714</xdr:colOff>
      <xdr:row>42</xdr:row>
      <xdr:rowOff>7263</xdr:rowOff>
    </xdr:to>
    <xdr:cxnSp macro="">
      <xdr:nvCxnSpPr>
        <xdr:cNvPr id="7272" name="Connector: Elbow 7271">
          <a:extLst>
            <a:ext uri="{FF2B5EF4-FFF2-40B4-BE49-F238E27FC236}">
              <a16:creationId xmlns:a16="http://schemas.microsoft.com/office/drawing/2014/main" id="{00000000-0008-0000-0300-0000681C0000}"/>
            </a:ext>
          </a:extLst>
        </xdr:cNvPr>
        <xdr:cNvCxnSpPr>
          <a:stCxn id="31" idx="2"/>
          <a:endCxn id="24" idx="1"/>
        </xdr:cNvCxnSpPr>
      </xdr:nvCxnSpPr>
      <xdr:spPr>
        <a:xfrm rot="16200000" flipH="1">
          <a:off x="4721882" y="3272686"/>
          <a:ext cx="5119839" cy="4697679"/>
        </a:xfrm>
        <a:prstGeom prst="bentConnector2">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246955</xdr:colOff>
      <xdr:row>25</xdr:row>
      <xdr:rowOff>151397</xdr:rowOff>
    </xdr:from>
    <xdr:to>
      <xdr:col>11</xdr:col>
      <xdr:colOff>436293</xdr:colOff>
      <xdr:row>37</xdr:row>
      <xdr:rowOff>82475</xdr:rowOff>
    </xdr:to>
    <xdr:cxnSp macro="">
      <xdr:nvCxnSpPr>
        <xdr:cNvPr id="7288" name="Connector: Elbow 7287">
          <a:extLst>
            <a:ext uri="{FF2B5EF4-FFF2-40B4-BE49-F238E27FC236}">
              <a16:creationId xmlns:a16="http://schemas.microsoft.com/office/drawing/2014/main" id="{00000000-0008-0000-0300-0000781C0000}"/>
            </a:ext>
          </a:extLst>
        </xdr:cNvPr>
        <xdr:cNvCxnSpPr>
          <a:stCxn id="16" idx="3"/>
          <a:endCxn id="22" idx="1"/>
        </xdr:cNvCxnSpPr>
      </xdr:nvCxnSpPr>
      <xdr:spPr>
        <a:xfrm flipV="1">
          <a:off x="3876846" y="5263724"/>
          <a:ext cx="4567374" cy="2092387"/>
        </a:xfrm>
        <a:prstGeom prst="bent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217468</xdr:colOff>
      <xdr:row>46</xdr:row>
      <xdr:rowOff>155616</xdr:rowOff>
    </xdr:from>
    <xdr:to>
      <xdr:col>20</xdr:col>
      <xdr:colOff>236517</xdr:colOff>
      <xdr:row>50</xdr:row>
      <xdr:rowOff>82138</xdr:rowOff>
    </xdr:to>
    <xdr:sp macro="" textlink="">
      <xdr:nvSpPr>
        <xdr:cNvPr id="7326" name="O-ProjectOutput">
          <a:hlinkClick xmlns:r="http://schemas.openxmlformats.org/officeDocument/2006/relationships" r:id="rId19"/>
          <a:extLst>
            <a:ext uri="{FF2B5EF4-FFF2-40B4-BE49-F238E27FC236}">
              <a16:creationId xmlns:a16="http://schemas.microsoft.com/office/drawing/2014/main" id="{00000000-0008-0000-0300-00009E1C0000}"/>
            </a:ext>
          </a:extLst>
        </xdr:cNvPr>
        <xdr:cNvSpPr/>
      </xdr:nvSpPr>
      <xdr:spPr>
        <a:xfrm>
          <a:off x="15970086" y="9050234"/>
          <a:ext cx="1238249" cy="646959"/>
        </a:xfrm>
        <a:prstGeom prst="roundRect">
          <a:avLst/>
        </a:prstGeom>
        <a:solidFill>
          <a:srgbClr val="B4C6E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LoE Hierarchy</a:t>
          </a:r>
        </a:p>
      </xdr:txBody>
    </xdr:sp>
    <xdr:clientData/>
  </xdr:twoCellAnchor>
  <xdr:twoCellAnchor>
    <xdr:from>
      <xdr:col>4</xdr:col>
      <xdr:colOff>401782</xdr:colOff>
      <xdr:row>9</xdr:row>
      <xdr:rowOff>41564</xdr:rowOff>
    </xdr:from>
    <xdr:to>
      <xdr:col>5</xdr:col>
      <xdr:colOff>76330</xdr:colOff>
      <xdr:row>10</xdr:row>
      <xdr:rowOff>119526</xdr:rowOff>
    </xdr:to>
    <xdr:sp macro="" textlink="">
      <xdr:nvSpPr>
        <xdr:cNvPr id="3" name="Google Shape;186;p20">
          <a:extLst>
            <a:ext uri="{FF2B5EF4-FFF2-40B4-BE49-F238E27FC236}">
              <a16:creationId xmlns:a16="http://schemas.microsoft.com/office/drawing/2014/main" id="{00000000-0008-0000-0300-000003000000}"/>
            </a:ext>
          </a:extLst>
        </xdr:cNvPr>
        <xdr:cNvSpPr/>
      </xdr:nvSpPr>
      <xdr:spPr>
        <a:xfrm>
          <a:off x="2202873" y="2230582"/>
          <a:ext cx="284148"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ea typeface="Arial"/>
              <a:cs typeface="Arial"/>
              <a:sym typeface="Arial"/>
            </a:rPr>
            <a:t>1</a:t>
          </a:r>
          <a:endParaRPr sz="1200" b="1"/>
        </a:p>
      </xdr:txBody>
    </xdr:sp>
    <xdr:clientData/>
  </xdr:twoCellAnchor>
  <xdr:twoCellAnchor>
    <xdr:from>
      <xdr:col>7</xdr:col>
      <xdr:colOff>265710</xdr:colOff>
      <xdr:row>9</xdr:row>
      <xdr:rowOff>85356</xdr:rowOff>
    </xdr:from>
    <xdr:to>
      <xdr:col>7</xdr:col>
      <xdr:colOff>549859</xdr:colOff>
      <xdr:row>10</xdr:row>
      <xdr:rowOff>163318</xdr:rowOff>
    </xdr:to>
    <xdr:sp macro="" textlink="">
      <xdr:nvSpPr>
        <xdr:cNvPr id="7" name="Google Shape;186;p20">
          <a:extLst>
            <a:ext uri="{FF2B5EF4-FFF2-40B4-BE49-F238E27FC236}">
              <a16:creationId xmlns:a16="http://schemas.microsoft.com/office/drawing/2014/main" id="{00000000-0008-0000-0300-000007000000}"/>
            </a:ext>
          </a:extLst>
        </xdr:cNvPr>
        <xdr:cNvSpPr/>
      </xdr:nvSpPr>
      <xdr:spPr>
        <a:xfrm>
          <a:off x="3895601" y="2274374"/>
          <a:ext cx="284149"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2</a:t>
          </a:r>
          <a:endParaRPr sz="1200" b="1"/>
        </a:p>
      </xdr:txBody>
    </xdr:sp>
    <xdr:clientData/>
  </xdr:twoCellAnchor>
  <xdr:twoCellAnchor>
    <xdr:from>
      <xdr:col>11</xdr:col>
      <xdr:colOff>1337006</xdr:colOff>
      <xdr:row>9</xdr:row>
      <xdr:rowOff>57400</xdr:rowOff>
    </xdr:from>
    <xdr:to>
      <xdr:col>11</xdr:col>
      <xdr:colOff>1625069</xdr:colOff>
      <xdr:row>10</xdr:row>
      <xdr:rowOff>135362</xdr:rowOff>
    </xdr:to>
    <xdr:sp macro="" textlink="">
      <xdr:nvSpPr>
        <xdr:cNvPr id="8" name="Google Shape;186;p20">
          <a:extLst>
            <a:ext uri="{FF2B5EF4-FFF2-40B4-BE49-F238E27FC236}">
              <a16:creationId xmlns:a16="http://schemas.microsoft.com/office/drawing/2014/main" id="{00000000-0008-0000-0300-000008000000}"/>
            </a:ext>
          </a:extLst>
        </xdr:cNvPr>
        <xdr:cNvSpPr/>
      </xdr:nvSpPr>
      <xdr:spPr>
        <a:xfrm>
          <a:off x="9344933" y="2246418"/>
          <a:ext cx="288063"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3</a:t>
          </a:r>
          <a:endParaRPr sz="1200" b="1"/>
        </a:p>
      </xdr:txBody>
    </xdr:sp>
    <xdr:clientData/>
  </xdr:twoCellAnchor>
  <xdr:twoCellAnchor>
    <xdr:from>
      <xdr:col>9</xdr:col>
      <xdr:colOff>1156899</xdr:colOff>
      <xdr:row>16</xdr:row>
      <xdr:rowOff>82883</xdr:rowOff>
    </xdr:from>
    <xdr:to>
      <xdr:col>10</xdr:col>
      <xdr:colOff>211908</xdr:colOff>
      <xdr:row>17</xdr:row>
      <xdr:rowOff>160845</xdr:rowOff>
    </xdr:to>
    <xdr:sp macro="" textlink="">
      <xdr:nvSpPr>
        <xdr:cNvPr id="12" name="Google Shape;186;p20">
          <a:extLst>
            <a:ext uri="{FF2B5EF4-FFF2-40B4-BE49-F238E27FC236}">
              <a16:creationId xmlns:a16="http://schemas.microsoft.com/office/drawing/2014/main" id="{00000000-0008-0000-0300-00000C000000}"/>
            </a:ext>
          </a:extLst>
        </xdr:cNvPr>
        <xdr:cNvSpPr/>
      </xdr:nvSpPr>
      <xdr:spPr>
        <a:xfrm>
          <a:off x="6005990" y="3532665"/>
          <a:ext cx="288063"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4</a:t>
          </a:r>
          <a:endParaRPr sz="1200" b="1"/>
        </a:p>
      </xdr:txBody>
    </xdr:sp>
    <xdr:clientData/>
  </xdr:twoCellAnchor>
  <xdr:twoCellAnchor>
    <xdr:from>
      <xdr:col>13</xdr:col>
      <xdr:colOff>1047543</xdr:colOff>
      <xdr:row>17</xdr:row>
      <xdr:rowOff>35132</xdr:rowOff>
    </xdr:from>
    <xdr:to>
      <xdr:col>13</xdr:col>
      <xdr:colOff>1335606</xdr:colOff>
      <xdr:row>18</xdr:row>
      <xdr:rowOff>113094</xdr:rowOff>
    </xdr:to>
    <xdr:sp macro="" textlink="">
      <xdr:nvSpPr>
        <xdr:cNvPr id="27" name="Google Shape;186;p20">
          <a:extLst>
            <a:ext uri="{FF2B5EF4-FFF2-40B4-BE49-F238E27FC236}">
              <a16:creationId xmlns:a16="http://schemas.microsoft.com/office/drawing/2014/main" id="{00000000-0008-0000-0300-00001B000000}"/>
            </a:ext>
          </a:extLst>
        </xdr:cNvPr>
        <xdr:cNvSpPr/>
      </xdr:nvSpPr>
      <xdr:spPr>
        <a:xfrm>
          <a:off x="12491398" y="3665023"/>
          <a:ext cx="288063"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5</a:t>
          </a:r>
          <a:endParaRPr sz="1200" b="1"/>
        </a:p>
      </xdr:txBody>
    </xdr:sp>
    <xdr:clientData/>
  </xdr:twoCellAnchor>
  <xdr:twoCellAnchor>
    <xdr:from>
      <xdr:col>15</xdr:col>
      <xdr:colOff>225924</xdr:colOff>
      <xdr:row>17</xdr:row>
      <xdr:rowOff>2725</xdr:rowOff>
    </xdr:from>
    <xdr:to>
      <xdr:col>15</xdr:col>
      <xdr:colOff>513987</xdr:colOff>
      <xdr:row>18</xdr:row>
      <xdr:rowOff>80687</xdr:rowOff>
    </xdr:to>
    <xdr:sp macro="" textlink="">
      <xdr:nvSpPr>
        <xdr:cNvPr id="28" name="Google Shape;186;p20">
          <a:extLst>
            <a:ext uri="{FF2B5EF4-FFF2-40B4-BE49-F238E27FC236}">
              <a16:creationId xmlns:a16="http://schemas.microsoft.com/office/drawing/2014/main" id="{00000000-0008-0000-0300-00001C000000}"/>
            </a:ext>
          </a:extLst>
        </xdr:cNvPr>
        <xdr:cNvSpPr/>
      </xdr:nvSpPr>
      <xdr:spPr>
        <a:xfrm>
          <a:off x="14149742" y="3632616"/>
          <a:ext cx="288063"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6</a:t>
          </a:r>
          <a:endParaRPr sz="1200" b="1"/>
        </a:p>
      </xdr:txBody>
    </xdr:sp>
    <xdr:clientData/>
  </xdr:twoCellAnchor>
  <xdr:twoCellAnchor>
    <xdr:from>
      <xdr:col>17</xdr:col>
      <xdr:colOff>335199</xdr:colOff>
      <xdr:row>17</xdr:row>
      <xdr:rowOff>43384</xdr:rowOff>
    </xdr:from>
    <xdr:to>
      <xdr:col>18</xdr:col>
      <xdr:colOff>27709</xdr:colOff>
      <xdr:row>18</xdr:row>
      <xdr:rowOff>124692</xdr:rowOff>
    </xdr:to>
    <xdr:sp macro="" textlink="">
      <xdr:nvSpPr>
        <xdr:cNvPr id="32" name="Google Shape;186;p20">
          <a:extLst>
            <a:ext uri="{FF2B5EF4-FFF2-40B4-BE49-F238E27FC236}">
              <a16:creationId xmlns:a16="http://schemas.microsoft.com/office/drawing/2014/main" id="{00000000-0008-0000-0300-000020000000}"/>
            </a:ext>
          </a:extLst>
        </xdr:cNvPr>
        <xdr:cNvSpPr/>
      </xdr:nvSpPr>
      <xdr:spPr>
        <a:xfrm>
          <a:off x="15478217" y="3673275"/>
          <a:ext cx="302110" cy="261417"/>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7</a:t>
          </a:r>
          <a:endParaRPr sz="1200" b="1"/>
        </a:p>
      </xdr:txBody>
    </xdr:sp>
    <xdr:clientData/>
  </xdr:twoCellAnchor>
  <xdr:twoCellAnchor>
    <xdr:from>
      <xdr:col>11</xdr:col>
      <xdr:colOff>244970</xdr:colOff>
      <xdr:row>22</xdr:row>
      <xdr:rowOff>177901</xdr:rowOff>
    </xdr:from>
    <xdr:to>
      <xdr:col>11</xdr:col>
      <xdr:colOff>533033</xdr:colOff>
      <xdr:row>24</xdr:row>
      <xdr:rowOff>75754</xdr:rowOff>
    </xdr:to>
    <xdr:sp macro="" textlink="">
      <xdr:nvSpPr>
        <xdr:cNvPr id="33" name="Google Shape;186;p20">
          <a:extLst>
            <a:ext uri="{FF2B5EF4-FFF2-40B4-BE49-F238E27FC236}">
              <a16:creationId xmlns:a16="http://schemas.microsoft.com/office/drawing/2014/main" id="{00000000-0008-0000-0300-000021000000}"/>
            </a:ext>
          </a:extLst>
        </xdr:cNvPr>
        <xdr:cNvSpPr/>
      </xdr:nvSpPr>
      <xdr:spPr>
        <a:xfrm>
          <a:off x="8252897" y="4708337"/>
          <a:ext cx="288063" cy="258072"/>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8</a:t>
          </a:r>
          <a:endParaRPr sz="1200" b="1"/>
        </a:p>
      </xdr:txBody>
    </xdr:sp>
    <xdr:clientData/>
  </xdr:twoCellAnchor>
  <xdr:twoCellAnchor>
    <xdr:from>
      <xdr:col>17</xdr:col>
      <xdr:colOff>436958</xdr:colOff>
      <xdr:row>23</xdr:row>
      <xdr:rowOff>27711</xdr:rowOff>
    </xdr:from>
    <xdr:to>
      <xdr:col>18</xdr:col>
      <xdr:colOff>115421</xdr:colOff>
      <xdr:row>24</xdr:row>
      <xdr:rowOff>105672</xdr:rowOff>
    </xdr:to>
    <xdr:sp macro="" textlink="">
      <xdr:nvSpPr>
        <xdr:cNvPr id="34" name="Google Shape;186;p20">
          <a:extLst>
            <a:ext uri="{FF2B5EF4-FFF2-40B4-BE49-F238E27FC236}">
              <a16:creationId xmlns:a16="http://schemas.microsoft.com/office/drawing/2014/main" id="{00000000-0008-0000-0300-000022000000}"/>
            </a:ext>
          </a:extLst>
        </xdr:cNvPr>
        <xdr:cNvSpPr/>
      </xdr:nvSpPr>
      <xdr:spPr>
        <a:xfrm>
          <a:off x="15579976" y="4738256"/>
          <a:ext cx="288063" cy="258071"/>
        </a:xfrm>
        <a:prstGeom prst="ellipse">
          <a:avLst/>
        </a:prstGeom>
        <a:solidFill>
          <a:schemeClr val="accent1">
            <a:lumMod val="20000"/>
            <a:lumOff val="80000"/>
          </a:schemeClr>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9</a:t>
          </a:r>
          <a:endParaRPr sz="1200" b="1"/>
        </a:p>
      </xdr:txBody>
    </xdr:sp>
    <xdr:clientData/>
  </xdr:twoCellAnchor>
  <xdr:twoCellAnchor editAs="absolute">
    <xdr:from>
      <xdr:col>2</xdr:col>
      <xdr:colOff>158832</xdr:colOff>
      <xdr:row>10</xdr:row>
      <xdr:rowOff>136072</xdr:rowOff>
    </xdr:from>
    <xdr:to>
      <xdr:col>3</xdr:col>
      <xdr:colOff>483731</xdr:colOff>
      <xdr:row>14</xdr:row>
      <xdr:rowOff>117394</xdr:rowOff>
    </xdr:to>
    <xdr:sp macro="" textlink="">
      <xdr:nvSpPr>
        <xdr:cNvPr id="35" name="Configuration Control">
          <a:hlinkClick xmlns:r="http://schemas.openxmlformats.org/officeDocument/2006/relationships" r:id="rId20"/>
          <a:extLst>
            <a:ext uri="{FF2B5EF4-FFF2-40B4-BE49-F238E27FC236}">
              <a16:creationId xmlns:a16="http://schemas.microsoft.com/office/drawing/2014/main" id="{00000000-0008-0000-0300-000023000000}"/>
            </a:ext>
          </a:extLst>
        </xdr:cNvPr>
        <xdr:cNvSpPr/>
      </xdr:nvSpPr>
      <xdr:spPr>
        <a:xfrm>
          <a:off x="546759" y="2505199"/>
          <a:ext cx="1114608" cy="701759"/>
        </a:xfrm>
        <a:prstGeom prst="roundRect">
          <a:avLst/>
        </a:prstGeom>
        <a:solidFill>
          <a:srgbClr val="BFBFB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xmlns:mc="http://schemas.openxmlformats.org/markup-compatibility/2006" xmlns:a14="http://schemas.microsoft.com/office/drawing/2010/main" val="000000" mc:Ignorable="a14" a14:legacySpreadsheetColorIndex="8"/>
              </a:solidFill>
            </a:rPr>
            <a:t>User</a:t>
          </a:r>
          <a:r>
            <a:rPr lang="en-US" sz="1400" baseline="0">
              <a:solidFill>
                <a:srgbClr xmlns:mc="http://schemas.openxmlformats.org/markup-compatibility/2006" xmlns:a14="http://schemas.microsoft.com/office/drawing/2010/main" val="000000" mc:Ignorable="a14" a14:legacySpreadsheetColorIndex="8"/>
              </a:solidFill>
            </a:rPr>
            <a:t> Guide (Admin)</a:t>
          </a:r>
          <a:endParaRPr lang="en-US" sz="1400">
            <a:solidFill>
              <a:srgbClr xmlns:mc="http://schemas.openxmlformats.org/markup-compatibility/2006" xmlns:a14="http://schemas.microsoft.com/office/drawing/2010/main" val="000000" mc:Ignorable="a14" a14:legacySpreadsheetColorIndex="8"/>
            </a:solidFill>
          </a:endParaRPr>
        </a:p>
      </xdr:txBody>
    </xdr:sp>
    <xdr:clientData/>
  </xdr:twoCellAnchor>
  <xdr:twoCellAnchor editAs="absolute">
    <xdr:from>
      <xdr:col>2</xdr:col>
      <xdr:colOff>162297</xdr:colOff>
      <xdr:row>35</xdr:row>
      <xdr:rowOff>165759</xdr:rowOff>
    </xdr:from>
    <xdr:to>
      <xdr:col>3</xdr:col>
      <xdr:colOff>500803</xdr:colOff>
      <xdr:row>39</xdr:row>
      <xdr:rowOff>147082</xdr:rowOff>
    </xdr:to>
    <xdr:sp macro="" textlink="">
      <xdr:nvSpPr>
        <xdr:cNvPr id="36" name="Configuration Control">
          <a:hlinkClick xmlns:r="http://schemas.openxmlformats.org/officeDocument/2006/relationships" r:id="rId21"/>
          <a:extLst>
            <a:ext uri="{FF2B5EF4-FFF2-40B4-BE49-F238E27FC236}">
              <a16:creationId xmlns:a16="http://schemas.microsoft.com/office/drawing/2014/main" id="{00000000-0008-0000-0300-000024000000}"/>
            </a:ext>
          </a:extLst>
        </xdr:cNvPr>
        <xdr:cNvSpPr/>
      </xdr:nvSpPr>
      <xdr:spPr>
        <a:xfrm>
          <a:off x="550224" y="7093032"/>
          <a:ext cx="1128215" cy="701759"/>
        </a:xfrm>
        <a:prstGeom prst="roundRect">
          <a:avLst/>
        </a:prstGeom>
        <a:solidFill>
          <a:srgbClr val="BFBFB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rgbClr xmlns:mc="http://schemas.openxmlformats.org/markup-compatibility/2006" xmlns:a14="http://schemas.microsoft.com/office/drawing/2010/main" val="000000" mc:Ignorable="a14" a14:legacySpreadsheetColorIndex="8"/>
              </a:solidFill>
            </a:rPr>
            <a:t>User Guide</a:t>
          </a:r>
        </a:p>
      </xdr:txBody>
    </xdr:sp>
    <xdr:clientData/>
  </xdr:twoCellAnchor>
  <xdr:twoCellAnchor>
    <xdr:from>
      <xdr:col>12</xdr:col>
      <xdr:colOff>505196</xdr:colOff>
      <xdr:row>21</xdr:row>
      <xdr:rowOff>152153</xdr:rowOff>
    </xdr:from>
    <xdr:to>
      <xdr:col>14</xdr:col>
      <xdr:colOff>27710</xdr:colOff>
      <xdr:row>40</xdr:row>
      <xdr:rowOff>27927</xdr:rowOff>
    </xdr:to>
    <xdr:cxnSp macro="">
      <xdr:nvCxnSpPr>
        <xdr:cNvPr id="37" name="Straight Arrow Connector 36">
          <a:extLst>
            <a:ext uri="{FF2B5EF4-FFF2-40B4-BE49-F238E27FC236}">
              <a16:creationId xmlns:a16="http://schemas.microsoft.com/office/drawing/2014/main" id="{00000000-0008-0000-0300-000025000000}"/>
            </a:ext>
          </a:extLst>
        </xdr:cNvPr>
        <xdr:cNvCxnSpPr>
          <a:stCxn id="29" idx="2"/>
          <a:endCxn id="24" idx="0"/>
        </xdr:cNvCxnSpPr>
      </xdr:nvCxnSpPr>
      <xdr:spPr>
        <a:xfrm flipH="1">
          <a:off x="10231087" y="4544044"/>
          <a:ext cx="3110841" cy="3297847"/>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27710</xdr:colOff>
      <xdr:row>21</xdr:row>
      <xdr:rowOff>152153</xdr:rowOff>
    </xdr:from>
    <xdr:to>
      <xdr:col>14</xdr:col>
      <xdr:colOff>134587</xdr:colOff>
      <xdr:row>47</xdr:row>
      <xdr:rowOff>38839</xdr:rowOff>
    </xdr:to>
    <xdr:cxnSp macro="">
      <xdr:nvCxnSpPr>
        <xdr:cNvPr id="43" name="Straight Arrow Connector 42">
          <a:extLst>
            <a:ext uri="{FF2B5EF4-FFF2-40B4-BE49-F238E27FC236}">
              <a16:creationId xmlns:a16="http://schemas.microsoft.com/office/drawing/2014/main" id="{00000000-0008-0000-0300-00002B000000}"/>
            </a:ext>
          </a:extLst>
        </xdr:cNvPr>
        <xdr:cNvCxnSpPr>
          <a:stCxn id="29" idx="2"/>
          <a:endCxn id="7184" idx="0"/>
        </xdr:cNvCxnSpPr>
      </xdr:nvCxnSpPr>
      <xdr:spPr>
        <a:xfrm>
          <a:off x="13341928" y="4544044"/>
          <a:ext cx="106877" cy="4569522"/>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897578</xdr:colOff>
      <xdr:row>11</xdr:row>
      <xdr:rowOff>152940</xdr:rowOff>
    </xdr:from>
    <xdr:to>
      <xdr:col>11</xdr:col>
      <xdr:colOff>1506682</xdr:colOff>
      <xdr:row>11</xdr:row>
      <xdr:rowOff>159817</xdr:rowOff>
    </xdr:to>
    <xdr:cxnSp macro="">
      <xdr:nvCxnSpPr>
        <xdr:cNvPr id="7185" name="Straight Arrow Connector 7184">
          <a:extLst>
            <a:ext uri="{FF2B5EF4-FFF2-40B4-BE49-F238E27FC236}">
              <a16:creationId xmlns:a16="http://schemas.microsoft.com/office/drawing/2014/main" id="{00000000-0008-0000-0300-0000111C0000}"/>
            </a:ext>
          </a:extLst>
        </xdr:cNvPr>
        <xdr:cNvCxnSpPr>
          <a:cxnSpLocks/>
          <a:stCxn id="31" idx="3"/>
          <a:endCxn id="6" idx="1"/>
        </xdr:cNvCxnSpPr>
      </xdr:nvCxnSpPr>
      <xdr:spPr>
        <a:xfrm flipV="1">
          <a:off x="5746669" y="2743740"/>
          <a:ext cx="3767940" cy="6877"/>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1231076</xdr:colOff>
      <xdr:row>11</xdr:row>
      <xdr:rowOff>152940</xdr:rowOff>
    </xdr:from>
    <xdr:to>
      <xdr:col>18</xdr:col>
      <xdr:colOff>597402</xdr:colOff>
      <xdr:row>18</xdr:row>
      <xdr:rowOff>35971</xdr:rowOff>
    </xdr:to>
    <xdr:cxnSp macro="">
      <xdr:nvCxnSpPr>
        <xdr:cNvPr id="7196" name="Straight Arrow Connector 7195">
          <a:extLst>
            <a:ext uri="{FF2B5EF4-FFF2-40B4-BE49-F238E27FC236}">
              <a16:creationId xmlns:a16="http://schemas.microsoft.com/office/drawing/2014/main" id="{00000000-0008-0000-0300-00001C1C0000}"/>
            </a:ext>
          </a:extLst>
        </xdr:cNvPr>
        <xdr:cNvCxnSpPr>
          <a:cxnSpLocks/>
          <a:stCxn id="6" idx="3"/>
          <a:endCxn id="19" idx="0"/>
        </xdr:cNvCxnSpPr>
      </xdr:nvCxnSpPr>
      <xdr:spPr>
        <a:xfrm>
          <a:off x="10956967" y="2743740"/>
          <a:ext cx="5393053" cy="114379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1557184</xdr:colOff>
      <xdr:row>19</xdr:row>
      <xdr:rowOff>44939</xdr:rowOff>
    </xdr:from>
    <xdr:to>
      <xdr:col>12</xdr:col>
      <xdr:colOff>505196</xdr:colOff>
      <xdr:row>40</xdr:row>
      <xdr:rowOff>27927</xdr:rowOff>
    </xdr:to>
    <xdr:cxnSp macro="">
      <xdr:nvCxnSpPr>
        <xdr:cNvPr id="116" name="Connector: Elbow 115">
          <a:extLst>
            <a:ext uri="{FF2B5EF4-FFF2-40B4-BE49-F238E27FC236}">
              <a16:creationId xmlns:a16="http://schemas.microsoft.com/office/drawing/2014/main" id="{00000000-0008-0000-0300-000074000000}"/>
            </a:ext>
          </a:extLst>
        </xdr:cNvPr>
        <xdr:cNvCxnSpPr>
          <a:cxnSpLocks/>
          <a:stCxn id="2" idx="3"/>
          <a:endCxn id="24" idx="0"/>
        </xdr:cNvCxnSpPr>
      </xdr:nvCxnSpPr>
      <xdr:spPr>
        <a:xfrm>
          <a:off x="7639329" y="4076612"/>
          <a:ext cx="2591758" cy="3765279"/>
        </a:xfrm>
        <a:prstGeom prst="bentConnector2">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852013</xdr:colOff>
      <xdr:row>13</xdr:row>
      <xdr:rowOff>80655</xdr:rowOff>
    </xdr:from>
    <xdr:to>
      <xdr:col>12</xdr:col>
      <xdr:colOff>509897</xdr:colOff>
      <xdr:row>17</xdr:row>
      <xdr:rowOff>78556</xdr:rowOff>
    </xdr:to>
    <xdr:cxnSp macro="">
      <xdr:nvCxnSpPr>
        <xdr:cNvPr id="121" name="Straight Arrow Connector 120">
          <a:extLst>
            <a:ext uri="{FF2B5EF4-FFF2-40B4-BE49-F238E27FC236}">
              <a16:creationId xmlns:a16="http://schemas.microsoft.com/office/drawing/2014/main" id="{00000000-0008-0000-0300-000079000000}"/>
            </a:ext>
          </a:extLst>
        </xdr:cNvPr>
        <xdr:cNvCxnSpPr>
          <a:stCxn id="6" idx="2"/>
          <a:endCxn id="2" idx="0"/>
        </xdr:cNvCxnSpPr>
      </xdr:nvCxnSpPr>
      <xdr:spPr>
        <a:xfrm flipH="1">
          <a:off x="6934158" y="3031673"/>
          <a:ext cx="3301630" cy="718338"/>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1231076</xdr:colOff>
      <xdr:row>11</xdr:row>
      <xdr:rowOff>152940</xdr:rowOff>
    </xdr:from>
    <xdr:to>
      <xdr:col>20</xdr:col>
      <xdr:colOff>236517</xdr:colOff>
      <xdr:row>48</xdr:row>
      <xdr:rowOff>118878</xdr:rowOff>
    </xdr:to>
    <xdr:cxnSp macro="">
      <xdr:nvCxnSpPr>
        <xdr:cNvPr id="125" name="Connector: Elbow 124">
          <a:extLst>
            <a:ext uri="{FF2B5EF4-FFF2-40B4-BE49-F238E27FC236}">
              <a16:creationId xmlns:a16="http://schemas.microsoft.com/office/drawing/2014/main" id="{00000000-0008-0000-0300-00007D000000}"/>
            </a:ext>
          </a:extLst>
        </xdr:cNvPr>
        <xdr:cNvCxnSpPr>
          <a:cxnSpLocks/>
          <a:stCxn id="6" idx="3"/>
          <a:endCxn id="7326" idx="3"/>
        </xdr:cNvCxnSpPr>
      </xdr:nvCxnSpPr>
      <xdr:spPr>
        <a:xfrm>
          <a:off x="10956967" y="2743740"/>
          <a:ext cx="6251368" cy="6629974"/>
        </a:xfrm>
        <a:prstGeom prst="bentConnector3">
          <a:avLst>
            <a:gd name="adj1" fmla="val 103657"/>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1557184</xdr:colOff>
      <xdr:row>19</xdr:row>
      <xdr:rowOff>44939</xdr:rowOff>
    </xdr:from>
    <xdr:to>
      <xdr:col>11</xdr:col>
      <xdr:colOff>436293</xdr:colOff>
      <xdr:row>25</xdr:row>
      <xdr:rowOff>151397</xdr:rowOff>
    </xdr:to>
    <xdr:cxnSp macro="">
      <xdr:nvCxnSpPr>
        <xdr:cNvPr id="7243" name="Straight Arrow Connector 7242">
          <a:extLst>
            <a:ext uri="{FF2B5EF4-FFF2-40B4-BE49-F238E27FC236}">
              <a16:creationId xmlns:a16="http://schemas.microsoft.com/office/drawing/2014/main" id="{00000000-0008-0000-0300-00004B1C0000}"/>
            </a:ext>
          </a:extLst>
        </xdr:cNvPr>
        <xdr:cNvCxnSpPr>
          <a:cxnSpLocks/>
          <a:stCxn id="2" idx="3"/>
          <a:endCxn id="22" idx="1"/>
        </xdr:cNvCxnSpPr>
      </xdr:nvCxnSpPr>
      <xdr:spPr>
        <a:xfrm>
          <a:off x="7639329" y="4076612"/>
          <a:ext cx="804891" cy="1187112"/>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897578</xdr:colOff>
      <xdr:row>11</xdr:row>
      <xdr:rowOff>159817</xdr:rowOff>
    </xdr:from>
    <xdr:to>
      <xdr:col>10</xdr:col>
      <xdr:colOff>852013</xdr:colOff>
      <xdr:row>17</xdr:row>
      <xdr:rowOff>78556</xdr:rowOff>
    </xdr:to>
    <xdr:cxnSp macro="">
      <xdr:nvCxnSpPr>
        <xdr:cNvPr id="7363" name="Straight Arrow Connector 7362">
          <a:extLst>
            <a:ext uri="{FF2B5EF4-FFF2-40B4-BE49-F238E27FC236}">
              <a16:creationId xmlns:a16="http://schemas.microsoft.com/office/drawing/2014/main" id="{00000000-0008-0000-0300-0000C31C0000}"/>
            </a:ext>
          </a:extLst>
        </xdr:cNvPr>
        <xdr:cNvCxnSpPr>
          <a:cxnSpLocks/>
          <a:stCxn id="31" idx="3"/>
          <a:endCxn id="2" idx="0"/>
        </xdr:cNvCxnSpPr>
      </xdr:nvCxnSpPr>
      <xdr:spPr>
        <a:xfrm>
          <a:off x="5746669" y="2750617"/>
          <a:ext cx="1187489" cy="999394"/>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852013</xdr:colOff>
      <xdr:row>21</xdr:row>
      <xdr:rowOff>11321</xdr:rowOff>
    </xdr:from>
    <xdr:to>
      <xdr:col>11</xdr:col>
      <xdr:colOff>1667527</xdr:colOff>
      <xdr:row>49</xdr:row>
      <xdr:rowOff>34975</xdr:rowOff>
    </xdr:to>
    <xdr:cxnSp macro="">
      <xdr:nvCxnSpPr>
        <xdr:cNvPr id="7369" name="Connector: Elbow 7368">
          <a:extLst>
            <a:ext uri="{FF2B5EF4-FFF2-40B4-BE49-F238E27FC236}">
              <a16:creationId xmlns:a16="http://schemas.microsoft.com/office/drawing/2014/main" id="{00000000-0008-0000-0300-0000C91C0000}"/>
            </a:ext>
          </a:extLst>
        </xdr:cNvPr>
        <xdr:cNvCxnSpPr>
          <a:stCxn id="2" idx="2"/>
          <a:endCxn id="25" idx="1"/>
        </xdr:cNvCxnSpPr>
      </xdr:nvCxnSpPr>
      <xdr:spPr>
        <a:xfrm rot="16200000" flipH="1">
          <a:off x="5771452" y="5565918"/>
          <a:ext cx="5066708" cy="2741296"/>
        </a:xfrm>
        <a:prstGeom prst="bentConnector2">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143739</xdr:colOff>
      <xdr:row>40</xdr:row>
      <xdr:rowOff>22016</xdr:rowOff>
    </xdr:from>
    <xdr:to>
      <xdr:col>13</xdr:col>
      <xdr:colOff>1344632</xdr:colOff>
      <xdr:row>43</xdr:row>
      <xdr:rowOff>160798</xdr:rowOff>
    </xdr:to>
    <xdr:sp macro="" textlink="">
      <xdr:nvSpPr>
        <xdr:cNvPr id="7169" name="C-FilterOverwrite">
          <a:hlinkClick xmlns:r="http://schemas.openxmlformats.org/officeDocument/2006/relationships" r:id="rId22"/>
          <a:extLst>
            <a:ext uri="{FF2B5EF4-FFF2-40B4-BE49-F238E27FC236}">
              <a16:creationId xmlns:a16="http://schemas.microsoft.com/office/drawing/2014/main" id="{00000000-0008-0000-0300-0000011C0000}"/>
            </a:ext>
          </a:extLst>
        </xdr:cNvPr>
        <xdr:cNvSpPr/>
      </xdr:nvSpPr>
      <xdr:spPr>
        <a:xfrm>
          <a:off x="11587594" y="7835980"/>
          <a:ext cx="1200893" cy="679109"/>
        </a:xfrm>
        <a:prstGeom prst="roundRect">
          <a:avLst/>
        </a:prstGeom>
        <a:solidFill>
          <a:srgbClr val="CCFFC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aseline="0">
              <a:solidFill>
                <a:srgbClr xmlns:mc="http://schemas.openxmlformats.org/markup-compatibility/2006" xmlns:a14="http://schemas.microsoft.com/office/drawing/2010/main" val="000000" mc:Ignorable="a14" a14:legacySpreadsheetColorIndex="8"/>
              </a:solidFill>
            </a:rPr>
            <a:t>Artfacts  details/tracking </a:t>
          </a:r>
          <a:endParaRPr lang="en-GB" sz="1400">
            <a:solidFill>
              <a:srgbClr xmlns:mc="http://schemas.openxmlformats.org/markup-compatibility/2006" xmlns:a14="http://schemas.microsoft.com/office/drawing/2010/main" val="000000" mc:Ignorable="a14" a14:legacySpreadsheetColorIndex="8"/>
            </a:solidFill>
          </a:endParaRPr>
        </a:p>
      </xdr:txBody>
    </xdr:sp>
    <xdr:clientData/>
  </xdr:twoCellAnchor>
  <xdr:twoCellAnchor>
    <xdr:from>
      <xdr:col>12</xdr:col>
      <xdr:colOff>1596906</xdr:colOff>
      <xdr:row>38</xdr:row>
      <xdr:rowOff>118125</xdr:rowOff>
    </xdr:from>
    <xdr:to>
      <xdr:col>13</xdr:col>
      <xdr:colOff>364670</xdr:colOff>
      <xdr:row>41</xdr:row>
      <xdr:rowOff>27717</xdr:rowOff>
    </xdr:to>
    <xdr:sp macro="" textlink="">
      <xdr:nvSpPr>
        <xdr:cNvPr id="7171" name="Google Shape;186;p20">
          <a:extLst>
            <a:ext uri="{FF2B5EF4-FFF2-40B4-BE49-F238E27FC236}">
              <a16:creationId xmlns:a16="http://schemas.microsoft.com/office/drawing/2014/main" id="{00000000-0008-0000-0300-0000031C0000}"/>
            </a:ext>
          </a:extLst>
        </xdr:cNvPr>
        <xdr:cNvSpPr/>
      </xdr:nvSpPr>
      <xdr:spPr>
        <a:xfrm>
          <a:off x="11322797" y="7585725"/>
          <a:ext cx="485728" cy="449919"/>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4.1</a:t>
          </a:r>
          <a:endParaRPr sz="1200" b="1"/>
        </a:p>
      </xdr:txBody>
    </xdr:sp>
    <xdr:clientData/>
  </xdr:twoCellAnchor>
  <xdr:twoCellAnchor>
    <xdr:from>
      <xdr:col>17</xdr:col>
      <xdr:colOff>460835</xdr:colOff>
      <xdr:row>45</xdr:row>
      <xdr:rowOff>10520</xdr:rowOff>
    </xdr:from>
    <xdr:to>
      <xdr:col>18</xdr:col>
      <xdr:colOff>336963</xdr:colOff>
      <xdr:row>47</xdr:row>
      <xdr:rowOff>112090</xdr:rowOff>
    </xdr:to>
    <xdr:sp macro="" textlink="">
      <xdr:nvSpPr>
        <xdr:cNvPr id="7249" name="Google Shape;186;p20">
          <a:extLst>
            <a:ext uri="{FF2B5EF4-FFF2-40B4-BE49-F238E27FC236}">
              <a16:creationId xmlns:a16="http://schemas.microsoft.com/office/drawing/2014/main" id="{00000000-0008-0000-0300-0000511C0000}"/>
            </a:ext>
          </a:extLst>
        </xdr:cNvPr>
        <xdr:cNvSpPr/>
      </xdr:nvSpPr>
      <xdr:spPr>
        <a:xfrm>
          <a:off x="15603853" y="8738884"/>
          <a:ext cx="485728" cy="461788"/>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Ref</a:t>
          </a:r>
          <a:endParaRPr sz="1200" b="1"/>
        </a:p>
      </xdr:txBody>
    </xdr:sp>
    <xdr:clientData/>
  </xdr:twoCellAnchor>
  <xdr:twoCellAnchor>
    <xdr:from>
      <xdr:col>13</xdr:col>
      <xdr:colOff>1404504</xdr:colOff>
      <xdr:row>47</xdr:row>
      <xdr:rowOff>38839</xdr:rowOff>
    </xdr:from>
    <xdr:to>
      <xdr:col>15</xdr:col>
      <xdr:colOff>125433</xdr:colOff>
      <xdr:row>50</xdr:row>
      <xdr:rowOff>177621</xdr:rowOff>
    </xdr:to>
    <xdr:sp macro="" textlink="">
      <xdr:nvSpPr>
        <xdr:cNvPr id="7184" name="C-FilterOverwrite">
          <a:hlinkClick xmlns:r="http://schemas.openxmlformats.org/officeDocument/2006/relationships" r:id="rId23"/>
          <a:extLst>
            <a:ext uri="{FF2B5EF4-FFF2-40B4-BE49-F238E27FC236}">
              <a16:creationId xmlns:a16="http://schemas.microsoft.com/office/drawing/2014/main" id="{00000000-0008-0000-0300-0000101C0000}"/>
            </a:ext>
          </a:extLst>
        </xdr:cNvPr>
        <xdr:cNvSpPr/>
      </xdr:nvSpPr>
      <xdr:spPr>
        <a:xfrm>
          <a:off x="12848359" y="9113566"/>
          <a:ext cx="1200892" cy="679110"/>
        </a:xfrm>
        <a:prstGeom prst="roundRect">
          <a:avLst/>
        </a:prstGeom>
        <a:solidFill>
          <a:srgbClr val="CCFFC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a:solidFill>
                <a:srgbClr xmlns:mc="http://schemas.openxmlformats.org/markup-compatibility/2006" xmlns:a14="http://schemas.microsoft.com/office/drawing/2010/main" val="000000" mc:Ignorable="a14" a14:legacySpreadsheetColorIndex="8"/>
              </a:solidFill>
            </a:rPr>
            <a:t>Track</a:t>
          </a:r>
          <a:r>
            <a:rPr lang="en-GB" sz="1400" baseline="0">
              <a:solidFill>
                <a:srgbClr xmlns:mc="http://schemas.openxmlformats.org/markup-compatibility/2006" xmlns:a14="http://schemas.microsoft.com/office/drawing/2010/main" val="000000" mc:Ignorable="a14" a14:legacySpreadsheetColorIndex="8"/>
              </a:solidFill>
            </a:rPr>
            <a:t> PEAP Progress</a:t>
          </a:r>
          <a:endParaRPr lang="en-GB" sz="1400">
            <a:solidFill>
              <a:srgbClr xmlns:mc="http://schemas.openxmlformats.org/markup-compatibility/2006" xmlns:a14="http://schemas.microsoft.com/office/drawing/2010/main" val="000000" mc:Ignorable="a14" a14:legacySpreadsheetColorIndex="8"/>
            </a:solidFill>
          </a:endParaRPr>
        </a:p>
      </xdr:txBody>
    </xdr:sp>
    <xdr:clientData/>
  </xdr:twoCellAnchor>
  <xdr:twoCellAnchor>
    <xdr:from>
      <xdr:col>13</xdr:col>
      <xdr:colOff>1163781</xdr:colOff>
      <xdr:row>46</xdr:row>
      <xdr:rowOff>0</xdr:rowOff>
    </xdr:from>
    <xdr:to>
      <xdr:col>13</xdr:col>
      <xdr:colOff>1568037</xdr:colOff>
      <xdr:row>48</xdr:row>
      <xdr:rowOff>19804</xdr:rowOff>
    </xdr:to>
    <xdr:sp macro="" textlink="">
      <xdr:nvSpPr>
        <xdr:cNvPr id="7195" name="Google Shape;186;p20">
          <a:extLst>
            <a:ext uri="{FF2B5EF4-FFF2-40B4-BE49-F238E27FC236}">
              <a16:creationId xmlns:a16="http://schemas.microsoft.com/office/drawing/2014/main" id="{00000000-0008-0000-0300-00001B1C0000}"/>
            </a:ext>
          </a:extLst>
        </xdr:cNvPr>
        <xdr:cNvSpPr/>
      </xdr:nvSpPr>
      <xdr:spPr>
        <a:xfrm>
          <a:off x="12607636" y="8908473"/>
          <a:ext cx="404256" cy="380022"/>
        </a:xfrm>
        <a:prstGeom prst="ellipse">
          <a:avLst/>
        </a:prstGeom>
        <a:solidFill>
          <a:srgbClr val="FFC000"/>
        </a:solidFill>
        <a:ln w="25400" cap="flat" cmpd="sng">
          <a:solidFill>
            <a:srgbClr val="002060"/>
          </a:solidFill>
          <a:prstDash val="solid"/>
          <a:round/>
          <a:headEnd type="none" w="sm" len="sm"/>
          <a:tailEnd type="none" w="sm" len="sm"/>
        </a:ln>
      </xdr:spPr>
      <xdr:txBody>
        <a:bodyPr spcFirstLastPara="1" wrap="square" lIns="0" tIns="45700" rIns="0" bIns="45700" anchor="ctr" anchorCtr="0">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1pPr>
          <a:lvl2pPr marR="0" lvl="1"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2pPr>
          <a:lvl3pPr marR="0" lvl="2"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3pPr>
          <a:lvl4pPr marR="0" lvl="3"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4pPr>
          <a:lvl5pPr marR="0" lvl="4"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5pPr>
          <a:lvl6pPr marR="0" lvl="5"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6pPr>
          <a:lvl7pPr marR="0" lvl="6"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7pPr>
          <a:lvl8pPr marR="0" lvl="7"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8pPr>
          <a:lvl9pPr marR="0" lvl="8" algn="l" rtl="0">
            <a:lnSpc>
              <a:spcPct val="100000"/>
            </a:lnSpc>
            <a:spcBef>
              <a:spcPts val="0"/>
            </a:spcBef>
            <a:spcAft>
              <a:spcPts val="0"/>
            </a:spcAft>
            <a:buClr>
              <a:srgbClr val="000000"/>
            </a:buClr>
            <a:buFont typeface="Arial"/>
            <a:defRPr sz="1400" b="0" i="0" u="none" strike="noStrike" cap="none">
              <a:solidFill>
                <a:srgbClr val="000000"/>
              </a:solidFill>
              <a:latin typeface="Arial"/>
              <a:ea typeface="Arial"/>
              <a:cs typeface="Arial"/>
              <a:sym typeface="Arial"/>
            </a:defRPr>
          </a:lvl9pPr>
        </a:lstStyle>
        <a:p>
          <a:pPr marL="0" marR="0" lvl="0" indent="0" algn="ctr" rtl="0">
            <a:lnSpc>
              <a:spcPct val="100000"/>
            </a:lnSpc>
            <a:spcBef>
              <a:spcPts val="0"/>
            </a:spcBef>
            <a:spcAft>
              <a:spcPts val="0"/>
            </a:spcAft>
            <a:buNone/>
          </a:pPr>
          <a:r>
            <a:rPr lang="en" sz="1200" b="1" i="0" u="none" strike="noStrike" cap="none">
              <a:solidFill>
                <a:schemeClr val="dk1"/>
              </a:solidFill>
              <a:latin typeface="Arial"/>
              <a:cs typeface="Arial"/>
              <a:sym typeface="Arial"/>
            </a:rPr>
            <a:t>4.2</a:t>
          </a:r>
          <a:endParaRPr sz="1200" b="1"/>
        </a:p>
      </xdr:txBody>
    </xdr:sp>
    <xdr:clientData/>
  </xdr:twoCellAnchor>
  <xdr:twoCellAnchor>
    <xdr:from>
      <xdr:col>12</xdr:col>
      <xdr:colOff>505196</xdr:colOff>
      <xdr:row>43</xdr:row>
      <xdr:rowOff>166709</xdr:rowOff>
    </xdr:from>
    <xdr:to>
      <xdr:col>12</xdr:col>
      <xdr:colOff>519451</xdr:colOff>
      <xdr:row>47</xdr:row>
      <xdr:rowOff>55639</xdr:rowOff>
    </xdr:to>
    <xdr:cxnSp macro="">
      <xdr:nvCxnSpPr>
        <xdr:cNvPr id="7224" name="Straight Arrow Connector 7223">
          <a:extLst>
            <a:ext uri="{FF2B5EF4-FFF2-40B4-BE49-F238E27FC236}">
              <a16:creationId xmlns:a16="http://schemas.microsoft.com/office/drawing/2014/main" id="{00000000-0008-0000-0300-0000381C0000}"/>
            </a:ext>
          </a:extLst>
        </xdr:cNvPr>
        <xdr:cNvCxnSpPr>
          <a:cxnSpLocks/>
          <a:stCxn id="24" idx="2"/>
          <a:endCxn id="25" idx="0"/>
        </xdr:cNvCxnSpPr>
      </xdr:nvCxnSpPr>
      <xdr:spPr>
        <a:xfrm>
          <a:off x="10231087" y="8521000"/>
          <a:ext cx="14255" cy="609366"/>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83126</xdr:colOff>
      <xdr:row>6</xdr:row>
      <xdr:rowOff>83127</xdr:rowOff>
    </xdr:from>
    <xdr:to>
      <xdr:col>11</xdr:col>
      <xdr:colOff>4093</xdr:colOff>
      <xdr:row>6</xdr:row>
      <xdr:rowOff>385527</xdr:rowOff>
    </xdr:to>
    <xdr:grpSp>
      <xdr:nvGrpSpPr>
        <xdr:cNvPr id="7236" name="Group 7235">
          <a:extLst>
            <a:ext uri="{FF2B5EF4-FFF2-40B4-BE49-F238E27FC236}">
              <a16:creationId xmlns:a16="http://schemas.microsoft.com/office/drawing/2014/main" id="{00000000-0008-0000-0300-0000441C0000}"/>
            </a:ext>
          </a:extLst>
        </xdr:cNvPr>
        <xdr:cNvGrpSpPr/>
      </xdr:nvGrpSpPr>
      <xdr:grpSpPr>
        <a:xfrm>
          <a:off x="4343399" y="1387763"/>
          <a:ext cx="3730967" cy="302400"/>
          <a:chOff x="4756897" y="2588558"/>
          <a:chExt cx="3222402" cy="302400"/>
        </a:xfrm>
      </xdr:grpSpPr>
      <xdr:sp macro="" textlink="">
        <xdr:nvSpPr>
          <xdr:cNvPr id="7237" name="Rectangle: Rounded Corners 7236">
            <a:hlinkClick xmlns:r="http://schemas.openxmlformats.org/officeDocument/2006/relationships" r:id="rId4"/>
            <a:extLst>
              <a:ext uri="{FF2B5EF4-FFF2-40B4-BE49-F238E27FC236}">
                <a16:creationId xmlns:a16="http://schemas.microsoft.com/office/drawing/2014/main" id="{00000000-0008-0000-0300-0000451C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7239" name="Rectangle: Rounded Corners 7238">
            <a:hlinkClick xmlns:r="http://schemas.openxmlformats.org/officeDocument/2006/relationships" r:id="rId3"/>
            <a:extLst>
              <a:ext uri="{FF2B5EF4-FFF2-40B4-BE49-F238E27FC236}">
                <a16:creationId xmlns:a16="http://schemas.microsoft.com/office/drawing/2014/main" id="{00000000-0008-0000-0300-0000471C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twoCellAnchor>
    <xdr:from>
      <xdr:col>12</xdr:col>
      <xdr:colOff>1105642</xdr:colOff>
      <xdr:row>42</xdr:row>
      <xdr:rowOff>1353</xdr:rowOff>
    </xdr:from>
    <xdr:to>
      <xdr:col>13</xdr:col>
      <xdr:colOff>143739</xdr:colOff>
      <xdr:row>42</xdr:row>
      <xdr:rowOff>7264</xdr:rowOff>
    </xdr:to>
    <xdr:cxnSp macro="">
      <xdr:nvCxnSpPr>
        <xdr:cNvPr id="47" name="Straight Arrow Connector 46">
          <a:extLst>
            <a:ext uri="{FF2B5EF4-FFF2-40B4-BE49-F238E27FC236}">
              <a16:creationId xmlns:a16="http://schemas.microsoft.com/office/drawing/2014/main" id="{00000000-0008-0000-0300-00002F000000}"/>
            </a:ext>
          </a:extLst>
        </xdr:cNvPr>
        <xdr:cNvCxnSpPr>
          <a:cxnSpLocks/>
          <a:stCxn id="24" idx="3"/>
          <a:endCxn id="7169" idx="1"/>
        </xdr:cNvCxnSpPr>
      </xdr:nvCxnSpPr>
      <xdr:spPr>
        <a:xfrm flipV="1">
          <a:off x="10831533" y="8175535"/>
          <a:ext cx="756061" cy="5911"/>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19792</xdr:colOff>
      <xdr:row>1</xdr:row>
      <xdr:rowOff>24739</xdr:rowOff>
    </xdr:from>
    <xdr:to>
      <xdr:col>3</xdr:col>
      <xdr:colOff>2633472</xdr:colOff>
      <xdr:row>2</xdr:row>
      <xdr:rowOff>87654</xdr:rowOff>
    </xdr:to>
    <xdr:grpSp>
      <xdr:nvGrpSpPr>
        <xdr:cNvPr id="15" name="Group 14">
          <a:extLst>
            <a:ext uri="{FF2B5EF4-FFF2-40B4-BE49-F238E27FC236}">
              <a16:creationId xmlns:a16="http://schemas.microsoft.com/office/drawing/2014/main" id="{00000000-0008-0000-0400-00000F000000}"/>
            </a:ext>
          </a:extLst>
        </xdr:cNvPr>
        <xdr:cNvGrpSpPr/>
      </xdr:nvGrpSpPr>
      <xdr:grpSpPr>
        <a:xfrm>
          <a:off x="418935" y="378525"/>
          <a:ext cx="3693180" cy="307843"/>
          <a:chOff x="4756897" y="2588558"/>
          <a:chExt cx="3222402" cy="302400"/>
        </a:xfrm>
      </xdr:grpSpPr>
      <xdr:sp macro="" textlink="">
        <xdr:nvSpPr>
          <xdr:cNvPr id="16" name="Rectangle: Rounded Corners 15">
            <a:hlinkClick xmlns:r="http://schemas.openxmlformats.org/officeDocument/2006/relationships" r:id="rId1"/>
            <a:extLst>
              <a:ext uri="{FF2B5EF4-FFF2-40B4-BE49-F238E27FC236}">
                <a16:creationId xmlns:a16="http://schemas.microsoft.com/office/drawing/2014/main" id="{00000000-0008-0000-0400-000010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00000000-0008-0000-0400-000012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twoCellAnchor editAs="oneCell">
    <xdr:from>
      <xdr:col>4</xdr:col>
      <xdr:colOff>2939143</xdr:colOff>
      <xdr:row>10</xdr:row>
      <xdr:rowOff>391884</xdr:rowOff>
    </xdr:from>
    <xdr:to>
      <xdr:col>4</xdr:col>
      <xdr:colOff>8873246</xdr:colOff>
      <xdr:row>10</xdr:row>
      <xdr:rowOff>2078181</xdr:rowOff>
    </xdr:to>
    <xdr:pic>
      <xdr:nvPicPr>
        <xdr:cNvPr id="90" name="Picture 89">
          <a:extLst>
            <a:ext uri="{FF2B5EF4-FFF2-40B4-BE49-F238E27FC236}">
              <a16:creationId xmlns:a16="http://schemas.microsoft.com/office/drawing/2014/main" id="{00000000-0008-0000-0400-00005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0392888" y="6238502"/>
          <a:ext cx="5934103" cy="16862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192974</xdr:colOff>
      <xdr:row>10</xdr:row>
      <xdr:rowOff>2785972</xdr:rowOff>
    </xdr:from>
    <xdr:to>
      <xdr:col>4</xdr:col>
      <xdr:colOff>5526974</xdr:colOff>
      <xdr:row>10</xdr:row>
      <xdr:rowOff>4285012</xdr:rowOff>
    </xdr:to>
    <xdr:pic>
      <xdr:nvPicPr>
        <xdr:cNvPr id="91" name="Picture 90">
          <a:extLst>
            <a:ext uri="{FF2B5EF4-FFF2-40B4-BE49-F238E27FC236}">
              <a16:creationId xmlns:a16="http://schemas.microsoft.com/office/drawing/2014/main" id="{00000000-0008-0000-0400-00005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480465" y="8632590"/>
          <a:ext cx="5334000" cy="1499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119743</xdr:colOff>
      <xdr:row>11</xdr:row>
      <xdr:rowOff>289026</xdr:rowOff>
    </xdr:from>
    <xdr:to>
      <xdr:col>4</xdr:col>
      <xdr:colOff>7130143</xdr:colOff>
      <xdr:row>11</xdr:row>
      <xdr:rowOff>1926772</xdr:rowOff>
    </xdr:to>
    <xdr:pic>
      <xdr:nvPicPr>
        <xdr:cNvPr id="92" name="Picture 91">
          <a:extLst>
            <a:ext uri="{FF2B5EF4-FFF2-40B4-BE49-F238E27FC236}">
              <a16:creationId xmlns:a16="http://schemas.microsoft.com/office/drawing/2014/main" id="{00000000-0008-0000-0400-00005C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860972" y="9683397"/>
          <a:ext cx="7010400" cy="16377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5961410</xdr:colOff>
      <xdr:row>10</xdr:row>
      <xdr:rowOff>2761011</xdr:rowOff>
    </xdr:from>
    <xdr:to>
      <xdr:col>4</xdr:col>
      <xdr:colOff>8759918</xdr:colOff>
      <xdr:row>10</xdr:row>
      <xdr:rowOff>4738254</xdr:rowOff>
    </xdr:to>
    <xdr:pic>
      <xdr:nvPicPr>
        <xdr:cNvPr id="93" name="Picture 92">
          <a:extLst>
            <a:ext uri="{FF2B5EF4-FFF2-40B4-BE49-F238E27FC236}">
              <a16:creationId xmlns:a16="http://schemas.microsoft.com/office/drawing/2014/main" id="{00000000-0008-0000-0400-00005D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3415155" y="8607629"/>
          <a:ext cx="2798508" cy="19772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195943</xdr:colOff>
      <xdr:row>10</xdr:row>
      <xdr:rowOff>117752</xdr:rowOff>
    </xdr:from>
    <xdr:to>
      <xdr:col>4</xdr:col>
      <xdr:colOff>2841183</xdr:colOff>
      <xdr:row>10</xdr:row>
      <xdr:rowOff>2258291</xdr:rowOff>
    </xdr:to>
    <xdr:pic>
      <xdr:nvPicPr>
        <xdr:cNvPr id="94" name="Picture 93">
          <a:extLst>
            <a:ext uri="{FF2B5EF4-FFF2-40B4-BE49-F238E27FC236}">
              <a16:creationId xmlns:a16="http://schemas.microsoft.com/office/drawing/2014/main" id="{00000000-0008-0000-0400-00005E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7649688" y="5964370"/>
          <a:ext cx="2645240" cy="21405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119744</xdr:colOff>
      <xdr:row>12</xdr:row>
      <xdr:rowOff>135065</xdr:rowOff>
    </xdr:from>
    <xdr:to>
      <xdr:col>4</xdr:col>
      <xdr:colOff>7953343</xdr:colOff>
      <xdr:row>12</xdr:row>
      <xdr:rowOff>1981200</xdr:rowOff>
    </xdr:to>
    <xdr:pic>
      <xdr:nvPicPr>
        <xdr:cNvPr id="95" name="Picture 94">
          <a:extLst>
            <a:ext uri="{FF2B5EF4-FFF2-40B4-BE49-F238E27FC236}">
              <a16:creationId xmlns:a16="http://schemas.microsoft.com/office/drawing/2014/main" id="{00000000-0008-0000-0400-00005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7573489" y="14169720"/>
          <a:ext cx="7833599" cy="18461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174171</xdr:colOff>
      <xdr:row>12</xdr:row>
      <xdr:rowOff>2405337</xdr:rowOff>
    </xdr:from>
    <xdr:to>
      <xdr:col>4</xdr:col>
      <xdr:colOff>7672122</xdr:colOff>
      <xdr:row>12</xdr:row>
      <xdr:rowOff>4364181</xdr:rowOff>
    </xdr:to>
    <xdr:pic>
      <xdr:nvPicPr>
        <xdr:cNvPr id="96" name="Picture 95">
          <a:extLst>
            <a:ext uri="{FF2B5EF4-FFF2-40B4-BE49-F238E27FC236}">
              <a16:creationId xmlns:a16="http://schemas.microsoft.com/office/drawing/2014/main" id="{00000000-0008-0000-0400-000060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627916" y="16439992"/>
          <a:ext cx="7497951" cy="1958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776668</xdr:colOff>
      <xdr:row>9</xdr:row>
      <xdr:rowOff>319469</xdr:rowOff>
    </xdr:from>
    <xdr:to>
      <xdr:col>4</xdr:col>
      <xdr:colOff>8312727</xdr:colOff>
      <xdr:row>9</xdr:row>
      <xdr:rowOff>2964873</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0"/>
        <a:stretch>
          <a:fillRect/>
        </a:stretch>
      </xdr:blipFill>
      <xdr:spPr>
        <a:xfrm>
          <a:off x="8230413" y="2716305"/>
          <a:ext cx="7536059" cy="2645404"/>
        </a:xfrm>
        <a:prstGeom prst="rect">
          <a:avLst/>
        </a:prstGeom>
      </xdr:spPr>
    </xdr:pic>
    <xdr:clientData/>
  </xdr:twoCellAnchor>
  <xdr:twoCellAnchor editAs="oneCell">
    <xdr:from>
      <xdr:col>4</xdr:col>
      <xdr:colOff>174172</xdr:colOff>
      <xdr:row>13</xdr:row>
      <xdr:rowOff>120566</xdr:rowOff>
    </xdr:from>
    <xdr:to>
      <xdr:col>4</xdr:col>
      <xdr:colOff>7648133</xdr:colOff>
      <xdr:row>13</xdr:row>
      <xdr:rowOff>3699164</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6727372" y="18089911"/>
          <a:ext cx="7473961" cy="35785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3755573</xdr:colOff>
      <xdr:row>1</xdr:row>
      <xdr:rowOff>228600</xdr:rowOff>
    </xdr:from>
    <xdr:to>
      <xdr:col>3</xdr:col>
      <xdr:colOff>5747659</xdr:colOff>
      <xdr:row>4</xdr:row>
      <xdr:rowOff>10887</xdr:rowOff>
    </xdr:to>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5203373" y="587829"/>
          <a:ext cx="1992086" cy="478972"/>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t>Needs refresh</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4</xdr:col>
      <xdr:colOff>1366304</xdr:colOff>
      <xdr:row>7</xdr:row>
      <xdr:rowOff>75183</xdr:rowOff>
    </xdr:from>
    <xdr:to>
      <xdr:col>8</xdr:col>
      <xdr:colOff>1091306</xdr:colOff>
      <xdr:row>7</xdr:row>
      <xdr:rowOff>377583</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3706733" y="1390540"/>
          <a:ext cx="3761787"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05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4</xdr:col>
      <xdr:colOff>3995058</xdr:colOff>
      <xdr:row>2</xdr:row>
      <xdr:rowOff>65314</xdr:rowOff>
    </xdr:from>
    <xdr:to>
      <xdr:col>6</xdr:col>
      <xdr:colOff>1285440</xdr:colOff>
      <xdr:row>4</xdr:row>
      <xdr:rowOff>36020</xdr:rowOff>
    </xdr:to>
    <xdr:grpSp>
      <xdr:nvGrpSpPr>
        <xdr:cNvPr id="7" name="Group 6">
          <a:extLst>
            <a:ext uri="{FF2B5EF4-FFF2-40B4-BE49-F238E27FC236}">
              <a16:creationId xmlns:a16="http://schemas.microsoft.com/office/drawing/2014/main" id="{00000000-0008-0000-0600-000007000000}"/>
            </a:ext>
          </a:extLst>
        </xdr:cNvPr>
        <xdr:cNvGrpSpPr/>
      </xdr:nvGrpSpPr>
      <xdr:grpSpPr>
        <a:xfrm>
          <a:off x="7521176" y="169902"/>
          <a:ext cx="3842088" cy="299412"/>
          <a:chOff x="4756897" y="2588558"/>
          <a:chExt cx="3261626" cy="302401"/>
        </a:xfrm>
      </xdr:grpSpPr>
      <xdr:sp macro="" textlink="">
        <xdr:nvSpPr>
          <xdr:cNvPr id="9" name="Rectangle: Rounded Corners 8">
            <a:hlinkClick xmlns:r="http://schemas.openxmlformats.org/officeDocument/2006/relationships" r:id="rId1"/>
            <a:extLst>
              <a:ext uri="{FF2B5EF4-FFF2-40B4-BE49-F238E27FC236}">
                <a16:creationId xmlns:a16="http://schemas.microsoft.com/office/drawing/2014/main" id="{00000000-0008-0000-0600-000009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10" name="Rectangle: Rounded Corners 9">
            <a:hlinkClick xmlns:r="http://schemas.openxmlformats.org/officeDocument/2006/relationships" r:id="rId2"/>
            <a:extLst>
              <a:ext uri="{FF2B5EF4-FFF2-40B4-BE49-F238E27FC236}">
                <a16:creationId xmlns:a16="http://schemas.microsoft.com/office/drawing/2014/main" id="{00000000-0008-0000-0600-00000A000000}"/>
              </a:ext>
            </a:extLst>
          </xdr:cNvPr>
          <xdr:cNvSpPr/>
        </xdr:nvSpPr>
        <xdr:spPr>
          <a:xfrm>
            <a:off x="6460621" y="2588559"/>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0</xdr:row>
      <xdr:rowOff>233723</xdr:rowOff>
    </xdr:from>
    <xdr:to>
      <xdr:col>6</xdr:col>
      <xdr:colOff>155017</xdr:colOff>
      <xdr:row>1</xdr:row>
      <xdr:rowOff>267182</xdr:rowOff>
    </xdr:to>
    <xdr:grpSp>
      <xdr:nvGrpSpPr>
        <xdr:cNvPr id="10" name="Group 9">
          <a:extLst>
            <a:ext uri="{FF2B5EF4-FFF2-40B4-BE49-F238E27FC236}">
              <a16:creationId xmlns:a16="http://schemas.microsoft.com/office/drawing/2014/main" id="{00000000-0008-0000-0700-00000A000000}"/>
            </a:ext>
          </a:extLst>
        </xdr:cNvPr>
        <xdr:cNvGrpSpPr/>
      </xdr:nvGrpSpPr>
      <xdr:grpSpPr>
        <a:xfrm>
          <a:off x="194235" y="233723"/>
          <a:ext cx="3740900" cy="287459"/>
          <a:chOff x="4756897" y="2588558"/>
          <a:chExt cx="3222402" cy="302400"/>
        </a:xfrm>
      </xdr:grpSpPr>
      <xdr:sp macro="" textlink="">
        <xdr:nvSpPr>
          <xdr:cNvPr id="11" name="Rectangle: Rounded Corners 10">
            <a:hlinkClick xmlns:r="http://schemas.openxmlformats.org/officeDocument/2006/relationships" r:id="rId1"/>
            <a:extLst>
              <a:ext uri="{FF2B5EF4-FFF2-40B4-BE49-F238E27FC236}">
                <a16:creationId xmlns:a16="http://schemas.microsoft.com/office/drawing/2014/main" id="{00000000-0008-0000-0700-00000B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12" name="Rectangle: Rounded Corners 11">
            <a:hlinkClick xmlns:r="http://schemas.openxmlformats.org/officeDocument/2006/relationships" r:id="rId2"/>
            <a:extLst>
              <a:ext uri="{FF2B5EF4-FFF2-40B4-BE49-F238E27FC236}">
                <a16:creationId xmlns:a16="http://schemas.microsoft.com/office/drawing/2014/main" id="{00000000-0008-0000-0700-00000C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1656</xdr:colOff>
      <xdr:row>1</xdr:row>
      <xdr:rowOff>1242</xdr:rowOff>
    </xdr:from>
    <xdr:to>
      <xdr:col>8</xdr:col>
      <xdr:colOff>148736</xdr:colOff>
      <xdr:row>1</xdr:row>
      <xdr:rowOff>295774</xdr:rowOff>
    </xdr:to>
    <xdr:grpSp>
      <xdr:nvGrpSpPr>
        <xdr:cNvPr id="3" name="Group 2">
          <a:extLst>
            <a:ext uri="{FF2B5EF4-FFF2-40B4-BE49-F238E27FC236}">
              <a16:creationId xmlns:a16="http://schemas.microsoft.com/office/drawing/2014/main" id="{00000000-0008-0000-0800-000003000000}"/>
            </a:ext>
          </a:extLst>
        </xdr:cNvPr>
        <xdr:cNvGrpSpPr/>
      </xdr:nvGrpSpPr>
      <xdr:grpSpPr>
        <a:xfrm>
          <a:off x="399221" y="255242"/>
          <a:ext cx="3725167" cy="294532"/>
          <a:chOff x="4756897" y="2588558"/>
          <a:chExt cx="3222402" cy="3024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00000000-0008-0000-0800-000007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0800-000008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2560503</xdr:colOff>
      <xdr:row>1</xdr:row>
      <xdr:rowOff>122993</xdr:rowOff>
    </xdr:from>
    <xdr:to>
      <xdr:col>4</xdr:col>
      <xdr:colOff>1554480</xdr:colOff>
      <xdr:row>3</xdr:row>
      <xdr:rowOff>114300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rot="21276893">
          <a:off x="4457883" y="305873"/>
          <a:ext cx="1798137" cy="562807"/>
        </a:xfrm>
        <a:prstGeom prst="rect">
          <a:avLst/>
        </a:prstGeom>
        <a:solidFill>
          <a:srgbClr val="FFFF00"/>
        </a:solidFill>
        <a:ln w="31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t>Note - needs</a:t>
          </a:r>
          <a:r>
            <a:rPr lang="en-GB" sz="1200" baseline="0"/>
            <a:t> improved desciptions</a:t>
          </a:r>
          <a:endParaRPr lang="en-GB" sz="1200"/>
        </a:p>
      </xdr:txBody>
    </xdr:sp>
    <xdr:clientData/>
  </xdr:twoCellAnchor>
  <xdr:twoCellAnchor editAs="absolute">
    <xdr:from>
      <xdr:col>2</xdr:col>
      <xdr:colOff>7620</xdr:colOff>
      <xdr:row>1</xdr:row>
      <xdr:rowOff>60960</xdr:rowOff>
    </xdr:from>
    <xdr:to>
      <xdr:col>3</xdr:col>
      <xdr:colOff>2182787</xdr:colOff>
      <xdr:row>1</xdr:row>
      <xdr:rowOff>363360</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401320" y="245110"/>
          <a:ext cx="3699167"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9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09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10886</xdr:colOff>
      <xdr:row>1</xdr:row>
      <xdr:rowOff>76200</xdr:rowOff>
    </xdr:from>
    <xdr:to>
      <xdr:col>4</xdr:col>
      <xdr:colOff>1539598</xdr:colOff>
      <xdr:row>1</xdr:row>
      <xdr:rowOff>378600</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10029" y="257629"/>
          <a:ext cx="3723998"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A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0A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119744</xdr:colOff>
      <xdr:row>1</xdr:row>
      <xdr:rowOff>97971</xdr:rowOff>
    </xdr:from>
    <xdr:to>
      <xdr:col>4</xdr:col>
      <xdr:colOff>12629</xdr:colOff>
      <xdr:row>2</xdr:row>
      <xdr:rowOff>8485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355601" y="279400"/>
          <a:ext cx="3739171" cy="300585"/>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B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0B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2</xdr:col>
      <xdr:colOff>55418</xdr:colOff>
      <xdr:row>1</xdr:row>
      <xdr:rowOff>55419</xdr:rowOff>
    </xdr:from>
    <xdr:to>
      <xdr:col>4</xdr:col>
      <xdr:colOff>783536</xdr:colOff>
      <xdr:row>1</xdr:row>
      <xdr:rowOff>357819</xdr:rowOff>
    </xdr:to>
    <xdr:grpSp>
      <xdr:nvGrpSpPr>
        <xdr:cNvPr id="4" name="Group 3">
          <a:extLst>
            <a:ext uri="{FF2B5EF4-FFF2-40B4-BE49-F238E27FC236}">
              <a16:creationId xmlns:a16="http://schemas.microsoft.com/office/drawing/2014/main" id="{00000000-0008-0000-0C00-000004000000}"/>
            </a:ext>
          </a:extLst>
        </xdr:cNvPr>
        <xdr:cNvGrpSpPr/>
      </xdr:nvGrpSpPr>
      <xdr:grpSpPr>
        <a:xfrm>
          <a:off x="355600" y="240146"/>
          <a:ext cx="3718391" cy="302400"/>
          <a:chOff x="4756897" y="2588558"/>
          <a:chExt cx="3222402" cy="302400"/>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0000000-0008-0000-0C00-000005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10" name="Rectangle: Rounded Corners 9">
            <a:hlinkClick xmlns:r="http://schemas.openxmlformats.org/officeDocument/2006/relationships" r:id="rId2"/>
            <a:extLst>
              <a:ext uri="{FF2B5EF4-FFF2-40B4-BE49-F238E27FC236}">
                <a16:creationId xmlns:a16="http://schemas.microsoft.com/office/drawing/2014/main" id="{00000000-0008-0000-0C00-00000A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359228</xdr:colOff>
      <xdr:row>11</xdr:row>
      <xdr:rowOff>130628</xdr:rowOff>
    </xdr:from>
    <xdr:to>
      <xdr:col>4</xdr:col>
      <xdr:colOff>3809999</xdr:colOff>
      <xdr:row>11</xdr:row>
      <xdr:rowOff>3069772</xdr:rowOff>
    </xdr:to>
    <xdr:pic>
      <xdr:nvPicPr>
        <xdr:cNvPr id="3" name="Picture 2">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495314" y="6324599"/>
          <a:ext cx="3450771" cy="29391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3897086</xdr:colOff>
      <xdr:row>11</xdr:row>
      <xdr:rowOff>446314</xdr:rowOff>
    </xdr:from>
    <xdr:to>
      <xdr:col>4</xdr:col>
      <xdr:colOff>7609114</xdr:colOff>
      <xdr:row>11</xdr:row>
      <xdr:rowOff>2449287</xdr:rowOff>
    </xdr:to>
    <xdr:pic>
      <xdr:nvPicPr>
        <xdr:cNvPr id="6" name="Picture 5">
          <a:extLst>
            <a:ext uri="{FF2B5EF4-FFF2-40B4-BE49-F238E27FC236}">
              <a16:creationId xmlns:a16="http://schemas.microsoft.com/office/drawing/2014/main" id="{00000000-0008-0000-0D00-00000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054943" y="7478485"/>
          <a:ext cx="3712028" cy="20029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318408</xdr:colOff>
      <xdr:row>13</xdr:row>
      <xdr:rowOff>748393</xdr:rowOff>
    </xdr:from>
    <xdr:to>
      <xdr:col>4</xdr:col>
      <xdr:colOff>7652658</xdr:colOff>
      <xdr:row>13</xdr:row>
      <xdr:rowOff>3945047</xdr:rowOff>
    </xdr:to>
    <xdr:pic>
      <xdr:nvPicPr>
        <xdr:cNvPr id="7" name="Picture 6">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454494" y="10066564"/>
          <a:ext cx="7334250" cy="3196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426522</xdr:colOff>
      <xdr:row>16</xdr:row>
      <xdr:rowOff>255815</xdr:rowOff>
    </xdr:from>
    <xdr:to>
      <xdr:col>4</xdr:col>
      <xdr:colOff>7727867</xdr:colOff>
      <xdr:row>16</xdr:row>
      <xdr:rowOff>4188031</xdr:rowOff>
    </xdr:to>
    <xdr:pic>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1050979" y="18717986"/>
          <a:ext cx="7301345" cy="3932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370874</xdr:colOff>
      <xdr:row>14</xdr:row>
      <xdr:rowOff>653143</xdr:rowOff>
    </xdr:from>
    <xdr:to>
      <xdr:col>4</xdr:col>
      <xdr:colOff>7647476</xdr:colOff>
      <xdr:row>14</xdr:row>
      <xdr:rowOff>3146402</xdr:rowOff>
    </xdr:to>
    <xdr:pic>
      <xdr:nvPicPr>
        <xdr:cNvPr id="13" name="Picture 12">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1506960" y="13846629"/>
          <a:ext cx="7276602" cy="24932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386575</xdr:colOff>
      <xdr:row>18</xdr:row>
      <xdr:rowOff>130629</xdr:rowOff>
    </xdr:from>
    <xdr:to>
      <xdr:col>4</xdr:col>
      <xdr:colOff>7717972</xdr:colOff>
      <xdr:row>18</xdr:row>
      <xdr:rowOff>2315391</xdr:rowOff>
    </xdr:to>
    <xdr:pic>
      <xdr:nvPicPr>
        <xdr:cNvPr id="11" name="Picture 10">
          <a:extLst>
            <a:ext uri="{FF2B5EF4-FFF2-40B4-BE49-F238E27FC236}">
              <a16:creationId xmlns:a16="http://schemas.microsoft.com/office/drawing/2014/main" id="{00000000-0008-0000-0D00-00000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1011032" y="23099486"/>
          <a:ext cx="7331397" cy="21847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413658</xdr:colOff>
      <xdr:row>18</xdr:row>
      <xdr:rowOff>2500011</xdr:rowOff>
    </xdr:from>
    <xdr:to>
      <xdr:col>4</xdr:col>
      <xdr:colOff>7736478</xdr:colOff>
      <xdr:row>18</xdr:row>
      <xdr:rowOff>5072743</xdr:rowOff>
    </xdr:to>
    <xdr:pic>
      <xdr:nvPicPr>
        <xdr:cNvPr id="15" name="Picture 14">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1038115" y="25468868"/>
          <a:ext cx="7322820" cy="25727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239486</xdr:colOff>
      <xdr:row>9</xdr:row>
      <xdr:rowOff>435428</xdr:rowOff>
    </xdr:from>
    <xdr:to>
      <xdr:col>4</xdr:col>
      <xdr:colOff>7713830</xdr:colOff>
      <xdr:row>9</xdr:row>
      <xdr:rowOff>4190889</xdr:rowOff>
    </xdr:to>
    <xdr:pic>
      <xdr:nvPicPr>
        <xdr:cNvPr id="44" name="Picture 43">
          <a:extLst>
            <a:ext uri="{FF2B5EF4-FFF2-40B4-BE49-F238E27FC236}">
              <a16:creationId xmlns:a16="http://schemas.microsoft.com/office/drawing/2014/main" id="{00000000-0008-0000-0D00-00002C000000}"/>
            </a:ext>
          </a:extLst>
        </xdr:cNvPr>
        <xdr:cNvPicPr>
          <a:picLocks noChangeAspect="1"/>
        </xdr:cNvPicPr>
      </xdr:nvPicPr>
      <xdr:blipFill>
        <a:blip xmlns:r="http://schemas.openxmlformats.org/officeDocument/2006/relationships" r:embed="rId8"/>
        <a:stretch>
          <a:fillRect/>
        </a:stretch>
      </xdr:blipFill>
      <xdr:spPr>
        <a:xfrm>
          <a:off x="11375572" y="1436914"/>
          <a:ext cx="7474344" cy="3755461"/>
        </a:xfrm>
        <a:prstGeom prst="rect">
          <a:avLst/>
        </a:prstGeom>
      </xdr:spPr>
    </xdr:pic>
    <xdr:clientData/>
  </xdr:twoCellAnchor>
  <xdr:twoCellAnchor editAs="oneCell">
    <xdr:from>
      <xdr:col>4</xdr:col>
      <xdr:colOff>446313</xdr:colOff>
      <xdr:row>20</xdr:row>
      <xdr:rowOff>119743</xdr:rowOff>
    </xdr:from>
    <xdr:to>
      <xdr:col>4</xdr:col>
      <xdr:colOff>7728856</xdr:colOff>
      <xdr:row>20</xdr:row>
      <xdr:rowOff>2623457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1582399" y="26386972"/>
          <a:ext cx="7282543" cy="25037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5</xdr:col>
      <xdr:colOff>62753</xdr:colOff>
      <xdr:row>6</xdr:row>
      <xdr:rowOff>17930</xdr:rowOff>
    </xdr:from>
    <xdr:to>
      <xdr:col>5</xdr:col>
      <xdr:colOff>1730188</xdr:colOff>
      <xdr:row>6</xdr:row>
      <xdr:rowOff>367554</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E00-000003000000}"/>
            </a:ext>
          </a:extLst>
        </xdr:cNvPr>
        <xdr:cNvSpPr/>
      </xdr:nvSpPr>
      <xdr:spPr>
        <a:xfrm>
          <a:off x="6248400" y="197224"/>
          <a:ext cx="1667435" cy="349624"/>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1.2</a:t>
          </a:r>
          <a:r>
            <a:rPr lang="en-US" sz="1200" b="1" baseline="0">
              <a:solidFill>
                <a:srgbClr val="FFFFFF"/>
              </a:solidFill>
            </a:rPr>
            <a:t> RCA</a:t>
          </a:r>
          <a:endParaRPr lang="en-US" sz="1200" b="1">
            <a:solidFill>
              <a:srgbClr val="FFFFFF"/>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0</xdr:colOff>
      <xdr:row>1</xdr:row>
      <xdr:rowOff>43543</xdr:rowOff>
    </xdr:from>
    <xdr:to>
      <xdr:col>2</xdr:col>
      <xdr:colOff>3685991</xdr:colOff>
      <xdr:row>1</xdr:row>
      <xdr:rowOff>345943</xdr:rowOff>
    </xdr:to>
    <xdr:grpSp>
      <xdr:nvGrpSpPr>
        <xdr:cNvPr id="3" name="Group 2">
          <a:extLst>
            <a:ext uri="{FF2B5EF4-FFF2-40B4-BE49-F238E27FC236}">
              <a16:creationId xmlns:a16="http://schemas.microsoft.com/office/drawing/2014/main" id="{00000000-0008-0000-0F00-000003000000}"/>
            </a:ext>
          </a:extLst>
        </xdr:cNvPr>
        <xdr:cNvGrpSpPr/>
      </xdr:nvGrpSpPr>
      <xdr:grpSpPr>
        <a:xfrm>
          <a:off x="321235" y="230308"/>
          <a:ext cx="3685991"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0F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0F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10</xdr:col>
      <xdr:colOff>976348</xdr:colOff>
      <xdr:row>6</xdr:row>
      <xdr:rowOff>57395</xdr:rowOff>
    </xdr:from>
    <xdr:to>
      <xdr:col>13</xdr:col>
      <xdr:colOff>28462</xdr:colOff>
      <xdr:row>6</xdr:row>
      <xdr:rowOff>359795</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6788466" y="1364748"/>
          <a:ext cx="3795937"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10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10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4</xdr:col>
      <xdr:colOff>623455</xdr:colOff>
      <xdr:row>6</xdr:row>
      <xdr:rowOff>138545</xdr:rowOff>
    </xdr:from>
    <xdr:to>
      <xdr:col>7</xdr:col>
      <xdr:colOff>1864191</xdr:colOff>
      <xdr:row>6</xdr:row>
      <xdr:rowOff>440945</xdr:rowOff>
    </xdr:to>
    <xdr:grpSp>
      <xdr:nvGrpSpPr>
        <xdr:cNvPr id="2" name="Group 1">
          <a:extLst>
            <a:ext uri="{FF2B5EF4-FFF2-40B4-BE49-F238E27FC236}">
              <a16:creationId xmlns:a16="http://schemas.microsoft.com/office/drawing/2014/main" id="{00000000-0008-0000-1100-000002000000}"/>
            </a:ext>
          </a:extLst>
        </xdr:cNvPr>
        <xdr:cNvGrpSpPr/>
      </xdr:nvGrpSpPr>
      <xdr:grpSpPr>
        <a:xfrm>
          <a:off x="4329546" y="1512454"/>
          <a:ext cx="3711463"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11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11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8</xdr:col>
      <xdr:colOff>35858</xdr:colOff>
      <xdr:row>6</xdr:row>
      <xdr:rowOff>17929</xdr:rowOff>
    </xdr:from>
    <xdr:to>
      <xdr:col>9</xdr:col>
      <xdr:colOff>1461246</xdr:colOff>
      <xdr:row>6</xdr:row>
      <xdr:rowOff>380959</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8866093" y="206188"/>
          <a:ext cx="2931459" cy="36303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2.1 LOEs, Artefacts &amp; Assurance</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5861</xdr:colOff>
      <xdr:row>0</xdr:row>
      <xdr:rowOff>240323</xdr:rowOff>
    </xdr:from>
    <xdr:to>
      <xdr:col>6</xdr:col>
      <xdr:colOff>430854</xdr:colOff>
      <xdr:row>1</xdr:row>
      <xdr:rowOff>273092</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396630" y="240323"/>
          <a:ext cx="3722109" cy="286769"/>
          <a:chOff x="4756897" y="2588558"/>
          <a:chExt cx="3222402" cy="3024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00000000-0008-0000-1300-000007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1300-000008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712950</xdr:colOff>
      <xdr:row>1</xdr:row>
      <xdr:rowOff>293403</xdr:rowOff>
    </xdr:from>
    <xdr:to>
      <xdr:col>7</xdr:col>
      <xdr:colOff>54071</xdr:colOff>
      <xdr:row>3</xdr:row>
      <xdr:rowOff>148367</xdr:rowOff>
    </xdr:to>
    <xdr:sp macro="" textlink="">
      <xdr:nvSpPr>
        <xdr:cNvPr id="3" name="TextBox 2">
          <a:extLst>
            <a:ext uri="{FF2B5EF4-FFF2-40B4-BE49-F238E27FC236}">
              <a16:creationId xmlns:a16="http://schemas.microsoft.com/office/drawing/2014/main" id="{00000000-0008-0000-1400-000003000000}"/>
            </a:ext>
          </a:extLst>
        </xdr:cNvPr>
        <xdr:cNvSpPr txBox="1"/>
      </xdr:nvSpPr>
      <xdr:spPr>
        <a:xfrm rot="21369441">
          <a:off x="4495241" y="681330"/>
          <a:ext cx="3248103" cy="630819"/>
        </a:xfrm>
        <a:prstGeom prst="rect">
          <a:avLst/>
        </a:prstGeom>
        <a:solidFill>
          <a:srgbClr val="FFFF00"/>
        </a:solidFill>
        <a:ln w="317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Note - needs</a:t>
          </a:r>
          <a:r>
            <a:rPr lang="en-GB" sz="1800" baseline="0"/>
            <a:t> checking/updating.</a:t>
          </a:r>
        </a:p>
      </xdr:txBody>
    </xdr:sp>
    <xdr:clientData/>
  </xdr:twoCellAnchor>
  <xdr:twoCellAnchor editAs="absolute">
    <xdr:from>
      <xdr:col>1</xdr:col>
      <xdr:colOff>124691</xdr:colOff>
      <xdr:row>1</xdr:row>
      <xdr:rowOff>69273</xdr:rowOff>
    </xdr:from>
    <xdr:to>
      <xdr:col>4</xdr:col>
      <xdr:colOff>436182</xdr:colOff>
      <xdr:row>1</xdr:row>
      <xdr:rowOff>371673</xdr:rowOff>
    </xdr:to>
    <xdr:grpSp>
      <xdr:nvGrpSpPr>
        <xdr:cNvPr id="2" name="Group 1">
          <a:extLst>
            <a:ext uri="{FF2B5EF4-FFF2-40B4-BE49-F238E27FC236}">
              <a16:creationId xmlns:a16="http://schemas.microsoft.com/office/drawing/2014/main" id="{00000000-0008-0000-1400-000002000000}"/>
            </a:ext>
          </a:extLst>
        </xdr:cNvPr>
        <xdr:cNvGrpSpPr/>
      </xdr:nvGrpSpPr>
      <xdr:grpSpPr>
        <a:xfrm>
          <a:off x="332509" y="450273"/>
          <a:ext cx="3763582"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14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14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xdr:col>
      <xdr:colOff>190500</xdr:colOff>
      <xdr:row>1</xdr:row>
      <xdr:rowOff>60960</xdr:rowOff>
    </xdr:from>
    <xdr:to>
      <xdr:col>4</xdr:col>
      <xdr:colOff>3259046</xdr:colOff>
      <xdr:row>1</xdr:row>
      <xdr:rowOff>363360</xdr:rowOff>
    </xdr:to>
    <xdr:grpSp>
      <xdr:nvGrpSpPr>
        <xdr:cNvPr id="3" name="Group 2">
          <a:extLst>
            <a:ext uri="{FF2B5EF4-FFF2-40B4-BE49-F238E27FC236}">
              <a16:creationId xmlns:a16="http://schemas.microsoft.com/office/drawing/2014/main" id="{00000000-0008-0000-1500-000003000000}"/>
            </a:ext>
          </a:extLst>
        </xdr:cNvPr>
        <xdr:cNvGrpSpPr/>
      </xdr:nvGrpSpPr>
      <xdr:grpSpPr>
        <a:xfrm>
          <a:off x="400050" y="245110"/>
          <a:ext cx="3697196" cy="302400"/>
          <a:chOff x="4756897" y="2588558"/>
          <a:chExt cx="3222402" cy="302400"/>
        </a:xfrm>
      </xdr:grpSpPr>
      <xdr:sp macro="" textlink="">
        <xdr:nvSpPr>
          <xdr:cNvPr id="4" name="Rectangle: Rounded Corners 3">
            <a:hlinkClick xmlns:r="http://schemas.openxmlformats.org/officeDocument/2006/relationships" r:id="rId1"/>
            <a:extLst>
              <a:ext uri="{FF2B5EF4-FFF2-40B4-BE49-F238E27FC236}">
                <a16:creationId xmlns:a16="http://schemas.microsoft.com/office/drawing/2014/main" id="{00000000-0008-0000-1500-000004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00000000-0008-0000-1500-000005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111369</xdr:colOff>
      <xdr:row>1</xdr:row>
      <xdr:rowOff>4396</xdr:rowOff>
    </xdr:from>
    <xdr:to>
      <xdr:col>5</xdr:col>
      <xdr:colOff>600838</xdr:colOff>
      <xdr:row>1</xdr:row>
      <xdr:rowOff>284815</xdr:rowOff>
    </xdr:to>
    <xdr:grpSp>
      <xdr:nvGrpSpPr>
        <xdr:cNvPr id="6" name="Group 5">
          <a:extLst>
            <a:ext uri="{FF2B5EF4-FFF2-40B4-BE49-F238E27FC236}">
              <a16:creationId xmlns:a16="http://schemas.microsoft.com/office/drawing/2014/main" id="{00000000-0008-0000-1600-000006000000}"/>
            </a:ext>
          </a:extLst>
        </xdr:cNvPr>
        <xdr:cNvGrpSpPr/>
      </xdr:nvGrpSpPr>
      <xdr:grpSpPr>
        <a:xfrm>
          <a:off x="306754" y="258396"/>
          <a:ext cx="3732853" cy="280419"/>
          <a:chOff x="4756897" y="2588558"/>
          <a:chExt cx="3222402" cy="3024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00000000-0008-0000-1600-000007000000}"/>
              </a:ext>
            </a:extLst>
          </xdr:cNvPr>
          <xdr:cNvSpPr/>
        </xdr:nvSpPr>
        <xdr:spPr>
          <a:xfrm>
            <a:off x="4756897" y="2588558"/>
            <a:ext cx="1593218"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Model Map</a:t>
            </a:r>
          </a:p>
        </xdr:txBody>
      </xdr:sp>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1600-000008000000}"/>
              </a:ext>
            </a:extLst>
          </xdr:cNvPr>
          <xdr:cNvSpPr/>
        </xdr:nvSpPr>
        <xdr:spPr>
          <a:xfrm>
            <a:off x="6421397" y="2588558"/>
            <a:ext cx="1557902" cy="30240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rgbClr val="FFFFFF"/>
                </a:solidFill>
              </a:rPr>
              <a:t>Go to Error</a:t>
            </a:r>
            <a:r>
              <a:rPr lang="en-US" sz="1000" baseline="0">
                <a:solidFill>
                  <a:srgbClr val="FFFFFF"/>
                </a:solidFill>
              </a:rPr>
              <a:t> List</a:t>
            </a:r>
            <a:endParaRPr lang="en-US" sz="1000">
              <a:solidFill>
                <a:srgbClr val="FFFFFF"/>
              </a:solidFill>
            </a:endParaRPr>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18</xdr:col>
      <xdr:colOff>945835</xdr:colOff>
      <xdr:row>6</xdr:row>
      <xdr:rowOff>62006</xdr:rowOff>
    </xdr:from>
    <xdr:to>
      <xdr:col>21</xdr:col>
      <xdr:colOff>36900</xdr:colOff>
      <xdr:row>6</xdr:row>
      <xdr:rowOff>420146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1700-000003000000}"/>
            </a:ext>
          </a:extLst>
        </xdr:cNvPr>
        <xdr:cNvSpPr/>
      </xdr:nvSpPr>
      <xdr:spPr>
        <a:xfrm>
          <a:off x="14410823" y="313018"/>
          <a:ext cx="1852195"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LOE</a:t>
          </a:r>
          <a:r>
            <a:rPr lang="en-US" sz="1200" b="1" baseline="0">
              <a:solidFill>
                <a:srgbClr val="FFFFFF"/>
              </a:solidFill>
            </a:rPr>
            <a:t> Hierarchy</a:t>
          </a:r>
          <a:endParaRPr lang="en-US" sz="1200" b="1">
            <a:solidFill>
              <a:srgbClr val="FFFFFF"/>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8</xdr:col>
      <xdr:colOff>152400</xdr:colOff>
      <xdr:row>23</xdr:row>
      <xdr:rowOff>185057</xdr:rowOff>
    </xdr:from>
    <xdr:to>
      <xdr:col>12</xdr:col>
      <xdr:colOff>620485</xdr:colOff>
      <xdr:row>27</xdr:row>
      <xdr:rowOff>130627</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3726886" y="3853543"/>
          <a:ext cx="3809999" cy="816427"/>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i="0">
              <a:solidFill>
                <a:sysClr val="windowText" lastClr="000000"/>
              </a:solidFill>
              <a:latin typeface="Calibri" panose="020F0502020204030204" pitchFamily="34" charset="0"/>
              <a:cs typeface="Calibri" panose="020F0502020204030204" pitchFamily="34" charset="0"/>
            </a:rPr>
            <a:t>Feedback</a:t>
          </a:r>
        </a:p>
        <a:p>
          <a:pPr algn="ctr"/>
          <a:r>
            <a:rPr lang="en-GB" sz="1000" i="0">
              <a:solidFill>
                <a:sysClr val="windowText" lastClr="000000"/>
              </a:solidFill>
              <a:latin typeface="Arial" panose="020B0604020202020204" pitchFamily="34" charset="0"/>
              <a:cs typeface="Arial" panose="020B0604020202020204" pitchFamily="34" charset="0"/>
            </a:rPr>
            <a:t>Click here to provide feedback to DAPD on the tool, its functionality and ease of use </a:t>
          </a:r>
        </a:p>
      </xdr:txBody>
    </xdr:sp>
    <xdr:clientData/>
  </xdr:twoCellAnchor>
  <mc:AlternateContent xmlns:mc="http://schemas.openxmlformats.org/markup-compatibility/2006">
    <mc:Choice xmlns:a14="http://schemas.microsoft.com/office/drawing/2010/main" Requires="a14">
      <xdr:twoCellAnchor>
        <xdr:from>
          <xdr:col>8</xdr:col>
          <xdr:colOff>139700</xdr:colOff>
          <xdr:row>18</xdr:row>
          <xdr:rowOff>31750</xdr:rowOff>
        </xdr:from>
        <xdr:to>
          <xdr:col>12</xdr:col>
          <xdr:colOff>635000</xdr:colOff>
          <xdr:row>23</xdr:row>
          <xdr:rowOff>63500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1800-000006A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Send Copy </a:t>
              </a:r>
              <a:endParaRPr lang="en-GB" sz="1000" b="1" i="0" u="none" strike="noStrike" baseline="0">
                <a:solidFill>
                  <a:srgbClr val="000000"/>
                </a:solidFill>
                <a:latin typeface="Calibri"/>
                <a:cs typeface="Calibri"/>
              </a:endParaRPr>
            </a:p>
            <a:p>
              <a:pPr algn="ctr" rtl="0">
                <a:defRPr sz="1000"/>
              </a:pPr>
              <a:r>
                <a:rPr lang="en-GB" sz="1000" b="0" i="0" u="none" strike="noStrike" baseline="0">
                  <a:solidFill>
                    <a:srgbClr val="000000"/>
                  </a:solidFill>
                  <a:latin typeface="Calibri"/>
                  <a:cs typeface="Calibri"/>
                </a:rPr>
                <a:t>Click here to automatically generatees a draft email to share PEAP with all stakeholders (inc. DAPD-RCA-PEAT-Helpdesk@mod.gov.uk for statistical/management information purposes)</a:t>
              </a:r>
            </a:p>
          </xdr:txBody>
        </xdr:sp>
        <xdr:clientData fPrintsWithSheet="0"/>
      </xdr:twoCellAnchor>
    </mc:Choice>
    <mc:Fallback/>
  </mc:AlternateContent>
  <xdr:twoCellAnchor>
    <xdr:from>
      <xdr:col>7</xdr:col>
      <xdr:colOff>782144</xdr:colOff>
      <xdr:row>6</xdr:row>
      <xdr:rowOff>35859</xdr:rowOff>
    </xdr:from>
    <xdr:to>
      <xdr:col>10</xdr:col>
      <xdr:colOff>43538</xdr:colOff>
      <xdr:row>6</xdr:row>
      <xdr:rowOff>393999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12929320" y="251012"/>
          <a:ext cx="1852194"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LOE</a:t>
          </a:r>
          <a:r>
            <a:rPr lang="en-US" sz="1200" b="1" baseline="0">
              <a:solidFill>
                <a:srgbClr val="FFFFFF"/>
              </a:solidFill>
            </a:rPr>
            <a:t> Hierarchy</a:t>
          </a:r>
          <a:endParaRPr lang="en-US" sz="1200" b="1">
            <a:solidFill>
              <a:srgbClr val="FFFFFF"/>
            </a:solidFill>
          </a:endParaRPr>
        </a:p>
      </xdr:txBody>
    </xdr:sp>
    <xdr:clientData/>
  </xdr:twoCellAnchor>
  <xdr:twoCellAnchor>
    <xdr:from>
      <xdr:col>5</xdr:col>
      <xdr:colOff>2859741</xdr:colOff>
      <xdr:row>6</xdr:row>
      <xdr:rowOff>45045</xdr:rowOff>
    </xdr:from>
    <xdr:to>
      <xdr:col>5</xdr:col>
      <xdr:colOff>4982048</xdr:colOff>
      <xdr:row>6</xdr:row>
      <xdr:rowOff>403185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6804212" y="260198"/>
          <a:ext cx="2122307"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4.1 Artefacts Progress</a:t>
          </a:r>
        </a:p>
      </xdr:txBody>
    </xdr:sp>
    <xdr:clientData/>
  </xdr:twoCellAnchor>
  <xdr:twoCellAnchor>
    <xdr:from>
      <xdr:col>5</xdr:col>
      <xdr:colOff>5134448</xdr:colOff>
      <xdr:row>6</xdr:row>
      <xdr:rowOff>45570</xdr:rowOff>
    </xdr:from>
    <xdr:to>
      <xdr:col>5</xdr:col>
      <xdr:colOff>6891530</xdr:colOff>
      <xdr:row>6</xdr:row>
      <xdr:rowOff>405631</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00000000-0008-0000-1800-000005000000}"/>
            </a:ext>
          </a:extLst>
        </xdr:cNvPr>
        <xdr:cNvSpPr/>
      </xdr:nvSpPr>
      <xdr:spPr>
        <a:xfrm>
          <a:off x="9078919" y="260723"/>
          <a:ext cx="1757082" cy="360061"/>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a:t>
          </a:r>
          <a:r>
            <a:rPr lang="en-US" sz="1200" b="1" baseline="0">
              <a:solidFill>
                <a:srgbClr val="FFFFFF"/>
              </a:solidFill>
            </a:rPr>
            <a:t> to 4.2 LOE Progress</a:t>
          </a:r>
          <a:endParaRPr lang="en-US" sz="1200" b="1">
            <a:solidFill>
              <a:srgbClr val="FFFFFF"/>
            </a:solidFill>
          </a:endParaRPr>
        </a:p>
      </xdr:txBody>
    </xdr:sp>
    <xdr:clientData/>
  </xdr:twoCellAnchor>
  <xdr:twoCellAnchor>
    <xdr:from>
      <xdr:col>5</xdr:col>
      <xdr:colOff>7028330</xdr:colOff>
      <xdr:row>6</xdr:row>
      <xdr:rowOff>35858</xdr:rowOff>
    </xdr:from>
    <xdr:to>
      <xdr:col>7</xdr:col>
      <xdr:colOff>677819</xdr:colOff>
      <xdr:row>6</xdr:row>
      <xdr:rowOff>393998</xdr:rowOff>
    </xdr:to>
    <xdr:sp macro="" textlink="">
      <xdr:nvSpPr>
        <xdr:cNvPr id="9" name="Rectangle: Rounded Corners 8">
          <a:hlinkClick xmlns:r="http://schemas.openxmlformats.org/officeDocument/2006/relationships" r:id="rId5"/>
          <a:extLst>
            <a:ext uri="{FF2B5EF4-FFF2-40B4-BE49-F238E27FC236}">
              <a16:creationId xmlns:a16="http://schemas.microsoft.com/office/drawing/2014/main" id="{00000000-0008-0000-1800-000009000000}"/>
            </a:ext>
          </a:extLst>
        </xdr:cNvPr>
        <xdr:cNvSpPr/>
      </xdr:nvSpPr>
      <xdr:spPr>
        <a:xfrm>
          <a:off x="10972801" y="251011"/>
          <a:ext cx="1852194"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a:t>
          </a:r>
          <a:r>
            <a:rPr lang="en-US" sz="1200" b="1" baseline="0">
              <a:solidFill>
                <a:srgbClr val="FFFFFF"/>
              </a:solidFill>
            </a:rPr>
            <a:t> 4.3 Stats</a:t>
          </a:r>
          <a:endParaRPr lang="en-US" sz="1200" b="1">
            <a:solidFill>
              <a:srgbClr val="FFFFFF"/>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1221179</xdr:colOff>
      <xdr:row>6</xdr:row>
      <xdr:rowOff>79867</xdr:rowOff>
    </xdr:from>
    <xdr:to>
      <xdr:col>13</xdr:col>
      <xdr:colOff>3611751</xdr:colOff>
      <xdr:row>6</xdr:row>
      <xdr:rowOff>442897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900-000002000000}"/>
            </a:ext>
          </a:extLst>
        </xdr:cNvPr>
        <xdr:cNvSpPr/>
      </xdr:nvSpPr>
      <xdr:spPr>
        <a:xfrm>
          <a:off x="9797143" y="273831"/>
          <a:ext cx="2390572" cy="36303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2.1 LOEs, Artefacts &amp; Assurance</a:t>
          </a:r>
        </a:p>
      </xdr:txBody>
    </xdr:sp>
    <xdr:clientData/>
  </xdr:twoCellAnchor>
  <xdr:twoCellAnchor>
    <xdr:from>
      <xdr:col>13</xdr:col>
      <xdr:colOff>6401265</xdr:colOff>
      <xdr:row>6</xdr:row>
      <xdr:rowOff>78004</xdr:rowOff>
    </xdr:from>
    <xdr:to>
      <xdr:col>13</xdr:col>
      <xdr:colOff>8770497</xdr:colOff>
      <xdr:row>6</xdr:row>
      <xdr:rowOff>438065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0000000-0008-0000-1900-000003000000}"/>
            </a:ext>
          </a:extLst>
        </xdr:cNvPr>
        <xdr:cNvSpPr/>
      </xdr:nvSpPr>
      <xdr:spPr>
        <a:xfrm>
          <a:off x="14977229" y="271968"/>
          <a:ext cx="2369232" cy="360061"/>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LOE</a:t>
          </a:r>
          <a:r>
            <a:rPr lang="en-US" sz="1200" b="1" baseline="0">
              <a:solidFill>
                <a:srgbClr val="FFFFFF"/>
              </a:solidFill>
            </a:rPr>
            <a:t> Hierarchy</a:t>
          </a:r>
          <a:endParaRPr lang="en-US" sz="1200" b="1">
            <a:solidFill>
              <a:srgbClr val="FFFFFF"/>
            </a:solidFill>
          </a:endParaRPr>
        </a:p>
      </xdr:txBody>
    </xdr:sp>
    <xdr:clientData/>
  </xdr:twoCellAnchor>
  <xdr:twoCellAnchor>
    <xdr:from>
      <xdr:col>13</xdr:col>
      <xdr:colOff>3809999</xdr:colOff>
      <xdr:row>6</xdr:row>
      <xdr:rowOff>83128</xdr:rowOff>
    </xdr:from>
    <xdr:to>
      <xdr:col>13</xdr:col>
      <xdr:colOff>6179231</xdr:colOff>
      <xdr:row>6</xdr:row>
      <xdr:rowOff>443189</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0000000-0008-0000-1900-000004000000}"/>
            </a:ext>
          </a:extLst>
        </xdr:cNvPr>
        <xdr:cNvSpPr/>
      </xdr:nvSpPr>
      <xdr:spPr>
        <a:xfrm>
          <a:off x="12385963" y="277092"/>
          <a:ext cx="2369232" cy="360061"/>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a:t>
          </a:r>
          <a:r>
            <a:rPr lang="en-US" sz="1200" b="1" baseline="0">
              <a:solidFill>
                <a:srgbClr val="FFFFFF"/>
              </a:solidFill>
            </a:rPr>
            <a:t> to 4.2 LOE Progress</a:t>
          </a:r>
          <a:endParaRPr lang="en-US" sz="1200" b="1">
            <a:solidFill>
              <a:srgbClr val="FFFFFF"/>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15</xdr:col>
      <xdr:colOff>628427</xdr:colOff>
      <xdr:row>6</xdr:row>
      <xdr:rowOff>35859</xdr:rowOff>
    </xdr:from>
    <xdr:to>
      <xdr:col>18</xdr:col>
      <xdr:colOff>135735</xdr:colOff>
      <xdr:row>6</xdr:row>
      <xdr:rowOff>393999</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A00-000002000000}"/>
            </a:ext>
          </a:extLst>
        </xdr:cNvPr>
        <xdr:cNvSpPr/>
      </xdr:nvSpPr>
      <xdr:spPr>
        <a:xfrm>
          <a:off x="10923047" y="226359"/>
          <a:ext cx="1625668"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LOE</a:t>
          </a:r>
          <a:r>
            <a:rPr lang="en-US" sz="1200" b="1" baseline="0">
              <a:solidFill>
                <a:srgbClr val="FFFFFF"/>
              </a:solidFill>
            </a:rPr>
            <a:t> Hierarchy</a:t>
          </a:r>
          <a:endParaRPr lang="en-US" sz="1200" b="1">
            <a:solidFill>
              <a:srgbClr val="FFFFFF"/>
            </a:solidFill>
          </a:endParaRPr>
        </a:p>
      </xdr:txBody>
    </xdr:sp>
    <xdr:clientData/>
  </xdr:twoCellAnchor>
  <xdr:twoCellAnchor>
    <xdr:from>
      <xdr:col>12</xdr:col>
      <xdr:colOff>762000</xdr:colOff>
      <xdr:row>6</xdr:row>
      <xdr:rowOff>38100</xdr:rowOff>
    </xdr:from>
    <xdr:to>
      <xdr:col>15</xdr:col>
      <xdr:colOff>373082</xdr:colOff>
      <xdr:row>6</xdr:row>
      <xdr:rowOff>396240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0000000-0008-0000-1A00-000003000000}"/>
            </a:ext>
          </a:extLst>
        </xdr:cNvPr>
        <xdr:cNvSpPr/>
      </xdr:nvSpPr>
      <xdr:spPr>
        <a:xfrm>
          <a:off x="8427720" y="228600"/>
          <a:ext cx="2239982"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4.1 Artefacts Progress</a:t>
          </a:r>
        </a:p>
      </xdr:txBody>
    </xdr:sp>
    <xdr:clientData/>
  </xdr:twoCellAnchor>
  <xdr:twoCellAnchor>
    <xdr:from>
      <xdr:col>7</xdr:col>
      <xdr:colOff>548640</xdr:colOff>
      <xdr:row>6</xdr:row>
      <xdr:rowOff>38100</xdr:rowOff>
    </xdr:from>
    <xdr:to>
      <xdr:col>12</xdr:col>
      <xdr:colOff>617220</xdr:colOff>
      <xdr:row>6</xdr:row>
      <xdr:rowOff>401130</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0000000-0008-0000-1A00-000004000000}"/>
            </a:ext>
          </a:extLst>
        </xdr:cNvPr>
        <xdr:cNvSpPr/>
      </xdr:nvSpPr>
      <xdr:spPr>
        <a:xfrm>
          <a:off x="5410200" y="228600"/>
          <a:ext cx="2872740" cy="36303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2.1 LOEs, Artefacts &amp; Assurance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2</xdr:col>
      <xdr:colOff>332508</xdr:colOff>
      <xdr:row>49</xdr:row>
      <xdr:rowOff>0</xdr:rowOff>
    </xdr:from>
    <xdr:to>
      <xdr:col>9</xdr:col>
      <xdr:colOff>0</xdr:colOff>
      <xdr:row>49</xdr:row>
      <xdr:rowOff>0</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206829</xdr:colOff>
      <xdr:row>37</xdr:row>
      <xdr:rowOff>495</xdr:rowOff>
    </xdr:from>
    <xdr:to>
      <xdr:col>8</xdr:col>
      <xdr:colOff>684810</xdr:colOff>
      <xdr:row>48</xdr:row>
      <xdr:rowOff>38100</xdr:rowOff>
    </xdr:to>
    <xdr:graphicFrame macro="">
      <xdr:nvGraphicFramePr>
        <xdr:cNvPr id="5" name="Chart 4">
          <a:extLst>
            <a:ext uri="{FF2B5EF4-FFF2-40B4-BE49-F238E27FC236}">
              <a16:creationId xmlns:a16="http://schemas.microsoft.com/office/drawing/2014/main" id="{00000000-0008-0000-1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228599</xdr:colOff>
      <xdr:row>13</xdr:row>
      <xdr:rowOff>217714</xdr:rowOff>
    </xdr:from>
    <xdr:to>
      <xdr:col>8</xdr:col>
      <xdr:colOff>600636</xdr:colOff>
      <xdr:row>20</xdr:row>
      <xdr:rowOff>108857</xdr:rowOff>
    </xdr:to>
    <xdr:graphicFrame macro="">
      <xdr:nvGraphicFramePr>
        <xdr:cNvPr id="6" name="Chart 5">
          <a:extLst>
            <a:ext uri="{FF2B5EF4-FFF2-40B4-BE49-F238E27FC236}">
              <a16:creationId xmlns:a16="http://schemas.microsoft.com/office/drawing/2014/main" id="{00000000-0008-0000-1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239486</xdr:colOff>
      <xdr:row>21</xdr:row>
      <xdr:rowOff>65313</xdr:rowOff>
    </xdr:from>
    <xdr:to>
      <xdr:col>8</xdr:col>
      <xdr:colOff>631371</xdr:colOff>
      <xdr:row>35</xdr:row>
      <xdr:rowOff>119743</xdr:rowOff>
    </xdr:to>
    <xdr:graphicFrame macro="">
      <xdr:nvGraphicFramePr>
        <xdr:cNvPr id="7" name="Chart 6">
          <a:extLst>
            <a:ext uri="{FF2B5EF4-FFF2-40B4-BE49-F238E27FC236}">
              <a16:creationId xmlns:a16="http://schemas.microsoft.com/office/drawing/2014/main" id="{00000000-0008-0000-1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0</xdr:colOff>
      <xdr:row>6</xdr:row>
      <xdr:rowOff>10193</xdr:rowOff>
    </xdr:from>
    <xdr:to>
      <xdr:col>8</xdr:col>
      <xdr:colOff>160979</xdr:colOff>
      <xdr:row>6</xdr:row>
      <xdr:rowOff>368333</xdr:rowOff>
    </xdr:to>
    <xdr:sp macro="" textlink="">
      <xdr:nvSpPr>
        <xdr:cNvPr id="3" name="Rectangle: Rounded Corners 2">
          <a:hlinkClick xmlns:r="http://schemas.openxmlformats.org/officeDocument/2006/relationships" r:id="rId5"/>
          <a:extLst>
            <a:ext uri="{FF2B5EF4-FFF2-40B4-BE49-F238E27FC236}">
              <a16:creationId xmlns:a16="http://schemas.microsoft.com/office/drawing/2014/main" id="{00000000-0008-0000-1B00-000003000000}"/>
            </a:ext>
          </a:extLst>
        </xdr:cNvPr>
        <xdr:cNvSpPr/>
      </xdr:nvSpPr>
      <xdr:spPr>
        <a:xfrm>
          <a:off x="6078071" y="189487"/>
          <a:ext cx="2680061"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2.1 LOEs, Artefacts &amp; Assurance</a:t>
          </a:r>
        </a:p>
      </xdr:txBody>
    </xdr:sp>
    <xdr:clientData/>
  </xdr:twoCellAnchor>
  <xdr:twoCellAnchor>
    <xdr:from>
      <xdr:col>8</xdr:col>
      <xdr:colOff>595434</xdr:colOff>
      <xdr:row>6</xdr:row>
      <xdr:rowOff>35859</xdr:rowOff>
    </xdr:from>
    <xdr:to>
      <xdr:col>13</xdr:col>
      <xdr:colOff>235651</xdr:colOff>
      <xdr:row>6</xdr:row>
      <xdr:rowOff>393999</xdr:rowOff>
    </xdr:to>
    <xdr:sp macro="" textlink="">
      <xdr:nvSpPr>
        <xdr:cNvPr id="4" name="Rectangle: Rounded Corners 3">
          <a:hlinkClick xmlns:r="http://schemas.openxmlformats.org/officeDocument/2006/relationships" r:id="rId6"/>
          <a:extLst>
            <a:ext uri="{FF2B5EF4-FFF2-40B4-BE49-F238E27FC236}">
              <a16:creationId xmlns:a16="http://schemas.microsoft.com/office/drawing/2014/main" id="{00000000-0008-0000-1B00-000004000000}"/>
            </a:ext>
          </a:extLst>
        </xdr:cNvPr>
        <xdr:cNvSpPr/>
      </xdr:nvSpPr>
      <xdr:spPr>
        <a:xfrm>
          <a:off x="8574022" y="215153"/>
          <a:ext cx="2105511"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4.1 Artefacts Progress</a:t>
          </a:r>
        </a:p>
      </xdr:txBody>
    </xdr:sp>
    <xdr:clientData/>
  </xdr:twoCellAnchor>
  <xdr:twoCellAnchor>
    <xdr:from>
      <xdr:col>16</xdr:col>
      <xdr:colOff>528918</xdr:colOff>
      <xdr:row>6</xdr:row>
      <xdr:rowOff>26895</xdr:rowOff>
    </xdr:from>
    <xdr:to>
      <xdr:col>18</xdr:col>
      <xdr:colOff>582623</xdr:colOff>
      <xdr:row>6</xdr:row>
      <xdr:rowOff>385035</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1B00-00000A000000}"/>
            </a:ext>
          </a:extLst>
        </xdr:cNvPr>
        <xdr:cNvSpPr/>
      </xdr:nvSpPr>
      <xdr:spPr>
        <a:xfrm>
          <a:off x="13500847" y="206189"/>
          <a:ext cx="1739070"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LOE</a:t>
          </a:r>
          <a:r>
            <a:rPr lang="en-US" sz="1200" b="1" baseline="0">
              <a:solidFill>
                <a:srgbClr val="FFFFFF"/>
              </a:solidFill>
            </a:rPr>
            <a:t> Hierarchy</a:t>
          </a:r>
          <a:endParaRPr lang="en-US" sz="1200" b="1">
            <a:solidFill>
              <a:srgbClr val="FFFFFF"/>
            </a:solidFill>
          </a:endParaRPr>
        </a:p>
      </xdr:txBody>
    </xdr:sp>
    <xdr:clientData/>
  </xdr:twoCellAnchor>
  <xdr:twoCellAnchor>
    <xdr:from>
      <xdr:col>13</xdr:col>
      <xdr:colOff>573742</xdr:colOff>
      <xdr:row>6</xdr:row>
      <xdr:rowOff>26893</xdr:rowOff>
    </xdr:from>
    <xdr:to>
      <xdr:col>16</xdr:col>
      <xdr:colOff>179295</xdr:colOff>
      <xdr:row>6</xdr:row>
      <xdr:rowOff>386954</xdr:rowOff>
    </xdr:to>
    <xdr:sp macro="" textlink="">
      <xdr:nvSpPr>
        <xdr:cNvPr id="8" name="Rectangle: Rounded Corners 7">
          <a:hlinkClick xmlns:r="http://schemas.openxmlformats.org/officeDocument/2006/relationships" r:id="rId8"/>
          <a:extLst>
            <a:ext uri="{FF2B5EF4-FFF2-40B4-BE49-F238E27FC236}">
              <a16:creationId xmlns:a16="http://schemas.microsoft.com/office/drawing/2014/main" id="{00000000-0008-0000-1B00-000008000000}"/>
            </a:ext>
          </a:extLst>
        </xdr:cNvPr>
        <xdr:cNvSpPr/>
      </xdr:nvSpPr>
      <xdr:spPr>
        <a:xfrm>
          <a:off x="11017624" y="206187"/>
          <a:ext cx="2133600" cy="360061"/>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a:t>
          </a:r>
          <a:r>
            <a:rPr lang="en-US" sz="1200" b="1" baseline="0">
              <a:solidFill>
                <a:srgbClr val="FFFFFF"/>
              </a:solidFill>
            </a:rPr>
            <a:t> to 4.2 LOE Progress</a:t>
          </a:r>
          <a:endParaRPr lang="en-US" sz="1200" b="1">
            <a:solidFill>
              <a:srgbClr val="FFFFFF"/>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8</xdr:col>
      <xdr:colOff>1989911</xdr:colOff>
      <xdr:row>6</xdr:row>
      <xdr:rowOff>54725</xdr:rowOff>
    </xdr:from>
    <xdr:to>
      <xdr:col>10</xdr:col>
      <xdr:colOff>1458686</xdr:colOff>
      <xdr:row>6</xdr:row>
      <xdr:rowOff>412865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1C00-000002000000}"/>
            </a:ext>
          </a:extLst>
        </xdr:cNvPr>
        <xdr:cNvSpPr/>
      </xdr:nvSpPr>
      <xdr:spPr>
        <a:xfrm>
          <a:off x="7813768" y="305096"/>
          <a:ext cx="2680061"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2.1 LOEs, Artefacts &amp; Assurance</a:t>
          </a:r>
        </a:p>
      </xdr:txBody>
    </xdr:sp>
    <xdr:clientData/>
  </xdr:twoCellAnchor>
  <xdr:twoCellAnchor>
    <xdr:from>
      <xdr:col>10</xdr:col>
      <xdr:colOff>1711927</xdr:colOff>
      <xdr:row>6</xdr:row>
      <xdr:rowOff>44532</xdr:rowOff>
    </xdr:from>
    <xdr:to>
      <xdr:col>11</xdr:col>
      <xdr:colOff>1165167</xdr:colOff>
      <xdr:row>6</xdr:row>
      <xdr:rowOff>402672</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0000000-0008-0000-1C00-000003000000}"/>
            </a:ext>
          </a:extLst>
        </xdr:cNvPr>
        <xdr:cNvSpPr/>
      </xdr:nvSpPr>
      <xdr:spPr>
        <a:xfrm>
          <a:off x="10376956" y="294903"/>
          <a:ext cx="2239982" cy="358140"/>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 to 4.1 Artefacts Progress</a:t>
          </a:r>
        </a:p>
      </xdr:txBody>
    </xdr:sp>
    <xdr:clientData/>
  </xdr:twoCellAnchor>
  <xdr:twoCellAnchor>
    <xdr:from>
      <xdr:col>11</xdr:col>
      <xdr:colOff>1371600</xdr:colOff>
      <xdr:row>6</xdr:row>
      <xdr:rowOff>43544</xdr:rowOff>
    </xdr:from>
    <xdr:to>
      <xdr:col>14</xdr:col>
      <xdr:colOff>867003</xdr:colOff>
      <xdr:row>6</xdr:row>
      <xdr:rowOff>403605</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0000000-0008-0000-1C00-000004000000}"/>
            </a:ext>
          </a:extLst>
        </xdr:cNvPr>
        <xdr:cNvSpPr/>
      </xdr:nvSpPr>
      <xdr:spPr>
        <a:xfrm>
          <a:off x="12823371" y="293915"/>
          <a:ext cx="2369232" cy="360061"/>
        </a:xfrm>
        <a:prstGeom prst="roundRect">
          <a:avLst/>
        </a:prstGeom>
        <a:solidFill>
          <a:srgbClr val="2C3C92"/>
        </a:solidFill>
        <a:ln>
          <a:solidFill>
            <a:srgbClr val="FFF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Go</a:t>
          </a:r>
          <a:r>
            <a:rPr lang="en-US" sz="1200" b="1" baseline="0">
              <a:solidFill>
                <a:srgbClr val="FFFFFF"/>
              </a:solidFill>
            </a:rPr>
            <a:t> to 4.2 LOE Progress</a:t>
          </a:r>
          <a:endParaRPr lang="en-US" sz="1200" b="1">
            <a:solidFill>
              <a:srgbClr val="FFFFFF"/>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odgovuk.sharepoint.com/Users/TAYLORR243/AppData/Local/Microsoft/Windows/INetCache/Content.Outlook/WMS18T40/20220104%20Blended%20TM%20%20RCM%20Prototype%20v0.14%20CLEA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odgovuk.sharepoint.com/Users/959088/Documents/MOD/Commercials/Acquisition%20Transformation%20P&amp;PC%20(0612).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modgovuk-my.sharepoint.com/personal/robin_clarke143_mod_gov_uk/Documents/Role/DES%20MSP-JE52/MI/Copy%20of%20Risk%20and%20Complexity%20Model%20-%20Template.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ossleys933\Desktop\Copy%20of%2020231212%20PEAT_Tool_v2.4-O.xlsm" TargetMode="External"/><Relationship Id="rId1" Type="http://schemas.openxmlformats.org/officeDocument/2006/relationships/externalLinkPath" Target="https://modgovuk.sharepoint.com/sites/defcomrcl_aatp_portfolio/Shared%20Documents/Acquisition%20Approvals/Design%20and%20Development%20-%20Si/PEAT/Draft%20Excel%20PEAT%20Refresh/Copy%20of%2020231212%20PEAT_Tool_v2.4-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M Pivot_1"/>
      <sheetName val="TM Pivot_2"/>
      <sheetName val="DELETE TM Instructions"/>
      <sheetName val="TM Sub-theme Radar Plot Calcs"/>
      <sheetName val="0. Homepage"/>
      <sheetName val="1. Combined Tool User Guidance"/>
      <sheetName val="2. Combined Tool SRO sign off"/>
      <sheetName val="1. RCM User Guidance"/>
      <sheetName val="2. RCM SRO sign off"/>
      <sheetName val="3. Filters"/>
      <sheetName val="TM Lvl 1 Radar Plot Calcs"/>
      <sheetName val="4. R&amp;C Assessment"/>
      <sheetName val="4.1 R&amp;C EO &amp; DLOD input"/>
      <sheetName val="EO Score Calculations"/>
      <sheetName val="4.2 R&amp;C Summ. &amp; EO Graphs"/>
      <sheetName val="Enabling Orgs Radar Plot Calcs"/>
      <sheetName val="4.3 R&amp;C DLOD Graphs"/>
      <sheetName val="TM Score Calcs"/>
      <sheetName val="5.0 Assurance Band Definitions"/>
      <sheetName val="5.1 Initial Filter view of LoE"/>
      <sheetName val="5.2 New LoE to be added"/>
      <sheetName val="5.3 SET view"/>
      <sheetName val="HIDE - GET QUERIES"/>
      <sheetName val="5.4 TM Visualisations"/>
      <sheetName val="IAAP"/>
      <sheetName val="TM Lists"/>
      <sheetName val="TM Trigger Map Detail"/>
      <sheetName val="TM 1.2 Intersection logic"/>
      <sheetName val="TM Version log"/>
      <sheetName val="TM 1.3 Threshold logic"/>
      <sheetName val="TM 2.2 Artefact database"/>
      <sheetName val="TM EO &amp; DLOD Radar Plot Calcs"/>
      <sheetName val="OrgQTemplate"/>
      <sheetName val="Radar Plot Calculations Lvl 2"/>
      <sheetName val="UKStratComm Radar Plot Calcs"/>
      <sheetName val="Navy Radar Plot Calcs"/>
      <sheetName val="Score Calculations "/>
      <sheetName val="MoD Police Radar Plot Calcs"/>
      <sheetName val="Radar Plot Calculations Lvl 1"/>
      <sheetName val="DLOD Org Radar Plot Calcs"/>
      <sheetName val="DLOD Doctrine Radar Plot Calcs"/>
      <sheetName val="DLOD Personnel Radar Plot Calcs"/>
      <sheetName val="DLOD Training Radar Plot Calcs"/>
      <sheetName val="DE&amp;S Radar Plot Calcs"/>
      <sheetName val="SDA Radar Plot Calcs"/>
      <sheetName val="DIO Radar Plot Calcs"/>
      <sheetName val="DSTL Radar Plot Calcs"/>
      <sheetName val="DD Radar Plot Calcs"/>
      <sheetName val="O&amp;PA Radar Plot Calcs"/>
      <sheetName val="DBS Radar Plot Calcs"/>
      <sheetName val="DE&amp;CA Radar Plot Calcs"/>
      <sheetName val="DSA Radar Plot Calcs"/>
      <sheetName val="SSRO Radar Plot Calcs"/>
      <sheetName val="UHO Radar Plot Calc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er Guide"/>
      <sheetName val="Engagement Information"/>
      <sheetName val="Resource Profile"/>
      <sheetName val="Expenses"/>
      <sheetName val="Price Schedule"/>
      <sheetName val="Engagement Summary"/>
      <sheetName val="Approval template"/>
      <sheetName val="Merged View"/>
      <sheetName val="SalesForce"/>
      <sheetName val="Addn Info"/>
      <sheetName val="Graph"/>
      <sheetName val="Scen Data"/>
      <sheetName val="Scale Rates"/>
      <sheetName val="Drop downs"/>
      <sheetName val="XLOS Cost Tables"/>
      <sheetName val="CPY Working Draft costs"/>
      <sheetName val="Min accept profit &amp; rec values"/>
      <sheetName val="Rate Card"/>
      <sheetName val="Days"/>
      <sheetName val="Value"/>
      <sheetName val="Approval list"/>
      <sheetName val="Code request form"/>
      <sheetName val="S&amp;CC Code request form"/>
      <sheetName val="Cost Centres"/>
      <sheetName val="Code Form Choices"/>
      <sheetName val="Version control"/>
      <sheetName val="Partners"/>
      <sheetName val="PwC UK Holiday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sion Log"/>
      <sheetName val="Risk and Complexity Input"/>
      <sheetName val="Resource Indicators"/>
      <sheetName val="RACI"/>
      <sheetName val="Competency Mapping"/>
      <sheetName val="Competence Graph"/>
      <sheetName val="Sheet1"/>
      <sheetName val="PM Impact"/>
      <sheetName val="PC Impact"/>
      <sheetName val="ENG Impact"/>
      <sheetName val="ILog Impact"/>
      <sheetName val="Com Impact"/>
      <sheetName val="Calculations"/>
      <sheetName val="Model Projects"/>
      <sheetName val="Summary"/>
      <sheetName val="DECA Mapping"/>
      <sheetName val="MS35 Norms"/>
      <sheetName val="L1 (Base) Complexity Norms"/>
      <sheetName val="L2 Complexity Norms"/>
      <sheetName val="L3 Complexity Nor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uration Control"/>
      <sheetName val="Input - LoEList (Admin)"/>
      <sheetName val="Home Page"/>
      <sheetName val="Template"/>
      <sheetName val="Control&gt;&gt;"/>
      <sheetName val="User Guide"/>
      <sheetName val="User Guide (Admin)"/>
      <sheetName val="Model Map"/>
      <sheetName val="Purpose &amp; Error Check"/>
      <sheetName val="Key"/>
      <sheetName val="Lookups"/>
      <sheetName val="Inputs&gt;&gt;"/>
      <sheetName val="Input - PEATLookups (Admin)"/>
      <sheetName val="Input - Guidance Links (Admin)"/>
      <sheetName val="Input - LoE Hierarchy (Admin)"/>
      <sheetName val="Input - AssurLevel+RAYG (Admin)"/>
      <sheetName val="Input - RCAScoring (Admin)"/>
      <sheetName val="Input - RCAControl (Admin)"/>
      <sheetName val="1.1 Input Pg Details"/>
      <sheetName val="1.2 Input Pg Characteristics"/>
      <sheetName val="1.3 Input Pg RCA Score"/>
      <sheetName val="Calculations&gt;&gt;"/>
      <sheetName val="C-RCA (Admin)"/>
      <sheetName val="C-Filters (Admin)"/>
      <sheetName val="2.1 Confirm LOEs &amp; Assurance"/>
      <sheetName val="2.2 Identify Artifacts &amp; POCs"/>
      <sheetName val="Outputs&gt;&gt;"/>
      <sheetName val="3.1 Review PEAP"/>
      <sheetName val="3.2 Sign Off PEAP"/>
      <sheetName val="4.1 Track PEAP Progress"/>
      <sheetName val="4.2 PEAP Stats"/>
      <sheetName val="Reference - LoE Hierarc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B4C6E7"/>
        </a:solidFill>
      </a:spPr>
      <a:bodyPr vertOverflow="clip" horzOverflow="clip" rtlCol="0" anchor="ctr"/>
      <a:lstStyle>
        <a:defPPr algn="ctr">
          <a:defRPr sz="1100">
            <a:solidFill>
              <a:srgbClr xmlns:mc="http://schemas.openxmlformats.org/markup-compatibility/2006" xmlns:a14="http://schemas.microsoft.com/office/drawing/2010/main" val="000000" mc:Ignorable="a14" a14:legacySpreadsheetColorIndex="8"/>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57" dT="2024-05-08T07:13:45.54" personId="{00000000-0000-0000-0000-000000000000}" id="{42BDA3AA-B43C-4D79-982A-0CA2A0C13887}">
    <text>Remove "off"</text>
  </threadedComment>
  <threadedComment ref="N335" dT="2024-05-08T07:34:09.60" personId="{00000000-0000-0000-0000-000000000000}" id="{DC257B8F-B89A-4E89-9DE2-9E0CAA7FF147}">
    <text>I don't understand why this is being added against this LoE.</text>
  </threadedComment>
  <threadedComment ref="P360" dT="2024-05-08T07:46:39.40" personId="{00000000-0000-0000-0000-000000000000}" id="{708E9722-A0BA-4A29-93DE-ACC1D0E60C90}">
    <text>This doesn't sit particularly well here.  This cell would sit better at O32.</text>
  </threadedComment>
  <threadedComment ref="P361" dT="2024-05-08T07:52:37.14" personId="{00000000-0000-0000-0000-000000000000}" id="{411843F9-B48D-4079-B2D2-05678C7F3C74}">
    <text>See comment for cell O353</text>
  </threadedComment>
  <threadedComment ref="P362" dT="2024-05-08T07:53:45.13" personId="{00000000-0000-0000-0000-000000000000}" id="{1167782D-62F1-4378-914C-B4426ABF0105}">
    <text>See comment for cell O353</text>
  </threadedComment>
  <threadedComment ref="P363" dT="2024-05-08T07:53:53.88" personId="{00000000-0000-0000-0000-000000000000}" id="{8A7B0D1D-92B6-415A-81A9-CA2CCF9092CB}">
    <text>See comment for cell O353</text>
  </threadedComment>
  <threadedComment ref="P364" dT="2024-05-08T07:54:05.51" personId="{00000000-0000-0000-0000-000000000000}" id="{66314CC1-9507-4F22-A81D-9F5D0AB06DFC}">
    <text>See comment for cell O353</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SitePages/Approvals-Streamliming.aspx" TargetMode="External"/><Relationship Id="rId2" Type="http://schemas.openxmlformats.org/officeDocument/2006/relationships/hyperlink" Target="../../../../../../../SitePages/Guide-to-Programme-Assurance-and-the-Approvals-Process.aspx" TargetMode="External"/><Relationship Id="rId1" Type="http://schemas.openxmlformats.org/officeDocument/2006/relationships/hyperlink" Target="https://gbr01.safelinks.protection.outlook.com/?url=https%3A%2F%2Fmodgovuk.sharepoint.com%2Fsites%2FIntranetpolicy&amp;data=05%7C01%7CSimon.Mossley933%40mod.gov.uk%7Cec1dfaed6c1244fe8ae308dbb2e11d4a%7Cbe7760ed5953484bae95d0a16dfa09e5%7C0%7C0%7C638300452145553249%7CUnknown%7CTWFpbGZsb3d8eyJWIjoiMC4wLjAwMDAiLCJQIjoiV2luMzIiLCJBTiI6Ik1haWwiLCJXVCI6Mn0%3D%7C3000%7C%7C%7C&amp;sdata=AAtokTBQNwSnORLtp0qUyYG%2F%2FIymDD439X69FL6MiVU%3D&amp;reserved=0" TargetMode="External"/><Relationship Id="rId6" Type="http://schemas.openxmlformats.org/officeDocument/2006/relationships/printerSettings" Target="../printerSettings/printerSettings1.bin"/><Relationship Id="rId5" Type="http://schemas.openxmlformats.org/officeDocument/2006/relationships/hyperlink" Target="../../../../../../../../../:p:/r/teams/25458/Shared%20Documents/PEAT%20Documents/20240902%20PEAT_Tool_Quick_User_Guide_v3.0-O.pptx?d=w68f380bc60f742d0a443fce98c5dfdcf&amp;csf=1&amp;web=1&amp;e=7IfqXw" TargetMode="External"/><Relationship Id="rId4" Type="http://schemas.openxmlformats.org/officeDocument/2006/relationships/hyperlink" Target="mailto:DAPD-RCA-PEAT-Helpdesk@mod.gov.uk"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hyperlink" Target="https://www.kid.mod.uk/maincontent/business/sse_21/content/cda10.htm" TargetMode="External"/><Relationship Id="rId13" Type="http://schemas.openxmlformats.org/officeDocument/2006/relationships/hyperlink" Target="https://www.kid.mod.uk/maincontent/business/sse_21/content/cda15.htm" TargetMode="External"/><Relationship Id="rId18" Type="http://schemas.openxmlformats.org/officeDocument/2006/relationships/printerSettings" Target="../printerSettings/printerSettings16.bin"/><Relationship Id="rId3" Type="http://schemas.openxmlformats.org/officeDocument/2006/relationships/hyperlink" Target="https://www.kid.mod.uk/maincontent/business/sse_21/content/cda5.htm" TargetMode="External"/><Relationship Id="rId7" Type="http://schemas.openxmlformats.org/officeDocument/2006/relationships/hyperlink" Target="https://www.kid.mod.uk/maincontent/business/sse_21/content/cda9.htm" TargetMode="External"/><Relationship Id="rId12" Type="http://schemas.openxmlformats.org/officeDocument/2006/relationships/hyperlink" Target="https://www.kid.mod.uk/maincontent/business/sse_21/content/cda14.htm" TargetMode="External"/><Relationship Id="rId17" Type="http://schemas.openxmlformats.org/officeDocument/2006/relationships/hyperlink" Target="https://www.kid.mod.uk/maincontent/business/sse_21/content/cda19.htm" TargetMode="External"/><Relationship Id="rId2" Type="http://schemas.openxmlformats.org/officeDocument/2006/relationships/hyperlink" Target="https://www.kid.mod.uk/maincontent/business/sse_21/content/cda4.htm" TargetMode="External"/><Relationship Id="rId16" Type="http://schemas.openxmlformats.org/officeDocument/2006/relationships/hyperlink" Target="https://www.kid.mod.uk/maincontent/business/sse_21/content/cda18.htm" TargetMode="External"/><Relationship Id="rId1" Type="http://schemas.openxmlformats.org/officeDocument/2006/relationships/hyperlink" Target="https://www.kid.mod.uk/maincontent/business/sse_21/content/cda3.htm" TargetMode="External"/><Relationship Id="rId6" Type="http://schemas.openxmlformats.org/officeDocument/2006/relationships/hyperlink" Target="https://www.kid.mod.uk/maincontent/business/sse_21/content/cda8.htm" TargetMode="External"/><Relationship Id="rId11" Type="http://schemas.openxmlformats.org/officeDocument/2006/relationships/hyperlink" Target="https://www.kid.mod.uk/maincontent/business/sse_21/content/cda13.htm" TargetMode="External"/><Relationship Id="rId5" Type="http://schemas.openxmlformats.org/officeDocument/2006/relationships/hyperlink" Target="https://www.kid.mod.uk/maincontent/business/sse_21/content/cda7.htm" TargetMode="External"/><Relationship Id="rId15" Type="http://schemas.openxmlformats.org/officeDocument/2006/relationships/hyperlink" Target="https://www.kid.mod.uk/maincontent/business/sse_21/content/cda17.htm" TargetMode="External"/><Relationship Id="rId10" Type="http://schemas.openxmlformats.org/officeDocument/2006/relationships/hyperlink" Target="https://www.kid.mod.uk/maincontent/business/sse_21/content/cda12.htm" TargetMode="External"/><Relationship Id="rId19" Type="http://schemas.openxmlformats.org/officeDocument/2006/relationships/drawing" Target="../drawings/drawing15.xml"/><Relationship Id="rId4" Type="http://schemas.openxmlformats.org/officeDocument/2006/relationships/hyperlink" Target="https://www.kid.mod.uk/maincontent/business/sse_21/content/cda6.htm" TargetMode="External"/><Relationship Id="rId9" Type="http://schemas.openxmlformats.org/officeDocument/2006/relationships/hyperlink" Target="https://www.kid.mod.uk/maincontent/business/sse_21/content/cda11.htm" TargetMode="External"/><Relationship Id="rId14" Type="http://schemas.openxmlformats.org/officeDocument/2006/relationships/hyperlink" Target="https://www.kid.mod.uk/maincontent/business/sse_21/content/cda16.htm" TargetMode="Externa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3.xml"/><Relationship Id="rId1" Type="http://schemas.openxmlformats.org/officeDocument/2006/relationships/printerSettings" Target="../printerSettings/printerSettings24.bin"/><Relationship Id="rId4" Type="http://schemas.openxmlformats.org/officeDocument/2006/relationships/comments" Target="../comments2.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4.xml"/><Relationship Id="rId1" Type="http://schemas.openxmlformats.org/officeDocument/2006/relationships/printerSettings" Target="../printerSettings/printerSettings25.bin"/><Relationship Id="rId4" Type="http://schemas.openxmlformats.org/officeDocument/2006/relationships/ctrlProp" Target="../ctrlProps/ctrlProp1.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8" tint="0.39997558519241921"/>
  </sheetPr>
  <dimension ref="A1:F29"/>
  <sheetViews>
    <sheetView showGridLines="0" topLeftCell="A26" zoomScale="120" zoomScaleNormal="120" workbookViewId="0">
      <selection sqref="A1:F1"/>
    </sheetView>
  </sheetViews>
  <sheetFormatPr defaultColWidth="2.54296875" defaultRowHeight="14.5" customHeight="1" x14ac:dyDescent="0.35"/>
  <cols>
    <col min="1" max="1" width="1.54296875" style="317" customWidth="1"/>
    <col min="2" max="2" width="2.81640625" style="317" customWidth="1"/>
    <col min="3" max="3" width="8.81640625" style="317" customWidth="1"/>
    <col min="4" max="4" width="5.1796875" style="317" customWidth="1"/>
    <col min="5" max="5" width="74.453125" style="317" customWidth="1"/>
    <col min="6" max="6" width="3" style="317" customWidth="1"/>
    <col min="7" max="7" width="2.54296875" style="317" customWidth="1"/>
    <col min="8" max="16378" width="2.54296875" style="317"/>
    <col min="16379" max="16384" width="2.54296875" style="317" customWidth="1"/>
  </cols>
  <sheetData>
    <row r="1" spans="1:6" ht="15" customHeight="1" x14ac:dyDescent="0.35">
      <c r="A1" s="701">
        <f>'1.1 Pg Details'!$D$39</f>
        <v>0</v>
      </c>
      <c r="B1" s="701"/>
      <c r="C1" s="701"/>
      <c r="D1" s="701"/>
      <c r="E1" s="701"/>
      <c r="F1" s="701"/>
    </row>
    <row r="2" spans="1:6" ht="10.4" hidden="1" customHeight="1" x14ac:dyDescent="0.35">
      <c r="A2" s="14"/>
      <c r="B2" s="14"/>
      <c r="C2" s="14" t="s">
        <v>0</v>
      </c>
      <c r="D2" s="14" t="str">
        <f ca="1">MID(CELL("filename",A1),FIND("]",CELL("filename",A1))+1,255)</f>
        <v>Cover</v>
      </c>
      <c r="E2" s="14"/>
      <c r="F2" s="14"/>
    </row>
    <row r="3" spans="1:6" ht="10.4" hidden="1" customHeight="1" x14ac:dyDescent="0.35">
      <c r="A3" s="47">
        <v>0</v>
      </c>
      <c r="B3" s="14"/>
      <c r="C3" s="14" t="s">
        <v>1</v>
      </c>
      <c r="D3" s="14" t="str">
        <f ca="1">IF(D2="Template","",INDEX(rng_SheetTypes,MATCH(D2,rng_Worksheets,0)))</f>
        <v>Title</v>
      </c>
      <c r="E3" s="14"/>
      <c r="F3" s="14"/>
    </row>
    <row r="4" spans="1:6" ht="10.4" hidden="1" customHeight="1" x14ac:dyDescent="0.35">
      <c r="A4" s="14"/>
      <c r="B4" s="14"/>
      <c r="C4" s="14" t="s">
        <v>2</v>
      </c>
      <c r="D4" s="14" t="str">
        <f ca="1">IF(D2="Template","",INDEX(rng_Summarys,MATCH(D2,rng_Worksheets,0)))</f>
        <v>Title page with vesrion number and links to guidance</v>
      </c>
      <c r="E4" s="14"/>
      <c r="F4" s="14"/>
    </row>
    <row r="5" spans="1:6" ht="10.4" hidden="1" customHeight="1" x14ac:dyDescent="0.35">
      <c r="A5" s="117"/>
      <c r="B5" s="117"/>
      <c r="C5" s="117"/>
      <c r="D5" s="117"/>
      <c r="E5" s="117"/>
      <c r="F5" s="318"/>
    </row>
    <row r="6" spans="1:6" ht="28.4" customHeight="1" x14ac:dyDescent="0.35">
      <c r="A6" s="14"/>
      <c r="B6" s="28" t="s">
        <v>3</v>
      </c>
      <c r="C6" s="14"/>
      <c r="D6" s="14"/>
      <c r="E6" s="14"/>
      <c r="F6" s="14"/>
    </row>
    <row r="7" spans="1:6" ht="23.5" customHeight="1" x14ac:dyDescent="0.35">
      <c r="A7" s="14"/>
      <c r="B7" s="702" t="s">
        <v>4</v>
      </c>
      <c r="C7" s="703"/>
      <c r="D7" s="703"/>
      <c r="E7" s="704"/>
      <c r="F7" s="14"/>
    </row>
    <row r="8" spans="1:6" ht="6.65" customHeight="1" x14ac:dyDescent="0.35">
      <c r="A8" s="14"/>
      <c r="B8" s="14"/>
      <c r="C8" s="14"/>
      <c r="D8" s="14"/>
      <c r="E8" s="14"/>
      <c r="F8" s="14"/>
    </row>
    <row r="9" spans="1:6" ht="26.15" customHeight="1" x14ac:dyDescent="0.35">
      <c r="A9" s="14"/>
      <c r="B9" s="14"/>
      <c r="C9" s="14" t="s">
        <v>5</v>
      </c>
      <c r="D9" s="14"/>
      <c r="E9" s="320" t="s">
        <v>6</v>
      </c>
      <c r="F9" s="14"/>
    </row>
    <row r="10" spans="1:6" ht="3" customHeight="1" x14ac:dyDescent="0.35">
      <c r="A10" s="14"/>
      <c r="B10" s="14"/>
      <c r="C10" s="14"/>
      <c r="D10" s="14"/>
      <c r="E10" s="14"/>
      <c r="F10" s="14"/>
    </row>
    <row r="11" spans="1:6" ht="25.4" customHeight="1" x14ac:dyDescent="0.35">
      <c r="A11" s="14"/>
      <c r="B11" s="14"/>
      <c r="C11" s="14" t="s">
        <v>7</v>
      </c>
      <c r="D11" s="14"/>
      <c r="E11" s="320" t="s">
        <v>8</v>
      </c>
      <c r="F11" s="14"/>
    </row>
    <row r="12" spans="1:6" ht="3" customHeight="1" x14ac:dyDescent="0.35">
      <c r="A12" s="14"/>
      <c r="B12" s="14"/>
      <c r="C12" s="14"/>
      <c r="D12" s="14"/>
      <c r="E12" s="14"/>
      <c r="F12" s="14"/>
    </row>
    <row r="13" spans="1:6" ht="14.15" customHeight="1" x14ac:dyDescent="0.35">
      <c r="A13" s="14"/>
      <c r="B13" s="14"/>
      <c r="C13" s="14" t="s">
        <v>9</v>
      </c>
      <c r="D13" s="14"/>
      <c r="E13" s="394">
        <f>MAX('Configuration Control'!C11:C129)</f>
        <v>3</v>
      </c>
      <c r="F13" s="14"/>
    </row>
    <row r="14" spans="1:6" ht="3" customHeight="1" x14ac:dyDescent="0.35">
      <c r="A14" s="14"/>
      <c r="B14" s="14"/>
      <c r="C14" s="14"/>
      <c r="D14" s="14"/>
      <c r="E14" s="14"/>
      <c r="F14" s="14"/>
    </row>
    <row r="15" spans="1:6" ht="17.149999999999999" customHeight="1" x14ac:dyDescent="0.35">
      <c r="A15" s="14"/>
      <c r="B15" s="14"/>
      <c r="C15" s="14" t="s">
        <v>10</v>
      </c>
      <c r="D15" s="14"/>
      <c r="E15" s="319" t="s">
        <v>11</v>
      </c>
      <c r="F15" s="14"/>
    </row>
    <row r="16" spans="1:6" ht="3" customHeight="1" x14ac:dyDescent="0.35">
      <c r="A16" s="14"/>
      <c r="B16" s="14"/>
      <c r="C16" s="14"/>
      <c r="D16" s="14"/>
      <c r="E16" s="14"/>
      <c r="F16" s="14"/>
    </row>
    <row r="17" spans="1:6" ht="17.149999999999999" customHeight="1" x14ac:dyDescent="0.35">
      <c r="A17" s="14"/>
      <c r="B17" s="14"/>
      <c r="C17" s="14" t="s">
        <v>12</v>
      </c>
      <c r="D17" s="14"/>
      <c r="E17" s="326" t="s">
        <v>13</v>
      </c>
      <c r="F17" s="14"/>
    </row>
    <row r="18" spans="1:6" ht="17.149999999999999" customHeight="1" x14ac:dyDescent="0.35">
      <c r="A18" s="14"/>
      <c r="B18" s="14"/>
      <c r="C18" s="14"/>
      <c r="D18" s="14"/>
      <c r="E18" s="326" t="s">
        <v>14</v>
      </c>
      <c r="F18" s="14"/>
    </row>
    <row r="19" spans="1:6" ht="16.399999999999999" customHeight="1" x14ac:dyDescent="0.35">
      <c r="A19" s="14"/>
      <c r="B19" s="14"/>
      <c r="C19" s="14"/>
      <c r="D19" s="14"/>
      <c r="E19" s="326" t="s">
        <v>15</v>
      </c>
      <c r="F19" s="14"/>
    </row>
    <row r="20" spans="1:6" ht="14.5" customHeight="1" x14ac:dyDescent="0.35">
      <c r="A20" s="14"/>
      <c r="B20" s="14"/>
      <c r="C20" s="14"/>
      <c r="D20" s="14"/>
      <c r="E20" s="326" t="s">
        <v>16</v>
      </c>
      <c r="F20" s="14"/>
    </row>
    <row r="21" spans="1:6" ht="5.15" customHeight="1" x14ac:dyDescent="0.35">
      <c r="A21" s="14"/>
      <c r="B21" s="14"/>
      <c r="C21" s="14"/>
      <c r="D21" s="14"/>
      <c r="E21" s="14"/>
      <c r="F21" s="14"/>
    </row>
    <row r="22" spans="1:6" ht="12" customHeight="1" x14ac:dyDescent="0.35">
      <c r="A22" s="14"/>
      <c r="B22" s="14"/>
      <c r="C22" s="14" t="s">
        <v>17</v>
      </c>
      <c r="D22" s="14"/>
      <c r="E22" s="14"/>
      <c r="F22" s="14"/>
    </row>
    <row r="23" spans="1:6" ht="18" customHeight="1" x14ac:dyDescent="0.35">
      <c r="A23" s="14"/>
      <c r="B23" s="14"/>
      <c r="C23" s="14"/>
      <c r="D23" s="14"/>
      <c r="E23" s="326" t="s">
        <v>18</v>
      </c>
      <c r="F23" s="14"/>
    </row>
    <row r="24" spans="1:6" ht="16.399999999999999" customHeight="1" x14ac:dyDescent="0.35">
      <c r="A24" s="14"/>
      <c r="B24" s="14"/>
      <c r="C24" s="14" t="s">
        <v>19</v>
      </c>
      <c r="D24" s="14"/>
      <c r="E24" s="14"/>
      <c r="F24" s="14"/>
    </row>
    <row r="25" spans="1:6" ht="36.65" customHeight="1" x14ac:dyDescent="0.35">
      <c r="A25" s="14"/>
      <c r="B25" s="14"/>
      <c r="C25" s="705" t="s">
        <v>20</v>
      </c>
      <c r="D25" s="705"/>
      <c r="E25" s="705"/>
      <c r="F25" s="14"/>
    </row>
    <row r="26" spans="1:6" ht="11.15" customHeight="1" x14ac:dyDescent="0.35">
      <c r="A26" s="14"/>
      <c r="B26" s="14"/>
      <c r="C26" s="14"/>
      <c r="D26" s="14"/>
      <c r="E26" s="14"/>
      <c r="F26" s="14"/>
    </row>
    <row r="27" spans="1:6" ht="12" customHeight="1" x14ac:dyDescent="0.35">
      <c r="A27" s="318"/>
      <c r="B27" s="318"/>
      <c r="C27" s="318"/>
      <c r="D27" s="318"/>
      <c r="E27" s="318"/>
      <c r="F27" s="318"/>
    </row>
    <row r="28" spans="1:6" ht="13.4" customHeight="1" x14ac:dyDescent="0.35">
      <c r="A28" s="14"/>
      <c r="B28" s="14" t="s">
        <v>21</v>
      </c>
      <c r="C28" s="14"/>
      <c r="D28" s="14"/>
      <c r="E28" s="14"/>
      <c r="F28" s="14"/>
    </row>
    <row r="29" spans="1:6" ht="26.5" customHeight="1" x14ac:dyDescent="0.35">
      <c r="A29" s="701">
        <f>'1.1 Pg Details'!$D$39</f>
        <v>0</v>
      </c>
      <c r="B29" s="701"/>
      <c r="C29" s="701"/>
      <c r="D29" s="701"/>
      <c r="E29" s="701"/>
      <c r="F29" s="701"/>
    </row>
  </sheetData>
  <sheetProtection formatCells="0" formatColumns="0" formatRows="0" insertHyperlinks="0" autoFilter="0"/>
  <mergeCells count="4">
    <mergeCell ref="A1:F1"/>
    <mergeCell ref="A29:F29"/>
    <mergeCell ref="B7:E7"/>
    <mergeCell ref="C25:E25"/>
  </mergeCells>
  <conditionalFormatting sqref="A3">
    <cfRule type="cellIs" dxfId="394" priority="4" stopIfTrue="1" operator="equal">
      <formula>0</formula>
    </cfRule>
  </conditionalFormatting>
  <conditionalFormatting sqref="A3">
    <cfRule type="cellIs" dxfId="393" priority="3" operator="equal">
      <formula>0</formula>
    </cfRule>
  </conditionalFormatting>
  <conditionalFormatting sqref="A3">
    <cfRule type="cellIs" dxfId="392" priority="2" stopIfTrue="1" operator="equal">
      <formula>0</formula>
    </cfRule>
  </conditionalFormatting>
  <conditionalFormatting sqref="A3">
    <cfRule type="cellIs" dxfId="391" priority="1" stopIfTrue="1" operator="equal">
      <formula>0</formula>
    </cfRule>
  </conditionalFormatting>
  <hyperlinks>
    <hyperlink ref="E20" r:id="rId1" xr:uid="{1DD67B2C-4415-450A-B42F-48CDB63B0D7D}"/>
    <hyperlink ref="E18" r:id="rId2" xr:uid="{DCB06ACB-6AF3-4D19-AA80-27A1366F90FB}"/>
    <hyperlink ref="E19" r:id="rId3" xr:uid="{484C2143-0870-4165-96E1-89A4D70C861D}"/>
    <hyperlink ref="E23" r:id="rId4" xr:uid="{F0594DF3-2018-4AB3-A1E0-FDE2C429EB82}"/>
    <hyperlink ref="E17" r:id="rId5" xr:uid="{6D82D455-14E8-43E6-85DE-C473D7BAC60E}"/>
  </hyperlinks>
  <pageMargins left="0.7" right="0.7" top="0.75" bottom="0.75" header="0.3" footer="0.3"/>
  <pageSetup paperSize="9" orientation="portrait" r:id="rId6"/>
  <headerFooter>
    <oddFooter>&amp;L_x000D_&amp;1#&amp;"Calibri"&amp;8&amp;K000000 Unclassified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U30"/>
  <sheetViews>
    <sheetView showGridLines="0" zoomScale="85" zoomScaleNormal="85" workbookViewId="0">
      <pane ySplit="1" topLeftCell="A2" activePane="bottomLeft" state="frozen"/>
      <selection pane="bottomLeft" activeCell="A2" sqref="A2"/>
    </sheetView>
  </sheetViews>
  <sheetFormatPr defaultColWidth="0" defaultRowHeight="14.5" zeroHeight="1" x14ac:dyDescent="0.35"/>
  <cols>
    <col min="1" max="2" width="2.81640625" customWidth="1"/>
    <col min="3" max="3" width="11.453125" bestFit="1" customWidth="1"/>
    <col min="4" max="4" width="9" style="4" customWidth="1"/>
    <col min="5" max="10" width="8.81640625" customWidth="1"/>
    <col min="11" max="13" width="15.81640625" customWidth="1"/>
    <col min="14" max="14" width="27.453125" customWidth="1"/>
    <col min="15" max="21" width="8.81640625" customWidth="1"/>
    <col min="22" max="16384" width="8.81640625" hidden="1"/>
  </cols>
  <sheetData>
    <row r="1" spans="1:14" s="2" customFormat="1" ht="30.75" customHeight="1" x14ac:dyDescent="0.35">
      <c r="D1" s="3"/>
      <c r="N1" s="5">
        <f>IF(int_MasterErrorCheck&gt;0,1,0)</f>
        <v>1</v>
      </c>
    </row>
    <row r="2" spans="1:14" s="2" customFormat="1" x14ac:dyDescent="0.35">
      <c r="A2" s="1">
        <f>int_MasterErrorCheck</f>
        <v>114</v>
      </c>
      <c r="C2" s="2" t="s">
        <v>22</v>
      </c>
      <c r="D2" s="3">
        <f>str_ModelTitle</f>
        <v>0</v>
      </c>
    </row>
    <row r="3" spans="1:14" s="2" customFormat="1" x14ac:dyDescent="0.35">
      <c r="A3" s="1"/>
      <c r="C3" s="2" t="s">
        <v>23</v>
      </c>
      <c r="D3" s="3">
        <f>MAX(rng_Versions)</f>
        <v>3</v>
      </c>
    </row>
    <row r="4" spans="1:14" s="2" customFormat="1" x14ac:dyDescent="0.35">
      <c r="C4" s="2" t="s">
        <v>24</v>
      </c>
      <c r="D4" s="3" t="e">
        <f>str_Classification</f>
        <v>#REF!</v>
      </c>
    </row>
    <row r="5" spans="1:14" s="2" customFormat="1" x14ac:dyDescent="0.35">
      <c r="C5" s="2" t="s">
        <v>0</v>
      </c>
      <c r="D5" s="3" t="str">
        <f ca="1">MID(CELL("filename",A1),FIND("]",CELL("filename",A1))+1,255)</f>
        <v>Template</v>
      </c>
    </row>
    <row r="6" spans="1:14" s="2" customFormat="1" x14ac:dyDescent="0.35">
      <c r="C6" s="2" t="s">
        <v>1</v>
      </c>
      <c r="D6" s="3" t="str">
        <f ca="1">IF(D5="Template","",INDEX(rng_SheetTypes,MATCH(D5,rng_Worksheets,0)))</f>
        <v/>
      </c>
    </row>
    <row r="7" spans="1:14" s="2" customFormat="1" x14ac:dyDescent="0.35">
      <c r="C7" s="2" t="s">
        <v>2</v>
      </c>
      <c r="D7" s="3" t="str">
        <f ca="1">IF(D5="Template","",INDEX(rng_Summarys,MATCH(D5,rng_Worksheets,0)))</f>
        <v/>
      </c>
    </row>
    <row r="8" spans="1:14" x14ac:dyDescent="0.35"/>
    <row r="9" spans="1:14" s="2" customFormat="1" x14ac:dyDescent="0.35">
      <c r="B9" s="2" t="s">
        <v>25</v>
      </c>
      <c r="D9" s="3"/>
    </row>
    <row r="10" spans="1:14" x14ac:dyDescent="0.35"/>
    <row r="11" spans="1:14" x14ac:dyDescent="0.35">
      <c r="A11" s="1"/>
    </row>
    <row r="12" spans="1:14" x14ac:dyDescent="0.35">
      <c r="A12" s="1"/>
    </row>
    <row r="13" spans="1:14" x14ac:dyDescent="0.35">
      <c r="A13" s="1"/>
    </row>
    <row r="14" spans="1:14" x14ac:dyDescent="0.35">
      <c r="A14" s="1"/>
    </row>
    <row r="15" spans="1:14" x14ac:dyDescent="0.35">
      <c r="A15" s="1"/>
    </row>
    <row r="16" spans="1:14" x14ac:dyDescent="0.35">
      <c r="A16" s="1"/>
    </row>
    <row r="17" spans="1:4" x14ac:dyDescent="0.35"/>
    <row r="18" spans="1:4" s="2" customFormat="1" x14ac:dyDescent="0.35">
      <c r="B18" s="2" t="s">
        <v>26</v>
      </c>
      <c r="D18" s="3"/>
    </row>
    <row r="19" spans="1:4" x14ac:dyDescent="0.35"/>
    <row r="20" spans="1:4" x14ac:dyDescent="0.35">
      <c r="A20" s="1"/>
    </row>
    <row r="21" spans="1:4" x14ac:dyDescent="0.35">
      <c r="A21" s="1"/>
    </row>
    <row r="22" spans="1:4" x14ac:dyDescent="0.35">
      <c r="A22" s="1"/>
    </row>
    <row r="23" spans="1:4" x14ac:dyDescent="0.35">
      <c r="A23" s="1"/>
    </row>
    <row r="24" spans="1:4" x14ac:dyDescent="0.35">
      <c r="A24" s="1"/>
    </row>
    <row r="25" spans="1:4" x14ac:dyDescent="0.35">
      <c r="A25" s="1"/>
    </row>
    <row r="26" spans="1:4" x14ac:dyDescent="0.35">
      <c r="A26" s="1"/>
    </row>
    <row r="27" spans="1:4" x14ac:dyDescent="0.35">
      <c r="A27" s="1"/>
    </row>
    <row r="28" spans="1:4" x14ac:dyDescent="0.35">
      <c r="A28" s="1"/>
    </row>
    <row r="29" spans="1:4" x14ac:dyDescent="0.35"/>
    <row r="30" spans="1:4" s="2" customFormat="1" x14ac:dyDescent="0.35">
      <c r="B30" s="2" t="s">
        <v>21</v>
      </c>
      <c r="D30" s="3"/>
    </row>
  </sheetData>
  <conditionalFormatting sqref="A11:A16">
    <cfRule type="cellIs" dxfId="390" priority="7" stopIfTrue="1" operator="equal">
      <formula>0</formula>
    </cfRule>
  </conditionalFormatting>
  <conditionalFormatting sqref="A20:A28">
    <cfRule type="cellIs" dxfId="389" priority="6" stopIfTrue="1" operator="equal">
      <formula>0</formula>
    </cfRule>
  </conditionalFormatting>
  <conditionalFormatting sqref="A2:A3">
    <cfRule type="cellIs" dxfId="388" priority="5" stopIfTrue="1" operator="equal">
      <formula>0</formula>
    </cfRule>
  </conditionalFormatting>
  <conditionalFormatting sqref="A11:A16 A20:A28 A2:A3">
    <cfRule type="cellIs" dxfId="387" priority="4" operator="equal">
      <formula>0</formula>
    </cfRule>
  </conditionalFormatting>
  <conditionalFormatting sqref="A20:A28">
    <cfRule type="cellIs" dxfId="386" priority="3" stopIfTrue="1" operator="equal">
      <formula>0</formula>
    </cfRule>
  </conditionalFormatting>
  <conditionalFormatting sqref="A2:A3">
    <cfRule type="cellIs" dxfId="385" priority="2" stopIfTrue="1" operator="equal">
      <formula>0</formula>
    </cfRule>
  </conditionalFormatting>
  <conditionalFormatting sqref="N1">
    <cfRule type="cellIs" dxfId="384" priority="1" operator="equal">
      <formula>1</formula>
    </cfRule>
  </conditionalFormatting>
  <pageMargins left="0.7" right="0.7" top="0.75" bottom="0.75" header="0.3" footer="0.3"/>
  <pageSetup paperSize="9" orientation="portrait" r:id="rId1"/>
  <headerFooter>
    <oddFooter>&amp;L_x000D_&amp;1#&amp;"Calibri"&amp;8&amp;K000000 Unclassified</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253268"/>
  </sheetPr>
  <dimension ref="A1:R26"/>
  <sheetViews>
    <sheetView showGridLines="0" zoomScale="115" zoomScaleNormal="115" workbookViewId="0">
      <selection sqref="A1:K1"/>
    </sheetView>
  </sheetViews>
  <sheetFormatPr defaultColWidth="8.81640625" defaultRowHeight="14.5" zeroHeight="1" x14ac:dyDescent="0.35"/>
  <cols>
    <col min="1" max="2" width="2.81640625" style="31" customWidth="1"/>
    <col min="3" max="3" width="22.54296875" style="31" customWidth="1"/>
    <col min="4" max="4" width="9" style="31" customWidth="1"/>
    <col min="5" max="10" width="8.81640625" style="31"/>
    <col min="11" max="11" width="3.453125" style="31" customWidth="1"/>
    <col min="12" max="13" width="8.81640625" style="31"/>
    <col min="14" max="14" width="27.453125" style="31" customWidth="1"/>
    <col min="15" max="16384" width="8.81640625" style="31"/>
  </cols>
  <sheetData>
    <row r="1" spans="1:18" ht="14.5" customHeight="1" x14ac:dyDescent="0.35">
      <c r="A1" s="706">
        <f>'1.1 Pg Details'!$D$39</f>
        <v>0</v>
      </c>
      <c r="B1" s="706"/>
      <c r="C1" s="706"/>
      <c r="D1" s="706"/>
      <c r="E1" s="706"/>
      <c r="F1" s="706"/>
      <c r="G1" s="706"/>
      <c r="H1" s="706"/>
      <c r="I1" s="706"/>
      <c r="J1" s="706"/>
      <c r="K1" s="706"/>
    </row>
    <row r="2" spans="1:18" s="15" customFormat="1" ht="30.75" customHeight="1" x14ac:dyDescent="0.35">
      <c r="L2" s="31"/>
      <c r="M2" s="31"/>
      <c r="N2" s="31"/>
      <c r="O2" s="31"/>
      <c r="P2" s="31"/>
      <c r="Q2" s="31"/>
      <c r="R2" s="31"/>
    </row>
    <row r="3" spans="1:18" s="15" customFormat="1" x14ac:dyDescent="0.35">
      <c r="C3" s="15" t="s">
        <v>0</v>
      </c>
      <c r="D3" s="15" t="str">
        <f ca="1">MID(CELL("filename",A2),FIND("]",CELL("filename",A2))+1,255)</f>
        <v>Control&gt;&gt;</v>
      </c>
      <c r="L3" s="31"/>
      <c r="M3" s="31"/>
      <c r="N3" s="31"/>
      <c r="O3" s="31"/>
      <c r="P3" s="31"/>
      <c r="Q3" s="31"/>
      <c r="R3" s="31"/>
    </row>
    <row r="4" spans="1:18" s="15" customFormat="1" x14ac:dyDescent="0.35">
      <c r="C4" s="15" t="s">
        <v>1</v>
      </c>
      <c r="D4" s="15" t="str">
        <f ca="1">IF(D3="Template","",INDEX(rng_SheetTypes,MATCH(D3,rng_Worksheets,0)))</f>
        <v>Section Break</v>
      </c>
      <c r="L4" s="31"/>
      <c r="M4" s="31"/>
      <c r="N4" s="31"/>
      <c r="O4" s="31"/>
      <c r="P4" s="31"/>
      <c r="Q4" s="31"/>
      <c r="R4" s="31"/>
    </row>
    <row r="5" spans="1:18" s="15" customFormat="1" x14ac:dyDescent="0.35">
      <c r="C5" s="15" t="s">
        <v>2</v>
      </c>
      <c r="D5" s="15" t="str">
        <f ca="1">IF(D3="Template","",INDEX(rng_Summarys,MATCH(D3,rng_Worksheets,0)))</f>
        <v>Marks the beginning of the Control Section</v>
      </c>
      <c r="L5" s="31"/>
      <c r="M5" s="31"/>
      <c r="N5" s="31"/>
      <c r="O5" s="31"/>
      <c r="P5" s="31"/>
      <c r="Q5" s="31"/>
      <c r="R5" s="31"/>
    </row>
    <row r="6" spans="1:18" x14ac:dyDescent="0.35"/>
    <row r="7" spans="1:18" ht="31" x14ac:dyDescent="0.35">
      <c r="A7" s="15"/>
      <c r="B7" s="49"/>
      <c r="C7" s="49" t="s">
        <v>27</v>
      </c>
      <c r="D7" s="49"/>
      <c r="E7" s="49"/>
      <c r="F7" s="49"/>
      <c r="G7" s="49"/>
      <c r="H7" s="49"/>
      <c r="I7" s="49"/>
      <c r="J7" s="49"/>
      <c r="K7" s="15"/>
    </row>
    <row r="8" spans="1:18" x14ac:dyDescent="0.35">
      <c r="A8" s="15"/>
      <c r="C8" s="50" t="s">
        <v>28</v>
      </c>
      <c r="K8" s="15"/>
    </row>
    <row r="9" spans="1:18" x14ac:dyDescent="0.35">
      <c r="A9" s="15"/>
      <c r="C9" s="50" t="s">
        <v>29</v>
      </c>
      <c r="K9" s="15"/>
    </row>
    <row r="10" spans="1:18" x14ac:dyDescent="0.35">
      <c r="A10" s="15"/>
      <c r="C10" s="51" t="s">
        <v>30</v>
      </c>
      <c r="K10" s="15"/>
    </row>
    <row r="11" spans="1:18" x14ac:dyDescent="0.35">
      <c r="A11" s="15"/>
      <c r="C11" s="51" t="s">
        <v>31</v>
      </c>
      <c r="K11" s="15"/>
    </row>
    <row r="12" spans="1:18" x14ac:dyDescent="0.35">
      <c r="A12" s="15"/>
      <c r="C12" s="51" t="s">
        <v>32</v>
      </c>
      <c r="K12" s="15"/>
    </row>
    <row r="13" spans="1:18" x14ac:dyDescent="0.35">
      <c r="A13" s="15"/>
      <c r="C13" s="51" t="s">
        <v>33</v>
      </c>
      <c r="K13" s="15"/>
    </row>
    <row r="14" spans="1:18" x14ac:dyDescent="0.35">
      <c r="A14" s="15"/>
      <c r="C14" s="52"/>
      <c r="K14" s="15"/>
    </row>
    <row r="15" spans="1:18" x14ac:dyDescent="0.35">
      <c r="A15" s="15"/>
      <c r="K15" s="15"/>
    </row>
    <row r="16" spans="1:18" x14ac:dyDescent="0.35">
      <c r="A16" s="15"/>
      <c r="K16" s="15"/>
    </row>
    <row r="17" spans="1:18" x14ac:dyDescent="0.35">
      <c r="A17" s="15"/>
      <c r="K17" s="15"/>
    </row>
    <row r="18" spans="1:18" x14ac:dyDescent="0.35">
      <c r="A18" s="15"/>
      <c r="K18" s="15"/>
    </row>
    <row r="19" spans="1:18" x14ac:dyDescent="0.35">
      <c r="A19" s="15"/>
      <c r="K19" s="15"/>
    </row>
    <row r="20" spans="1:18" x14ac:dyDescent="0.35">
      <c r="A20" s="15"/>
      <c r="B20" s="15"/>
      <c r="C20" s="15"/>
      <c r="D20" s="15"/>
      <c r="E20" s="15"/>
      <c r="F20" s="15"/>
      <c r="G20" s="15"/>
      <c r="H20" s="15"/>
      <c r="I20" s="15"/>
      <c r="J20" s="15"/>
      <c r="K20" s="15"/>
    </row>
    <row r="21" spans="1:18" x14ac:dyDescent="0.35"/>
    <row r="22" spans="1:18" s="15" customFormat="1" x14ac:dyDescent="0.35">
      <c r="B22" s="15" t="s">
        <v>21</v>
      </c>
      <c r="L22" s="31"/>
      <c r="M22" s="31"/>
      <c r="N22" s="31"/>
      <c r="O22" s="31"/>
      <c r="P22" s="31"/>
      <c r="Q22" s="31"/>
      <c r="R22" s="31"/>
    </row>
    <row r="23" spans="1:18" ht="14.5" customHeight="1" x14ac:dyDescent="0.35">
      <c r="A23" s="706">
        <f>'1.1 Pg Details'!$D$39</f>
        <v>0</v>
      </c>
      <c r="B23" s="706"/>
      <c r="C23" s="706"/>
      <c r="D23" s="706"/>
      <c r="E23" s="706"/>
      <c r="F23" s="706"/>
      <c r="G23" s="706"/>
      <c r="H23" s="706"/>
      <c r="I23" s="706"/>
      <c r="J23" s="706"/>
      <c r="K23" s="706"/>
    </row>
    <row r="24" spans="1:18" x14ac:dyDescent="0.35"/>
    <row r="25" spans="1:18" x14ac:dyDescent="0.35"/>
    <row r="26" spans="1:18" x14ac:dyDescent="0.35"/>
  </sheetData>
  <mergeCells count="2">
    <mergeCell ref="A23:K23"/>
    <mergeCell ref="A1:K1"/>
  </mergeCells>
  <conditionalFormatting sqref="N2">
    <cfRule type="cellIs" dxfId="383" priority="1" operator="equal">
      <formula>1</formula>
    </cfRule>
  </conditionalFormatting>
  <hyperlinks>
    <hyperlink ref="C12" location="'Purpose &amp; Error Check'!A1" display="Purpose &amp; Error Check" xr:uid="{FFA678CF-1122-48DA-AF6F-57EF64678E5B}"/>
    <hyperlink ref="C13" location="'Lookups'!A1" display="Lookups" xr:uid="{FD8B5882-55E3-4A50-B771-170DCF49752A}"/>
    <hyperlink ref="C11" location="'Configuration Control'!A1" display="Configuration Control" xr:uid="{17C8778F-08B2-450D-8166-40E2B067A2E4}"/>
    <hyperlink ref="C10" location="'Model Map'!A1" display="Model Map" xr:uid="{636E318D-9321-4590-BD32-CD17611C19B6}"/>
    <hyperlink ref="C8" location="'User Guide'!A1" display="User Guide" xr:uid="{250B072D-2247-4E7C-A38C-36752DE7C52E}"/>
    <hyperlink ref="C9" location="'User Guide (Admin)'!A1" display="User Guide (Admin)" xr:uid="{F0EC40DE-793D-4FD8-B168-BB15E8C305EF}"/>
  </hyperlinks>
  <pageMargins left="0.7" right="0.7" top="0.75" bottom="0.75" header="0.3" footer="0.3"/>
  <pageSetup paperSize="9" orientation="portrait" r:id="rId1"/>
  <headerFooter>
    <oddFooter>&amp;L_x000D_&amp;1#&amp;"Calibri"&amp;8&amp;K000000 Unclassified</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0" tint="-0.499984740745262"/>
    <pageSetUpPr fitToPage="1"/>
  </sheetPr>
  <dimension ref="A1:BD78"/>
  <sheetViews>
    <sheetView zoomScale="55" zoomScaleNormal="55" workbookViewId="0">
      <selection activeCell="AA33" sqref="AA33"/>
    </sheetView>
  </sheetViews>
  <sheetFormatPr defaultColWidth="8.81640625" defaultRowHeight="14.5" zeroHeight="1" x14ac:dyDescent="0.35"/>
  <cols>
    <col min="1" max="2" width="2.81640625" style="31" customWidth="1"/>
    <col min="3" max="3" width="11.453125" style="31" bestFit="1" customWidth="1"/>
    <col min="4" max="4" width="9" style="31" customWidth="1"/>
    <col min="5" max="9" width="8.81640625" style="31"/>
    <col min="10" max="10" width="17.81640625" style="31" customWidth="1"/>
    <col min="11" max="11" width="28" style="31" customWidth="1"/>
    <col min="12" max="13" width="25" style="31" customWidth="1"/>
    <col min="14" max="14" width="27.453125" style="31" customWidth="1"/>
    <col min="15" max="28" width="8.81640625" style="31"/>
    <col min="29" max="29" width="4" style="31" customWidth="1"/>
    <col min="30" max="16384" width="8.81640625" style="31"/>
  </cols>
  <sheetData>
    <row r="1" spans="1:55" ht="26.15" customHeight="1" x14ac:dyDescent="0.35">
      <c r="A1" s="707">
        <f>'1.1 Pg Details'!$D$39</f>
        <v>0</v>
      </c>
      <c r="B1" s="707"/>
      <c r="C1" s="707"/>
      <c r="D1" s="707"/>
      <c r="E1" s="707"/>
      <c r="F1" s="707"/>
      <c r="G1" s="707"/>
      <c r="H1" s="707"/>
      <c r="I1" s="707"/>
      <c r="J1" s="707"/>
      <c r="K1" s="707"/>
      <c r="L1" s="707"/>
      <c r="M1" s="707"/>
      <c r="N1" s="707"/>
      <c r="O1" s="707"/>
      <c r="P1" s="707"/>
      <c r="Q1" s="707"/>
      <c r="R1" s="707"/>
      <c r="S1" s="707"/>
      <c r="T1" s="707"/>
      <c r="U1" s="707"/>
      <c r="V1" s="707"/>
      <c r="W1" s="707"/>
      <c r="X1" s="707"/>
      <c r="Y1" s="707"/>
      <c r="Z1" s="707"/>
      <c r="AA1" s="707"/>
      <c r="AB1" s="707"/>
      <c r="AC1" s="707"/>
    </row>
    <row r="2" spans="1:55" s="13" customFormat="1" ht="15" customHeight="1" x14ac:dyDescent="0.35">
      <c r="K2" s="262"/>
      <c r="N2" s="262"/>
      <c r="AD2" s="120"/>
      <c r="AE2" s="120"/>
      <c r="AF2" s="120"/>
      <c r="AG2" s="120"/>
      <c r="AH2" s="120"/>
      <c r="AI2" s="120"/>
      <c r="AJ2" s="120"/>
      <c r="AK2" s="120"/>
      <c r="AL2" s="120"/>
      <c r="AM2" s="120"/>
      <c r="AN2" s="120"/>
      <c r="AO2" s="120"/>
      <c r="AP2" s="120"/>
      <c r="AQ2" s="120"/>
      <c r="AR2" s="120"/>
      <c r="AS2" s="120"/>
      <c r="AT2" s="120"/>
      <c r="AU2" s="120"/>
      <c r="AV2" s="120"/>
      <c r="AW2" s="120"/>
      <c r="AX2" s="120"/>
      <c r="AY2" s="120"/>
      <c r="AZ2" s="120"/>
      <c r="BA2" s="120"/>
      <c r="BB2" s="120"/>
      <c r="BC2" s="120"/>
    </row>
    <row r="3" spans="1:55" s="13" customFormat="1" ht="15" customHeight="1" x14ac:dyDescent="0.35">
      <c r="C3" s="13" t="s">
        <v>0</v>
      </c>
      <c r="D3" s="13" t="str">
        <f ca="1">MID(CELL("filename",A2),FIND("]",CELL("filename",A2))+1,255)</f>
        <v>Model Map</v>
      </c>
      <c r="AD3" s="120"/>
      <c r="AE3" s="120"/>
      <c r="AF3" s="120"/>
      <c r="AG3" s="120"/>
      <c r="AH3" s="120"/>
      <c r="AI3" s="120"/>
      <c r="AJ3" s="120"/>
      <c r="AK3" s="120"/>
      <c r="AL3" s="120"/>
      <c r="AM3" s="120"/>
      <c r="AN3" s="120"/>
      <c r="AO3" s="120"/>
      <c r="AP3" s="120"/>
      <c r="AQ3" s="120"/>
      <c r="AR3" s="120"/>
      <c r="AS3" s="120"/>
      <c r="AT3" s="120"/>
      <c r="AU3" s="120"/>
      <c r="AV3" s="120"/>
      <c r="AW3" s="120"/>
      <c r="AX3" s="120"/>
      <c r="AY3" s="120"/>
      <c r="AZ3" s="120"/>
      <c r="BA3" s="120"/>
      <c r="BB3" s="120"/>
      <c r="BC3" s="120"/>
    </row>
    <row r="4" spans="1:55" s="13" customFormat="1" ht="15" customHeight="1" x14ac:dyDescent="0.35">
      <c r="A4" s="47">
        <v>0</v>
      </c>
      <c r="C4" s="13" t="s">
        <v>1</v>
      </c>
      <c r="D4" s="13" t="str">
        <f ca="1">IF(D3="Template","",INDEX(rng_SheetTypes,MATCH(D3,rng_Worksheets,0)))</f>
        <v>Control</v>
      </c>
      <c r="AD4" s="120"/>
      <c r="AE4" s="120"/>
      <c r="AF4" s="120"/>
      <c r="AG4" s="120"/>
      <c r="AH4" s="120"/>
      <c r="AI4" s="120"/>
      <c r="AJ4" s="120"/>
      <c r="AK4" s="120"/>
      <c r="AL4" s="120"/>
      <c r="AM4" s="120"/>
      <c r="AN4" s="120"/>
      <c r="AO4" s="120"/>
      <c r="AP4" s="120"/>
      <c r="AQ4" s="120"/>
      <c r="AR4" s="120"/>
      <c r="AS4" s="120"/>
      <c r="AT4" s="120"/>
      <c r="AU4" s="120"/>
      <c r="AV4" s="120"/>
      <c r="AW4" s="120"/>
      <c r="AX4" s="120"/>
      <c r="AY4" s="120"/>
      <c r="AZ4" s="120"/>
      <c r="BA4" s="120"/>
      <c r="BB4" s="120"/>
      <c r="BC4" s="120"/>
    </row>
    <row r="5" spans="1:55" s="13" customFormat="1" ht="15" customHeight="1" x14ac:dyDescent="0.35">
      <c r="C5" s="13" t="s">
        <v>2</v>
      </c>
      <c r="D5" s="13" t="str">
        <f ca="1">IF(D3="Template","",INDEX(rng_Summarys,MATCH(D3,rng_Worksheets,0)))</f>
        <v>Overview of the logical structure of the tool</v>
      </c>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row>
    <row r="6" spans="1:55" x14ac:dyDescent="0.35"/>
    <row r="7" spans="1:55" s="15" customFormat="1" ht="40.4" customHeight="1" x14ac:dyDescent="0.35">
      <c r="B7" s="49" t="s">
        <v>30</v>
      </c>
      <c r="AD7" s="31"/>
      <c r="AE7" s="31"/>
      <c r="AF7" s="31"/>
      <c r="AG7" s="31"/>
      <c r="AH7" s="31"/>
      <c r="AI7" s="31"/>
      <c r="AJ7" s="31"/>
      <c r="AK7" s="31"/>
      <c r="AL7" s="31"/>
      <c r="AM7" s="31"/>
      <c r="AN7" s="31"/>
      <c r="AO7" s="31"/>
      <c r="AP7" s="31"/>
      <c r="AQ7" s="31"/>
      <c r="AR7" s="31"/>
      <c r="AS7" s="31"/>
      <c r="AT7" s="31"/>
      <c r="AU7" s="31"/>
      <c r="AV7" s="31"/>
      <c r="AW7" s="31"/>
      <c r="AX7" s="31"/>
      <c r="AY7" s="31"/>
      <c r="AZ7" s="31"/>
      <c r="BA7" s="31"/>
      <c r="BB7" s="31"/>
      <c r="BC7" s="31"/>
    </row>
    <row r="8" spans="1:55" x14ac:dyDescent="0.35">
      <c r="A8" s="15"/>
      <c r="AC8" s="15"/>
    </row>
    <row r="9" spans="1:55" ht="17.149999999999999" customHeight="1" x14ac:dyDescent="0.35">
      <c r="A9" s="15"/>
      <c r="C9" s="657" t="s">
        <v>34</v>
      </c>
      <c r="D9" s="58"/>
      <c r="E9" s="58"/>
      <c r="F9" s="58"/>
      <c r="G9" s="58"/>
      <c r="H9" s="58"/>
      <c r="I9" s="58"/>
      <c r="J9" s="58"/>
      <c r="K9" s="58"/>
      <c r="L9" s="58"/>
      <c r="M9" s="58"/>
      <c r="N9" s="58"/>
      <c r="O9" s="58"/>
      <c r="P9" s="58"/>
      <c r="Q9" s="58"/>
      <c r="R9" s="58"/>
      <c r="S9" s="58"/>
      <c r="T9" s="58"/>
      <c r="U9" s="58"/>
      <c r="V9" s="58"/>
      <c r="AC9" s="15"/>
    </row>
    <row r="10" spans="1:55" x14ac:dyDescent="0.35">
      <c r="A10" s="15"/>
      <c r="C10" s="58"/>
      <c r="D10" s="58"/>
      <c r="E10" s="58"/>
      <c r="F10" s="58"/>
      <c r="G10" s="58"/>
      <c r="H10" s="58"/>
      <c r="I10" s="58"/>
      <c r="J10" s="58"/>
      <c r="K10" s="58"/>
      <c r="L10" s="58"/>
      <c r="M10" s="58"/>
      <c r="N10" s="58"/>
      <c r="O10" s="58"/>
      <c r="P10" s="58"/>
      <c r="Q10" s="58"/>
      <c r="R10" s="58"/>
      <c r="S10" s="58"/>
      <c r="T10" s="58"/>
      <c r="U10" s="58"/>
      <c r="V10" s="58"/>
      <c r="AC10" s="15"/>
    </row>
    <row r="11" spans="1:55" x14ac:dyDescent="0.35">
      <c r="A11" s="15"/>
      <c r="C11" s="58"/>
      <c r="D11" s="58"/>
      <c r="E11" s="58"/>
      <c r="F11" s="58"/>
      <c r="G11" s="58"/>
      <c r="H11" s="58"/>
      <c r="I11" s="58"/>
      <c r="J11" s="58"/>
      <c r="K11" s="58"/>
      <c r="L11" s="58"/>
      <c r="M11" s="58"/>
      <c r="N11" s="58"/>
      <c r="O11" s="58"/>
      <c r="P11" s="58"/>
      <c r="Q11" s="58"/>
      <c r="R11" s="58"/>
      <c r="S11" s="58"/>
      <c r="T11" s="58"/>
      <c r="U11" s="58"/>
      <c r="V11" s="58"/>
      <c r="AC11" s="15"/>
    </row>
    <row r="12" spans="1:55" x14ac:dyDescent="0.35">
      <c r="A12" s="15"/>
      <c r="C12" s="58"/>
      <c r="D12" s="58"/>
      <c r="E12" s="58"/>
      <c r="F12" s="58"/>
      <c r="G12" s="58"/>
      <c r="H12" s="58"/>
      <c r="I12" s="58"/>
      <c r="J12" s="58"/>
      <c r="K12" s="58"/>
      <c r="L12" s="58"/>
      <c r="M12" s="58"/>
      <c r="N12" s="58"/>
      <c r="O12" s="58"/>
      <c r="P12" s="58"/>
      <c r="Q12" s="58"/>
      <c r="R12" s="58"/>
      <c r="S12" s="58"/>
      <c r="T12" s="58"/>
      <c r="U12" s="58"/>
      <c r="V12" s="58"/>
      <c r="AC12" s="15"/>
    </row>
    <row r="13" spans="1:55" x14ac:dyDescent="0.35">
      <c r="A13" s="15"/>
      <c r="C13" s="58"/>
      <c r="D13" s="58"/>
      <c r="E13" s="58"/>
      <c r="F13" s="58"/>
      <c r="G13" s="58"/>
      <c r="H13" s="58"/>
      <c r="I13" s="58"/>
      <c r="J13" s="58"/>
      <c r="K13" s="58"/>
      <c r="L13" s="58"/>
      <c r="M13" s="58"/>
      <c r="N13" s="58"/>
      <c r="O13" s="58"/>
      <c r="P13" s="58"/>
      <c r="Q13" s="58"/>
      <c r="R13" s="58"/>
      <c r="S13" s="58"/>
      <c r="T13" s="58"/>
      <c r="U13" s="58"/>
      <c r="V13" s="58"/>
      <c r="AC13" s="15"/>
    </row>
    <row r="14" spans="1:55" x14ac:dyDescent="0.35">
      <c r="A14" s="15"/>
      <c r="C14" s="58"/>
      <c r="D14" s="58"/>
      <c r="E14" s="58"/>
      <c r="F14" s="58"/>
      <c r="G14" s="58"/>
      <c r="H14" s="58"/>
      <c r="I14" s="58"/>
      <c r="J14" s="58"/>
      <c r="K14" s="58"/>
      <c r="L14" s="58"/>
      <c r="M14" s="58"/>
      <c r="N14" s="58"/>
      <c r="O14" s="58"/>
      <c r="P14" s="58"/>
      <c r="Q14" s="58"/>
      <c r="R14" s="58"/>
      <c r="S14" s="58"/>
      <c r="T14" s="58"/>
      <c r="U14" s="58"/>
      <c r="V14" s="58"/>
      <c r="AC14" s="15"/>
    </row>
    <row r="15" spans="1:55" x14ac:dyDescent="0.35">
      <c r="A15" s="15"/>
      <c r="C15" s="58"/>
      <c r="D15" s="58"/>
      <c r="E15" s="58"/>
      <c r="F15" s="58"/>
      <c r="G15" s="58"/>
      <c r="H15" s="58"/>
      <c r="I15" s="58"/>
      <c r="J15" s="58"/>
      <c r="K15" s="58"/>
      <c r="L15" s="58"/>
      <c r="M15" s="58"/>
      <c r="N15" s="58"/>
      <c r="O15" s="58"/>
      <c r="P15" s="58"/>
      <c r="Q15" s="58"/>
      <c r="R15" s="58"/>
      <c r="S15" s="58"/>
      <c r="T15" s="58"/>
      <c r="U15" s="58"/>
      <c r="V15" s="58"/>
      <c r="AC15" s="15"/>
    </row>
    <row r="16" spans="1:55" x14ac:dyDescent="0.35">
      <c r="A16" s="15"/>
      <c r="C16" s="58"/>
      <c r="D16" s="58"/>
      <c r="E16" s="58"/>
      <c r="F16" s="58"/>
      <c r="G16" s="58"/>
      <c r="H16" s="58"/>
      <c r="I16" s="58"/>
      <c r="J16" s="58"/>
      <c r="K16" s="58"/>
      <c r="L16" s="58"/>
      <c r="M16" s="58"/>
      <c r="N16" s="58"/>
      <c r="O16" s="58"/>
      <c r="P16" s="58"/>
      <c r="Q16" s="58"/>
      <c r="R16" s="58"/>
      <c r="S16" s="58"/>
      <c r="T16" s="58"/>
      <c r="U16" s="58"/>
      <c r="V16" s="58"/>
      <c r="AC16" s="15"/>
    </row>
    <row r="17" spans="1:29" x14ac:dyDescent="0.35">
      <c r="A17" s="15"/>
      <c r="C17" s="58"/>
      <c r="D17" s="58"/>
      <c r="E17" s="58"/>
      <c r="F17" s="58"/>
      <c r="G17" s="58"/>
      <c r="H17" s="58"/>
      <c r="I17" s="58"/>
      <c r="J17" s="58"/>
      <c r="K17" s="58"/>
      <c r="L17" s="58"/>
      <c r="M17" s="58"/>
      <c r="N17" s="58"/>
      <c r="O17" s="58"/>
      <c r="P17" s="58"/>
      <c r="Q17" s="58"/>
      <c r="R17" s="58"/>
      <c r="S17" s="58"/>
      <c r="T17" s="58"/>
      <c r="U17" s="58"/>
      <c r="V17" s="58"/>
      <c r="AC17" s="15"/>
    </row>
    <row r="18" spans="1:29" x14ac:dyDescent="0.35">
      <c r="A18" s="15"/>
      <c r="C18" s="58"/>
      <c r="D18" s="58"/>
      <c r="E18" s="58"/>
      <c r="F18" s="58"/>
      <c r="G18" s="58"/>
      <c r="H18" s="58"/>
      <c r="I18" s="58"/>
      <c r="J18" s="58"/>
      <c r="K18" s="58"/>
      <c r="L18" s="58"/>
      <c r="M18" s="58"/>
      <c r="N18" s="58"/>
      <c r="O18" s="58"/>
      <c r="P18" s="58"/>
      <c r="Q18" s="58"/>
      <c r="R18" s="58"/>
      <c r="S18" s="58"/>
      <c r="T18" s="58"/>
      <c r="U18" s="58"/>
      <c r="V18" s="58"/>
      <c r="AC18" s="15"/>
    </row>
    <row r="19" spans="1:29" x14ac:dyDescent="0.35">
      <c r="A19" s="15"/>
      <c r="C19" s="58"/>
      <c r="D19" s="58"/>
      <c r="E19" s="58"/>
      <c r="F19" s="58"/>
      <c r="G19" s="58"/>
      <c r="H19" s="58"/>
      <c r="I19" s="58"/>
      <c r="J19" s="58"/>
      <c r="K19" s="58"/>
      <c r="L19" s="58"/>
      <c r="M19" s="58"/>
      <c r="N19" s="58"/>
      <c r="O19" s="58"/>
      <c r="P19" s="58"/>
      <c r="Q19" s="58"/>
      <c r="R19" s="58"/>
      <c r="S19" s="58"/>
      <c r="T19" s="58"/>
      <c r="U19" s="58"/>
      <c r="V19" s="58"/>
      <c r="AC19" s="15"/>
    </row>
    <row r="20" spans="1:29" x14ac:dyDescent="0.35">
      <c r="A20" s="15"/>
      <c r="C20" s="58"/>
      <c r="D20" s="58"/>
      <c r="E20" s="58"/>
      <c r="F20" s="58"/>
      <c r="G20" s="58"/>
      <c r="H20" s="58"/>
      <c r="I20" s="58"/>
      <c r="J20" s="58"/>
      <c r="K20" s="58"/>
      <c r="L20" s="58"/>
      <c r="M20" s="58"/>
      <c r="N20" s="58"/>
      <c r="O20" s="58"/>
      <c r="P20" s="58"/>
      <c r="Q20" s="58"/>
      <c r="R20" s="58"/>
      <c r="S20" s="58"/>
      <c r="T20" s="58"/>
      <c r="U20" s="58"/>
      <c r="V20" s="58"/>
      <c r="AC20" s="15"/>
    </row>
    <row r="21" spans="1:29" x14ac:dyDescent="0.35">
      <c r="A21" s="15"/>
      <c r="C21" s="58"/>
      <c r="D21" s="58"/>
      <c r="E21" s="58"/>
      <c r="F21" s="58"/>
      <c r="G21" s="58"/>
      <c r="H21" s="58"/>
      <c r="I21" s="58"/>
      <c r="J21" s="58"/>
      <c r="K21" s="58"/>
      <c r="L21" s="58"/>
      <c r="M21" s="58"/>
      <c r="N21" s="58"/>
      <c r="O21" s="58"/>
      <c r="P21" s="58"/>
      <c r="Q21" s="58"/>
      <c r="R21" s="58"/>
      <c r="S21" s="58"/>
      <c r="T21" s="58"/>
      <c r="U21" s="58"/>
      <c r="V21" s="58"/>
      <c r="AC21" s="15"/>
    </row>
    <row r="22" spans="1:29" x14ac:dyDescent="0.35">
      <c r="A22" s="15"/>
      <c r="C22" s="58"/>
      <c r="D22" s="58"/>
      <c r="E22" s="58"/>
      <c r="F22" s="58"/>
      <c r="G22" s="58"/>
      <c r="H22" s="58"/>
      <c r="I22" s="58"/>
      <c r="J22" s="58"/>
      <c r="K22" s="58"/>
      <c r="L22" s="58"/>
      <c r="M22" s="58"/>
      <c r="N22" s="58"/>
      <c r="O22" s="58"/>
      <c r="P22" s="58"/>
      <c r="Q22" s="58"/>
      <c r="R22" s="58"/>
      <c r="S22" s="58"/>
      <c r="T22" s="58"/>
      <c r="U22" s="58"/>
      <c r="V22" s="58"/>
      <c r="AC22" s="15"/>
    </row>
    <row r="23" spans="1:29" x14ac:dyDescent="0.35">
      <c r="A23" s="15"/>
      <c r="C23" s="58"/>
      <c r="D23" s="58"/>
      <c r="E23" s="58"/>
      <c r="F23" s="58"/>
      <c r="G23" s="58"/>
      <c r="H23" s="58"/>
      <c r="I23" s="58"/>
      <c r="J23" s="58"/>
      <c r="K23" s="58"/>
      <c r="L23" s="58"/>
      <c r="M23" s="58"/>
      <c r="N23" s="58"/>
      <c r="O23" s="58"/>
      <c r="P23" s="58"/>
      <c r="Q23" s="58"/>
      <c r="R23" s="58"/>
      <c r="S23" s="58"/>
      <c r="T23" s="58"/>
      <c r="U23" s="58"/>
      <c r="V23" s="58"/>
      <c r="AC23" s="15"/>
    </row>
    <row r="24" spans="1:29" x14ac:dyDescent="0.35">
      <c r="A24" s="15"/>
      <c r="C24" s="58"/>
      <c r="D24" s="58"/>
      <c r="E24" s="58"/>
      <c r="F24" s="58"/>
      <c r="G24" s="58"/>
      <c r="H24" s="58"/>
      <c r="I24" s="58"/>
      <c r="J24" s="58"/>
      <c r="K24" s="58"/>
      <c r="L24" s="58"/>
      <c r="M24" s="58"/>
      <c r="N24" s="58"/>
      <c r="O24" s="58"/>
      <c r="P24" s="58"/>
      <c r="Q24" s="58"/>
      <c r="R24" s="58"/>
      <c r="S24" s="58"/>
      <c r="T24" s="58"/>
      <c r="U24" s="58"/>
      <c r="V24" s="58"/>
      <c r="AC24" s="15"/>
    </row>
    <row r="25" spans="1:29" x14ac:dyDescent="0.35">
      <c r="A25" s="15"/>
      <c r="C25" s="58"/>
      <c r="D25" s="58"/>
      <c r="E25" s="58"/>
      <c r="F25" s="58"/>
      <c r="G25" s="58"/>
      <c r="H25" s="58"/>
      <c r="I25" s="58"/>
      <c r="J25" s="58"/>
      <c r="K25" s="58"/>
      <c r="L25" s="58"/>
      <c r="M25" s="58"/>
      <c r="N25" s="58"/>
      <c r="O25" s="58"/>
      <c r="P25" s="58"/>
      <c r="Q25" s="58"/>
      <c r="R25" s="58"/>
      <c r="S25" s="58"/>
      <c r="T25" s="58"/>
      <c r="U25" s="58"/>
      <c r="V25" s="58"/>
      <c r="AC25" s="15"/>
    </row>
    <row r="26" spans="1:29" x14ac:dyDescent="0.35">
      <c r="A26" s="15"/>
      <c r="C26" s="58"/>
      <c r="D26" s="58"/>
      <c r="E26" s="58"/>
      <c r="F26" s="58"/>
      <c r="G26" s="58"/>
      <c r="H26" s="58"/>
      <c r="I26" s="58"/>
      <c r="J26" s="58"/>
      <c r="K26" s="58"/>
      <c r="L26" s="58"/>
      <c r="M26" s="58"/>
      <c r="N26" s="58"/>
      <c r="O26" s="58"/>
      <c r="P26" s="58"/>
      <c r="Q26" s="58"/>
      <c r="R26" s="58"/>
      <c r="S26" s="58"/>
      <c r="T26" s="58"/>
      <c r="U26" s="58"/>
      <c r="V26" s="58"/>
      <c r="AC26" s="15"/>
    </row>
    <row r="27" spans="1:29" x14ac:dyDescent="0.35">
      <c r="A27" s="15"/>
      <c r="C27" s="58"/>
      <c r="D27" s="58"/>
      <c r="E27" s="58"/>
      <c r="F27" s="58"/>
      <c r="G27" s="58"/>
      <c r="H27" s="58"/>
      <c r="I27" s="58"/>
      <c r="J27" s="58"/>
      <c r="K27" s="58"/>
      <c r="L27" s="58"/>
      <c r="M27" s="58"/>
      <c r="N27" s="58"/>
      <c r="O27" s="58"/>
      <c r="P27" s="58"/>
      <c r="Q27" s="58"/>
      <c r="R27" s="58"/>
      <c r="S27" s="58"/>
      <c r="T27" s="58"/>
      <c r="U27" s="58"/>
      <c r="V27" s="58"/>
      <c r="AC27" s="15"/>
    </row>
    <row r="28" spans="1:29" x14ac:dyDescent="0.35">
      <c r="A28" s="15"/>
      <c r="C28" s="58"/>
      <c r="D28" s="58"/>
      <c r="E28" s="58"/>
      <c r="F28" s="58"/>
      <c r="G28" s="58"/>
      <c r="H28" s="58"/>
      <c r="I28" s="58"/>
      <c r="J28" s="58"/>
      <c r="K28" s="58"/>
      <c r="L28" s="58"/>
      <c r="M28" s="58"/>
      <c r="N28" s="58"/>
      <c r="O28" s="58"/>
      <c r="P28" s="58"/>
      <c r="Q28" s="58"/>
      <c r="R28" s="58"/>
      <c r="S28" s="58"/>
      <c r="T28" s="58"/>
      <c r="U28" s="58"/>
      <c r="V28" s="58"/>
      <c r="AC28" s="15"/>
    </row>
    <row r="29" spans="1:29" x14ac:dyDescent="0.35">
      <c r="A29" s="15"/>
      <c r="C29" s="58"/>
      <c r="D29" s="58"/>
      <c r="E29" s="58"/>
      <c r="F29" s="58"/>
      <c r="G29" s="58"/>
      <c r="H29" s="58"/>
      <c r="I29" s="58"/>
      <c r="J29" s="58"/>
      <c r="K29" s="58"/>
      <c r="L29" s="58"/>
      <c r="M29" s="58"/>
      <c r="N29" s="58"/>
      <c r="O29" s="58"/>
      <c r="P29" s="58"/>
      <c r="Q29" s="58"/>
      <c r="R29" s="58"/>
      <c r="S29" s="58"/>
      <c r="T29" s="58"/>
      <c r="U29" s="58"/>
      <c r="V29" s="58"/>
      <c r="AC29" s="15"/>
    </row>
    <row r="30" spans="1:29" x14ac:dyDescent="0.35">
      <c r="A30" s="15"/>
      <c r="C30" s="58"/>
      <c r="D30" s="58"/>
      <c r="E30" s="58"/>
      <c r="F30" s="58"/>
      <c r="G30" s="58"/>
      <c r="H30" s="58"/>
      <c r="I30" s="58"/>
      <c r="J30" s="58"/>
      <c r="K30" s="58"/>
      <c r="L30" s="58"/>
      <c r="M30" s="58"/>
      <c r="N30" s="58"/>
      <c r="O30" s="58"/>
      <c r="P30" s="58"/>
      <c r="Q30" s="58"/>
      <c r="R30" s="58"/>
      <c r="S30" s="58"/>
      <c r="T30" s="58"/>
      <c r="U30" s="58"/>
      <c r="V30" s="58"/>
      <c r="AC30" s="15"/>
    </row>
    <row r="31" spans="1:29" x14ac:dyDescent="0.35">
      <c r="A31" s="15"/>
      <c r="C31" s="58"/>
      <c r="D31" s="58"/>
      <c r="E31" s="58"/>
      <c r="F31" s="58"/>
      <c r="G31" s="58"/>
      <c r="H31" s="58"/>
      <c r="I31" s="58"/>
      <c r="J31" s="58"/>
      <c r="K31" s="58"/>
      <c r="L31" s="58"/>
      <c r="M31" s="58"/>
      <c r="N31" s="58"/>
      <c r="O31" s="58"/>
      <c r="P31" s="58"/>
      <c r="Q31" s="58"/>
      <c r="R31" s="58"/>
      <c r="S31" s="58"/>
      <c r="T31" s="58"/>
      <c r="U31" s="58"/>
      <c r="V31" s="58"/>
      <c r="AC31" s="15"/>
    </row>
    <row r="32" spans="1:29" x14ac:dyDescent="0.35">
      <c r="A32" s="15"/>
      <c r="C32" s="58"/>
      <c r="D32" s="58"/>
      <c r="E32" s="58"/>
      <c r="F32" s="58"/>
      <c r="G32" s="58"/>
      <c r="H32" s="58"/>
      <c r="I32" s="58"/>
      <c r="J32" s="58"/>
      <c r="K32" s="58"/>
      <c r="L32" s="58"/>
      <c r="M32" s="58"/>
      <c r="N32" s="58"/>
      <c r="O32" s="58"/>
      <c r="P32" s="58"/>
      <c r="Q32" s="58"/>
      <c r="R32" s="58"/>
      <c r="S32" s="58"/>
      <c r="T32" s="58"/>
      <c r="U32" s="58"/>
      <c r="V32" s="58"/>
      <c r="AC32" s="15"/>
    </row>
    <row r="33" spans="1:29" x14ac:dyDescent="0.35">
      <c r="A33" s="15"/>
      <c r="C33" s="58"/>
      <c r="D33" s="58"/>
      <c r="E33" s="58"/>
      <c r="F33" s="58"/>
      <c r="G33" s="58"/>
      <c r="H33" s="58"/>
      <c r="I33" s="58"/>
      <c r="J33" s="58"/>
      <c r="K33" s="58"/>
      <c r="L33" s="58"/>
      <c r="M33" s="58"/>
      <c r="N33" s="58"/>
      <c r="O33" s="58"/>
      <c r="P33" s="58"/>
      <c r="Q33" s="58"/>
      <c r="R33" s="58"/>
      <c r="S33" s="58"/>
      <c r="T33" s="58"/>
      <c r="U33" s="58"/>
      <c r="V33" s="58"/>
      <c r="AC33" s="15"/>
    </row>
    <row r="34" spans="1:29" ht="18.5" x14ac:dyDescent="0.35">
      <c r="A34" s="15"/>
      <c r="C34" s="658" t="s">
        <v>35</v>
      </c>
      <c r="D34" s="162"/>
      <c r="E34" s="162"/>
      <c r="F34" s="162"/>
      <c r="G34" s="162"/>
      <c r="H34" s="162"/>
      <c r="I34" s="162"/>
      <c r="J34" s="162"/>
      <c r="K34" s="162"/>
      <c r="L34" s="162"/>
      <c r="M34" s="162"/>
      <c r="N34" s="162"/>
      <c r="O34" s="162"/>
      <c r="P34" s="162"/>
      <c r="Q34" s="162"/>
      <c r="R34" s="162"/>
      <c r="S34" s="162"/>
      <c r="T34" s="162"/>
      <c r="U34" s="162"/>
      <c r="V34" s="162"/>
      <c r="AC34" s="15"/>
    </row>
    <row r="35" spans="1:29" x14ac:dyDescent="0.35">
      <c r="A35" s="15"/>
      <c r="C35" s="162"/>
      <c r="D35" s="162"/>
      <c r="E35" s="162"/>
      <c r="F35" s="162"/>
      <c r="G35" s="162"/>
      <c r="H35" s="162"/>
      <c r="I35" s="162"/>
      <c r="J35" s="162"/>
      <c r="K35" s="162"/>
      <c r="L35" s="162"/>
      <c r="M35" s="162"/>
      <c r="N35" s="162"/>
      <c r="O35" s="162"/>
      <c r="P35" s="162"/>
      <c r="Q35" s="162"/>
      <c r="R35" s="162"/>
      <c r="S35" s="162"/>
      <c r="T35" s="162"/>
      <c r="U35" s="162"/>
      <c r="V35" s="162"/>
      <c r="AC35" s="15"/>
    </row>
    <row r="36" spans="1:29" x14ac:dyDescent="0.35">
      <c r="A36" s="15"/>
      <c r="C36" s="162"/>
      <c r="D36" s="162"/>
      <c r="E36" s="162"/>
      <c r="F36" s="162"/>
      <c r="G36" s="162"/>
      <c r="H36" s="162"/>
      <c r="I36" s="162"/>
      <c r="J36" s="162"/>
      <c r="K36" s="162"/>
      <c r="L36" s="162"/>
      <c r="M36" s="162"/>
      <c r="N36" s="162"/>
      <c r="O36" s="162"/>
      <c r="P36" s="162"/>
      <c r="Q36" s="162"/>
      <c r="R36" s="162"/>
      <c r="S36" s="162"/>
      <c r="T36" s="162"/>
      <c r="U36" s="162"/>
      <c r="V36" s="162"/>
      <c r="AC36" s="15"/>
    </row>
    <row r="37" spans="1:29" x14ac:dyDescent="0.35">
      <c r="A37" s="15"/>
      <c r="C37" s="162"/>
      <c r="D37" s="162"/>
      <c r="E37" s="162"/>
      <c r="F37" s="162"/>
      <c r="G37" s="162"/>
      <c r="H37" s="162"/>
      <c r="I37" s="162"/>
      <c r="J37" s="162"/>
      <c r="K37" s="162"/>
      <c r="L37" s="162"/>
      <c r="M37" s="162"/>
      <c r="N37" s="162"/>
      <c r="O37" s="162"/>
      <c r="P37" s="162"/>
      <c r="Q37" s="162"/>
      <c r="R37" s="162"/>
      <c r="S37" s="162"/>
      <c r="T37" s="162"/>
      <c r="U37" s="162"/>
      <c r="V37" s="162"/>
      <c r="AC37" s="15"/>
    </row>
    <row r="38" spans="1:29" x14ac:dyDescent="0.35">
      <c r="A38" s="15"/>
      <c r="C38" s="162"/>
      <c r="D38" s="162"/>
      <c r="E38" s="162"/>
      <c r="F38" s="162"/>
      <c r="G38" s="162"/>
      <c r="H38" s="162"/>
      <c r="I38" s="162"/>
      <c r="J38" s="162"/>
      <c r="K38" s="162"/>
      <c r="L38" s="162"/>
      <c r="M38" s="162"/>
      <c r="N38" s="162"/>
      <c r="O38" s="162"/>
      <c r="P38" s="162"/>
      <c r="Q38" s="162"/>
      <c r="R38" s="162"/>
      <c r="S38" s="162"/>
      <c r="T38" s="162"/>
      <c r="U38" s="162"/>
      <c r="V38" s="162"/>
      <c r="AC38" s="15"/>
    </row>
    <row r="39" spans="1:29" x14ac:dyDescent="0.35">
      <c r="A39" s="15"/>
      <c r="C39" s="162"/>
      <c r="D39" s="162"/>
      <c r="E39" s="162"/>
      <c r="F39" s="162"/>
      <c r="G39" s="162"/>
      <c r="H39" s="162"/>
      <c r="I39" s="162"/>
      <c r="J39" s="162"/>
      <c r="K39" s="162"/>
      <c r="L39" s="162"/>
      <c r="M39" s="162"/>
      <c r="N39" s="162"/>
      <c r="O39" s="162"/>
      <c r="P39" s="162"/>
      <c r="Q39" s="162"/>
      <c r="R39" s="162"/>
      <c r="S39" s="162"/>
      <c r="T39" s="162"/>
      <c r="U39" s="162"/>
      <c r="V39" s="162"/>
      <c r="AC39" s="15"/>
    </row>
    <row r="40" spans="1:29" x14ac:dyDescent="0.35">
      <c r="A40" s="15"/>
      <c r="C40" s="162"/>
      <c r="D40" s="162"/>
      <c r="E40" s="162"/>
      <c r="F40" s="162"/>
      <c r="G40" s="162"/>
      <c r="H40" s="162"/>
      <c r="I40" s="162"/>
      <c r="J40" s="162"/>
      <c r="K40" s="162"/>
      <c r="L40" s="162"/>
      <c r="M40" s="162"/>
      <c r="N40" s="162"/>
      <c r="O40" s="162"/>
      <c r="P40" s="162"/>
      <c r="Q40" s="162"/>
      <c r="R40" s="162"/>
      <c r="S40" s="162"/>
      <c r="T40" s="162"/>
      <c r="U40" s="162"/>
      <c r="V40" s="162"/>
      <c r="AC40" s="15"/>
    </row>
    <row r="41" spans="1:29" x14ac:dyDescent="0.35">
      <c r="A41" s="15"/>
      <c r="C41" s="162"/>
      <c r="D41" s="162"/>
      <c r="E41" s="162"/>
      <c r="F41" s="162"/>
      <c r="G41" s="162"/>
      <c r="H41" s="162"/>
      <c r="I41" s="162"/>
      <c r="J41" s="162"/>
      <c r="K41" s="162"/>
      <c r="L41" s="162"/>
      <c r="M41" s="162"/>
      <c r="N41" s="162"/>
      <c r="O41" s="162"/>
      <c r="P41" s="162"/>
      <c r="Q41" s="162"/>
      <c r="R41" s="162"/>
      <c r="S41" s="162"/>
      <c r="T41" s="162"/>
      <c r="U41" s="162"/>
      <c r="V41" s="162"/>
      <c r="AC41" s="15"/>
    </row>
    <row r="42" spans="1:29" x14ac:dyDescent="0.35">
      <c r="A42" s="15"/>
      <c r="C42" s="162"/>
      <c r="D42" s="162"/>
      <c r="E42" s="162"/>
      <c r="F42" s="162"/>
      <c r="G42" s="162"/>
      <c r="H42" s="162"/>
      <c r="I42" s="162"/>
      <c r="J42" s="162"/>
      <c r="K42" s="162"/>
      <c r="L42" s="162"/>
      <c r="M42" s="162"/>
      <c r="N42" s="162"/>
      <c r="O42" s="162"/>
      <c r="P42" s="162"/>
      <c r="Q42" s="162"/>
      <c r="R42" s="162"/>
      <c r="S42" s="162"/>
      <c r="T42" s="162"/>
      <c r="U42" s="162"/>
      <c r="V42" s="162"/>
      <c r="AC42" s="15"/>
    </row>
    <row r="43" spans="1:29" x14ac:dyDescent="0.35">
      <c r="A43" s="15"/>
      <c r="C43" s="162"/>
      <c r="D43" s="162"/>
      <c r="E43" s="162"/>
      <c r="F43" s="162"/>
      <c r="G43" s="162"/>
      <c r="H43" s="162"/>
      <c r="I43" s="162"/>
      <c r="J43" s="162"/>
      <c r="K43" s="162"/>
      <c r="L43" s="162"/>
      <c r="M43" s="162"/>
      <c r="N43" s="162"/>
      <c r="O43" s="162"/>
      <c r="P43" s="162"/>
      <c r="Q43" s="162"/>
      <c r="R43" s="162"/>
      <c r="S43" s="162"/>
      <c r="T43" s="162"/>
      <c r="U43" s="162"/>
      <c r="V43" s="162"/>
      <c r="AC43" s="15"/>
    </row>
    <row r="44" spans="1:29" x14ac:dyDescent="0.35">
      <c r="A44" s="15"/>
      <c r="C44" s="162"/>
      <c r="D44" s="162"/>
      <c r="E44" s="162"/>
      <c r="F44" s="162"/>
      <c r="G44" s="162"/>
      <c r="H44" s="162"/>
      <c r="I44" s="162"/>
      <c r="J44" s="162"/>
      <c r="K44" s="162"/>
      <c r="L44" s="162"/>
      <c r="M44" s="162"/>
      <c r="N44" s="162"/>
      <c r="O44" s="162"/>
      <c r="P44" s="162"/>
      <c r="Q44" s="162"/>
      <c r="R44" s="162"/>
      <c r="S44" s="162"/>
      <c r="T44" s="162"/>
      <c r="U44" s="162"/>
      <c r="V44" s="162"/>
      <c r="AC44" s="15"/>
    </row>
    <row r="45" spans="1:29" x14ac:dyDescent="0.35">
      <c r="A45" s="15"/>
      <c r="C45" s="162"/>
      <c r="D45" s="162"/>
      <c r="E45" s="162"/>
      <c r="F45" s="162"/>
      <c r="G45" s="162"/>
      <c r="H45" s="162"/>
      <c r="I45" s="162"/>
      <c r="J45" s="162"/>
      <c r="K45" s="162"/>
      <c r="L45" s="162"/>
      <c r="M45" s="162"/>
      <c r="N45" s="162"/>
      <c r="O45" s="162"/>
      <c r="P45" s="162"/>
      <c r="Q45" s="162"/>
      <c r="R45" s="162"/>
      <c r="S45" s="162"/>
      <c r="T45" s="162"/>
      <c r="U45" s="162"/>
      <c r="V45" s="162"/>
      <c r="AC45" s="15"/>
    </row>
    <row r="46" spans="1:29" x14ac:dyDescent="0.35">
      <c r="A46" s="15"/>
      <c r="C46" s="162"/>
      <c r="D46" s="162"/>
      <c r="E46" s="162"/>
      <c r="F46" s="162"/>
      <c r="G46" s="162"/>
      <c r="H46" s="162"/>
      <c r="I46" s="162"/>
      <c r="J46" s="162"/>
      <c r="K46" s="162"/>
      <c r="L46" s="162"/>
      <c r="M46" s="162"/>
      <c r="N46" s="162"/>
      <c r="O46" s="162"/>
      <c r="P46" s="162"/>
      <c r="Q46" s="162"/>
      <c r="R46" s="162"/>
      <c r="S46" s="162"/>
      <c r="T46" s="162"/>
      <c r="U46" s="162"/>
      <c r="V46" s="162"/>
      <c r="AC46" s="15"/>
    </row>
    <row r="47" spans="1:29" x14ac:dyDescent="0.35">
      <c r="A47" s="15"/>
      <c r="C47" s="162"/>
      <c r="D47" s="162"/>
      <c r="E47" s="162"/>
      <c r="F47" s="162"/>
      <c r="G47" s="162"/>
      <c r="H47" s="162"/>
      <c r="I47" s="162"/>
      <c r="J47" s="162"/>
      <c r="K47" s="162"/>
      <c r="L47" s="162"/>
      <c r="M47" s="162"/>
      <c r="N47" s="162"/>
      <c r="O47" s="162"/>
      <c r="P47" s="162"/>
      <c r="Q47" s="162"/>
      <c r="R47" s="162"/>
      <c r="S47" s="162"/>
      <c r="T47" s="162"/>
      <c r="U47" s="162"/>
      <c r="V47" s="162"/>
      <c r="AC47" s="15"/>
    </row>
    <row r="48" spans="1:29" x14ac:dyDescent="0.35">
      <c r="A48" s="15"/>
      <c r="C48" s="162"/>
      <c r="D48" s="162"/>
      <c r="E48" s="162"/>
      <c r="F48" s="162"/>
      <c r="G48" s="162"/>
      <c r="H48" s="162"/>
      <c r="I48" s="162"/>
      <c r="J48" s="162"/>
      <c r="K48" s="162"/>
      <c r="L48" s="162"/>
      <c r="M48" s="162"/>
      <c r="N48" s="162"/>
      <c r="O48" s="162"/>
      <c r="P48" s="162"/>
      <c r="Q48" s="162"/>
      <c r="R48" s="162"/>
      <c r="S48" s="162"/>
      <c r="T48" s="162"/>
      <c r="U48" s="162"/>
      <c r="V48" s="162"/>
      <c r="AC48" s="15"/>
    </row>
    <row r="49" spans="1:56" x14ac:dyDescent="0.35">
      <c r="A49" s="15"/>
      <c r="C49" s="162"/>
      <c r="D49" s="162"/>
      <c r="E49" s="162"/>
      <c r="F49" s="162"/>
      <c r="G49" s="162"/>
      <c r="H49" s="162"/>
      <c r="I49" s="162"/>
      <c r="J49" s="162"/>
      <c r="K49" s="162"/>
      <c r="L49" s="162"/>
      <c r="M49" s="162"/>
      <c r="N49" s="162"/>
      <c r="O49" s="162"/>
      <c r="P49" s="162"/>
      <c r="Q49" s="162"/>
      <c r="R49" s="162"/>
      <c r="S49" s="162"/>
      <c r="T49" s="162"/>
      <c r="U49" s="162"/>
      <c r="V49" s="162"/>
      <c r="AC49" s="15"/>
    </row>
    <row r="50" spans="1:56" x14ac:dyDescent="0.35">
      <c r="A50" s="15"/>
      <c r="C50" s="162"/>
      <c r="D50" s="162"/>
      <c r="E50" s="162"/>
      <c r="F50" s="162"/>
      <c r="G50" s="162"/>
      <c r="H50" s="162"/>
      <c r="I50" s="162"/>
      <c r="J50" s="162"/>
      <c r="K50" s="162"/>
      <c r="L50" s="162"/>
      <c r="M50" s="162"/>
      <c r="N50" s="162"/>
      <c r="O50" s="162"/>
      <c r="P50" s="162"/>
      <c r="Q50" s="162"/>
      <c r="R50" s="162"/>
      <c r="S50" s="162"/>
      <c r="T50" s="162"/>
      <c r="U50" s="162"/>
      <c r="V50" s="162"/>
      <c r="AC50" s="15"/>
    </row>
    <row r="51" spans="1:56" x14ac:dyDescent="0.35">
      <c r="A51" s="15"/>
      <c r="C51" s="162"/>
      <c r="D51" s="162"/>
      <c r="E51" s="162"/>
      <c r="F51" s="162"/>
      <c r="G51" s="162"/>
      <c r="H51" s="162"/>
      <c r="I51" s="162"/>
      <c r="J51" s="162"/>
      <c r="K51" s="162"/>
      <c r="L51" s="162"/>
      <c r="M51" s="162"/>
      <c r="N51" s="162"/>
      <c r="O51" s="162"/>
      <c r="P51" s="162"/>
      <c r="Q51" s="162"/>
      <c r="R51" s="162"/>
      <c r="S51" s="162"/>
      <c r="T51" s="162"/>
      <c r="U51" s="162"/>
      <c r="V51" s="162"/>
      <c r="AC51" s="15"/>
    </row>
    <row r="52" spans="1:56" x14ac:dyDescent="0.35">
      <c r="A52" s="15"/>
      <c r="C52" s="162"/>
      <c r="D52" s="162"/>
      <c r="E52" s="162"/>
      <c r="F52" s="162"/>
      <c r="G52" s="162"/>
      <c r="H52" s="162"/>
      <c r="I52" s="162"/>
      <c r="J52" s="162"/>
      <c r="K52" s="162"/>
      <c r="L52" s="162"/>
      <c r="M52" s="162"/>
      <c r="N52" s="162"/>
      <c r="O52" s="162"/>
      <c r="P52" s="162"/>
      <c r="Q52" s="162"/>
      <c r="R52" s="162"/>
      <c r="S52" s="162"/>
      <c r="T52" s="162"/>
      <c r="U52" s="162"/>
      <c r="V52" s="162"/>
      <c r="AC52" s="15"/>
    </row>
    <row r="53" spans="1:56" x14ac:dyDescent="0.35">
      <c r="A53" s="15"/>
      <c r="C53" s="162"/>
      <c r="D53" s="162"/>
      <c r="E53" s="162"/>
      <c r="F53" s="162"/>
      <c r="G53" s="162"/>
      <c r="H53" s="162"/>
      <c r="I53" s="162"/>
      <c r="J53" s="162"/>
      <c r="K53" s="162"/>
      <c r="L53" s="162"/>
      <c r="M53" s="162"/>
      <c r="N53" s="162"/>
      <c r="O53" s="162"/>
      <c r="P53" s="162"/>
      <c r="Q53" s="162"/>
      <c r="R53" s="162"/>
      <c r="S53" s="162"/>
      <c r="T53" s="162"/>
      <c r="U53" s="162"/>
      <c r="V53" s="162"/>
      <c r="AC53" s="15"/>
    </row>
    <row r="54" spans="1:56" x14ac:dyDescent="0.35">
      <c r="A54" s="15"/>
      <c r="C54" s="162"/>
      <c r="D54" s="162"/>
      <c r="E54" s="162"/>
      <c r="F54" s="162"/>
      <c r="G54" s="162"/>
      <c r="H54" s="162"/>
      <c r="I54" s="162"/>
      <c r="J54" s="162"/>
      <c r="K54" s="162"/>
      <c r="L54" s="162"/>
      <c r="M54" s="162"/>
      <c r="N54" s="162"/>
      <c r="O54" s="162"/>
      <c r="P54" s="162"/>
      <c r="Q54" s="162"/>
      <c r="R54" s="162"/>
      <c r="S54" s="162"/>
      <c r="T54" s="162"/>
      <c r="U54" s="162"/>
      <c r="V54" s="162"/>
      <c r="AC54" s="15"/>
    </row>
    <row r="55" spans="1:56" x14ac:dyDescent="0.35">
      <c r="A55" s="15"/>
      <c r="C55" s="162"/>
      <c r="D55" s="162"/>
      <c r="E55" s="162"/>
      <c r="F55" s="162"/>
      <c r="G55" s="162"/>
      <c r="H55" s="162"/>
      <c r="I55" s="162"/>
      <c r="J55" s="162"/>
      <c r="K55" s="162"/>
      <c r="L55" s="162"/>
      <c r="M55" s="162"/>
      <c r="N55" s="162"/>
      <c r="O55" s="162"/>
      <c r="P55" s="162"/>
      <c r="Q55" s="162"/>
      <c r="R55" s="162"/>
      <c r="S55" s="162"/>
      <c r="T55" s="162"/>
      <c r="U55" s="162"/>
      <c r="V55" s="162"/>
      <c r="AC55" s="15"/>
    </row>
    <row r="56" spans="1:56" x14ac:dyDescent="0.35">
      <c r="A56" s="15"/>
      <c r="C56" s="162"/>
      <c r="D56" s="162"/>
      <c r="E56" s="162"/>
      <c r="F56" s="162"/>
      <c r="G56" s="162"/>
      <c r="H56" s="162"/>
      <c r="I56" s="162"/>
      <c r="J56" s="162"/>
      <c r="K56" s="162"/>
      <c r="L56" s="162"/>
      <c r="M56" s="162"/>
      <c r="N56" s="162"/>
      <c r="O56" s="162"/>
      <c r="P56" s="162"/>
      <c r="Q56" s="162"/>
      <c r="R56" s="162"/>
      <c r="S56" s="162"/>
      <c r="T56" s="162"/>
      <c r="U56" s="162"/>
      <c r="V56" s="162"/>
      <c r="AC56" s="15"/>
    </row>
    <row r="57" spans="1:56" x14ac:dyDescent="0.35">
      <c r="A57" s="15"/>
      <c r="C57" s="162"/>
      <c r="D57" s="162"/>
      <c r="E57" s="162"/>
      <c r="F57" s="162"/>
      <c r="G57" s="162"/>
      <c r="H57" s="162"/>
      <c r="I57" s="162"/>
      <c r="J57" s="162"/>
      <c r="K57" s="162"/>
      <c r="L57" s="162"/>
      <c r="M57" s="162"/>
      <c r="N57" s="162"/>
      <c r="O57" s="162"/>
      <c r="P57" s="162"/>
      <c r="Q57" s="162"/>
      <c r="R57" s="162"/>
      <c r="S57" s="162"/>
      <c r="T57" s="162"/>
      <c r="U57" s="162"/>
      <c r="V57" s="162"/>
      <c r="AC57" s="15"/>
    </row>
    <row r="58" spans="1:56" x14ac:dyDescent="0.35">
      <c r="A58" s="15"/>
      <c r="C58" s="162"/>
      <c r="D58" s="162"/>
      <c r="E58" s="162"/>
      <c r="F58" s="162"/>
      <c r="G58" s="162"/>
      <c r="H58" s="162"/>
      <c r="I58" s="162"/>
      <c r="J58" s="162"/>
      <c r="K58" s="162"/>
      <c r="L58" s="162"/>
      <c r="M58" s="162"/>
      <c r="N58" s="162"/>
      <c r="O58" s="162"/>
      <c r="P58" s="162"/>
      <c r="Q58" s="162"/>
      <c r="R58" s="162"/>
      <c r="S58" s="162"/>
      <c r="T58" s="162"/>
      <c r="U58" s="162"/>
      <c r="V58" s="162"/>
      <c r="AC58" s="15"/>
    </row>
    <row r="59" spans="1:56" x14ac:dyDescent="0.35">
      <c r="A59" s="15"/>
      <c r="C59" s="162"/>
      <c r="D59" s="162"/>
      <c r="E59" s="162"/>
      <c r="F59" s="162"/>
      <c r="G59" s="162"/>
      <c r="H59" s="162"/>
      <c r="I59" s="162"/>
      <c r="J59" s="162"/>
      <c r="K59" s="162"/>
      <c r="L59" s="162"/>
      <c r="M59" s="162"/>
      <c r="N59" s="162"/>
      <c r="O59" s="162"/>
      <c r="P59" s="162"/>
      <c r="Q59" s="162"/>
      <c r="R59" s="162"/>
      <c r="S59" s="162"/>
      <c r="T59" s="162"/>
      <c r="U59" s="162"/>
      <c r="V59" s="162"/>
      <c r="AC59" s="15"/>
    </row>
    <row r="60" spans="1:56" x14ac:dyDescent="0.35">
      <c r="A60" s="15"/>
      <c r="AC60" s="15"/>
    </row>
    <row r="61" spans="1:56" x14ac:dyDescent="0.35">
      <c r="A61" s="15"/>
      <c r="AC61" s="15"/>
    </row>
    <row r="62" spans="1:56" x14ac:dyDescent="0.3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row>
    <row r="63" spans="1:56" x14ac:dyDescent="0.35"/>
    <row r="64" spans="1:56" s="15" customFormat="1" x14ac:dyDescent="0.35">
      <c r="B64" s="59" t="s">
        <v>21</v>
      </c>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row>
    <row r="65" spans="1:29" ht="20" x14ac:dyDescent="0.35">
      <c r="A65" s="707">
        <f>'1.1 Pg Details'!$D$39</f>
        <v>0</v>
      </c>
      <c r="B65" s="707"/>
      <c r="C65" s="707"/>
      <c r="D65" s="707"/>
      <c r="E65" s="707"/>
      <c r="F65" s="707"/>
      <c r="G65" s="707"/>
      <c r="H65" s="707"/>
      <c r="I65" s="707"/>
      <c r="J65" s="707"/>
      <c r="K65" s="707"/>
      <c r="L65" s="707"/>
      <c r="M65" s="707"/>
      <c r="N65" s="707"/>
      <c r="O65" s="707"/>
      <c r="P65" s="707"/>
      <c r="Q65" s="707"/>
      <c r="R65" s="707"/>
      <c r="S65" s="707"/>
      <c r="T65" s="707"/>
      <c r="U65" s="707"/>
      <c r="V65" s="707"/>
      <c r="W65" s="707"/>
      <c r="X65" s="707"/>
      <c r="Y65" s="707"/>
      <c r="Z65" s="707"/>
      <c r="AA65" s="707"/>
      <c r="AB65" s="707"/>
      <c r="AC65" s="707"/>
    </row>
    <row r="66" spans="1:29" x14ac:dyDescent="0.35"/>
    <row r="67" spans="1:29" x14ac:dyDescent="0.35"/>
    <row r="68" spans="1:29" x14ac:dyDescent="0.35"/>
    <row r="69" spans="1:29" x14ac:dyDescent="0.35"/>
    <row r="70" spans="1:29" x14ac:dyDescent="0.35"/>
    <row r="71" spans="1:29" x14ac:dyDescent="0.35"/>
    <row r="72" spans="1:29" x14ac:dyDescent="0.35"/>
    <row r="73" spans="1:29" x14ac:dyDescent="0.35"/>
    <row r="74" spans="1:29" x14ac:dyDescent="0.35"/>
    <row r="75" spans="1:29" x14ac:dyDescent="0.35"/>
    <row r="76" spans="1:29" x14ac:dyDescent="0.35"/>
    <row r="77" spans="1:29" x14ac:dyDescent="0.35"/>
    <row r="78" spans="1:29" x14ac:dyDescent="0.35"/>
  </sheetData>
  <mergeCells count="2">
    <mergeCell ref="A1:AC1"/>
    <mergeCell ref="A65:AC65"/>
  </mergeCells>
  <conditionalFormatting sqref="N2">
    <cfRule type="cellIs" dxfId="382" priority="3" operator="equal">
      <formula>1</formula>
    </cfRule>
  </conditionalFormatting>
  <conditionalFormatting sqref="K2">
    <cfRule type="cellIs" dxfId="381" priority="2" operator="equal">
      <formula>1</formula>
    </cfRule>
  </conditionalFormatting>
  <conditionalFormatting sqref="A4">
    <cfRule type="cellIs" dxfId="380" priority="1" operator="equal">
      <formula>0</formula>
    </cfRule>
  </conditionalFormatting>
  <pageMargins left="0.7" right="0.7" top="0.75" bottom="0.75" header="0.3" footer="0.3"/>
  <pageSetup paperSize="8" scale="70" orientation="landscape" r:id="rId1"/>
  <headerFooter>
    <oddFooter>&amp;L_x000D_&amp;1#&amp;"Calibri"&amp;8&amp;K000000 Unclassified</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0662B-BDC4-4873-9B74-CB437B05A57E}">
  <sheetPr codeName="Sheet31">
    <tabColor theme="0" tint="-0.499984740745262"/>
  </sheetPr>
  <dimension ref="A1:G19"/>
  <sheetViews>
    <sheetView topLeftCell="A12" zoomScale="70" zoomScaleNormal="70" workbookViewId="0">
      <selection activeCell="K14" sqref="K14"/>
    </sheetView>
  </sheetViews>
  <sheetFormatPr defaultColWidth="8.81640625" defaultRowHeight="200.15" customHeight="1" x14ac:dyDescent="0.35"/>
  <cols>
    <col min="1" max="2" width="2.81640625" customWidth="1"/>
    <col min="3" max="3" width="15.453125" customWidth="1"/>
    <col min="4" max="4" width="87.54296875" customWidth="1"/>
    <col min="5" max="5" width="135.54296875" customWidth="1"/>
    <col min="6" max="7" width="2.81640625" customWidth="1"/>
    <col min="8" max="11" width="8.81640625" customWidth="1"/>
  </cols>
  <sheetData>
    <row r="1" spans="1:7" ht="28.4" customHeight="1" x14ac:dyDescent="0.35">
      <c r="A1" s="707">
        <f>'1.1 Pg Details'!$D$39</f>
        <v>0</v>
      </c>
      <c r="B1" s="707"/>
      <c r="C1" s="707"/>
      <c r="D1" s="707"/>
      <c r="E1" s="707"/>
      <c r="F1" s="707"/>
      <c r="G1" s="707"/>
    </row>
    <row r="2" spans="1:7" ht="19.399999999999999" customHeight="1" x14ac:dyDescent="0.35">
      <c r="A2" s="15"/>
      <c r="B2" s="15"/>
      <c r="C2" s="15"/>
      <c r="D2" s="15"/>
      <c r="E2" s="15"/>
      <c r="F2" s="15"/>
      <c r="G2" s="15"/>
    </row>
    <row r="3" spans="1:7" ht="19.399999999999999" customHeight="1" x14ac:dyDescent="0.35">
      <c r="A3" s="15"/>
      <c r="B3" s="15"/>
      <c r="C3" s="15" t="s">
        <v>0</v>
      </c>
      <c r="D3" s="15" t="str">
        <f ca="1">MID(CELL("filename",A2),FIND("]",CELL("filename",A2))+1,255)</f>
        <v>User Guide (Admin)</v>
      </c>
      <c r="E3" s="15"/>
      <c r="F3" s="15"/>
      <c r="G3" s="15"/>
    </row>
    <row r="4" spans="1:7" ht="17.5" customHeight="1" x14ac:dyDescent="0.35">
      <c r="A4" s="15"/>
      <c r="B4" s="15"/>
      <c r="C4" s="15" t="s">
        <v>1</v>
      </c>
      <c r="D4" s="15" t="str">
        <f ca="1">IF(D3="Template","",INDEX(rng_SheetTypes,MATCH(D3,rng_Worksheets,0)))</f>
        <v>Control</v>
      </c>
      <c r="E4" s="15"/>
      <c r="F4" s="15"/>
      <c r="G4" s="15"/>
    </row>
    <row r="5" spans="1:7" ht="20.149999999999999" customHeight="1" x14ac:dyDescent="0.35">
      <c r="A5" s="15"/>
      <c r="B5" s="15"/>
      <c r="C5" s="15" t="s">
        <v>2</v>
      </c>
      <c r="D5" s="15" t="str">
        <f ca="1">IF(D3="Template","",INDEX(rng_Summarys,MATCH(D3,rng_Worksheets,0)))</f>
        <v>Basic guide for Administrator</v>
      </c>
      <c r="E5" s="15"/>
      <c r="F5" s="15"/>
      <c r="G5" s="15"/>
    </row>
    <row r="6" spans="1:7" ht="13.4" customHeight="1" x14ac:dyDescent="0.35">
      <c r="A6" s="31"/>
      <c r="B6" s="31"/>
      <c r="C6" s="31"/>
      <c r="D6" s="53"/>
      <c r="E6" s="31"/>
      <c r="F6" s="31"/>
      <c r="G6" s="31"/>
    </row>
    <row r="7" spans="1:7" ht="30" customHeight="1" x14ac:dyDescent="0.35">
      <c r="A7" s="15"/>
      <c r="B7" s="49" t="s">
        <v>36</v>
      </c>
      <c r="C7" s="15"/>
      <c r="D7" s="15"/>
      <c r="E7" s="15"/>
      <c r="F7" s="15"/>
      <c r="G7" s="15"/>
    </row>
    <row r="8" spans="1:7" ht="14.15" customHeight="1" x14ac:dyDescent="0.35">
      <c r="A8" s="15"/>
      <c r="B8" s="31"/>
      <c r="C8" s="31"/>
      <c r="D8" s="53"/>
      <c r="E8" s="31"/>
      <c r="F8" s="31"/>
      <c r="G8" s="15"/>
    </row>
    <row r="9" spans="1:7" ht="26.5" customHeight="1" x14ac:dyDescent="0.35">
      <c r="A9" s="15"/>
      <c r="B9" s="57"/>
      <c r="C9" s="417" t="s">
        <v>37</v>
      </c>
      <c r="D9" s="417" t="s">
        <v>38</v>
      </c>
      <c r="E9" s="417" t="s">
        <v>39</v>
      </c>
      <c r="F9" s="57"/>
      <c r="G9" s="15"/>
    </row>
    <row r="10" spans="1:7" ht="271.39999999999998" customHeight="1" x14ac:dyDescent="0.35">
      <c r="A10" s="15"/>
      <c r="B10" s="31"/>
      <c r="C10" s="418" t="s">
        <v>40</v>
      </c>
      <c r="D10" s="6" t="s">
        <v>41</v>
      </c>
      <c r="E10" s="54"/>
      <c r="F10" s="31"/>
      <c r="G10" s="15"/>
    </row>
    <row r="11" spans="1:7" ht="409.4" customHeight="1" x14ac:dyDescent="0.35">
      <c r="A11" s="15"/>
      <c r="B11" s="31"/>
      <c r="C11" s="418" t="s">
        <v>42</v>
      </c>
      <c r="D11" s="44" t="s">
        <v>43</v>
      </c>
      <c r="E11" s="55"/>
      <c r="F11" s="31"/>
      <c r="G11" s="15"/>
    </row>
    <row r="12" spans="1:7" ht="235.4" customHeight="1" x14ac:dyDescent="0.35">
      <c r="A12" s="15"/>
      <c r="B12" s="31"/>
      <c r="C12" s="418" t="s">
        <v>44</v>
      </c>
      <c r="D12" s="6" t="s">
        <v>45</v>
      </c>
      <c r="E12" s="54"/>
      <c r="F12" s="31"/>
      <c r="G12" s="15"/>
    </row>
    <row r="13" spans="1:7" ht="368.15" customHeight="1" x14ac:dyDescent="0.35">
      <c r="A13" s="15"/>
      <c r="B13" s="31"/>
      <c r="C13" s="418" t="s">
        <v>46</v>
      </c>
      <c r="D13" s="44" t="s">
        <v>47</v>
      </c>
      <c r="E13" s="55"/>
      <c r="F13" s="31"/>
      <c r="G13" s="15"/>
    </row>
    <row r="14" spans="1:7" ht="350.5" customHeight="1" x14ac:dyDescent="0.35">
      <c r="A14" s="15"/>
      <c r="B14" s="31"/>
      <c r="C14" s="418" t="s">
        <v>48</v>
      </c>
      <c r="D14" s="45" t="s">
        <v>49</v>
      </c>
      <c r="E14" s="56"/>
      <c r="F14" s="31"/>
      <c r="G14" s="15"/>
    </row>
    <row r="15" spans="1:7" ht="19.399999999999999" customHeight="1" x14ac:dyDescent="0.35">
      <c r="A15" s="15"/>
      <c r="B15" s="31"/>
      <c r="C15" s="31"/>
      <c r="D15" s="53"/>
      <c r="E15" s="31"/>
      <c r="F15" s="31"/>
      <c r="G15" s="15"/>
    </row>
    <row r="16" spans="1:7" ht="15.65" customHeight="1" x14ac:dyDescent="0.35">
      <c r="A16" s="15"/>
      <c r="B16" s="15"/>
      <c r="C16" s="15"/>
      <c r="D16" s="15"/>
      <c r="E16" s="15"/>
      <c r="F16" s="15"/>
      <c r="G16" s="15"/>
    </row>
    <row r="17" spans="1:7" ht="15.65" customHeight="1" x14ac:dyDescent="0.35">
      <c r="A17" s="31"/>
      <c r="B17" s="31"/>
      <c r="C17" s="31"/>
      <c r="D17" s="53"/>
      <c r="E17" s="31"/>
      <c r="F17" s="31"/>
      <c r="G17" s="31"/>
    </row>
    <row r="18" spans="1:7" ht="14.15" customHeight="1" x14ac:dyDescent="0.35">
      <c r="A18" s="15"/>
      <c r="B18" s="15" t="s">
        <v>21</v>
      </c>
      <c r="C18" s="15"/>
      <c r="D18" s="15"/>
      <c r="E18" s="15"/>
      <c r="F18" s="15"/>
      <c r="G18" s="15"/>
    </row>
    <row r="19" spans="1:7" ht="29.5" customHeight="1" x14ac:dyDescent="0.35">
      <c r="A19" s="707">
        <f>'1.1 Pg Details'!$D$39</f>
        <v>0</v>
      </c>
      <c r="B19" s="707"/>
      <c r="C19" s="707"/>
      <c r="D19" s="707"/>
      <c r="E19" s="707"/>
      <c r="F19" s="707"/>
      <c r="G19" s="707"/>
    </row>
  </sheetData>
  <mergeCells count="2">
    <mergeCell ref="A1:G1"/>
    <mergeCell ref="A19:G19"/>
  </mergeCells>
  <pageMargins left="0.7" right="0.7" top="0.75" bottom="0.75" header="0.3" footer="0.3"/>
  <pageSetup paperSize="9" orientation="portrait" r:id="rId1"/>
  <headerFooter>
    <oddFooter>&amp;L_x000D_&amp;1#&amp;"Calibri"&amp;8&amp;K000000 Unclassified</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0" tint="-0.499984740745262"/>
  </sheetPr>
  <dimension ref="A1:AI42"/>
  <sheetViews>
    <sheetView showGridLines="0" zoomScale="70" zoomScaleNormal="70" workbookViewId="0">
      <pane ySplit="10" topLeftCell="A22" activePane="bottomLeft" state="frozen"/>
      <selection pane="bottomLeft" activeCell="J29" sqref="J29"/>
    </sheetView>
  </sheetViews>
  <sheetFormatPr defaultColWidth="8.81640625" defaultRowHeight="14.5" zeroHeight="1" x14ac:dyDescent="0.35"/>
  <cols>
    <col min="1" max="1" width="2.453125" style="31" customWidth="1"/>
    <col min="2" max="2" width="1.453125" style="31" customWidth="1"/>
    <col min="3" max="3" width="14.1796875" style="6" customWidth="1"/>
    <col min="4" max="4" width="15.453125" style="31" customWidth="1"/>
    <col min="5" max="5" width="22" style="31" customWidth="1"/>
    <col min="6" max="6" width="9.81640625" style="31" customWidth="1"/>
    <col min="7" max="7" width="14" style="31" customWidth="1"/>
    <col min="8" max="8" width="12" style="31" customWidth="1"/>
    <col min="9" max="9" width="134.1796875" style="31" customWidth="1"/>
    <col min="10" max="10" width="34.54296875" style="31" customWidth="1"/>
    <col min="11" max="11" width="32.54296875" style="31" customWidth="1"/>
    <col min="12" max="12" width="17.54296875" style="31" customWidth="1"/>
    <col min="13" max="13" width="16" style="31" customWidth="1"/>
    <col min="14" max="14" width="26.1796875" style="31" customWidth="1"/>
    <col min="15" max="15" width="3.54296875" style="31" customWidth="1"/>
    <col min="16" max="16" width="4.453125" style="31" customWidth="1"/>
    <col min="17" max="17" width="12.54296875" style="31" bestFit="1" customWidth="1"/>
    <col min="18" max="18" width="10.54296875" style="31" bestFit="1" customWidth="1"/>
    <col min="19" max="19" width="22.1796875" style="31" customWidth="1"/>
    <col min="20" max="20" width="13" style="31" customWidth="1"/>
    <col min="21" max="21" width="23.453125" style="31" customWidth="1"/>
    <col min="22" max="16384" width="8.81640625" style="31"/>
  </cols>
  <sheetData>
    <row r="1" spans="1:35" ht="17.5" customHeight="1" x14ac:dyDescent="0.35">
      <c r="A1" s="706">
        <f>'1.1 Pg Details'!$D$39</f>
        <v>0</v>
      </c>
      <c r="B1" s="706"/>
      <c r="C1" s="706"/>
      <c r="D1" s="706"/>
      <c r="E1" s="706"/>
      <c r="F1" s="706"/>
      <c r="G1" s="706"/>
      <c r="H1" s="706"/>
      <c r="I1" s="706"/>
      <c r="J1" s="706"/>
      <c r="K1" s="706"/>
      <c r="L1" s="706"/>
      <c r="M1" s="706"/>
      <c r="N1" s="706"/>
      <c r="O1" s="706"/>
      <c r="P1" s="706"/>
    </row>
    <row r="2" spans="1:35" s="115" customFormat="1" ht="14.5" customHeight="1" x14ac:dyDescent="0.35">
      <c r="A2" s="38"/>
      <c r="B2" s="38"/>
      <c r="C2" s="38"/>
      <c r="D2" s="38"/>
      <c r="E2" s="38"/>
      <c r="F2" s="38"/>
      <c r="G2" s="38"/>
      <c r="H2" s="38"/>
      <c r="I2" s="38"/>
      <c r="J2" s="38"/>
      <c r="K2" s="38"/>
      <c r="L2" s="38"/>
      <c r="M2" s="38"/>
      <c r="N2" s="38"/>
      <c r="O2" s="38"/>
      <c r="P2" s="38"/>
      <c r="Q2" s="114"/>
      <c r="R2" s="114"/>
      <c r="S2" s="114"/>
      <c r="T2" s="114"/>
      <c r="U2" s="114"/>
      <c r="V2" s="114"/>
      <c r="W2" s="114"/>
      <c r="X2" s="114"/>
      <c r="Y2" s="114"/>
      <c r="Z2" s="114"/>
      <c r="AA2" s="114"/>
      <c r="AB2" s="114"/>
      <c r="AC2" s="114"/>
      <c r="AD2" s="114"/>
      <c r="AE2" s="114"/>
      <c r="AF2" s="114"/>
      <c r="AG2" s="114"/>
      <c r="AH2" s="114"/>
      <c r="AI2" s="114"/>
    </row>
    <row r="3" spans="1:35" s="115" customFormat="1" x14ac:dyDescent="0.35">
      <c r="A3" s="38"/>
      <c r="B3" s="38"/>
      <c r="C3" s="38" t="s">
        <v>0</v>
      </c>
      <c r="D3" s="15" t="str">
        <f ca="1">MID(CELL("filename",A2),FIND("]",CELL("filename",A2))+1,255)</f>
        <v>Configuration Control</v>
      </c>
      <c r="E3" s="38"/>
      <c r="F3" s="38"/>
      <c r="G3" s="38"/>
      <c r="H3" s="38"/>
      <c r="I3" s="38"/>
      <c r="J3" s="38"/>
      <c r="K3" s="38"/>
      <c r="L3" s="38"/>
      <c r="M3" s="38"/>
      <c r="N3" s="38"/>
      <c r="O3" s="38"/>
      <c r="P3" s="38"/>
      <c r="Q3" s="114"/>
      <c r="R3" s="114"/>
      <c r="S3" s="114"/>
      <c r="T3" s="114"/>
      <c r="U3" s="114"/>
      <c r="V3" s="114"/>
      <c r="W3" s="114"/>
      <c r="X3" s="114"/>
      <c r="Y3" s="114"/>
      <c r="Z3" s="114"/>
      <c r="AA3" s="114"/>
      <c r="AB3" s="114"/>
      <c r="AC3" s="114"/>
      <c r="AD3" s="114"/>
      <c r="AE3" s="114"/>
      <c r="AF3" s="114"/>
      <c r="AG3" s="114"/>
      <c r="AH3" s="114"/>
      <c r="AI3" s="114"/>
    </row>
    <row r="4" spans="1:35" s="115" customFormat="1" x14ac:dyDescent="0.35">
      <c r="A4" s="38"/>
      <c r="B4" s="38"/>
      <c r="C4" s="38" t="s">
        <v>1</v>
      </c>
      <c r="D4" s="15" t="str">
        <f ca="1">IF(D3="Template","",INDEX(rng_SheetTypes,MATCH(D3,rng_Worksheets,0)))</f>
        <v>Control</v>
      </c>
      <c r="E4" s="38"/>
      <c r="F4" s="38"/>
      <c r="G4" s="38"/>
      <c r="H4" s="38"/>
      <c r="I4" s="38"/>
      <c r="J4" s="38"/>
      <c r="K4" s="38"/>
      <c r="L4" s="38"/>
      <c r="M4" s="38"/>
      <c r="N4" s="38"/>
      <c r="O4" s="38"/>
      <c r="P4" s="38"/>
      <c r="Q4" s="114"/>
      <c r="R4" s="114"/>
      <c r="S4" s="114"/>
      <c r="T4" s="114"/>
      <c r="U4" s="114"/>
      <c r="V4" s="114"/>
      <c r="W4" s="114"/>
      <c r="X4" s="114"/>
      <c r="Y4" s="114"/>
      <c r="Z4" s="114"/>
      <c r="AA4" s="114"/>
      <c r="AB4" s="114"/>
      <c r="AC4" s="114"/>
      <c r="AD4" s="114"/>
      <c r="AE4" s="114"/>
      <c r="AF4" s="114"/>
      <c r="AG4" s="114"/>
      <c r="AH4" s="114"/>
      <c r="AI4" s="114"/>
    </row>
    <row r="5" spans="1:35" s="115" customFormat="1" x14ac:dyDescent="0.35">
      <c r="A5" s="38"/>
      <c r="B5" s="38"/>
      <c r="C5" s="38" t="s">
        <v>2</v>
      </c>
      <c r="D5" s="15" t="str">
        <f ca="1">IF(D3="Template","",INDEX(rng_Summarys,MATCH(D3,rng_Worksheets,0)))</f>
        <v>Allows Admi tyo record config changes to the tool</v>
      </c>
      <c r="E5" s="38"/>
      <c r="F5" s="38"/>
      <c r="G5" s="38"/>
      <c r="H5" s="38"/>
      <c r="I5" s="38"/>
      <c r="J5" s="38"/>
      <c r="K5" s="38"/>
      <c r="L5" s="38"/>
      <c r="M5" s="38"/>
      <c r="N5" s="38"/>
      <c r="O5" s="38"/>
      <c r="P5" s="38"/>
      <c r="Q5" s="114"/>
      <c r="R5" s="114"/>
      <c r="S5" s="114"/>
      <c r="T5" s="114"/>
      <c r="U5" s="114"/>
      <c r="V5" s="114"/>
      <c r="W5" s="114"/>
      <c r="X5" s="114"/>
      <c r="Y5" s="114"/>
      <c r="Z5" s="114"/>
      <c r="AA5" s="114"/>
      <c r="AB5" s="114"/>
      <c r="AC5" s="114"/>
      <c r="AD5" s="114"/>
      <c r="AE5" s="114"/>
      <c r="AF5" s="114"/>
      <c r="AG5" s="114"/>
      <c r="AH5" s="114"/>
      <c r="AI5" s="114"/>
    </row>
    <row r="6" spans="1:35" s="105" customFormat="1" x14ac:dyDescent="0.35">
      <c r="A6" s="76"/>
      <c r="B6" s="76"/>
      <c r="C6" s="76"/>
      <c r="E6" s="76"/>
      <c r="F6" s="76"/>
      <c r="G6" s="76"/>
      <c r="H6" s="76"/>
      <c r="I6" s="76"/>
      <c r="J6" s="76"/>
      <c r="K6" s="76"/>
      <c r="L6" s="76"/>
      <c r="M6" s="76"/>
      <c r="N6" s="76"/>
      <c r="O6" s="76"/>
      <c r="P6" s="76"/>
      <c r="Q6" s="31"/>
      <c r="R6" s="31"/>
      <c r="S6" s="31"/>
      <c r="T6" s="31"/>
      <c r="U6" s="31"/>
      <c r="V6" s="31"/>
      <c r="W6" s="31"/>
      <c r="X6" s="31"/>
      <c r="Y6" s="31"/>
      <c r="Z6" s="31"/>
      <c r="AA6" s="31"/>
      <c r="AB6" s="31"/>
      <c r="AC6" s="31"/>
      <c r="AD6" s="31"/>
      <c r="AE6" s="31"/>
      <c r="AF6" s="31"/>
      <c r="AG6" s="31"/>
      <c r="AH6" s="31"/>
      <c r="AI6" s="31"/>
    </row>
    <row r="7" spans="1:35" s="114" customFormat="1" x14ac:dyDescent="0.35">
      <c r="A7" s="38"/>
      <c r="B7" s="38"/>
      <c r="C7" s="38"/>
      <c r="D7" s="38"/>
      <c r="E7" s="38"/>
      <c r="F7" s="38"/>
      <c r="G7" s="38"/>
      <c r="H7" s="38"/>
      <c r="I7" s="38"/>
      <c r="J7" s="38"/>
      <c r="K7" s="38"/>
      <c r="L7" s="38"/>
      <c r="M7" s="38"/>
      <c r="N7" s="38"/>
      <c r="O7" s="38"/>
      <c r="P7" s="38"/>
    </row>
    <row r="8" spans="1:35" s="115" customFormat="1" ht="36" customHeight="1" x14ac:dyDescent="0.35">
      <c r="A8" s="15"/>
      <c r="B8" s="67" t="s">
        <v>50</v>
      </c>
      <c r="C8" s="15"/>
      <c r="D8" s="15"/>
      <c r="E8" s="15"/>
      <c r="F8" s="15"/>
      <c r="G8" s="15"/>
      <c r="H8" s="15"/>
      <c r="I8" s="15"/>
      <c r="J8" s="15"/>
      <c r="K8" s="15"/>
      <c r="L8" s="15"/>
      <c r="M8" s="15"/>
      <c r="N8" s="15"/>
      <c r="O8" s="15"/>
      <c r="P8" s="15"/>
      <c r="Q8" s="114"/>
      <c r="R8" s="114"/>
      <c r="S8" s="114"/>
      <c r="T8" s="114"/>
      <c r="U8" s="114"/>
      <c r="V8" s="114"/>
      <c r="W8" s="114"/>
      <c r="X8" s="114"/>
      <c r="Y8" s="114"/>
      <c r="Z8" s="114"/>
      <c r="AA8" s="114"/>
      <c r="AB8" s="114"/>
      <c r="AC8" s="114"/>
      <c r="AD8" s="114"/>
      <c r="AE8" s="114"/>
      <c r="AF8" s="114"/>
      <c r="AG8" s="114"/>
      <c r="AH8" s="114"/>
      <c r="AI8" s="114"/>
    </row>
    <row r="9" spans="1:35" x14ac:dyDescent="0.35">
      <c r="A9" s="15"/>
      <c r="P9" s="15"/>
    </row>
    <row r="10" spans="1:35" ht="30" customHeight="1" x14ac:dyDescent="0.35">
      <c r="A10" s="15"/>
      <c r="C10" s="419" t="s">
        <v>51</v>
      </c>
      <c r="D10" s="419" t="s">
        <v>52</v>
      </c>
      <c r="E10" s="419" t="s">
        <v>53</v>
      </c>
      <c r="F10" s="419" t="s">
        <v>54</v>
      </c>
      <c r="G10" s="419" t="s">
        <v>55</v>
      </c>
      <c r="H10" s="419" t="s">
        <v>56</v>
      </c>
      <c r="I10" s="419" t="s">
        <v>57</v>
      </c>
      <c r="J10" s="419" t="s">
        <v>58</v>
      </c>
      <c r="K10" s="419" t="s">
        <v>59</v>
      </c>
      <c r="L10" s="419" t="s">
        <v>60</v>
      </c>
      <c r="M10" s="419" t="s">
        <v>61</v>
      </c>
      <c r="N10" s="419" t="s">
        <v>62</v>
      </c>
      <c r="P10" s="15"/>
    </row>
    <row r="11" spans="1:35" ht="27.65" customHeight="1" x14ac:dyDescent="0.35">
      <c r="A11" s="15"/>
      <c r="C11" s="39" t="s">
        <v>63</v>
      </c>
      <c r="D11" s="34">
        <v>45014</v>
      </c>
      <c r="E11" s="10"/>
      <c r="F11" s="10" t="s">
        <v>64</v>
      </c>
      <c r="G11" s="10" t="s">
        <v>65</v>
      </c>
      <c r="H11" s="10"/>
      <c r="I11" s="10" t="s">
        <v>66</v>
      </c>
      <c r="J11" s="10" t="s">
        <v>67</v>
      </c>
      <c r="K11" s="10"/>
      <c r="L11" s="10" t="s">
        <v>68</v>
      </c>
      <c r="M11" s="10"/>
      <c r="N11" s="10"/>
      <c r="P11" s="15"/>
    </row>
    <row r="12" spans="1:35" ht="20.149999999999999" customHeight="1" x14ac:dyDescent="0.35">
      <c r="A12" s="15"/>
      <c r="C12" s="39" t="s">
        <v>69</v>
      </c>
      <c r="D12" s="34">
        <v>45056</v>
      </c>
      <c r="E12" s="10"/>
      <c r="F12" s="10" t="s">
        <v>70</v>
      </c>
      <c r="G12" s="10" t="s">
        <v>65</v>
      </c>
      <c r="H12" s="10"/>
      <c r="I12" s="10" t="s">
        <v>71</v>
      </c>
      <c r="J12" s="10" t="s">
        <v>72</v>
      </c>
      <c r="K12" s="10"/>
      <c r="L12" s="10" t="s">
        <v>68</v>
      </c>
      <c r="M12" s="10"/>
      <c r="N12" s="10"/>
      <c r="P12" s="15"/>
    </row>
    <row r="13" spans="1:35" ht="20.149999999999999" customHeight="1" x14ac:dyDescent="0.35">
      <c r="A13" s="15"/>
      <c r="C13" s="39" t="s">
        <v>73</v>
      </c>
      <c r="D13" s="34">
        <v>45061</v>
      </c>
      <c r="E13" s="10"/>
      <c r="F13" s="10" t="s">
        <v>74</v>
      </c>
      <c r="G13" s="10" t="s">
        <v>65</v>
      </c>
      <c r="H13" s="10" t="s">
        <v>75</v>
      </c>
      <c r="I13" s="10" t="s">
        <v>76</v>
      </c>
      <c r="J13" s="10" t="s">
        <v>72</v>
      </c>
      <c r="K13" s="10"/>
      <c r="L13" s="10" t="s">
        <v>68</v>
      </c>
      <c r="M13" s="10"/>
      <c r="N13" s="10"/>
      <c r="P13" s="15"/>
    </row>
    <row r="14" spans="1:35" ht="20.149999999999999" customHeight="1" x14ac:dyDescent="0.35">
      <c r="A14" s="15"/>
      <c r="C14" s="39" t="s">
        <v>77</v>
      </c>
      <c r="D14" s="34">
        <v>45069</v>
      </c>
      <c r="E14" s="34"/>
      <c r="F14" s="10" t="s">
        <v>70</v>
      </c>
      <c r="G14" s="10" t="s">
        <v>78</v>
      </c>
      <c r="H14" s="10" t="s">
        <v>75</v>
      </c>
      <c r="I14" s="10" t="s">
        <v>79</v>
      </c>
      <c r="J14" s="10"/>
      <c r="K14" s="10"/>
      <c r="L14" s="10" t="s">
        <v>68</v>
      </c>
      <c r="M14" s="10"/>
      <c r="N14" s="10"/>
      <c r="P14" s="15"/>
    </row>
    <row r="15" spans="1:35" ht="18.649999999999999" customHeight="1" x14ac:dyDescent="0.35">
      <c r="A15" s="15"/>
      <c r="C15" s="39" t="s">
        <v>80</v>
      </c>
      <c r="D15" s="34">
        <v>45078</v>
      </c>
      <c r="E15" s="10"/>
      <c r="F15" s="10" t="s">
        <v>70</v>
      </c>
      <c r="G15" s="10" t="s">
        <v>65</v>
      </c>
      <c r="H15" s="10" t="s">
        <v>81</v>
      </c>
      <c r="I15" s="10" t="s">
        <v>82</v>
      </c>
      <c r="J15" s="10" t="s">
        <v>83</v>
      </c>
      <c r="K15" s="10" t="s">
        <v>84</v>
      </c>
      <c r="L15" s="10" t="s">
        <v>85</v>
      </c>
      <c r="M15" s="10"/>
      <c r="N15" s="10"/>
      <c r="P15" s="15"/>
    </row>
    <row r="16" spans="1:35" ht="18" customHeight="1" x14ac:dyDescent="0.35">
      <c r="A16" s="15"/>
      <c r="C16" s="40">
        <v>1.1000000000000001</v>
      </c>
      <c r="D16" s="41">
        <v>45106</v>
      </c>
      <c r="E16" s="42"/>
      <c r="F16" s="42" t="s">
        <v>70</v>
      </c>
      <c r="G16" s="42" t="s">
        <v>86</v>
      </c>
      <c r="H16" s="42" t="s">
        <v>31</v>
      </c>
      <c r="I16" s="42" t="s">
        <v>87</v>
      </c>
      <c r="J16" s="42" t="s">
        <v>88</v>
      </c>
      <c r="K16" s="42" t="s">
        <v>89</v>
      </c>
      <c r="L16" s="42" t="s">
        <v>85</v>
      </c>
      <c r="M16" s="42"/>
      <c r="N16" s="42" t="s">
        <v>90</v>
      </c>
      <c r="P16" s="15"/>
    </row>
    <row r="17" spans="1:16" ht="19.399999999999999" customHeight="1" x14ac:dyDescent="0.35">
      <c r="A17" s="15"/>
      <c r="C17" s="39" t="s">
        <v>91</v>
      </c>
      <c r="D17" s="35">
        <v>45118</v>
      </c>
      <c r="E17" s="11"/>
      <c r="F17" s="11" t="s">
        <v>70</v>
      </c>
      <c r="G17" s="11" t="s">
        <v>65</v>
      </c>
      <c r="H17" s="10" t="s">
        <v>75</v>
      </c>
      <c r="I17" s="11" t="s">
        <v>92</v>
      </c>
      <c r="J17" s="43" t="s">
        <v>93</v>
      </c>
      <c r="K17" s="43"/>
      <c r="L17" s="43"/>
      <c r="M17" s="43"/>
      <c r="N17" s="10"/>
      <c r="P17" s="15"/>
    </row>
    <row r="18" spans="1:16" ht="20.149999999999999" customHeight="1" x14ac:dyDescent="0.35">
      <c r="A18" s="15"/>
      <c r="C18" s="39" t="s">
        <v>94</v>
      </c>
      <c r="D18" s="35">
        <v>45241</v>
      </c>
      <c r="E18" s="11" t="s">
        <v>95</v>
      </c>
      <c r="F18" s="11" t="s">
        <v>70</v>
      </c>
      <c r="G18" s="11" t="s">
        <v>65</v>
      </c>
      <c r="H18" s="10" t="s">
        <v>75</v>
      </c>
      <c r="I18" s="11" t="s">
        <v>96</v>
      </c>
      <c r="J18" s="43" t="s">
        <v>97</v>
      </c>
      <c r="K18" s="43" t="s">
        <v>98</v>
      </c>
      <c r="L18" s="43" t="s">
        <v>99</v>
      </c>
      <c r="M18" s="43"/>
      <c r="N18" s="10"/>
      <c r="P18" s="15"/>
    </row>
    <row r="19" spans="1:16" ht="20.149999999999999" customHeight="1" x14ac:dyDescent="0.35">
      <c r="A19" s="15"/>
      <c r="C19" s="39" t="s">
        <v>100</v>
      </c>
      <c r="D19" s="35">
        <v>45250</v>
      </c>
      <c r="E19" s="11" t="s">
        <v>101</v>
      </c>
      <c r="F19" s="11" t="s">
        <v>70</v>
      </c>
      <c r="G19" s="11" t="s">
        <v>65</v>
      </c>
      <c r="H19" s="10" t="s">
        <v>75</v>
      </c>
      <c r="I19" s="11" t="s">
        <v>102</v>
      </c>
      <c r="J19" s="43" t="s">
        <v>103</v>
      </c>
      <c r="K19" s="43" t="s">
        <v>98</v>
      </c>
      <c r="L19" s="43" t="s">
        <v>68</v>
      </c>
      <c r="M19" s="43"/>
      <c r="N19" s="10"/>
      <c r="P19" s="15"/>
    </row>
    <row r="20" spans="1:16" ht="20.149999999999999" customHeight="1" x14ac:dyDescent="0.35">
      <c r="A20" s="15"/>
      <c r="C20" s="39" t="s">
        <v>104</v>
      </c>
      <c r="D20" s="35">
        <v>45253</v>
      </c>
      <c r="E20" s="11" t="s">
        <v>105</v>
      </c>
      <c r="F20" s="11" t="s">
        <v>70</v>
      </c>
      <c r="G20" s="11" t="s">
        <v>65</v>
      </c>
      <c r="H20" s="10" t="s">
        <v>75</v>
      </c>
      <c r="I20" s="11" t="s">
        <v>106</v>
      </c>
      <c r="J20" s="43" t="s">
        <v>107</v>
      </c>
      <c r="K20" s="43" t="s">
        <v>98</v>
      </c>
      <c r="L20" s="43" t="s">
        <v>85</v>
      </c>
      <c r="M20" s="43"/>
      <c r="N20" s="10"/>
      <c r="P20" s="15"/>
    </row>
    <row r="21" spans="1:16" ht="28.4" customHeight="1" x14ac:dyDescent="0.35">
      <c r="A21" s="15"/>
      <c r="C21" s="39" t="s">
        <v>108</v>
      </c>
      <c r="D21" s="35">
        <v>45266</v>
      </c>
      <c r="E21" s="11" t="s">
        <v>109</v>
      </c>
      <c r="F21" s="11" t="s">
        <v>70</v>
      </c>
      <c r="G21" s="11" t="s">
        <v>65</v>
      </c>
      <c r="H21" s="10" t="s">
        <v>75</v>
      </c>
      <c r="I21" s="11" t="s">
        <v>110</v>
      </c>
      <c r="J21" s="43" t="s">
        <v>111</v>
      </c>
      <c r="K21" s="43" t="s">
        <v>112</v>
      </c>
      <c r="L21" s="43" t="s">
        <v>68</v>
      </c>
      <c r="M21" s="43"/>
      <c r="N21" s="10"/>
      <c r="P21" s="15"/>
    </row>
    <row r="22" spans="1:16" ht="17.5" customHeight="1" x14ac:dyDescent="0.35">
      <c r="A22" s="15"/>
      <c r="C22" s="40" t="s">
        <v>113</v>
      </c>
      <c r="D22" s="147">
        <v>45272</v>
      </c>
      <c r="E22" s="148" t="s">
        <v>114</v>
      </c>
      <c r="F22" s="148" t="s">
        <v>70</v>
      </c>
      <c r="G22" s="148" t="s">
        <v>86</v>
      </c>
      <c r="H22" s="148" t="s">
        <v>31</v>
      </c>
      <c r="I22" s="148" t="s">
        <v>115</v>
      </c>
      <c r="J22" s="42" t="s">
        <v>116</v>
      </c>
      <c r="K22" s="42" t="s">
        <v>89</v>
      </c>
      <c r="L22" s="42" t="s">
        <v>85</v>
      </c>
      <c r="M22" s="149"/>
      <c r="N22" s="151" t="s">
        <v>117</v>
      </c>
      <c r="P22" s="15"/>
    </row>
    <row r="23" spans="1:16" ht="30.65" customHeight="1" x14ac:dyDescent="0.35">
      <c r="A23" s="15"/>
      <c r="C23" s="39" t="s">
        <v>118</v>
      </c>
      <c r="D23" s="35">
        <v>45317</v>
      </c>
      <c r="E23" s="11" t="s">
        <v>119</v>
      </c>
      <c r="F23" s="11" t="s">
        <v>70</v>
      </c>
      <c r="G23" s="11" t="s">
        <v>65</v>
      </c>
      <c r="H23" s="10" t="s">
        <v>75</v>
      </c>
      <c r="I23" s="11" t="s">
        <v>120</v>
      </c>
      <c r="J23" s="43" t="s">
        <v>121</v>
      </c>
      <c r="K23" s="43" t="s">
        <v>122</v>
      </c>
      <c r="L23" s="43" t="s">
        <v>123</v>
      </c>
      <c r="M23" s="43"/>
      <c r="N23" s="10"/>
      <c r="P23" s="15"/>
    </row>
    <row r="24" spans="1:16" ht="29.5" customHeight="1" x14ac:dyDescent="0.35">
      <c r="A24" s="15"/>
      <c r="C24" s="39" t="s">
        <v>124</v>
      </c>
      <c r="D24" s="35">
        <v>45481</v>
      </c>
      <c r="E24" s="11" t="s">
        <v>125</v>
      </c>
      <c r="F24" s="11" t="s">
        <v>70</v>
      </c>
      <c r="G24" s="11" t="s">
        <v>126</v>
      </c>
      <c r="H24" s="10" t="s">
        <v>75</v>
      </c>
      <c r="I24" s="11" t="s">
        <v>127</v>
      </c>
      <c r="J24" s="43" t="s">
        <v>128</v>
      </c>
      <c r="K24" s="43" t="s">
        <v>122</v>
      </c>
      <c r="L24" s="43" t="s">
        <v>123</v>
      </c>
      <c r="M24" s="43"/>
      <c r="N24" s="10"/>
      <c r="P24" s="15"/>
    </row>
    <row r="25" spans="1:16" ht="38.15" customHeight="1" x14ac:dyDescent="0.35">
      <c r="A25" s="15"/>
      <c r="C25" s="39" t="s">
        <v>129</v>
      </c>
      <c r="D25" s="35">
        <v>45492</v>
      </c>
      <c r="E25" s="11" t="s">
        <v>130</v>
      </c>
      <c r="F25" s="11" t="s">
        <v>70</v>
      </c>
      <c r="G25" s="11" t="s">
        <v>131</v>
      </c>
      <c r="H25" s="10" t="s">
        <v>75</v>
      </c>
      <c r="I25" s="11" t="s">
        <v>132</v>
      </c>
      <c r="J25" s="43" t="s">
        <v>133</v>
      </c>
      <c r="K25" s="43" t="s">
        <v>134</v>
      </c>
      <c r="L25" s="43" t="s">
        <v>85</v>
      </c>
      <c r="M25" s="43"/>
      <c r="N25" s="10"/>
      <c r="P25" s="15"/>
    </row>
    <row r="26" spans="1:16" ht="54" customHeight="1" x14ac:dyDescent="0.35">
      <c r="A26" s="15"/>
      <c r="C26" s="39">
        <v>2.8</v>
      </c>
      <c r="D26" s="35">
        <v>45519</v>
      </c>
      <c r="E26" s="11" t="s">
        <v>135</v>
      </c>
      <c r="F26" s="11" t="s">
        <v>70</v>
      </c>
      <c r="G26" s="11" t="s">
        <v>131</v>
      </c>
      <c r="H26" s="10" t="s">
        <v>75</v>
      </c>
      <c r="I26" s="11" t="s">
        <v>136</v>
      </c>
      <c r="J26" s="43" t="s">
        <v>137</v>
      </c>
      <c r="K26" s="43"/>
      <c r="L26" s="43" t="s">
        <v>68</v>
      </c>
      <c r="M26" s="43"/>
      <c r="N26" s="10"/>
      <c r="P26" s="15"/>
    </row>
    <row r="27" spans="1:16" ht="24" customHeight="1" x14ac:dyDescent="0.35">
      <c r="A27" s="15"/>
      <c r="C27" s="39">
        <v>2.9</v>
      </c>
      <c r="D27" s="35"/>
      <c r="E27" s="11"/>
      <c r="F27" s="11"/>
      <c r="G27" s="11"/>
      <c r="H27" s="10"/>
      <c r="I27" s="11" t="s">
        <v>138</v>
      </c>
      <c r="J27" s="43"/>
      <c r="K27" s="43"/>
      <c r="L27" s="43"/>
      <c r="M27" s="43"/>
      <c r="N27" s="10"/>
      <c r="P27" s="15"/>
    </row>
    <row r="28" spans="1:16" ht="45" customHeight="1" x14ac:dyDescent="0.35">
      <c r="A28" s="15"/>
      <c r="C28" s="390">
        <v>3</v>
      </c>
      <c r="D28" s="391">
        <v>45537</v>
      </c>
      <c r="E28" s="392" t="s">
        <v>139</v>
      </c>
      <c r="F28" s="392" t="s">
        <v>70</v>
      </c>
      <c r="G28" s="149"/>
      <c r="H28" s="149"/>
      <c r="I28" s="389"/>
      <c r="J28" s="393" t="s">
        <v>116</v>
      </c>
      <c r="K28" s="393" t="s">
        <v>89</v>
      </c>
      <c r="L28" s="149" t="s">
        <v>123</v>
      </c>
      <c r="M28" s="389"/>
      <c r="N28" s="149" t="s">
        <v>140</v>
      </c>
      <c r="P28" s="15"/>
    </row>
    <row r="29" spans="1:16" ht="199.4" customHeight="1" x14ac:dyDescent="0.35">
      <c r="A29" s="15"/>
      <c r="C29" s="36"/>
      <c r="D29" s="146"/>
      <c r="E29" s="9"/>
      <c r="F29" s="9"/>
      <c r="G29" s="63"/>
      <c r="H29" s="63"/>
      <c r="I29" s="37" t="s">
        <v>141</v>
      </c>
      <c r="J29" s="63"/>
      <c r="K29" s="63"/>
      <c r="L29" s="63"/>
      <c r="M29" s="7"/>
      <c r="N29" s="7"/>
      <c r="P29" s="15"/>
    </row>
    <row r="30" spans="1:16" ht="18" customHeight="1" x14ac:dyDescent="0.35">
      <c r="A30" s="15"/>
      <c r="C30" s="420" t="s">
        <v>142</v>
      </c>
      <c r="D30" s="421"/>
      <c r="E30" s="421"/>
      <c r="F30" s="421"/>
      <c r="G30" s="421"/>
      <c r="H30" s="421"/>
      <c r="I30" s="421"/>
      <c r="J30" s="421"/>
      <c r="K30" s="421"/>
      <c r="L30" s="421"/>
      <c r="M30" s="421"/>
      <c r="N30" s="422"/>
      <c r="P30" s="15"/>
    </row>
    <row r="31" spans="1:16" ht="18" customHeight="1" x14ac:dyDescent="0.35">
      <c r="A31" s="15"/>
      <c r="B31" s="15"/>
      <c r="C31" s="38"/>
      <c r="D31" s="15"/>
      <c r="E31" s="15"/>
      <c r="F31" s="15"/>
      <c r="G31" s="15"/>
      <c r="H31" s="15"/>
      <c r="I31" s="15"/>
      <c r="J31" s="15"/>
      <c r="K31" s="15"/>
      <c r="L31" s="15"/>
      <c r="M31" s="15"/>
      <c r="N31" s="15"/>
      <c r="O31" s="15"/>
      <c r="P31" s="15"/>
    </row>
    <row r="33" spans="1:35" s="115" customFormat="1" hidden="1" x14ac:dyDescent="0.35">
      <c r="A33" s="15"/>
      <c r="B33" s="15" t="s">
        <v>21</v>
      </c>
      <c r="C33" s="15"/>
      <c r="D33" s="15"/>
      <c r="E33" s="15"/>
      <c r="F33" s="15"/>
      <c r="G33" s="15"/>
      <c r="H33" s="15"/>
      <c r="I33" s="15"/>
      <c r="J33" s="15"/>
      <c r="K33" s="15"/>
      <c r="L33" s="15"/>
      <c r="M33" s="15"/>
      <c r="N33" s="15"/>
      <c r="O33" s="15"/>
      <c r="P33" s="15"/>
      <c r="Q33" s="114"/>
      <c r="R33" s="114"/>
      <c r="S33" s="114"/>
      <c r="T33" s="114"/>
      <c r="U33" s="114"/>
      <c r="V33" s="114"/>
      <c r="W33" s="114"/>
      <c r="X33" s="114"/>
      <c r="Y33" s="114"/>
      <c r="Z33" s="114"/>
      <c r="AA33" s="114"/>
      <c r="AB33" s="114"/>
      <c r="AC33" s="114"/>
      <c r="AD33" s="114"/>
      <c r="AE33" s="114"/>
      <c r="AF33" s="114"/>
      <c r="AG33" s="114"/>
      <c r="AH33" s="114"/>
      <c r="AI33" s="114"/>
    </row>
    <row r="34" spans="1:35" ht="18" customHeight="1" x14ac:dyDescent="0.35">
      <c r="A34" s="706">
        <f>'1.1 Pg Details'!$D$39</f>
        <v>0</v>
      </c>
      <c r="B34" s="706"/>
      <c r="C34" s="706"/>
      <c r="D34" s="706"/>
      <c r="E34" s="706"/>
      <c r="F34" s="706"/>
      <c r="G34" s="706"/>
      <c r="H34" s="706"/>
      <c r="I34" s="706"/>
      <c r="J34" s="706"/>
      <c r="K34" s="706"/>
      <c r="L34" s="706"/>
      <c r="M34" s="706"/>
      <c r="N34" s="706"/>
      <c r="O34" s="706"/>
      <c r="P34" s="706"/>
    </row>
    <row r="35" spans="1:35" x14ac:dyDescent="0.35"/>
    <row r="36" spans="1:35" x14ac:dyDescent="0.35"/>
    <row r="37" spans="1:35" x14ac:dyDescent="0.35"/>
    <row r="38" spans="1:35" x14ac:dyDescent="0.35"/>
    <row r="39" spans="1:35" x14ac:dyDescent="0.35"/>
    <row r="40" spans="1:35" x14ac:dyDescent="0.35">
      <c r="D40" s="32"/>
    </row>
    <row r="41" spans="1:35" x14ac:dyDescent="0.35"/>
    <row r="42" spans="1:35" x14ac:dyDescent="0.35"/>
  </sheetData>
  <mergeCells count="2">
    <mergeCell ref="A1:P1"/>
    <mergeCell ref="A34:P34"/>
  </mergeCells>
  <dataValidations count="4">
    <dataValidation type="list" allowBlank="1" showInputMessage="1" showErrorMessage="1" sqref="G11:G29" xr:uid="{00000000-0002-0000-0500-000009000000}">
      <formula1>rng_ModelChangeType</formula1>
    </dataValidation>
    <dataValidation type="list" allowBlank="1" showInputMessage="1" showErrorMessage="1" sqref="H11:H29" xr:uid="{00000000-0002-0000-0500-00000A000000}">
      <formula1>rng_Worksheets</formula1>
    </dataValidation>
    <dataValidation type="list" allowBlank="1" showInputMessage="1" showErrorMessage="1" sqref="L11:L29" xr:uid="{00000000-0002-0000-0500-00000B000000}">
      <formula1>rng_AssuranceActivities</formula1>
    </dataValidation>
    <dataValidation type="list" allowBlank="1" showInputMessage="1" showErrorMessage="1" sqref="M11:M29" xr:uid="{00000000-0002-0000-0500-00000C000000}">
      <formula1>rng_VVTypes</formula1>
    </dataValidation>
  </dataValidations>
  <pageMargins left="0.7" right="0.7" top="0.75" bottom="0.75" header="0.3" footer="0.3"/>
  <pageSetup paperSize="9" orientation="portrait" r:id="rId1"/>
  <headerFooter>
    <oddFooter>&amp;L_x000D_&amp;1#&amp;"Calibri"&amp;8&amp;K000000 Unclassified</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theme="0" tint="-0.499984740745262"/>
  </sheetPr>
  <dimension ref="A1:AA57"/>
  <sheetViews>
    <sheetView topLeftCell="A2" zoomScale="85" zoomScaleNormal="85" workbookViewId="0">
      <selection activeCell="M37" sqref="M37"/>
    </sheetView>
  </sheetViews>
  <sheetFormatPr defaultColWidth="8.81640625" defaultRowHeight="14.5" zeroHeight="1" x14ac:dyDescent="0.35"/>
  <cols>
    <col min="1" max="2" width="2.81640625" style="31" customWidth="1"/>
    <col min="3" max="3" width="30.453125" style="31" customWidth="1"/>
    <col min="4" max="4" width="14.453125" style="31" customWidth="1"/>
    <col min="5" max="5" width="80" style="31" customWidth="1"/>
    <col min="6" max="6" width="13.81640625" style="31" customWidth="1"/>
    <col min="7" max="7" width="44.54296875" style="31" customWidth="1"/>
    <col min="8" max="12" width="2.81640625" style="31" customWidth="1"/>
    <col min="13" max="13" width="27.453125" style="31" customWidth="1"/>
    <col min="14" max="16384" width="8.81640625" style="31"/>
  </cols>
  <sheetData>
    <row r="1" spans="1:27" ht="20" hidden="1" x14ac:dyDescent="0.35">
      <c r="A1" s="707">
        <f>'1.1 Pg Details'!$D$39</f>
        <v>0</v>
      </c>
      <c r="B1" s="707"/>
      <c r="C1" s="707"/>
      <c r="D1" s="707"/>
      <c r="E1" s="707"/>
      <c r="F1" s="707"/>
      <c r="G1" s="707"/>
      <c r="H1" s="707"/>
      <c r="I1" s="707"/>
      <c r="J1" s="142"/>
      <c r="K1" s="142"/>
      <c r="L1" s="142"/>
      <c r="M1" s="142"/>
      <c r="N1" s="142"/>
      <c r="O1" s="142"/>
      <c r="P1" s="142"/>
      <c r="Q1" s="142"/>
      <c r="R1" s="142"/>
      <c r="S1" s="142"/>
      <c r="T1" s="142"/>
      <c r="U1" s="142"/>
      <c r="V1" s="142"/>
      <c r="W1" s="142"/>
      <c r="X1" s="142"/>
      <c r="Y1" s="142"/>
      <c r="Z1" s="142"/>
      <c r="AA1" s="142"/>
    </row>
    <row r="2" spans="1:27" s="15" customFormat="1" ht="8.5" customHeight="1" x14ac:dyDescent="0.35">
      <c r="F2" s="33"/>
      <c r="J2" s="31"/>
      <c r="K2" s="31"/>
      <c r="L2" s="31"/>
      <c r="M2" s="31"/>
      <c r="N2" s="31"/>
      <c r="O2" s="31"/>
      <c r="P2" s="31"/>
      <c r="Q2" s="31"/>
      <c r="R2" s="31"/>
    </row>
    <row r="3" spans="1:27" s="15" customFormat="1" ht="16.399999999999999" customHeight="1" x14ac:dyDescent="0.35">
      <c r="C3" s="13" t="s">
        <v>0</v>
      </c>
      <c r="D3" s="13" t="str">
        <f ca="1">MID(CELL("filename",A2),FIND("]",CELL("filename",A2))+1,255)</f>
        <v>Purpose &amp; Error Check</v>
      </c>
      <c r="E3" s="13"/>
      <c r="J3" s="31"/>
      <c r="K3" s="31"/>
      <c r="L3" s="31"/>
      <c r="M3" s="31"/>
      <c r="N3" s="31"/>
      <c r="O3" s="31"/>
      <c r="P3" s="31"/>
      <c r="Q3" s="31"/>
      <c r="R3" s="31"/>
    </row>
    <row r="4" spans="1:27" s="15" customFormat="1" ht="10.4" customHeight="1" x14ac:dyDescent="0.35">
      <c r="C4" s="13" t="s">
        <v>1</v>
      </c>
      <c r="D4" s="13" t="str">
        <f ca="1">IF(D3="Template","",INDEX(rng_SheetTypes,MATCH(D3,rng_Worksheets,0)))</f>
        <v>Control</v>
      </c>
      <c r="E4" s="13"/>
      <c r="J4" s="31"/>
      <c r="K4" s="31"/>
      <c r="L4" s="31"/>
      <c r="M4" s="31"/>
      <c r="N4" s="31"/>
      <c r="O4" s="31"/>
      <c r="P4" s="31"/>
      <c r="Q4" s="31"/>
      <c r="R4" s="31"/>
    </row>
    <row r="5" spans="1:27" s="15" customFormat="1" ht="13.4" customHeight="1" x14ac:dyDescent="0.35">
      <c r="C5" s="13" t="s">
        <v>2</v>
      </c>
      <c r="D5" s="15" t="str">
        <f ca="1">IF(D3="Template","",INDEX(rng_Summarys,MATCH(D3,rng_Worksheets,0)))</f>
        <v>Lists and summarise spurpose of tool sheet and identifies possible errors</v>
      </c>
      <c r="E5" s="13"/>
      <c r="J5" s="31"/>
      <c r="K5" s="31"/>
      <c r="L5" s="31"/>
      <c r="M5" s="31"/>
      <c r="N5" s="31"/>
      <c r="O5" s="31"/>
      <c r="P5" s="31"/>
      <c r="Q5" s="31"/>
      <c r="R5" s="31"/>
    </row>
    <row r="6" spans="1:27" ht="13.4" customHeight="1" x14ac:dyDescent="0.35"/>
    <row r="7" spans="1:27" s="15" customFormat="1" ht="29.5" customHeight="1" x14ac:dyDescent="0.35">
      <c r="B7" s="49" t="s">
        <v>143</v>
      </c>
      <c r="J7" s="31"/>
      <c r="K7" s="31"/>
      <c r="L7" s="31"/>
      <c r="M7" s="31"/>
      <c r="N7" s="31"/>
      <c r="O7" s="31"/>
      <c r="P7" s="31"/>
      <c r="Q7" s="31"/>
      <c r="R7" s="31"/>
    </row>
    <row r="8" spans="1:27" ht="6" customHeight="1" x14ac:dyDescent="0.35">
      <c r="A8" s="15"/>
      <c r="I8" s="15"/>
    </row>
    <row r="9" spans="1:27" ht="15" customHeight="1" x14ac:dyDescent="0.35">
      <c r="A9" s="15"/>
      <c r="F9" s="423" t="s">
        <v>144</v>
      </c>
      <c r="I9" s="15"/>
    </row>
    <row r="10" spans="1:27" ht="13.4" customHeight="1" x14ac:dyDescent="0.35">
      <c r="A10" s="15"/>
      <c r="F10" s="424">
        <f>SUM(F13:F35)</f>
        <v>114</v>
      </c>
      <c r="I10" s="15"/>
    </row>
    <row r="11" spans="1:27" ht="11.15" customHeight="1" x14ac:dyDescent="0.35">
      <c r="A11" s="15"/>
      <c r="I11" s="15"/>
    </row>
    <row r="12" spans="1:27" ht="15" customHeight="1" x14ac:dyDescent="0.35">
      <c r="A12" s="15"/>
      <c r="B12" s="31" t="s">
        <v>145</v>
      </c>
      <c r="C12" s="423" t="s">
        <v>146</v>
      </c>
      <c r="D12" s="423" t="s">
        <v>147</v>
      </c>
      <c r="E12" s="423" t="s">
        <v>148</v>
      </c>
      <c r="F12" s="425" t="s">
        <v>149</v>
      </c>
      <c r="G12" s="426" t="s">
        <v>150</v>
      </c>
      <c r="I12" s="15"/>
    </row>
    <row r="13" spans="1:27" ht="17.5" customHeight="1" x14ac:dyDescent="0.35">
      <c r="A13" s="15"/>
      <c r="B13" s="31">
        <v>1</v>
      </c>
      <c r="C13" s="427" t="s">
        <v>151</v>
      </c>
      <c r="D13" s="428" t="s">
        <v>152</v>
      </c>
      <c r="E13" s="429" t="s">
        <v>153</v>
      </c>
      <c r="F13" s="430"/>
      <c r="G13" s="430"/>
      <c r="I13" s="15"/>
    </row>
    <row r="14" spans="1:27" ht="17.5" customHeight="1" x14ac:dyDescent="0.35">
      <c r="A14" s="15"/>
      <c r="B14" s="31">
        <f>B13+1</f>
        <v>2</v>
      </c>
      <c r="C14" s="431" t="s">
        <v>154</v>
      </c>
      <c r="D14" s="432" t="s">
        <v>155</v>
      </c>
      <c r="E14" s="429" t="s">
        <v>156</v>
      </c>
      <c r="F14" s="433"/>
      <c r="G14" s="430"/>
      <c r="I14" s="15"/>
    </row>
    <row r="15" spans="1:27" ht="17.5" customHeight="1" x14ac:dyDescent="0.35">
      <c r="A15" s="15"/>
      <c r="B15" s="31">
        <f t="shared" ref="B15:B40" si="0">B14+1</f>
        <v>3</v>
      </c>
      <c r="C15" s="434" t="s">
        <v>28</v>
      </c>
      <c r="D15" s="432" t="s">
        <v>157</v>
      </c>
      <c r="E15" s="429" t="s">
        <v>158</v>
      </c>
      <c r="F15" s="433">
        <f>'User Guide'!A4</f>
        <v>0</v>
      </c>
      <c r="G15" s="435"/>
      <c r="I15" s="15"/>
    </row>
    <row r="16" spans="1:27" ht="17.5" customHeight="1" x14ac:dyDescent="0.35">
      <c r="A16" s="15"/>
      <c r="B16" s="31">
        <f t="shared" si="0"/>
        <v>4</v>
      </c>
      <c r="C16" s="434" t="s">
        <v>29</v>
      </c>
      <c r="D16" s="432" t="s">
        <v>157</v>
      </c>
      <c r="E16" s="429" t="s">
        <v>159</v>
      </c>
      <c r="F16" s="433">
        <f>'User Guide (Admin)'!A4</f>
        <v>0</v>
      </c>
      <c r="G16" s="435"/>
      <c r="I16" s="15"/>
    </row>
    <row r="17" spans="1:9" ht="17.5" customHeight="1" x14ac:dyDescent="0.35">
      <c r="A17" s="15"/>
      <c r="B17" s="31">
        <f t="shared" si="0"/>
        <v>5</v>
      </c>
      <c r="C17" s="436" t="s">
        <v>30</v>
      </c>
      <c r="D17" s="432" t="s">
        <v>157</v>
      </c>
      <c r="E17" s="429" t="s">
        <v>160</v>
      </c>
      <c r="F17" s="437">
        <f>'Model Map'!A4</f>
        <v>0</v>
      </c>
      <c r="G17" s="435"/>
      <c r="I17" s="15"/>
    </row>
    <row r="18" spans="1:9" ht="17.5" customHeight="1" x14ac:dyDescent="0.35">
      <c r="A18" s="15"/>
      <c r="B18" s="31">
        <f t="shared" si="0"/>
        <v>6</v>
      </c>
      <c r="C18" s="436" t="s">
        <v>31</v>
      </c>
      <c r="D18" s="432" t="s">
        <v>157</v>
      </c>
      <c r="E18" s="429" t="s">
        <v>161</v>
      </c>
      <c r="F18" s="437">
        <f>'Configuration Control'!A4</f>
        <v>0</v>
      </c>
      <c r="G18" s="435"/>
      <c r="I18" s="15"/>
    </row>
    <row r="19" spans="1:9" ht="17.5" customHeight="1" x14ac:dyDescent="0.35">
      <c r="A19" s="15"/>
      <c r="B19" s="31">
        <f t="shared" si="0"/>
        <v>7</v>
      </c>
      <c r="C19" s="436" t="s">
        <v>32</v>
      </c>
      <c r="D19" s="432" t="s">
        <v>157</v>
      </c>
      <c r="E19" s="429" t="s">
        <v>162</v>
      </c>
      <c r="F19" s="437">
        <f>'Purpose &amp; Error Check'!A4</f>
        <v>0</v>
      </c>
      <c r="G19" s="435"/>
      <c r="I19" s="15"/>
    </row>
    <row r="20" spans="1:9" ht="17.5" customHeight="1" x14ac:dyDescent="0.35">
      <c r="A20" s="15"/>
      <c r="B20" s="31">
        <f t="shared" si="0"/>
        <v>8</v>
      </c>
      <c r="C20" s="436" t="s">
        <v>33</v>
      </c>
      <c r="D20" s="432" t="s">
        <v>157</v>
      </c>
      <c r="E20" s="429" t="s">
        <v>163</v>
      </c>
      <c r="F20" s="437">
        <f>Lookups!A4</f>
        <v>0</v>
      </c>
      <c r="G20" s="435"/>
      <c r="I20" s="15"/>
    </row>
    <row r="21" spans="1:9" ht="17.5" customHeight="1" x14ac:dyDescent="0.35">
      <c r="A21" s="15"/>
      <c r="B21" s="31">
        <f t="shared" si="0"/>
        <v>9</v>
      </c>
      <c r="C21" s="431" t="s">
        <v>164</v>
      </c>
      <c r="D21" s="432" t="s">
        <v>155</v>
      </c>
      <c r="E21" s="429" t="s">
        <v>165</v>
      </c>
      <c r="F21" s="433"/>
      <c r="G21" s="430"/>
      <c r="I21" s="15"/>
    </row>
    <row r="22" spans="1:9" ht="17.5" customHeight="1" x14ac:dyDescent="0.35">
      <c r="A22" s="15"/>
      <c r="B22" s="31">
        <f t="shared" si="0"/>
        <v>10</v>
      </c>
      <c r="C22" s="431" t="s">
        <v>166</v>
      </c>
      <c r="D22" s="438" t="s">
        <v>167</v>
      </c>
      <c r="E22" s="429" t="s">
        <v>168</v>
      </c>
      <c r="F22" s="433">
        <f>'Input - PEATLookups (Admin)'!A4</f>
        <v>0</v>
      </c>
      <c r="G22" s="435" t="str">
        <f>_xlfn.TEXTJOIN(". ",TRUE,(IF(SUM('Input - PEATLookups (Admin)'!I11:I23)&gt;0,'Input - PEATLookups (Admin)'!I10,"")))</f>
        <v/>
      </c>
      <c r="I22" s="15"/>
    </row>
    <row r="23" spans="1:9" ht="17.5" customHeight="1" x14ac:dyDescent="0.35">
      <c r="A23" s="15"/>
      <c r="B23" s="31">
        <f t="shared" si="0"/>
        <v>11</v>
      </c>
      <c r="C23" s="431" t="s">
        <v>169</v>
      </c>
      <c r="D23" s="438" t="s">
        <v>167</v>
      </c>
      <c r="E23" s="429" t="s">
        <v>170</v>
      </c>
      <c r="F23" s="433">
        <f>'Input - Guidance Links (Admin)'!A4</f>
        <v>0</v>
      </c>
      <c r="G23" s="435" t="str">
        <f>_xlfn.TEXTJOIN(". ",TRUE,(IF(SUM('Input - Guidance Links (Admin)'!K11:K145)&gt;0,'Input - Guidance Links (Admin)'!K10,"")))</f>
        <v/>
      </c>
      <c r="I23" s="15"/>
    </row>
    <row r="24" spans="1:9" ht="33.65" customHeight="1" x14ac:dyDescent="0.35">
      <c r="A24" s="15"/>
      <c r="B24" s="31">
        <f t="shared" si="0"/>
        <v>12</v>
      </c>
      <c r="C24" s="431" t="s">
        <v>171</v>
      </c>
      <c r="D24" s="438" t="s">
        <v>167</v>
      </c>
      <c r="E24" s="429" t="s">
        <v>172</v>
      </c>
      <c r="F24" s="437">
        <f>'Input - LOE Hierarchy (Admin)'!A4</f>
        <v>5</v>
      </c>
      <c r="G24" s="435" t="str">
        <f>_xlfn.TEXTJOIN(". ",TRUE,(IF(SUM('Input - LOE Hierarchy (Admin)'!AG13:AG452)&gt;0,'Input - LOE Hierarchy (Admin)'!AG12,"")),IF(SUM('Input - LOE Hierarchy (Admin)'!AH13:AH452)&gt;0,'Input - LOE Hierarchy (Admin)'!AH12,"") )</f>
        <v>Missing entries in the LoE Table</v>
      </c>
      <c r="I24" s="15"/>
    </row>
    <row r="25" spans="1:9" ht="17.5" customHeight="1" x14ac:dyDescent="0.35">
      <c r="A25" s="15"/>
      <c r="B25" s="31">
        <f t="shared" si="0"/>
        <v>13</v>
      </c>
      <c r="C25" s="431" t="s">
        <v>173</v>
      </c>
      <c r="D25" s="438" t="s">
        <v>167</v>
      </c>
      <c r="E25" s="429" t="s">
        <v>174</v>
      </c>
      <c r="F25" s="437">
        <f>'Input - LOEList (Admin)'!A4</f>
        <v>0</v>
      </c>
      <c r="G25" s="435" t="str">
        <f>_xlfn.TEXTJOIN(". ",TRUE,(IF(SUM('Input - LOEList (Admin)'!AM13:AM168)&gt;0,'Input - LOEList (Admin)'!AM12,"")),IF(SUM('Input - LOEList (Admin)'!AM13:AN168)&gt;0,'Input - LOEList (Admin)'!AN12,""))</f>
        <v/>
      </c>
      <c r="I25" s="15"/>
    </row>
    <row r="26" spans="1:9" ht="17.5" customHeight="1" x14ac:dyDescent="0.35">
      <c r="A26" s="15"/>
      <c r="B26" s="31">
        <f t="shared" si="0"/>
        <v>14</v>
      </c>
      <c r="C26" s="431" t="s">
        <v>175</v>
      </c>
      <c r="D26" s="438" t="s">
        <v>167</v>
      </c>
      <c r="E26" s="429" t="s">
        <v>176</v>
      </c>
      <c r="F26" s="433">
        <f>'Input - AssurLevel+RAYG (Admin)'!A4</f>
        <v>0</v>
      </c>
      <c r="G26" s="435" t="str">
        <f>_xlfn.TEXTJOIN(". ",TRUE,(IF(SUM('Input - AssurLevel+RAYG (Admin)'!J14:J26)&gt;0,'Input - AssurLevel+RAYG (Admin)'!J13,"")))</f>
        <v/>
      </c>
      <c r="I26" s="15"/>
    </row>
    <row r="27" spans="1:9" ht="24.65" customHeight="1" x14ac:dyDescent="0.35">
      <c r="A27" s="15"/>
      <c r="B27" s="31">
        <f t="shared" si="0"/>
        <v>15</v>
      </c>
      <c r="C27" s="431" t="s">
        <v>177</v>
      </c>
      <c r="D27" s="438" t="s">
        <v>167</v>
      </c>
      <c r="E27" s="429" t="s">
        <v>178</v>
      </c>
      <c r="F27" s="437">
        <f>'Input - RCAScoring (Admin)'!A4</f>
        <v>8</v>
      </c>
      <c r="G27" s="435" t="str">
        <f>_xlfn.TEXTJOIN(". ",TRUE,(IF(SUM('Input - RCAScoring (Admin)'!N14:N26)&gt;0,'Input - RCAScoring (Admin)'!N13,"")))</f>
        <v>Invalid assurance-level entries</v>
      </c>
      <c r="I27" s="15"/>
    </row>
    <row r="28" spans="1:9" ht="17.5" customHeight="1" x14ac:dyDescent="0.35">
      <c r="A28" s="15"/>
      <c r="B28" s="31">
        <f t="shared" si="0"/>
        <v>16</v>
      </c>
      <c r="C28" s="431" t="s">
        <v>179</v>
      </c>
      <c r="D28" s="438" t="s">
        <v>167</v>
      </c>
      <c r="E28" s="429" t="s">
        <v>180</v>
      </c>
      <c r="F28" s="437">
        <f>'Input - RCAControl (Admin)'!A4</f>
        <v>0</v>
      </c>
      <c r="G28" s="435" t="str">
        <f>_xlfn.TEXTJOIN(". ",TRUE,(IF(SUM('Input - RCAControl (Admin)'!AS11:AS41)&gt;0,'Input - RCAControl (Admin)'!AS10,"")))</f>
        <v/>
      </c>
      <c r="I28" s="15"/>
    </row>
    <row r="29" spans="1:9" ht="43.4" customHeight="1" x14ac:dyDescent="0.35">
      <c r="A29" s="15"/>
      <c r="B29" s="31">
        <f t="shared" si="0"/>
        <v>17</v>
      </c>
      <c r="C29" s="434" t="s">
        <v>181</v>
      </c>
      <c r="D29" s="438" t="s">
        <v>182</v>
      </c>
      <c r="E29" s="429" t="s">
        <v>183</v>
      </c>
      <c r="F29" s="439">
        <f>'1.1 Pg Details'!A4</f>
        <v>17</v>
      </c>
      <c r="G29" s="435" t="str">
        <f>_xlfn.TEXTJOIN(". ",TRUE,(IF(SUM('Input - RCAControl (Admin)'!AS11:AS41)&gt;0,'Input - RCAControl (Admin)'!AS10,"")))</f>
        <v/>
      </c>
      <c r="I29" s="15"/>
    </row>
    <row r="30" spans="1:9" ht="29.5" customHeight="1" x14ac:dyDescent="0.35">
      <c r="A30" s="15"/>
      <c r="B30" s="31">
        <f t="shared" si="0"/>
        <v>18</v>
      </c>
      <c r="C30" s="434" t="s">
        <v>184</v>
      </c>
      <c r="D30" s="438" t="s">
        <v>182</v>
      </c>
      <c r="E30" s="429" t="s">
        <v>185</v>
      </c>
      <c r="F30" s="437">
        <f>'1.2 RCA'!A4</f>
        <v>74</v>
      </c>
      <c r="G30" s="435" t="e">
        <f>_xlfn.TEXTJOIN(". ",TRUE,(IF(SUM('1.2 RCA'!#REF!)&gt;0,'1.2 RCA'!#REF!,"")),IF(SUM('1.2 RCA'!#REF!)&gt;0,'1.2 RCA'!#REF!,""))</f>
        <v>#REF!</v>
      </c>
      <c r="I30" s="15"/>
    </row>
    <row r="31" spans="1:9" ht="35.5" customHeight="1" x14ac:dyDescent="0.35">
      <c r="A31" s="15"/>
      <c r="B31" s="31">
        <f t="shared" si="0"/>
        <v>19</v>
      </c>
      <c r="C31" s="440" t="s">
        <v>186</v>
      </c>
      <c r="D31" s="438" t="s">
        <v>182</v>
      </c>
      <c r="E31" s="429" t="s">
        <v>187</v>
      </c>
      <c r="F31" s="441">
        <f>'2.1 LOEs, Artefacts &amp; Assurance'!A4</f>
        <v>10</v>
      </c>
      <c r="G31" s="435" t="e">
        <f>_xlfn.TEXTJOIN(". ",TRUE,(IF(SUM('2.1 LOEs, Artefacts &amp; Assurance'!#REF!)&gt;0,'2.1 LOEs, Artefacts &amp; Assurance'!#REF!,"")),IF(SUM('2.1 LOEs, Artefacts &amp; Assurance'!#REF!)&gt;0,'2.1 LOEs, Artefacts &amp; Assurance'!#REF!,""),IF(SUM('2.1 LOEs, Artefacts &amp; Assurance'!X19:X26)&gt;0,'2.1 LOEs, Artefacts &amp; Assurance'!X10,""))</f>
        <v>#REF!</v>
      </c>
      <c r="I31" s="15"/>
    </row>
    <row r="32" spans="1:9" ht="17.5" customHeight="1" x14ac:dyDescent="0.35">
      <c r="A32" s="15"/>
      <c r="B32" s="31">
        <f t="shared" si="0"/>
        <v>20</v>
      </c>
      <c r="C32" s="436" t="s">
        <v>188</v>
      </c>
      <c r="D32" s="432" t="s">
        <v>155</v>
      </c>
      <c r="E32" s="429" t="s">
        <v>189</v>
      </c>
      <c r="F32" s="433"/>
      <c r="G32" s="430"/>
      <c r="I32" s="15"/>
    </row>
    <row r="33" spans="1:9" ht="17.5" customHeight="1" x14ac:dyDescent="0.35">
      <c r="A33" s="15"/>
      <c r="B33" s="31">
        <f t="shared" si="0"/>
        <v>21</v>
      </c>
      <c r="C33" s="431" t="s">
        <v>190</v>
      </c>
      <c r="D33" s="432" t="s">
        <v>191</v>
      </c>
      <c r="E33" s="429" t="s">
        <v>192</v>
      </c>
      <c r="F33" s="441">
        <f>'C-RCA (Admin)'!A4</f>
        <v>0</v>
      </c>
      <c r="G33" s="435" t="str">
        <f>_xlfn.TEXTJOIN(". ",TRUE,(IF(SUM('C-RCA (Admin)'!AX11:AX41)&gt;0,'C-RCA (Admin)'!AX10,"")))</f>
        <v/>
      </c>
      <c r="I33" s="15"/>
    </row>
    <row r="34" spans="1:9" ht="17.5" customHeight="1" x14ac:dyDescent="0.35">
      <c r="A34" s="15"/>
      <c r="B34" s="31">
        <f t="shared" si="0"/>
        <v>22</v>
      </c>
      <c r="C34" s="431" t="s">
        <v>193</v>
      </c>
      <c r="D34" s="432" t="s">
        <v>191</v>
      </c>
      <c r="E34" s="429" t="s">
        <v>194</v>
      </c>
      <c r="F34" s="441">
        <f>'C-Filters (Admin)'!A4</f>
        <v>0</v>
      </c>
      <c r="G34" s="435" t="str">
        <f>_xlfn.TEXTJOIN(". ",TRUE,(IF(SUM('C-Filters (Admin)'!M11:M166)&gt;0,'C-Filters (Admin)'!M10,"")))</f>
        <v/>
      </c>
      <c r="I34" s="15"/>
    </row>
    <row r="35" spans="1:9" ht="17.5" customHeight="1" x14ac:dyDescent="0.35">
      <c r="A35" s="15"/>
      <c r="B35" s="31">
        <f t="shared" si="0"/>
        <v>23</v>
      </c>
      <c r="C35" s="436" t="s">
        <v>195</v>
      </c>
      <c r="D35" s="432" t="s">
        <v>155</v>
      </c>
      <c r="E35" s="429" t="s">
        <v>196</v>
      </c>
      <c r="F35" s="433"/>
      <c r="G35" s="430"/>
      <c r="I35" s="15"/>
    </row>
    <row r="36" spans="1:9" ht="16.399999999999999" customHeight="1" x14ac:dyDescent="0.35">
      <c r="A36" s="15"/>
      <c r="B36" s="31">
        <f t="shared" si="0"/>
        <v>24</v>
      </c>
      <c r="C36" s="442" t="s">
        <v>197</v>
      </c>
      <c r="D36" s="432" t="s">
        <v>198</v>
      </c>
      <c r="E36" s="429" t="s">
        <v>199</v>
      </c>
      <c r="F36" s="441">
        <f>'3.1 Sign Off'!A4</f>
        <v>3</v>
      </c>
      <c r="G36" s="435" t="e">
        <f>_xlfn.TEXTJOIN(". ",TRUE,(IF(SUM('3.1 Sign Off'!#REF!)&gt;0,'3.1 Sign Off'!#REF!,"")),(IF(SUM('3.1 Sign Off'!#REF!)&gt;0,'3.1 Sign Off'!#REF!,"")),(IF(SUM('3.1 Sign Off'!#REF!)&gt;0,'3.1 Sign Off'!#REF!,"")),(IF(SUM('3.1 Sign Off'!#REF!)&gt;0,'3.1 Sign Off'!#REF!,"")))</f>
        <v>#REF!</v>
      </c>
      <c r="I36" s="15"/>
    </row>
    <row r="37" spans="1:9" ht="17.5" customHeight="1" x14ac:dyDescent="0.35">
      <c r="A37" s="15"/>
      <c r="B37" s="31">
        <f t="shared" si="0"/>
        <v>25</v>
      </c>
      <c r="C37" s="443" t="s">
        <v>200</v>
      </c>
      <c r="D37" s="432" t="s">
        <v>198</v>
      </c>
      <c r="E37" s="429" t="s">
        <v>201</v>
      </c>
      <c r="F37" s="441" t="e">
        <f>'4.2 LOE Progress'!A4</f>
        <v>#REF!</v>
      </c>
      <c r="G37" s="435"/>
      <c r="I37" s="15"/>
    </row>
    <row r="38" spans="1:9" ht="17.5" customHeight="1" x14ac:dyDescent="0.35">
      <c r="A38" s="15"/>
      <c r="B38" s="31">
        <f t="shared" si="0"/>
        <v>26</v>
      </c>
      <c r="C38" s="443" t="s">
        <v>202</v>
      </c>
      <c r="D38" s="432" t="s">
        <v>198</v>
      </c>
      <c r="E38" s="429" t="s">
        <v>203</v>
      </c>
      <c r="F38" s="441">
        <f>'4.2 LOE Progress'!A5</f>
        <v>0</v>
      </c>
      <c r="G38" s="435"/>
      <c r="I38" s="15"/>
    </row>
    <row r="39" spans="1:9" ht="17.5" customHeight="1" x14ac:dyDescent="0.35">
      <c r="A39" s="15"/>
      <c r="B39" s="31">
        <f t="shared" si="0"/>
        <v>27</v>
      </c>
      <c r="C39" s="442" t="s">
        <v>204</v>
      </c>
      <c r="D39" s="432" t="s">
        <v>198</v>
      </c>
      <c r="E39" s="429" t="s">
        <v>205</v>
      </c>
      <c r="F39" s="433">
        <f>'4.3 Stats'!A4</f>
        <v>0</v>
      </c>
      <c r="G39" s="435"/>
      <c r="I39" s="15"/>
    </row>
    <row r="40" spans="1:9" ht="17.5" customHeight="1" x14ac:dyDescent="0.35">
      <c r="A40" s="15"/>
      <c r="B40" s="31">
        <f t="shared" si="0"/>
        <v>28</v>
      </c>
      <c r="C40" s="442" t="s">
        <v>206</v>
      </c>
      <c r="D40" s="432" t="s">
        <v>207</v>
      </c>
      <c r="E40" s="429" t="s">
        <v>208</v>
      </c>
      <c r="F40" s="433">
        <f>'LOE Hierarchy'!A4</f>
        <v>0</v>
      </c>
      <c r="G40" s="435"/>
      <c r="I40" s="15"/>
    </row>
    <row r="41" spans="1:9" ht="17.5" customHeight="1" x14ac:dyDescent="0.35">
      <c r="A41" s="15"/>
      <c r="C41" s="444"/>
      <c r="D41" s="445"/>
      <c r="E41" s="445"/>
      <c r="F41" s="445"/>
      <c r="G41" s="446"/>
      <c r="I41" s="15"/>
    </row>
    <row r="42" spans="1:9" hidden="1" x14ac:dyDescent="0.35">
      <c r="A42" s="15"/>
      <c r="I42" s="15"/>
    </row>
    <row r="43" spans="1:9" hidden="1" x14ac:dyDescent="0.35">
      <c r="A43" s="15"/>
      <c r="I43" s="15"/>
    </row>
    <row r="44" spans="1:9" hidden="1" x14ac:dyDescent="0.35">
      <c r="A44" s="15"/>
      <c r="I44" s="15"/>
    </row>
    <row r="45" spans="1:9" hidden="1" x14ac:dyDescent="0.35">
      <c r="A45" s="15"/>
      <c r="I45" s="15"/>
    </row>
    <row r="46" spans="1:9" hidden="1" x14ac:dyDescent="0.35">
      <c r="A46" s="15"/>
      <c r="I46" s="15"/>
    </row>
    <row r="47" spans="1:9" hidden="1" x14ac:dyDescent="0.35">
      <c r="A47" s="15"/>
      <c r="I47" s="15"/>
    </row>
    <row r="48" spans="1:9" hidden="1" x14ac:dyDescent="0.35">
      <c r="A48" s="15"/>
      <c r="I48" s="15"/>
    </row>
    <row r="49" spans="1:18" hidden="1" x14ac:dyDescent="0.35">
      <c r="A49" s="15"/>
      <c r="I49" s="15"/>
    </row>
    <row r="50" spans="1:18" hidden="1" x14ac:dyDescent="0.35">
      <c r="A50" s="15"/>
      <c r="I50" s="15"/>
    </row>
    <row r="51" spans="1:18" hidden="1" x14ac:dyDescent="0.35">
      <c r="A51" s="15"/>
      <c r="I51" s="15"/>
    </row>
    <row r="52" spans="1:18" hidden="1" x14ac:dyDescent="0.35">
      <c r="A52" s="15"/>
      <c r="I52" s="15"/>
    </row>
    <row r="53" spans="1:18" hidden="1" x14ac:dyDescent="0.35">
      <c r="A53" s="15"/>
      <c r="I53" s="15"/>
    </row>
    <row r="54" spans="1:18" ht="16.399999999999999" customHeight="1" x14ac:dyDescent="0.35">
      <c r="A54" s="15"/>
      <c r="B54" s="15"/>
      <c r="C54" s="15"/>
      <c r="D54" s="15"/>
      <c r="E54" s="15"/>
      <c r="F54" s="15"/>
      <c r="G54" s="15"/>
      <c r="H54" s="15"/>
      <c r="I54" s="15"/>
    </row>
    <row r="56" spans="1:18" s="15" customFormat="1" hidden="1" x14ac:dyDescent="0.35">
      <c r="B56" s="59" t="s">
        <v>21</v>
      </c>
      <c r="J56" s="31"/>
      <c r="K56" s="31"/>
      <c r="L56" s="31"/>
      <c r="M56" s="31"/>
      <c r="N56" s="31"/>
      <c r="O56" s="31"/>
      <c r="P56" s="31"/>
      <c r="Q56" s="31"/>
      <c r="R56" s="31"/>
    </row>
    <row r="57" spans="1:18" ht="20" hidden="1" x14ac:dyDescent="0.35">
      <c r="A57" s="707">
        <f>'1.1 Pg Details'!$D$39</f>
        <v>0</v>
      </c>
      <c r="B57" s="707"/>
      <c r="C57" s="707"/>
      <c r="D57" s="707"/>
      <c r="E57" s="707"/>
      <c r="F57" s="707"/>
      <c r="G57" s="707"/>
      <c r="H57" s="707"/>
      <c r="I57" s="707"/>
    </row>
  </sheetData>
  <mergeCells count="2">
    <mergeCell ref="A1:I1"/>
    <mergeCell ref="A57:I57"/>
  </mergeCells>
  <conditionalFormatting sqref="F14:F16 F18:F40">
    <cfRule type="expression" dxfId="379" priority="508">
      <formula>OR(D14="Menu",D14="Section Break")</formula>
    </cfRule>
  </conditionalFormatting>
  <conditionalFormatting sqref="F10">
    <cfRule type="cellIs" dxfId="378" priority="507" operator="equal">
      <formula>0</formula>
    </cfRule>
  </conditionalFormatting>
  <conditionalFormatting sqref="D14:D40">
    <cfRule type="cellIs" dxfId="377" priority="440" operator="equal">
      <formula>"Output"</formula>
    </cfRule>
    <cfRule type="cellIs" dxfId="376" priority="573" operator="equal">
      <formula>"Menu"</formula>
    </cfRule>
    <cfRule type="cellIs" dxfId="375" priority="574" operator="equal">
      <formula>"Calculation"</formula>
    </cfRule>
    <cfRule type="cellIs" dxfId="374" priority="575" operator="equal">
      <formula>"Input"</formula>
    </cfRule>
    <cfRule type="cellIs" dxfId="373" priority="576" operator="equal">
      <formula>"Control"</formula>
    </cfRule>
    <cfRule type="cellIs" dxfId="372" priority="577" operator="equal">
      <formula>"Section Break"</formula>
    </cfRule>
  </conditionalFormatting>
  <conditionalFormatting sqref="F2">
    <cfRule type="cellIs" dxfId="371" priority="407" operator="equal">
      <formula>1</formula>
    </cfRule>
  </conditionalFormatting>
  <conditionalFormatting sqref="F14:F41">
    <cfRule type="cellIs" dxfId="370" priority="509" operator="greaterThan">
      <formula>0</formula>
    </cfRule>
  </conditionalFormatting>
  <hyperlinks>
    <hyperlink ref="C20" location="'Lookups'!A1" display="Lookups" xr:uid="{00000000-0004-0000-0600-000004000000}"/>
    <hyperlink ref="C21" location="'Inputs&gt;&gt;'!A1" display="Inputs&gt;&gt;" xr:uid="{00000000-0004-0000-0600-000005000000}"/>
    <hyperlink ref="C18" location="'Configuration Control'!A1" display="Configuration Control" xr:uid="{00000000-0004-0000-0600-00000E000000}"/>
    <hyperlink ref="C35" location="'Outputs&gt;&gt;'!A1" display="Outputs&gt;&gt;" xr:uid="{00000000-0004-0000-0600-000034000000}"/>
    <hyperlink ref="C17" location="'Model Map'!A1" display="Model Map" xr:uid="{00000000-0004-0000-0600-00003B000000}"/>
    <hyperlink ref="C14" location="'Control&gt;&gt;'!A1" display="Control&gt;&gt;" xr:uid="{00000000-0004-0000-0600-00003C000000}"/>
    <hyperlink ref="C32" location="'Calculations&gt;&gt;'!A1" display="Calculations&gt;&gt;" xr:uid="{00000000-0004-0000-0600-000032000000}"/>
    <hyperlink ref="C15" location="'User Guide'!A1" display="User Guide" xr:uid="{B3CAC177-0BEC-4D09-9044-96A866816F95}"/>
    <hyperlink ref="C16" location="'User Guide (Admin)'!A1" display="User Guide (Admin)" xr:uid="{A95B93B4-DA30-4470-8771-0555A963F681}"/>
    <hyperlink ref="C22" location="'Input - PEATLookups (Admin)'!A1" display="Input - PEATLookups (Admin)" xr:uid="{ECD70177-2215-4151-AB25-3E99FD6EFB56}"/>
    <hyperlink ref="C25" location="'Input - LoEList (Admin)'!A1" display="Input - LoEList (Admin)" xr:uid="{EDA7C243-3A21-4205-8501-CFC4DCEF2035}"/>
    <hyperlink ref="C27" location="'Input - RCAScoring (Admin)'!A1" display="Input - RCAScoring (Admin)" xr:uid="{D2B3F2FE-79DF-4C14-BB17-60F0406CA7B2}"/>
    <hyperlink ref="C28" location="'Input - RCAControl (Admin)'!A1" display="Input - RCAControl (Admin)" xr:uid="{05B39EDB-1512-4E36-9310-95E6A3837363}"/>
    <hyperlink ref="C30" location="'1.2 RCA'!A1" display="1.2 RCA" xr:uid="{8A611EB8-45A3-4AC2-84AC-6E7912CE7257}"/>
    <hyperlink ref="C24" location="'Input - LoE Hierarchy (Admin)'!A1" display="Input - LoE Hierarchy (Admin)" xr:uid="{734AB802-4517-438C-9CBD-426A61C8519D}"/>
    <hyperlink ref="C26" location="'Input - AssurLevel+RAYG (Admin)'!A1" display="Input - AssurLevel+RAYG (Admin)" xr:uid="{FEAE71CD-356C-47A2-97FE-B7BB2C6B4514}"/>
    <hyperlink ref="C23" location="'Input - Guidance Links (Admin)'!A1" display="Input - Guidance Links (Admin)" xr:uid="{E6392472-C0B2-4D75-BBCD-7ABDCEBDE7AC}"/>
    <hyperlink ref="C33" location="'C-RCA (Admin)'!A1" display="C-RCA (Admin)" xr:uid="{104E7C17-143D-42AC-9E6B-3ACF455D3B38}"/>
    <hyperlink ref="C34" location="'C-Filters (Admin)'!A1" display="C-Filters (Admin)" xr:uid="{6D6AD65E-33BF-4EC9-A9AA-A814C41E399D}"/>
    <hyperlink ref="C31" location="'2.1 LOEs, Artefacts &amp; Assurance'!A1" display="2.1 LOEs, Artefacts &amp; Assurance" xr:uid="{9ECAEA16-76DF-49EE-9B35-F86CCAB0002B}"/>
    <hyperlink ref="C36" location="'3.1 Sign Off'!A1" display="3.1 Sign Off" xr:uid="{99D386E4-901D-45CB-A352-DA79D792AF0B}"/>
    <hyperlink ref="C37" location="'4.1 Artefacts Progress'!A1" display="4.1 Artefacts Progress" xr:uid="{B2D6A90A-C784-45D0-B85A-4C6BC5F1539F}"/>
    <hyperlink ref="C39" location="'4.3 Stats'!A1" display="4.3 Stats" xr:uid="{09FCAF18-D0ED-4AC2-B1CE-D646CA9670A6}"/>
    <hyperlink ref="C40" location="'LoE Hierarchy'!A1" display="LoE Hierarchy" xr:uid="{42D1D9B8-19FC-4421-B89B-B481160768DC}"/>
    <hyperlink ref="C13" location="Cover!A1" display="Cover" xr:uid="{863F8742-FBA9-4297-9CD1-EDC2B00727C6}"/>
    <hyperlink ref="C19" location="'Purpose &amp; Error Check'!A1" display="Purpose &amp; Error Check" xr:uid="{00000000-0004-0000-0600-000002000000}"/>
    <hyperlink ref="C29" location="'1.1 Pg Details'!A1" display="1.1 Pg Details" xr:uid="{D1500FFF-36EB-4BF9-B145-A51597266D49}"/>
    <hyperlink ref="C38" location="'4.2 LOE Progress'!A1" display="4.2 LOE Progress" xr:uid="{EAE0B14A-72AC-4ED0-BA66-2C3E508F6596}"/>
  </hyperlinks>
  <pageMargins left="0.7" right="0.7" top="0.75" bottom="0.75" header="0.3" footer="0.3"/>
  <pageSetup paperSize="9" orientation="portrait" r:id="rId1"/>
  <headerFooter>
    <oddFooter>&amp;L_x000D_&amp;1#&amp;"Calibri"&amp;8&amp;K000000 Unclassified</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theme="0" tint="-0.499984740745262"/>
  </sheetPr>
  <dimension ref="A1:U211"/>
  <sheetViews>
    <sheetView showGridLines="0" topLeftCell="A38" zoomScale="85" zoomScaleNormal="85" workbookViewId="0">
      <selection activeCell="F65" sqref="F65"/>
    </sheetView>
  </sheetViews>
  <sheetFormatPr defaultColWidth="0" defaultRowHeight="14.25" customHeight="1" zeroHeight="1" x14ac:dyDescent="0.35"/>
  <cols>
    <col min="1" max="2" width="2.81640625" style="31" customWidth="1"/>
    <col min="3" max="3" width="32.54296875" style="31" bestFit="1" customWidth="1"/>
    <col min="4" max="4" width="9" style="31" customWidth="1"/>
    <col min="5" max="5" width="2.54296875" style="31" customWidth="1"/>
    <col min="6" max="6" width="4.453125" style="31" customWidth="1"/>
    <col min="7" max="8" width="2.81640625" style="31" customWidth="1"/>
    <col min="9" max="11" width="2.54296875" style="31" customWidth="1"/>
    <col min="12" max="12" width="3.54296875" style="31" customWidth="1"/>
    <col min="13" max="13" width="3.1796875" style="31" customWidth="1"/>
    <col min="14" max="14" width="2.54296875" style="31" customWidth="1"/>
    <col min="15" max="16" width="1.54296875" style="31" customWidth="1"/>
    <col min="17" max="17" width="2.453125" style="31" customWidth="1"/>
    <col min="18" max="18" width="2.54296875" style="31" customWidth="1"/>
    <col min="19" max="20" width="2.453125" style="31" customWidth="1"/>
    <col min="21" max="21" width="3.54296875" style="31" customWidth="1"/>
    <col min="22" max="16384" width="8.81640625" style="31" hidden="1"/>
  </cols>
  <sheetData>
    <row r="1" spans="1:12" s="142" customFormat="1" ht="20" x14ac:dyDescent="0.35">
      <c r="A1" s="707">
        <f>'1.1 Pg Details'!$D$39</f>
        <v>0</v>
      </c>
      <c r="B1" s="707"/>
      <c r="C1" s="707"/>
      <c r="D1" s="707"/>
      <c r="E1" s="707"/>
      <c r="F1" s="707"/>
      <c r="G1" s="707"/>
      <c r="H1" s="707"/>
      <c r="I1" s="707"/>
      <c r="J1" s="707"/>
      <c r="K1" s="707"/>
      <c r="L1" s="707"/>
    </row>
    <row r="2" spans="1:12" ht="30.75" customHeight="1" x14ac:dyDescent="0.35">
      <c r="A2" s="15"/>
      <c r="B2" s="15"/>
      <c r="C2" s="15"/>
      <c r="D2" s="15"/>
      <c r="E2" s="15"/>
      <c r="F2" s="15"/>
      <c r="G2" s="15"/>
      <c r="H2" s="15"/>
      <c r="I2" s="15"/>
      <c r="J2" s="15"/>
      <c r="K2" s="15"/>
      <c r="L2" s="15"/>
    </row>
    <row r="3" spans="1:12" ht="14.5" x14ac:dyDescent="0.35">
      <c r="A3" s="15"/>
      <c r="B3" s="15"/>
      <c r="C3" s="15" t="s">
        <v>0</v>
      </c>
      <c r="D3" s="15" t="str">
        <f ca="1">MID(CELL("filename",A2),FIND("]",CELL("filename",A2))+1,255)</f>
        <v>Lookups</v>
      </c>
      <c r="E3" s="15"/>
      <c r="F3" s="15"/>
      <c r="G3" s="15"/>
      <c r="H3" s="15"/>
      <c r="I3" s="15"/>
      <c r="J3" s="15"/>
      <c r="K3" s="15"/>
      <c r="L3" s="15"/>
    </row>
    <row r="4" spans="1:12" ht="14.5" x14ac:dyDescent="0.35">
      <c r="A4" s="48"/>
      <c r="B4" s="15"/>
      <c r="C4" s="15" t="s">
        <v>1</v>
      </c>
      <c r="D4" s="15" t="str">
        <f ca="1">IF(D3="Template","",INDEX(rng_SheetTypes,MATCH(D3,rng_Worksheets,0)))</f>
        <v>Control</v>
      </c>
      <c r="E4" s="15"/>
      <c r="F4" s="15"/>
      <c r="G4" s="15"/>
      <c r="H4" s="15"/>
      <c r="I4" s="15"/>
      <c r="J4" s="15"/>
      <c r="K4" s="15"/>
      <c r="L4" s="15"/>
    </row>
    <row r="5" spans="1:12" ht="14.5" x14ac:dyDescent="0.35">
      <c r="A5" s="15"/>
      <c r="B5" s="15"/>
      <c r="C5" s="15" t="s">
        <v>2</v>
      </c>
      <c r="D5" s="15" t="str">
        <f ca="1">IF(D3="Template","",INDEX(rng_Summarys,MATCH(D3,rng_Worksheets,0)))</f>
        <v>Provides and allows Admin to manage data Lookups {dropdown menus) within the tool</v>
      </c>
      <c r="E5" s="15"/>
      <c r="F5" s="15"/>
      <c r="G5" s="15"/>
      <c r="H5" s="15"/>
      <c r="I5" s="15"/>
      <c r="J5" s="15"/>
      <c r="K5" s="15"/>
      <c r="L5" s="15"/>
    </row>
    <row r="6" spans="1:12" ht="14.25" customHeight="1" x14ac:dyDescent="0.35"/>
    <row r="7" spans="1:12" ht="14.5" x14ac:dyDescent="0.35">
      <c r="A7" s="15"/>
      <c r="B7" s="59" t="s">
        <v>33</v>
      </c>
      <c r="C7" s="15"/>
      <c r="D7" s="15"/>
      <c r="E7" s="15"/>
      <c r="F7" s="15"/>
      <c r="G7" s="15"/>
      <c r="H7" s="15"/>
      <c r="I7" s="15"/>
      <c r="J7" s="15"/>
      <c r="K7" s="15"/>
      <c r="L7" s="15"/>
    </row>
    <row r="8" spans="1:12" ht="14.25" customHeight="1" x14ac:dyDescent="0.35">
      <c r="A8" s="15"/>
      <c r="L8" s="15"/>
    </row>
    <row r="9" spans="1:12" ht="14.25" customHeight="1" x14ac:dyDescent="0.35">
      <c r="A9" s="15"/>
      <c r="C9" s="447" t="s">
        <v>209</v>
      </c>
      <c r="D9" s="62">
        <v>0</v>
      </c>
      <c r="L9" s="15"/>
    </row>
    <row r="10" spans="1:12" ht="14.25" customHeight="1" x14ac:dyDescent="0.35">
      <c r="A10" s="15"/>
      <c r="C10" s="447" t="s">
        <v>210</v>
      </c>
      <c r="D10" s="62">
        <v>1</v>
      </c>
      <c r="L10" s="15"/>
    </row>
    <row r="11" spans="1:12" ht="14.25" customHeight="1" x14ac:dyDescent="0.35">
      <c r="A11" s="15"/>
      <c r="C11" s="447" t="s">
        <v>211</v>
      </c>
      <c r="D11" s="62">
        <v>2</v>
      </c>
      <c r="L11" s="15"/>
    </row>
    <row r="12" spans="1:12" ht="14.25" customHeight="1" x14ac:dyDescent="0.35">
      <c r="A12" s="15"/>
      <c r="C12" s="447" t="s">
        <v>212</v>
      </c>
      <c r="D12" s="62">
        <v>5</v>
      </c>
      <c r="L12" s="15"/>
    </row>
    <row r="13" spans="1:12" ht="14.25" customHeight="1" x14ac:dyDescent="0.35">
      <c r="A13" s="15"/>
      <c r="C13" s="447" t="s">
        <v>213</v>
      </c>
      <c r="D13" s="62">
        <v>4</v>
      </c>
      <c r="L13" s="15"/>
    </row>
    <row r="14" spans="1:12" ht="14.25" customHeight="1" x14ac:dyDescent="0.35">
      <c r="A14" s="15"/>
      <c r="C14" s="447" t="s">
        <v>214</v>
      </c>
      <c r="D14" s="62" t="s">
        <v>215</v>
      </c>
      <c r="L14" s="15"/>
    </row>
    <row r="15" spans="1:12" ht="14.25" customHeight="1" x14ac:dyDescent="0.35">
      <c r="A15" s="15"/>
      <c r="L15" s="15"/>
    </row>
    <row r="16" spans="1:12" ht="14.25" customHeight="1" x14ac:dyDescent="0.35">
      <c r="A16" s="15"/>
      <c r="C16" s="448" t="s">
        <v>216</v>
      </c>
      <c r="L16" s="15"/>
    </row>
    <row r="17" spans="1:12" ht="14.25" customHeight="1" x14ac:dyDescent="0.35">
      <c r="A17" s="15"/>
      <c r="C17" s="63" t="s">
        <v>217</v>
      </c>
      <c r="L17" s="15"/>
    </row>
    <row r="18" spans="1:12" ht="14.25" customHeight="1" x14ac:dyDescent="0.35">
      <c r="A18" s="15"/>
      <c r="C18" s="63" t="s">
        <v>218</v>
      </c>
      <c r="L18" s="15"/>
    </row>
    <row r="19" spans="1:12" ht="14.25" customHeight="1" x14ac:dyDescent="0.35">
      <c r="A19" s="15"/>
      <c r="C19" s="63" t="s">
        <v>219</v>
      </c>
      <c r="L19" s="15"/>
    </row>
    <row r="20" spans="1:12" ht="14.25" customHeight="1" x14ac:dyDescent="0.35">
      <c r="A20" s="15"/>
      <c r="L20" s="15"/>
    </row>
    <row r="21" spans="1:12" ht="14.25" customHeight="1" x14ac:dyDescent="0.35">
      <c r="A21" s="15"/>
      <c r="C21" s="448" t="s">
        <v>220</v>
      </c>
      <c r="L21" s="15"/>
    </row>
    <row r="22" spans="1:12" ht="14.25" customHeight="1" x14ac:dyDescent="0.35">
      <c r="A22" s="15"/>
      <c r="C22" s="63" t="s">
        <v>217</v>
      </c>
      <c r="L22" s="15"/>
    </row>
    <row r="23" spans="1:12" ht="14.25" customHeight="1" x14ac:dyDescent="0.35">
      <c r="A23" s="15"/>
      <c r="C23" s="63" t="s">
        <v>218</v>
      </c>
      <c r="L23" s="15"/>
    </row>
    <row r="24" spans="1:12" ht="14.25" customHeight="1" x14ac:dyDescent="0.35">
      <c r="A24" s="15"/>
      <c r="L24" s="15"/>
    </row>
    <row r="25" spans="1:12" ht="14.25" customHeight="1" x14ac:dyDescent="0.35">
      <c r="A25" s="15"/>
      <c r="C25" s="448" t="s">
        <v>221</v>
      </c>
      <c r="L25" s="15"/>
    </row>
    <row r="26" spans="1:12" ht="14.25" customHeight="1" x14ac:dyDescent="0.35">
      <c r="A26" s="15"/>
      <c r="C26" s="63" t="s">
        <v>222</v>
      </c>
      <c r="L26" s="15"/>
    </row>
    <row r="27" spans="1:12" ht="14.25" customHeight="1" x14ac:dyDescent="0.35">
      <c r="A27" s="15"/>
      <c r="C27" s="63" t="s">
        <v>223</v>
      </c>
      <c r="L27" s="15"/>
    </row>
    <row r="28" spans="1:12" ht="14.25" customHeight="1" x14ac:dyDescent="0.35">
      <c r="A28" s="15"/>
      <c r="C28" s="63" t="s">
        <v>224</v>
      </c>
      <c r="L28" s="15"/>
    </row>
    <row r="29" spans="1:12" ht="14.25" customHeight="1" x14ac:dyDescent="0.35">
      <c r="A29" s="15"/>
      <c r="L29" s="15"/>
    </row>
    <row r="30" spans="1:12" ht="14.25" customHeight="1" x14ac:dyDescent="0.35">
      <c r="A30" s="15"/>
      <c r="C30" s="448" t="s">
        <v>225</v>
      </c>
      <c r="L30" s="15"/>
    </row>
    <row r="31" spans="1:12" ht="14.25" customHeight="1" x14ac:dyDescent="0.35">
      <c r="A31" s="15"/>
      <c r="C31" s="63" t="s">
        <v>222</v>
      </c>
      <c r="L31" s="15"/>
    </row>
    <row r="32" spans="1:12" ht="14.25" customHeight="1" x14ac:dyDescent="0.35">
      <c r="A32" s="15"/>
      <c r="C32" s="63" t="s">
        <v>226</v>
      </c>
      <c r="L32" s="15"/>
    </row>
    <row r="33" spans="1:12" ht="14.25" customHeight="1" x14ac:dyDescent="0.35">
      <c r="A33" s="15"/>
      <c r="C33" s="63" t="s">
        <v>227</v>
      </c>
      <c r="L33" s="15"/>
    </row>
    <row r="34" spans="1:12" ht="14.25" customHeight="1" x14ac:dyDescent="0.35">
      <c r="A34" s="15"/>
      <c r="C34" s="63" t="s">
        <v>228</v>
      </c>
      <c r="L34" s="15"/>
    </row>
    <row r="35" spans="1:12" ht="14.25" customHeight="1" x14ac:dyDescent="0.35">
      <c r="A35" s="15"/>
      <c r="C35" s="63" t="s">
        <v>229</v>
      </c>
      <c r="L35" s="15"/>
    </row>
    <row r="36" spans="1:12" ht="14.25" customHeight="1" x14ac:dyDescent="0.35">
      <c r="A36" s="15"/>
      <c r="L36" s="15"/>
    </row>
    <row r="37" spans="1:12" ht="14.25" customHeight="1" x14ac:dyDescent="0.35">
      <c r="A37" s="15"/>
      <c r="C37" s="448" t="s">
        <v>230</v>
      </c>
      <c r="L37" s="15"/>
    </row>
    <row r="38" spans="1:12" ht="14.25" customHeight="1" x14ac:dyDescent="0.35">
      <c r="A38" s="15"/>
      <c r="C38" s="63" t="s">
        <v>231</v>
      </c>
      <c r="L38" s="15"/>
    </row>
    <row r="39" spans="1:12" ht="14.25" customHeight="1" x14ac:dyDescent="0.35">
      <c r="A39" s="15"/>
      <c r="C39" s="63" t="s">
        <v>232</v>
      </c>
      <c r="L39" s="15"/>
    </row>
    <row r="40" spans="1:12" ht="14.25" customHeight="1" x14ac:dyDescent="0.35">
      <c r="A40" s="15"/>
      <c r="C40" s="63" t="s">
        <v>233</v>
      </c>
      <c r="L40" s="15"/>
    </row>
    <row r="41" spans="1:12" ht="14.25" customHeight="1" x14ac:dyDescent="0.35">
      <c r="A41" s="15"/>
      <c r="C41" s="63" t="s">
        <v>234</v>
      </c>
      <c r="L41" s="15"/>
    </row>
    <row r="42" spans="1:12" ht="14.25" customHeight="1" x14ac:dyDescent="0.35">
      <c r="A42" s="15"/>
      <c r="C42" s="63" t="s">
        <v>235</v>
      </c>
      <c r="L42" s="15"/>
    </row>
    <row r="43" spans="1:12" ht="14.25" customHeight="1" x14ac:dyDescent="0.35">
      <c r="A43" s="15"/>
      <c r="L43" s="15"/>
    </row>
    <row r="44" spans="1:12" ht="14.25" customHeight="1" x14ac:dyDescent="0.35">
      <c r="A44" s="15"/>
      <c r="C44" s="448" t="s">
        <v>236</v>
      </c>
      <c r="L44" s="15"/>
    </row>
    <row r="45" spans="1:12" ht="14.25" customHeight="1" x14ac:dyDescent="0.35">
      <c r="A45" s="15"/>
      <c r="C45" s="63" t="s">
        <v>237</v>
      </c>
      <c r="L45" s="15"/>
    </row>
    <row r="46" spans="1:12" ht="14.25" customHeight="1" x14ac:dyDescent="0.35">
      <c r="A46" s="15"/>
      <c r="C46" s="63" t="s">
        <v>238</v>
      </c>
      <c r="L46" s="15"/>
    </row>
    <row r="47" spans="1:12" ht="14.25" customHeight="1" x14ac:dyDescent="0.35">
      <c r="A47" s="15"/>
      <c r="C47" s="63" t="s">
        <v>239</v>
      </c>
      <c r="L47" s="15"/>
    </row>
    <row r="48" spans="1:12" ht="14.25" customHeight="1" x14ac:dyDescent="0.35">
      <c r="A48" s="15"/>
      <c r="C48" s="63" t="s">
        <v>240</v>
      </c>
      <c r="L48" s="15"/>
    </row>
    <row r="49" spans="1:12" ht="14.15" customHeight="1" x14ac:dyDescent="0.35">
      <c r="A49" s="15"/>
      <c r="C49" s="63" t="s">
        <v>241</v>
      </c>
      <c r="L49" s="15"/>
    </row>
    <row r="50" spans="1:12" ht="14.25" customHeight="1" x14ac:dyDescent="0.35">
      <c r="A50" s="15"/>
      <c r="C50" s="63" t="s">
        <v>242</v>
      </c>
      <c r="L50" s="15"/>
    </row>
    <row r="51" spans="1:12" ht="14.25" customHeight="1" x14ac:dyDescent="0.35">
      <c r="A51" s="15"/>
      <c r="C51" s="63" t="s">
        <v>243</v>
      </c>
      <c r="L51" s="15"/>
    </row>
    <row r="52" spans="1:12" ht="14.25" customHeight="1" x14ac:dyDescent="0.35">
      <c r="A52" s="15"/>
      <c r="C52" s="63" t="s">
        <v>244</v>
      </c>
      <c r="L52" s="15"/>
    </row>
    <row r="53" spans="1:12" ht="14.25" customHeight="1" x14ac:dyDescent="0.35">
      <c r="A53" s="15"/>
      <c r="C53" s="63" t="s">
        <v>245</v>
      </c>
      <c r="L53" s="15"/>
    </row>
    <row r="54" spans="1:12" ht="14.25" customHeight="1" x14ac:dyDescent="0.35">
      <c r="A54" s="15"/>
      <c r="L54" s="15"/>
    </row>
    <row r="55" spans="1:12" ht="14.25" customHeight="1" x14ac:dyDescent="0.35">
      <c r="A55" s="15"/>
      <c r="C55" s="448" t="s">
        <v>246</v>
      </c>
      <c r="L55" s="15"/>
    </row>
    <row r="56" spans="1:12" ht="14.25" customHeight="1" x14ac:dyDescent="0.35">
      <c r="A56" s="15"/>
      <c r="C56" s="63" t="s">
        <v>247</v>
      </c>
      <c r="L56" s="15"/>
    </row>
    <row r="57" spans="1:12" ht="14.25" customHeight="1" x14ac:dyDescent="0.35">
      <c r="A57" s="15"/>
      <c r="C57" s="63" t="s">
        <v>248</v>
      </c>
      <c r="L57" s="15"/>
    </row>
    <row r="58" spans="1:12" ht="14.25" customHeight="1" x14ac:dyDescent="0.35">
      <c r="A58" s="15"/>
      <c r="C58" s="63" t="s">
        <v>249</v>
      </c>
      <c r="L58" s="15"/>
    </row>
    <row r="59" spans="1:12" ht="14.25" customHeight="1" x14ac:dyDescent="0.35">
      <c r="A59" s="15"/>
      <c r="C59" s="63" t="s">
        <v>250</v>
      </c>
      <c r="L59" s="15"/>
    </row>
    <row r="60" spans="1:12" ht="14.25" customHeight="1" x14ac:dyDescent="0.35">
      <c r="A60" s="15"/>
      <c r="C60" s="63" t="s">
        <v>243</v>
      </c>
      <c r="L60" s="15"/>
    </row>
    <row r="61" spans="1:12" ht="14.25" customHeight="1" x14ac:dyDescent="0.35">
      <c r="A61" s="15"/>
      <c r="C61" s="63" t="s">
        <v>251</v>
      </c>
      <c r="L61" s="15"/>
    </row>
    <row r="62" spans="1:12" ht="14.25" customHeight="1" x14ac:dyDescent="0.35">
      <c r="A62" s="15"/>
      <c r="C62" s="63" t="s">
        <v>252</v>
      </c>
      <c r="L62" s="15"/>
    </row>
    <row r="63" spans="1:12" ht="14.25" customHeight="1" x14ac:dyDescent="0.35">
      <c r="A63" s="15"/>
      <c r="C63" s="63" t="s">
        <v>253</v>
      </c>
      <c r="L63" s="15"/>
    </row>
    <row r="64" spans="1:12" ht="14.25" customHeight="1" x14ac:dyDescent="0.35">
      <c r="A64" s="15"/>
      <c r="C64" s="63" t="s">
        <v>254</v>
      </c>
      <c r="L64" s="15"/>
    </row>
    <row r="65" spans="1:12" ht="14.25" customHeight="1" x14ac:dyDescent="0.35">
      <c r="A65" s="15"/>
      <c r="C65" s="63" t="s">
        <v>255</v>
      </c>
      <c r="L65" s="15"/>
    </row>
    <row r="66" spans="1:12" ht="14.25" customHeight="1" x14ac:dyDescent="0.35">
      <c r="A66" s="15"/>
      <c r="C66" s="63" t="s">
        <v>256</v>
      </c>
      <c r="L66" s="15"/>
    </row>
    <row r="67" spans="1:12" ht="14.25" customHeight="1" x14ac:dyDescent="0.35">
      <c r="A67" s="15"/>
      <c r="C67" s="63" t="s">
        <v>257</v>
      </c>
      <c r="L67" s="15"/>
    </row>
    <row r="68" spans="1:12" ht="14.25" customHeight="1" x14ac:dyDescent="0.35">
      <c r="A68" s="15"/>
      <c r="C68" s="63" t="s">
        <v>258</v>
      </c>
      <c r="L68" s="15"/>
    </row>
    <row r="69" spans="1:12" ht="14.25" customHeight="1" x14ac:dyDescent="0.35">
      <c r="A69" s="15"/>
      <c r="C69" s="63" t="s">
        <v>245</v>
      </c>
      <c r="L69" s="15"/>
    </row>
    <row r="70" spans="1:12" ht="14.25" customHeight="1" x14ac:dyDescent="0.35">
      <c r="A70" s="15"/>
      <c r="L70" s="15"/>
    </row>
    <row r="71" spans="1:12" ht="14.25" customHeight="1" x14ac:dyDescent="0.35">
      <c r="A71" s="15"/>
      <c r="C71" s="448" t="s">
        <v>259</v>
      </c>
      <c r="L71" s="15"/>
    </row>
    <row r="72" spans="1:12" ht="14.25" customHeight="1" x14ac:dyDescent="0.35">
      <c r="A72" s="15"/>
      <c r="C72" s="63" t="s">
        <v>260</v>
      </c>
      <c r="L72" s="15"/>
    </row>
    <row r="73" spans="1:12" ht="14.25" customHeight="1" x14ac:dyDescent="0.35">
      <c r="A73" s="15"/>
      <c r="C73" s="63" t="s">
        <v>261</v>
      </c>
      <c r="L73" s="15"/>
    </row>
    <row r="74" spans="1:12" ht="14.25" customHeight="1" x14ac:dyDescent="0.35">
      <c r="A74" s="15"/>
      <c r="C74" s="63" t="s">
        <v>262</v>
      </c>
      <c r="L74" s="15"/>
    </row>
    <row r="75" spans="1:12" ht="14.25" customHeight="1" x14ac:dyDescent="0.35">
      <c r="A75" s="15"/>
      <c r="C75" s="63" t="s">
        <v>263</v>
      </c>
      <c r="L75" s="15"/>
    </row>
    <row r="76" spans="1:12" ht="14.25" customHeight="1" x14ac:dyDescent="0.35">
      <c r="A76" s="15"/>
      <c r="C76" s="63" t="s">
        <v>245</v>
      </c>
      <c r="L76" s="15"/>
    </row>
    <row r="77" spans="1:12" ht="14.25" customHeight="1" x14ac:dyDescent="0.35">
      <c r="A77" s="15"/>
      <c r="L77" s="15"/>
    </row>
    <row r="78" spans="1:12" ht="14.25" customHeight="1" x14ac:dyDescent="0.35">
      <c r="A78" s="15"/>
      <c r="C78" s="156" t="s">
        <v>264</v>
      </c>
      <c r="L78" s="15"/>
    </row>
    <row r="79" spans="1:12" ht="14.25" customHeight="1" x14ac:dyDescent="0.35">
      <c r="A79" s="15"/>
      <c r="C79" s="449" t="s">
        <v>265</v>
      </c>
      <c r="L79" s="15"/>
    </row>
    <row r="80" spans="1:12" ht="14.25" customHeight="1" x14ac:dyDescent="0.35">
      <c r="A80" s="15"/>
      <c r="C80" s="449" t="s">
        <v>266</v>
      </c>
      <c r="L80" s="15"/>
    </row>
    <row r="81" spans="1:12" ht="14.25" customHeight="1" x14ac:dyDescent="0.35">
      <c r="A81" s="15"/>
      <c r="C81" s="449" t="s">
        <v>267</v>
      </c>
      <c r="L81" s="15"/>
    </row>
    <row r="82" spans="1:12" ht="14.15" customHeight="1" x14ac:dyDescent="0.35">
      <c r="A82" s="15"/>
      <c r="C82" s="449" t="s">
        <v>268</v>
      </c>
      <c r="L82" s="15"/>
    </row>
    <row r="83" spans="1:12" ht="14.15" customHeight="1" x14ac:dyDescent="0.35">
      <c r="A83" s="15"/>
      <c r="C83" s="449" t="s">
        <v>269</v>
      </c>
      <c r="L83" s="15"/>
    </row>
    <row r="84" spans="1:12" ht="14.25" customHeight="1" x14ac:dyDescent="0.35">
      <c r="A84" s="15"/>
      <c r="C84" s="449" t="s">
        <v>270</v>
      </c>
      <c r="L84" s="15"/>
    </row>
    <row r="85" spans="1:12" ht="9.65" customHeight="1" x14ac:dyDescent="0.35">
      <c r="A85" s="15"/>
      <c r="L85" s="15"/>
    </row>
    <row r="86" spans="1:12" ht="14.25" customHeight="1" x14ac:dyDescent="0.35">
      <c r="A86" s="15"/>
      <c r="L86" s="15"/>
    </row>
    <row r="87" spans="1:12" ht="14.5" x14ac:dyDescent="0.35">
      <c r="A87" s="15"/>
      <c r="B87" s="59" t="s">
        <v>271</v>
      </c>
      <c r="C87" s="15"/>
      <c r="D87" s="15"/>
      <c r="E87" s="15"/>
      <c r="F87" s="15"/>
      <c r="G87" s="15"/>
      <c r="H87" s="15"/>
      <c r="I87" s="15"/>
      <c r="J87" s="15"/>
      <c r="K87" s="15"/>
      <c r="L87" s="15"/>
    </row>
    <row r="88" spans="1:12" ht="14.25" customHeight="1" x14ac:dyDescent="0.35">
      <c r="A88" s="15"/>
      <c r="L88" s="15"/>
    </row>
    <row r="89" spans="1:12" ht="14.5" x14ac:dyDescent="0.35">
      <c r="A89" s="15"/>
      <c r="C89" s="447" t="s">
        <v>272</v>
      </c>
      <c r="D89" s="60" t="s">
        <v>273</v>
      </c>
      <c r="L89" s="15"/>
    </row>
    <row r="90" spans="1:12" ht="14.5" x14ac:dyDescent="0.35">
      <c r="A90" s="15"/>
      <c r="C90" s="450" t="s">
        <v>274</v>
      </c>
      <c r="L90" s="15"/>
    </row>
    <row r="91" spans="1:12" ht="14.5" x14ac:dyDescent="0.35">
      <c r="A91" s="15"/>
      <c r="C91" s="450" t="s">
        <v>275</v>
      </c>
      <c r="L91" s="15"/>
    </row>
    <row r="92" spans="1:12" ht="14.5" x14ac:dyDescent="0.35">
      <c r="A92" s="15"/>
      <c r="C92" s="450" t="s">
        <v>276</v>
      </c>
      <c r="L92" s="15"/>
    </row>
    <row r="93" spans="1:12" ht="11.15" customHeight="1" x14ac:dyDescent="0.35">
      <c r="A93" s="15"/>
      <c r="C93" s="451"/>
      <c r="L93" s="15"/>
    </row>
    <row r="94" spans="1:12" ht="14.5" x14ac:dyDescent="0.35">
      <c r="A94" s="15"/>
      <c r="C94" s="452" t="s">
        <v>277</v>
      </c>
      <c r="L94" s="15"/>
    </row>
    <row r="95" spans="1:12" ht="14.25" customHeight="1" x14ac:dyDescent="0.35">
      <c r="A95" s="15"/>
      <c r="L95" s="15"/>
    </row>
    <row r="96" spans="1:12" ht="14.25" customHeight="1" x14ac:dyDescent="0.35">
      <c r="A96" s="15"/>
      <c r="C96" s="447" t="s">
        <v>278</v>
      </c>
      <c r="D96" s="61" t="s">
        <v>279</v>
      </c>
      <c r="L96" s="15"/>
    </row>
    <row r="97" spans="1:12" ht="14.25" customHeight="1" x14ac:dyDescent="0.35">
      <c r="A97" s="15"/>
      <c r="C97" s="450" t="s">
        <v>280</v>
      </c>
      <c r="L97" s="15"/>
    </row>
    <row r="98" spans="1:12" ht="14.25" customHeight="1" x14ac:dyDescent="0.35">
      <c r="A98" s="15"/>
      <c r="C98" s="450" t="s">
        <v>281</v>
      </c>
      <c r="L98" s="15"/>
    </row>
    <row r="99" spans="1:12" ht="14.25" customHeight="1" x14ac:dyDescent="0.35">
      <c r="A99" s="15"/>
      <c r="C99" s="450" t="s">
        <v>282</v>
      </c>
      <c r="L99" s="15"/>
    </row>
    <row r="100" spans="1:12" ht="14.25" customHeight="1" x14ac:dyDescent="0.35">
      <c r="A100" s="15"/>
      <c r="C100" s="450" t="s">
        <v>283</v>
      </c>
      <c r="L100" s="15"/>
    </row>
    <row r="101" spans="1:12" ht="14.25" customHeight="1" x14ac:dyDescent="0.35">
      <c r="A101" s="15"/>
      <c r="C101" s="452" t="s">
        <v>277</v>
      </c>
      <c r="L101" s="15"/>
    </row>
    <row r="102" spans="1:12" ht="14.25" customHeight="1" x14ac:dyDescent="0.35">
      <c r="A102" s="15"/>
      <c r="L102" s="15"/>
    </row>
    <row r="103" spans="1:12" ht="14.25" customHeight="1" x14ac:dyDescent="0.35">
      <c r="A103" s="15"/>
      <c r="C103" s="447" t="s">
        <v>284</v>
      </c>
      <c r="D103" s="61" t="s">
        <v>285</v>
      </c>
      <c r="L103" s="15"/>
    </row>
    <row r="104" spans="1:12" ht="14.25" customHeight="1" x14ac:dyDescent="0.35">
      <c r="A104" s="15"/>
      <c r="C104" s="450" t="s">
        <v>286</v>
      </c>
      <c r="L104" s="15"/>
    </row>
    <row r="105" spans="1:12" ht="14.25" customHeight="1" x14ac:dyDescent="0.35">
      <c r="A105" s="15"/>
      <c r="C105" s="450" t="s">
        <v>287</v>
      </c>
      <c r="L105" s="15"/>
    </row>
    <row r="106" spans="1:12" ht="14.25" customHeight="1" x14ac:dyDescent="0.35">
      <c r="A106" s="15"/>
      <c r="C106" s="450" t="s">
        <v>288</v>
      </c>
      <c r="L106" s="15"/>
    </row>
    <row r="107" spans="1:12" ht="14.25" customHeight="1" x14ac:dyDescent="0.35">
      <c r="A107" s="15"/>
      <c r="C107" s="450" t="s">
        <v>289</v>
      </c>
      <c r="L107" s="15"/>
    </row>
    <row r="108" spans="1:12" ht="14.25" customHeight="1" x14ac:dyDescent="0.35">
      <c r="A108" s="15"/>
      <c r="C108" s="450" t="s">
        <v>290</v>
      </c>
      <c r="L108" s="15"/>
    </row>
    <row r="109" spans="1:12" ht="14.25" customHeight="1" x14ac:dyDescent="0.35">
      <c r="A109" s="15"/>
      <c r="C109" s="452" t="s">
        <v>277</v>
      </c>
      <c r="L109" s="15"/>
    </row>
    <row r="110" spans="1:12" ht="14.25" customHeight="1" x14ac:dyDescent="0.35">
      <c r="A110" s="15"/>
      <c r="L110" s="15"/>
    </row>
    <row r="111" spans="1:12" ht="14.25" customHeight="1" x14ac:dyDescent="0.35">
      <c r="A111" s="15"/>
      <c r="C111" s="447" t="s">
        <v>220</v>
      </c>
      <c r="D111" s="61" t="s">
        <v>291</v>
      </c>
      <c r="L111" s="15"/>
    </row>
    <row r="112" spans="1:12" ht="14.25" customHeight="1" x14ac:dyDescent="0.35">
      <c r="A112" s="15"/>
      <c r="C112" s="450" t="s">
        <v>292</v>
      </c>
      <c r="L112" s="15"/>
    </row>
    <row r="113" spans="1:12" ht="14.25" customHeight="1" x14ac:dyDescent="0.35">
      <c r="A113" s="15"/>
      <c r="C113" s="450" t="s">
        <v>293</v>
      </c>
      <c r="L113" s="15"/>
    </row>
    <row r="114" spans="1:12" ht="14.25" customHeight="1" x14ac:dyDescent="0.35">
      <c r="A114" s="15"/>
      <c r="C114" s="452" t="s">
        <v>277</v>
      </c>
      <c r="L114" s="15"/>
    </row>
    <row r="115" spans="1:12" ht="14.25" customHeight="1" x14ac:dyDescent="0.35">
      <c r="A115" s="15"/>
      <c r="L115" s="15"/>
    </row>
    <row r="116" spans="1:12" ht="14.25" customHeight="1" x14ac:dyDescent="0.35">
      <c r="A116" s="15"/>
      <c r="C116" s="447" t="s">
        <v>294</v>
      </c>
      <c r="D116" s="61" t="s">
        <v>295</v>
      </c>
      <c r="L116" s="15"/>
    </row>
    <row r="117" spans="1:12" ht="14.25" customHeight="1" x14ac:dyDescent="0.35">
      <c r="A117" s="15"/>
      <c r="C117" s="450" t="s">
        <v>292</v>
      </c>
      <c r="L117" s="15"/>
    </row>
    <row r="118" spans="1:12" ht="14.25" customHeight="1" x14ac:dyDescent="0.35">
      <c r="A118" s="15"/>
      <c r="C118" s="450" t="s">
        <v>293</v>
      </c>
      <c r="L118" s="15"/>
    </row>
    <row r="119" spans="1:12" ht="14.25" customHeight="1" x14ac:dyDescent="0.35">
      <c r="A119" s="15"/>
      <c r="C119" s="450" t="s">
        <v>296</v>
      </c>
      <c r="L119" s="15"/>
    </row>
    <row r="120" spans="1:12" ht="14.25" customHeight="1" x14ac:dyDescent="0.35">
      <c r="A120" s="15"/>
      <c r="C120" s="452" t="s">
        <v>277</v>
      </c>
      <c r="L120" s="15"/>
    </row>
    <row r="121" spans="1:12" ht="14.25" customHeight="1" x14ac:dyDescent="0.35">
      <c r="A121" s="15"/>
      <c r="L121" s="15"/>
    </row>
    <row r="122" spans="1:12" ht="14.25" customHeight="1" x14ac:dyDescent="0.35">
      <c r="A122" s="15"/>
      <c r="C122" s="447" t="s">
        <v>297</v>
      </c>
      <c r="D122" s="61" t="s">
        <v>298</v>
      </c>
      <c r="L122" s="15"/>
    </row>
    <row r="123" spans="1:12" ht="14.25" customHeight="1" x14ac:dyDescent="0.35">
      <c r="A123" s="15"/>
      <c r="C123" s="450" t="s">
        <v>299</v>
      </c>
      <c r="L123" s="15"/>
    </row>
    <row r="124" spans="1:12" ht="14.25" customHeight="1" x14ac:dyDescent="0.35">
      <c r="A124" s="15"/>
      <c r="C124" s="450" t="s">
        <v>300</v>
      </c>
      <c r="L124" s="15"/>
    </row>
    <row r="125" spans="1:12" ht="14.25" customHeight="1" x14ac:dyDescent="0.35">
      <c r="A125" s="15"/>
      <c r="C125" s="450" t="s">
        <v>301</v>
      </c>
      <c r="L125" s="15"/>
    </row>
    <row r="126" spans="1:12" ht="14.25" customHeight="1" x14ac:dyDescent="0.35">
      <c r="A126" s="15"/>
      <c r="C126" s="450" t="s">
        <v>99</v>
      </c>
      <c r="L126" s="15"/>
    </row>
    <row r="127" spans="1:12" ht="14.25" customHeight="1" x14ac:dyDescent="0.35">
      <c r="A127" s="15"/>
      <c r="C127" s="452" t="s">
        <v>277</v>
      </c>
      <c r="L127" s="15"/>
    </row>
    <row r="128" spans="1:12" ht="14.25" customHeight="1" x14ac:dyDescent="0.35">
      <c r="A128" s="15"/>
      <c r="L128" s="15"/>
    </row>
    <row r="129" spans="1:12" ht="14.25" customHeight="1" x14ac:dyDescent="0.35">
      <c r="A129" s="15"/>
      <c r="C129" s="447" t="s">
        <v>302</v>
      </c>
      <c r="D129" s="61" t="s">
        <v>303</v>
      </c>
      <c r="L129" s="15"/>
    </row>
    <row r="130" spans="1:12" ht="14.25" customHeight="1" x14ac:dyDescent="0.35">
      <c r="A130" s="15"/>
      <c r="C130" s="450" t="s">
        <v>304</v>
      </c>
      <c r="L130" s="15"/>
    </row>
    <row r="131" spans="1:12" ht="14.25" customHeight="1" x14ac:dyDescent="0.35">
      <c r="A131" s="15"/>
      <c r="C131" s="450" t="s">
        <v>305</v>
      </c>
      <c r="L131" s="15"/>
    </row>
    <row r="132" spans="1:12" ht="14.25" customHeight="1" x14ac:dyDescent="0.35">
      <c r="A132" s="15"/>
      <c r="C132" s="450" t="s">
        <v>301</v>
      </c>
      <c r="L132" s="15"/>
    </row>
    <row r="133" spans="1:12" ht="14.25" customHeight="1" x14ac:dyDescent="0.35">
      <c r="A133" s="15"/>
      <c r="C133" s="450" t="s">
        <v>99</v>
      </c>
      <c r="L133" s="15"/>
    </row>
    <row r="134" spans="1:12" ht="14.25" customHeight="1" x14ac:dyDescent="0.35">
      <c r="A134" s="15"/>
      <c r="C134" s="452" t="s">
        <v>277</v>
      </c>
      <c r="L134" s="15"/>
    </row>
    <row r="135" spans="1:12" ht="14.25" customHeight="1" x14ac:dyDescent="0.35">
      <c r="A135" s="15"/>
      <c r="L135" s="15"/>
    </row>
    <row r="136" spans="1:12" ht="14.25" customHeight="1" x14ac:dyDescent="0.35">
      <c r="A136" s="15"/>
      <c r="C136" s="447" t="s">
        <v>306</v>
      </c>
      <c r="D136" s="61" t="s">
        <v>307</v>
      </c>
      <c r="L136" s="15"/>
    </row>
    <row r="137" spans="1:12" ht="14.25" customHeight="1" x14ac:dyDescent="0.35">
      <c r="A137" s="15"/>
      <c r="C137" s="450" t="s">
        <v>308</v>
      </c>
      <c r="L137" s="15"/>
    </row>
    <row r="138" spans="1:12" ht="14.25" customHeight="1" x14ac:dyDescent="0.35">
      <c r="A138" s="15"/>
      <c r="C138" s="450" t="s">
        <v>223</v>
      </c>
      <c r="L138" s="15"/>
    </row>
    <row r="139" spans="1:12" ht="14.25" customHeight="1" x14ac:dyDescent="0.35">
      <c r="A139" s="15"/>
      <c r="C139" s="450" t="s">
        <v>309</v>
      </c>
      <c r="L139" s="15"/>
    </row>
    <row r="140" spans="1:12" ht="14.25" customHeight="1" x14ac:dyDescent="0.35">
      <c r="A140" s="15"/>
      <c r="C140" s="450" t="s">
        <v>310</v>
      </c>
      <c r="L140" s="15"/>
    </row>
    <row r="141" spans="1:12" ht="14.25" customHeight="1" x14ac:dyDescent="0.35">
      <c r="A141" s="15"/>
      <c r="C141" s="452" t="s">
        <v>277</v>
      </c>
      <c r="L141" s="15"/>
    </row>
    <row r="142" spans="1:12" ht="14.25" customHeight="1" x14ac:dyDescent="0.35">
      <c r="A142" s="15"/>
      <c r="L142" s="15"/>
    </row>
    <row r="143" spans="1:12" ht="14.25" customHeight="1" x14ac:dyDescent="0.35">
      <c r="A143" s="15"/>
      <c r="C143" s="447" t="s">
        <v>311</v>
      </c>
      <c r="D143" s="61" t="s">
        <v>312</v>
      </c>
      <c r="L143" s="15"/>
    </row>
    <row r="144" spans="1:12" ht="14.25" customHeight="1" x14ac:dyDescent="0.35">
      <c r="A144" s="15"/>
      <c r="C144" s="450" t="s">
        <v>99</v>
      </c>
      <c r="L144" s="15"/>
    </row>
    <row r="145" spans="1:12" ht="14.25" customHeight="1" x14ac:dyDescent="0.35">
      <c r="A145" s="15"/>
      <c r="C145" s="450" t="s">
        <v>313</v>
      </c>
      <c r="L145" s="15"/>
    </row>
    <row r="146" spans="1:12" ht="14.25" customHeight="1" x14ac:dyDescent="0.35">
      <c r="A146" s="15"/>
      <c r="C146" s="450" t="s">
        <v>314</v>
      </c>
      <c r="L146" s="15"/>
    </row>
    <row r="147" spans="1:12" ht="14.25" customHeight="1" x14ac:dyDescent="0.35">
      <c r="A147" s="15"/>
      <c r="C147" s="450" t="s">
        <v>315</v>
      </c>
      <c r="L147" s="15"/>
    </row>
    <row r="148" spans="1:12" ht="14.25" customHeight="1" x14ac:dyDescent="0.35">
      <c r="A148" s="15"/>
      <c r="C148" s="450" t="s">
        <v>316</v>
      </c>
      <c r="L148" s="15"/>
    </row>
    <row r="149" spans="1:12" ht="14.25" customHeight="1" x14ac:dyDescent="0.35">
      <c r="A149" s="15"/>
      <c r="C149" s="450" t="s">
        <v>317</v>
      </c>
      <c r="L149" s="15"/>
    </row>
    <row r="150" spans="1:12" ht="14.25" customHeight="1" x14ac:dyDescent="0.35">
      <c r="A150" s="15"/>
      <c r="C150" s="450" t="s">
        <v>245</v>
      </c>
      <c r="L150" s="15"/>
    </row>
    <row r="151" spans="1:12" ht="14.25" customHeight="1" x14ac:dyDescent="0.35">
      <c r="A151" s="15"/>
      <c r="C151" s="452" t="s">
        <v>277</v>
      </c>
      <c r="L151" s="15"/>
    </row>
    <row r="152" spans="1:12" ht="14.25" customHeight="1" x14ac:dyDescent="0.35">
      <c r="A152" s="15"/>
      <c r="L152" s="15"/>
    </row>
    <row r="153" spans="1:12" ht="14.25" customHeight="1" x14ac:dyDescent="0.35">
      <c r="A153" s="15"/>
      <c r="C153" s="447" t="s">
        <v>318</v>
      </c>
      <c r="D153" s="61" t="s">
        <v>319</v>
      </c>
      <c r="L153" s="15"/>
    </row>
    <row r="154" spans="1:12" ht="14.25" customHeight="1" x14ac:dyDescent="0.35">
      <c r="A154" s="15"/>
      <c r="C154" s="450" t="s">
        <v>131</v>
      </c>
      <c r="L154" s="15"/>
    </row>
    <row r="155" spans="1:12" ht="14.25" customHeight="1" x14ac:dyDescent="0.35">
      <c r="A155" s="15"/>
      <c r="C155" s="450" t="s">
        <v>86</v>
      </c>
      <c r="L155" s="15"/>
    </row>
    <row r="156" spans="1:12" ht="14.25" customHeight="1" x14ac:dyDescent="0.35">
      <c r="A156" s="15"/>
      <c r="C156" s="450" t="s">
        <v>126</v>
      </c>
      <c r="L156" s="15"/>
    </row>
    <row r="157" spans="1:12" ht="14.25" customHeight="1" x14ac:dyDescent="0.35">
      <c r="A157" s="15"/>
      <c r="C157" s="452" t="s">
        <v>277</v>
      </c>
      <c r="L157" s="15"/>
    </row>
    <row r="158" spans="1:12" ht="14.25" customHeight="1" x14ac:dyDescent="0.35">
      <c r="A158" s="15"/>
      <c r="L158" s="15"/>
    </row>
    <row r="159" spans="1:12" ht="14.25" customHeight="1" x14ac:dyDescent="0.35">
      <c r="A159" s="15"/>
      <c r="C159" s="447" t="s">
        <v>320</v>
      </c>
      <c r="D159" s="61" t="s">
        <v>321</v>
      </c>
      <c r="L159" s="15"/>
    </row>
    <row r="160" spans="1:12" ht="14.25" customHeight="1" x14ac:dyDescent="0.35">
      <c r="A160" s="15"/>
      <c r="C160" s="450" t="s">
        <v>99</v>
      </c>
      <c r="L160" s="15"/>
    </row>
    <row r="161" spans="1:12" ht="14.25" customHeight="1" x14ac:dyDescent="0.35">
      <c r="A161" s="15"/>
      <c r="C161" s="450" t="s">
        <v>68</v>
      </c>
      <c r="L161" s="15"/>
    </row>
    <row r="162" spans="1:12" ht="14.25" customHeight="1" x14ac:dyDescent="0.35">
      <c r="A162" s="15"/>
      <c r="C162" s="450" t="s">
        <v>85</v>
      </c>
      <c r="L162" s="15"/>
    </row>
    <row r="163" spans="1:12" ht="14.25" customHeight="1" x14ac:dyDescent="0.35">
      <c r="A163" s="15"/>
      <c r="C163" s="450" t="s">
        <v>322</v>
      </c>
      <c r="L163" s="15"/>
    </row>
    <row r="164" spans="1:12" ht="14.25" customHeight="1" x14ac:dyDescent="0.35">
      <c r="A164" s="15"/>
      <c r="C164" s="450" t="s">
        <v>123</v>
      </c>
      <c r="L164" s="15"/>
    </row>
    <row r="165" spans="1:12" ht="14.25" customHeight="1" x14ac:dyDescent="0.35">
      <c r="A165" s="15"/>
      <c r="C165" s="450" t="s">
        <v>323</v>
      </c>
      <c r="L165" s="15"/>
    </row>
    <row r="166" spans="1:12" ht="14.25" customHeight="1" x14ac:dyDescent="0.35">
      <c r="A166" s="15"/>
      <c r="C166" s="452" t="s">
        <v>277</v>
      </c>
      <c r="L166" s="15"/>
    </row>
    <row r="167" spans="1:12" ht="14.25" customHeight="1" x14ac:dyDescent="0.35">
      <c r="A167" s="15"/>
      <c r="L167" s="15"/>
    </row>
    <row r="168" spans="1:12" ht="14.25" customHeight="1" x14ac:dyDescent="0.35">
      <c r="A168" s="15"/>
      <c r="C168" s="447" t="s">
        <v>324</v>
      </c>
      <c r="D168" s="61" t="s">
        <v>325</v>
      </c>
      <c r="L168" s="15"/>
    </row>
    <row r="169" spans="1:12" ht="14.25" customHeight="1" x14ac:dyDescent="0.35">
      <c r="A169" s="15"/>
      <c r="C169" s="450" t="s">
        <v>99</v>
      </c>
      <c r="L169" s="15"/>
    </row>
    <row r="170" spans="1:12" ht="14.25" customHeight="1" x14ac:dyDescent="0.35">
      <c r="A170" s="15"/>
      <c r="C170" s="450" t="s">
        <v>326</v>
      </c>
      <c r="L170" s="15"/>
    </row>
    <row r="171" spans="1:12" ht="14.25" customHeight="1" x14ac:dyDescent="0.35">
      <c r="A171" s="15"/>
      <c r="C171" s="450" t="s">
        <v>327</v>
      </c>
      <c r="L171" s="15"/>
    </row>
    <row r="172" spans="1:12" ht="14.25" customHeight="1" x14ac:dyDescent="0.35">
      <c r="A172" s="15"/>
      <c r="C172" s="450" t="s">
        <v>328</v>
      </c>
      <c r="L172" s="15"/>
    </row>
    <row r="173" spans="1:12" ht="14.25" customHeight="1" x14ac:dyDescent="0.35">
      <c r="A173" s="15"/>
      <c r="C173" s="450" t="s">
        <v>329</v>
      </c>
      <c r="L173" s="15"/>
    </row>
    <row r="174" spans="1:12" ht="14.25" customHeight="1" x14ac:dyDescent="0.35">
      <c r="A174" s="15"/>
      <c r="C174" s="450" t="s">
        <v>330</v>
      </c>
      <c r="L174" s="15"/>
    </row>
    <row r="175" spans="1:12" ht="14.25" customHeight="1" x14ac:dyDescent="0.35">
      <c r="A175" s="15"/>
      <c r="C175" s="452" t="s">
        <v>277</v>
      </c>
      <c r="L175" s="15"/>
    </row>
    <row r="176" spans="1:12" ht="14.25" customHeight="1" x14ac:dyDescent="0.35">
      <c r="A176" s="15"/>
      <c r="L176" s="15"/>
    </row>
    <row r="177" spans="1:12" ht="14.25" customHeight="1" x14ac:dyDescent="0.35">
      <c r="A177" s="15"/>
      <c r="B177" s="15"/>
      <c r="C177" s="15"/>
      <c r="D177" s="15"/>
      <c r="E177" s="15"/>
      <c r="F177" s="15"/>
      <c r="G177" s="15"/>
      <c r="H177" s="15"/>
      <c r="I177" s="15"/>
      <c r="J177" s="15"/>
      <c r="K177" s="15"/>
      <c r="L177" s="15"/>
    </row>
    <row r="178" spans="1:12" ht="14.25" customHeight="1" x14ac:dyDescent="0.35"/>
    <row r="179" spans="1:12" ht="14.5" x14ac:dyDescent="0.35">
      <c r="A179" s="15"/>
      <c r="B179" s="59" t="s">
        <v>21</v>
      </c>
      <c r="C179" s="15"/>
      <c r="D179" s="15"/>
      <c r="E179" s="15"/>
      <c r="F179" s="15"/>
      <c r="G179" s="15"/>
      <c r="H179" s="15"/>
      <c r="I179" s="15"/>
      <c r="J179" s="15"/>
      <c r="K179" s="15"/>
      <c r="L179" s="15"/>
    </row>
    <row r="180" spans="1:12" ht="14.25" customHeight="1" x14ac:dyDescent="0.35">
      <c r="A180" s="707">
        <f>'1.1 Pg Details'!$D$39</f>
        <v>0</v>
      </c>
      <c r="B180" s="707"/>
      <c r="C180" s="707"/>
      <c r="D180" s="707"/>
      <c r="E180" s="707"/>
      <c r="F180" s="707"/>
      <c r="G180" s="707"/>
      <c r="H180" s="707"/>
      <c r="I180" s="707"/>
      <c r="J180" s="707"/>
      <c r="K180" s="707"/>
      <c r="L180" s="707"/>
    </row>
    <row r="181" spans="1:12" ht="14.25" customHeight="1" x14ac:dyDescent="0.35"/>
    <row r="182" spans="1:12" ht="14.25" customHeight="1" x14ac:dyDescent="0.35"/>
    <row r="183" spans="1:12" ht="14.25" customHeight="1" x14ac:dyDescent="0.35"/>
    <row r="184" spans="1:12" ht="14.25" customHeight="1" x14ac:dyDescent="0.35"/>
    <row r="185" spans="1:12" ht="14.25" customHeight="1" x14ac:dyDescent="0.35"/>
    <row r="186" spans="1:12" ht="14.25" customHeight="1" x14ac:dyDescent="0.35"/>
    <row r="187" spans="1:12" ht="14.25" customHeight="1" x14ac:dyDescent="0.35"/>
    <row r="188" spans="1:12" ht="14.25" customHeight="1" x14ac:dyDescent="0.35"/>
    <row r="189" spans="1:12" ht="14.25" customHeight="1" x14ac:dyDescent="0.35"/>
    <row r="190" spans="1:12" ht="14.25" customHeight="1" x14ac:dyDescent="0.35"/>
    <row r="191" spans="1:12" ht="14.25" customHeight="1" x14ac:dyDescent="0.35"/>
    <row r="192" spans="1:1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sheetData>
  <mergeCells count="2">
    <mergeCell ref="A1:L1"/>
    <mergeCell ref="A180:L180"/>
  </mergeCells>
  <conditionalFormatting sqref="A4">
    <cfRule type="cellIs" dxfId="369" priority="132" stopIfTrue="1" operator="equal">
      <formula>0</formula>
    </cfRule>
  </conditionalFormatting>
  <conditionalFormatting sqref="A4">
    <cfRule type="cellIs" dxfId="368" priority="135" stopIfTrue="1" operator="equal">
      <formula>0</formula>
    </cfRule>
  </conditionalFormatting>
  <conditionalFormatting sqref="A4">
    <cfRule type="cellIs" dxfId="367" priority="134" operator="equal">
      <formula>0</formula>
    </cfRule>
  </conditionalFormatting>
  <conditionalFormatting sqref="C94">
    <cfRule type="cellIs" dxfId="366" priority="127" operator="equal">
      <formula>"Menu"</formula>
    </cfRule>
    <cfRule type="cellIs" dxfId="365" priority="128" operator="equal">
      <formula>"Calculation"</formula>
    </cfRule>
    <cfRule type="cellIs" dxfId="364" priority="129" operator="equal">
      <formula>"Input"</formula>
    </cfRule>
    <cfRule type="cellIs" dxfId="363" priority="130" operator="equal">
      <formula>"Control"</formula>
    </cfRule>
    <cfRule type="cellIs" dxfId="362" priority="131" operator="equal">
      <formula>"Section Break"</formula>
    </cfRule>
  </conditionalFormatting>
  <conditionalFormatting sqref="C114 C109 C101 C116:C120">
    <cfRule type="cellIs" dxfId="361" priority="107" operator="equal">
      <formula>"Menu"</formula>
    </cfRule>
    <cfRule type="cellIs" dxfId="360" priority="108" operator="equal">
      <formula>"Calculation"</formula>
    </cfRule>
    <cfRule type="cellIs" dxfId="359" priority="109" operator="equal">
      <formula>"Input"</formula>
    </cfRule>
    <cfRule type="cellIs" dxfId="358" priority="110" operator="equal">
      <formula>"Control"</formula>
    </cfRule>
    <cfRule type="cellIs" dxfId="357" priority="111" operator="equal">
      <formula>"Section Break"</formula>
    </cfRule>
  </conditionalFormatting>
  <conditionalFormatting sqref="C127">
    <cfRule type="cellIs" dxfId="356" priority="102" operator="equal">
      <formula>"Menu"</formula>
    </cfRule>
    <cfRule type="cellIs" dxfId="355" priority="103" operator="equal">
      <formula>"Calculation"</formula>
    </cfRule>
    <cfRule type="cellIs" dxfId="354" priority="104" operator="equal">
      <formula>"Input"</formula>
    </cfRule>
    <cfRule type="cellIs" dxfId="353" priority="105" operator="equal">
      <formula>"Control"</formula>
    </cfRule>
    <cfRule type="cellIs" dxfId="352" priority="106" operator="equal">
      <formula>"Section Break"</formula>
    </cfRule>
  </conditionalFormatting>
  <conditionalFormatting sqref="C120">
    <cfRule type="cellIs" dxfId="351" priority="97" operator="equal">
      <formula>"Menu"</formula>
    </cfRule>
    <cfRule type="cellIs" dxfId="350" priority="98" operator="equal">
      <formula>"Calculation"</formula>
    </cfRule>
    <cfRule type="cellIs" dxfId="349" priority="99" operator="equal">
      <formula>"Input"</formula>
    </cfRule>
    <cfRule type="cellIs" dxfId="348" priority="100" operator="equal">
      <formula>"Control"</formula>
    </cfRule>
    <cfRule type="cellIs" dxfId="347" priority="101" operator="equal">
      <formula>"Section Break"</formula>
    </cfRule>
  </conditionalFormatting>
  <conditionalFormatting sqref="C134">
    <cfRule type="cellIs" dxfId="346" priority="92" operator="equal">
      <formula>"Menu"</formula>
    </cfRule>
    <cfRule type="cellIs" dxfId="345" priority="93" operator="equal">
      <formula>"Calculation"</formula>
    </cfRule>
    <cfRule type="cellIs" dxfId="344" priority="94" operator="equal">
      <formula>"Input"</formula>
    </cfRule>
    <cfRule type="cellIs" dxfId="343" priority="95" operator="equal">
      <formula>"Control"</formula>
    </cfRule>
    <cfRule type="cellIs" dxfId="342" priority="96" operator="equal">
      <formula>"Section Break"</formula>
    </cfRule>
  </conditionalFormatting>
  <conditionalFormatting sqref="C136:C141">
    <cfRule type="cellIs" dxfId="341" priority="87" operator="equal">
      <formula>"Menu"</formula>
    </cfRule>
    <cfRule type="cellIs" dxfId="340" priority="88" operator="equal">
      <formula>"Calculation"</formula>
    </cfRule>
    <cfRule type="cellIs" dxfId="339" priority="89" operator="equal">
      <formula>"Input"</formula>
    </cfRule>
    <cfRule type="cellIs" dxfId="338" priority="90" operator="equal">
      <formula>"Control"</formula>
    </cfRule>
    <cfRule type="cellIs" dxfId="337" priority="91" operator="equal">
      <formula>"Section Break"</formula>
    </cfRule>
  </conditionalFormatting>
  <conditionalFormatting sqref="C141">
    <cfRule type="cellIs" dxfId="336" priority="82" operator="equal">
      <formula>"Menu"</formula>
    </cfRule>
    <cfRule type="cellIs" dxfId="335" priority="83" operator="equal">
      <formula>"Calculation"</formula>
    </cfRule>
    <cfRule type="cellIs" dxfId="334" priority="84" operator="equal">
      <formula>"Input"</formula>
    </cfRule>
    <cfRule type="cellIs" dxfId="333" priority="85" operator="equal">
      <formula>"Control"</formula>
    </cfRule>
    <cfRule type="cellIs" dxfId="332" priority="86" operator="equal">
      <formula>"Section Break"</formula>
    </cfRule>
  </conditionalFormatting>
  <conditionalFormatting sqref="C143:C150">
    <cfRule type="cellIs" dxfId="331" priority="77" operator="equal">
      <formula>"Menu"</formula>
    </cfRule>
    <cfRule type="cellIs" dxfId="330" priority="78" operator="equal">
      <formula>"Calculation"</formula>
    </cfRule>
    <cfRule type="cellIs" dxfId="329" priority="79" operator="equal">
      <formula>"Input"</formula>
    </cfRule>
    <cfRule type="cellIs" dxfId="328" priority="80" operator="equal">
      <formula>"Control"</formula>
    </cfRule>
    <cfRule type="cellIs" dxfId="327" priority="81" operator="equal">
      <formula>"Section Break"</formula>
    </cfRule>
  </conditionalFormatting>
  <conditionalFormatting sqref="C151">
    <cfRule type="cellIs" dxfId="326" priority="67" operator="equal">
      <formula>"Menu"</formula>
    </cfRule>
    <cfRule type="cellIs" dxfId="325" priority="68" operator="equal">
      <formula>"Calculation"</formula>
    </cfRule>
    <cfRule type="cellIs" dxfId="324" priority="69" operator="equal">
      <formula>"Input"</formula>
    </cfRule>
    <cfRule type="cellIs" dxfId="323" priority="70" operator="equal">
      <formula>"Control"</formula>
    </cfRule>
    <cfRule type="cellIs" dxfId="322" priority="71" operator="equal">
      <formula>"Section Break"</formula>
    </cfRule>
  </conditionalFormatting>
  <conditionalFormatting sqref="C151">
    <cfRule type="cellIs" dxfId="321" priority="62" operator="equal">
      <formula>"Menu"</formula>
    </cfRule>
    <cfRule type="cellIs" dxfId="320" priority="63" operator="equal">
      <formula>"Calculation"</formula>
    </cfRule>
    <cfRule type="cellIs" dxfId="319" priority="64" operator="equal">
      <formula>"Input"</formula>
    </cfRule>
    <cfRule type="cellIs" dxfId="318" priority="65" operator="equal">
      <formula>"Control"</formula>
    </cfRule>
    <cfRule type="cellIs" dxfId="317" priority="66" operator="equal">
      <formula>"Section Break"</formula>
    </cfRule>
  </conditionalFormatting>
  <conditionalFormatting sqref="C153:C157">
    <cfRule type="cellIs" dxfId="316" priority="57" operator="equal">
      <formula>"Menu"</formula>
    </cfRule>
    <cfRule type="cellIs" dxfId="315" priority="58" operator="equal">
      <formula>"Calculation"</formula>
    </cfRule>
    <cfRule type="cellIs" dxfId="314" priority="59" operator="equal">
      <formula>"Input"</formula>
    </cfRule>
    <cfRule type="cellIs" dxfId="313" priority="60" operator="equal">
      <formula>"Control"</formula>
    </cfRule>
    <cfRule type="cellIs" dxfId="312" priority="61" operator="equal">
      <formula>"Section Break"</formula>
    </cfRule>
  </conditionalFormatting>
  <conditionalFormatting sqref="C157">
    <cfRule type="cellIs" dxfId="311" priority="52" operator="equal">
      <formula>"Menu"</formula>
    </cfRule>
    <cfRule type="cellIs" dxfId="310" priority="53" operator="equal">
      <formula>"Calculation"</formula>
    </cfRule>
    <cfRule type="cellIs" dxfId="309" priority="54" operator="equal">
      <formula>"Input"</formula>
    </cfRule>
    <cfRule type="cellIs" dxfId="308" priority="55" operator="equal">
      <formula>"Control"</formula>
    </cfRule>
    <cfRule type="cellIs" dxfId="307" priority="56" operator="equal">
      <formula>"Section Break"</formula>
    </cfRule>
  </conditionalFormatting>
  <conditionalFormatting sqref="C159:C165">
    <cfRule type="cellIs" dxfId="306" priority="47" operator="equal">
      <formula>"Menu"</formula>
    </cfRule>
    <cfRule type="cellIs" dxfId="305" priority="48" operator="equal">
      <formula>"Calculation"</formula>
    </cfRule>
    <cfRule type="cellIs" dxfId="304" priority="49" operator="equal">
      <formula>"Input"</formula>
    </cfRule>
    <cfRule type="cellIs" dxfId="303" priority="50" operator="equal">
      <formula>"Control"</formula>
    </cfRule>
    <cfRule type="cellIs" dxfId="302" priority="51" operator="equal">
      <formula>"Section Break"</formula>
    </cfRule>
  </conditionalFormatting>
  <conditionalFormatting sqref="C166">
    <cfRule type="cellIs" dxfId="301" priority="42" operator="equal">
      <formula>"Menu"</formula>
    </cfRule>
    <cfRule type="cellIs" dxfId="300" priority="43" operator="equal">
      <formula>"Calculation"</formula>
    </cfRule>
    <cfRule type="cellIs" dxfId="299" priority="44" operator="equal">
      <formula>"Input"</formula>
    </cfRule>
    <cfRule type="cellIs" dxfId="298" priority="45" operator="equal">
      <formula>"Control"</formula>
    </cfRule>
    <cfRule type="cellIs" dxfId="297" priority="46" operator="equal">
      <formula>"Section Break"</formula>
    </cfRule>
  </conditionalFormatting>
  <conditionalFormatting sqref="C166">
    <cfRule type="cellIs" dxfId="296" priority="37" operator="equal">
      <formula>"Menu"</formula>
    </cfRule>
    <cfRule type="cellIs" dxfId="295" priority="38" operator="equal">
      <formula>"Calculation"</formula>
    </cfRule>
    <cfRule type="cellIs" dxfId="294" priority="39" operator="equal">
      <formula>"Input"</formula>
    </cfRule>
    <cfRule type="cellIs" dxfId="293" priority="40" operator="equal">
      <formula>"Control"</formula>
    </cfRule>
    <cfRule type="cellIs" dxfId="292" priority="41" operator="equal">
      <formula>"Section Break"</formula>
    </cfRule>
  </conditionalFormatting>
  <conditionalFormatting sqref="C168:C174">
    <cfRule type="cellIs" dxfId="291" priority="32" operator="equal">
      <formula>"Menu"</formula>
    </cfRule>
    <cfRule type="cellIs" dxfId="290" priority="33" operator="equal">
      <formula>"Calculation"</formula>
    </cfRule>
    <cfRule type="cellIs" dxfId="289" priority="34" operator="equal">
      <formula>"Input"</formula>
    </cfRule>
    <cfRule type="cellIs" dxfId="288" priority="35" operator="equal">
      <formula>"Control"</formula>
    </cfRule>
    <cfRule type="cellIs" dxfId="287" priority="36" operator="equal">
      <formula>"Section Break"</formula>
    </cfRule>
  </conditionalFormatting>
  <conditionalFormatting sqref="C175">
    <cfRule type="cellIs" dxfId="286" priority="17" operator="equal">
      <formula>"Menu"</formula>
    </cfRule>
    <cfRule type="cellIs" dxfId="285" priority="18" operator="equal">
      <formula>"Calculation"</formula>
    </cfRule>
    <cfRule type="cellIs" dxfId="284" priority="19" operator="equal">
      <formula>"Input"</formula>
    </cfRule>
    <cfRule type="cellIs" dxfId="283" priority="20" operator="equal">
      <formula>"Control"</formula>
    </cfRule>
    <cfRule type="cellIs" dxfId="282" priority="21" operator="equal">
      <formula>"Section Break"</formula>
    </cfRule>
  </conditionalFormatting>
  <conditionalFormatting sqref="C175">
    <cfRule type="cellIs" dxfId="281" priority="12" operator="equal">
      <formula>"Menu"</formula>
    </cfRule>
    <cfRule type="cellIs" dxfId="280" priority="13" operator="equal">
      <formula>"Calculation"</formula>
    </cfRule>
    <cfRule type="cellIs" dxfId="279" priority="14" operator="equal">
      <formula>"Input"</formula>
    </cfRule>
    <cfRule type="cellIs" dxfId="278" priority="15" operator="equal">
      <formula>"Control"</formula>
    </cfRule>
    <cfRule type="cellIs" dxfId="277" priority="16" operator="equal">
      <formula>"Section Break"</formula>
    </cfRule>
  </conditionalFormatting>
  <pageMargins left="0.7" right="0.7" top="0.75" bottom="0.75" header="0.3" footer="0.3"/>
  <pageSetup paperSize="9" orientation="portrait" r:id="rId1"/>
  <headerFooter>
    <oddFooter>&amp;L_x000D_&amp;1#&amp;"Calibri"&amp;8&amp;K000000 Unclassified</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253268"/>
  </sheetPr>
  <dimension ref="A1:V54"/>
  <sheetViews>
    <sheetView showGridLines="0" zoomScale="115" zoomScaleNormal="115" workbookViewId="0">
      <selection activeCell="V14" sqref="V14"/>
    </sheetView>
  </sheetViews>
  <sheetFormatPr defaultColWidth="8.81640625" defaultRowHeight="14.5" zeroHeight="1" x14ac:dyDescent="0.35"/>
  <cols>
    <col min="1" max="2" width="2.81640625" style="31" customWidth="1"/>
    <col min="3" max="3" width="31.54296875" style="31" customWidth="1"/>
    <col min="4" max="4" width="6.54296875" style="31" customWidth="1"/>
    <col min="5" max="5" width="4.453125" style="31" customWidth="1"/>
    <col min="6" max="6" width="2.54296875" style="31" customWidth="1"/>
    <col min="7" max="7" width="3.1796875" style="31" customWidth="1"/>
    <col min="8" max="8" width="3" style="31" customWidth="1"/>
    <col min="9" max="9" width="2.453125" style="31" customWidth="1"/>
    <col min="10" max="11" width="3.453125" style="31" customWidth="1"/>
    <col min="12" max="12" width="1.54296875" style="31" customWidth="1"/>
    <col min="13" max="13" width="13.81640625" style="31" customWidth="1"/>
    <col min="14" max="14" width="22.54296875" style="31" customWidth="1"/>
    <col min="15" max="15" width="4.1796875" style="31" customWidth="1"/>
    <col min="16" max="16384" width="8.81640625" style="31"/>
  </cols>
  <sheetData>
    <row r="1" spans="1:22" ht="20" x14ac:dyDescent="0.35">
      <c r="A1" s="707">
        <f>'1.1 Pg Details'!$D$39</f>
        <v>0</v>
      </c>
      <c r="B1" s="707"/>
      <c r="C1" s="707"/>
      <c r="D1" s="707"/>
      <c r="E1" s="707"/>
      <c r="F1" s="707"/>
      <c r="G1" s="707"/>
      <c r="H1" s="707"/>
      <c r="I1" s="707"/>
      <c r="J1" s="707"/>
      <c r="K1" s="707"/>
      <c r="L1" s="707"/>
      <c r="M1" s="707"/>
      <c r="N1" s="707"/>
      <c r="O1" s="707"/>
    </row>
    <row r="2" spans="1:22" s="15" customFormat="1" ht="30.75" customHeight="1" x14ac:dyDescent="0.35">
      <c r="N2" s="33"/>
      <c r="P2" s="31"/>
      <c r="Q2" s="31"/>
      <c r="R2" s="31"/>
      <c r="S2" s="31"/>
      <c r="T2" s="31"/>
      <c r="U2" s="31"/>
      <c r="V2" s="31"/>
    </row>
    <row r="3" spans="1:22" s="15" customFormat="1" x14ac:dyDescent="0.35">
      <c r="C3" s="15" t="s">
        <v>0</v>
      </c>
      <c r="D3" s="15" t="str">
        <f ca="1">MID(CELL("filename",A2),FIND("]",CELL("filename",A2))+1,255)</f>
        <v>Inputs&gt;&gt;</v>
      </c>
      <c r="P3" s="31"/>
      <c r="Q3" s="31"/>
      <c r="R3" s="31"/>
      <c r="S3" s="31"/>
      <c r="T3" s="31"/>
      <c r="U3" s="31"/>
      <c r="V3" s="31"/>
    </row>
    <row r="4" spans="1:22" s="15" customFormat="1" x14ac:dyDescent="0.35">
      <c r="C4" s="15" t="s">
        <v>1</v>
      </c>
      <c r="D4" s="15" t="str">
        <f ca="1">IF(D3="Template","",INDEX(rng_SheetTypes,MATCH(D3,rng_Worksheets,0)))</f>
        <v>Section Break</v>
      </c>
      <c r="P4" s="31"/>
      <c r="Q4" s="31"/>
      <c r="R4" s="31"/>
      <c r="S4" s="31"/>
      <c r="T4" s="31"/>
      <c r="U4" s="31"/>
      <c r="V4" s="31"/>
    </row>
    <row r="5" spans="1:22" s="15" customFormat="1" x14ac:dyDescent="0.35">
      <c r="C5" s="15" t="s">
        <v>2</v>
      </c>
      <c r="D5" s="15" t="str">
        <f ca="1">IF(D3="Template","",INDEX(rng_Summarys,MATCH(D3,rng_Worksheets,0)))</f>
        <v>Marks the beginning of the Input Section</v>
      </c>
      <c r="P5" s="31"/>
      <c r="Q5" s="31"/>
      <c r="R5" s="31"/>
      <c r="S5" s="31"/>
      <c r="T5" s="31"/>
      <c r="U5" s="31"/>
      <c r="V5" s="31"/>
    </row>
    <row r="6" spans="1:22" x14ac:dyDescent="0.35"/>
    <row r="7" spans="1:22" ht="26.5" customHeight="1" x14ac:dyDescent="0.35">
      <c r="A7" s="15"/>
      <c r="B7" s="49"/>
      <c r="C7" s="49" t="s">
        <v>331</v>
      </c>
      <c r="D7" s="49"/>
      <c r="E7" s="49"/>
      <c r="F7" s="49"/>
      <c r="G7" s="49"/>
      <c r="H7" s="49"/>
      <c r="I7" s="49"/>
      <c r="J7" s="49"/>
      <c r="K7" s="49"/>
      <c r="L7" s="49"/>
      <c r="M7" s="49"/>
      <c r="N7" s="49"/>
      <c r="O7" s="15"/>
    </row>
    <row r="8" spans="1:22" x14ac:dyDescent="0.35">
      <c r="A8" s="15"/>
      <c r="C8" s="64" t="s">
        <v>166</v>
      </c>
      <c r="O8" s="15"/>
    </row>
    <row r="9" spans="1:22" x14ac:dyDescent="0.35">
      <c r="A9" s="15"/>
      <c r="C9" s="64" t="s">
        <v>169</v>
      </c>
      <c r="O9" s="15"/>
    </row>
    <row r="10" spans="1:22" x14ac:dyDescent="0.35">
      <c r="A10" s="15"/>
      <c r="C10" s="64" t="s">
        <v>171</v>
      </c>
      <c r="O10" s="15"/>
    </row>
    <row r="11" spans="1:22" x14ac:dyDescent="0.35">
      <c r="A11" s="15"/>
      <c r="C11" s="64" t="s">
        <v>173</v>
      </c>
      <c r="O11" s="15"/>
    </row>
    <row r="12" spans="1:22" x14ac:dyDescent="0.35">
      <c r="A12" s="15"/>
      <c r="C12" s="64" t="s">
        <v>175</v>
      </c>
      <c r="O12" s="15"/>
    </row>
    <row r="13" spans="1:22" x14ac:dyDescent="0.35">
      <c r="A13" s="15"/>
      <c r="C13" s="64" t="s">
        <v>177</v>
      </c>
      <c r="O13" s="15"/>
    </row>
    <row r="14" spans="1:22" x14ac:dyDescent="0.35">
      <c r="A14" s="15"/>
      <c r="C14" s="64" t="s">
        <v>179</v>
      </c>
      <c r="O14" s="15"/>
    </row>
    <row r="15" spans="1:22" x14ac:dyDescent="0.35">
      <c r="A15" s="15"/>
      <c r="C15" s="65" t="s">
        <v>181</v>
      </c>
      <c r="O15" s="15"/>
    </row>
    <row r="16" spans="1:22" x14ac:dyDescent="0.35">
      <c r="A16" s="15"/>
      <c r="C16" s="65" t="s">
        <v>184</v>
      </c>
      <c r="O16" s="15"/>
    </row>
    <row r="17" spans="1:22" x14ac:dyDescent="0.35">
      <c r="A17" s="15"/>
      <c r="C17" s="66" t="s">
        <v>186</v>
      </c>
      <c r="O17" s="15"/>
    </row>
    <row r="18" spans="1:22" x14ac:dyDescent="0.35">
      <c r="A18" s="15"/>
      <c r="O18" s="15"/>
    </row>
    <row r="19" spans="1:22" ht="7.4" customHeight="1" x14ac:dyDescent="0.35">
      <c r="A19" s="15"/>
      <c r="O19" s="15"/>
    </row>
    <row r="20" spans="1:22" x14ac:dyDescent="0.35">
      <c r="A20" s="15"/>
      <c r="O20" s="15"/>
    </row>
    <row r="21" spans="1:22" x14ac:dyDescent="0.35">
      <c r="A21" s="15"/>
      <c r="O21" s="15"/>
    </row>
    <row r="22" spans="1:22" x14ac:dyDescent="0.35">
      <c r="A22" s="15"/>
      <c r="O22" s="15"/>
    </row>
    <row r="23" spans="1:22" x14ac:dyDescent="0.35">
      <c r="A23" s="15"/>
      <c r="B23" s="15"/>
      <c r="C23" s="15"/>
      <c r="D23" s="15"/>
      <c r="E23" s="15"/>
      <c r="F23" s="15"/>
      <c r="G23" s="15"/>
      <c r="H23" s="15"/>
      <c r="I23" s="15"/>
      <c r="J23" s="15"/>
      <c r="K23" s="15"/>
      <c r="L23" s="15"/>
      <c r="M23" s="15"/>
      <c r="N23" s="15"/>
      <c r="O23" s="15"/>
    </row>
    <row r="24" spans="1:22" x14ac:dyDescent="0.35"/>
    <row r="25" spans="1:22" s="15" customFormat="1" x14ac:dyDescent="0.35">
      <c r="B25" s="59" t="s">
        <v>21</v>
      </c>
      <c r="P25" s="31"/>
      <c r="Q25" s="31"/>
      <c r="R25" s="31"/>
      <c r="S25" s="31"/>
      <c r="T25" s="31"/>
      <c r="U25" s="31"/>
      <c r="V25" s="31"/>
    </row>
    <row r="26" spans="1:22" ht="20" x14ac:dyDescent="0.35">
      <c r="A26" s="707">
        <f>'1.1 Pg Details'!$D$39</f>
        <v>0</v>
      </c>
      <c r="B26" s="707"/>
      <c r="C26" s="707"/>
      <c r="D26" s="707"/>
      <c r="E26" s="707"/>
      <c r="F26" s="707"/>
      <c r="G26" s="707"/>
      <c r="H26" s="707"/>
      <c r="I26" s="707"/>
      <c r="J26" s="707"/>
      <c r="K26" s="707"/>
      <c r="L26" s="707"/>
      <c r="M26" s="707"/>
      <c r="N26" s="707"/>
      <c r="O26" s="707"/>
    </row>
    <row r="27" spans="1:22" x14ac:dyDescent="0.35"/>
    <row r="28" spans="1:22" x14ac:dyDescent="0.35"/>
    <row r="29" spans="1:22" x14ac:dyDescent="0.35"/>
    <row r="30" spans="1:22" x14ac:dyDescent="0.35"/>
    <row r="31" spans="1:22" x14ac:dyDescent="0.35"/>
    <row r="32" spans="1:2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row r="47" x14ac:dyDescent="0.35"/>
    <row r="48" x14ac:dyDescent="0.35"/>
    <row r="49" x14ac:dyDescent="0.35"/>
    <row r="50" x14ac:dyDescent="0.35"/>
    <row r="51" x14ac:dyDescent="0.35"/>
    <row r="52" x14ac:dyDescent="0.35"/>
    <row r="53" x14ac:dyDescent="0.35"/>
    <row r="54" x14ac:dyDescent="0.35"/>
  </sheetData>
  <mergeCells count="2">
    <mergeCell ref="A1:O1"/>
    <mergeCell ref="A26:O26"/>
  </mergeCells>
  <conditionalFormatting sqref="N2">
    <cfRule type="cellIs" dxfId="276" priority="1" operator="equal">
      <formula>1</formula>
    </cfRule>
  </conditionalFormatting>
  <hyperlinks>
    <hyperlink ref="C8" location="'Input - PEATLookups (Admin)'!A1" display="Input - PEATLookups (Admin)" xr:uid="{20B17154-E05C-4ED2-963D-54B873A69980}"/>
    <hyperlink ref="C11" location="'Input - LoEList (Admin)'!A1" display="Input - LoEList (Admin)" xr:uid="{38FB35F3-C451-4579-BA03-F401588B5C9D}"/>
    <hyperlink ref="C13" location="'Input - RCAScoring (Admin)'!A1" display="Input - RCAScoring (Admin)" xr:uid="{560E674A-E265-4507-B1EA-2FD175A8F6D5}"/>
    <hyperlink ref="C14" location="'Input - RCAControl (Admin)'!A1" display="Input - RCAControl (Admin)" xr:uid="{A70A6D36-82EE-4C6A-BAC6-7917D4E534A2}"/>
    <hyperlink ref="C16" location="'1.2 RCA'!A1" display="1.2 RCA" xr:uid="{87E9786B-668F-4759-A9AE-AA6EF0DC9281}"/>
    <hyperlink ref="C10" location="'Input - LoE Hierarchy (Admin)'!A1" display="Input - LoE Hierarchy (Admin)" xr:uid="{7C672150-0446-4E43-96CF-CEB8DCDFC77D}"/>
    <hyperlink ref="C15" location="'1.1 Pg Details'!A1" display="1.1 Pg Details" xr:uid="{58B30706-9717-4004-9A4B-EE194EC4B546}"/>
    <hyperlink ref="C12" location="'Input - AssurLevel+RAYG (Admin)'!A1" display="Input - AssurLevel+RAYG (Admin)" xr:uid="{0E895772-984B-46E7-9627-286F449D988C}"/>
    <hyperlink ref="C9" location="'Input - Guidance Links (Admin)'!A1" display="Input - Guidance Links (Admin)" xr:uid="{870C6D17-CC69-4463-B611-4AB38C7DFC09}"/>
    <hyperlink ref="C17" location="'2.1 LOEs, Artefacts &amp; Assurance'!A1" display="2.1 LOEs, Artefacts &amp; Assurance" xr:uid="{3722DF0B-EF08-4FF1-9C82-677D2E59FA38}"/>
  </hyperlinks>
  <pageMargins left="0.7" right="0.7" top="0.75" bottom="0.75" header="0.3" footer="0.3"/>
  <pageSetup paperSize="9" orientation="portrait" r:id="rId1"/>
  <headerFooter>
    <oddFooter>&amp;L_x000D_&amp;1#&amp;"Calibri"&amp;8&amp;K000000 Unclassified</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47784-36F4-4F63-B3C8-9114ED36ADA6}">
  <sheetPr codeName="Sheet13">
    <tabColor theme="0" tint="-0.499984740745262"/>
  </sheetPr>
  <dimension ref="A1:I28"/>
  <sheetViews>
    <sheetView showGridLines="0" zoomScaleNormal="100" workbookViewId="0">
      <selection activeCell="M12" sqref="M12"/>
    </sheetView>
  </sheetViews>
  <sheetFormatPr defaultColWidth="8.81640625" defaultRowHeight="14.5" customHeight="1" x14ac:dyDescent="0.35"/>
  <cols>
    <col min="1" max="2" width="2.81640625" customWidth="1"/>
    <col min="3" max="3" width="21.81640625" customWidth="1"/>
    <col min="4" max="4" width="40.81640625" customWidth="1"/>
    <col min="5" max="5" width="23.453125" customWidth="1"/>
    <col min="6" max="6" width="4" customWidth="1"/>
    <col min="7" max="8" width="3.453125" customWidth="1"/>
    <col min="9" max="9" width="20.453125" customWidth="1"/>
    <col min="10" max="15" width="8.81640625" customWidth="1"/>
    <col min="16384" max="16384" width="8.81640625" customWidth="1"/>
  </cols>
  <sheetData>
    <row r="1" spans="1:9" ht="14.5" customHeight="1" x14ac:dyDescent="0.35">
      <c r="A1" s="707">
        <f>'1.1 Pg Details'!$D$39</f>
        <v>0</v>
      </c>
      <c r="B1" s="707"/>
      <c r="C1" s="707"/>
      <c r="D1" s="707"/>
      <c r="E1" s="707"/>
      <c r="F1" s="707"/>
      <c r="G1" s="707"/>
      <c r="H1" s="142"/>
      <c r="I1" s="142"/>
    </row>
    <row r="2" spans="1:9" ht="30.75" customHeight="1" x14ac:dyDescent="0.35">
      <c r="A2" s="15"/>
      <c r="B2" s="15"/>
      <c r="C2" s="15"/>
      <c r="D2" s="15"/>
      <c r="E2" s="38"/>
      <c r="F2" s="33"/>
      <c r="G2" s="33"/>
      <c r="H2" s="31"/>
      <c r="I2" s="31"/>
    </row>
    <row r="3" spans="1:9" x14ac:dyDescent="0.35">
      <c r="A3" s="15"/>
      <c r="B3" s="15"/>
      <c r="C3" s="15" t="s">
        <v>0</v>
      </c>
      <c r="D3" s="15" t="str">
        <f ca="1">MID(CELL("filename",A2),FIND("]",CELL("filename",A2))+1,255)</f>
        <v>Input - PEATLookups (Admin)</v>
      </c>
      <c r="E3" s="38"/>
      <c r="F3" s="15"/>
      <c r="G3" s="15"/>
      <c r="H3" s="31"/>
      <c r="I3" s="31"/>
    </row>
    <row r="4" spans="1:9" x14ac:dyDescent="0.35">
      <c r="A4" s="48">
        <f>SUM(A11:A23)</f>
        <v>0</v>
      </c>
      <c r="B4" s="15"/>
      <c r="C4" s="15" t="s">
        <v>1</v>
      </c>
      <c r="D4" s="15" t="str">
        <f ca="1">IF(D3="Template","",INDEX(rng_SheetTypes,MATCH(D3,rng_Worksheets,0)))</f>
        <v>Input (Admin)</v>
      </c>
      <c r="E4" s="38"/>
      <c r="F4" s="15"/>
      <c r="G4" s="15"/>
      <c r="H4" s="31"/>
      <c r="I4" s="31"/>
    </row>
    <row r="5" spans="1:9" x14ac:dyDescent="0.35">
      <c r="A5" s="15"/>
      <c r="B5" s="15"/>
      <c r="C5" s="15" t="s">
        <v>2</v>
      </c>
      <c r="D5" s="15" t="str">
        <f ca="1">IF(D3="Template","",INDEX(rng_Summarys,MATCH(D3,rng_Worksheets,0)))</f>
        <v>Allows Admin to generate lists for dropdown selection</v>
      </c>
      <c r="E5" s="38"/>
      <c r="F5" s="15"/>
      <c r="G5" s="15"/>
      <c r="H5" s="31"/>
      <c r="I5" s="31"/>
    </row>
    <row r="6" spans="1:9" x14ac:dyDescent="0.35">
      <c r="A6" s="31"/>
      <c r="B6" s="31"/>
      <c r="C6" s="31"/>
      <c r="D6" s="31"/>
      <c r="E6" s="6"/>
      <c r="F6" s="31"/>
      <c r="G6" s="31"/>
      <c r="H6" s="31"/>
      <c r="I6" s="31"/>
    </row>
    <row r="7" spans="1:9" ht="23.5" x14ac:dyDescent="0.35">
      <c r="A7" s="15"/>
      <c r="B7" s="67" t="s">
        <v>332</v>
      </c>
      <c r="C7" s="15"/>
      <c r="D7" s="15"/>
      <c r="E7" s="38"/>
      <c r="F7" s="15"/>
      <c r="G7" s="15"/>
      <c r="H7" s="31"/>
      <c r="I7" s="31"/>
    </row>
    <row r="8" spans="1:9" x14ac:dyDescent="0.35">
      <c r="A8" s="15"/>
      <c r="B8" s="31"/>
      <c r="C8" s="31"/>
      <c r="D8" s="31"/>
      <c r="E8" s="6"/>
      <c r="F8" s="31"/>
      <c r="G8" s="15"/>
      <c r="H8" s="31"/>
      <c r="I8" s="31"/>
    </row>
    <row r="9" spans="1:9" x14ac:dyDescent="0.35">
      <c r="A9" s="15"/>
      <c r="B9" s="31"/>
      <c r="C9" s="57" t="s">
        <v>333</v>
      </c>
      <c r="D9" s="31"/>
      <c r="E9" s="6"/>
      <c r="F9" s="31"/>
      <c r="G9" s="15"/>
      <c r="H9" s="31"/>
      <c r="I9" s="453" t="s">
        <v>334</v>
      </c>
    </row>
    <row r="10" spans="1:9" ht="27" customHeight="1" x14ac:dyDescent="0.35">
      <c r="A10" s="15"/>
      <c r="B10" s="31"/>
      <c r="C10" s="448" t="s">
        <v>335</v>
      </c>
      <c r="D10" s="448" t="s">
        <v>336</v>
      </c>
      <c r="E10" s="418" t="s">
        <v>337</v>
      </c>
      <c r="F10" s="31"/>
      <c r="G10" s="15"/>
      <c r="H10" s="31"/>
      <c r="I10" s="453" t="s">
        <v>338</v>
      </c>
    </row>
    <row r="11" spans="1:9" ht="21" x14ac:dyDescent="0.35">
      <c r="A11" s="48">
        <f>SUM(I11)</f>
        <v>0</v>
      </c>
      <c r="B11" s="31"/>
      <c r="C11" s="449" t="s">
        <v>339</v>
      </c>
      <c r="D11" s="454" t="s">
        <v>340</v>
      </c>
      <c r="E11" s="68" t="str">
        <f>C11</f>
        <v>Equipment</v>
      </c>
      <c r="F11" s="31"/>
      <c r="G11" s="15"/>
      <c r="H11" s="31"/>
      <c r="I11" s="455">
        <f>IF(ISBLANK(C11),1,0)</f>
        <v>0</v>
      </c>
    </row>
    <row r="12" spans="1:9" ht="21" x14ac:dyDescent="0.35">
      <c r="A12" s="48">
        <f t="shared" ref="A12:A16" si="0">SUM(I12)</f>
        <v>0</v>
      </c>
      <c r="B12" s="31"/>
      <c r="C12" s="449" t="s">
        <v>341</v>
      </c>
      <c r="D12" s="454" t="s">
        <v>342</v>
      </c>
      <c r="E12" s="68" t="str">
        <f t="shared" ref="E12:E16" si="1">C12</f>
        <v>ICT</v>
      </c>
      <c r="F12" s="31"/>
      <c r="G12" s="15"/>
      <c r="H12" s="31"/>
      <c r="I12" s="455">
        <f t="shared" ref="I12:I16" si="2">IF(ISBLANK(C12),1,0)</f>
        <v>0</v>
      </c>
    </row>
    <row r="13" spans="1:9" ht="21" x14ac:dyDescent="0.35">
      <c r="A13" s="48">
        <f t="shared" si="0"/>
        <v>0</v>
      </c>
      <c r="B13" s="31"/>
      <c r="C13" s="449" t="s">
        <v>343</v>
      </c>
      <c r="D13" s="454" t="s">
        <v>344</v>
      </c>
      <c r="E13" s="68" t="str">
        <f t="shared" si="1"/>
        <v>Infrastructure</v>
      </c>
      <c r="F13" s="31"/>
      <c r="G13" s="15"/>
      <c r="H13" s="31"/>
      <c r="I13" s="455">
        <f t="shared" si="2"/>
        <v>0</v>
      </c>
    </row>
    <row r="14" spans="1:9" ht="24.65" customHeight="1" x14ac:dyDescent="0.35">
      <c r="A14" s="48">
        <f t="shared" si="0"/>
        <v>0</v>
      </c>
      <c r="B14" s="31"/>
      <c r="C14" s="449" t="s">
        <v>345</v>
      </c>
      <c r="D14" s="454" t="s">
        <v>346</v>
      </c>
      <c r="E14" s="68" t="str">
        <f t="shared" si="1"/>
        <v>Policy</v>
      </c>
      <c r="F14" s="31"/>
      <c r="G14" s="15"/>
      <c r="H14" s="31"/>
      <c r="I14" s="455">
        <f t="shared" si="2"/>
        <v>0</v>
      </c>
    </row>
    <row r="15" spans="1:9" ht="21" x14ac:dyDescent="0.35">
      <c r="A15" s="48">
        <f t="shared" si="0"/>
        <v>0</v>
      </c>
      <c r="B15" s="31"/>
      <c r="C15" s="449" t="s">
        <v>347</v>
      </c>
      <c r="D15" s="454" t="s">
        <v>348</v>
      </c>
      <c r="E15" s="68" t="str">
        <f t="shared" si="1"/>
        <v>Service</v>
      </c>
      <c r="F15" s="31"/>
      <c r="G15" s="15"/>
      <c r="H15" s="31"/>
      <c r="I15" s="455">
        <f t="shared" si="2"/>
        <v>0</v>
      </c>
    </row>
    <row r="16" spans="1:9" ht="21" x14ac:dyDescent="0.35">
      <c r="A16" s="48">
        <f t="shared" si="0"/>
        <v>0</v>
      </c>
      <c r="B16" s="31"/>
      <c r="C16" s="449" t="s">
        <v>349</v>
      </c>
      <c r="D16" s="454" t="s">
        <v>350</v>
      </c>
      <c r="E16" s="68" t="str">
        <f t="shared" si="1"/>
        <v>Support</v>
      </c>
      <c r="F16" s="31"/>
      <c r="G16" s="15"/>
      <c r="H16" s="31"/>
      <c r="I16" s="455">
        <f t="shared" si="2"/>
        <v>0</v>
      </c>
    </row>
    <row r="17" spans="1:9" x14ac:dyDescent="0.35">
      <c r="A17" s="15"/>
      <c r="B17" s="31"/>
      <c r="C17" s="69"/>
      <c r="D17" s="52"/>
      <c r="E17" s="70"/>
      <c r="F17" s="31"/>
      <c r="G17" s="15"/>
      <c r="H17" s="31"/>
      <c r="I17" s="412"/>
    </row>
    <row r="18" spans="1:9" x14ac:dyDescent="0.35">
      <c r="A18" s="15"/>
      <c r="B18" s="31"/>
      <c r="C18" s="31"/>
      <c r="D18" s="31"/>
      <c r="E18" s="6"/>
      <c r="F18" s="31"/>
      <c r="G18" s="15"/>
      <c r="H18" s="31"/>
      <c r="I18" s="412"/>
    </row>
    <row r="19" spans="1:9" x14ac:dyDescent="0.35">
      <c r="A19" s="15"/>
      <c r="B19" s="31"/>
      <c r="C19" s="57" t="s">
        <v>351</v>
      </c>
      <c r="D19" s="31"/>
      <c r="E19" s="6"/>
      <c r="F19" s="31"/>
      <c r="G19" s="15"/>
      <c r="H19" s="31"/>
      <c r="I19" s="412"/>
    </row>
    <row r="20" spans="1:9" x14ac:dyDescent="0.35">
      <c r="A20" s="15"/>
      <c r="B20" s="31"/>
      <c r="C20" s="448" t="s">
        <v>335</v>
      </c>
      <c r="D20" s="448" t="s">
        <v>336</v>
      </c>
      <c r="E20" s="418" t="s">
        <v>337</v>
      </c>
      <c r="F20" s="31"/>
      <c r="G20" s="15"/>
      <c r="H20" s="31"/>
      <c r="I20" s="412"/>
    </row>
    <row r="21" spans="1:9" ht="35.15" customHeight="1" x14ac:dyDescent="0.35">
      <c r="A21" s="48">
        <f t="shared" ref="A21:A23" si="3">SUM(I21)</f>
        <v>0</v>
      </c>
      <c r="B21" s="31"/>
      <c r="C21" s="449" t="s">
        <v>352</v>
      </c>
      <c r="D21" s="454" t="s">
        <v>353</v>
      </c>
      <c r="E21" s="68" t="str">
        <f>C21</f>
        <v>SOC/ SOC RN</v>
      </c>
      <c r="F21" s="31"/>
      <c r="G21" s="15"/>
      <c r="H21" s="31"/>
      <c r="I21" s="455">
        <f t="shared" ref="I21:I23" si="4">IF(ISBLANK(C21),1,0)</f>
        <v>0</v>
      </c>
    </row>
    <row r="22" spans="1:9" ht="42" x14ac:dyDescent="0.35">
      <c r="A22" s="48">
        <f t="shared" si="3"/>
        <v>0</v>
      </c>
      <c r="B22" s="31"/>
      <c r="C22" s="449" t="s">
        <v>354</v>
      </c>
      <c r="D22" s="454" t="s">
        <v>355</v>
      </c>
      <c r="E22" s="68" t="str">
        <f t="shared" ref="E22:E23" si="5">C22</f>
        <v>OBC/ OBC RN</v>
      </c>
      <c r="F22" s="31"/>
      <c r="G22" s="15"/>
      <c r="H22" s="31"/>
      <c r="I22" s="455">
        <f t="shared" si="4"/>
        <v>0</v>
      </c>
    </row>
    <row r="23" spans="1:9" ht="42" x14ac:dyDescent="0.35">
      <c r="A23" s="48">
        <f t="shared" si="3"/>
        <v>0</v>
      </c>
      <c r="B23" s="31"/>
      <c r="C23" s="449" t="s">
        <v>356</v>
      </c>
      <c r="D23" s="454" t="s">
        <v>357</v>
      </c>
      <c r="E23" s="68" t="str">
        <f t="shared" si="5"/>
        <v xml:space="preserve"> FBC/ FBC RN</v>
      </c>
      <c r="F23" s="31"/>
      <c r="G23" s="15"/>
      <c r="H23" s="31"/>
      <c r="I23" s="455">
        <f t="shared" si="4"/>
        <v>0</v>
      </c>
    </row>
    <row r="24" spans="1:9" x14ac:dyDescent="0.35">
      <c r="A24" s="15"/>
      <c r="B24" s="31"/>
      <c r="C24" s="71"/>
      <c r="D24" s="31"/>
      <c r="E24" s="6"/>
      <c r="F24" s="31"/>
      <c r="G24" s="15"/>
      <c r="H24" s="31"/>
      <c r="I24" s="71"/>
    </row>
    <row r="25" spans="1:9" x14ac:dyDescent="0.35">
      <c r="A25" s="15"/>
      <c r="B25" s="15"/>
      <c r="C25" s="15"/>
      <c r="D25" s="15"/>
      <c r="E25" s="15"/>
      <c r="F25" s="15"/>
      <c r="G25" s="15"/>
      <c r="H25" s="31"/>
      <c r="I25" s="31"/>
    </row>
    <row r="26" spans="1:9" x14ac:dyDescent="0.35">
      <c r="A26" s="31"/>
      <c r="B26" s="31"/>
      <c r="C26" s="31"/>
      <c r="D26" s="31"/>
      <c r="E26" s="6"/>
      <c r="F26" s="31"/>
      <c r="G26" s="31"/>
      <c r="H26" s="31"/>
      <c r="I26" s="31"/>
    </row>
    <row r="27" spans="1:9" x14ac:dyDescent="0.35">
      <c r="A27" s="15"/>
      <c r="B27" s="15" t="s">
        <v>21</v>
      </c>
      <c r="C27" s="15"/>
      <c r="D27" s="15"/>
      <c r="E27" s="38"/>
      <c r="F27" s="15"/>
      <c r="G27" s="15"/>
      <c r="H27" s="31"/>
      <c r="I27" s="31"/>
    </row>
    <row r="28" spans="1:9" ht="14.5" customHeight="1" x14ac:dyDescent="0.35">
      <c r="A28" s="707">
        <f>'1.1 Pg Details'!$D$39</f>
        <v>0</v>
      </c>
      <c r="B28" s="707"/>
      <c r="C28" s="707"/>
      <c r="D28" s="707"/>
      <c r="E28" s="707"/>
      <c r="F28" s="707"/>
      <c r="G28" s="707"/>
      <c r="H28" s="31"/>
      <c r="I28" s="31"/>
    </row>
  </sheetData>
  <protectedRanges>
    <protectedRange algorithmName="SHA-1" hashValue="59fQzpgHvieEU39BoYz6AtDFg8w=" saltValue="cfundk0tFUYmd7cRfCHV3g==" spinCount="100000" sqref="C21:C23" name="Filters_2_1_1"/>
  </protectedRanges>
  <mergeCells count="2">
    <mergeCell ref="A1:G1"/>
    <mergeCell ref="A28:G28"/>
  </mergeCells>
  <conditionalFormatting sqref="A11:A16 A21:A23">
    <cfRule type="cellIs" dxfId="275" priority="8" stopIfTrue="1" operator="equal">
      <formula>0</formula>
    </cfRule>
  </conditionalFormatting>
  <conditionalFormatting sqref="A4">
    <cfRule type="cellIs" dxfId="274" priority="6" stopIfTrue="1" operator="equal">
      <formula>0</formula>
    </cfRule>
  </conditionalFormatting>
  <conditionalFormatting sqref="A4 A11:A16 A21:A23">
    <cfRule type="cellIs" dxfId="273" priority="5" operator="equal">
      <formula>0</formula>
    </cfRule>
  </conditionalFormatting>
  <conditionalFormatting sqref="A4">
    <cfRule type="cellIs" dxfId="272" priority="3" stopIfTrue="1" operator="equal">
      <formula>0</formula>
    </cfRule>
  </conditionalFormatting>
  <conditionalFormatting sqref="I2">
    <cfRule type="cellIs" dxfId="271" priority="2" operator="equal">
      <formula>1</formula>
    </cfRule>
  </conditionalFormatting>
  <conditionalFormatting sqref="F2:G2">
    <cfRule type="cellIs" dxfId="270" priority="1" operator="equal">
      <formula>1</formula>
    </cfRule>
  </conditionalFormatting>
  <pageMargins left="0.7" right="0.7" top="0.75" bottom="0.75" header="0.3" footer="0.3"/>
  <pageSetup paperSize="9" orientation="portrait" r:id="rId1"/>
  <headerFooter>
    <oddFooter>&amp;L_x000D_&amp;1#&amp;"Calibri"&amp;8&amp;K000000 Unclassified</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56E4F-99FA-44BB-9F42-2B25367696FE}">
  <sheetPr codeName="Sheet28">
    <tabColor theme="0" tint="-0.499984740745262"/>
  </sheetPr>
  <dimension ref="A1:AJ37"/>
  <sheetViews>
    <sheetView showGridLines="0" zoomScale="70" zoomScaleNormal="70" workbookViewId="0">
      <selection activeCell="M21" sqref="M21"/>
    </sheetView>
  </sheetViews>
  <sheetFormatPr defaultColWidth="0" defaultRowHeight="14.5" customHeight="1" zeroHeight="1" x14ac:dyDescent="0.35"/>
  <cols>
    <col min="1" max="2" width="2.81640625" style="31" customWidth="1"/>
    <col min="3" max="3" width="7.453125" style="31" customWidth="1"/>
    <col min="4" max="4" width="24" style="31" customWidth="1"/>
    <col min="5" max="5" width="43.54296875" style="6" customWidth="1"/>
    <col min="6" max="6" width="62.1796875" style="31" customWidth="1"/>
    <col min="7" max="7" width="5.453125" style="31" customWidth="1"/>
    <col min="8" max="9" width="3.453125" style="31" customWidth="1"/>
    <col min="10" max="10" width="32.453125" style="31" customWidth="1"/>
    <col min="11" max="11" width="4.453125" style="31" customWidth="1"/>
    <col min="12" max="12" width="6.54296875" style="31" customWidth="1"/>
    <col min="13" max="13" width="5.453125" style="31" customWidth="1"/>
    <col min="14" max="14" width="4.453125" style="31" customWidth="1"/>
    <col min="15" max="15" width="27.453125" style="31" hidden="1" customWidth="1"/>
    <col min="16" max="16384" width="8.81640625" style="31" hidden="1"/>
  </cols>
  <sheetData>
    <row r="1" spans="1:36" ht="14.5" customHeight="1" x14ac:dyDescent="0.35">
      <c r="A1" s="707">
        <f>'1.1 Pg Details'!$D$39</f>
        <v>0</v>
      </c>
      <c r="B1" s="707"/>
      <c r="C1" s="707"/>
      <c r="D1" s="707"/>
      <c r="E1" s="707"/>
      <c r="F1" s="707"/>
      <c r="G1" s="707"/>
      <c r="H1" s="707"/>
      <c r="I1" s="395"/>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row>
    <row r="2" spans="1:36" s="15" customFormat="1" ht="30.75" customHeight="1" x14ac:dyDescent="0.35">
      <c r="E2" s="38"/>
      <c r="F2" s="33"/>
      <c r="H2" s="33"/>
      <c r="I2" s="33"/>
      <c r="N2" s="31"/>
    </row>
    <row r="3" spans="1:36" s="15" customFormat="1" x14ac:dyDescent="0.35">
      <c r="C3" s="15" t="s">
        <v>0</v>
      </c>
      <c r="D3" s="15" t="str">
        <f ca="1">MID(CELL("filename",A2),FIND("]",CELL("filename",A2))+1,255)</f>
        <v>Input - AssurLevel+RAYG (Admin)</v>
      </c>
      <c r="E3" s="38"/>
      <c r="N3" s="31"/>
    </row>
    <row r="4" spans="1:36" s="15" customFormat="1" x14ac:dyDescent="0.35">
      <c r="A4" s="48">
        <f>SUM(A14:A26)</f>
        <v>0</v>
      </c>
      <c r="C4" s="15" t="s">
        <v>1</v>
      </c>
      <c r="D4" s="15" t="str">
        <f ca="1">IF(D3="Template","",INDEX(rng_SheetTypes,MATCH(D3,rng_Worksheets,0)))</f>
        <v>Input (Admin)</v>
      </c>
      <c r="E4" s="38"/>
      <c r="N4" s="31"/>
    </row>
    <row r="5" spans="1:36" s="15" customFormat="1" ht="22.4" customHeight="1" x14ac:dyDescent="0.35">
      <c r="C5" s="15" t="s">
        <v>2</v>
      </c>
      <c r="D5" s="15" t="str">
        <f ca="1">IF(D3="Template","",INDEX(rng_Summarys,MATCH(D3,rng_Worksheets,0)))</f>
        <v>Provides entires for user guidence related to assurance and RAYG levels</v>
      </c>
      <c r="E5" s="38"/>
      <c r="N5" s="31"/>
    </row>
    <row r="6" spans="1:36" ht="16.399999999999999" customHeight="1" x14ac:dyDescent="0.35"/>
    <row r="7" spans="1:36" s="15" customFormat="1" ht="23.5" x14ac:dyDescent="0.35">
      <c r="B7" s="67" t="s">
        <v>358</v>
      </c>
      <c r="F7" s="15" t="e">
        <f ca="1">IF(D3="Template","",INDEX(rng_Instructions,MATCH(D3,rng_Worksheets,0)))</f>
        <v>#REF!</v>
      </c>
      <c r="N7" s="31"/>
    </row>
    <row r="8" spans="1:36" hidden="1" x14ac:dyDescent="0.35">
      <c r="H8" s="15"/>
      <c r="I8" s="15"/>
    </row>
    <row r="9" spans="1:36" hidden="1" x14ac:dyDescent="0.35">
      <c r="A9" s="48"/>
      <c r="C9" s="57"/>
      <c r="H9" s="15"/>
      <c r="I9" s="15"/>
    </row>
    <row r="10" spans="1:36" hidden="1" x14ac:dyDescent="0.35">
      <c r="A10" s="48"/>
      <c r="C10" s="99"/>
      <c r="D10" s="99"/>
      <c r="E10" s="8"/>
      <c r="H10" s="15"/>
      <c r="I10" s="15"/>
    </row>
    <row r="11" spans="1:36" x14ac:dyDescent="0.35">
      <c r="A11" s="48">
        <f>SUM(H11)</f>
        <v>0</v>
      </c>
      <c r="C11" s="100"/>
      <c r="D11" s="101"/>
      <c r="E11" s="31"/>
      <c r="H11" s="15"/>
    </row>
    <row r="12" spans="1:36" x14ac:dyDescent="0.35">
      <c r="A12" s="48">
        <f t="shared" ref="A12:A27" si="0">SUM(H12)</f>
        <v>0</v>
      </c>
      <c r="C12" s="708" t="s">
        <v>359</v>
      </c>
      <c r="D12" s="708"/>
      <c r="E12" s="708"/>
      <c r="F12" s="708"/>
      <c r="H12" s="15"/>
      <c r="J12" s="414" t="s">
        <v>360</v>
      </c>
    </row>
    <row r="13" spans="1:36" ht="32.15" customHeight="1" x14ac:dyDescent="0.35">
      <c r="A13" s="48">
        <f t="shared" si="0"/>
        <v>0</v>
      </c>
      <c r="C13" s="418" t="s">
        <v>361</v>
      </c>
      <c r="D13" s="418" t="s">
        <v>362</v>
      </c>
      <c r="E13" s="418" t="s">
        <v>363</v>
      </c>
      <c r="F13" s="418" t="s">
        <v>336</v>
      </c>
      <c r="H13" s="15"/>
      <c r="J13" s="411" t="s">
        <v>364</v>
      </c>
    </row>
    <row r="14" spans="1:36" ht="51" customHeight="1" x14ac:dyDescent="0.35">
      <c r="A14" s="48">
        <f>SUM(J14)</f>
        <v>0</v>
      </c>
      <c r="C14" s="418">
        <v>1</v>
      </c>
      <c r="D14" s="449" t="s">
        <v>268</v>
      </c>
      <c r="E14" s="449" t="s">
        <v>365</v>
      </c>
      <c r="F14" s="449" t="s">
        <v>366</v>
      </c>
      <c r="H14" s="15"/>
      <c r="J14" s="455" cm="1">
        <f t="array" ref="J14">SUM(IF(ISBLANK(D14:F14),1,0))</f>
        <v>0</v>
      </c>
    </row>
    <row r="15" spans="1:36" ht="53.5" customHeight="1" x14ac:dyDescent="0.35">
      <c r="A15" s="48">
        <f t="shared" ref="A15:A26" si="1">SUM(J15)</f>
        <v>0</v>
      </c>
      <c r="C15" s="418">
        <v>2</v>
      </c>
      <c r="D15" s="449" t="s">
        <v>269</v>
      </c>
      <c r="E15" s="449" t="s">
        <v>367</v>
      </c>
      <c r="F15" s="449" t="s">
        <v>368</v>
      </c>
      <c r="H15" s="15"/>
      <c r="J15" s="455" cm="1">
        <f t="array" ref="J15">SUM(IF(ISBLANK(D15:F15),1,0))</f>
        <v>0</v>
      </c>
    </row>
    <row r="16" spans="1:36" ht="54.65" customHeight="1" x14ac:dyDescent="0.35">
      <c r="A16" s="48">
        <f t="shared" si="1"/>
        <v>0</v>
      </c>
      <c r="C16" s="456">
        <v>3</v>
      </c>
      <c r="D16" s="449" t="s">
        <v>270</v>
      </c>
      <c r="E16" s="449" t="s">
        <v>369</v>
      </c>
      <c r="F16" s="449" t="s">
        <v>370</v>
      </c>
      <c r="H16" s="15"/>
      <c r="J16" s="455" cm="1">
        <f t="array" ref="J16">SUM(IF(ISBLANK(D16:F16),1,0))</f>
        <v>0</v>
      </c>
    </row>
    <row r="17" spans="1:10" x14ac:dyDescent="0.35">
      <c r="A17" s="48">
        <f t="shared" si="1"/>
        <v>0</v>
      </c>
      <c r="C17" s="457"/>
      <c r="D17" s="458"/>
      <c r="E17" s="458"/>
      <c r="F17" s="459"/>
      <c r="H17" s="15"/>
      <c r="J17" s="412"/>
    </row>
    <row r="18" spans="1:10" x14ac:dyDescent="0.35">
      <c r="A18" s="48">
        <f t="shared" si="1"/>
        <v>0</v>
      </c>
      <c r="C18" s="102"/>
      <c r="E18" s="31"/>
      <c r="H18" s="15"/>
      <c r="J18" s="412"/>
    </row>
    <row r="19" spans="1:10" x14ac:dyDescent="0.35">
      <c r="A19" s="48">
        <f t="shared" si="1"/>
        <v>0</v>
      </c>
      <c r="C19" s="102"/>
      <c r="E19" s="31"/>
      <c r="H19" s="15"/>
      <c r="J19" s="412"/>
    </row>
    <row r="20" spans="1:10" x14ac:dyDescent="0.35">
      <c r="A20" s="48">
        <f t="shared" si="1"/>
        <v>0</v>
      </c>
      <c r="C20" s="418"/>
      <c r="D20" s="709" t="s">
        <v>371</v>
      </c>
      <c r="E20" s="710"/>
      <c r="F20" s="711"/>
      <c r="H20" s="15"/>
      <c r="J20" s="412"/>
    </row>
    <row r="21" spans="1:10" x14ac:dyDescent="0.35">
      <c r="A21" s="48">
        <f t="shared" si="1"/>
        <v>0</v>
      </c>
      <c r="C21" s="418" t="s">
        <v>145</v>
      </c>
      <c r="D21" s="448" t="s">
        <v>335</v>
      </c>
      <c r="E21" s="448" t="s">
        <v>372</v>
      </c>
      <c r="F21" s="448" t="s">
        <v>336</v>
      </c>
      <c r="H21" s="15"/>
      <c r="J21" s="412"/>
    </row>
    <row r="22" spans="1:10" ht="20.5" customHeight="1" x14ac:dyDescent="0.35">
      <c r="A22" s="48">
        <f t="shared" si="1"/>
        <v>0</v>
      </c>
      <c r="C22" s="418">
        <v>1</v>
      </c>
      <c r="D22" s="449" t="s">
        <v>373</v>
      </c>
      <c r="E22" s="449" t="s">
        <v>374</v>
      </c>
      <c r="F22" s="449" t="s">
        <v>375</v>
      </c>
      <c r="H22" s="15"/>
      <c r="J22" s="455" cm="1">
        <f t="array" ref="J22">SUM(IF(ISBLANK(D22:F22),1,0))</f>
        <v>0</v>
      </c>
    </row>
    <row r="23" spans="1:10" ht="38.5" customHeight="1" x14ac:dyDescent="0.35">
      <c r="A23" s="48">
        <f t="shared" si="1"/>
        <v>0</v>
      </c>
      <c r="C23" s="418">
        <v>2</v>
      </c>
      <c r="D23" s="449" t="s">
        <v>376</v>
      </c>
      <c r="E23" s="449" t="s">
        <v>377</v>
      </c>
      <c r="F23" s="449" t="s">
        <v>378</v>
      </c>
      <c r="H23" s="15"/>
      <c r="J23" s="455" cm="1">
        <f t="array" ref="J23">SUM(IF(ISBLANK(D23:F23),1,0))</f>
        <v>0</v>
      </c>
    </row>
    <row r="24" spans="1:10" ht="50.15" customHeight="1" x14ac:dyDescent="0.35">
      <c r="A24" s="48">
        <f t="shared" si="1"/>
        <v>0</v>
      </c>
      <c r="C24" s="418">
        <v>3</v>
      </c>
      <c r="D24" s="449" t="s">
        <v>379</v>
      </c>
      <c r="E24" s="449" t="s">
        <v>380</v>
      </c>
      <c r="F24" s="449" t="s">
        <v>381</v>
      </c>
      <c r="H24" s="15"/>
      <c r="J24" s="455" cm="1">
        <f t="array" ref="J24">SUM(IF(ISBLANK(D24:F24),1,0))</f>
        <v>0</v>
      </c>
    </row>
    <row r="25" spans="1:10" ht="53.15" customHeight="1" x14ac:dyDescent="0.35">
      <c r="A25" s="48">
        <f t="shared" si="1"/>
        <v>0</v>
      </c>
      <c r="C25" s="418">
        <v>4</v>
      </c>
      <c r="D25" s="449" t="s">
        <v>382</v>
      </c>
      <c r="E25" s="449" t="s">
        <v>383</v>
      </c>
      <c r="F25" s="449" t="s">
        <v>384</v>
      </c>
      <c r="H25" s="15"/>
      <c r="J25" s="455" cm="1">
        <f t="array" ref="J25">SUM(IF(ISBLANK(D25:F25),1,0))</f>
        <v>0</v>
      </c>
    </row>
    <row r="26" spans="1:10" ht="57" customHeight="1" x14ac:dyDescent="0.35">
      <c r="A26" s="48">
        <f t="shared" si="1"/>
        <v>0</v>
      </c>
      <c r="C26" s="418">
        <v>5</v>
      </c>
      <c r="D26" s="449" t="s">
        <v>385</v>
      </c>
      <c r="E26" s="449" t="s">
        <v>386</v>
      </c>
      <c r="F26" s="449" t="s">
        <v>387</v>
      </c>
      <c r="H26" s="15"/>
      <c r="J26" s="455" cm="1">
        <f t="array" ref="J26">SUM(IF(ISBLANK(D26:F26),1,0))</f>
        <v>0</v>
      </c>
    </row>
    <row r="27" spans="1:10" x14ac:dyDescent="0.35">
      <c r="A27" s="48">
        <f t="shared" si="0"/>
        <v>0</v>
      </c>
      <c r="C27" s="457"/>
      <c r="D27" s="460"/>
      <c r="E27" s="461"/>
      <c r="F27" s="462"/>
      <c r="H27" s="15"/>
    </row>
    <row r="28" spans="1:10" x14ac:dyDescent="0.35">
      <c r="A28" s="15"/>
      <c r="B28" s="15"/>
      <c r="C28" s="15"/>
      <c r="D28" s="15"/>
      <c r="E28" s="15"/>
      <c r="F28" s="15"/>
      <c r="G28" s="15"/>
      <c r="H28" s="15"/>
    </row>
    <row r="29" spans="1:10" hidden="1" x14ac:dyDescent="0.35">
      <c r="A29" s="48"/>
      <c r="C29" s="103"/>
      <c r="D29" s="103"/>
      <c r="E29" s="17"/>
    </row>
    <row r="30" spans="1:10" hidden="1" x14ac:dyDescent="0.35">
      <c r="A30" s="48"/>
      <c r="C30" s="103"/>
      <c r="D30" s="103"/>
      <c r="E30" s="17"/>
    </row>
    <row r="31" spans="1:10" hidden="1" x14ac:dyDescent="0.35">
      <c r="A31" s="48"/>
    </row>
    <row r="32" spans="1:10" x14ac:dyDescent="0.35"/>
    <row r="33" spans="1:14" s="15" customFormat="1" x14ac:dyDescent="0.35">
      <c r="B33" s="59" t="s">
        <v>21</v>
      </c>
      <c r="E33" s="38"/>
      <c r="N33" s="31"/>
    </row>
    <row r="34" spans="1:14" ht="14.5" customHeight="1" x14ac:dyDescent="0.35">
      <c r="A34" s="707">
        <f>'1.1 Pg Details'!$D$39</f>
        <v>0</v>
      </c>
      <c r="B34" s="707"/>
      <c r="C34" s="707"/>
      <c r="D34" s="707"/>
      <c r="E34" s="707"/>
      <c r="F34" s="707"/>
      <c r="G34" s="707"/>
      <c r="H34" s="707"/>
      <c r="I34" s="395"/>
    </row>
    <row r="35" spans="1:14" ht="14.5" customHeight="1" x14ac:dyDescent="0.35"/>
    <row r="36" spans="1:14" ht="14.5" customHeight="1" x14ac:dyDescent="0.35"/>
    <row r="37" spans="1:14" ht="14.5" customHeight="1" x14ac:dyDescent="0.35"/>
  </sheetData>
  <protectedRanges>
    <protectedRange algorithmName="SHA-1" hashValue="59fQzpgHvieEU39BoYz6AtDFg8w=" saltValue="cfundk0tFUYmd7cRfCHV3g==" spinCount="100000" sqref="C29:C30 C27:D27" name="Filters_2_1_1"/>
  </protectedRanges>
  <mergeCells count="4">
    <mergeCell ref="C12:F12"/>
    <mergeCell ref="D20:F20"/>
    <mergeCell ref="A1:H1"/>
    <mergeCell ref="A34:H34"/>
  </mergeCells>
  <conditionalFormatting sqref="A9:A27 A29:A31">
    <cfRule type="cellIs" dxfId="269" priority="6" stopIfTrue="1" operator="equal">
      <formula>0</formula>
    </cfRule>
  </conditionalFormatting>
  <conditionalFormatting sqref="A4">
    <cfRule type="cellIs" dxfId="268" priority="5" stopIfTrue="1" operator="equal">
      <formula>0</formula>
    </cfRule>
  </conditionalFormatting>
  <conditionalFormatting sqref="A4 A9:A27 A29:A31">
    <cfRule type="cellIs" dxfId="267" priority="4" operator="equal">
      <formula>0</formula>
    </cfRule>
  </conditionalFormatting>
  <conditionalFormatting sqref="A4">
    <cfRule type="cellIs" dxfId="266" priority="3" stopIfTrue="1" operator="equal">
      <formula>0</formula>
    </cfRule>
  </conditionalFormatting>
  <conditionalFormatting sqref="H2:I2">
    <cfRule type="cellIs" dxfId="265" priority="2" operator="equal">
      <formula>1</formula>
    </cfRule>
  </conditionalFormatting>
  <conditionalFormatting sqref="F2">
    <cfRule type="cellIs" dxfId="264" priority="1" operator="equal">
      <formula>1</formula>
    </cfRule>
  </conditionalFormatting>
  <pageMargins left="0.7" right="0.7" top="0.75" bottom="0.75" header="0.3" footer="0.3"/>
  <pageSetup paperSize="9" orientation="portrait" r:id="rId1"/>
  <headerFooter>
    <oddFooter>&amp;L_x000D_&amp;1#&amp;"Calibri"&amp;8&amp;K000000 Unclassified</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6B3BE-899A-4834-8E34-AA16C5B734EA}">
  <sheetPr codeName="Sheet18">
    <tabColor theme="0" tint="-0.499984740745262"/>
  </sheetPr>
  <dimension ref="A1:S43"/>
  <sheetViews>
    <sheetView showGridLines="0" topLeftCell="A3" zoomScale="70" zoomScaleNormal="70" workbookViewId="0">
      <selection activeCell="N34" sqref="N34"/>
    </sheetView>
  </sheetViews>
  <sheetFormatPr defaultColWidth="0" defaultRowHeight="14.5" customHeight="1" zeroHeight="1" x14ac:dyDescent="0.35"/>
  <cols>
    <col min="1" max="1" width="1.54296875" style="31" customWidth="1"/>
    <col min="2" max="2" width="1.81640625" style="31" customWidth="1"/>
    <col min="3" max="3" width="15.54296875" style="31" customWidth="1"/>
    <col min="4" max="4" width="39.453125" style="31" customWidth="1"/>
    <col min="5" max="5" width="23.453125" style="31" customWidth="1"/>
    <col min="6" max="6" width="34" style="31" customWidth="1"/>
    <col min="7" max="7" width="48.54296875" style="31" customWidth="1"/>
    <col min="8" max="8" width="16.1796875" style="31" customWidth="1"/>
    <col min="9" max="9" width="24" style="31" customWidth="1"/>
    <col min="10" max="10" width="10" style="31" customWidth="1"/>
    <col min="11" max="11" width="2.1796875" style="31" customWidth="1"/>
    <col min="12" max="13" width="2.453125" style="31" customWidth="1"/>
    <col min="14" max="14" width="17.453125" style="31" customWidth="1"/>
    <col min="15" max="15" width="4.81640625" style="31" customWidth="1"/>
    <col min="16" max="19" width="0" style="31" hidden="1" customWidth="1"/>
    <col min="20" max="16384" width="8.81640625" style="31" hidden="1"/>
  </cols>
  <sheetData>
    <row r="1" spans="1:14" ht="14.5" customHeight="1" x14ac:dyDescent="0.35">
      <c r="A1" s="707">
        <f>'1.1 Pg Details'!$D$39</f>
        <v>0</v>
      </c>
      <c r="B1" s="707"/>
      <c r="C1" s="707"/>
      <c r="D1" s="707"/>
      <c r="E1" s="707"/>
      <c r="F1" s="707"/>
      <c r="G1" s="707"/>
      <c r="H1" s="707"/>
      <c r="I1" s="707"/>
      <c r="J1" s="707"/>
      <c r="K1" s="707"/>
      <c r="L1" s="707"/>
    </row>
    <row r="2" spans="1:14" ht="30.75" customHeight="1" x14ac:dyDescent="0.35">
      <c r="A2" s="15"/>
      <c r="B2" s="15"/>
      <c r="C2" s="15"/>
      <c r="D2" s="15"/>
      <c r="E2" s="15"/>
      <c r="F2" s="15"/>
      <c r="G2" s="15"/>
      <c r="H2" s="15"/>
      <c r="I2" s="33"/>
      <c r="J2" s="15"/>
      <c r="K2" s="33"/>
      <c r="L2" s="15"/>
      <c r="M2" s="105"/>
    </row>
    <row r="3" spans="1:14" x14ac:dyDescent="0.35">
      <c r="A3" s="15"/>
      <c r="B3" s="15"/>
      <c r="C3" s="15"/>
      <c r="D3" s="15" t="s">
        <v>0</v>
      </c>
      <c r="E3" s="15" t="str">
        <f ca="1">MID(CELL("filename",A2),FIND("]",CELL("filename",A2))+1,255)</f>
        <v>Input - RCAScoring (Admin)</v>
      </c>
      <c r="F3" s="15"/>
      <c r="G3" s="15"/>
      <c r="H3" s="15"/>
      <c r="I3" s="15"/>
      <c r="J3" s="15"/>
      <c r="K3" s="15"/>
      <c r="L3" s="15"/>
      <c r="M3" s="105"/>
    </row>
    <row r="4" spans="1:14" x14ac:dyDescent="0.35">
      <c r="A4" s="48">
        <f>SUM(A14:A26)</f>
        <v>8</v>
      </c>
      <c r="B4" s="15"/>
      <c r="C4" s="15"/>
      <c r="D4" s="15" t="s">
        <v>1</v>
      </c>
      <c r="E4" s="15" t="str">
        <f ca="1">IF(E3="Template","",INDEX(rng_SheetTypes,MATCH(E3,rng_Worksheets,0)))</f>
        <v>Input (Admin)</v>
      </c>
      <c r="F4" s="15"/>
      <c r="G4" s="15"/>
      <c r="H4" s="15"/>
      <c r="I4" s="15"/>
      <c r="J4" s="15"/>
      <c r="K4" s="15"/>
      <c r="L4" s="15"/>
      <c r="M4" s="105"/>
    </row>
    <row r="5" spans="1:14" x14ac:dyDescent="0.35">
      <c r="A5" s="15"/>
      <c r="B5" s="15"/>
      <c r="C5" s="15"/>
      <c r="D5" s="15" t="s">
        <v>2</v>
      </c>
      <c r="E5" s="15" t="str">
        <f ca="1">IF(E3="Template","",INDEX(rng_Summarys,MATCH(E3,rng_Worksheets,0)))</f>
        <v>Allows the input of the Project RCA Scores</v>
      </c>
      <c r="F5" s="15"/>
      <c r="G5" s="15"/>
      <c r="H5" s="15"/>
      <c r="I5" s="15"/>
      <c r="J5" s="15"/>
      <c r="K5" s="15"/>
      <c r="L5" s="15"/>
      <c r="M5" s="105"/>
    </row>
    <row r="6" spans="1:14" x14ac:dyDescent="0.35"/>
    <row r="7" spans="1:14" ht="23.5" x14ac:dyDescent="0.35">
      <c r="A7" s="15"/>
      <c r="B7" s="67" t="s">
        <v>388</v>
      </c>
      <c r="C7" s="15"/>
      <c r="D7" s="15"/>
      <c r="E7" s="15"/>
      <c r="F7" s="15"/>
      <c r="G7" s="15" t="e">
        <f ca="1">IF(E3="Template","",INDEX(rng_Instructions,MATCH(E3,rng_Worksheets,0)))</f>
        <v>#REF!</v>
      </c>
      <c r="H7" s="15"/>
      <c r="I7" s="15"/>
      <c r="J7" s="15"/>
      <c r="K7" s="15"/>
      <c r="L7" s="15"/>
      <c r="M7" s="105"/>
    </row>
    <row r="8" spans="1:14" x14ac:dyDescent="0.35">
      <c r="A8" s="15"/>
      <c r="L8" s="15"/>
      <c r="M8" s="105"/>
    </row>
    <row r="9" spans="1:14" hidden="1" x14ac:dyDescent="0.35">
      <c r="A9" s="15"/>
      <c r="L9" s="15"/>
      <c r="M9" s="105"/>
    </row>
    <row r="10" spans="1:14" hidden="1" x14ac:dyDescent="0.35">
      <c r="A10" s="15"/>
      <c r="L10" s="15"/>
      <c r="M10" s="105"/>
    </row>
    <row r="11" spans="1:14" x14ac:dyDescent="0.35">
      <c r="A11" s="15"/>
      <c r="L11" s="15"/>
      <c r="M11" s="105"/>
    </row>
    <row r="12" spans="1:14" ht="21" customHeight="1" x14ac:dyDescent="0.35">
      <c r="A12" s="15"/>
      <c r="C12" s="104"/>
      <c r="D12" s="716" t="s">
        <v>335</v>
      </c>
      <c r="E12" s="712" t="s">
        <v>389</v>
      </c>
      <c r="F12" s="713"/>
      <c r="G12" s="713"/>
      <c r="H12" s="713"/>
      <c r="I12" s="714"/>
      <c r="J12" s="716" t="s">
        <v>337</v>
      </c>
      <c r="L12" s="15"/>
      <c r="M12" s="105"/>
      <c r="N12" s="413" t="s">
        <v>360</v>
      </c>
    </row>
    <row r="13" spans="1:14" ht="32.25" customHeight="1" x14ac:dyDescent="0.35">
      <c r="A13" s="15"/>
      <c r="C13" s="104"/>
      <c r="D13" s="718"/>
      <c r="E13" s="456" t="s">
        <v>390</v>
      </c>
      <c r="F13" s="456" t="s">
        <v>391</v>
      </c>
      <c r="G13" s="456" t="s">
        <v>392</v>
      </c>
      <c r="H13" s="456" t="s">
        <v>393</v>
      </c>
      <c r="I13" s="456" t="s">
        <v>394</v>
      </c>
      <c r="J13" s="717"/>
      <c r="L13" s="15"/>
      <c r="M13" s="105"/>
      <c r="N13" s="414" t="s">
        <v>395</v>
      </c>
    </row>
    <row r="14" spans="1:14" x14ac:dyDescent="0.35">
      <c r="A14" s="48">
        <f>SUM(N14)</f>
        <v>0</v>
      </c>
      <c r="C14" s="712" t="s">
        <v>396</v>
      </c>
      <c r="D14" s="463" t="s">
        <v>397</v>
      </c>
      <c r="E14" s="463">
        <v>1</v>
      </c>
      <c r="F14" s="463">
        <v>1</v>
      </c>
      <c r="G14" s="463">
        <v>1</v>
      </c>
      <c r="H14" s="463">
        <v>1</v>
      </c>
      <c r="I14" s="463">
        <v>1</v>
      </c>
      <c r="J14" s="464" t="str">
        <f>_xlfn.TEXTJOIN(";",TRUE,E14:I14)</f>
        <v>1;1;1;1;1</v>
      </c>
      <c r="L14" s="15"/>
      <c r="M14" s="105"/>
      <c r="N14" s="455" cm="1">
        <f t="array" ref="N14">IF(OR(SUM(IF(ISBLANK(E14:I14),1,0))&gt;0,SUM(IF(ISERROR(MATCH(E14:I14,Assurance_Band_Levels,0)),1,0))&gt;0),1,0)</f>
        <v>0</v>
      </c>
    </row>
    <row r="15" spans="1:14" x14ac:dyDescent="0.35">
      <c r="A15" s="48">
        <f t="shared" ref="A15:A26" si="0">SUM(N15)</f>
        <v>0</v>
      </c>
      <c r="C15" s="709"/>
      <c r="D15" s="463" t="s">
        <v>398</v>
      </c>
      <c r="E15" s="463">
        <v>1</v>
      </c>
      <c r="F15" s="463">
        <v>1</v>
      </c>
      <c r="G15" s="463">
        <v>1</v>
      </c>
      <c r="H15" s="463">
        <v>2</v>
      </c>
      <c r="I15" s="463">
        <v>3</v>
      </c>
      <c r="J15" s="464" t="str">
        <f t="shared" ref="J15:J26" si="1">_xlfn.TEXTJOIN(";",TRUE,E15:I15)</f>
        <v>1;1;1;2;3</v>
      </c>
      <c r="L15" s="15"/>
      <c r="M15" s="105"/>
      <c r="N15" s="455" cm="1">
        <f t="array" ref="N15">IF(OR(SUM(IF(ISBLANK(E15:I15),1,0))&gt;0,SUM(IF(ISERROR(MATCH(E15:I15,Assurance_Band_Levels,0)),1,0))&gt;0),1,0)</f>
        <v>0</v>
      </c>
    </row>
    <row r="16" spans="1:14" x14ac:dyDescent="0.35">
      <c r="A16" s="48">
        <f t="shared" si="0"/>
        <v>0</v>
      </c>
      <c r="C16" s="709"/>
      <c r="D16" s="463" t="s">
        <v>399</v>
      </c>
      <c r="E16" s="463">
        <v>1</v>
      </c>
      <c r="F16" s="463">
        <v>1</v>
      </c>
      <c r="G16" s="463">
        <v>2</v>
      </c>
      <c r="H16" s="463">
        <v>3</v>
      </c>
      <c r="I16" s="463">
        <v>3</v>
      </c>
      <c r="J16" s="464" t="str">
        <f t="shared" si="1"/>
        <v>1;1;2;3;3</v>
      </c>
      <c r="L16" s="15"/>
      <c r="M16" s="105"/>
      <c r="N16" s="455" cm="1">
        <f t="array" ref="N16">IF(OR(SUM(IF(ISBLANK(E16:I16),1,0))&gt;0,SUM(IF(ISERROR(MATCH(E16:I16,Assurance_Band_Levels,0)),1,0))&gt;0),1,0)</f>
        <v>0</v>
      </c>
    </row>
    <row r="17" spans="1:19" x14ac:dyDescent="0.35">
      <c r="A17" s="48">
        <f t="shared" si="0"/>
        <v>0</v>
      </c>
      <c r="C17" s="709"/>
      <c r="D17" s="463" t="s">
        <v>400</v>
      </c>
      <c r="E17" s="463">
        <v>3</v>
      </c>
      <c r="F17" s="463">
        <v>3</v>
      </c>
      <c r="G17" s="463">
        <v>3</v>
      </c>
      <c r="H17" s="463">
        <v>3</v>
      </c>
      <c r="I17" s="463">
        <v>3</v>
      </c>
      <c r="J17" s="464" t="str">
        <f t="shared" si="1"/>
        <v>3;3;3;3;3</v>
      </c>
      <c r="L17" s="15"/>
      <c r="M17" s="105"/>
      <c r="N17" s="455" cm="1">
        <f t="array" ref="N17">IF(OR(SUM(IF(ISBLANK(E17:I17),1,0))&gt;0,SUM(IF(ISERROR(MATCH(E17:I17,Assurance_Band_Levels,0)),1,0))&gt;0),1,0)</f>
        <v>0</v>
      </c>
    </row>
    <row r="18" spans="1:19" x14ac:dyDescent="0.35">
      <c r="A18" s="48">
        <f t="shared" si="0"/>
        <v>0</v>
      </c>
      <c r="C18" s="709"/>
      <c r="D18" s="463" t="s">
        <v>401</v>
      </c>
      <c r="E18" s="463">
        <v>1</v>
      </c>
      <c r="F18" s="463">
        <v>2</v>
      </c>
      <c r="G18" s="463">
        <v>3</v>
      </c>
      <c r="H18" s="463">
        <v>3</v>
      </c>
      <c r="I18" s="463">
        <v>3</v>
      </c>
      <c r="J18" s="464" t="str">
        <f t="shared" si="1"/>
        <v>1;2;3;3;3</v>
      </c>
      <c r="L18" s="15"/>
      <c r="M18" s="105"/>
      <c r="N18" s="455" cm="1">
        <f t="array" ref="N18">IF(OR(SUM(IF(ISBLANK(E18:I18),1,0))&gt;0,SUM(IF(ISERROR(MATCH(E18:I18,Assurance_Band_Levels,0)),1,0))&gt;0),1,0)</f>
        <v>0</v>
      </c>
    </row>
    <row r="19" spans="1:19" x14ac:dyDescent="0.35">
      <c r="A19" s="48">
        <f t="shared" si="0"/>
        <v>1</v>
      </c>
      <c r="C19" s="709"/>
      <c r="D19" s="463" t="s">
        <v>402</v>
      </c>
      <c r="E19" s="463"/>
      <c r="F19" s="463"/>
      <c r="G19" s="463"/>
      <c r="H19" s="463"/>
      <c r="I19" s="463"/>
      <c r="J19" s="464" t="str">
        <f t="shared" si="1"/>
        <v/>
      </c>
      <c r="L19" s="15"/>
      <c r="M19" s="105"/>
      <c r="N19" s="455" cm="1">
        <f t="array" ref="N19">IF(OR(SUM(IF(ISBLANK(E19:I19),1,0))&gt;0,SUM(IF(ISERROR(MATCH(E19:I19,Assurance_Band_Levels,0)),1,0))&gt;0),1,0)</f>
        <v>1</v>
      </c>
    </row>
    <row r="20" spans="1:19" x14ac:dyDescent="0.35">
      <c r="A20" s="48">
        <f t="shared" si="0"/>
        <v>1</v>
      </c>
      <c r="C20" s="709"/>
      <c r="D20" s="463" t="s">
        <v>402</v>
      </c>
      <c r="E20" s="463"/>
      <c r="F20" s="463"/>
      <c r="G20" s="463"/>
      <c r="H20" s="463"/>
      <c r="I20" s="463"/>
      <c r="J20" s="464" t="str">
        <f t="shared" si="1"/>
        <v/>
      </c>
      <c r="L20" s="15"/>
      <c r="M20" s="105"/>
      <c r="N20" s="455" cm="1">
        <f t="array" ref="N20">IF(OR(SUM(IF(ISBLANK(E20:I20),1,0))&gt;0,SUM(IF(ISERROR(MATCH(E20:I20,Assurance_Band_Levels,0)),1,0))&gt;0),1,0)</f>
        <v>1</v>
      </c>
    </row>
    <row r="21" spans="1:19" x14ac:dyDescent="0.35">
      <c r="A21" s="48">
        <f t="shared" si="0"/>
        <v>1</v>
      </c>
      <c r="C21" s="709"/>
      <c r="D21" s="463" t="s">
        <v>402</v>
      </c>
      <c r="E21" s="463"/>
      <c r="F21" s="463"/>
      <c r="G21" s="463"/>
      <c r="H21" s="463"/>
      <c r="I21" s="463"/>
      <c r="J21" s="464" t="str">
        <f t="shared" si="1"/>
        <v/>
      </c>
      <c r="L21" s="15"/>
      <c r="M21" s="105"/>
      <c r="N21" s="455" cm="1">
        <f t="array" ref="N21">IF(OR(SUM(IF(ISBLANK(E21:I21),1,0))&gt;0,SUM(IF(ISERROR(MATCH(E21:I21,Assurance_Band_Levels,0)),1,0))&gt;0),1,0)</f>
        <v>1</v>
      </c>
    </row>
    <row r="22" spans="1:19" x14ac:dyDescent="0.35">
      <c r="A22" s="48">
        <f t="shared" si="0"/>
        <v>1</v>
      </c>
      <c r="C22" s="709"/>
      <c r="D22" s="463" t="s">
        <v>402</v>
      </c>
      <c r="E22" s="463"/>
      <c r="F22" s="463"/>
      <c r="G22" s="463"/>
      <c r="H22" s="463"/>
      <c r="I22" s="463"/>
      <c r="J22" s="464" t="str">
        <f t="shared" si="1"/>
        <v/>
      </c>
      <c r="L22" s="15"/>
      <c r="M22" s="105"/>
      <c r="N22" s="455" cm="1">
        <f t="array" ref="N22">IF(OR(SUM(IF(ISBLANK(E22:I22),1,0))&gt;0,SUM(IF(ISERROR(MATCH(E22:I22,Assurance_Band_Levels,0)),1,0))&gt;0),1,0)</f>
        <v>1</v>
      </c>
    </row>
    <row r="23" spans="1:19" x14ac:dyDescent="0.35">
      <c r="A23" s="48">
        <f t="shared" si="0"/>
        <v>1</v>
      </c>
      <c r="C23" s="709"/>
      <c r="D23" s="463" t="s">
        <v>402</v>
      </c>
      <c r="E23" s="463"/>
      <c r="F23" s="463"/>
      <c r="G23" s="463"/>
      <c r="H23" s="463"/>
      <c r="I23" s="463"/>
      <c r="J23" s="464" t="str">
        <f t="shared" si="1"/>
        <v/>
      </c>
      <c r="L23" s="15"/>
      <c r="M23" s="105"/>
      <c r="N23" s="455" cm="1">
        <f t="array" ref="N23">IF(OR(SUM(IF(ISBLANK(E23:I23),1,0))&gt;0,SUM(IF(ISERROR(MATCH(E23:I23,Assurance_Band_Levels,0)),1,0))&gt;0),1,0)</f>
        <v>1</v>
      </c>
    </row>
    <row r="24" spans="1:19" x14ac:dyDescent="0.35">
      <c r="A24" s="48">
        <f t="shared" si="0"/>
        <v>1</v>
      </c>
      <c r="C24" s="709"/>
      <c r="D24" s="463" t="s">
        <v>402</v>
      </c>
      <c r="E24" s="463"/>
      <c r="F24" s="463"/>
      <c r="G24" s="463"/>
      <c r="H24" s="463"/>
      <c r="I24" s="463"/>
      <c r="J24" s="464" t="str">
        <f t="shared" si="1"/>
        <v/>
      </c>
      <c r="L24" s="15"/>
      <c r="M24" s="105"/>
      <c r="N24" s="455" cm="1">
        <f t="array" ref="N24">IF(OR(SUM(IF(ISBLANK(E24:I24),1,0))&gt;0,SUM(IF(ISERROR(MATCH(E24:I24,Assurance_Band_Levels,0)),1,0))&gt;0),1,0)</f>
        <v>1</v>
      </c>
    </row>
    <row r="25" spans="1:19" x14ac:dyDescent="0.35">
      <c r="A25" s="48">
        <f t="shared" si="0"/>
        <v>1</v>
      </c>
      <c r="C25" s="709"/>
      <c r="D25" s="463" t="s">
        <v>402</v>
      </c>
      <c r="E25" s="463"/>
      <c r="F25" s="463"/>
      <c r="G25" s="463"/>
      <c r="H25" s="463"/>
      <c r="I25" s="463"/>
      <c r="J25" s="464" t="str">
        <f t="shared" si="1"/>
        <v/>
      </c>
      <c r="L25" s="15"/>
      <c r="M25" s="105"/>
      <c r="N25" s="455" cm="1">
        <f t="array" ref="N25">IF(OR(SUM(IF(ISBLANK(E25:I25),1,0))&gt;0,SUM(IF(ISERROR(MATCH(E25:I25,Assurance_Band_Levels,0)),1,0))&gt;0),1,0)</f>
        <v>1</v>
      </c>
    </row>
    <row r="26" spans="1:19" x14ac:dyDescent="0.35">
      <c r="A26" s="48">
        <f t="shared" si="0"/>
        <v>1</v>
      </c>
      <c r="C26" s="709"/>
      <c r="D26" s="463" t="s">
        <v>402</v>
      </c>
      <c r="E26" s="463"/>
      <c r="F26" s="463"/>
      <c r="G26" s="463"/>
      <c r="H26" s="463"/>
      <c r="I26" s="463"/>
      <c r="J26" s="464" t="str">
        <f t="shared" si="1"/>
        <v/>
      </c>
      <c r="L26" s="15"/>
      <c r="M26" s="105"/>
      <c r="N26" s="455" cm="1">
        <f t="array" ref="N26">IF(OR(SUM(IF(ISBLANK(E26:I26),1,0))&gt;0,SUM(IF(ISERROR(MATCH(E26:I26,Assurance_Band_Levels,0)),1,0))&gt;0),1,0)</f>
        <v>1</v>
      </c>
    </row>
    <row r="27" spans="1:19" x14ac:dyDescent="0.35">
      <c r="A27" s="15"/>
      <c r="C27" s="106"/>
      <c r="D27" s="107" t="s">
        <v>403</v>
      </c>
      <c r="E27" s="107" t="s">
        <v>404</v>
      </c>
      <c r="F27" s="107"/>
      <c r="G27" s="107"/>
      <c r="H27" s="107"/>
      <c r="I27" s="107"/>
      <c r="J27" s="465" t="s">
        <v>403</v>
      </c>
      <c r="L27" s="15"/>
      <c r="M27" s="105"/>
    </row>
    <row r="28" spans="1:19" ht="16.5" hidden="1" customHeight="1" x14ac:dyDescent="0.35">
      <c r="A28" s="15"/>
      <c r="D28" s="69"/>
      <c r="E28" s="52"/>
      <c r="F28" s="52"/>
      <c r="G28" s="52"/>
      <c r="H28" s="52"/>
      <c r="I28" s="52"/>
      <c r="J28" s="108"/>
      <c r="L28" s="15"/>
      <c r="M28" s="105"/>
    </row>
    <row r="29" spans="1:19" s="105" customFormat="1" x14ac:dyDescent="0.35">
      <c r="A29" s="15"/>
      <c r="B29" s="31"/>
      <c r="C29" s="31"/>
      <c r="D29" s="31"/>
      <c r="E29" s="31"/>
      <c r="F29" s="31"/>
      <c r="G29" s="31"/>
      <c r="H29" s="31"/>
      <c r="I29" s="31"/>
      <c r="J29" s="31"/>
      <c r="K29" s="31"/>
      <c r="L29" s="15"/>
      <c r="N29" s="31"/>
      <c r="O29" s="31"/>
      <c r="P29" s="31"/>
      <c r="Q29" s="31"/>
      <c r="R29" s="31"/>
      <c r="S29" s="31"/>
    </row>
    <row r="30" spans="1:19" x14ac:dyDescent="0.35">
      <c r="A30" s="15"/>
      <c r="L30" s="15"/>
      <c r="M30" s="105"/>
    </row>
    <row r="31" spans="1:19" x14ac:dyDescent="0.35">
      <c r="A31" s="15"/>
      <c r="D31" s="715" t="s">
        <v>405</v>
      </c>
      <c r="E31" s="715"/>
      <c r="F31" s="715"/>
      <c r="G31" s="715"/>
      <c r="L31" s="15"/>
      <c r="M31" s="105"/>
    </row>
    <row r="32" spans="1:19" x14ac:dyDescent="0.35">
      <c r="A32" s="15"/>
      <c r="D32" s="414" t="str" cm="1">
        <f t="array" ref="D32:G36">Assurance_Guide_Full</f>
        <v>Band</v>
      </c>
      <c r="E32" s="414" t="str">
        <v>Band Name</v>
      </c>
      <c r="F32" s="414" t="str">
        <v>Full Name</v>
      </c>
      <c r="G32" s="414" t="str">
        <v>Description</v>
      </c>
      <c r="L32" s="15"/>
      <c r="M32" s="105"/>
    </row>
    <row r="33" spans="1:13" ht="63.65" customHeight="1" x14ac:dyDescent="0.35">
      <c r="A33" s="15"/>
      <c r="D33" s="415">
        <v>1</v>
      </c>
      <c r="E33" s="415" t="str">
        <v>1. Pg Internal</v>
      </c>
      <c r="F33" s="415" t="str">
        <v>Programme Assurance within Programme Team</v>
      </c>
      <c r="G33" s="415" t="str">
        <v>Compliance with the policy, process and procedures in force assured by someone internal to the Programme team and not the person who generated the material.</v>
      </c>
      <c r="L33" s="15"/>
      <c r="M33" s="105"/>
    </row>
    <row r="34" spans="1:13" ht="86.15" customHeight="1" x14ac:dyDescent="0.35">
      <c r="A34" s="15"/>
      <c r="D34" s="415">
        <v>2</v>
      </c>
      <c r="E34" s="415" t="str">
        <v>2. Pg External Line Mgmt.</v>
      </c>
      <c r="F34" s="415" t="str">
        <v>Programme Assurance within Line Management of Programme Team.​</v>
      </c>
      <c r="G34" s="415" t="str">
        <v>Compliance with the policy, process and procedures in force by assured by someone external to the Programme team but in the line management of the programme team.</v>
      </c>
      <c r="L34" s="15"/>
      <c r="M34" s="105"/>
    </row>
    <row r="35" spans="1:13" ht="65.5" customHeight="1" x14ac:dyDescent="0.35">
      <c r="A35" s="15"/>
      <c r="D35" s="415">
        <v>3</v>
      </c>
      <c r="E35" s="415" t="str">
        <v>3. Independent</v>
      </c>
      <c r="F35" s="415" t="str">
        <v>Prohgramme Assurance  Independent​ of the Programme Team and its Line Management</v>
      </c>
      <c r="G35" s="415" t="str">
        <v xml:space="preserve">Compliance with the policy, process and procedures in force assured by someone who is independent of the Programme team and its line management (but could be in same organisation). </v>
      </c>
      <c r="L35" s="15"/>
      <c r="M35" s="105"/>
    </row>
    <row r="36" spans="1:13" hidden="1" x14ac:dyDescent="0.35">
      <c r="A36" s="15"/>
      <c r="D36" s="31">
        <v>0</v>
      </c>
      <c r="E36" s="31">
        <v>0</v>
      </c>
      <c r="F36" s="31">
        <v>0</v>
      </c>
      <c r="G36" s="31">
        <v>0</v>
      </c>
      <c r="L36" s="15"/>
      <c r="M36" s="105"/>
    </row>
    <row r="37" spans="1:13" x14ac:dyDescent="0.35">
      <c r="A37" s="15"/>
      <c r="L37" s="15"/>
      <c r="M37" s="105"/>
    </row>
    <row r="38" spans="1:13" x14ac:dyDescent="0.35">
      <c r="A38" s="15"/>
      <c r="B38" s="15"/>
      <c r="C38" s="15"/>
      <c r="D38" s="15"/>
      <c r="E38" s="15"/>
      <c r="F38" s="15"/>
      <c r="G38" s="15"/>
      <c r="H38" s="15"/>
      <c r="I38" s="15"/>
      <c r="J38" s="15"/>
      <c r="K38" s="15"/>
      <c r="L38" s="15"/>
      <c r="M38" s="105"/>
    </row>
    <row r="39" spans="1:13" x14ac:dyDescent="0.35"/>
    <row r="40" spans="1:13" x14ac:dyDescent="0.35">
      <c r="A40" s="15"/>
      <c r="B40" s="15" t="s">
        <v>21</v>
      </c>
      <c r="C40" s="15"/>
      <c r="D40" s="15"/>
      <c r="E40" s="15"/>
      <c r="F40" s="15"/>
      <c r="G40" s="15"/>
      <c r="H40" s="15"/>
      <c r="I40" s="15"/>
      <c r="J40" s="15"/>
      <c r="K40" s="15"/>
      <c r="L40" s="15"/>
      <c r="M40" s="105"/>
    </row>
    <row r="41" spans="1:13" ht="14.5" customHeight="1" x14ac:dyDescent="0.35">
      <c r="A41" s="707">
        <f>'1.1 Pg Details'!$D$39</f>
        <v>0</v>
      </c>
      <c r="B41" s="707"/>
      <c r="C41" s="707"/>
      <c r="D41" s="707"/>
      <c r="E41" s="707"/>
      <c r="F41" s="707"/>
      <c r="G41" s="707"/>
      <c r="H41" s="707"/>
      <c r="I41" s="707"/>
      <c r="J41" s="707"/>
      <c r="K41" s="707"/>
      <c r="L41" s="707"/>
    </row>
    <row r="42" spans="1:13" ht="14.5" customHeight="1" x14ac:dyDescent="0.35"/>
    <row r="43" spans="1:13" ht="14.5" customHeight="1" x14ac:dyDescent="0.35"/>
  </sheetData>
  <mergeCells count="7">
    <mergeCell ref="A1:L1"/>
    <mergeCell ref="A41:L41"/>
    <mergeCell ref="E12:I12"/>
    <mergeCell ref="C14:C26"/>
    <mergeCell ref="D31:G31"/>
    <mergeCell ref="J12:J13"/>
    <mergeCell ref="D12:D13"/>
  </mergeCells>
  <conditionalFormatting sqref="A14:A26">
    <cfRule type="cellIs" dxfId="263" priority="9" stopIfTrue="1" operator="equal">
      <formula>0</formula>
    </cfRule>
  </conditionalFormatting>
  <conditionalFormatting sqref="A4">
    <cfRule type="cellIs" dxfId="262" priority="7" stopIfTrue="1" operator="equal">
      <formula>0</formula>
    </cfRule>
  </conditionalFormatting>
  <conditionalFormatting sqref="A4 A14:A26">
    <cfRule type="cellIs" dxfId="261" priority="6" operator="equal">
      <formula>0</formula>
    </cfRule>
  </conditionalFormatting>
  <conditionalFormatting sqref="A4">
    <cfRule type="cellIs" dxfId="260" priority="4" stopIfTrue="1" operator="equal">
      <formula>0</formula>
    </cfRule>
  </conditionalFormatting>
  <conditionalFormatting sqref="K2">
    <cfRule type="cellIs" dxfId="259" priority="3" operator="equal">
      <formula>1</formula>
    </cfRule>
  </conditionalFormatting>
  <conditionalFormatting sqref="I2">
    <cfRule type="cellIs" dxfId="258" priority="1" operator="equal">
      <formula>1</formula>
    </cfRule>
  </conditionalFormatting>
  <dataValidations count="3">
    <dataValidation type="list" allowBlank="1" showInputMessage="1" showErrorMessage="1" error="Please use an entry from the list" sqref="E18:I26 F14:I17 E15:E17" xr:uid="{40DD81A9-2A8E-42B5-8B58-451D1BC0F60B}">
      <formula1>Assurance_Band_Levels</formula1>
    </dataValidation>
    <dataValidation type="list" allowBlank="1" showInputMessage="1" showErrorMessage="1" sqref="C27" xr:uid="{5ECAA4B4-6E85-4994-9EB6-57A1D1EE21EF}">
      <formula1>Lookup_YN</formula1>
    </dataValidation>
    <dataValidation type="list" allowBlank="1" showInputMessage="1" showErrorMessage="1" errorTitle="Enter a valid value" error="Please use an entry from the list" sqref="E14" xr:uid="{D197B119-4E21-4305-B750-C9041A34AA07}">
      <formula1>Assurance_Band_Levels</formula1>
    </dataValidation>
  </dataValidations>
  <pageMargins left="0.7" right="0.7" top="0.75" bottom="0.75" header="0.3" footer="0.3"/>
  <pageSetup paperSize="9" orientation="portrait" r:id="rId1"/>
  <headerFooter>
    <oddFooter>&amp;L_x000D_&amp;1#&amp;"Calibri"&amp;8&amp;K000000 Unclassified</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79A9D-68A7-408D-8FC1-E843D35D17EC}">
  <sheetPr codeName="Sheet17">
    <tabColor theme="0" tint="-0.499984740745262"/>
  </sheetPr>
  <dimension ref="A1:AS397"/>
  <sheetViews>
    <sheetView showGridLines="0" zoomScale="55" zoomScaleNormal="55" workbookViewId="0">
      <pane xSplit="6" ySplit="11" topLeftCell="AA12" activePane="bottomRight" state="frozen"/>
      <selection pane="topRight" activeCell="G1" sqref="G1"/>
      <selection pane="bottomLeft" activeCell="A12" sqref="A12"/>
      <selection pane="bottomRight" activeCell="AU395" sqref="AU395"/>
    </sheetView>
  </sheetViews>
  <sheetFormatPr defaultColWidth="8.81640625" defaultRowHeight="14.5" customHeight="1" zeroHeight="1" x14ac:dyDescent="0.35"/>
  <cols>
    <col min="1" max="1" width="1.54296875" style="31" customWidth="1"/>
    <col min="2" max="2" width="2.81640625" style="31" customWidth="1"/>
    <col min="3" max="3" width="5" style="31" customWidth="1"/>
    <col min="4" max="4" width="37.81640625" style="6" customWidth="1"/>
    <col min="5" max="5" width="63.453125" style="6" customWidth="1"/>
    <col min="6" max="6" width="2.453125" style="6" customWidth="1"/>
    <col min="7" max="7" width="15.54296875" style="31" customWidth="1"/>
    <col min="8" max="8" width="12.81640625" style="31" customWidth="1"/>
    <col min="9" max="9" width="15.1796875" style="31" customWidth="1"/>
    <col min="10" max="10" width="12.54296875" style="31" customWidth="1"/>
    <col min="11" max="13" width="13.54296875" style="31" customWidth="1"/>
    <col min="14" max="14" width="14.1796875" style="31" customWidth="1"/>
    <col min="15" max="15" width="12.453125" style="31" customWidth="1"/>
    <col min="16" max="16" width="13.54296875" style="31" customWidth="1"/>
    <col min="17" max="18" width="8.81640625" style="31" customWidth="1"/>
    <col min="19" max="19" width="11.54296875" style="31" customWidth="1"/>
    <col min="20" max="20" width="9.81640625" style="31" customWidth="1"/>
    <col min="21" max="21" width="8.81640625" style="31" customWidth="1"/>
    <col min="22" max="22" width="13.1796875" style="31" customWidth="1"/>
    <col min="23" max="23" width="12.54296875" style="31" customWidth="1"/>
    <col min="24" max="24" width="12" style="31" customWidth="1"/>
    <col min="25" max="43" width="10.81640625" style="31" customWidth="1"/>
    <col min="44" max="44" width="8.81640625" style="31" customWidth="1"/>
    <col min="45" max="45" width="20.1796875" style="31" customWidth="1"/>
    <col min="46" max="46" width="2.81640625" style="31" customWidth="1"/>
    <col min="47" max="50" width="8.81640625" style="31" customWidth="1"/>
    <col min="51" max="16384" width="8.81640625" style="31"/>
  </cols>
  <sheetData>
    <row r="1" spans="1:45" ht="14.5" customHeight="1" x14ac:dyDescent="0.35">
      <c r="A1" s="707">
        <f>'1.1 Pg Details'!$D$39</f>
        <v>0</v>
      </c>
      <c r="B1" s="707"/>
      <c r="C1" s="707"/>
      <c r="D1" s="707"/>
      <c r="E1" s="707"/>
      <c r="F1" s="707"/>
      <c r="G1" s="707"/>
      <c r="H1" s="707"/>
      <c r="I1" s="707"/>
      <c r="J1" s="707"/>
      <c r="K1" s="707"/>
      <c r="L1" s="707"/>
      <c r="M1" s="707"/>
      <c r="N1" s="707"/>
      <c r="O1" s="707"/>
      <c r="P1" s="707"/>
      <c r="Q1" s="707"/>
      <c r="R1" s="707"/>
      <c r="S1" s="707"/>
      <c r="T1" s="707"/>
      <c r="U1" s="707"/>
      <c r="V1" s="707"/>
      <c r="W1" s="707"/>
      <c r="X1" s="707"/>
      <c r="Y1" s="707"/>
      <c r="Z1" s="707"/>
      <c r="AA1" s="707"/>
      <c r="AB1" s="707"/>
      <c r="AC1" s="707"/>
      <c r="AD1" s="707"/>
      <c r="AE1" s="707"/>
      <c r="AF1" s="707"/>
      <c r="AG1" s="707"/>
      <c r="AH1" s="707"/>
      <c r="AI1" s="707"/>
      <c r="AJ1" s="707"/>
      <c r="AK1" s="707"/>
      <c r="AL1" s="707"/>
      <c r="AM1" s="707"/>
      <c r="AN1" s="707"/>
      <c r="AO1" s="707"/>
      <c r="AP1" s="707"/>
      <c r="AQ1" s="707"/>
      <c r="AR1" s="707"/>
    </row>
    <row r="2" spans="1:45" s="15" customFormat="1" ht="30.75" customHeight="1" x14ac:dyDescent="0.35">
      <c r="D2" s="38"/>
      <c r="E2" s="38"/>
      <c r="F2" s="33"/>
      <c r="K2" s="33"/>
    </row>
    <row r="3" spans="1:45" s="15" customFormat="1" x14ac:dyDescent="0.35">
      <c r="C3" s="15" t="s">
        <v>0</v>
      </c>
      <c r="D3" s="38" t="str">
        <f ca="1">MID(CELL("filename",A2),FIND("]",CELL("filename",A2))+1,255)</f>
        <v>Input - RCAControl (Admin)</v>
      </c>
      <c r="E3" s="38"/>
      <c r="F3" s="38"/>
    </row>
    <row r="4" spans="1:45" s="15" customFormat="1" x14ac:dyDescent="0.35">
      <c r="A4" s="48">
        <f>SUM(A11:A41)</f>
        <v>0</v>
      </c>
      <c r="C4" s="15" t="s">
        <v>1</v>
      </c>
      <c r="D4" s="38" t="str">
        <f ca="1">IF(D3="Template","",INDEX(rng_SheetTypes,MATCH(D3,rng_Worksheets,0)))</f>
        <v>Input (Admin)</v>
      </c>
      <c r="E4" s="38"/>
      <c r="F4" s="38"/>
    </row>
    <row r="5" spans="1:45" s="15" customFormat="1" x14ac:dyDescent="0.35">
      <c r="C5" s="15" t="s">
        <v>2</v>
      </c>
      <c r="D5" s="38" t="str">
        <f ca="1">IF(D3="Template","",INDEX(rng_Summarys,MATCH(D3,rng_Worksheets,0)))</f>
        <v>Creates the link between Project RCA Scores and Assurance levels for LoEs</v>
      </c>
      <c r="E5" s="38"/>
      <c r="F5" s="38"/>
    </row>
    <row r="6" spans="1:45" x14ac:dyDescent="0.35"/>
    <row r="7" spans="1:45" s="15" customFormat="1" ht="22.4" customHeight="1" x14ac:dyDescent="0.35">
      <c r="B7" s="67" t="s">
        <v>406</v>
      </c>
      <c r="D7" s="38"/>
      <c r="E7" s="38"/>
      <c r="F7" s="38"/>
    </row>
    <row r="8" spans="1:45" x14ac:dyDescent="0.35"/>
    <row r="9" spans="1:45" x14ac:dyDescent="0.35">
      <c r="AS9" s="413" t="s">
        <v>360</v>
      </c>
    </row>
    <row r="10" spans="1:45" ht="72.5" x14ac:dyDescent="0.35">
      <c r="A10" s="48"/>
      <c r="C10" s="418" t="s">
        <v>407</v>
      </c>
      <c r="D10" s="466" t="s">
        <v>408</v>
      </c>
      <c r="E10" s="22" t="s">
        <v>409</v>
      </c>
      <c r="F10" s="8"/>
      <c r="G10" s="418" t="s">
        <v>410</v>
      </c>
      <c r="H10" s="418" t="s">
        <v>411</v>
      </c>
      <c r="I10" s="418" t="s">
        <v>412</v>
      </c>
      <c r="J10" s="418" t="s">
        <v>413</v>
      </c>
      <c r="K10" s="418" t="s">
        <v>414</v>
      </c>
      <c r="L10" s="418" t="s">
        <v>415</v>
      </c>
      <c r="M10" s="418" t="s">
        <v>416</v>
      </c>
      <c r="N10" s="418" t="s">
        <v>417</v>
      </c>
      <c r="O10" s="418" t="s">
        <v>418</v>
      </c>
      <c r="P10" s="418" t="s">
        <v>419</v>
      </c>
      <c r="Q10" s="418" t="s">
        <v>420</v>
      </c>
      <c r="R10" s="418" t="s">
        <v>421</v>
      </c>
      <c r="S10" s="418" t="s">
        <v>422</v>
      </c>
      <c r="T10" s="418" t="s">
        <v>423</v>
      </c>
      <c r="U10" s="418" t="s">
        <v>424</v>
      </c>
      <c r="V10" s="418" t="s">
        <v>425</v>
      </c>
      <c r="W10" s="418" t="s">
        <v>426</v>
      </c>
      <c r="X10" s="418" t="s">
        <v>427</v>
      </c>
      <c r="Y10" s="418" t="s">
        <v>428</v>
      </c>
      <c r="Z10" s="418" t="s">
        <v>429</v>
      </c>
      <c r="AA10" s="418" t="s">
        <v>430</v>
      </c>
      <c r="AB10" s="418" t="s">
        <v>431</v>
      </c>
      <c r="AC10" s="418" t="s">
        <v>432</v>
      </c>
      <c r="AD10" s="418" t="s">
        <v>433</v>
      </c>
      <c r="AE10" s="418" t="s">
        <v>434</v>
      </c>
      <c r="AF10" s="418" t="s">
        <v>435</v>
      </c>
      <c r="AG10" s="418" t="s">
        <v>436</v>
      </c>
      <c r="AH10" s="418" t="s">
        <v>437</v>
      </c>
      <c r="AI10" s="418" t="s">
        <v>438</v>
      </c>
      <c r="AJ10" s="418" t="s">
        <v>439</v>
      </c>
      <c r="AK10" s="418" t="s">
        <v>440</v>
      </c>
      <c r="AL10" s="418" t="s">
        <v>441</v>
      </c>
      <c r="AM10" s="418" t="s">
        <v>442</v>
      </c>
      <c r="AN10" s="418" t="s">
        <v>443</v>
      </c>
      <c r="AO10" s="418" t="s">
        <v>444</v>
      </c>
      <c r="AP10" s="418" t="s">
        <v>445</v>
      </c>
      <c r="AQ10" s="418" t="s">
        <v>446</v>
      </c>
      <c r="AS10" s="414" t="s">
        <v>447</v>
      </c>
    </row>
    <row r="11" spans="1:45" ht="52" x14ac:dyDescent="0.35">
      <c r="A11" s="48">
        <f>SUM(AS11)</f>
        <v>0</v>
      </c>
      <c r="C11" s="418">
        <v>1</v>
      </c>
      <c r="D11" s="86" t="str" cm="1">
        <f t="array" ref="D11">IF(ISERROR(INDEX(I_LoE_Hierachy_L1Name,MATCH(E11,LEFT(I_LoE_Hierachy_L2Name,255),0))),"",INDEX(I_LoE_Hierachy_L1Name,MATCH(E11,LEFT(I_LoE_Hierachy_L2Name,255),0)))</f>
        <v>Is the military capability need and/or business capability need (inc. Transformation) suitably evidenced and prioritised within departmental planning?</v>
      </c>
      <c r="E11" s="86" t="str" cm="1">
        <f t="array" ref="E11:E169">_xlfn.UNIQUE(LEFT(I_LoE_Hierachy_L2Name,255))</f>
        <v>Is the analysis of the military capability gap and/or business capability gap suitably evidenced to inform the need/case for change?</v>
      </c>
      <c r="F11" s="97"/>
      <c r="G11" s="467" t="s">
        <v>448</v>
      </c>
      <c r="H11" s="467" t="s">
        <v>448</v>
      </c>
      <c r="I11" s="467" t="s">
        <v>448</v>
      </c>
      <c r="J11" s="467" t="s">
        <v>403</v>
      </c>
      <c r="K11" s="467" t="s">
        <v>403</v>
      </c>
      <c r="L11" s="467" t="s">
        <v>403</v>
      </c>
      <c r="M11" s="467" t="s">
        <v>403</v>
      </c>
      <c r="N11" s="467" t="s">
        <v>403</v>
      </c>
      <c r="O11" s="467" t="s">
        <v>403</v>
      </c>
      <c r="P11" s="467" t="s">
        <v>403</v>
      </c>
      <c r="Q11" s="467" t="s">
        <v>403</v>
      </c>
      <c r="R11" s="467" t="s">
        <v>403</v>
      </c>
      <c r="S11" s="467" t="s">
        <v>403</v>
      </c>
      <c r="T11" s="467" t="s">
        <v>403</v>
      </c>
      <c r="U11" s="467" t="s">
        <v>403</v>
      </c>
      <c r="V11" s="467" t="s">
        <v>403</v>
      </c>
      <c r="W11" s="467" t="s">
        <v>403</v>
      </c>
      <c r="X11" s="467" t="s">
        <v>403</v>
      </c>
      <c r="Y11" s="467" t="s">
        <v>403</v>
      </c>
      <c r="Z11" s="467" t="s">
        <v>403</v>
      </c>
      <c r="AA11" s="467" t="s">
        <v>403</v>
      </c>
      <c r="AB11" s="467" t="s">
        <v>403</v>
      </c>
      <c r="AC11" s="467" t="s">
        <v>403</v>
      </c>
      <c r="AD11" s="467" t="s">
        <v>403</v>
      </c>
      <c r="AE11" s="467" t="s">
        <v>403</v>
      </c>
      <c r="AF11" s="467" t="s">
        <v>403</v>
      </c>
      <c r="AG11" s="467" t="s">
        <v>403</v>
      </c>
      <c r="AH11" s="467" t="s">
        <v>403</v>
      </c>
      <c r="AI11" s="467" t="s">
        <v>403</v>
      </c>
      <c r="AJ11" s="467" t="s">
        <v>403</v>
      </c>
      <c r="AK11" s="467" t="s">
        <v>403</v>
      </c>
      <c r="AL11" s="467" t="s">
        <v>403</v>
      </c>
      <c r="AM11" s="467" t="s">
        <v>403</v>
      </c>
      <c r="AN11" s="467" t="s">
        <v>403</v>
      </c>
      <c r="AO11" s="467" t="s">
        <v>403</v>
      </c>
      <c r="AP11" s="467" t="s">
        <v>403</v>
      </c>
      <c r="AQ11" s="467" t="s">
        <v>403</v>
      </c>
      <c r="AS11" s="455" cm="1">
        <f t="array" ref="AS11">SUM(IF(ISERROR(MATCH(G11:AQ11,I_RCAScoring_Coding,0)),1,0))</f>
        <v>0</v>
      </c>
    </row>
    <row r="12" spans="1:45" ht="53.15" customHeight="1" x14ac:dyDescent="0.35">
      <c r="A12" s="48">
        <f t="shared" ref="A12:A75" si="0">SUM(AS12)</f>
        <v>0</v>
      </c>
      <c r="C12" s="418">
        <f>C11+1</f>
        <v>2</v>
      </c>
      <c r="D12" s="86" t="str" cm="1">
        <f t="array" ref="D12">IF(ISERROR(INDEX(I_LoE_Hierachy_L1Name,MATCH(E12,LEFT(I_LoE_Hierachy_L2Name,255),0))),"",INDEX(I_LoE_Hierachy_L1Name,MATCH(E12,LEFT(I_LoE_Hierachy_L2Name,255),0)))</f>
        <v>Is the military capability need and/or business capability need (inc. Transformation) suitably evidenced and prioritised within departmental planning?</v>
      </c>
      <c r="E12" s="86" t="str">
        <v>Is the military capability gap and/or business capability gap to be addressed suitably defined?</v>
      </c>
      <c r="F12" s="97"/>
      <c r="G12" s="467" t="s">
        <v>448</v>
      </c>
      <c r="H12" s="467" t="s">
        <v>448</v>
      </c>
      <c r="I12" s="467" t="s">
        <v>448</v>
      </c>
      <c r="J12" s="467" t="s">
        <v>403</v>
      </c>
      <c r="K12" s="467" t="s">
        <v>403</v>
      </c>
      <c r="L12" s="467" t="s">
        <v>403</v>
      </c>
      <c r="M12" s="467" t="s">
        <v>403</v>
      </c>
      <c r="N12" s="467" t="s">
        <v>403</v>
      </c>
      <c r="O12" s="467" t="s">
        <v>403</v>
      </c>
      <c r="P12" s="467" t="s">
        <v>403</v>
      </c>
      <c r="Q12" s="467" t="s">
        <v>403</v>
      </c>
      <c r="R12" s="467" t="s">
        <v>403</v>
      </c>
      <c r="S12" s="467" t="s">
        <v>403</v>
      </c>
      <c r="T12" s="467" t="s">
        <v>403</v>
      </c>
      <c r="U12" s="467" t="s">
        <v>403</v>
      </c>
      <c r="V12" s="467" t="s">
        <v>403</v>
      </c>
      <c r="W12" s="467" t="s">
        <v>403</v>
      </c>
      <c r="X12" s="467" t="s">
        <v>403</v>
      </c>
      <c r="Y12" s="467" t="s">
        <v>403</v>
      </c>
      <c r="Z12" s="467" t="s">
        <v>403</v>
      </c>
      <c r="AA12" s="467" t="s">
        <v>403</v>
      </c>
      <c r="AB12" s="467" t="s">
        <v>403</v>
      </c>
      <c r="AC12" s="467" t="s">
        <v>403</v>
      </c>
      <c r="AD12" s="467" t="s">
        <v>403</v>
      </c>
      <c r="AE12" s="467" t="s">
        <v>403</v>
      </c>
      <c r="AF12" s="467" t="s">
        <v>403</v>
      </c>
      <c r="AG12" s="467" t="s">
        <v>403</v>
      </c>
      <c r="AH12" s="467" t="s">
        <v>403</v>
      </c>
      <c r="AI12" s="467" t="s">
        <v>403</v>
      </c>
      <c r="AJ12" s="467" t="s">
        <v>403</v>
      </c>
      <c r="AK12" s="467" t="s">
        <v>403</v>
      </c>
      <c r="AL12" s="467" t="s">
        <v>403</v>
      </c>
      <c r="AM12" s="467" t="s">
        <v>403</v>
      </c>
      <c r="AN12" s="467" t="s">
        <v>403</v>
      </c>
      <c r="AO12" s="467" t="s">
        <v>403</v>
      </c>
      <c r="AP12" s="467" t="s">
        <v>403</v>
      </c>
      <c r="AQ12" s="467" t="s">
        <v>403</v>
      </c>
      <c r="AS12" s="455" cm="1">
        <f t="array" ref="AS12">SUM(IF(ISERROR(MATCH(G12:AQ12,I_RCAScoring_Coding,0)),1,0))</f>
        <v>0</v>
      </c>
    </row>
    <row r="13" spans="1:45" ht="52" x14ac:dyDescent="0.35">
      <c r="A13" s="48">
        <f t="shared" si="0"/>
        <v>0</v>
      </c>
      <c r="C13" s="418">
        <f t="shared" ref="C13:C76" si="1">C12+1</f>
        <v>3</v>
      </c>
      <c r="D13" s="86" t="str" cm="1">
        <f t="array" ref="D13">IF(ISERROR(INDEX(I_LoE_Hierachy_L1Name,MATCH(E13,LEFT(I_LoE_Hierachy_L2Name,255),0))),"",INDEX(I_LoE_Hierachy_L1Name,MATCH(E13,LEFT(I_LoE_Hierachy_L2Name,255),0)))</f>
        <v>Is the military capability need and/or business capability need (inc. Transformation) suitably evidenced and prioritised within departmental planning?</v>
      </c>
      <c r="E13" s="86" t="str">
        <v>Is there evidence that SMART objectives and business need have been derived from a case-for-change workshop with relevant stakeholders</v>
      </c>
      <c r="F13" s="97"/>
      <c r="G13" s="467" t="s">
        <v>448</v>
      </c>
      <c r="H13" s="467" t="s">
        <v>448</v>
      </c>
      <c r="I13" s="467" t="s">
        <v>448</v>
      </c>
      <c r="J13" s="467" t="s">
        <v>403</v>
      </c>
      <c r="K13" s="467" t="s">
        <v>403</v>
      </c>
      <c r="L13" s="467" t="s">
        <v>403</v>
      </c>
      <c r="M13" s="467" t="s">
        <v>403</v>
      </c>
      <c r="N13" s="467" t="s">
        <v>403</v>
      </c>
      <c r="O13" s="467" t="s">
        <v>403</v>
      </c>
      <c r="P13" s="467" t="s">
        <v>403</v>
      </c>
      <c r="Q13" s="467" t="s">
        <v>403</v>
      </c>
      <c r="R13" s="467" t="s">
        <v>403</v>
      </c>
      <c r="S13" s="467" t="s">
        <v>403</v>
      </c>
      <c r="T13" s="467" t="s">
        <v>403</v>
      </c>
      <c r="U13" s="467" t="s">
        <v>403</v>
      </c>
      <c r="V13" s="467" t="s">
        <v>403</v>
      </c>
      <c r="W13" s="467" t="s">
        <v>403</v>
      </c>
      <c r="X13" s="467" t="s">
        <v>403</v>
      </c>
      <c r="Y13" s="467" t="s">
        <v>403</v>
      </c>
      <c r="Z13" s="467" t="s">
        <v>403</v>
      </c>
      <c r="AA13" s="467" t="s">
        <v>403</v>
      </c>
      <c r="AB13" s="467" t="s">
        <v>403</v>
      </c>
      <c r="AC13" s="467" t="s">
        <v>403</v>
      </c>
      <c r="AD13" s="467" t="s">
        <v>403</v>
      </c>
      <c r="AE13" s="467" t="s">
        <v>403</v>
      </c>
      <c r="AF13" s="467" t="s">
        <v>403</v>
      </c>
      <c r="AG13" s="467" t="s">
        <v>403</v>
      </c>
      <c r="AH13" s="467" t="s">
        <v>403</v>
      </c>
      <c r="AI13" s="467" t="s">
        <v>403</v>
      </c>
      <c r="AJ13" s="467" t="s">
        <v>403</v>
      </c>
      <c r="AK13" s="467" t="s">
        <v>403</v>
      </c>
      <c r="AL13" s="467" t="s">
        <v>403</v>
      </c>
      <c r="AM13" s="467" t="s">
        <v>403</v>
      </c>
      <c r="AN13" s="467" t="s">
        <v>403</v>
      </c>
      <c r="AO13" s="467" t="s">
        <v>403</v>
      </c>
      <c r="AP13" s="467" t="s">
        <v>403</v>
      </c>
      <c r="AQ13" s="467" t="s">
        <v>403</v>
      </c>
      <c r="AS13" s="455" cm="1">
        <f t="array" ref="AS13">SUM(IF(ISERROR(MATCH(G13:AQ13,I_RCAScoring_Coding,0)),1,0))</f>
        <v>0</v>
      </c>
    </row>
    <row r="14" spans="1:45" ht="52" x14ac:dyDescent="0.35">
      <c r="A14" s="48">
        <f t="shared" si="0"/>
        <v>0</v>
      </c>
      <c r="C14" s="418">
        <f t="shared" si="1"/>
        <v>4</v>
      </c>
      <c r="D14" s="86" t="str" cm="1">
        <f t="array" ref="D14">IF(ISERROR(INDEX(I_LoE_Hierachy_L1Name,MATCH(E14,LEFT(I_LoE_Hierachy_L2Name,255),0))),"",INDEX(I_LoE_Hierachy_L1Name,MATCH(E14,LEFT(I_LoE_Hierachy_L2Name,255),0)))</f>
        <v>Is the military capability need and/or business capability need (inc. Transformation) suitably evidenced and prioritised within departmental planning?</v>
      </c>
      <c r="E14" s="86" t="str">
        <v>Is there evidence of the military capability or business capability need being include within FLC/TLB plans?</v>
      </c>
      <c r="F14" s="97"/>
      <c r="G14" s="467" t="s">
        <v>448</v>
      </c>
      <c r="H14" s="467" t="s">
        <v>448</v>
      </c>
      <c r="I14" s="467" t="s">
        <v>448</v>
      </c>
      <c r="J14" s="467" t="s">
        <v>403</v>
      </c>
      <c r="K14" s="467" t="s">
        <v>403</v>
      </c>
      <c r="L14" s="467" t="s">
        <v>403</v>
      </c>
      <c r="M14" s="467" t="s">
        <v>403</v>
      </c>
      <c r="N14" s="467" t="s">
        <v>403</v>
      </c>
      <c r="O14" s="467" t="s">
        <v>403</v>
      </c>
      <c r="P14" s="467" t="s">
        <v>403</v>
      </c>
      <c r="Q14" s="467" t="s">
        <v>403</v>
      </c>
      <c r="R14" s="467" t="s">
        <v>403</v>
      </c>
      <c r="S14" s="467" t="s">
        <v>403</v>
      </c>
      <c r="T14" s="467" t="s">
        <v>403</v>
      </c>
      <c r="U14" s="467" t="s">
        <v>403</v>
      </c>
      <c r="V14" s="467" t="s">
        <v>403</v>
      </c>
      <c r="W14" s="467" t="s">
        <v>403</v>
      </c>
      <c r="X14" s="467" t="s">
        <v>403</v>
      </c>
      <c r="Y14" s="467" t="s">
        <v>403</v>
      </c>
      <c r="Z14" s="467" t="s">
        <v>403</v>
      </c>
      <c r="AA14" s="467" t="s">
        <v>403</v>
      </c>
      <c r="AB14" s="467" t="s">
        <v>403</v>
      </c>
      <c r="AC14" s="467" t="s">
        <v>403</v>
      </c>
      <c r="AD14" s="467" t="s">
        <v>403</v>
      </c>
      <c r="AE14" s="467" t="s">
        <v>403</v>
      </c>
      <c r="AF14" s="467" t="s">
        <v>403</v>
      </c>
      <c r="AG14" s="467" t="s">
        <v>403</v>
      </c>
      <c r="AH14" s="467" t="s">
        <v>403</v>
      </c>
      <c r="AI14" s="467" t="s">
        <v>403</v>
      </c>
      <c r="AJ14" s="467" t="s">
        <v>403</v>
      </c>
      <c r="AK14" s="467" t="s">
        <v>403</v>
      </c>
      <c r="AL14" s="467" t="s">
        <v>403</v>
      </c>
      <c r="AM14" s="467" t="s">
        <v>403</v>
      </c>
      <c r="AN14" s="467" t="s">
        <v>403</v>
      </c>
      <c r="AO14" s="467" t="s">
        <v>403</v>
      </c>
      <c r="AP14" s="467" t="s">
        <v>403</v>
      </c>
      <c r="AQ14" s="467" t="s">
        <v>403</v>
      </c>
      <c r="AS14" s="455" cm="1">
        <f t="array" ref="AS14">SUM(IF(ISERROR(MATCH(G14:AQ14,I_RCAScoring_Coding,0)),1,0))</f>
        <v>0</v>
      </c>
    </row>
    <row r="15" spans="1:45" ht="52" x14ac:dyDescent="0.35">
      <c r="A15" s="48">
        <f t="shared" si="0"/>
        <v>0</v>
      </c>
      <c r="C15" s="418">
        <f t="shared" si="1"/>
        <v>5</v>
      </c>
      <c r="D15" s="86" t="str" cm="1">
        <f t="array" ref="D15">IF(ISERROR(INDEX(I_LoE_Hierachy_L1Name,MATCH(E15,LEFT(I_LoE_Hierachy_L2Name,255),0))),"",INDEX(I_LoE_Hierachy_L1Name,MATCH(E15,LEFT(I_LoE_Hierachy_L2Name,255),0)))</f>
        <v>Is the military capability need and/or business capability need (inc. Transformation) suitably evidenced and prioritised within departmental planning?</v>
      </c>
      <c r="E15" s="86" t="str">
        <v>Is there evidence of the military capability or business capability need being given priority within FLC/TLB plans?</v>
      </c>
      <c r="F15" s="97"/>
      <c r="G15" s="467" t="s">
        <v>448</v>
      </c>
      <c r="H15" s="467" t="s">
        <v>448</v>
      </c>
      <c r="I15" s="467" t="s">
        <v>448</v>
      </c>
      <c r="J15" s="467" t="s">
        <v>403</v>
      </c>
      <c r="K15" s="467" t="s">
        <v>403</v>
      </c>
      <c r="L15" s="467" t="s">
        <v>403</v>
      </c>
      <c r="M15" s="467" t="s">
        <v>403</v>
      </c>
      <c r="N15" s="467" t="s">
        <v>403</v>
      </c>
      <c r="O15" s="467" t="s">
        <v>403</v>
      </c>
      <c r="P15" s="467" t="s">
        <v>403</v>
      </c>
      <c r="Q15" s="467" t="s">
        <v>403</v>
      </c>
      <c r="R15" s="467" t="s">
        <v>403</v>
      </c>
      <c r="S15" s="467" t="s">
        <v>403</v>
      </c>
      <c r="T15" s="467" t="s">
        <v>403</v>
      </c>
      <c r="U15" s="467" t="s">
        <v>403</v>
      </c>
      <c r="V15" s="467" t="s">
        <v>403</v>
      </c>
      <c r="W15" s="467" t="s">
        <v>403</v>
      </c>
      <c r="X15" s="467" t="s">
        <v>403</v>
      </c>
      <c r="Y15" s="467" t="s">
        <v>403</v>
      </c>
      <c r="Z15" s="467" t="s">
        <v>403</v>
      </c>
      <c r="AA15" s="467" t="s">
        <v>403</v>
      </c>
      <c r="AB15" s="467" t="s">
        <v>403</v>
      </c>
      <c r="AC15" s="467" t="s">
        <v>403</v>
      </c>
      <c r="AD15" s="467" t="s">
        <v>403</v>
      </c>
      <c r="AE15" s="467" t="s">
        <v>403</v>
      </c>
      <c r="AF15" s="467" t="s">
        <v>403</v>
      </c>
      <c r="AG15" s="467" t="s">
        <v>403</v>
      </c>
      <c r="AH15" s="467" t="s">
        <v>403</v>
      </c>
      <c r="AI15" s="467" t="s">
        <v>403</v>
      </c>
      <c r="AJ15" s="467" t="s">
        <v>403</v>
      </c>
      <c r="AK15" s="467" t="s">
        <v>403</v>
      </c>
      <c r="AL15" s="467" t="s">
        <v>403</v>
      </c>
      <c r="AM15" s="467" t="s">
        <v>403</v>
      </c>
      <c r="AN15" s="467" t="s">
        <v>403</v>
      </c>
      <c r="AO15" s="467" t="s">
        <v>403</v>
      </c>
      <c r="AP15" s="467" t="s">
        <v>403</v>
      </c>
      <c r="AQ15" s="467" t="s">
        <v>403</v>
      </c>
      <c r="AS15" s="455" cm="1">
        <f t="array" ref="AS15">SUM(IF(ISERROR(MATCH(G15:AQ15,I_RCAScoring_Coding,0)),1,0))</f>
        <v>0</v>
      </c>
    </row>
    <row r="16" spans="1:45" ht="37.4" customHeight="1" x14ac:dyDescent="0.35">
      <c r="A16" s="48">
        <f t="shared" si="0"/>
        <v>0</v>
      </c>
      <c r="C16" s="418">
        <f t="shared" si="1"/>
        <v>6</v>
      </c>
      <c r="D16" s="86" t="str" cm="1">
        <f t="array" ref="D16">IF(ISERROR(INDEX(I_LoE_Hierachy_L1Name,MATCH(E16,LEFT(I_LoE_Hierachy_L2Name,255),0))),"",INDEX(I_LoE_Hierachy_L1Name,MATCH(E16,LEFT(I_LoE_Hierachy_L2Name,255),0)))</f>
        <v>Is the approach to managing the requirement set and solution acceptance suitably defined?</v>
      </c>
      <c r="E16" s="86" t="str">
        <v>Is there evidence that all relevant requirement stakeholders have been identified?</v>
      </c>
      <c r="F16" s="97"/>
      <c r="G16" s="467" t="s">
        <v>403</v>
      </c>
      <c r="H16" s="467" t="s">
        <v>403</v>
      </c>
      <c r="I16" s="467" t="s">
        <v>403</v>
      </c>
      <c r="J16" s="467" t="s">
        <v>448</v>
      </c>
      <c r="K16" s="467" t="s">
        <v>403</v>
      </c>
      <c r="L16" s="467" t="s">
        <v>403</v>
      </c>
      <c r="M16" s="467" t="s">
        <v>403</v>
      </c>
      <c r="N16" s="467" t="s">
        <v>403</v>
      </c>
      <c r="O16" s="467" t="s">
        <v>403</v>
      </c>
      <c r="P16" s="467" t="s">
        <v>403</v>
      </c>
      <c r="Q16" s="467" t="s">
        <v>403</v>
      </c>
      <c r="R16" s="467" t="s">
        <v>403</v>
      </c>
      <c r="S16" s="467" t="s">
        <v>403</v>
      </c>
      <c r="T16" s="467" t="s">
        <v>403</v>
      </c>
      <c r="U16" s="467" t="s">
        <v>403</v>
      </c>
      <c r="V16" s="467" t="s">
        <v>403</v>
      </c>
      <c r="W16" s="467" t="s">
        <v>403</v>
      </c>
      <c r="X16" s="467" t="s">
        <v>403</v>
      </c>
      <c r="Y16" s="467" t="s">
        <v>403</v>
      </c>
      <c r="Z16" s="467" t="s">
        <v>403</v>
      </c>
      <c r="AA16" s="467" t="s">
        <v>403</v>
      </c>
      <c r="AB16" s="467" t="s">
        <v>403</v>
      </c>
      <c r="AC16" s="467" t="s">
        <v>403</v>
      </c>
      <c r="AD16" s="467" t="s">
        <v>403</v>
      </c>
      <c r="AE16" s="467" t="s">
        <v>403</v>
      </c>
      <c r="AF16" s="467" t="s">
        <v>403</v>
      </c>
      <c r="AG16" s="467" t="s">
        <v>448</v>
      </c>
      <c r="AH16" s="467" t="s">
        <v>403</v>
      </c>
      <c r="AI16" s="467" t="s">
        <v>403</v>
      </c>
      <c r="AJ16" s="467" t="s">
        <v>403</v>
      </c>
      <c r="AK16" s="467" t="s">
        <v>448</v>
      </c>
      <c r="AL16" s="467" t="s">
        <v>403</v>
      </c>
      <c r="AM16" s="467" t="s">
        <v>403</v>
      </c>
      <c r="AN16" s="467" t="s">
        <v>403</v>
      </c>
      <c r="AO16" s="467" t="s">
        <v>403</v>
      </c>
      <c r="AP16" s="467" t="s">
        <v>403</v>
      </c>
      <c r="AQ16" s="467" t="s">
        <v>403</v>
      </c>
      <c r="AS16" s="455" cm="1">
        <f t="array" ref="AS16">SUM(IF(ISERROR(MATCH(G16:AQ16,I_RCAScoring_Coding,0)),1,0))</f>
        <v>0</v>
      </c>
    </row>
    <row r="17" spans="1:45" ht="26" x14ac:dyDescent="0.35">
      <c r="A17" s="48">
        <f t="shared" si="0"/>
        <v>0</v>
      </c>
      <c r="C17" s="418">
        <f t="shared" si="1"/>
        <v>7</v>
      </c>
      <c r="D17" s="86" t="str" cm="1">
        <f t="array" ref="D17">IF(ISERROR(INDEX(I_LoE_Hierachy_L1Name,MATCH(E17,LEFT(I_LoE_Hierachy_L2Name,255),0))),"",INDEX(I_LoE_Hierachy_L1Name,MATCH(E17,LEFT(I_LoE_Hierachy_L2Name,255),0)))</f>
        <v>Is the approach to managing the requirement set and solution acceptance suitably defined?</v>
      </c>
      <c r="E17" s="86" t="str">
        <v>Is there evidence demonstrating that a systematic approach has been/will be taken to requirement set development and releted risk management?</v>
      </c>
      <c r="F17" s="97"/>
      <c r="G17" s="467" t="s">
        <v>403</v>
      </c>
      <c r="H17" s="467" t="s">
        <v>403</v>
      </c>
      <c r="I17" s="467" t="s">
        <v>403</v>
      </c>
      <c r="J17" s="467" t="s">
        <v>448</v>
      </c>
      <c r="K17" s="467" t="s">
        <v>403</v>
      </c>
      <c r="L17" s="467" t="s">
        <v>403</v>
      </c>
      <c r="M17" s="467" t="s">
        <v>403</v>
      </c>
      <c r="N17" s="467" t="s">
        <v>403</v>
      </c>
      <c r="O17" s="467" t="s">
        <v>403</v>
      </c>
      <c r="P17" s="467" t="s">
        <v>403</v>
      </c>
      <c r="Q17" s="467" t="s">
        <v>403</v>
      </c>
      <c r="R17" s="467" t="s">
        <v>403</v>
      </c>
      <c r="S17" s="467" t="s">
        <v>403</v>
      </c>
      <c r="T17" s="467" t="s">
        <v>403</v>
      </c>
      <c r="U17" s="467" t="s">
        <v>403</v>
      </c>
      <c r="V17" s="467" t="s">
        <v>403</v>
      </c>
      <c r="W17" s="467" t="s">
        <v>403</v>
      </c>
      <c r="X17" s="467" t="s">
        <v>403</v>
      </c>
      <c r="Y17" s="467" t="s">
        <v>403</v>
      </c>
      <c r="Z17" s="467" t="s">
        <v>403</v>
      </c>
      <c r="AA17" s="467" t="s">
        <v>403</v>
      </c>
      <c r="AB17" s="467" t="s">
        <v>403</v>
      </c>
      <c r="AC17" s="467" t="s">
        <v>403</v>
      </c>
      <c r="AD17" s="467" t="s">
        <v>403</v>
      </c>
      <c r="AE17" s="467" t="s">
        <v>403</v>
      </c>
      <c r="AF17" s="467" t="s">
        <v>403</v>
      </c>
      <c r="AG17" s="467" t="s">
        <v>448</v>
      </c>
      <c r="AH17" s="467" t="s">
        <v>403</v>
      </c>
      <c r="AI17" s="467" t="s">
        <v>403</v>
      </c>
      <c r="AJ17" s="467" t="s">
        <v>403</v>
      </c>
      <c r="AK17" s="467" t="s">
        <v>448</v>
      </c>
      <c r="AL17" s="467" t="s">
        <v>403</v>
      </c>
      <c r="AM17" s="467" t="s">
        <v>403</v>
      </c>
      <c r="AN17" s="467" t="s">
        <v>403</v>
      </c>
      <c r="AO17" s="467" t="s">
        <v>403</v>
      </c>
      <c r="AP17" s="467" t="s">
        <v>403</v>
      </c>
      <c r="AQ17" s="467" t="s">
        <v>403</v>
      </c>
      <c r="AS17" s="455" cm="1">
        <f t="array" ref="AS17">SUM(IF(ISERROR(MATCH(G17:AQ17,I_RCAScoring_Coding,0)),1,0))</f>
        <v>0</v>
      </c>
    </row>
    <row r="18" spans="1:45" ht="39" x14ac:dyDescent="0.35">
      <c r="A18" s="48">
        <f t="shared" si="0"/>
        <v>0</v>
      </c>
      <c r="C18" s="418">
        <f t="shared" si="1"/>
        <v>8</v>
      </c>
      <c r="D18" s="86" t="str" cm="1">
        <f t="array" ref="D18">IF(ISERROR(INDEX(I_LoE_Hierachy_L1Name,MATCH(E18,LEFT(I_LoE_Hierachy_L2Name,255),0))),"",INDEX(I_LoE_Hierachy_L1Name,MATCH(E18,LEFT(I_LoE_Hierachy_L2Name,255),0)))</f>
        <v>Is the approach to managing the requirement set and solution acceptance suitably defined?</v>
      </c>
      <c r="E18" s="86" t="str">
        <v>Is there evidence that the necessary human resource and requirement management tools are in place/will be in place to enable effective requirement and acceptance management?</v>
      </c>
      <c r="F18" s="97"/>
      <c r="G18" s="467" t="s">
        <v>403</v>
      </c>
      <c r="H18" s="467" t="s">
        <v>403</v>
      </c>
      <c r="I18" s="467" t="s">
        <v>403</v>
      </c>
      <c r="J18" s="467" t="s">
        <v>448</v>
      </c>
      <c r="K18" s="467" t="s">
        <v>403</v>
      </c>
      <c r="L18" s="467" t="s">
        <v>403</v>
      </c>
      <c r="M18" s="467" t="s">
        <v>403</v>
      </c>
      <c r="N18" s="467" t="s">
        <v>403</v>
      </c>
      <c r="O18" s="467" t="s">
        <v>403</v>
      </c>
      <c r="P18" s="467" t="s">
        <v>403</v>
      </c>
      <c r="Q18" s="467" t="s">
        <v>403</v>
      </c>
      <c r="R18" s="467" t="s">
        <v>403</v>
      </c>
      <c r="S18" s="467" t="s">
        <v>403</v>
      </c>
      <c r="T18" s="467" t="s">
        <v>403</v>
      </c>
      <c r="U18" s="467" t="s">
        <v>403</v>
      </c>
      <c r="V18" s="467" t="s">
        <v>403</v>
      </c>
      <c r="W18" s="467" t="s">
        <v>403</v>
      </c>
      <c r="X18" s="467" t="s">
        <v>403</v>
      </c>
      <c r="Y18" s="467" t="s">
        <v>403</v>
      </c>
      <c r="Z18" s="467" t="s">
        <v>403</v>
      </c>
      <c r="AA18" s="467" t="s">
        <v>403</v>
      </c>
      <c r="AB18" s="467" t="s">
        <v>403</v>
      </c>
      <c r="AC18" s="467" t="s">
        <v>403</v>
      </c>
      <c r="AD18" s="467" t="s">
        <v>403</v>
      </c>
      <c r="AE18" s="467" t="s">
        <v>403</v>
      </c>
      <c r="AF18" s="467" t="s">
        <v>403</v>
      </c>
      <c r="AG18" s="467" t="s">
        <v>448</v>
      </c>
      <c r="AH18" s="467" t="s">
        <v>403</v>
      </c>
      <c r="AI18" s="467" t="s">
        <v>403</v>
      </c>
      <c r="AJ18" s="467" t="s">
        <v>403</v>
      </c>
      <c r="AK18" s="467" t="s">
        <v>448</v>
      </c>
      <c r="AL18" s="467" t="s">
        <v>403</v>
      </c>
      <c r="AM18" s="467" t="s">
        <v>403</v>
      </c>
      <c r="AN18" s="467" t="s">
        <v>403</v>
      </c>
      <c r="AO18" s="467" t="s">
        <v>403</v>
      </c>
      <c r="AP18" s="467" t="s">
        <v>403</v>
      </c>
      <c r="AQ18" s="467" t="s">
        <v>403</v>
      </c>
      <c r="AS18" s="455" cm="1">
        <f t="array" ref="AS18">SUM(IF(ISERROR(MATCH(G18:AQ18,I_RCAScoring_Coding,0)),1,0))</f>
        <v>0</v>
      </c>
    </row>
    <row r="19" spans="1:45" ht="33.75" customHeight="1" x14ac:dyDescent="0.35">
      <c r="A19" s="48">
        <f t="shared" si="0"/>
        <v>0</v>
      </c>
      <c r="C19" s="418">
        <f t="shared" si="1"/>
        <v>9</v>
      </c>
      <c r="D19" s="86" t="str" cm="1">
        <f t="array" ref="D19">IF(ISERROR(INDEX(I_LoE_Hierachy_L1Name,MATCH(E19,LEFT(I_LoE_Hierachy_L2Name,255),0))),"",INDEX(I_LoE_Hierachy_L1Name,MATCH(E19,LEFT(I_LoE_Hierachy_L2Name,255),0)))</f>
        <v>Is the approach to managing the requirement set and solution acceptance suitably defined?</v>
      </c>
      <c r="E19" s="86" t="str">
        <v>Is there evidence of a suitable plan for managing the requirements, related risks and acceptance for the next phase, and across DLODs.</v>
      </c>
      <c r="F19" s="97"/>
      <c r="G19" s="467" t="s">
        <v>403</v>
      </c>
      <c r="H19" s="467" t="s">
        <v>403</v>
      </c>
      <c r="I19" s="467" t="s">
        <v>403</v>
      </c>
      <c r="J19" s="467" t="s">
        <v>448</v>
      </c>
      <c r="K19" s="467" t="s">
        <v>403</v>
      </c>
      <c r="L19" s="467" t="s">
        <v>403</v>
      </c>
      <c r="M19" s="467" t="s">
        <v>403</v>
      </c>
      <c r="N19" s="467" t="s">
        <v>403</v>
      </c>
      <c r="O19" s="467" t="s">
        <v>403</v>
      </c>
      <c r="P19" s="467" t="s">
        <v>403</v>
      </c>
      <c r="Q19" s="467" t="s">
        <v>403</v>
      </c>
      <c r="R19" s="467" t="s">
        <v>403</v>
      </c>
      <c r="S19" s="467" t="s">
        <v>403</v>
      </c>
      <c r="T19" s="467" t="s">
        <v>403</v>
      </c>
      <c r="U19" s="467" t="s">
        <v>403</v>
      </c>
      <c r="V19" s="467" t="s">
        <v>403</v>
      </c>
      <c r="W19" s="467" t="s">
        <v>403</v>
      </c>
      <c r="X19" s="467" t="s">
        <v>403</v>
      </c>
      <c r="Y19" s="467" t="s">
        <v>403</v>
      </c>
      <c r="Z19" s="467" t="s">
        <v>403</v>
      </c>
      <c r="AA19" s="467" t="s">
        <v>403</v>
      </c>
      <c r="AB19" s="467" t="s">
        <v>403</v>
      </c>
      <c r="AC19" s="467" t="s">
        <v>403</v>
      </c>
      <c r="AD19" s="467" t="s">
        <v>403</v>
      </c>
      <c r="AE19" s="467" t="s">
        <v>403</v>
      </c>
      <c r="AF19" s="467" t="s">
        <v>403</v>
      </c>
      <c r="AG19" s="467" t="s">
        <v>448</v>
      </c>
      <c r="AH19" s="467" t="s">
        <v>403</v>
      </c>
      <c r="AI19" s="467" t="s">
        <v>403</v>
      </c>
      <c r="AJ19" s="467" t="s">
        <v>403</v>
      </c>
      <c r="AK19" s="467" t="s">
        <v>448</v>
      </c>
      <c r="AL19" s="467" t="s">
        <v>403</v>
      </c>
      <c r="AM19" s="467" t="s">
        <v>403</v>
      </c>
      <c r="AN19" s="467" t="s">
        <v>403</v>
      </c>
      <c r="AO19" s="467" t="s">
        <v>403</v>
      </c>
      <c r="AP19" s="467" t="s">
        <v>403</v>
      </c>
      <c r="AQ19" s="467" t="s">
        <v>403</v>
      </c>
      <c r="AS19" s="455" cm="1">
        <f t="array" ref="AS19">SUM(IF(ISERROR(MATCH(G19:AQ19,I_RCAScoring_Coding,0)),1,0))</f>
        <v>0</v>
      </c>
    </row>
    <row r="20" spans="1:45" ht="29.15" customHeight="1" x14ac:dyDescent="0.35">
      <c r="A20" s="48">
        <f t="shared" si="0"/>
        <v>0</v>
      </c>
      <c r="C20" s="418">
        <f t="shared" si="1"/>
        <v>10</v>
      </c>
      <c r="D20" s="86" t="str" cm="1">
        <f t="array" ref="D20">IF(ISERROR(INDEX(I_LoE_Hierachy_L1Name,MATCH(E20,LEFT(I_LoE_Hierachy_L2Name,255),0))),"",INDEX(I_LoE_Hierachy_L1Name,MATCH(E20,LEFT(I_LoE_Hierachy_L2Name,255),0)))</f>
        <v>Is the approach to managing the requirement set and solution acceptance suitably defined?</v>
      </c>
      <c r="E20" s="86" t="str">
        <v>Is there evidence of a suitable plan for consideration of integration/interoperability with all other relevant capabilities?</v>
      </c>
      <c r="F20" s="97"/>
      <c r="G20" s="467" t="s">
        <v>403</v>
      </c>
      <c r="H20" s="467" t="s">
        <v>403</v>
      </c>
      <c r="I20" s="467" t="s">
        <v>403</v>
      </c>
      <c r="J20" s="467" t="s">
        <v>448</v>
      </c>
      <c r="K20" s="467" t="s">
        <v>403</v>
      </c>
      <c r="L20" s="467" t="s">
        <v>403</v>
      </c>
      <c r="M20" s="467" t="s">
        <v>403</v>
      </c>
      <c r="N20" s="467" t="s">
        <v>403</v>
      </c>
      <c r="O20" s="467" t="s">
        <v>403</v>
      </c>
      <c r="P20" s="467" t="s">
        <v>403</v>
      </c>
      <c r="Q20" s="467" t="s">
        <v>403</v>
      </c>
      <c r="R20" s="467" t="s">
        <v>403</v>
      </c>
      <c r="S20" s="467" t="s">
        <v>403</v>
      </c>
      <c r="T20" s="467" t="s">
        <v>403</v>
      </c>
      <c r="U20" s="467" t="s">
        <v>403</v>
      </c>
      <c r="V20" s="467" t="s">
        <v>403</v>
      </c>
      <c r="W20" s="467" t="s">
        <v>403</v>
      </c>
      <c r="X20" s="467" t="s">
        <v>403</v>
      </c>
      <c r="Y20" s="467" t="s">
        <v>403</v>
      </c>
      <c r="Z20" s="467" t="s">
        <v>403</v>
      </c>
      <c r="AA20" s="467" t="s">
        <v>403</v>
      </c>
      <c r="AB20" s="467" t="s">
        <v>403</v>
      </c>
      <c r="AC20" s="467" t="s">
        <v>403</v>
      </c>
      <c r="AD20" s="467" t="s">
        <v>403</v>
      </c>
      <c r="AE20" s="467" t="s">
        <v>403</v>
      </c>
      <c r="AF20" s="467" t="s">
        <v>403</v>
      </c>
      <c r="AG20" s="467" t="s">
        <v>448</v>
      </c>
      <c r="AH20" s="467" t="s">
        <v>403</v>
      </c>
      <c r="AI20" s="467" t="s">
        <v>403</v>
      </c>
      <c r="AJ20" s="467" t="s">
        <v>403</v>
      </c>
      <c r="AK20" s="467" t="s">
        <v>448</v>
      </c>
      <c r="AL20" s="467" t="s">
        <v>403</v>
      </c>
      <c r="AM20" s="467" t="s">
        <v>403</v>
      </c>
      <c r="AN20" s="467" t="s">
        <v>403</v>
      </c>
      <c r="AO20" s="467" t="s">
        <v>403</v>
      </c>
      <c r="AP20" s="467" t="s">
        <v>403</v>
      </c>
      <c r="AQ20" s="467" t="s">
        <v>403</v>
      </c>
      <c r="AS20" s="455" cm="1">
        <f t="array" ref="AS20">SUM(IF(ISERROR(MATCH(G20:AQ20,I_RCAScoring_Coding,0)),1,0))</f>
        <v>0</v>
      </c>
    </row>
    <row r="21" spans="1:45" ht="26.15" customHeight="1" x14ac:dyDescent="0.35">
      <c r="A21" s="48">
        <f t="shared" si="0"/>
        <v>0</v>
      </c>
      <c r="C21" s="418">
        <f t="shared" si="1"/>
        <v>11</v>
      </c>
      <c r="D21" s="86" t="str" cm="1">
        <f t="array" ref="D21">IF(ISERROR(INDEX(I_LoE_Hierachy_L1Name,MATCH(E21,LEFT(I_LoE_Hierachy_L2Name,255),0))),"",INDEX(I_LoE_Hierachy_L1Name,MATCH(E21,LEFT(I_LoE_Hierachy_L2Name,255),0)))</f>
        <v>Is the approach to managing the requirement set and solution acceptance suitably defined?</v>
      </c>
      <c r="E21" s="86" t="str">
        <v>Is there evidence of Multi-domain Integration having been considered?</v>
      </c>
      <c r="F21" s="97"/>
      <c r="G21" s="467" t="s">
        <v>403</v>
      </c>
      <c r="H21" s="467" t="s">
        <v>403</v>
      </c>
      <c r="I21" s="467" t="s">
        <v>403</v>
      </c>
      <c r="J21" s="467" t="s">
        <v>448</v>
      </c>
      <c r="K21" s="467" t="s">
        <v>403</v>
      </c>
      <c r="L21" s="467" t="s">
        <v>403</v>
      </c>
      <c r="M21" s="467" t="s">
        <v>403</v>
      </c>
      <c r="N21" s="467" t="s">
        <v>403</v>
      </c>
      <c r="O21" s="467" t="s">
        <v>403</v>
      </c>
      <c r="P21" s="467" t="s">
        <v>403</v>
      </c>
      <c r="Q21" s="467" t="s">
        <v>403</v>
      </c>
      <c r="R21" s="467" t="s">
        <v>403</v>
      </c>
      <c r="S21" s="467" t="s">
        <v>403</v>
      </c>
      <c r="T21" s="467" t="s">
        <v>403</v>
      </c>
      <c r="U21" s="467" t="s">
        <v>403</v>
      </c>
      <c r="V21" s="467" t="s">
        <v>403</v>
      </c>
      <c r="W21" s="467" t="s">
        <v>403</v>
      </c>
      <c r="X21" s="467" t="s">
        <v>403</v>
      </c>
      <c r="Y21" s="467" t="s">
        <v>403</v>
      </c>
      <c r="Z21" s="467" t="s">
        <v>403</v>
      </c>
      <c r="AA21" s="467" t="s">
        <v>403</v>
      </c>
      <c r="AB21" s="467" t="s">
        <v>403</v>
      </c>
      <c r="AC21" s="467" t="s">
        <v>403</v>
      </c>
      <c r="AD21" s="467" t="s">
        <v>403</v>
      </c>
      <c r="AE21" s="467" t="s">
        <v>403</v>
      </c>
      <c r="AF21" s="467" t="s">
        <v>403</v>
      </c>
      <c r="AG21" s="467" t="s">
        <v>448</v>
      </c>
      <c r="AH21" s="467" t="s">
        <v>403</v>
      </c>
      <c r="AI21" s="467" t="s">
        <v>403</v>
      </c>
      <c r="AJ21" s="467" t="s">
        <v>403</v>
      </c>
      <c r="AK21" s="467" t="s">
        <v>448</v>
      </c>
      <c r="AL21" s="467" t="s">
        <v>403</v>
      </c>
      <c r="AM21" s="467" t="s">
        <v>403</v>
      </c>
      <c r="AN21" s="467" t="s">
        <v>403</v>
      </c>
      <c r="AO21" s="467" t="s">
        <v>403</v>
      </c>
      <c r="AP21" s="467" t="s">
        <v>403</v>
      </c>
      <c r="AQ21" s="467" t="s">
        <v>403</v>
      </c>
      <c r="AS21" s="455" cm="1">
        <f t="array" ref="AS21">SUM(IF(ISERROR(MATCH(G21:AQ21,I_RCAScoring_Coding,0)),1,0))</f>
        <v>0</v>
      </c>
    </row>
    <row r="22" spans="1:45" ht="26" x14ac:dyDescent="0.35">
      <c r="A22" s="48">
        <f t="shared" si="0"/>
        <v>0</v>
      </c>
      <c r="C22" s="418">
        <f t="shared" si="1"/>
        <v>12</v>
      </c>
      <c r="D22" s="86" t="str" cm="1">
        <f t="array" ref="D22">IF(ISERROR(INDEX(I_LoE_Hierachy_L1Name,MATCH(E22,LEFT(I_LoE_Hierachy_L2Name,255),0))),"",INDEX(I_LoE_Hierachy_L1Name,MATCH(E22,LEFT(I_LoE_Hierachy_L2Name,255),0)))</f>
        <v>Is the approach to managing the requirement set and solution acceptance suitably defined?</v>
      </c>
      <c r="E22" s="86" t="str">
        <v>Is there evidence of requirements management being subject to a risk review and any risks identified having been recorded and accepted?</v>
      </c>
      <c r="G22" s="467" t="s">
        <v>403</v>
      </c>
      <c r="H22" s="467" t="s">
        <v>403</v>
      </c>
      <c r="I22" s="467" t="s">
        <v>403</v>
      </c>
      <c r="J22" s="467" t="s">
        <v>448</v>
      </c>
      <c r="K22" s="467" t="s">
        <v>403</v>
      </c>
      <c r="L22" s="467" t="s">
        <v>403</v>
      </c>
      <c r="M22" s="467" t="s">
        <v>403</v>
      </c>
      <c r="N22" s="467" t="s">
        <v>403</v>
      </c>
      <c r="O22" s="467" t="s">
        <v>403</v>
      </c>
      <c r="P22" s="467" t="s">
        <v>403</v>
      </c>
      <c r="Q22" s="467" t="s">
        <v>403</v>
      </c>
      <c r="R22" s="467" t="s">
        <v>403</v>
      </c>
      <c r="S22" s="467" t="s">
        <v>403</v>
      </c>
      <c r="T22" s="467" t="s">
        <v>403</v>
      </c>
      <c r="U22" s="467" t="s">
        <v>403</v>
      </c>
      <c r="V22" s="467" t="s">
        <v>403</v>
      </c>
      <c r="W22" s="467" t="s">
        <v>403</v>
      </c>
      <c r="X22" s="467" t="s">
        <v>403</v>
      </c>
      <c r="Y22" s="467" t="s">
        <v>403</v>
      </c>
      <c r="Z22" s="467" t="s">
        <v>403</v>
      </c>
      <c r="AA22" s="467" t="s">
        <v>403</v>
      </c>
      <c r="AB22" s="467" t="s">
        <v>403</v>
      </c>
      <c r="AC22" s="467" t="s">
        <v>403</v>
      </c>
      <c r="AD22" s="467" t="s">
        <v>403</v>
      </c>
      <c r="AE22" s="467" t="s">
        <v>403</v>
      </c>
      <c r="AF22" s="467" t="s">
        <v>403</v>
      </c>
      <c r="AG22" s="467" t="s">
        <v>448</v>
      </c>
      <c r="AH22" s="467" t="s">
        <v>403</v>
      </c>
      <c r="AI22" s="467" t="s">
        <v>403</v>
      </c>
      <c r="AJ22" s="467" t="s">
        <v>403</v>
      </c>
      <c r="AK22" s="467" t="s">
        <v>448</v>
      </c>
      <c r="AL22" s="467" t="s">
        <v>403</v>
      </c>
      <c r="AM22" s="467" t="s">
        <v>403</v>
      </c>
      <c r="AN22" s="467" t="s">
        <v>403</v>
      </c>
      <c r="AO22" s="467" t="s">
        <v>403</v>
      </c>
      <c r="AP22" s="467" t="s">
        <v>403</v>
      </c>
      <c r="AQ22" s="467" t="s">
        <v>403</v>
      </c>
      <c r="AS22" s="455" cm="1">
        <f t="array" ref="AS22">SUM(IF(ISERROR(MATCH(G22:AQ22,I_RCAScoring_Coding,0)),1,0))</f>
        <v>0</v>
      </c>
    </row>
    <row r="23" spans="1:45" ht="52" x14ac:dyDescent="0.35">
      <c r="A23" s="48">
        <f t="shared" si="0"/>
        <v>0</v>
      </c>
      <c r="C23" s="418">
        <f t="shared" si="1"/>
        <v>13</v>
      </c>
      <c r="D23" s="86" t="str" cm="1">
        <f t="array" ref="D23">IF(ISERROR(INDEX(I_LoE_Hierachy_L1Name,MATCH(E23,LEFT(I_LoE_Hierachy_L2Name,255),0))),"",INDEX(I_LoE_Hierachy_L1Name,MATCH(E23,LEFT(I_LoE_Hierachy_L2Name,255),0)))</f>
        <v>Is there evidence that sufficient military capability and/or business capability (inc. Transformation) context is in place to support requirement set development?</v>
      </c>
      <c r="E23" s="86" t="str">
        <v xml:space="preserve">For military capability, is there sufficient evidence to demonstrate what part the military capability to be delivered will play in the Concept of Operations (CONOPS) or its equivalent. </v>
      </c>
      <c r="F23" s="97"/>
      <c r="G23" s="467" t="s">
        <v>403</v>
      </c>
      <c r="H23" s="467" t="s">
        <v>403</v>
      </c>
      <c r="I23" s="467" t="s">
        <v>448</v>
      </c>
      <c r="J23" s="467" t="s">
        <v>403</v>
      </c>
      <c r="K23" s="467" t="s">
        <v>403</v>
      </c>
      <c r="L23" s="467" t="s">
        <v>403</v>
      </c>
      <c r="M23" s="467" t="s">
        <v>403</v>
      </c>
      <c r="N23" s="467" t="s">
        <v>403</v>
      </c>
      <c r="O23" s="467" t="s">
        <v>403</v>
      </c>
      <c r="P23" s="467" t="s">
        <v>403</v>
      </c>
      <c r="Q23" s="467" t="s">
        <v>403</v>
      </c>
      <c r="R23" s="467" t="s">
        <v>403</v>
      </c>
      <c r="S23" s="467" t="s">
        <v>403</v>
      </c>
      <c r="T23" s="467" t="s">
        <v>403</v>
      </c>
      <c r="U23" s="467" t="s">
        <v>403</v>
      </c>
      <c r="V23" s="467" t="s">
        <v>403</v>
      </c>
      <c r="W23" s="467" t="s">
        <v>403</v>
      </c>
      <c r="X23" s="467" t="s">
        <v>403</v>
      </c>
      <c r="Y23" s="467" t="s">
        <v>403</v>
      </c>
      <c r="Z23" s="467" t="s">
        <v>403</v>
      </c>
      <c r="AA23" s="467" t="s">
        <v>448</v>
      </c>
      <c r="AB23" s="467" t="s">
        <v>403</v>
      </c>
      <c r="AC23" s="467" t="s">
        <v>403</v>
      </c>
      <c r="AD23" s="467" t="s">
        <v>403</v>
      </c>
      <c r="AE23" s="467" t="s">
        <v>403</v>
      </c>
      <c r="AF23" s="467" t="s">
        <v>403</v>
      </c>
      <c r="AG23" s="467" t="s">
        <v>403</v>
      </c>
      <c r="AH23" s="467" t="s">
        <v>403</v>
      </c>
      <c r="AI23" s="467" t="s">
        <v>403</v>
      </c>
      <c r="AJ23" s="467" t="s">
        <v>403</v>
      </c>
      <c r="AK23" s="467" t="s">
        <v>403</v>
      </c>
      <c r="AL23" s="467" t="s">
        <v>403</v>
      </c>
      <c r="AM23" s="467" t="s">
        <v>403</v>
      </c>
      <c r="AN23" s="467" t="s">
        <v>403</v>
      </c>
      <c r="AO23" s="467" t="s">
        <v>403</v>
      </c>
      <c r="AP23" s="467" t="s">
        <v>403</v>
      </c>
      <c r="AQ23" s="467" t="s">
        <v>403</v>
      </c>
      <c r="AS23" s="455" cm="1">
        <f t="array" ref="AS23">SUM(IF(ISERROR(MATCH(G23:AQ23,I_RCAScoring_Coding,0)),1,0))</f>
        <v>0</v>
      </c>
    </row>
    <row r="24" spans="1:45" ht="52" x14ac:dyDescent="0.35">
      <c r="A24" s="48">
        <f t="shared" si="0"/>
        <v>0</v>
      </c>
      <c r="C24" s="418">
        <f t="shared" si="1"/>
        <v>14</v>
      </c>
      <c r="D24" s="86" t="str" cm="1">
        <f t="array" ref="D24">IF(ISERROR(INDEX(I_LoE_Hierachy_L1Name,MATCH(E24,LEFT(I_LoE_Hierachy_L2Name,255),0))),"",INDEX(I_LoE_Hierachy_L1Name,MATCH(E24,LEFT(I_LoE_Hierachy_L2Name,255),0)))</f>
        <v>Is there evidence that sufficient military capability and/or business capability (inc. Transformation) context is in place to support requirement set development?</v>
      </c>
      <c r="E24" s="86" t="str">
        <v>For business capability, is there sufficient evidence to demonstrate what part the business capability will play in wider Departmental/Government delivery.</v>
      </c>
      <c r="F24" s="97"/>
      <c r="G24" s="467" t="s">
        <v>403</v>
      </c>
      <c r="H24" s="467" t="s">
        <v>403</v>
      </c>
      <c r="I24" s="467" t="s">
        <v>448</v>
      </c>
      <c r="J24" s="467" t="s">
        <v>403</v>
      </c>
      <c r="K24" s="467" t="s">
        <v>403</v>
      </c>
      <c r="L24" s="467" t="s">
        <v>403</v>
      </c>
      <c r="M24" s="467" t="s">
        <v>403</v>
      </c>
      <c r="N24" s="467" t="s">
        <v>403</v>
      </c>
      <c r="O24" s="467" t="s">
        <v>403</v>
      </c>
      <c r="P24" s="467" t="s">
        <v>403</v>
      </c>
      <c r="Q24" s="467" t="s">
        <v>403</v>
      </c>
      <c r="R24" s="467" t="s">
        <v>403</v>
      </c>
      <c r="S24" s="467" t="s">
        <v>403</v>
      </c>
      <c r="T24" s="467" t="s">
        <v>403</v>
      </c>
      <c r="U24" s="467" t="s">
        <v>403</v>
      </c>
      <c r="V24" s="467" t="s">
        <v>403</v>
      </c>
      <c r="W24" s="467" t="s">
        <v>403</v>
      </c>
      <c r="X24" s="467" t="s">
        <v>403</v>
      </c>
      <c r="Y24" s="467" t="s">
        <v>403</v>
      </c>
      <c r="Z24" s="467" t="s">
        <v>403</v>
      </c>
      <c r="AA24" s="467" t="s">
        <v>448</v>
      </c>
      <c r="AB24" s="467" t="s">
        <v>403</v>
      </c>
      <c r="AC24" s="467" t="s">
        <v>403</v>
      </c>
      <c r="AD24" s="467" t="s">
        <v>403</v>
      </c>
      <c r="AE24" s="467" t="s">
        <v>403</v>
      </c>
      <c r="AF24" s="467" t="s">
        <v>403</v>
      </c>
      <c r="AG24" s="467" t="s">
        <v>403</v>
      </c>
      <c r="AH24" s="467" t="s">
        <v>403</v>
      </c>
      <c r="AI24" s="467" t="s">
        <v>403</v>
      </c>
      <c r="AJ24" s="467" t="s">
        <v>403</v>
      </c>
      <c r="AK24" s="467" t="s">
        <v>403</v>
      </c>
      <c r="AL24" s="467" t="s">
        <v>403</v>
      </c>
      <c r="AM24" s="467" t="s">
        <v>403</v>
      </c>
      <c r="AN24" s="467" t="s">
        <v>403</v>
      </c>
      <c r="AO24" s="467" t="s">
        <v>403</v>
      </c>
      <c r="AP24" s="467" t="s">
        <v>403</v>
      </c>
      <c r="AQ24" s="467" t="s">
        <v>403</v>
      </c>
      <c r="AS24" s="455" cm="1">
        <f t="array" ref="AS24">SUM(IF(ISERROR(MATCH(G24:AQ24,I_RCAScoring_Coding,0)),1,0))</f>
        <v>0</v>
      </c>
    </row>
    <row r="25" spans="1:45" ht="52" x14ac:dyDescent="0.35">
      <c r="A25" s="48">
        <f t="shared" si="0"/>
        <v>0</v>
      </c>
      <c r="C25" s="418">
        <f t="shared" si="1"/>
        <v>15</v>
      </c>
      <c r="D25" s="86" t="str" cm="1">
        <f t="array" ref="D25">IF(ISERROR(INDEX(I_LoE_Hierachy_L1Name,MATCH(E25,LEFT(I_LoE_Hierachy_L2Name,255),0))),"",INDEX(I_LoE_Hierachy_L1Name,MATCH(E25,LEFT(I_LoE_Hierachy_L2Name,255),0)))</f>
        <v>Is there evidence that sufficient military capability and/or business capability (inc. Transformation) context is in place to support requirement set development?</v>
      </c>
      <c r="E25" s="86" t="str">
        <v>For military capability, is there evidence that the Concept of Employment (CONEMP), or equivalent, is suitably mature to support the requirement set?</v>
      </c>
      <c r="F25" s="97"/>
      <c r="G25" s="467" t="s">
        <v>403</v>
      </c>
      <c r="H25" s="467" t="s">
        <v>403</v>
      </c>
      <c r="I25" s="467" t="s">
        <v>448</v>
      </c>
      <c r="J25" s="467" t="s">
        <v>403</v>
      </c>
      <c r="K25" s="467" t="s">
        <v>403</v>
      </c>
      <c r="L25" s="467" t="s">
        <v>403</v>
      </c>
      <c r="M25" s="467" t="s">
        <v>403</v>
      </c>
      <c r="N25" s="467" t="s">
        <v>403</v>
      </c>
      <c r="O25" s="467" t="s">
        <v>403</v>
      </c>
      <c r="P25" s="467" t="s">
        <v>403</v>
      </c>
      <c r="Q25" s="467" t="s">
        <v>403</v>
      </c>
      <c r="R25" s="467" t="s">
        <v>403</v>
      </c>
      <c r="S25" s="467" t="s">
        <v>403</v>
      </c>
      <c r="T25" s="467" t="s">
        <v>403</v>
      </c>
      <c r="U25" s="467" t="s">
        <v>403</v>
      </c>
      <c r="V25" s="467" t="s">
        <v>403</v>
      </c>
      <c r="W25" s="467" t="s">
        <v>403</v>
      </c>
      <c r="X25" s="467" t="s">
        <v>403</v>
      </c>
      <c r="Y25" s="467" t="s">
        <v>403</v>
      </c>
      <c r="Z25" s="467" t="s">
        <v>403</v>
      </c>
      <c r="AA25" s="467" t="s">
        <v>448</v>
      </c>
      <c r="AB25" s="467" t="s">
        <v>403</v>
      </c>
      <c r="AC25" s="467" t="s">
        <v>403</v>
      </c>
      <c r="AD25" s="467" t="s">
        <v>403</v>
      </c>
      <c r="AE25" s="467" t="s">
        <v>403</v>
      </c>
      <c r="AF25" s="467" t="s">
        <v>403</v>
      </c>
      <c r="AG25" s="467" t="s">
        <v>403</v>
      </c>
      <c r="AH25" s="467" t="s">
        <v>403</v>
      </c>
      <c r="AI25" s="467" t="s">
        <v>403</v>
      </c>
      <c r="AJ25" s="467" t="s">
        <v>403</v>
      </c>
      <c r="AK25" s="467" t="s">
        <v>403</v>
      </c>
      <c r="AL25" s="467" t="s">
        <v>403</v>
      </c>
      <c r="AM25" s="467" t="s">
        <v>403</v>
      </c>
      <c r="AN25" s="467" t="s">
        <v>403</v>
      </c>
      <c r="AO25" s="467" t="s">
        <v>403</v>
      </c>
      <c r="AP25" s="467" t="s">
        <v>403</v>
      </c>
      <c r="AQ25" s="467" t="s">
        <v>403</v>
      </c>
      <c r="AS25" s="455" cm="1">
        <f t="array" ref="AS25">SUM(IF(ISERROR(MATCH(G25:AQ25,I_RCAScoring_Coding,0)),1,0))</f>
        <v>0</v>
      </c>
    </row>
    <row r="26" spans="1:45" ht="52" x14ac:dyDescent="0.35">
      <c r="A26" s="48">
        <f t="shared" si="0"/>
        <v>0</v>
      </c>
      <c r="C26" s="418">
        <f t="shared" si="1"/>
        <v>16</v>
      </c>
      <c r="D26" s="86" t="str" cm="1">
        <f t="array" ref="D26">IF(ISERROR(INDEX(I_LoE_Hierachy_L1Name,MATCH(E26,LEFT(I_LoE_Hierachy_L2Name,255),0))),"",INDEX(I_LoE_Hierachy_L1Name,MATCH(E26,LEFT(I_LoE_Hierachy_L2Name,255),0)))</f>
        <v>Is there evidence that sufficient military capability and/or business capability (inc. Transformation) context is in place to support requirement set development?</v>
      </c>
      <c r="E26" s="86" t="str">
        <v>For business capability, is there evidence that the Operating / Enterprise Model, or equivalent, is suitably mature to support the requirement set?</v>
      </c>
      <c r="F26" s="97"/>
      <c r="G26" s="467" t="s">
        <v>403</v>
      </c>
      <c r="H26" s="467" t="s">
        <v>403</v>
      </c>
      <c r="I26" s="467" t="s">
        <v>448</v>
      </c>
      <c r="J26" s="467" t="s">
        <v>403</v>
      </c>
      <c r="K26" s="467" t="s">
        <v>403</v>
      </c>
      <c r="L26" s="467" t="s">
        <v>403</v>
      </c>
      <c r="M26" s="467" t="s">
        <v>403</v>
      </c>
      <c r="N26" s="467" t="s">
        <v>403</v>
      </c>
      <c r="O26" s="467" t="s">
        <v>403</v>
      </c>
      <c r="P26" s="467" t="s">
        <v>403</v>
      </c>
      <c r="Q26" s="467" t="s">
        <v>403</v>
      </c>
      <c r="R26" s="467" t="s">
        <v>403</v>
      </c>
      <c r="S26" s="467" t="s">
        <v>403</v>
      </c>
      <c r="T26" s="467" t="s">
        <v>403</v>
      </c>
      <c r="U26" s="467" t="s">
        <v>403</v>
      </c>
      <c r="V26" s="467" t="s">
        <v>403</v>
      </c>
      <c r="W26" s="467" t="s">
        <v>403</v>
      </c>
      <c r="X26" s="467" t="s">
        <v>403</v>
      </c>
      <c r="Y26" s="467" t="s">
        <v>403</v>
      </c>
      <c r="Z26" s="467" t="s">
        <v>403</v>
      </c>
      <c r="AA26" s="467" t="s">
        <v>448</v>
      </c>
      <c r="AB26" s="467" t="s">
        <v>403</v>
      </c>
      <c r="AC26" s="467" t="s">
        <v>403</v>
      </c>
      <c r="AD26" s="467" t="s">
        <v>403</v>
      </c>
      <c r="AE26" s="467" t="s">
        <v>403</v>
      </c>
      <c r="AF26" s="467" t="s">
        <v>403</v>
      </c>
      <c r="AG26" s="467" t="s">
        <v>403</v>
      </c>
      <c r="AH26" s="467" t="s">
        <v>403</v>
      </c>
      <c r="AI26" s="467" t="s">
        <v>403</v>
      </c>
      <c r="AJ26" s="467" t="s">
        <v>403</v>
      </c>
      <c r="AK26" s="467" t="s">
        <v>403</v>
      </c>
      <c r="AL26" s="467" t="s">
        <v>403</v>
      </c>
      <c r="AM26" s="467" t="s">
        <v>403</v>
      </c>
      <c r="AN26" s="467" t="s">
        <v>403</v>
      </c>
      <c r="AO26" s="467" t="s">
        <v>403</v>
      </c>
      <c r="AP26" s="467" t="s">
        <v>403</v>
      </c>
      <c r="AQ26" s="467" t="s">
        <v>403</v>
      </c>
      <c r="AS26" s="455" cm="1">
        <f t="array" ref="AS26">SUM(IF(ISERROR(MATCH(G26:AQ26,I_RCAScoring_Coding,0)),1,0))</f>
        <v>0</v>
      </c>
    </row>
    <row r="27" spans="1:45" ht="52" x14ac:dyDescent="0.35">
      <c r="A27" s="48">
        <f t="shared" si="0"/>
        <v>0</v>
      </c>
      <c r="C27" s="418">
        <f t="shared" si="1"/>
        <v>17</v>
      </c>
      <c r="D27" s="86" t="str" cm="1">
        <f t="array" ref="D27">IF(ISERROR(INDEX(I_LoE_Hierachy_L1Name,MATCH(E27,LEFT(I_LoE_Hierachy_L2Name,255),0))),"",INDEX(I_LoE_Hierachy_L1Name,MATCH(E27,LEFT(I_LoE_Hierachy_L2Name,255),0)))</f>
        <v>Is there evidence that sufficient military capability and/or business capability (inc. Transformation) context is in place to support requirement set development?</v>
      </c>
      <c r="E27" s="86" t="str">
        <v>For military capability, is there evidence that the Concept of Use (CONUSE), or equivalent, is suitably mature to support the requirement set?</v>
      </c>
      <c r="F27" s="97"/>
      <c r="G27" s="467" t="s">
        <v>403</v>
      </c>
      <c r="H27" s="467" t="s">
        <v>403</v>
      </c>
      <c r="I27" s="467" t="s">
        <v>448</v>
      </c>
      <c r="J27" s="467" t="s">
        <v>403</v>
      </c>
      <c r="K27" s="467" t="s">
        <v>403</v>
      </c>
      <c r="L27" s="467" t="s">
        <v>403</v>
      </c>
      <c r="M27" s="467" t="s">
        <v>403</v>
      </c>
      <c r="N27" s="467" t="s">
        <v>403</v>
      </c>
      <c r="O27" s="467" t="s">
        <v>403</v>
      </c>
      <c r="P27" s="467" t="s">
        <v>403</v>
      </c>
      <c r="Q27" s="467" t="s">
        <v>403</v>
      </c>
      <c r="R27" s="467" t="s">
        <v>403</v>
      </c>
      <c r="S27" s="467" t="s">
        <v>403</v>
      </c>
      <c r="T27" s="467" t="s">
        <v>403</v>
      </c>
      <c r="U27" s="467" t="s">
        <v>403</v>
      </c>
      <c r="V27" s="467" t="s">
        <v>403</v>
      </c>
      <c r="W27" s="467" t="s">
        <v>403</v>
      </c>
      <c r="X27" s="467" t="s">
        <v>403</v>
      </c>
      <c r="Y27" s="467" t="s">
        <v>403</v>
      </c>
      <c r="Z27" s="467" t="s">
        <v>403</v>
      </c>
      <c r="AA27" s="467" t="s">
        <v>448</v>
      </c>
      <c r="AB27" s="467" t="s">
        <v>403</v>
      </c>
      <c r="AC27" s="467" t="s">
        <v>403</v>
      </c>
      <c r="AD27" s="467" t="s">
        <v>403</v>
      </c>
      <c r="AE27" s="467" t="s">
        <v>403</v>
      </c>
      <c r="AF27" s="467" t="s">
        <v>403</v>
      </c>
      <c r="AG27" s="467" t="s">
        <v>403</v>
      </c>
      <c r="AH27" s="467" t="s">
        <v>403</v>
      </c>
      <c r="AI27" s="467" t="s">
        <v>403</v>
      </c>
      <c r="AJ27" s="467" t="s">
        <v>403</v>
      </c>
      <c r="AK27" s="467" t="s">
        <v>403</v>
      </c>
      <c r="AL27" s="467" t="s">
        <v>403</v>
      </c>
      <c r="AM27" s="467" t="s">
        <v>403</v>
      </c>
      <c r="AN27" s="467" t="s">
        <v>403</v>
      </c>
      <c r="AO27" s="467" t="s">
        <v>403</v>
      </c>
      <c r="AP27" s="467" t="s">
        <v>403</v>
      </c>
      <c r="AQ27" s="467" t="s">
        <v>403</v>
      </c>
      <c r="AS27" s="455" cm="1">
        <f t="array" ref="AS27">SUM(IF(ISERROR(MATCH(G27:AQ27,I_RCAScoring_Coding,0)),1,0))</f>
        <v>0</v>
      </c>
    </row>
    <row r="28" spans="1:45" ht="67.400000000000006" customHeight="1" x14ac:dyDescent="0.35">
      <c r="A28" s="48">
        <f t="shared" si="0"/>
        <v>0</v>
      </c>
      <c r="C28" s="418">
        <f t="shared" si="1"/>
        <v>18</v>
      </c>
      <c r="D28" s="86" t="str" cm="1">
        <f t="array" ref="D28">IF(ISERROR(INDEX(I_LoE_Hierachy_L1Name,MATCH(E28,LEFT(I_LoE_Hierachy_L2Name,255),0))),"",INDEX(I_LoE_Hierachy_L1Name,MATCH(E28,LEFT(I_LoE_Hierachy_L2Name,255),0)))</f>
        <v>Is there evidence that sufficient military capability and/or business capability (inc. Transformation) context is in place to support requirement set development?</v>
      </c>
      <c r="E28" s="86" t="str">
        <v>Is there an interest in the programme/project requirement, and the solution to it, from an Operations perspective?  If so, what is the nature of the interest?</v>
      </c>
      <c r="F28" s="97"/>
      <c r="G28" s="467" t="s">
        <v>403</v>
      </c>
      <c r="H28" s="467" t="s">
        <v>403</v>
      </c>
      <c r="I28" s="467" t="s">
        <v>448</v>
      </c>
      <c r="J28" s="467" t="s">
        <v>403</v>
      </c>
      <c r="K28" s="467" t="s">
        <v>403</v>
      </c>
      <c r="L28" s="467" t="s">
        <v>403</v>
      </c>
      <c r="M28" s="467" t="s">
        <v>403</v>
      </c>
      <c r="N28" s="467" t="s">
        <v>403</v>
      </c>
      <c r="O28" s="467" t="s">
        <v>403</v>
      </c>
      <c r="P28" s="467" t="s">
        <v>403</v>
      </c>
      <c r="Q28" s="467" t="s">
        <v>403</v>
      </c>
      <c r="R28" s="467" t="s">
        <v>403</v>
      </c>
      <c r="S28" s="467" t="s">
        <v>403</v>
      </c>
      <c r="T28" s="467" t="s">
        <v>403</v>
      </c>
      <c r="U28" s="467" t="s">
        <v>403</v>
      </c>
      <c r="V28" s="467" t="s">
        <v>403</v>
      </c>
      <c r="W28" s="467" t="s">
        <v>403</v>
      </c>
      <c r="X28" s="467" t="s">
        <v>403</v>
      </c>
      <c r="Y28" s="467" t="s">
        <v>403</v>
      </c>
      <c r="Z28" s="467" t="s">
        <v>403</v>
      </c>
      <c r="AA28" s="467" t="s">
        <v>448</v>
      </c>
      <c r="AB28" s="467" t="s">
        <v>403</v>
      </c>
      <c r="AC28" s="467" t="s">
        <v>403</v>
      </c>
      <c r="AD28" s="467" t="s">
        <v>403</v>
      </c>
      <c r="AE28" s="467" t="s">
        <v>403</v>
      </c>
      <c r="AF28" s="467" t="s">
        <v>403</v>
      </c>
      <c r="AG28" s="467" t="s">
        <v>403</v>
      </c>
      <c r="AH28" s="467" t="s">
        <v>403</v>
      </c>
      <c r="AI28" s="467" t="s">
        <v>403</v>
      </c>
      <c r="AJ28" s="467" t="s">
        <v>403</v>
      </c>
      <c r="AK28" s="467" t="s">
        <v>403</v>
      </c>
      <c r="AL28" s="467" t="s">
        <v>403</v>
      </c>
      <c r="AM28" s="467" t="s">
        <v>403</v>
      </c>
      <c r="AN28" s="467" t="s">
        <v>403</v>
      </c>
      <c r="AO28" s="467" t="s">
        <v>403</v>
      </c>
      <c r="AP28" s="467" t="s">
        <v>403</v>
      </c>
      <c r="AQ28" s="467" t="s">
        <v>403</v>
      </c>
      <c r="AS28" s="455" cm="1">
        <f t="array" ref="AS28">SUM(IF(ISERROR(MATCH(G28:AQ28,I_RCAScoring_Coding,0)),1,0))</f>
        <v>0</v>
      </c>
    </row>
    <row r="29" spans="1:45" ht="52" x14ac:dyDescent="0.35">
      <c r="A29" s="48">
        <f t="shared" si="0"/>
        <v>0</v>
      </c>
      <c r="C29" s="418">
        <f t="shared" si="1"/>
        <v>19</v>
      </c>
      <c r="D29" s="86" t="str" cm="1">
        <f t="array" ref="D29">IF(ISERROR(INDEX(I_LoE_Hierachy_L1Name,MATCH(E29,LEFT(I_LoE_Hierachy_L2Name,255),0))),"",INDEX(I_LoE_Hierachy_L1Name,MATCH(E29,LEFT(I_LoE_Hierachy_L2Name,255),0)))</f>
        <v>Is there evidence that sufficient military capability and/or business capability (inc. Transformation) context is in place to support requirement set development?</v>
      </c>
      <c r="E29" s="86" t="str">
        <v>Is there evidence of critical consideration of contextual knowledge gaps that could impact efficient development of the requirement set, and have any identified risks being agreed between the capability Sponsor?</v>
      </c>
      <c r="F29" s="97"/>
      <c r="G29" s="467" t="s">
        <v>403</v>
      </c>
      <c r="H29" s="467" t="s">
        <v>403</v>
      </c>
      <c r="I29" s="467" t="s">
        <v>448</v>
      </c>
      <c r="J29" s="467" t="s">
        <v>403</v>
      </c>
      <c r="K29" s="467" t="s">
        <v>403</v>
      </c>
      <c r="L29" s="467" t="s">
        <v>403</v>
      </c>
      <c r="M29" s="467" t="s">
        <v>403</v>
      </c>
      <c r="N29" s="467" t="s">
        <v>403</v>
      </c>
      <c r="O29" s="467" t="s">
        <v>403</v>
      </c>
      <c r="P29" s="467" t="s">
        <v>403</v>
      </c>
      <c r="Q29" s="467" t="s">
        <v>403</v>
      </c>
      <c r="R29" s="467" t="s">
        <v>403</v>
      </c>
      <c r="S29" s="467" t="s">
        <v>403</v>
      </c>
      <c r="T29" s="467" t="s">
        <v>403</v>
      </c>
      <c r="U29" s="467" t="s">
        <v>403</v>
      </c>
      <c r="V29" s="467" t="s">
        <v>403</v>
      </c>
      <c r="W29" s="467" t="s">
        <v>403</v>
      </c>
      <c r="X29" s="467" t="s">
        <v>403</v>
      </c>
      <c r="Y29" s="467" t="s">
        <v>403</v>
      </c>
      <c r="Z29" s="467" t="s">
        <v>403</v>
      </c>
      <c r="AA29" s="467" t="s">
        <v>448</v>
      </c>
      <c r="AB29" s="467" t="s">
        <v>403</v>
      </c>
      <c r="AC29" s="467" t="s">
        <v>403</v>
      </c>
      <c r="AD29" s="467" t="s">
        <v>403</v>
      </c>
      <c r="AE29" s="467" t="s">
        <v>403</v>
      </c>
      <c r="AF29" s="467" t="s">
        <v>403</v>
      </c>
      <c r="AG29" s="467" t="s">
        <v>403</v>
      </c>
      <c r="AH29" s="467" t="s">
        <v>403</v>
      </c>
      <c r="AI29" s="467" t="s">
        <v>403</v>
      </c>
      <c r="AJ29" s="467" t="s">
        <v>403</v>
      </c>
      <c r="AK29" s="467" t="s">
        <v>403</v>
      </c>
      <c r="AL29" s="467" t="s">
        <v>403</v>
      </c>
      <c r="AM29" s="467" t="s">
        <v>403</v>
      </c>
      <c r="AN29" s="467" t="s">
        <v>403</v>
      </c>
      <c r="AO29" s="467" t="s">
        <v>403</v>
      </c>
      <c r="AP29" s="467" t="s">
        <v>403</v>
      </c>
      <c r="AQ29" s="467" t="s">
        <v>403</v>
      </c>
      <c r="AS29" s="455" cm="1">
        <f t="array" ref="AS29">SUM(IF(ISERROR(MATCH(G29:AQ29,I_RCAScoring_Coding,0)),1,0))</f>
        <v>0</v>
      </c>
    </row>
    <row r="30" spans="1:45" ht="61.5" customHeight="1" x14ac:dyDescent="0.35">
      <c r="A30" s="48">
        <f t="shared" si="0"/>
        <v>0</v>
      </c>
      <c r="C30" s="418">
        <f t="shared" si="1"/>
        <v>20</v>
      </c>
      <c r="D30" s="86" t="str" cm="1">
        <f t="array" ref="D30">IF(ISERROR(INDEX(I_LoE_Hierachy_L1Name,MATCH(E30,LEFT(I_LoE_Hierachy_L2Name,255),0))),"",INDEX(I_LoE_Hierachy_L1Name,MATCH(E30,LEFT(I_LoE_Hierachy_L2Name,255),0)))</f>
        <v>Is there evidence that the requirement set is fit-for-purpose to support the stage of acquisition?</v>
      </c>
      <c r="E30" s="86" t="str">
        <v xml:space="preserve">Is there evidence that the project requirement is aligned with underlying policies, strategies and business plans of the TLB/Dept/Gov?  </v>
      </c>
      <c r="F30" s="97"/>
      <c r="G30" s="467" t="s">
        <v>403</v>
      </c>
      <c r="H30" s="467" t="s">
        <v>448</v>
      </c>
      <c r="I30" s="467" t="s">
        <v>403</v>
      </c>
      <c r="J30" s="467" t="s">
        <v>403</v>
      </c>
      <c r="K30" s="467" t="s">
        <v>403</v>
      </c>
      <c r="L30" s="467" t="s">
        <v>403</v>
      </c>
      <c r="M30" s="467" t="s">
        <v>403</v>
      </c>
      <c r="N30" s="467" t="s">
        <v>448</v>
      </c>
      <c r="O30" s="467" t="s">
        <v>403</v>
      </c>
      <c r="P30" s="467" t="s">
        <v>403</v>
      </c>
      <c r="Q30" s="467" t="s">
        <v>448</v>
      </c>
      <c r="R30" s="467" t="s">
        <v>448</v>
      </c>
      <c r="S30" s="467" t="s">
        <v>403</v>
      </c>
      <c r="T30" s="467" t="s">
        <v>403</v>
      </c>
      <c r="U30" s="467" t="s">
        <v>403</v>
      </c>
      <c r="V30" s="467" t="s">
        <v>403</v>
      </c>
      <c r="W30" s="467" t="s">
        <v>403</v>
      </c>
      <c r="X30" s="467" t="s">
        <v>403</v>
      </c>
      <c r="Y30" s="467" t="s">
        <v>403</v>
      </c>
      <c r="Z30" s="467" t="s">
        <v>403</v>
      </c>
      <c r="AA30" s="467" t="s">
        <v>403</v>
      </c>
      <c r="AB30" s="467" t="s">
        <v>403</v>
      </c>
      <c r="AC30" s="467" t="s">
        <v>403</v>
      </c>
      <c r="AD30" s="467" t="s">
        <v>403</v>
      </c>
      <c r="AE30" s="467" t="s">
        <v>403</v>
      </c>
      <c r="AF30" s="467" t="s">
        <v>403</v>
      </c>
      <c r="AG30" s="467" t="s">
        <v>403</v>
      </c>
      <c r="AH30" s="467" t="s">
        <v>403</v>
      </c>
      <c r="AI30" s="467" t="s">
        <v>403</v>
      </c>
      <c r="AJ30" s="467" t="s">
        <v>403</v>
      </c>
      <c r="AK30" s="467" t="s">
        <v>403</v>
      </c>
      <c r="AL30" s="467" t="s">
        <v>403</v>
      </c>
      <c r="AM30" s="467" t="s">
        <v>403</v>
      </c>
      <c r="AN30" s="467" t="s">
        <v>403</v>
      </c>
      <c r="AO30" s="467" t="s">
        <v>403</v>
      </c>
      <c r="AP30" s="467" t="s">
        <v>403</v>
      </c>
      <c r="AQ30" s="467" t="s">
        <v>403</v>
      </c>
      <c r="AS30" s="455" cm="1">
        <f t="array" ref="AS30">SUM(IF(ISERROR(MATCH(G30:AQ30,I_RCAScoring_Coding,0)),1,0))</f>
        <v>0</v>
      </c>
    </row>
    <row r="31" spans="1:45" ht="39" x14ac:dyDescent="0.35">
      <c r="A31" s="48">
        <f t="shared" si="0"/>
        <v>0</v>
      </c>
      <c r="C31" s="418">
        <f t="shared" si="1"/>
        <v>21</v>
      </c>
      <c r="D31" s="86" t="str" cm="1">
        <f t="array" ref="D31">IF(ISERROR(INDEX(I_LoE_Hierachy_L1Name,MATCH(E31,LEFT(I_LoE_Hierachy_L2Name,255),0))),"",INDEX(I_LoE_Hierachy_L1Name,MATCH(E31,LEFT(I_LoE_Hierachy_L2Name,255),0)))</f>
        <v>Is there evidence that the requirement set is fit-for-purpose to support the stage of acquisition?</v>
      </c>
      <c r="E31" s="86" t="str">
        <v>Is there evidence that the User requirement, cross DLOD, is sufficiently mature to support generation of the  System Requirement / Service Requirement and support User acceptance of the capability/service to be delivered?</v>
      </c>
      <c r="F31" s="97"/>
      <c r="G31" s="467" t="s">
        <v>403</v>
      </c>
      <c r="H31" s="467" t="s">
        <v>448</v>
      </c>
      <c r="I31" s="467" t="s">
        <v>403</v>
      </c>
      <c r="J31" s="467" t="s">
        <v>403</v>
      </c>
      <c r="K31" s="467" t="s">
        <v>403</v>
      </c>
      <c r="L31" s="467" t="s">
        <v>403</v>
      </c>
      <c r="M31" s="467" t="s">
        <v>403</v>
      </c>
      <c r="N31" s="467" t="s">
        <v>448</v>
      </c>
      <c r="O31" s="467" t="s">
        <v>403</v>
      </c>
      <c r="P31" s="467" t="s">
        <v>403</v>
      </c>
      <c r="Q31" s="467" t="s">
        <v>448</v>
      </c>
      <c r="R31" s="467" t="s">
        <v>448</v>
      </c>
      <c r="S31" s="467" t="s">
        <v>403</v>
      </c>
      <c r="T31" s="467" t="s">
        <v>403</v>
      </c>
      <c r="U31" s="467" t="s">
        <v>403</v>
      </c>
      <c r="V31" s="467" t="s">
        <v>403</v>
      </c>
      <c r="W31" s="467" t="s">
        <v>403</v>
      </c>
      <c r="X31" s="467" t="s">
        <v>403</v>
      </c>
      <c r="Y31" s="467" t="s">
        <v>403</v>
      </c>
      <c r="Z31" s="467" t="s">
        <v>403</v>
      </c>
      <c r="AA31" s="467" t="s">
        <v>403</v>
      </c>
      <c r="AB31" s="467" t="s">
        <v>403</v>
      </c>
      <c r="AC31" s="467" t="s">
        <v>403</v>
      </c>
      <c r="AD31" s="467" t="s">
        <v>403</v>
      </c>
      <c r="AE31" s="467" t="s">
        <v>403</v>
      </c>
      <c r="AF31" s="467" t="s">
        <v>403</v>
      </c>
      <c r="AG31" s="467" t="s">
        <v>403</v>
      </c>
      <c r="AH31" s="467" t="s">
        <v>403</v>
      </c>
      <c r="AI31" s="467" t="s">
        <v>403</v>
      </c>
      <c r="AJ31" s="467" t="s">
        <v>403</v>
      </c>
      <c r="AK31" s="467" t="s">
        <v>403</v>
      </c>
      <c r="AL31" s="467" t="s">
        <v>403</v>
      </c>
      <c r="AM31" s="467" t="s">
        <v>403</v>
      </c>
      <c r="AN31" s="467" t="s">
        <v>403</v>
      </c>
      <c r="AO31" s="467" t="s">
        <v>403</v>
      </c>
      <c r="AP31" s="467" t="s">
        <v>403</v>
      </c>
      <c r="AQ31" s="467" t="s">
        <v>403</v>
      </c>
      <c r="AS31" s="455" cm="1">
        <f t="array" ref="AS31">SUM(IF(ISERROR(MATCH(G31:AQ31,I_RCAScoring_Coding,0)),1,0))</f>
        <v>0</v>
      </c>
    </row>
    <row r="32" spans="1:45" ht="39" x14ac:dyDescent="0.35">
      <c r="A32" s="48">
        <f t="shared" si="0"/>
        <v>0</v>
      </c>
      <c r="C32" s="418">
        <f t="shared" si="1"/>
        <v>22</v>
      </c>
      <c r="D32" s="86" t="str" cm="1">
        <f t="array" ref="D32">IF(ISERROR(INDEX(I_LoE_Hierachy_L1Name,MATCH(E32,LEFT(I_LoE_Hierachy_L2Name,255),0))),"",INDEX(I_LoE_Hierachy_L1Name,MATCH(E32,LEFT(I_LoE_Hierachy_L2Name,255),0)))</f>
        <v>Is there evidence that the requirement set is fit-for-purpose to support the stage of acquisition?</v>
      </c>
      <c r="E32" s="86" t="str">
        <v>Is there evidence that the System Requirement / Service Requirement is suitably mature to proceed with formal procurement?</v>
      </c>
      <c r="F32" s="97"/>
      <c r="G32" s="467" t="s">
        <v>403</v>
      </c>
      <c r="H32" s="467" t="s">
        <v>448</v>
      </c>
      <c r="I32" s="467" t="s">
        <v>403</v>
      </c>
      <c r="J32" s="467" t="s">
        <v>403</v>
      </c>
      <c r="K32" s="467" t="s">
        <v>403</v>
      </c>
      <c r="L32" s="467" t="s">
        <v>403</v>
      </c>
      <c r="M32" s="467" t="s">
        <v>403</v>
      </c>
      <c r="N32" s="467" t="s">
        <v>448</v>
      </c>
      <c r="O32" s="467" t="s">
        <v>403</v>
      </c>
      <c r="P32" s="467" t="s">
        <v>403</v>
      </c>
      <c r="Q32" s="467" t="s">
        <v>448</v>
      </c>
      <c r="R32" s="467" t="s">
        <v>448</v>
      </c>
      <c r="S32" s="467" t="s">
        <v>403</v>
      </c>
      <c r="T32" s="467" t="s">
        <v>403</v>
      </c>
      <c r="U32" s="467" t="s">
        <v>403</v>
      </c>
      <c r="V32" s="467" t="s">
        <v>403</v>
      </c>
      <c r="W32" s="467" t="s">
        <v>403</v>
      </c>
      <c r="X32" s="467" t="s">
        <v>403</v>
      </c>
      <c r="Y32" s="467" t="s">
        <v>403</v>
      </c>
      <c r="Z32" s="467" t="s">
        <v>403</v>
      </c>
      <c r="AA32" s="467" t="s">
        <v>403</v>
      </c>
      <c r="AB32" s="467" t="s">
        <v>403</v>
      </c>
      <c r="AC32" s="467" t="s">
        <v>403</v>
      </c>
      <c r="AD32" s="467" t="s">
        <v>403</v>
      </c>
      <c r="AE32" s="467" t="s">
        <v>403</v>
      </c>
      <c r="AF32" s="467" t="s">
        <v>403</v>
      </c>
      <c r="AG32" s="467" t="s">
        <v>403</v>
      </c>
      <c r="AH32" s="467" t="s">
        <v>403</v>
      </c>
      <c r="AI32" s="467" t="s">
        <v>403</v>
      </c>
      <c r="AJ32" s="467" t="s">
        <v>403</v>
      </c>
      <c r="AK32" s="467" t="s">
        <v>403</v>
      </c>
      <c r="AL32" s="467" t="s">
        <v>403</v>
      </c>
      <c r="AM32" s="467" t="s">
        <v>403</v>
      </c>
      <c r="AN32" s="467" t="s">
        <v>403</v>
      </c>
      <c r="AO32" s="467" t="s">
        <v>403</v>
      </c>
      <c r="AP32" s="467" t="s">
        <v>403</v>
      </c>
      <c r="AQ32" s="467" t="s">
        <v>403</v>
      </c>
      <c r="AS32" s="455" cm="1">
        <f t="array" ref="AS32">SUM(IF(ISERROR(MATCH(G32:AQ32,I_RCAScoring_Coding,0)),1,0))</f>
        <v>0</v>
      </c>
    </row>
    <row r="33" spans="1:45" ht="39" x14ac:dyDescent="0.35">
      <c r="A33" s="48">
        <f t="shared" si="0"/>
        <v>0</v>
      </c>
      <c r="C33" s="418">
        <f t="shared" si="1"/>
        <v>23</v>
      </c>
      <c r="D33" s="86" t="str" cm="1">
        <f t="array" ref="D33">IF(ISERROR(INDEX(I_LoE_Hierachy_L1Name,MATCH(E33,LEFT(I_LoE_Hierachy_L2Name,255),0))),"",INDEX(I_LoE_Hierachy_L1Name,MATCH(E33,LEFT(I_LoE_Hierachy_L2Name,255),0)))</f>
        <v>Is there evidence that the requirement set is fit-for-purpose to support the stage of acquisition?</v>
      </c>
      <c r="E33" s="86" t="str">
        <v>Is there evidence of the requirement set being 'red teamed' to check that it is fit-for-purpose?</v>
      </c>
      <c r="F33" s="97"/>
      <c r="G33" s="467" t="s">
        <v>403</v>
      </c>
      <c r="H33" s="467" t="s">
        <v>448</v>
      </c>
      <c r="I33" s="467" t="s">
        <v>403</v>
      </c>
      <c r="J33" s="467" t="s">
        <v>403</v>
      </c>
      <c r="K33" s="467" t="s">
        <v>403</v>
      </c>
      <c r="L33" s="467" t="s">
        <v>403</v>
      </c>
      <c r="M33" s="467" t="s">
        <v>403</v>
      </c>
      <c r="N33" s="467" t="s">
        <v>448</v>
      </c>
      <c r="O33" s="467" t="s">
        <v>403</v>
      </c>
      <c r="P33" s="467" t="s">
        <v>403</v>
      </c>
      <c r="Q33" s="467" t="s">
        <v>448</v>
      </c>
      <c r="R33" s="467" t="s">
        <v>448</v>
      </c>
      <c r="S33" s="467" t="s">
        <v>403</v>
      </c>
      <c r="T33" s="467" t="s">
        <v>403</v>
      </c>
      <c r="U33" s="467" t="s">
        <v>403</v>
      </c>
      <c r="V33" s="467" t="s">
        <v>403</v>
      </c>
      <c r="W33" s="467" t="s">
        <v>403</v>
      </c>
      <c r="X33" s="467" t="s">
        <v>403</v>
      </c>
      <c r="Y33" s="467" t="s">
        <v>403</v>
      </c>
      <c r="Z33" s="467" t="s">
        <v>403</v>
      </c>
      <c r="AA33" s="467" t="s">
        <v>403</v>
      </c>
      <c r="AB33" s="467" t="s">
        <v>403</v>
      </c>
      <c r="AC33" s="467" t="s">
        <v>403</v>
      </c>
      <c r="AD33" s="467" t="s">
        <v>403</v>
      </c>
      <c r="AE33" s="467" t="s">
        <v>403</v>
      </c>
      <c r="AF33" s="467" t="s">
        <v>403</v>
      </c>
      <c r="AG33" s="467" t="s">
        <v>403</v>
      </c>
      <c r="AH33" s="467" t="s">
        <v>403</v>
      </c>
      <c r="AI33" s="467" t="s">
        <v>403</v>
      </c>
      <c r="AJ33" s="467" t="s">
        <v>403</v>
      </c>
      <c r="AK33" s="467" t="s">
        <v>403</v>
      </c>
      <c r="AL33" s="467" t="s">
        <v>403</v>
      </c>
      <c r="AM33" s="467" t="s">
        <v>403</v>
      </c>
      <c r="AN33" s="467" t="s">
        <v>403</v>
      </c>
      <c r="AO33" s="467" t="s">
        <v>403</v>
      </c>
      <c r="AP33" s="467" t="s">
        <v>403</v>
      </c>
      <c r="AQ33" s="467" t="s">
        <v>403</v>
      </c>
      <c r="AS33" s="455" cm="1">
        <f t="array" ref="AS33">SUM(IF(ISERROR(MATCH(G33:AQ33,I_RCAScoring_Coding,0)),1,0))</f>
        <v>0</v>
      </c>
    </row>
    <row r="34" spans="1:45" ht="39" x14ac:dyDescent="0.35">
      <c r="A34" s="48">
        <f t="shared" si="0"/>
        <v>0</v>
      </c>
      <c r="C34" s="418">
        <f t="shared" si="1"/>
        <v>24</v>
      </c>
      <c r="D34" s="86" t="str" cm="1">
        <f t="array" ref="D34">IF(ISERROR(INDEX(I_LoE_Hierachy_L1Name,MATCH(E34,LEFT(I_LoE_Hierachy_L2Name,255),0))),"",INDEX(I_LoE_Hierachy_L1Name,MATCH(E34,LEFT(I_LoE_Hierachy_L2Name,255),0)))</f>
        <v>Is there evidence that the requirement set is fit-for-purpose to support the stage of acquisition?</v>
      </c>
      <c r="E34" s="86" t="str">
        <v>Is there evidence of the risks to Capability Protection being considered iaw JSP 656 and mitigation put in place if required/appropriate?</v>
      </c>
      <c r="F34" s="97"/>
      <c r="G34" s="467" t="s">
        <v>403</v>
      </c>
      <c r="H34" s="467" t="s">
        <v>448</v>
      </c>
      <c r="I34" s="467" t="s">
        <v>403</v>
      </c>
      <c r="J34" s="467" t="s">
        <v>403</v>
      </c>
      <c r="K34" s="467" t="s">
        <v>403</v>
      </c>
      <c r="L34" s="467" t="s">
        <v>403</v>
      </c>
      <c r="M34" s="467" t="s">
        <v>403</v>
      </c>
      <c r="N34" s="467" t="s">
        <v>448</v>
      </c>
      <c r="O34" s="467" t="s">
        <v>403</v>
      </c>
      <c r="P34" s="467" t="s">
        <v>403</v>
      </c>
      <c r="Q34" s="467" t="s">
        <v>448</v>
      </c>
      <c r="R34" s="467" t="s">
        <v>448</v>
      </c>
      <c r="S34" s="467" t="s">
        <v>403</v>
      </c>
      <c r="T34" s="467" t="s">
        <v>403</v>
      </c>
      <c r="U34" s="467" t="s">
        <v>403</v>
      </c>
      <c r="V34" s="467" t="s">
        <v>403</v>
      </c>
      <c r="W34" s="467" t="s">
        <v>403</v>
      </c>
      <c r="X34" s="467" t="s">
        <v>403</v>
      </c>
      <c r="Y34" s="467" t="s">
        <v>403</v>
      </c>
      <c r="Z34" s="467" t="s">
        <v>403</v>
      </c>
      <c r="AA34" s="467" t="s">
        <v>403</v>
      </c>
      <c r="AB34" s="467" t="s">
        <v>403</v>
      </c>
      <c r="AC34" s="467" t="s">
        <v>403</v>
      </c>
      <c r="AD34" s="467" t="s">
        <v>403</v>
      </c>
      <c r="AE34" s="467" t="s">
        <v>403</v>
      </c>
      <c r="AF34" s="467" t="s">
        <v>403</v>
      </c>
      <c r="AG34" s="467" t="s">
        <v>403</v>
      </c>
      <c r="AH34" s="467" t="s">
        <v>403</v>
      </c>
      <c r="AI34" s="467" t="s">
        <v>403</v>
      </c>
      <c r="AJ34" s="467" t="s">
        <v>403</v>
      </c>
      <c r="AK34" s="467" t="s">
        <v>403</v>
      </c>
      <c r="AL34" s="467" t="s">
        <v>403</v>
      </c>
      <c r="AM34" s="467" t="s">
        <v>403</v>
      </c>
      <c r="AN34" s="467" t="s">
        <v>403</v>
      </c>
      <c r="AO34" s="467" t="s">
        <v>403</v>
      </c>
      <c r="AP34" s="467" t="s">
        <v>403</v>
      </c>
      <c r="AQ34" s="467" t="s">
        <v>403</v>
      </c>
      <c r="AS34" s="455" cm="1">
        <f t="array" ref="AS34">SUM(IF(ISERROR(MATCH(G34:AQ34,I_RCAScoring_Coding,0)),1,0))</f>
        <v>0</v>
      </c>
    </row>
    <row r="35" spans="1:45" ht="23.25" customHeight="1" x14ac:dyDescent="0.35">
      <c r="A35" s="48">
        <f t="shared" si="0"/>
        <v>0</v>
      </c>
      <c r="C35" s="418">
        <f t="shared" si="1"/>
        <v>25</v>
      </c>
      <c r="D35" s="86" t="str" cm="1">
        <f t="array" ref="D35">IF(ISERROR(INDEX(I_LoE_Hierachy_L1Name,MATCH(E35,LEFT(I_LoE_Hierachy_L2Name,255),0))),"",INDEX(I_LoE_Hierachy_L1Name,MATCH(E35,LEFT(I_LoE_Hierachy_L2Name,255),0)))</f>
        <v>Is there evidence that environmental sustainability requirements have been suitably considered?</v>
      </c>
      <c r="E35" s="86" t="str">
        <v xml:space="preserve">Is there evidence of environmental sustainability requirements being drawn from a suitable Sustainability Appraisal to support the next phase of the project?  </v>
      </c>
      <c r="F35" s="97"/>
      <c r="G35" s="467" t="s">
        <v>403</v>
      </c>
      <c r="H35" s="467" t="s">
        <v>403</v>
      </c>
      <c r="I35" s="467" t="s">
        <v>403</v>
      </c>
      <c r="J35" s="467" t="s">
        <v>403</v>
      </c>
      <c r="K35" s="467" t="s">
        <v>403</v>
      </c>
      <c r="L35" s="467" t="s">
        <v>403</v>
      </c>
      <c r="M35" s="467" t="s">
        <v>448</v>
      </c>
      <c r="N35" s="467" t="s">
        <v>448</v>
      </c>
      <c r="O35" s="467" t="s">
        <v>403</v>
      </c>
      <c r="P35" s="467" t="s">
        <v>403</v>
      </c>
      <c r="Q35" s="467" t="s">
        <v>403</v>
      </c>
      <c r="R35" s="467" t="s">
        <v>403</v>
      </c>
      <c r="S35" s="467" t="s">
        <v>403</v>
      </c>
      <c r="T35" s="467" t="s">
        <v>403</v>
      </c>
      <c r="U35" s="467" t="s">
        <v>403</v>
      </c>
      <c r="V35" s="467" t="s">
        <v>403</v>
      </c>
      <c r="W35" s="467" t="s">
        <v>403</v>
      </c>
      <c r="X35" s="467" t="s">
        <v>403</v>
      </c>
      <c r="Y35" s="467" t="s">
        <v>403</v>
      </c>
      <c r="Z35" s="467" t="s">
        <v>403</v>
      </c>
      <c r="AA35" s="467" t="s">
        <v>403</v>
      </c>
      <c r="AB35" s="467" t="s">
        <v>403</v>
      </c>
      <c r="AC35" s="467" t="s">
        <v>403</v>
      </c>
      <c r="AD35" s="467" t="s">
        <v>403</v>
      </c>
      <c r="AE35" s="467" t="s">
        <v>403</v>
      </c>
      <c r="AF35" s="467" t="s">
        <v>403</v>
      </c>
      <c r="AG35" s="467" t="s">
        <v>403</v>
      </c>
      <c r="AH35" s="467" t="s">
        <v>403</v>
      </c>
      <c r="AI35" s="467" t="s">
        <v>403</v>
      </c>
      <c r="AJ35" s="467" t="s">
        <v>403</v>
      </c>
      <c r="AK35" s="467" t="s">
        <v>403</v>
      </c>
      <c r="AL35" s="467" t="s">
        <v>403</v>
      </c>
      <c r="AM35" s="467" t="s">
        <v>403</v>
      </c>
      <c r="AN35" s="467" t="s">
        <v>403</v>
      </c>
      <c r="AO35" s="467" t="s">
        <v>403</v>
      </c>
      <c r="AP35" s="467" t="s">
        <v>403</v>
      </c>
      <c r="AQ35" s="467" t="s">
        <v>403</v>
      </c>
      <c r="AS35" s="455" cm="1">
        <f t="array" ref="AS35">SUM(IF(ISERROR(MATCH(G35:AQ35,I_RCAScoring_Coding,0)),1,0))</f>
        <v>0</v>
      </c>
    </row>
    <row r="36" spans="1:45" ht="91" x14ac:dyDescent="0.35">
      <c r="A36" s="48">
        <f t="shared" si="0"/>
        <v>0</v>
      </c>
      <c r="C36" s="418">
        <f t="shared" si="1"/>
        <v>26</v>
      </c>
      <c r="D36" s="86" t="str" cm="1">
        <f t="array" ref="D36">IF(ISERROR(INDEX(I_LoE_Hierachy_L1Name,MATCH(E36,LEFT(I_LoE_Hierachy_L2Name,255),0))),"",INDEX(I_LoE_Hierachy_L1Name,MATCH(E36,LEFT(I_LoE_Hierachy_L2Name,255),0)))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6" s="86" t="str">
        <v>Is there evidence of military / business (capability) options being suitably defined within the long list of options?</v>
      </c>
      <c r="F36" s="97"/>
      <c r="G36" s="467" t="s">
        <v>403</v>
      </c>
      <c r="H36" s="467" t="s">
        <v>403</v>
      </c>
      <c r="I36" s="467" t="s">
        <v>403</v>
      </c>
      <c r="J36" s="467" t="s">
        <v>403</v>
      </c>
      <c r="K36" s="467" t="s">
        <v>403</v>
      </c>
      <c r="L36" s="467" t="s">
        <v>403</v>
      </c>
      <c r="M36" s="467" t="s">
        <v>403</v>
      </c>
      <c r="N36" s="467" t="s">
        <v>403</v>
      </c>
      <c r="O36" s="467" t="s">
        <v>403</v>
      </c>
      <c r="P36" s="467" t="s">
        <v>403</v>
      </c>
      <c r="Q36" s="467" t="s">
        <v>403</v>
      </c>
      <c r="R36" s="467" t="s">
        <v>403</v>
      </c>
      <c r="S36" s="467" t="s">
        <v>449</v>
      </c>
      <c r="T36" s="467" t="s">
        <v>403</v>
      </c>
      <c r="U36" s="467" t="s">
        <v>403</v>
      </c>
      <c r="V36" s="467" t="s">
        <v>403</v>
      </c>
      <c r="W36" s="467" t="s">
        <v>403</v>
      </c>
      <c r="X36" s="467" t="s">
        <v>403</v>
      </c>
      <c r="Y36" s="467" t="s">
        <v>403</v>
      </c>
      <c r="Z36" s="467" t="s">
        <v>403</v>
      </c>
      <c r="AA36" s="467" t="s">
        <v>403</v>
      </c>
      <c r="AB36" s="467" t="s">
        <v>403</v>
      </c>
      <c r="AC36" s="467" t="s">
        <v>403</v>
      </c>
      <c r="AD36" s="467" t="s">
        <v>403</v>
      </c>
      <c r="AE36" s="467" t="s">
        <v>403</v>
      </c>
      <c r="AF36" s="467" t="s">
        <v>403</v>
      </c>
      <c r="AG36" s="467" t="s">
        <v>403</v>
      </c>
      <c r="AH36" s="467" t="s">
        <v>403</v>
      </c>
      <c r="AI36" s="467" t="s">
        <v>403</v>
      </c>
      <c r="AJ36" s="467" t="s">
        <v>403</v>
      </c>
      <c r="AK36" s="467" t="s">
        <v>403</v>
      </c>
      <c r="AL36" s="467" t="s">
        <v>403</v>
      </c>
      <c r="AM36" s="467" t="s">
        <v>403</v>
      </c>
      <c r="AN36" s="467" t="s">
        <v>403</v>
      </c>
      <c r="AO36" s="467" t="s">
        <v>403</v>
      </c>
      <c r="AP36" s="467" t="s">
        <v>403</v>
      </c>
      <c r="AQ36" s="467" t="s">
        <v>403</v>
      </c>
      <c r="AS36" s="455" cm="1">
        <f t="array" ref="AS36">SUM(IF(ISERROR(MATCH(G36:AQ36,I_RCAScoring_Coding,0)),1,0))</f>
        <v>0</v>
      </c>
    </row>
    <row r="37" spans="1:45" ht="91" x14ac:dyDescent="0.35">
      <c r="A37" s="48">
        <f t="shared" si="0"/>
        <v>0</v>
      </c>
      <c r="C37" s="418">
        <f t="shared" si="1"/>
        <v>27</v>
      </c>
      <c r="D37" s="86" t="str" cm="1">
        <f t="array" ref="D37">IF(ISERROR(INDEX(I_LoE_Hierachy_L1Name,MATCH(E37,LEFT(I_LoE_Hierachy_L2Name,255),0))),"",INDEX(I_LoE_Hierachy_L1Name,MATCH(E37,LEFT(I_LoE_Hierachy_L2Name,255),0)))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7" s="86" t="str">
        <v>Is there evidence of delivery (procurement) options being suitably defined within the long list of options?</v>
      </c>
      <c r="F37" s="97"/>
      <c r="G37" s="467" t="s">
        <v>403</v>
      </c>
      <c r="H37" s="467" t="s">
        <v>403</v>
      </c>
      <c r="I37" s="467" t="s">
        <v>403</v>
      </c>
      <c r="J37" s="467" t="s">
        <v>403</v>
      </c>
      <c r="K37" s="467" t="s">
        <v>403</v>
      </c>
      <c r="L37" s="467" t="s">
        <v>403</v>
      </c>
      <c r="M37" s="467" t="s">
        <v>403</v>
      </c>
      <c r="N37" s="467" t="s">
        <v>403</v>
      </c>
      <c r="O37" s="467" t="s">
        <v>403</v>
      </c>
      <c r="P37" s="467" t="s">
        <v>403</v>
      </c>
      <c r="Q37" s="467" t="s">
        <v>403</v>
      </c>
      <c r="R37" s="467" t="s">
        <v>403</v>
      </c>
      <c r="S37" s="467" t="s">
        <v>449</v>
      </c>
      <c r="T37" s="467" t="s">
        <v>403</v>
      </c>
      <c r="U37" s="467" t="s">
        <v>403</v>
      </c>
      <c r="V37" s="467" t="s">
        <v>403</v>
      </c>
      <c r="W37" s="467" t="s">
        <v>403</v>
      </c>
      <c r="X37" s="467" t="s">
        <v>403</v>
      </c>
      <c r="Y37" s="467" t="s">
        <v>403</v>
      </c>
      <c r="Z37" s="467" t="s">
        <v>403</v>
      </c>
      <c r="AA37" s="467" t="s">
        <v>403</v>
      </c>
      <c r="AB37" s="467" t="s">
        <v>403</v>
      </c>
      <c r="AC37" s="467" t="s">
        <v>403</v>
      </c>
      <c r="AD37" s="467" t="s">
        <v>403</v>
      </c>
      <c r="AE37" s="467" t="s">
        <v>403</v>
      </c>
      <c r="AF37" s="467" t="s">
        <v>403</v>
      </c>
      <c r="AG37" s="467" t="s">
        <v>403</v>
      </c>
      <c r="AH37" s="467" t="s">
        <v>403</v>
      </c>
      <c r="AI37" s="467" t="s">
        <v>403</v>
      </c>
      <c r="AJ37" s="467" t="s">
        <v>403</v>
      </c>
      <c r="AK37" s="467" t="s">
        <v>403</v>
      </c>
      <c r="AL37" s="467" t="s">
        <v>403</v>
      </c>
      <c r="AM37" s="467" t="s">
        <v>403</v>
      </c>
      <c r="AN37" s="467" t="s">
        <v>403</v>
      </c>
      <c r="AO37" s="467" t="s">
        <v>403</v>
      </c>
      <c r="AP37" s="467" t="s">
        <v>403</v>
      </c>
      <c r="AQ37" s="467" t="s">
        <v>403</v>
      </c>
      <c r="AS37" s="455" cm="1">
        <f t="array" ref="AS37">SUM(IF(ISERROR(MATCH(G37:AQ37,I_RCAScoring_Coding,0)),1,0))</f>
        <v>0</v>
      </c>
    </row>
    <row r="38" spans="1:45" ht="91" x14ac:dyDescent="0.35">
      <c r="A38" s="48">
        <f t="shared" si="0"/>
        <v>0</v>
      </c>
      <c r="C38" s="418">
        <f t="shared" si="1"/>
        <v>28</v>
      </c>
      <c r="D38" s="86" t="str" cm="1">
        <f t="array" ref="D38">IF(ISERROR(INDEX(I_LoE_Hierachy_L1Name,MATCH(E38,LEFT(I_LoE_Hierachy_L2Name,255),0))),"",INDEX(I_LoE_Hierachy_L1Name,MATCH(E38,LEFT(I_LoE_Hierachy_L2Name,255),0)))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8" s="86" t="str">
        <v>Is there evidence of funding options being suitably defined within the long list of options?</v>
      </c>
      <c r="F38" s="97"/>
      <c r="G38" s="467" t="s">
        <v>403</v>
      </c>
      <c r="H38" s="467" t="s">
        <v>403</v>
      </c>
      <c r="I38" s="467" t="s">
        <v>403</v>
      </c>
      <c r="J38" s="467" t="s">
        <v>403</v>
      </c>
      <c r="K38" s="467" t="s">
        <v>403</v>
      </c>
      <c r="L38" s="467" t="s">
        <v>403</v>
      </c>
      <c r="M38" s="467" t="s">
        <v>403</v>
      </c>
      <c r="N38" s="467" t="s">
        <v>403</v>
      </c>
      <c r="O38" s="467" t="s">
        <v>403</v>
      </c>
      <c r="P38" s="467" t="s">
        <v>403</v>
      </c>
      <c r="Q38" s="467" t="s">
        <v>403</v>
      </c>
      <c r="R38" s="467" t="s">
        <v>403</v>
      </c>
      <c r="S38" s="467" t="s">
        <v>449</v>
      </c>
      <c r="T38" s="467" t="s">
        <v>403</v>
      </c>
      <c r="U38" s="467" t="s">
        <v>403</v>
      </c>
      <c r="V38" s="467" t="s">
        <v>403</v>
      </c>
      <c r="W38" s="467" t="s">
        <v>403</v>
      </c>
      <c r="X38" s="467" t="s">
        <v>403</v>
      </c>
      <c r="Y38" s="467" t="s">
        <v>403</v>
      </c>
      <c r="Z38" s="467" t="s">
        <v>403</v>
      </c>
      <c r="AA38" s="467" t="s">
        <v>403</v>
      </c>
      <c r="AB38" s="467" t="s">
        <v>403</v>
      </c>
      <c r="AC38" s="467" t="s">
        <v>403</v>
      </c>
      <c r="AD38" s="467" t="s">
        <v>403</v>
      </c>
      <c r="AE38" s="467" t="s">
        <v>403</v>
      </c>
      <c r="AF38" s="467" t="s">
        <v>403</v>
      </c>
      <c r="AG38" s="467" t="s">
        <v>403</v>
      </c>
      <c r="AH38" s="467" t="s">
        <v>403</v>
      </c>
      <c r="AI38" s="467" t="s">
        <v>403</v>
      </c>
      <c r="AJ38" s="467" t="s">
        <v>403</v>
      </c>
      <c r="AK38" s="467" t="s">
        <v>403</v>
      </c>
      <c r="AL38" s="467" t="s">
        <v>403</v>
      </c>
      <c r="AM38" s="467" t="s">
        <v>403</v>
      </c>
      <c r="AN38" s="467" t="s">
        <v>403</v>
      </c>
      <c r="AO38" s="467" t="s">
        <v>403</v>
      </c>
      <c r="AP38" s="467" t="s">
        <v>403</v>
      </c>
      <c r="AQ38" s="467" t="s">
        <v>403</v>
      </c>
      <c r="AS38" s="455" cm="1">
        <f t="array" ref="AS38">SUM(IF(ISERROR(MATCH(G38:AQ38,I_RCAScoring_Coding,0)),1,0))</f>
        <v>0</v>
      </c>
    </row>
    <row r="39" spans="1:45" ht="91" x14ac:dyDescent="0.35">
      <c r="A39" s="48">
        <f t="shared" si="0"/>
        <v>0</v>
      </c>
      <c r="C39" s="418">
        <f t="shared" si="1"/>
        <v>29</v>
      </c>
      <c r="D39" s="86" t="str" cm="1">
        <f t="array" ref="D39">IF(ISERROR(INDEX(I_LoE_Hierachy_L1Name,MATCH(E39,LEFT(I_LoE_Hierachy_L2Name,255),0))),"",INDEX(I_LoE_Hierachy_L1Name,MATCH(E39,LEFT(I_LoE_Hierachy_L2Name,255),0)))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9" s="86" t="str">
        <v>Is there evidence of test and evaluation options being suitably defined within the long list of options?</v>
      </c>
      <c r="F39" s="97"/>
      <c r="G39" s="467" t="s">
        <v>403</v>
      </c>
      <c r="H39" s="467" t="s">
        <v>403</v>
      </c>
      <c r="I39" s="467" t="s">
        <v>403</v>
      </c>
      <c r="J39" s="467" t="s">
        <v>403</v>
      </c>
      <c r="K39" s="467" t="s">
        <v>403</v>
      </c>
      <c r="L39" s="467" t="s">
        <v>403</v>
      </c>
      <c r="M39" s="467" t="s">
        <v>403</v>
      </c>
      <c r="N39" s="467" t="s">
        <v>403</v>
      </c>
      <c r="O39" s="467" t="s">
        <v>403</v>
      </c>
      <c r="P39" s="467" t="s">
        <v>403</v>
      </c>
      <c r="Q39" s="467" t="s">
        <v>403</v>
      </c>
      <c r="R39" s="467" t="s">
        <v>403</v>
      </c>
      <c r="S39" s="467" t="s">
        <v>449</v>
      </c>
      <c r="T39" s="467" t="s">
        <v>403</v>
      </c>
      <c r="U39" s="467" t="s">
        <v>403</v>
      </c>
      <c r="V39" s="467" t="s">
        <v>403</v>
      </c>
      <c r="W39" s="467" t="s">
        <v>403</v>
      </c>
      <c r="X39" s="467" t="s">
        <v>403</v>
      </c>
      <c r="Y39" s="467" t="s">
        <v>403</v>
      </c>
      <c r="Z39" s="467" t="s">
        <v>403</v>
      </c>
      <c r="AA39" s="467" t="s">
        <v>403</v>
      </c>
      <c r="AB39" s="467" t="s">
        <v>403</v>
      </c>
      <c r="AC39" s="467" t="s">
        <v>403</v>
      </c>
      <c r="AD39" s="467" t="s">
        <v>403</v>
      </c>
      <c r="AE39" s="467" t="s">
        <v>403</v>
      </c>
      <c r="AF39" s="467" t="s">
        <v>403</v>
      </c>
      <c r="AG39" s="467" t="s">
        <v>403</v>
      </c>
      <c r="AH39" s="467" t="s">
        <v>403</v>
      </c>
      <c r="AI39" s="467" t="s">
        <v>403</v>
      </c>
      <c r="AJ39" s="467" t="s">
        <v>403</v>
      </c>
      <c r="AK39" s="467" t="s">
        <v>403</v>
      </c>
      <c r="AL39" s="467" t="s">
        <v>403</v>
      </c>
      <c r="AM39" s="467" t="s">
        <v>403</v>
      </c>
      <c r="AN39" s="467" t="s">
        <v>403</v>
      </c>
      <c r="AO39" s="467" t="s">
        <v>403</v>
      </c>
      <c r="AP39" s="467" t="s">
        <v>403</v>
      </c>
      <c r="AQ39" s="467" t="s">
        <v>403</v>
      </c>
      <c r="AS39" s="455" cm="1">
        <f t="array" ref="AS39">SUM(IF(ISERROR(MATCH(G39:AQ39,I_RCAScoring_Coding,0)),1,0))</f>
        <v>0</v>
      </c>
    </row>
    <row r="40" spans="1:45" ht="91" x14ac:dyDescent="0.35">
      <c r="A40" s="48">
        <f t="shared" si="0"/>
        <v>0</v>
      </c>
      <c r="C40" s="418">
        <f t="shared" si="1"/>
        <v>30</v>
      </c>
      <c r="D40" s="86" t="str" cm="1">
        <f t="array" ref="D40">IF(ISERROR(INDEX(I_LoE_Hierachy_L1Name,MATCH(E40,LEFT(I_LoE_Hierachy_L2Name,255),0))),"",INDEX(I_LoE_Hierachy_L1Name,MATCH(E40,LEFT(I_LoE_Hierachy_L2Name,255),0)))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0" s="86" t="str">
        <v>Is there evidence of appropriate Critical Success Factors being used to assess the long list of options?</v>
      </c>
      <c r="F40" s="97"/>
      <c r="G40" s="467" t="s">
        <v>403</v>
      </c>
      <c r="H40" s="467" t="s">
        <v>403</v>
      </c>
      <c r="I40" s="467" t="s">
        <v>403</v>
      </c>
      <c r="J40" s="467" t="s">
        <v>403</v>
      </c>
      <c r="K40" s="467" t="s">
        <v>403</v>
      </c>
      <c r="L40" s="467" t="s">
        <v>403</v>
      </c>
      <c r="M40" s="467" t="s">
        <v>403</v>
      </c>
      <c r="N40" s="467" t="s">
        <v>403</v>
      </c>
      <c r="O40" s="467" t="s">
        <v>403</v>
      </c>
      <c r="P40" s="467" t="s">
        <v>403</v>
      </c>
      <c r="Q40" s="467" t="s">
        <v>403</v>
      </c>
      <c r="R40" s="467" t="s">
        <v>403</v>
      </c>
      <c r="S40" s="467" t="s">
        <v>449</v>
      </c>
      <c r="T40" s="467" t="s">
        <v>403</v>
      </c>
      <c r="U40" s="467" t="s">
        <v>403</v>
      </c>
      <c r="V40" s="467" t="s">
        <v>403</v>
      </c>
      <c r="W40" s="467" t="s">
        <v>403</v>
      </c>
      <c r="X40" s="467" t="s">
        <v>403</v>
      </c>
      <c r="Y40" s="467" t="s">
        <v>403</v>
      </c>
      <c r="Z40" s="467" t="s">
        <v>403</v>
      </c>
      <c r="AA40" s="467" t="s">
        <v>403</v>
      </c>
      <c r="AB40" s="467" t="s">
        <v>403</v>
      </c>
      <c r="AC40" s="467" t="s">
        <v>403</v>
      </c>
      <c r="AD40" s="467" t="s">
        <v>403</v>
      </c>
      <c r="AE40" s="467" t="s">
        <v>403</v>
      </c>
      <c r="AF40" s="467" t="s">
        <v>403</v>
      </c>
      <c r="AG40" s="467" t="s">
        <v>403</v>
      </c>
      <c r="AH40" s="467" t="s">
        <v>403</v>
      </c>
      <c r="AI40" s="467" t="s">
        <v>403</v>
      </c>
      <c r="AJ40" s="467" t="s">
        <v>403</v>
      </c>
      <c r="AK40" s="467" t="s">
        <v>403</v>
      </c>
      <c r="AL40" s="467" t="s">
        <v>403</v>
      </c>
      <c r="AM40" s="467" t="s">
        <v>403</v>
      </c>
      <c r="AN40" s="467" t="s">
        <v>403</v>
      </c>
      <c r="AO40" s="467" t="s">
        <v>403</v>
      </c>
      <c r="AP40" s="467" t="s">
        <v>403</v>
      </c>
      <c r="AQ40" s="467" t="s">
        <v>403</v>
      </c>
      <c r="AS40" s="455" cm="1">
        <f t="array" ref="AS40">SUM(IF(ISERROR(MATCH(G40:AQ40,I_RCAScoring_Coding,0)),1,0))</f>
        <v>0</v>
      </c>
    </row>
    <row r="41" spans="1:45" ht="91" x14ac:dyDescent="0.35">
      <c r="A41" s="48">
        <f t="shared" si="0"/>
        <v>0</v>
      </c>
      <c r="C41" s="418">
        <f t="shared" si="1"/>
        <v>31</v>
      </c>
      <c r="D41" s="86" t="str" cm="1">
        <f t="array" ref="D41">IF(ISERROR(INDEX(I_LoE_Hierachy_L1Name,MATCH(E41,LEFT(I_LoE_Hierachy_L2Name,255),0))),"",INDEX(I_LoE_Hierachy_L1Name,MATCH(E41,LEFT(I_LoE_Hierachy_L2Name,255),0)))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1" s="86" t="str">
        <v>Is there evidence of an appropriate evaluation approach being used to assess the long-list of options and generate the short-list of options?</v>
      </c>
      <c r="F41" s="97"/>
      <c r="G41" s="467" t="s">
        <v>403</v>
      </c>
      <c r="H41" s="467" t="s">
        <v>403</v>
      </c>
      <c r="I41" s="467" t="s">
        <v>403</v>
      </c>
      <c r="J41" s="467" t="s">
        <v>403</v>
      </c>
      <c r="K41" s="467" t="s">
        <v>403</v>
      </c>
      <c r="L41" s="467" t="s">
        <v>403</v>
      </c>
      <c r="M41" s="467" t="s">
        <v>403</v>
      </c>
      <c r="N41" s="467" t="s">
        <v>403</v>
      </c>
      <c r="O41" s="467" t="s">
        <v>403</v>
      </c>
      <c r="P41" s="467" t="s">
        <v>403</v>
      </c>
      <c r="Q41" s="467" t="s">
        <v>403</v>
      </c>
      <c r="R41" s="467" t="s">
        <v>403</v>
      </c>
      <c r="S41" s="467" t="s">
        <v>449</v>
      </c>
      <c r="T41" s="467" t="s">
        <v>403</v>
      </c>
      <c r="U41" s="467" t="s">
        <v>403</v>
      </c>
      <c r="V41" s="467" t="s">
        <v>403</v>
      </c>
      <c r="W41" s="467" t="s">
        <v>403</v>
      </c>
      <c r="X41" s="467" t="s">
        <v>403</v>
      </c>
      <c r="Y41" s="467" t="s">
        <v>403</v>
      </c>
      <c r="Z41" s="467" t="s">
        <v>403</v>
      </c>
      <c r="AA41" s="467" t="s">
        <v>403</v>
      </c>
      <c r="AB41" s="467" t="s">
        <v>403</v>
      </c>
      <c r="AC41" s="467" t="s">
        <v>403</v>
      </c>
      <c r="AD41" s="467" t="s">
        <v>403</v>
      </c>
      <c r="AE41" s="467" t="s">
        <v>403</v>
      </c>
      <c r="AF41" s="467" t="s">
        <v>403</v>
      </c>
      <c r="AG41" s="467" t="s">
        <v>403</v>
      </c>
      <c r="AH41" s="467" t="s">
        <v>403</v>
      </c>
      <c r="AI41" s="467" t="s">
        <v>403</v>
      </c>
      <c r="AJ41" s="467" t="s">
        <v>403</v>
      </c>
      <c r="AK41" s="467" t="s">
        <v>403</v>
      </c>
      <c r="AL41" s="467" t="s">
        <v>403</v>
      </c>
      <c r="AM41" s="467" t="s">
        <v>403</v>
      </c>
      <c r="AN41" s="467" t="s">
        <v>403</v>
      </c>
      <c r="AO41" s="467" t="s">
        <v>403</v>
      </c>
      <c r="AP41" s="467" t="s">
        <v>403</v>
      </c>
      <c r="AQ41" s="467" t="s">
        <v>403</v>
      </c>
      <c r="AS41" s="455" cm="1">
        <f t="array" ref="AS41">SUM(IF(ISERROR(MATCH(G41:AQ41,I_RCAScoring_Coding,0)),1,0))</f>
        <v>0</v>
      </c>
    </row>
    <row r="42" spans="1:45" ht="91" x14ac:dyDescent="0.35">
      <c r="A42" s="48">
        <f t="shared" si="0"/>
        <v>0</v>
      </c>
      <c r="C42" s="418">
        <f t="shared" si="1"/>
        <v>32</v>
      </c>
      <c r="D42" s="86" t="str" cm="1">
        <f t="array" ref="D42">IF(ISERROR(INDEX(I_LoE_Hierachy_L1Name,MATCH(E42,LEFT(I_LoE_Hierachy_L2Name,255),0))),"",INDEX(I_LoE_Hierachy_L1Name,MATCH(E42,LEFT(I_LoE_Hierachy_L2Name,255),0)))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2" s="86" t="str">
        <v>Is there evidence of an appropriate short-list of defined options to be taken forward for more detailed analysis in the next phase?</v>
      </c>
      <c r="F42" s="97"/>
      <c r="G42" s="109" t="s">
        <v>403</v>
      </c>
      <c r="H42" s="109" t="s">
        <v>403</v>
      </c>
      <c r="I42" s="109" t="s">
        <v>403</v>
      </c>
      <c r="J42" s="467" t="s">
        <v>403</v>
      </c>
      <c r="K42" s="467" t="s">
        <v>403</v>
      </c>
      <c r="L42" s="467" t="s">
        <v>403</v>
      </c>
      <c r="M42" s="467" t="s">
        <v>403</v>
      </c>
      <c r="N42" s="467" t="s">
        <v>403</v>
      </c>
      <c r="O42" s="467" t="s">
        <v>403</v>
      </c>
      <c r="P42" s="467" t="s">
        <v>403</v>
      </c>
      <c r="Q42" s="467" t="s">
        <v>403</v>
      </c>
      <c r="R42" s="467" t="s">
        <v>403</v>
      </c>
      <c r="S42" s="467" t="s">
        <v>449</v>
      </c>
      <c r="T42" s="467" t="s">
        <v>403</v>
      </c>
      <c r="U42" s="467" t="s">
        <v>403</v>
      </c>
      <c r="V42" s="467" t="s">
        <v>403</v>
      </c>
      <c r="W42" s="467" t="s">
        <v>403</v>
      </c>
      <c r="X42" s="467" t="s">
        <v>403</v>
      </c>
      <c r="Y42" s="467" t="s">
        <v>403</v>
      </c>
      <c r="Z42" s="467" t="s">
        <v>403</v>
      </c>
      <c r="AA42" s="467" t="s">
        <v>403</v>
      </c>
      <c r="AB42" s="467" t="s">
        <v>403</v>
      </c>
      <c r="AC42" s="467" t="s">
        <v>403</v>
      </c>
      <c r="AD42" s="467" t="s">
        <v>403</v>
      </c>
      <c r="AE42" s="467" t="s">
        <v>403</v>
      </c>
      <c r="AF42" s="467" t="s">
        <v>403</v>
      </c>
      <c r="AG42" s="467" t="s">
        <v>403</v>
      </c>
      <c r="AH42" s="467" t="s">
        <v>403</v>
      </c>
      <c r="AI42" s="467" t="s">
        <v>403</v>
      </c>
      <c r="AJ42" s="467" t="s">
        <v>403</v>
      </c>
      <c r="AK42" s="467" t="s">
        <v>403</v>
      </c>
      <c r="AL42" s="467" t="s">
        <v>403</v>
      </c>
      <c r="AM42" s="467" t="s">
        <v>403</v>
      </c>
      <c r="AN42" s="467" t="s">
        <v>403</v>
      </c>
      <c r="AO42" s="467" t="s">
        <v>403</v>
      </c>
      <c r="AP42" s="467" t="s">
        <v>403</v>
      </c>
      <c r="AQ42" s="467" t="s">
        <v>403</v>
      </c>
      <c r="AS42" s="455" cm="1">
        <f t="array" ref="AS42">SUM(IF(ISERROR(MATCH(G42:AQ42,I_RCAScoring_Coding,0)),1,0))</f>
        <v>0</v>
      </c>
    </row>
    <row r="43" spans="1:45" ht="52" x14ac:dyDescent="0.35">
      <c r="A43" s="48">
        <f t="shared" si="0"/>
        <v>0</v>
      </c>
      <c r="C43" s="418">
        <f t="shared" si="1"/>
        <v>33</v>
      </c>
      <c r="D43" s="86" t="str" cm="1">
        <f t="array" ref="D43">IF(ISERROR(INDEX(I_LoE_Hierachy_L1Name,MATCH(E43,LEFT(I_LoE_Hierachy_L2Name,255),0))),"",INDEX(I_LoE_Hierachy_L1Name,MATCH(E43,LEFT(I_LoE_Hierachy_L2Name,255),0)))</f>
        <v>Is there evidence of a suitably robust and endorsed plan for assessing cost-effectiveness of shortlisted options?</v>
      </c>
      <c r="E43" s="86" t="str">
        <v>Is there evidence of an appropriate plan for assessing cost-effectiveness of shortlisted options inline with JSP 507 and Green Book standards, including costs and benefits to UK society (i.e. social value) including the effects of climate change?</v>
      </c>
      <c r="F43" s="97"/>
      <c r="G43" s="109" t="s">
        <v>403</v>
      </c>
      <c r="H43" s="109" t="s">
        <v>403</v>
      </c>
      <c r="I43" s="109" t="s">
        <v>403</v>
      </c>
      <c r="J43" s="467" t="s">
        <v>403</v>
      </c>
      <c r="K43" s="467" t="s">
        <v>403</v>
      </c>
      <c r="L43" s="467" t="s">
        <v>403</v>
      </c>
      <c r="M43" s="467" t="s">
        <v>403</v>
      </c>
      <c r="N43" s="467" t="s">
        <v>403</v>
      </c>
      <c r="O43" s="467" t="s">
        <v>403</v>
      </c>
      <c r="P43" s="467" t="s">
        <v>403</v>
      </c>
      <c r="Q43" s="467" t="s">
        <v>403</v>
      </c>
      <c r="R43" s="467" t="s">
        <v>403</v>
      </c>
      <c r="S43" s="467" t="s">
        <v>449</v>
      </c>
      <c r="T43" s="467" t="s">
        <v>403</v>
      </c>
      <c r="U43" s="467" t="s">
        <v>403</v>
      </c>
      <c r="V43" s="467" t="s">
        <v>403</v>
      </c>
      <c r="W43" s="467" t="s">
        <v>403</v>
      </c>
      <c r="X43" s="467" t="s">
        <v>403</v>
      </c>
      <c r="Y43" s="467" t="s">
        <v>403</v>
      </c>
      <c r="Z43" s="467" t="s">
        <v>403</v>
      </c>
      <c r="AA43" s="467" t="s">
        <v>403</v>
      </c>
      <c r="AB43" s="467" t="s">
        <v>403</v>
      </c>
      <c r="AC43" s="467" t="s">
        <v>403</v>
      </c>
      <c r="AD43" s="467" t="s">
        <v>403</v>
      </c>
      <c r="AE43" s="467" t="s">
        <v>403</v>
      </c>
      <c r="AF43" s="467" t="s">
        <v>403</v>
      </c>
      <c r="AG43" s="467" t="s">
        <v>403</v>
      </c>
      <c r="AH43" s="467" t="s">
        <v>403</v>
      </c>
      <c r="AI43" s="467" t="s">
        <v>403</v>
      </c>
      <c r="AJ43" s="467" t="s">
        <v>403</v>
      </c>
      <c r="AK43" s="467" t="s">
        <v>403</v>
      </c>
      <c r="AL43" s="467" t="s">
        <v>403</v>
      </c>
      <c r="AM43" s="467" t="s">
        <v>403</v>
      </c>
      <c r="AN43" s="467" t="s">
        <v>403</v>
      </c>
      <c r="AO43" s="467" t="s">
        <v>403</v>
      </c>
      <c r="AP43" s="467" t="s">
        <v>403</v>
      </c>
      <c r="AQ43" s="467" t="s">
        <v>403</v>
      </c>
      <c r="AS43" s="455" cm="1">
        <f t="array" ref="AS43">SUM(IF(ISERROR(MATCH(G43:AQ43,I_RCAScoring_Coding,0)),1,0))</f>
        <v>0</v>
      </c>
    </row>
    <row r="44" spans="1:45" ht="39" x14ac:dyDescent="0.35">
      <c r="A44" s="48">
        <f t="shared" si="0"/>
        <v>0</v>
      </c>
      <c r="C44" s="418">
        <f t="shared" si="1"/>
        <v>34</v>
      </c>
      <c r="D44" s="86" t="str" cm="1">
        <f t="array" ref="D44">IF(ISERROR(INDEX(I_LoE_Hierachy_L1Name,MATCH(E44,LEFT(I_LoE_Hierachy_L2Name,255),0))),"",INDEX(I_LoE_Hierachy_L1Name,MATCH(E44,LEFT(I_LoE_Hierachy_L2Name,255),0)))</f>
        <v>Is there evidence of a suitably robust and endorsed plan for assessing cost-effectiveness of shortlisted options?</v>
      </c>
      <c r="E44" s="86" t="str">
        <v xml:space="preserve">Is there evidence that the plan for assessing the cost-effectiveness of shortlisted options having been independently endorsed by economic and operational analysis Subject Matter Experts - typically at 1* level?  </v>
      </c>
      <c r="F44" s="97"/>
      <c r="G44" s="109" t="s">
        <v>403</v>
      </c>
      <c r="H44" s="109" t="s">
        <v>403</v>
      </c>
      <c r="I44" s="109" t="s">
        <v>403</v>
      </c>
      <c r="J44" s="467" t="s">
        <v>403</v>
      </c>
      <c r="K44" s="467" t="s">
        <v>403</v>
      </c>
      <c r="L44" s="467" t="s">
        <v>403</v>
      </c>
      <c r="M44" s="467" t="s">
        <v>403</v>
      </c>
      <c r="N44" s="467" t="s">
        <v>403</v>
      </c>
      <c r="O44" s="467" t="s">
        <v>403</v>
      </c>
      <c r="P44" s="467" t="s">
        <v>403</v>
      </c>
      <c r="Q44" s="467" t="s">
        <v>403</v>
      </c>
      <c r="R44" s="467" t="s">
        <v>403</v>
      </c>
      <c r="S44" s="467" t="s">
        <v>449</v>
      </c>
      <c r="T44" s="467" t="s">
        <v>403</v>
      </c>
      <c r="U44" s="467" t="s">
        <v>403</v>
      </c>
      <c r="V44" s="467" t="s">
        <v>403</v>
      </c>
      <c r="W44" s="467" t="s">
        <v>403</v>
      </c>
      <c r="X44" s="467" t="s">
        <v>403</v>
      </c>
      <c r="Y44" s="467" t="s">
        <v>403</v>
      </c>
      <c r="Z44" s="467" t="s">
        <v>403</v>
      </c>
      <c r="AA44" s="467" t="s">
        <v>403</v>
      </c>
      <c r="AB44" s="467" t="s">
        <v>403</v>
      </c>
      <c r="AC44" s="467" t="s">
        <v>403</v>
      </c>
      <c r="AD44" s="467" t="s">
        <v>403</v>
      </c>
      <c r="AE44" s="467" t="s">
        <v>403</v>
      </c>
      <c r="AF44" s="467" t="s">
        <v>403</v>
      </c>
      <c r="AG44" s="467" t="s">
        <v>403</v>
      </c>
      <c r="AH44" s="467" t="s">
        <v>403</v>
      </c>
      <c r="AI44" s="467" t="s">
        <v>403</v>
      </c>
      <c r="AJ44" s="467" t="s">
        <v>403</v>
      </c>
      <c r="AK44" s="467" t="s">
        <v>403</v>
      </c>
      <c r="AL44" s="467" t="s">
        <v>403</v>
      </c>
      <c r="AM44" s="467" t="s">
        <v>403</v>
      </c>
      <c r="AN44" s="467" t="s">
        <v>403</v>
      </c>
      <c r="AO44" s="467" t="s">
        <v>403</v>
      </c>
      <c r="AP44" s="467" t="s">
        <v>403</v>
      </c>
      <c r="AQ44" s="467" t="s">
        <v>403</v>
      </c>
      <c r="AS44" s="455" cm="1">
        <f t="array" ref="AS44">SUM(IF(ISERROR(MATCH(G44:AQ44,I_RCAScoring_Coding,0)),1,0))</f>
        <v>0</v>
      </c>
    </row>
    <row r="45" spans="1:45" ht="65" x14ac:dyDescent="0.35">
      <c r="A45" s="48">
        <f t="shared" si="0"/>
        <v>0</v>
      </c>
      <c r="C45" s="418">
        <f t="shared" si="1"/>
        <v>35</v>
      </c>
      <c r="D45" s="86" t="str" cm="1">
        <f t="array" ref="D45">IF(ISERROR(INDEX(I_LoE_Hierachy_L1Name,MATCH(E45,LEFT(I_LoE_Hierachy_L2Name,255),0))),"",INDEX(I_LoE_Hierachy_L1Name,MATCH(E45,LEFT(I_LoE_Hierachy_L2Name,255),0)))</f>
        <v>Is there evidence of suitable objective analysis of an appropriate short-list of options to deliver the military / business capability need, which must include Business as Usual and a Do Minimum?</v>
      </c>
      <c r="E45" s="86" t="str">
        <v>Is there evidence of a suitably robust quantitative / qualitative assessment of the cost-effectiveness of the short listed options against the requirement?</v>
      </c>
      <c r="F45" s="97"/>
      <c r="G45" s="109" t="s">
        <v>403</v>
      </c>
      <c r="H45" s="109" t="s">
        <v>403</v>
      </c>
      <c r="I45" s="109" t="s">
        <v>403</v>
      </c>
      <c r="J45" s="467" t="s">
        <v>403</v>
      </c>
      <c r="K45" s="467" t="s">
        <v>403</v>
      </c>
      <c r="L45" s="467" t="s">
        <v>403</v>
      </c>
      <c r="M45" s="467" t="s">
        <v>403</v>
      </c>
      <c r="N45" s="467" t="s">
        <v>403</v>
      </c>
      <c r="O45" s="467" t="s">
        <v>403</v>
      </c>
      <c r="P45" s="467" t="s">
        <v>403</v>
      </c>
      <c r="Q45" s="467" t="s">
        <v>403</v>
      </c>
      <c r="R45" s="467" t="s">
        <v>403</v>
      </c>
      <c r="S45" s="467" t="s">
        <v>449</v>
      </c>
      <c r="T45" s="467" t="s">
        <v>403</v>
      </c>
      <c r="U45" s="467" t="s">
        <v>403</v>
      </c>
      <c r="V45" s="467" t="s">
        <v>403</v>
      </c>
      <c r="W45" s="467" t="s">
        <v>403</v>
      </c>
      <c r="X45" s="467" t="s">
        <v>403</v>
      </c>
      <c r="Y45" s="467" t="s">
        <v>403</v>
      </c>
      <c r="Z45" s="467" t="s">
        <v>403</v>
      </c>
      <c r="AA45" s="467" t="s">
        <v>403</v>
      </c>
      <c r="AB45" s="467" t="s">
        <v>403</v>
      </c>
      <c r="AC45" s="467" t="s">
        <v>403</v>
      </c>
      <c r="AD45" s="467" t="s">
        <v>403</v>
      </c>
      <c r="AE45" s="467" t="s">
        <v>403</v>
      </c>
      <c r="AF45" s="467" t="s">
        <v>403</v>
      </c>
      <c r="AG45" s="467" t="s">
        <v>403</v>
      </c>
      <c r="AH45" s="467" t="s">
        <v>403</v>
      </c>
      <c r="AI45" s="467" t="s">
        <v>403</v>
      </c>
      <c r="AJ45" s="467" t="s">
        <v>403</v>
      </c>
      <c r="AK45" s="467" t="s">
        <v>403</v>
      </c>
      <c r="AL45" s="467" t="s">
        <v>403</v>
      </c>
      <c r="AM45" s="467" t="s">
        <v>403</v>
      </c>
      <c r="AN45" s="467" t="s">
        <v>403</v>
      </c>
      <c r="AO45" s="467" t="s">
        <v>403</v>
      </c>
      <c r="AP45" s="467" t="s">
        <v>403</v>
      </c>
      <c r="AQ45" s="467" t="s">
        <v>403</v>
      </c>
      <c r="AS45" s="455" cm="1">
        <f t="array" ref="AS45">SUM(IF(ISERROR(MATCH(G45:AQ45,I_RCAScoring_Coding,0)),1,0))</f>
        <v>0</v>
      </c>
    </row>
    <row r="46" spans="1:45" ht="65" x14ac:dyDescent="0.35">
      <c r="A46" s="48">
        <f t="shared" si="0"/>
        <v>0</v>
      </c>
      <c r="C46" s="418">
        <f t="shared" si="1"/>
        <v>36</v>
      </c>
      <c r="D46" s="86" t="str" cm="1">
        <f t="array" ref="D46">IF(ISERROR(INDEX(I_LoE_Hierachy_L1Name,MATCH(E46,LEFT(I_LoE_Hierachy_L2Name,255),0))),"",INDEX(I_LoE_Hierachy_L1Name,MATCH(E46,LEFT(I_LoE_Hierachy_L2Name,255),0)))</f>
        <v>Is there evidence of suitable objective analysis of an appropriate short-list of options to deliver the military / business capability need, which must include Business as Usual and a Do Minimum?</v>
      </c>
      <c r="E46" s="86" t="str">
        <v>Is there evidence that, when the outsourcing activities currently undertaken by MOD staff is being considered, an appropriate VfM benchmark has been developed in accordance with the Business Improvement Policy</v>
      </c>
      <c r="F46" s="97"/>
      <c r="G46" s="109" t="s">
        <v>403</v>
      </c>
      <c r="H46" s="109" t="s">
        <v>403</v>
      </c>
      <c r="I46" s="109" t="s">
        <v>403</v>
      </c>
      <c r="J46" s="467" t="s">
        <v>403</v>
      </c>
      <c r="K46" s="467" t="s">
        <v>403</v>
      </c>
      <c r="L46" s="467" t="s">
        <v>403</v>
      </c>
      <c r="M46" s="467" t="s">
        <v>403</v>
      </c>
      <c r="N46" s="467" t="s">
        <v>403</v>
      </c>
      <c r="O46" s="467" t="s">
        <v>403</v>
      </c>
      <c r="P46" s="467" t="s">
        <v>403</v>
      </c>
      <c r="Q46" s="467" t="s">
        <v>403</v>
      </c>
      <c r="R46" s="467" t="s">
        <v>403</v>
      </c>
      <c r="S46" s="467" t="s">
        <v>449</v>
      </c>
      <c r="T46" s="467" t="s">
        <v>403</v>
      </c>
      <c r="U46" s="467" t="s">
        <v>403</v>
      </c>
      <c r="V46" s="467" t="s">
        <v>403</v>
      </c>
      <c r="W46" s="467" t="s">
        <v>403</v>
      </c>
      <c r="X46" s="467" t="s">
        <v>403</v>
      </c>
      <c r="Y46" s="467" t="s">
        <v>403</v>
      </c>
      <c r="Z46" s="467" t="s">
        <v>403</v>
      </c>
      <c r="AA46" s="467" t="s">
        <v>403</v>
      </c>
      <c r="AB46" s="467" t="s">
        <v>403</v>
      </c>
      <c r="AC46" s="467" t="s">
        <v>403</v>
      </c>
      <c r="AD46" s="467" t="s">
        <v>403</v>
      </c>
      <c r="AE46" s="467" t="s">
        <v>403</v>
      </c>
      <c r="AF46" s="467" t="s">
        <v>403</v>
      </c>
      <c r="AG46" s="467" t="s">
        <v>403</v>
      </c>
      <c r="AH46" s="467" t="s">
        <v>403</v>
      </c>
      <c r="AI46" s="467" t="s">
        <v>403</v>
      </c>
      <c r="AJ46" s="467" t="s">
        <v>403</v>
      </c>
      <c r="AK46" s="467" t="s">
        <v>403</v>
      </c>
      <c r="AL46" s="467" t="s">
        <v>403</v>
      </c>
      <c r="AM46" s="467" t="s">
        <v>403</v>
      </c>
      <c r="AN46" s="467" t="s">
        <v>403</v>
      </c>
      <c r="AO46" s="467" t="s">
        <v>403</v>
      </c>
      <c r="AP46" s="467" t="s">
        <v>403</v>
      </c>
      <c r="AQ46" s="467" t="s">
        <v>403</v>
      </c>
      <c r="AS46" s="455" cm="1">
        <f t="array" ref="AS46">SUM(IF(ISERROR(MATCH(G46:AQ46,I_RCAScoring_Coding,0)),1,0))</f>
        <v>0</v>
      </c>
    </row>
    <row r="47" spans="1:45" ht="39" x14ac:dyDescent="0.35">
      <c r="A47" s="48">
        <f t="shared" si="0"/>
        <v>0</v>
      </c>
      <c r="C47" s="418">
        <f t="shared" si="1"/>
        <v>37</v>
      </c>
      <c r="D47" s="86" t="str" cm="1">
        <f t="array" ref="D47">IF(ISERROR(INDEX(I_LoE_Hierachy_L1Name,MATCH(E47,LEFT(I_LoE_Hierachy_L2Name,255),0))),"",INDEX(I_LoE_Hierachy_L1Name,MATCH(E47,LEFT(I_LoE_Hierachy_L2Name,255),0)))</f>
        <v>For the preferred option is there evidence that Value for Money will be suitably considered during formal market engagement?</v>
      </c>
      <c r="E47" s="86" t="str">
        <v>Is there evidence of a robust plan to compare market proposals (compared against benchmark where appropriate)?</v>
      </c>
      <c r="F47" s="97"/>
      <c r="G47" s="109" t="s">
        <v>403</v>
      </c>
      <c r="H47" s="109" t="s">
        <v>403</v>
      </c>
      <c r="I47" s="109" t="s">
        <v>403</v>
      </c>
      <c r="J47" s="467" t="s">
        <v>403</v>
      </c>
      <c r="K47" s="467" t="s">
        <v>403</v>
      </c>
      <c r="L47" s="467" t="s">
        <v>403</v>
      </c>
      <c r="M47" s="467" t="s">
        <v>403</v>
      </c>
      <c r="N47" s="467" t="s">
        <v>403</v>
      </c>
      <c r="O47" s="467" t="s">
        <v>403</v>
      </c>
      <c r="P47" s="467" t="s">
        <v>403</v>
      </c>
      <c r="Q47" s="467" t="s">
        <v>403</v>
      </c>
      <c r="R47" s="467" t="s">
        <v>403</v>
      </c>
      <c r="S47" s="467" t="s">
        <v>449</v>
      </c>
      <c r="T47" s="467" t="s">
        <v>403</v>
      </c>
      <c r="U47" s="467" t="s">
        <v>403</v>
      </c>
      <c r="V47" s="467" t="s">
        <v>403</v>
      </c>
      <c r="W47" s="467" t="s">
        <v>403</v>
      </c>
      <c r="X47" s="467" t="s">
        <v>403</v>
      </c>
      <c r="Y47" s="467" t="s">
        <v>403</v>
      </c>
      <c r="Z47" s="467" t="s">
        <v>403</v>
      </c>
      <c r="AA47" s="467" t="s">
        <v>403</v>
      </c>
      <c r="AB47" s="467" t="s">
        <v>403</v>
      </c>
      <c r="AC47" s="467" t="s">
        <v>403</v>
      </c>
      <c r="AD47" s="467" t="s">
        <v>403</v>
      </c>
      <c r="AE47" s="467" t="s">
        <v>403</v>
      </c>
      <c r="AF47" s="467" t="s">
        <v>403</v>
      </c>
      <c r="AG47" s="467" t="s">
        <v>403</v>
      </c>
      <c r="AH47" s="467" t="s">
        <v>403</v>
      </c>
      <c r="AI47" s="467" t="s">
        <v>403</v>
      </c>
      <c r="AJ47" s="467" t="s">
        <v>403</v>
      </c>
      <c r="AK47" s="467" t="s">
        <v>403</v>
      </c>
      <c r="AL47" s="467" t="s">
        <v>403</v>
      </c>
      <c r="AM47" s="467" t="s">
        <v>403</v>
      </c>
      <c r="AN47" s="467" t="s">
        <v>403</v>
      </c>
      <c r="AO47" s="467" t="s">
        <v>403</v>
      </c>
      <c r="AP47" s="467" t="s">
        <v>403</v>
      </c>
      <c r="AQ47" s="467" t="s">
        <v>403</v>
      </c>
      <c r="AS47" s="455" cm="1">
        <f t="array" ref="AS47">SUM(IF(ISERROR(MATCH(G47:AQ47,I_RCAScoring_Coding,0)),1,0))</f>
        <v>0</v>
      </c>
    </row>
    <row r="48" spans="1:45" ht="39" x14ac:dyDescent="0.35">
      <c r="A48" s="48">
        <f t="shared" si="0"/>
        <v>0</v>
      </c>
      <c r="C48" s="418">
        <f t="shared" si="1"/>
        <v>38</v>
      </c>
      <c r="D48" s="86" t="str" cm="1">
        <f t="array" ref="D48">IF(ISERROR(INDEX(I_LoE_Hierachy_L1Name,MATCH(E48,LEFT(I_LoE_Hierachy_L2Name,255),0))),"",INDEX(I_LoE_Hierachy_L1Name,MATCH(E48,LEFT(I_LoE_Hierachy_L2Name,255),0)))</f>
        <v>For the preferred option is there evidence that Value for Money will be suitably considered during formal market engagement?</v>
      </c>
      <c r="E48" s="86" t="str">
        <v>For all single source procurements is there evidence that there is a robust 'should cost' comparator against which to assess VfM?</v>
      </c>
      <c r="F48" s="97"/>
      <c r="G48" s="109" t="s">
        <v>403</v>
      </c>
      <c r="H48" s="109" t="s">
        <v>403</v>
      </c>
      <c r="I48" s="109" t="s">
        <v>403</v>
      </c>
      <c r="J48" s="467" t="s">
        <v>403</v>
      </c>
      <c r="K48" s="467" t="s">
        <v>403</v>
      </c>
      <c r="L48" s="467" t="s">
        <v>403</v>
      </c>
      <c r="M48" s="467" t="s">
        <v>403</v>
      </c>
      <c r="N48" s="467" t="s">
        <v>403</v>
      </c>
      <c r="O48" s="467" t="s">
        <v>403</v>
      </c>
      <c r="P48" s="467" t="s">
        <v>403</v>
      </c>
      <c r="Q48" s="467" t="s">
        <v>403</v>
      </c>
      <c r="R48" s="467" t="s">
        <v>403</v>
      </c>
      <c r="S48" s="467" t="s">
        <v>449</v>
      </c>
      <c r="T48" s="467" t="s">
        <v>403</v>
      </c>
      <c r="U48" s="467" t="s">
        <v>403</v>
      </c>
      <c r="V48" s="467" t="s">
        <v>403</v>
      </c>
      <c r="W48" s="467" t="s">
        <v>403</v>
      </c>
      <c r="X48" s="467" t="s">
        <v>403</v>
      </c>
      <c r="Y48" s="467" t="s">
        <v>403</v>
      </c>
      <c r="Z48" s="467" t="s">
        <v>403</v>
      </c>
      <c r="AA48" s="467" t="s">
        <v>403</v>
      </c>
      <c r="AB48" s="467" t="s">
        <v>403</v>
      </c>
      <c r="AC48" s="467" t="s">
        <v>403</v>
      </c>
      <c r="AD48" s="467" t="s">
        <v>403</v>
      </c>
      <c r="AE48" s="467" t="s">
        <v>403</v>
      </c>
      <c r="AF48" s="467" t="s">
        <v>403</v>
      </c>
      <c r="AG48" s="467" t="s">
        <v>403</v>
      </c>
      <c r="AH48" s="467" t="s">
        <v>403</v>
      </c>
      <c r="AI48" s="467" t="s">
        <v>403</v>
      </c>
      <c r="AJ48" s="467" t="s">
        <v>403</v>
      </c>
      <c r="AK48" s="467" t="s">
        <v>403</v>
      </c>
      <c r="AL48" s="467" t="s">
        <v>403</v>
      </c>
      <c r="AM48" s="467" t="s">
        <v>403</v>
      </c>
      <c r="AN48" s="467" t="s">
        <v>403</v>
      </c>
      <c r="AO48" s="467" t="s">
        <v>403</v>
      </c>
      <c r="AP48" s="467" t="s">
        <v>403</v>
      </c>
      <c r="AQ48" s="467" t="s">
        <v>403</v>
      </c>
      <c r="AS48" s="455" cm="1">
        <f t="array" ref="AS48">SUM(IF(ISERROR(MATCH(G48:AQ48,I_RCAScoring_Coding,0)),1,0))</f>
        <v>0</v>
      </c>
    </row>
    <row r="49" spans="1:45" ht="26" x14ac:dyDescent="0.35">
      <c r="A49" s="48">
        <f t="shared" si="0"/>
        <v>0</v>
      </c>
      <c r="C49" s="418">
        <f t="shared" si="1"/>
        <v>39</v>
      </c>
      <c r="D49" s="86" t="str" cm="1">
        <f t="array" ref="D49">IF(ISERROR(INDEX(I_LoE_Hierachy_L1Name,MATCH(E49,LEFT(I_LoE_Hierachy_L2Name,255),0))),"",INDEX(I_LoE_Hierachy_L1Name,MATCH(E49,LEFT(I_LoE_Hierachy_L2Name,255),0)))</f>
        <v>Is there evidence that the preferred option offers best value for money?</v>
      </c>
      <c r="E49" s="86" t="str">
        <v>Is there any evidence at FBC of fundamental changes that would indicate a need to re-open the option set?</v>
      </c>
      <c r="F49" s="97"/>
      <c r="G49" s="109" t="s">
        <v>403</v>
      </c>
      <c r="H49" s="109" t="s">
        <v>403</v>
      </c>
      <c r="I49" s="109" t="s">
        <v>403</v>
      </c>
      <c r="J49" s="467" t="s">
        <v>403</v>
      </c>
      <c r="K49" s="467" t="s">
        <v>403</v>
      </c>
      <c r="L49" s="467" t="s">
        <v>403</v>
      </c>
      <c r="M49" s="467" t="s">
        <v>403</v>
      </c>
      <c r="N49" s="467" t="s">
        <v>403</v>
      </c>
      <c r="O49" s="467" t="s">
        <v>403</v>
      </c>
      <c r="P49" s="467" t="s">
        <v>403</v>
      </c>
      <c r="Q49" s="467" t="s">
        <v>403</v>
      </c>
      <c r="R49" s="467" t="s">
        <v>403</v>
      </c>
      <c r="S49" s="467" t="s">
        <v>449</v>
      </c>
      <c r="T49" s="467" t="s">
        <v>403</v>
      </c>
      <c r="U49" s="467" t="s">
        <v>403</v>
      </c>
      <c r="V49" s="467" t="s">
        <v>403</v>
      </c>
      <c r="W49" s="467" t="s">
        <v>403</v>
      </c>
      <c r="X49" s="467" t="s">
        <v>403</v>
      </c>
      <c r="Y49" s="467" t="s">
        <v>403</v>
      </c>
      <c r="Z49" s="467" t="s">
        <v>403</v>
      </c>
      <c r="AA49" s="467" t="s">
        <v>403</v>
      </c>
      <c r="AB49" s="467" t="s">
        <v>403</v>
      </c>
      <c r="AC49" s="467" t="s">
        <v>403</v>
      </c>
      <c r="AD49" s="467" t="s">
        <v>403</v>
      </c>
      <c r="AE49" s="467" t="s">
        <v>403</v>
      </c>
      <c r="AF49" s="467" t="s">
        <v>403</v>
      </c>
      <c r="AG49" s="467" t="s">
        <v>403</v>
      </c>
      <c r="AH49" s="467" t="s">
        <v>403</v>
      </c>
      <c r="AI49" s="467" t="s">
        <v>403</v>
      </c>
      <c r="AJ49" s="467" t="s">
        <v>403</v>
      </c>
      <c r="AK49" s="467" t="s">
        <v>403</v>
      </c>
      <c r="AL49" s="467" t="s">
        <v>403</v>
      </c>
      <c r="AM49" s="467" t="s">
        <v>403</v>
      </c>
      <c r="AN49" s="467" t="s">
        <v>403</v>
      </c>
      <c r="AO49" s="467" t="s">
        <v>403</v>
      </c>
      <c r="AP49" s="467" t="s">
        <v>403</v>
      </c>
      <c r="AQ49" s="467" t="s">
        <v>403</v>
      </c>
      <c r="AS49" s="455" cm="1">
        <f t="array" ref="AS49">SUM(IF(ISERROR(MATCH(G49:AQ49,I_RCAScoring_Coding,0)),1,0))</f>
        <v>0</v>
      </c>
    </row>
    <row r="50" spans="1:45" ht="26" x14ac:dyDescent="0.35">
      <c r="A50" s="48">
        <f t="shared" si="0"/>
        <v>0</v>
      </c>
      <c r="C50" s="418">
        <f t="shared" si="1"/>
        <v>40</v>
      </c>
      <c r="D50" s="86" t="str" cm="1">
        <f t="array" ref="D50">IF(ISERROR(INDEX(I_LoE_Hierachy_L1Name,MATCH(E50,LEFT(I_LoE_Hierachy_L2Name,255),0))),"",INDEX(I_LoE_Hierachy_L1Name,MATCH(E50,LEFT(I_LoE_Hierachy_L2Name,255),0)))</f>
        <v>Is there evidence that the preferred option offers best value for money?</v>
      </c>
      <c r="E50" s="86" t="str">
        <v>Is there evidence that the defined tender evaluation plan has been followed?</v>
      </c>
      <c r="F50" s="97"/>
      <c r="G50" s="109" t="s">
        <v>403</v>
      </c>
      <c r="H50" s="109" t="s">
        <v>403</v>
      </c>
      <c r="I50" s="109" t="s">
        <v>403</v>
      </c>
      <c r="J50" s="467" t="s">
        <v>403</v>
      </c>
      <c r="K50" s="467" t="s">
        <v>403</v>
      </c>
      <c r="L50" s="467" t="s">
        <v>403</v>
      </c>
      <c r="M50" s="467" t="s">
        <v>403</v>
      </c>
      <c r="N50" s="467" t="s">
        <v>403</v>
      </c>
      <c r="O50" s="467" t="s">
        <v>403</v>
      </c>
      <c r="P50" s="467" t="s">
        <v>403</v>
      </c>
      <c r="Q50" s="467" t="s">
        <v>403</v>
      </c>
      <c r="R50" s="467" t="s">
        <v>403</v>
      </c>
      <c r="S50" s="467" t="s">
        <v>449</v>
      </c>
      <c r="T50" s="467" t="s">
        <v>403</v>
      </c>
      <c r="U50" s="467" t="s">
        <v>403</v>
      </c>
      <c r="V50" s="467" t="s">
        <v>403</v>
      </c>
      <c r="W50" s="467" t="s">
        <v>403</v>
      </c>
      <c r="X50" s="467" t="s">
        <v>403</v>
      </c>
      <c r="Y50" s="467" t="s">
        <v>403</v>
      </c>
      <c r="Z50" s="467" t="s">
        <v>403</v>
      </c>
      <c r="AA50" s="467" t="s">
        <v>403</v>
      </c>
      <c r="AB50" s="467" t="s">
        <v>403</v>
      </c>
      <c r="AC50" s="467" t="s">
        <v>403</v>
      </c>
      <c r="AD50" s="467" t="s">
        <v>403</v>
      </c>
      <c r="AE50" s="467" t="s">
        <v>403</v>
      </c>
      <c r="AF50" s="467" t="s">
        <v>403</v>
      </c>
      <c r="AG50" s="467" t="s">
        <v>403</v>
      </c>
      <c r="AH50" s="467" t="s">
        <v>403</v>
      </c>
      <c r="AI50" s="467" t="s">
        <v>403</v>
      </c>
      <c r="AJ50" s="467" t="s">
        <v>403</v>
      </c>
      <c r="AK50" s="467" t="s">
        <v>403</v>
      </c>
      <c r="AL50" s="467" t="s">
        <v>403</v>
      </c>
      <c r="AM50" s="467" t="s">
        <v>403</v>
      </c>
      <c r="AN50" s="467" t="s">
        <v>403</v>
      </c>
      <c r="AO50" s="467" t="s">
        <v>403</v>
      </c>
      <c r="AP50" s="467" t="s">
        <v>403</v>
      </c>
      <c r="AQ50" s="467" t="s">
        <v>403</v>
      </c>
      <c r="AS50" s="455" cm="1">
        <f t="array" ref="AS50">SUM(IF(ISERROR(MATCH(G50:AQ50,I_RCAScoring_Coding,0)),1,0))</f>
        <v>0</v>
      </c>
    </row>
    <row r="51" spans="1:45" ht="26" x14ac:dyDescent="0.35">
      <c r="A51" s="48">
        <f t="shared" si="0"/>
        <v>0</v>
      </c>
      <c r="C51" s="418">
        <f t="shared" si="1"/>
        <v>41</v>
      </c>
      <c r="D51" s="86" t="str" cm="1">
        <f t="array" ref="D51">IF(ISERROR(INDEX(I_LoE_Hierachy_L1Name,MATCH(E51,LEFT(I_LoE_Hierachy_L2Name,255),0))),"",INDEX(I_LoE_Hierachy_L1Name,MATCH(E51,LEFT(I_LoE_Hierachy_L2Name,255),0)))</f>
        <v>Is there evidence that the preferred option offers best value for money?</v>
      </c>
      <c r="E51" s="86" t="str">
        <v>Is there suitable evidence that overall Value for Money has been demonstrated?</v>
      </c>
      <c r="F51" s="97"/>
      <c r="G51" s="109" t="s">
        <v>403</v>
      </c>
      <c r="H51" s="109" t="s">
        <v>403</v>
      </c>
      <c r="I51" s="109" t="s">
        <v>403</v>
      </c>
      <c r="J51" s="467" t="s">
        <v>403</v>
      </c>
      <c r="K51" s="467" t="s">
        <v>403</v>
      </c>
      <c r="L51" s="467" t="s">
        <v>403</v>
      </c>
      <c r="M51" s="467" t="s">
        <v>403</v>
      </c>
      <c r="N51" s="467" t="s">
        <v>403</v>
      </c>
      <c r="O51" s="467" t="s">
        <v>403</v>
      </c>
      <c r="P51" s="467" t="s">
        <v>403</v>
      </c>
      <c r="Q51" s="467" t="s">
        <v>403</v>
      </c>
      <c r="R51" s="467" t="s">
        <v>403</v>
      </c>
      <c r="S51" s="467" t="s">
        <v>449</v>
      </c>
      <c r="T51" s="467" t="s">
        <v>403</v>
      </c>
      <c r="U51" s="467" t="s">
        <v>403</v>
      </c>
      <c r="V51" s="467" t="s">
        <v>403</v>
      </c>
      <c r="W51" s="467" t="s">
        <v>403</v>
      </c>
      <c r="X51" s="467" t="s">
        <v>403</v>
      </c>
      <c r="Y51" s="467" t="s">
        <v>403</v>
      </c>
      <c r="Z51" s="467" t="s">
        <v>403</v>
      </c>
      <c r="AA51" s="467" t="s">
        <v>403</v>
      </c>
      <c r="AB51" s="467" t="s">
        <v>403</v>
      </c>
      <c r="AC51" s="467" t="s">
        <v>403</v>
      </c>
      <c r="AD51" s="467" t="s">
        <v>403</v>
      </c>
      <c r="AE51" s="467" t="s">
        <v>403</v>
      </c>
      <c r="AF51" s="467" t="s">
        <v>403</v>
      </c>
      <c r="AG51" s="467" t="s">
        <v>403</v>
      </c>
      <c r="AH51" s="467" t="s">
        <v>403</v>
      </c>
      <c r="AI51" s="467" t="s">
        <v>403</v>
      </c>
      <c r="AJ51" s="467" t="s">
        <v>403</v>
      </c>
      <c r="AK51" s="467" t="s">
        <v>403</v>
      </c>
      <c r="AL51" s="467" t="s">
        <v>403</v>
      </c>
      <c r="AM51" s="467" t="s">
        <v>403</v>
      </c>
      <c r="AN51" s="467" t="s">
        <v>403</v>
      </c>
      <c r="AO51" s="467" t="s">
        <v>403</v>
      </c>
      <c r="AP51" s="467" t="s">
        <v>403</v>
      </c>
      <c r="AQ51" s="467" t="s">
        <v>403</v>
      </c>
      <c r="AS51" s="455" cm="1">
        <f t="array" ref="AS51">SUM(IF(ISERROR(MATCH(G51:AQ51,I_RCAScoring_Coding,0)),1,0))</f>
        <v>0</v>
      </c>
    </row>
    <row r="52" spans="1:45" ht="26" x14ac:dyDescent="0.35">
      <c r="A52" s="48">
        <f t="shared" si="0"/>
        <v>0</v>
      </c>
      <c r="C52" s="418">
        <f t="shared" si="1"/>
        <v>42</v>
      </c>
      <c r="D52" s="86" t="str" cm="1">
        <f t="array" ref="D52">IF(ISERROR(INDEX(I_LoE_Hierachy_L1Name,MATCH(E52,LEFT(I_LoE_Hierachy_L2Name,255),0))),"",INDEX(I_LoE_Hierachy_L1Name,MATCH(E52,LEFT(I_LoE_Hierachy_L2Name,255),0)))</f>
        <v>Is there evidence that the preferred option offers best value for money?</v>
      </c>
      <c r="E52" s="86" t="str">
        <v>Is there evidence that the Defence Economics Price Indices has been consulted and agreed indices to be applied in Variation of Price (VoP) clauses?</v>
      </c>
      <c r="F52" s="97"/>
      <c r="G52" s="109" t="s">
        <v>403</v>
      </c>
      <c r="H52" s="109" t="s">
        <v>403</v>
      </c>
      <c r="I52" s="109" t="s">
        <v>403</v>
      </c>
      <c r="J52" s="467" t="s">
        <v>403</v>
      </c>
      <c r="K52" s="467" t="s">
        <v>403</v>
      </c>
      <c r="L52" s="467" t="s">
        <v>403</v>
      </c>
      <c r="M52" s="467" t="s">
        <v>403</v>
      </c>
      <c r="N52" s="467" t="s">
        <v>403</v>
      </c>
      <c r="O52" s="467" t="s">
        <v>403</v>
      </c>
      <c r="P52" s="467" t="s">
        <v>403</v>
      </c>
      <c r="Q52" s="467" t="s">
        <v>403</v>
      </c>
      <c r="R52" s="467" t="s">
        <v>403</v>
      </c>
      <c r="S52" s="467" t="s">
        <v>449</v>
      </c>
      <c r="T52" s="467" t="s">
        <v>403</v>
      </c>
      <c r="U52" s="467" t="s">
        <v>403</v>
      </c>
      <c r="V52" s="467" t="s">
        <v>403</v>
      </c>
      <c r="W52" s="467" t="s">
        <v>403</v>
      </c>
      <c r="X52" s="467" t="s">
        <v>403</v>
      </c>
      <c r="Y52" s="467" t="s">
        <v>403</v>
      </c>
      <c r="Z52" s="467" t="s">
        <v>403</v>
      </c>
      <c r="AA52" s="467" t="s">
        <v>403</v>
      </c>
      <c r="AB52" s="467" t="s">
        <v>403</v>
      </c>
      <c r="AC52" s="467" t="s">
        <v>403</v>
      </c>
      <c r="AD52" s="467" t="s">
        <v>403</v>
      </c>
      <c r="AE52" s="467" t="s">
        <v>403</v>
      </c>
      <c r="AF52" s="467" t="s">
        <v>403</v>
      </c>
      <c r="AG52" s="467" t="s">
        <v>403</v>
      </c>
      <c r="AH52" s="467" t="s">
        <v>403</v>
      </c>
      <c r="AI52" s="467" t="s">
        <v>403</v>
      </c>
      <c r="AJ52" s="467" t="s">
        <v>403</v>
      </c>
      <c r="AK52" s="467" t="s">
        <v>403</v>
      </c>
      <c r="AL52" s="467" t="s">
        <v>403</v>
      </c>
      <c r="AM52" s="467" t="s">
        <v>403</v>
      </c>
      <c r="AN52" s="467" t="s">
        <v>403</v>
      </c>
      <c r="AO52" s="467" t="s">
        <v>403</v>
      </c>
      <c r="AP52" s="467" t="s">
        <v>403</v>
      </c>
      <c r="AQ52" s="467" t="s">
        <v>403</v>
      </c>
      <c r="AS52" s="455" cm="1">
        <f t="array" ref="AS52">SUM(IF(ISERROR(MATCH(G52:AQ52,I_RCAScoring_Coding,0)),1,0))</f>
        <v>0</v>
      </c>
    </row>
    <row r="53" spans="1:45" ht="39" x14ac:dyDescent="0.35">
      <c r="A53" s="48">
        <f t="shared" si="0"/>
        <v>0</v>
      </c>
      <c r="C53" s="418">
        <f t="shared" si="1"/>
        <v>43</v>
      </c>
      <c r="D53" s="86" t="str" cm="1">
        <f t="array" ref="D53">IF(ISERROR(INDEX(I_LoE_Hierachy_L1Name,MATCH(E53,LEFT(I_LoE_Hierachy_L2Name,255),0))),"",INDEX(I_LoE_Hierachy_L1Name,MATCH(E53,LEFT(I_LoE_Hierachy_L2Name,255),0)))</f>
        <v>Is there evidence of suitable project / programme evaluation taking place that is useful, proportionate, credible and robust?</v>
      </c>
      <c r="E53" s="86" t="str">
        <v>Is there evidence of an outline Programme Evaluation Plan (PEP) with a focus on project rationale and proportionality?</v>
      </c>
      <c r="F53" s="97"/>
      <c r="G53" s="109" t="s">
        <v>403</v>
      </c>
      <c r="H53" s="109" t="s">
        <v>403</v>
      </c>
      <c r="I53" s="109" t="s">
        <v>403</v>
      </c>
      <c r="J53" s="467" t="s">
        <v>403</v>
      </c>
      <c r="K53" s="467" t="s">
        <v>403</v>
      </c>
      <c r="L53" s="467" t="s">
        <v>403</v>
      </c>
      <c r="M53" s="467" t="s">
        <v>403</v>
      </c>
      <c r="N53" s="467" t="s">
        <v>403</v>
      </c>
      <c r="O53" s="467" t="s">
        <v>403</v>
      </c>
      <c r="P53" s="467" t="s">
        <v>448</v>
      </c>
      <c r="Q53" s="467" t="s">
        <v>403</v>
      </c>
      <c r="R53" s="467" t="s">
        <v>403</v>
      </c>
      <c r="S53" s="467" t="s">
        <v>448</v>
      </c>
      <c r="T53" s="467" t="s">
        <v>403</v>
      </c>
      <c r="U53" s="467" t="s">
        <v>403</v>
      </c>
      <c r="V53" s="467" t="s">
        <v>403</v>
      </c>
      <c r="W53" s="467" t="s">
        <v>403</v>
      </c>
      <c r="X53" s="467" t="s">
        <v>403</v>
      </c>
      <c r="Y53" s="467" t="s">
        <v>403</v>
      </c>
      <c r="Z53" s="467" t="s">
        <v>403</v>
      </c>
      <c r="AA53" s="467" t="s">
        <v>403</v>
      </c>
      <c r="AB53" s="467" t="s">
        <v>403</v>
      </c>
      <c r="AC53" s="467" t="s">
        <v>403</v>
      </c>
      <c r="AD53" s="467" t="s">
        <v>403</v>
      </c>
      <c r="AE53" s="467" t="s">
        <v>403</v>
      </c>
      <c r="AF53" s="467" t="s">
        <v>403</v>
      </c>
      <c r="AG53" s="467" t="s">
        <v>403</v>
      </c>
      <c r="AH53" s="467" t="s">
        <v>403</v>
      </c>
      <c r="AI53" s="467" t="s">
        <v>403</v>
      </c>
      <c r="AJ53" s="467" t="s">
        <v>403</v>
      </c>
      <c r="AK53" s="467" t="s">
        <v>403</v>
      </c>
      <c r="AL53" s="467" t="s">
        <v>403</v>
      </c>
      <c r="AM53" s="467" t="s">
        <v>403</v>
      </c>
      <c r="AN53" s="467" t="s">
        <v>403</v>
      </c>
      <c r="AO53" s="467" t="s">
        <v>403</v>
      </c>
      <c r="AP53" s="467" t="s">
        <v>403</v>
      </c>
      <c r="AQ53" s="467" t="s">
        <v>403</v>
      </c>
      <c r="AS53" s="455" cm="1">
        <f t="array" ref="AS53">SUM(IF(ISERROR(MATCH(G53:AQ53,I_RCAScoring_Coding,0)),1,0))</f>
        <v>0</v>
      </c>
    </row>
    <row r="54" spans="1:45" ht="39" x14ac:dyDescent="0.35">
      <c r="A54" s="48">
        <f t="shared" si="0"/>
        <v>0</v>
      </c>
      <c r="C54" s="418">
        <f t="shared" si="1"/>
        <v>44</v>
      </c>
      <c r="D54" s="86" t="str" cm="1">
        <f t="array" ref="D54">IF(ISERROR(INDEX(I_LoE_Hierachy_L1Name,MATCH(E54,LEFT(I_LoE_Hierachy_L2Name,255),0))),"",INDEX(I_LoE_Hierachy_L1Name,MATCH(E54,LEFT(I_LoE_Hierachy_L2Name,255),0)))</f>
        <v>Is there evidence of suitable project / programme evaluation taking place that is useful, proportionate, credible and robust?</v>
      </c>
      <c r="E54" s="86" t="str">
        <v>Is there evidence of a draft detailed Programme Evaluation Plan (PEP) describing expected evaluation activity through the life of the programme?</v>
      </c>
      <c r="F54" s="97"/>
      <c r="G54" s="109" t="s">
        <v>403</v>
      </c>
      <c r="H54" s="109" t="s">
        <v>403</v>
      </c>
      <c r="I54" s="109" t="s">
        <v>403</v>
      </c>
      <c r="J54" s="467" t="s">
        <v>403</v>
      </c>
      <c r="K54" s="467" t="s">
        <v>403</v>
      </c>
      <c r="L54" s="467" t="s">
        <v>403</v>
      </c>
      <c r="M54" s="467" t="s">
        <v>403</v>
      </c>
      <c r="N54" s="467" t="s">
        <v>403</v>
      </c>
      <c r="O54" s="467" t="s">
        <v>403</v>
      </c>
      <c r="P54" s="467" t="s">
        <v>448</v>
      </c>
      <c r="Q54" s="467" t="s">
        <v>403</v>
      </c>
      <c r="R54" s="467" t="s">
        <v>403</v>
      </c>
      <c r="S54" s="467" t="s">
        <v>448</v>
      </c>
      <c r="T54" s="467" t="s">
        <v>403</v>
      </c>
      <c r="U54" s="467" t="s">
        <v>403</v>
      </c>
      <c r="V54" s="467" t="s">
        <v>403</v>
      </c>
      <c r="W54" s="467" t="s">
        <v>403</v>
      </c>
      <c r="X54" s="467" t="s">
        <v>403</v>
      </c>
      <c r="Y54" s="467" t="s">
        <v>403</v>
      </c>
      <c r="Z54" s="467" t="s">
        <v>403</v>
      </c>
      <c r="AA54" s="467" t="s">
        <v>403</v>
      </c>
      <c r="AB54" s="467" t="s">
        <v>403</v>
      </c>
      <c r="AC54" s="467" t="s">
        <v>403</v>
      </c>
      <c r="AD54" s="467" t="s">
        <v>403</v>
      </c>
      <c r="AE54" s="467" t="s">
        <v>403</v>
      </c>
      <c r="AF54" s="467" t="s">
        <v>403</v>
      </c>
      <c r="AG54" s="467" t="s">
        <v>403</v>
      </c>
      <c r="AH54" s="467" t="s">
        <v>403</v>
      </c>
      <c r="AI54" s="467" t="s">
        <v>403</v>
      </c>
      <c r="AJ54" s="467" t="s">
        <v>403</v>
      </c>
      <c r="AK54" s="467" t="s">
        <v>403</v>
      </c>
      <c r="AL54" s="467" t="s">
        <v>403</v>
      </c>
      <c r="AM54" s="467" t="s">
        <v>403</v>
      </c>
      <c r="AN54" s="467" t="s">
        <v>403</v>
      </c>
      <c r="AO54" s="467" t="s">
        <v>403</v>
      </c>
      <c r="AP54" s="467" t="s">
        <v>403</v>
      </c>
      <c r="AQ54" s="467" t="s">
        <v>403</v>
      </c>
      <c r="AS54" s="455" cm="1">
        <f t="array" ref="AS54">SUM(IF(ISERROR(MATCH(G54:AQ54,I_RCAScoring_Coding,0)),1,0))</f>
        <v>0</v>
      </c>
    </row>
    <row r="55" spans="1:45" ht="39" x14ac:dyDescent="0.35">
      <c r="A55" s="48">
        <f t="shared" si="0"/>
        <v>0</v>
      </c>
      <c r="C55" s="418">
        <f t="shared" si="1"/>
        <v>45</v>
      </c>
      <c r="D55" s="86" t="str" cm="1">
        <f t="array" ref="D55">IF(ISERROR(INDEX(I_LoE_Hierachy_L1Name,MATCH(E55,LEFT(I_LoE_Hierachy_L2Name,255),0))),"",INDEX(I_LoE_Hierachy_L1Name,MATCH(E55,LEFT(I_LoE_Hierachy_L2Name,255),0)))</f>
        <v>Is there evidence of suitable project / programme evaluation taking place that is useful, proportionate, credible and robust?</v>
      </c>
      <c r="E55" s="86" t="str">
        <v>Is there evidence of comprehensive Programme Evaluation Plan with proportionate scoping, design, considered evaluation questions, and a high-level timetable?</v>
      </c>
      <c r="F55" s="97"/>
      <c r="G55" s="109" t="s">
        <v>403</v>
      </c>
      <c r="H55" s="109" t="s">
        <v>403</v>
      </c>
      <c r="I55" s="109" t="s">
        <v>403</v>
      </c>
      <c r="J55" s="467" t="s">
        <v>403</v>
      </c>
      <c r="K55" s="467" t="s">
        <v>403</v>
      </c>
      <c r="L55" s="467" t="s">
        <v>403</v>
      </c>
      <c r="M55" s="467" t="s">
        <v>403</v>
      </c>
      <c r="N55" s="467" t="s">
        <v>403</v>
      </c>
      <c r="O55" s="467" t="s">
        <v>403</v>
      </c>
      <c r="P55" s="467" t="s">
        <v>448</v>
      </c>
      <c r="Q55" s="467" t="s">
        <v>403</v>
      </c>
      <c r="R55" s="467" t="s">
        <v>403</v>
      </c>
      <c r="S55" s="467" t="s">
        <v>448</v>
      </c>
      <c r="T55" s="467" t="s">
        <v>403</v>
      </c>
      <c r="U55" s="467" t="s">
        <v>403</v>
      </c>
      <c r="V55" s="467" t="s">
        <v>403</v>
      </c>
      <c r="W55" s="467" t="s">
        <v>403</v>
      </c>
      <c r="X55" s="467" t="s">
        <v>403</v>
      </c>
      <c r="Y55" s="467" t="s">
        <v>403</v>
      </c>
      <c r="Z55" s="467" t="s">
        <v>403</v>
      </c>
      <c r="AA55" s="467" t="s">
        <v>403</v>
      </c>
      <c r="AB55" s="467" t="s">
        <v>403</v>
      </c>
      <c r="AC55" s="467" t="s">
        <v>403</v>
      </c>
      <c r="AD55" s="467" t="s">
        <v>403</v>
      </c>
      <c r="AE55" s="467" t="s">
        <v>403</v>
      </c>
      <c r="AF55" s="467" t="s">
        <v>403</v>
      </c>
      <c r="AG55" s="467" t="s">
        <v>403</v>
      </c>
      <c r="AH55" s="467" t="s">
        <v>403</v>
      </c>
      <c r="AI55" s="467" t="s">
        <v>403</v>
      </c>
      <c r="AJ55" s="467" t="s">
        <v>403</v>
      </c>
      <c r="AK55" s="467" t="s">
        <v>403</v>
      </c>
      <c r="AL55" s="467" t="s">
        <v>403</v>
      </c>
      <c r="AM55" s="467" t="s">
        <v>403</v>
      </c>
      <c r="AN55" s="467" t="s">
        <v>403</v>
      </c>
      <c r="AO55" s="467" t="s">
        <v>403</v>
      </c>
      <c r="AP55" s="467" t="s">
        <v>403</v>
      </c>
      <c r="AQ55" s="467" t="s">
        <v>403</v>
      </c>
      <c r="AS55" s="455" cm="1">
        <f t="array" ref="AS55">SUM(IF(ISERROR(MATCH(G55:AQ55,I_RCAScoring_Coding,0)),1,0))</f>
        <v>0</v>
      </c>
    </row>
    <row r="56" spans="1:45" ht="39" x14ac:dyDescent="0.35">
      <c r="A56" s="48">
        <f t="shared" si="0"/>
        <v>0</v>
      </c>
      <c r="C56" s="418">
        <f t="shared" si="1"/>
        <v>46</v>
      </c>
      <c r="D56" s="86" t="str" cm="1">
        <f t="array" ref="D56">IF(ISERROR(INDEX(I_LoE_Hierachy_L1Name,MATCH(E56,LEFT(I_LoE_Hierachy_L2Name,255),0))),"",INDEX(I_LoE_Hierachy_L1Name,MATCH(E56,LEFT(I_LoE_Hierachy_L2Name,255),0)))</f>
        <v>Is there evidence of an appropriate Commercial Strategy at this stage of acquisition?</v>
      </c>
      <c r="E56" s="86" t="str">
        <v>Is there evidence that a need is identified and solution possible?</v>
      </c>
      <c r="F56" s="97"/>
      <c r="G56" s="109" t="s">
        <v>403</v>
      </c>
      <c r="H56" s="109" t="s">
        <v>403</v>
      </c>
      <c r="I56" s="109" t="s">
        <v>403</v>
      </c>
      <c r="J56" s="467" t="s">
        <v>403</v>
      </c>
      <c r="K56" s="467" t="s">
        <v>403</v>
      </c>
      <c r="L56" s="467" t="s">
        <v>403</v>
      </c>
      <c r="M56" s="467" t="s">
        <v>403</v>
      </c>
      <c r="N56" s="467" t="s">
        <v>403</v>
      </c>
      <c r="O56" s="467" t="s">
        <v>403</v>
      </c>
      <c r="P56" s="467" t="s">
        <v>403</v>
      </c>
      <c r="Q56" s="467" t="s">
        <v>403</v>
      </c>
      <c r="R56" s="467" t="s">
        <v>403</v>
      </c>
      <c r="S56" s="467" t="s">
        <v>403</v>
      </c>
      <c r="T56" s="467" t="s">
        <v>403</v>
      </c>
      <c r="U56" s="467" t="s">
        <v>403</v>
      </c>
      <c r="V56" s="467" t="s">
        <v>448</v>
      </c>
      <c r="W56" s="467" t="s">
        <v>448</v>
      </c>
      <c r="X56" s="467" t="s">
        <v>403</v>
      </c>
      <c r="Y56" s="467" t="s">
        <v>450</v>
      </c>
      <c r="Z56" s="467" t="s">
        <v>403</v>
      </c>
      <c r="AA56" s="467" t="s">
        <v>403</v>
      </c>
      <c r="AB56" s="467" t="s">
        <v>403</v>
      </c>
      <c r="AC56" s="467" t="s">
        <v>403</v>
      </c>
      <c r="AD56" s="467" t="s">
        <v>403</v>
      </c>
      <c r="AE56" s="467" t="s">
        <v>403</v>
      </c>
      <c r="AF56" s="467" t="s">
        <v>403</v>
      </c>
      <c r="AG56" s="467" t="s">
        <v>448</v>
      </c>
      <c r="AH56" s="467" t="s">
        <v>403</v>
      </c>
      <c r="AI56" s="467" t="s">
        <v>403</v>
      </c>
      <c r="AJ56" s="467" t="s">
        <v>403</v>
      </c>
      <c r="AK56" s="467" t="s">
        <v>448</v>
      </c>
      <c r="AL56" s="467" t="s">
        <v>403</v>
      </c>
      <c r="AM56" s="467" t="s">
        <v>403</v>
      </c>
      <c r="AN56" s="467" t="s">
        <v>403</v>
      </c>
      <c r="AO56" s="467" t="s">
        <v>403</v>
      </c>
      <c r="AP56" s="467" t="s">
        <v>403</v>
      </c>
      <c r="AQ56" s="467" t="s">
        <v>403</v>
      </c>
      <c r="AS56" s="455" cm="1">
        <f t="array" ref="AS56">SUM(IF(ISERROR(MATCH(G56:AQ56,I_RCAScoring_Coding,0)),1,0))</f>
        <v>0</v>
      </c>
    </row>
    <row r="57" spans="1:45" ht="39" x14ac:dyDescent="0.35">
      <c r="A57" s="48">
        <f t="shared" si="0"/>
        <v>0</v>
      </c>
      <c r="C57" s="418">
        <f t="shared" si="1"/>
        <v>47</v>
      </c>
      <c r="D57" s="86" t="str" cm="1">
        <f t="array" ref="D57">IF(ISERROR(INDEX(I_LoE_Hierachy_L1Name,MATCH(E57,LEFT(I_LoE_Hierachy_L2Name,255),0))),"",INDEX(I_LoE_Hierachy_L1Name,MATCH(E57,LEFT(I_LoE_Hierachy_L2Name,255),0)))</f>
        <v>Is there evidence of an appropriate Commercial Strategy at this stage of acquisition?</v>
      </c>
      <c r="E57" s="86" t="str">
        <v>Is there evidence that the approach to Market Engagement is sufficiently mature and meets Cabinet Office guidance on Market Engagement?</v>
      </c>
      <c r="F57" s="97"/>
      <c r="G57" s="109" t="s">
        <v>403</v>
      </c>
      <c r="H57" s="109" t="s">
        <v>403</v>
      </c>
      <c r="I57" s="109" t="s">
        <v>403</v>
      </c>
      <c r="J57" s="467" t="s">
        <v>403</v>
      </c>
      <c r="K57" s="467" t="s">
        <v>403</v>
      </c>
      <c r="L57" s="467" t="s">
        <v>403</v>
      </c>
      <c r="M57" s="467" t="s">
        <v>403</v>
      </c>
      <c r="N57" s="467" t="s">
        <v>403</v>
      </c>
      <c r="O57" s="467" t="s">
        <v>403</v>
      </c>
      <c r="P57" s="467" t="s">
        <v>403</v>
      </c>
      <c r="Q57" s="467" t="s">
        <v>403</v>
      </c>
      <c r="R57" s="467" t="s">
        <v>403</v>
      </c>
      <c r="S57" s="467" t="s">
        <v>403</v>
      </c>
      <c r="T57" s="467" t="s">
        <v>403</v>
      </c>
      <c r="U57" s="467" t="s">
        <v>403</v>
      </c>
      <c r="V57" s="467" t="s">
        <v>448</v>
      </c>
      <c r="W57" s="467" t="s">
        <v>448</v>
      </c>
      <c r="X57" s="467" t="s">
        <v>403</v>
      </c>
      <c r="Y57" s="467" t="s">
        <v>450</v>
      </c>
      <c r="Z57" s="467" t="s">
        <v>403</v>
      </c>
      <c r="AA57" s="467" t="s">
        <v>403</v>
      </c>
      <c r="AB57" s="467" t="s">
        <v>403</v>
      </c>
      <c r="AC57" s="467" t="s">
        <v>403</v>
      </c>
      <c r="AD57" s="467" t="s">
        <v>403</v>
      </c>
      <c r="AE57" s="467" t="s">
        <v>403</v>
      </c>
      <c r="AF57" s="467" t="s">
        <v>403</v>
      </c>
      <c r="AG57" s="467" t="s">
        <v>448</v>
      </c>
      <c r="AH57" s="467" t="s">
        <v>403</v>
      </c>
      <c r="AI57" s="467" t="s">
        <v>403</v>
      </c>
      <c r="AJ57" s="467" t="s">
        <v>403</v>
      </c>
      <c r="AK57" s="467" t="s">
        <v>448</v>
      </c>
      <c r="AL57" s="467" t="s">
        <v>403</v>
      </c>
      <c r="AM57" s="467" t="s">
        <v>403</v>
      </c>
      <c r="AN57" s="467" t="s">
        <v>403</v>
      </c>
      <c r="AO57" s="467" t="s">
        <v>403</v>
      </c>
      <c r="AP57" s="467" t="s">
        <v>403</v>
      </c>
      <c r="AQ57" s="467" t="s">
        <v>403</v>
      </c>
      <c r="AS57" s="455" cm="1">
        <f t="array" ref="AS57">SUM(IF(ISERROR(MATCH(G57:AQ57,I_RCAScoring_Coding,0)),1,0))</f>
        <v>0</v>
      </c>
    </row>
    <row r="58" spans="1:45" ht="39" x14ac:dyDescent="0.35">
      <c r="A58" s="48">
        <f t="shared" si="0"/>
        <v>0</v>
      </c>
      <c r="C58" s="418">
        <f t="shared" si="1"/>
        <v>48</v>
      </c>
      <c r="D58" s="86" t="str" cm="1">
        <f t="array" ref="D58">IF(ISERROR(INDEX(I_LoE_Hierachy_L1Name,MATCH(E58,LEFT(I_LoE_Hierachy_L2Name,255),0))),"",INDEX(I_LoE_Hierachy_L1Name,MATCH(E58,LEFT(I_LoE_Hierachy_L2Name,255),0)))</f>
        <v>Is there evidence of an appropriate Commercial Strategy at this stage of acquisition?</v>
      </c>
      <c r="E58" s="86" t="str">
        <v>Is there evidence of appropriate Category Management consideration being made with the commercial solution?</v>
      </c>
      <c r="F58" s="97"/>
      <c r="G58" s="109" t="s">
        <v>403</v>
      </c>
      <c r="H58" s="109" t="s">
        <v>403</v>
      </c>
      <c r="I58" s="109" t="s">
        <v>403</v>
      </c>
      <c r="J58" s="467" t="s">
        <v>403</v>
      </c>
      <c r="K58" s="467" t="s">
        <v>403</v>
      </c>
      <c r="L58" s="467" t="s">
        <v>403</v>
      </c>
      <c r="M58" s="467" t="s">
        <v>403</v>
      </c>
      <c r="N58" s="467" t="s">
        <v>403</v>
      </c>
      <c r="O58" s="467" t="s">
        <v>403</v>
      </c>
      <c r="P58" s="467" t="s">
        <v>403</v>
      </c>
      <c r="Q58" s="467" t="s">
        <v>403</v>
      </c>
      <c r="R58" s="467" t="s">
        <v>403</v>
      </c>
      <c r="S58" s="467" t="s">
        <v>403</v>
      </c>
      <c r="T58" s="467" t="s">
        <v>403</v>
      </c>
      <c r="U58" s="467" t="s">
        <v>403</v>
      </c>
      <c r="V58" s="467" t="s">
        <v>448</v>
      </c>
      <c r="W58" s="467" t="s">
        <v>448</v>
      </c>
      <c r="X58" s="467" t="s">
        <v>403</v>
      </c>
      <c r="Y58" s="467" t="s">
        <v>450</v>
      </c>
      <c r="Z58" s="467" t="s">
        <v>403</v>
      </c>
      <c r="AA58" s="467" t="s">
        <v>403</v>
      </c>
      <c r="AB58" s="467" t="s">
        <v>403</v>
      </c>
      <c r="AC58" s="467" t="s">
        <v>403</v>
      </c>
      <c r="AD58" s="467" t="s">
        <v>403</v>
      </c>
      <c r="AE58" s="467" t="s">
        <v>403</v>
      </c>
      <c r="AF58" s="467" t="s">
        <v>403</v>
      </c>
      <c r="AG58" s="467" t="s">
        <v>448</v>
      </c>
      <c r="AH58" s="467" t="s">
        <v>403</v>
      </c>
      <c r="AI58" s="467" t="s">
        <v>403</v>
      </c>
      <c r="AJ58" s="467" t="s">
        <v>403</v>
      </c>
      <c r="AK58" s="467" t="s">
        <v>448</v>
      </c>
      <c r="AL58" s="467" t="s">
        <v>403</v>
      </c>
      <c r="AM58" s="467" t="s">
        <v>403</v>
      </c>
      <c r="AN58" s="467" t="s">
        <v>403</v>
      </c>
      <c r="AO58" s="467" t="s">
        <v>403</v>
      </c>
      <c r="AP58" s="467" t="s">
        <v>403</v>
      </c>
      <c r="AQ58" s="467" t="s">
        <v>403</v>
      </c>
      <c r="AS58" s="455" cm="1">
        <f t="array" ref="AS58">SUM(IF(ISERROR(MATCH(G58:AQ58,I_RCAScoring_Coding,0)),1,0))</f>
        <v>0</v>
      </c>
    </row>
    <row r="59" spans="1:45" ht="39" x14ac:dyDescent="0.35">
      <c r="A59" s="48">
        <f t="shared" si="0"/>
        <v>0</v>
      </c>
      <c r="C59" s="418">
        <f t="shared" si="1"/>
        <v>49</v>
      </c>
      <c r="D59" s="86" t="str" cm="1">
        <f t="array" ref="D59">IF(ISERROR(INDEX(I_LoE_Hierachy_L1Name,MATCH(E59,LEFT(I_LoE_Hierachy_L2Name,255),0))),"",INDEX(I_LoE_Hierachy_L1Name,MATCH(E59,LEFT(I_LoE_Hierachy_L2Name,255),0)))</f>
        <v>Is there evidence of an appropriate Commercial Strategy at this stage of acquisition?</v>
      </c>
      <c r="E59" s="86" t="str">
        <v>Is there evidence of commercial risk assessment and mitigation management appropriate to that stage of the programme?</v>
      </c>
      <c r="F59" s="97"/>
      <c r="G59" s="109" t="s">
        <v>403</v>
      </c>
      <c r="H59" s="109" t="s">
        <v>403</v>
      </c>
      <c r="I59" s="109" t="s">
        <v>403</v>
      </c>
      <c r="J59" s="467" t="s">
        <v>403</v>
      </c>
      <c r="K59" s="467" t="s">
        <v>403</v>
      </c>
      <c r="L59" s="467" t="s">
        <v>403</v>
      </c>
      <c r="M59" s="467" t="s">
        <v>403</v>
      </c>
      <c r="N59" s="467" t="s">
        <v>403</v>
      </c>
      <c r="O59" s="467" t="s">
        <v>403</v>
      </c>
      <c r="P59" s="467" t="s">
        <v>403</v>
      </c>
      <c r="Q59" s="467" t="s">
        <v>403</v>
      </c>
      <c r="R59" s="467" t="s">
        <v>403</v>
      </c>
      <c r="S59" s="467" t="s">
        <v>403</v>
      </c>
      <c r="T59" s="467" t="s">
        <v>403</v>
      </c>
      <c r="U59" s="467" t="s">
        <v>403</v>
      </c>
      <c r="V59" s="467" t="s">
        <v>448</v>
      </c>
      <c r="W59" s="467" t="s">
        <v>448</v>
      </c>
      <c r="X59" s="467" t="s">
        <v>403</v>
      </c>
      <c r="Y59" s="467" t="s">
        <v>450</v>
      </c>
      <c r="Z59" s="467" t="s">
        <v>403</v>
      </c>
      <c r="AA59" s="467" t="s">
        <v>403</v>
      </c>
      <c r="AB59" s="467" t="s">
        <v>403</v>
      </c>
      <c r="AC59" s="467" t="s">
        <v>403</v>
      </c>
      <c r="AD59" s="467" t="s">
        <v>403</v>
      </c>
      <c r="AE59" s="467" t="s">
        <v>403</v>
      </c>
      <c r="AF59" s="467" t="s">
        <v>403</v>
      </c>
      <c r="AG59" s="467" t="s">
        <v>448</v>
      </c>
      <c r="AH59" s="467" t="s">
        <v>403</v>
      </c>
      <c r="AI59" s="467" t="s">
        <v>403</v>
      </c>
      <c r="AJ59" s="467" t="s">
        <v>403</v>
      </c>
      <c r="AK59" s="467" t="s">
        <v>448</v>
      </c>
      <c r="AL59" s="467" t="s">
        <v>403</v>
      </c>
      <c r="AM59" s="467" t="s">
        <v>403</v>
      </c>
      <c r="AN59" s="467" t="s">
        <v>403</v>
      </c>
      <c r="AO59" s="467" t="s">
        <v>403</v>
      </c>
      <c r="AP59" s="467" t="s">
        <v>403</v>
      </c>
      <c r="AQ59" s="467" t="s">
        <v>403</v>
      </c>
      <c r="AS59" s="455" cm="1">
        <f t="array" ref="AS59">SUM(IF(ISERROR(MATCH(G59:AQ59,I_RCAScoring_Coding,0)),1,0))</f>
        <v>0</v>
      </c>
    </row>
    <row r="60" spans="1:45" ht="39" x14ac:dyDescent="0.35">
      <c r="A60" s="48">
        <f t="shared" si="0"/>
        <v>0</v>
      </c>
      <c r="C60" s="418">
        <f t="shared" si="1"/>
        <v>50</v>
      </c>
      <c r="D60" s="86" t="str" cm="1">
        <f t="array" ref="D60">IF(ISERROR(INDEX(I_LoE_Hierachy_L1Name,MATCH(E60,LEFT(I_LoE_Hierachy_L2Name,255),0))),"",INDEX(I_LoE_Hierachy_L1Name,MATCH(E60,LEFT(I_LoE_Hierachy_L2Name,255),0)))</f>
        <v>Is there evidence of an appropriate Commercial Strategy at this stage of acquisition?</v>
      </c>
      <c r="E60" s="86" t="str">
        <v>Is there evidence of commercial models analysis, including contract duration, being suitably mature?</v>
      </c>
      <c r="F60" s="97"/>
      <c r="G60" s="109" t="s">
        <v>403</v>
      </c>
      <c r="H60" s="109" t="s">
        <v>403</v>
      </c>
      <c r="I60" s="109" t="s">
        <v>403</v>
      </c>
      <c r="J60" s="467" t="s">
        <v>403</v>
      </c>
      <c r="K60" s="467" t="s">
        <v>403</v>
      </c>
      <c r="L60" s="467" t="s">
        <v>403</v>
      </c>
      <c r="M60" s="467" t="s">
        <v>403</v>
      </c>
      <c r="N60" s="467" t="s">
        <v>403</v>
      </c>
      <c r="O60" s="467" t="s">
        <v>403</v>
      </c>
      <c r="P60" s="467" t="s">
        <v>403</v>
      </c>
      <c r="Q60" s="467" t="s">
        <v>403</v>
      </c>
      <c r="R60" s="467" t="s">
        <v>403</v>
      </c>
      <c r="S60" s="467" t="s">
        <v>403</v>
      </c>
      <c r="T60" s="467" t="s">
        <v>403</v>
      </c>
      <c r="U60" s="467" t="s">
        <v>403</v>
      </c>
      <c r="V60" s="467" t="s">
        <v>448</v>
      </c>
      <c r="W60" s="467" t="s">
        <v>448</v>
      </c>
      <c r="X60" s="467" t="s">
        <v>403</v>
      </c>
      <c r="Y60" s="467" t="s">
        <v>450</v>
      </c>
      <c r="Z60" s="467" t="s">
        <v>403</v>
      </c>
      <c r="AA60" s="467" t="s">
        <v>403</v>
      </c>
      <c r="AB60" s="467" t="s">
        <v>403</v>
      </c>
      <c r="AC60" s="467" t="s">
        <v>403</v>
      </c>
      <c r="AD60" s="467" t="s">
        <v>403</v>
      </c>
      <c r="AE60" s="467" t="s">
        <v>403</v>
      </c>
      <c r="AF60" s="467" t="s">
        <v>403</v>
      </c>
      <c r="AG60" s="467" t="s">
        <v>448</v>
      </c>
      <c r="AH60" s="467" t="s">
        <v>403</v>
      </c>
      <c r="AI60" s="467" t="s">
        <v>403</v>
      </c>
      <c r="AJ60" s="467" t="s">
        <v>403</v>
      </c>
      <c r="AK60" s="467" t="s">
        <v>448</v>
      </c>
      <c r="AL60" s="467" t="s">
        <v>403</v>
      </c>
      <c r="AM60" s="467" t="s">
        <v>403</v>
      </c>
      <c r="AN60" s="467" t="s">
        <v>403</v>
      </c>
      <c r="AO60" s="467" t="s">
        <v>403</v>
      </c>
      <c r="AP60" s="467" t="s">
        <v>403</v>
      </c>
      <c r="AQ60" s="467" t="s">
        <v>403</v>
      </c>
      <c r="AS60" s="455" cm="1">
        <f t="array" ref="AS60">SUM(IF(ISERROR(MATCH(G60:AQ60,I_RCAScoring_Coding,0)),1,0))</f>
        <v>0</v>
      </c>
    </row>
    <row r="61" spans="1:45" ht="39" x14ac:dyDescent="0.35">
      <c r="A61" s="48">
        <f t="shared" si="0"/>
        <v>0</v>
      </c>
      <c r="C61" s="418">
        <f t="shared" si="1"/>
        <v>51</v>
      </c>
      <c r="D61" s="86" t="str" cm="1">
        <f t="array" ref="D61">IF(ISERROR(INDEX(I_LoE_Hierachy_L1Name,MATCH(E61,LEFT(I_LoE_Hierachy_L2Name,255),0))),"",INDEX(I_LoE_Hierachy_L1Name,MATCH(E61,LEFT(I_LoE_Hierachy_L2Name,255),0)))</f>
        <v>Is there evidence of an appropriate Commercial Strategy at this stage of acquisition?</v>
      </c>
      <c r="E61" s="86" t="str">
        <v>Is there evidence of a mature approach to security matters?</v>
      </c>
      <c r="F61" s="97"/>
      <c r="G61" s="109" t="s">
        <v>403</v>
      </c>
      <c r="H61" s="109" t="s">
        <v>403</v>
      </c>
      <c r="I61" s="109" t="s">
        <v>403</v>
      </c>
      <c r="J61" s="467" t="s">
        <v>403</v>
      </c>
      <c r="K61" s="467" t="s">
        <v>403</v>
      </c>
      <c r="L61" s="467" t="s">
        <v>403</v>
      </c>
      <c r="M61" s="467" t="s">
        <v>403</v>
      </c>
      <c r="N61" s="467" t="s">
        <v>403</v>
      </c>
      <c r="O61" s="467" t="s">
        <v>403</v>
      </c>
      <c r="P61" s="467" t="s">
        <v>403</v>
      </c>
      <c r="Q61" s="467" t="s">
        <v>403</v>
      </c>
      <c r="R61" s="467" t="s">
        <v>403</v>
      </c>
      <c r="S61" s="467" t="s">
        <v>403</v>
      </c>
      <c r="T61" s="467" t="s">
        <v>403</v>
      </c>
      <c r="U61" s="467" t="s">
        <v>403</v>
      </c>
      <c r="V61" s="467" t="s">
        <v>448</v>
      </c>
      <c r="W61" s="467" t="s">
        <v>448</v>
      </c>
      <c r="X61" s="467" t="s">
        <v>403</v>
      </c>
      <c r="Y61" s="467" t="s">
        <v>450</v>
      </c>
      <c r="Z61" s="467" t="s">
        <v>403</v>
      </c>
      <c r="AA61" s="467" t="s">
        <v>403</v>
      </c>
      <c r="AB61" s="467" t="s">
        <v>403</v>
      </c>
      <c r="AC61" s="467" t="s">
        <v>403</v>
      </c>
      <c r="AD61" s="467" t="s">
        <v>403</v>
      </c>
      <c r="AE61" s="467" t="s">
        <v>403</v>
      </c>
      <c r="AF61" s="467" t="s">
        <v>403</v>
      </c>
      <c r="AG61" s="467" t="s">
        <v>448</v>
      </c>
      <c r="AH61" s="467" t="s">
        <v>403</v>
      </c>
      <c r="AI61" s="467" t="s">
        <v>403</v>
      </c>
      <c r="AJ61" s="467" t="s">
        <v>403</v>
      </c>
      <c r="AK61" s="467" t="s">
        <v>448</v>
      </c>
      <c r="AL61" s="467" t="s">
        <v>403</v>
      </c>
      <c r="AM61" s="467" t="s">
        <v>403</v>
      </c>
      <c r="AN61" s="467" t="s">
        <v>403</v>
      </c>
      <c r="AO61" s="467" t="s">
        <v>403</v>
      </c>
      <c r="AP61" s="467" t="s">
        <v>403</v>
      </c>
      <c r="AQ61" s="467" t="s">
        <v>403</v>
      </c>
      <c r="AS61" s="455" cm="1">
        <f t="array" ref="AS61">SUM(IF(ISERROR(MATCH(G61:AQ61,I_RCAScoring_Coding,0)),1,0))</f>
        <v>0</v>
      </c>
    </row>
    <row r="62" spans="1:45" ht="39" x14ac:dyDescent="0.35">
      <c r="A62" s="48">
        <f t="shared" si="0"/>
        <v>0</v>
      </c>
      <c r="C62" s="418">
        <f t="shared" si="1"/>
        <v>52</v>
      </c>
      <c r="D62" s="86" t="str" cm="1">
        <f t="array" ref="D62">IF(ISERROR(INDEX(I_LoE_Hierachy_L1Name,MATCH(E62,LEFT(I_LoE_Hierachy_L2Name,255),0))),"",INDEX(I_LoE_Hierachy_L1Name,MATCH(E62,LEFT(I_LoE_Hierachy_L2Name,255),0)))</f>
        <v>Is there evidence of an appropriate Commercial Strategy at this stage of acquisition?</v>
      </c>
      <c r="E62" s="86" t="str">
        <v>Is there evidence of a mature approach to safety and that the required safety design and production capability is available from potential or selected suppliers?</v>
      </c>
      <c r="F62" s="97"/>
      <c r="G62" s="109" t="s">
        <v>403</v>
      </c>
      <c r="H62" s="109" t="s">
        <v>403</v>
      </c>
      <c r="I62" s="109" t="s">
        <v>403</v>
      </c>
      <c r="J62" s="467" t="s">
        <v>403</v>
      </c>
      <c r="K62" s="467" t="s">
        <v>403</v>
      </c>
      <c r="L62" s="467" t="s">
        <v>403</v>
      </c>
      <c r="M62" s="467" t="s">
        <v>403</v>
      </c>
      <c r="N62" s="467" t="s">
        <v>403</v>
      </c>
      <c r="O62" s="467" t="s">
        <v>403</v>
      </c>
      <c r="P62" s="467" t="s">
        <v>403</v>
      </c>
      <c r="Q62" s="467" t="s">
        <v>403</v>
      </c>
      <c r="R62" s="467" t="s">
        <v>403</v>
      </c>
      <c r="S62" s="467" t="s">
        <v>403</v>
      </c>
      <c r="T62" s="467" t="s">
        <v>403</v>
      </c>
      <c r="U62" s="467" t="s">
        <v>403</v>
      </c>
      <c r="V62" s="467" t="s">
        <v>448</v>
      </c>
      <c r="W62" s="467" t="s">
        <v>448</v>
      </c>
      <c r="X62" s="467" t="s">
        <v>403</v>
      </c>
      <c r="Y62" s="467" t="s">
        <v>450</v>
      </c>
      <c r="Z62" s="467" t="s">
        <v>403</v>
      </c>
      <c r="AA62" s="467" t="s">
        <v>403</v>
      </c>
      <c r="AB62" s="467" t="s">
        <v>403</v>
      </c>
      <c r="AC62" s="467" t="s">
        <v>403</v>
      </c>
      <c r="AD62" s="467" t="s">
        <v>403</v>
      </c>
      <c r="AE62" s="467" t="s">
        <v>403</v>
      </c>
      <c r="AF62" s="467" t="s">
        <v>403</v>
      </c>
      <c r="AG62" s="467" t="s">
        <v>448</v>
      </c>
      <c r="AH62" s="467" t="s">
        <v>403</v>
      </c>
      <c r="AI62" s="467" t="s">
        <v>403</v>
      </c>
      <c r="AJ62" s="467" t="s">
        <v>403</v>
      </c>
      <c r="AK62" s="467" t="s">
        <v>448</v>
      </c>
      <c r="AL62" s="467" t="s">
        <v>403</v>
      </c>
      <c r="AM62" s="467" t="s">
        <v>403</v>
      </c>
      <c r="AN62" s="467" t="s">
        <v>403</v>
      </c>
      <c r="AO62" s="467" t="s">
        <v>403</v>
      </c>
      <c r="AP62" s="467" t="s">
        <v>403</v>
      </c>
      <c r="AQ62" s="467" t="s">
        <v>403</v>
      </c>
      <c r="AS62" s="455" cm="1">
        <f t="array" ref="AS62">SUM(IF(ISERROR(MATCH(G62:AQ62,I_RCAScoring_Coding,0)),1,0))</f>
        <v>0</v>
      </c>
    </row>
    <row r="63" spans="1:45" ht="39" x14ac:dyDescent="0.35">
      <c r="A63" s="48">
        <f t="shared" si="0"/>
        <v>0</v>
      </c>
      <c r="C63" s="418">
        <f t="shared" si="1"/>
        <v>53</v>
      </c>
      <c r="D63" s="86" t="str" cm="1">
        <f t="array" ref="D63">IF(ISERROR(INDEX(I_LoE_Hierachy_L1Name,MATCH(E63,LEFT(I_LoE_Hierachy_L2Name,255),0))),"",INDEX(I_LoE_Hierachy_L1Name,MATCH(E63,LEFT(I_LoE_Hierachy_L2Name,255),0)))</f>
        <v>Is there evidence of an appropriate Commercial Strategy at this stage of acquisition?</v>
      </c>
      <c r="E63" s="86" t="str">
        <v>Is there evidence of sufficient commercial resource planning to support the commercial strategy and desired outcomes?</v>
      </c>
      <c r="F63" s="97"/>
      <c r="G63" s="109" t="s">
        <v>403</v>
      </c>
      <c r="H63" s="109" t="s">
        <v>403</v>
      </c>
      <c r="I63" s="109" t="s">
        <v>403</v>
      </c>
      <c r="J63" s="467" t="s">
        <v>403</v>
      </c>
      <c r="K63" s="467" t="s">
        <v>403</v>
      </c>
      <c r="L63" s="467" t="s">
        <v>403</v>
      </c>
      <c r="M63" s="467" t="s">
        <v>403</v>
      </c>
      <c r="N63" s="467" t="s">
        <v>403</v>
      </c>
      <c r="O63" s="467" t="s">
        <v>403</v>
      </c>
      <c r="P63" s="467" t="s">
        <v>403</v>
      </c>
      <c r="Q63" s="467" t="s">
        <v>403</v>
      </c>
      <c r="R63" s="467" t="s">
        <v>403</v>
      </c>
      <c r="S63" s="467" t="s">
        <v>403</v>
      </c>
      <c r="T63" s="467" t="s">
        <v>403</v>
      </c>
      <c r="U63" s="467" t="s">
        <v>403</v>
      </c>
      <c r="V63" s="467" t="s">
        <v>448</v>
      </c>
      <c r="W63" s="467" t="s">
        <v>448</v>
      </c>
      <c r="X63" s="467" t="s">
        <v>403</v>
      </c>
      <c r="Y63" s="467" t="s">
        <v>450</v>
      </c>
      <c r="Z63" s="467" t="s">
        <v>403</v>
      </c>
      <c r="AA63" s="467" t="s">
        <v>403</v>
      </c>
      <c r="AB63" s="467" t="s">
        <v>403</v>
      </c>
      <c r="AC63" s="467" t="s">
        <v>403</v>
      </c>
      <c r="AD63" s="467" t="s">
        <v>403</v>
      </c>
      <c r="AE63" s="467" t="s">
        <v>403</v>
      </c>
      <c r="AF63" s="467" t="s">
        <v>403</v>
      </c>
      <c r="AG63" s="467" t="s">
        <v>448</v>
      </c>
      <c r="AH63" s="467" t="s">
        <v>403</v>
      </c>
      <c r="AI63" s="467" t="s">
        <v>403</v>
      </c>
      <c r="AJ63" s="467" t="s">
        <v>403</v>
      </c>
      <c r="AK63" s="467" t="s">
        <v>448</v>
      </c>
      <c r="AL63" s="467" t="s">
        <v>403</v>
      </c>
      <c r="AM63" s="467" t="s">
        <v>403</v>
      </c>
      <c r="AN63" s="467" t="s">
        <v>403</v>
      </c>
      <c r="AO63" s="467" t="s">
        <v>403</v>
      </c>
      <c r="AP63" s="467" t="s">
        <v>403</v>
      </c>
      <c r="AQ63" s="467" t="s">
        <v>403</v>
      </c>
      <c r="AS63" s="455" cm="1">
        <f t="array" ref="AS63">SUM(IF(ISERROR(MATCH(G63:AQ63,I_RCAScoring_Coding,0)),1,0))</f>
        <v>0</v>
      </c>
    </row>
    <row r="64" spans="1:45" ht="39" x14ac:dyDescent="0.35">
      <c r="A64" s="48">
        <f t="shared" si="0"/>
        <v>0</v>
      </c>
      <c r="C64" s="418">
        <f t="shared" si="1"/>
        <v>54</v>
      </c>
      <c r="D64" s="86" t="str" cm="1">
        <f t="array" ref="D64">IF(ISERROR(INDEX(I_LoE_Hierachy_L1Name,MATCH(E64,LEFT(I_LoE_Hierachy_L2Name,255),0))),"",INDEX(I_LoE_Hierachy_L1Name,MATCH(E64,LEFT(I_LoE_Hierachy_L2Name,255),0)))</f>
        <v>Is there evidence of appropriate Purchasing/Procurement Strategy consideration at this stage of acquisition?</v>
      </c>
      <c r="E64" s="86" t="str">
        <v>Is there evidence of appropriate consideration and analysis of purchasing routes?</v>
      </c>
      <c r="F64" s="97"/>
      <c r="G64" s="109" t="s">
        <v>403</v>
      </c>
      <c r="H64" s="109" t="s">
        <v>403</v>
      </c>
      <c r="I64" s="109" t="s">
        <v>403</v>
      </c>
      <c r="J64" s="467" t="s">
        <v>403</v>
      </c>
      <c r="K64" s="467" t="s">
        <v>403</v>
      </c>
      <c r="L64" s="467" t="s">
        <v>403</v>
      </c>
      <c r="M64" s="467" t="s">
        <v>403</v>
      </c>
      <c r="N64" s="467" t="s">
        <v>403</v>
      </c>
      <c r="O64" s="467" t="s">
        <v>448</v>
      </c>
      <c r="P64" s="467" t="s">
        <v>403</v>
      </c>
      <c r="Q64" s="467" t="s">
        <v>403</v>
      </c>
      <c r="R64" s="467" t="s">
        <v>403</v>
      </c>
      <c r="S64" s="467" t="s">
        <v>403</v>
      </c>
      <c r="T64" s="467" t="s">
        <v>403</v>
      </c>
      <c r="U64" s="467" t="s">
        <v>403</v>
      </c>
      <c r="V64" s="467" t="s">
        <v>403</v>
      </c>
      <c r="W64" s="467" t="s">
        <v>448</v>
      </c>
      <c r="X64" s="467" t="s">
        <v>448</v>
      </c>
      <c r="Y64" s="467" t="s">
        <v>403</v>
      </c>
      <c r="Z64" s="467" t="s">
        <v>403</v>
      </c>
      <c r="AA64" s="467" t="s">
        <v>403</v>
      </c>
      <c r="AB64" s="467" t="s">
        <v>403</v>
      </c>
      <c r="AC64" s="467" t="s">
        <v>403</v>
      </c>
      <c r="AD64" s="467" t="s">
        <v>403</v>
      </c>
      <c r="AE64" s="467" t="s">
        <v>403</v>
      </c>
      <c r="AF64" s="467" t="s">
        <v>403</v>
      </c>
      <c r="AG64" s="467" t="s">
        <v>403</v>
      </c>
      <c r="AH64" s="467" t="s">
        <v>403</v>
      </c>
      <c r="AI64" s="467" t="s">
        <v>403</v>
      </c>
      <c r="AJ64" s="467" t="s">
        <v>403</v>
      </c>
      <c r="AK64" s="467" t="s">
        <v>403</v>
      </c>
      <c r="AL64" s="467" t="s">
        <v>403</v>
      </c>
      <c r="AM64" s="467" t="s">
        <v>403</v>
      </c>
      <c r="AN64" s="467" t="s">
        <v>403</v>
      </c>
      <c r="AO64" s="467" t="s">
        <v>403</v>
      </c>
      <c r="AP64" s="467" t="s">
        <v>403</v>
      </c>
      <c r="AQ64" s="467" t="s">
        <v>403</v>
      </c>
      <c r="AS64" s="455" cm="1">
        <f t="array" ref="AS64">SUM(IF(ISERROR(MATCH(G64:AQ64,I_RCAScoring_Coding,0)),1,0))</f>
        <v>0</v>
      </c>
    </row>
    <row r="65" spans="1:45" ht="39" x14ac:dyDescent="0.35">
      <c r="A65" s="48">
        <f t="shared" si="0"/>
        <v>0</v>
      </c>
      <c r="C65" s="418">
        <f t="shared" si="1"/>
        <v>55</v>
      </c>
      <c r="D65" s="86" t="str" cm="1">
        <f t="array" ref="D65">IF(ISERROR(INDEX(I_LoE_Hierachy_L1Name,MATCH(E65,LEFT(I_LoE_Hierachy_L2Name,255),0))),"",INDEX(I_LoE_Hierachy_L1Name,MATCH(E65,LEFT(I_LoE_Hierachy_L2Name,255),0)))</f>
        <v>Is there evidence of appropriate Purchasing/Procurement Strategy consideration at this stage of acquisition?</v>
      </c>
      <c r="E65" s="86" t="str">
        <v>Is there evidence of the tendering approach being suitably mature?</v>
      </c>
      <c r="F65" s="97"/>
      <c r="G65" s="109" t="s">
        <v>403</v>
      </c>
      <c r="H65" s="109" t="s">
        <v>403</v>
      </c>
      <c r="I65" s="109" t="s">
        <v>403</v>
      </c>
      <c r="J65" s="467" t="s">
        <v>403</v>
      </c>
      <c r="K65" s="467" t="s">
        <v>403</v>
      </c>
      <c r="L65" s="467" t="s">
        <v>403</v>
      </c>
      <c r="M65" s="467" t="s">
        <v>403</v>
      </c>
      <c r="N65" s="467" t="s">
        <v>403</v>
      </c>
      <c r="O65" s="467" t="s">
        <v>448</v>
      </c>
      <c r="P65" s="467" t="s">
        <v>403</v>
      </c>
      <c r="Q65" s="467" t="s">
        <v>403</v>
      </c>
      <c r="R65" s="467" t="s">
        <v>403</v>
      </c>
      <c r="S65" s="467" t="s">
        <v>403</v>
      </c>
      <c r="T65" s="467" t="s">
        <v>403</v>
      </c>
      <c r="U65" s="467" t="s">
        <v>403</v>
      </c>
      <c r="V65" s="467" t="s">
        <v>403</v>
      </c>
      <c r="W65" s="467" t="s">
        <v>448</v>
      </c>
      <c r="X65" s="467" t="s">
        <v>448</v>
      </c>
      <c r="Y65" s="467" t="s">
        <v>403</v>
      </c>
      <c r="Z65" s="467" t="s">
        <v>403</v>
      </c>
      <c r="AA65" s="467" t="s">
        <v>403</v>
      </c>
      <c r="AB65" s="467" t="s">
        <v>403</v>
      </c>
      <c r="AC65" s="467" t="s">
        <v>403</v>
      </c>
      <c r="AD65" s="467" t="s">
        <v>403</v>
      </c>
      <c r="AE65" s="467" t="s">
        <v>403</v>
      </c>
      <c r="AF65" s="467" t="s">
        <v>403</v>
      </c>
      <c r="AG65" s="467" t="s">
        <v>403</v>
      </c>
      <c r="AH65" s="467" t="s">
        <v>403</v>
      </c>
      <c r="AI65" s="467" t="s">
        <v>403</v>
      </c>
      <c r="AJ65" s="467" t="s">
        <v>403</v>
      </c>
      <c r="AK65" s="467" t="s">
        <v>403</v>
      </c>
      <c r="AL65" s="467" t="s">
        <v>403</v>
      </c>
      <c r="AM65" s="467" t="s">
        <v>403</v>
      </c>
      <c r="AN65" s="467" t="s">
        <v>403</v>
      </c>
      <c r="AO65" s="467" t="s">
        <v>403</v>
      </c>
      <c r="AP65" s="467" t="s">
        <v>403</v>
      </c>
      <c r="AQ65" s="467" t="s">
        <v>403</v>
      </c>
      <c r="AS65" s="455" cm="1">
        <f t="array" ref="AS65">SUM(IF(ISERROR(MATCH(G65:AQ65,I_RCAScoring_Coding,0)),1,0))</f>
        <v>0</v>
      </c>
    </row>
    <row r="66" spans="1:45" ht="39" x14ac:dyDescent="0.35">
      <c r="A66" s="48">
        <f t="shared" si="0"/>
        <v>0</v>
      </c>
      <c r="C66" s="418">
        <f t="shared" si="1"/>
        <v>56</v>
      </c>
      <c r="D66" s="86" t="str" cm="1">
        <f t="array" ref="D66">IF(ISERROR(INDEX(I_LoE_Hierachy_L1Name,MATCH(E66,LEFT(I_LoE_Hierachy_L2Name,255),0))),"",INDEX(I_LoE_Hierachy_L1Name,MATCH(E66,LEFT(I_LoE_Hierachy_L2Name,255),0)))</f>
        <v>Is there evidence of appropriate Purchasing/Procurement Strategy consideration at this stage of acquisition?</v>
      </c>
      <c r="E66" s="86" t="str">
        <v>Is there evidence that the IPR  management approach is sufficiently mature?</v>
      </c>
      <c r="F66" s="97"/>
      <c r="G66" s="109" t="s">
        <v>403</v>
      </c>
      <c r="H66" s="109" t="s">
        <v>403</v>
      </c>
      <c r="I66" s="109" t="s">
        <v>403</v>
      </c>
      <c r="J66" s="467" t="s">
        <v>403</v>
      </c>
      <c r="K66" s="467" t="s">
        <v>403</v>
      </c>
      <c r="L66" s="467" t="s">
        <v>403</v>
      </c>
      <c r="M66" s="467" t="s">
        <v>403</v>
      </c>
      <c r="N66" s="467" t="s">
        <v>403</v>
      </c>
      <c r="O66" s="467" t="s">
        <v>448</v>
      </c>
      <c r="P66" s="467" t="s">
        <v>403</v>
      </c>
      <c r="Q66" s="467" t="s">
        <v>403</v>
      </c>
      <c r="R66" s="467" t="s">
        <v>403</v>
      </c>
      <c r="S66" s="467" t="s">
        <v>403</v>
      </c>
      <c r="T66" s="467" t="s">
        <v>403</v>
      </c>
      <c r="U66" s="467" t="s">
        <v>403</v>
      </c>
      <c r="V66" s="467" t="s">
        <v>403</v>
      </c>
      <c r="W66" s="467" t="s">
        <v>448</v>
      </c>
      <c r="X66" s="467" t="s">
        <v>448</v>
      </c>
      <c r="Y66" s="467" t="s">
        <v>403</v>
      </c>
      <c r="Z66" s="467" t="s">
        <v>403</v>
      </c>
      <c r="AA66" s="467" t="s">
        <v>403</v>
      </c>
      <c r="AB66" s="467" t="s">
        <v>403</v>
      </c>
      <c r="AC66" s="467" t="s">
        <v>403</v>
      </c>
      <c r="AD66" s="467" t="s">
        <v>403</v>
      </c>
      <c r="AE66" s="467" t="s">
        <v>403</v>
      </c>
      <c r="AF66" s="467" t="s">
        <v>403</v>
      </c>
      <c r="AG66" s="467" t="s">
        <v>403</v>
      </c>
      <c r="AH66" s="467" t="s">
        <v>403</v>
      </c>
      <c r="AI66" s="467" t="s">
        <v>403</v>
      </c>
      <c r="AJ66" s="467" t="s">
        <v>403</v>
      </c>
      <c r="AK66" s="467" t="s">
        <v>403</v>
      </c>
      <c r="AL66" s="467" t="s">
        <v>403</v>
      </c>
      <c r="AM66" s="467" t="s">
        <v>403</v>
      </c>
      <c r="AN66" s="467" t="s">
        <v>403</v>
      </c>
      <c r="AO66" s="467" t="s">
        <v>403</v>
      </c>
      <c r="AP66" s="467" t="s">
        <v>403</v>
      </c>
      <c r="AQ66" s="467" t="s">
        <v>403</v>
      </c>
      <c r="AS66" s="455" cm="1">
        <f t="array" ref="AS66">SUM(IF(ISERROR(MATCH(G66:AQ66,I_RCAScoring_Coding,0)),1,0))</f>
        <v>0</v>
      </c>
    </row>
    <row r="67" spans="1:45" ht="39" x14ac:dyDescent="0.35">
      <c r="A67" s="48">
        <f t="shared" si="0"/>
        <v>0</v>
      </c>
      <c r="C67" s="418">
        <f t="shared" si="1"/>
        <v>57</v>
      </c>
      <c r="D67" s="86" t="str" cm="1">
        <f t="array" ref="D67">IF(ISERROR(INDEX(I_LoE_Hierachy_L1Name,MATCH(E67,LEFT(I_LoE_Hierachy_L2Name,255),0))),"",INDEX(I_LoE_Hierachy_L1Name,MATCH(E67,LEFT(I_LoE_Hierachy_L2Name,255),0)))</f>
        <v>Is there evidence of appropriate Purchasing/Procurement Strategy consideration at this stage of acquisition?</v>
      </c>
      <c r="E67" s="86" t="str">
        <v>Is the project's approach to pricing, payment and incentivisation sufficiently mature?</v>
      </c>
      <c r="F67" s="97"/>
      <c r="G67" s="109" t="s">
        <v>403</v>
      </c>
      <c r="H67" s="109" t="s">
        <v>403</v>
      </c>
      <c r="I67" s="109" t="s">
        <v>403</v>
      </c>
      <c r="J67" s="467" t="s">
        <v>403</v>
      </c>
      <c r="K67" s="467" t="s">
        <v>403</v>
      </c>
      <c r="L67" s="467" t="s">
        <v>403</v>
      </c>
      <c r="M67" s="467" t="s">
        <v>403</v>
      </c>
      <c r="N67" s="467" t="s">
        <v>403</v>
      </c>
      <c r="O67" s="467" t="s">
        <v>448</v>
      </c>
      <c r="P67" s="467" t="s">
        <v>403</v>
      </c>
      <c r="Q67" s="467" t="s">
        <v>403</v>
      </c>
      <c r="R67" s="467" t="s">
        <v>403</v>
      </c>
      <c r="S67" s="467" t="s">
        <v>403</v>
      </c>
      <c r="T67" s="467" t="s">
        <v>403</v>
      </c>
      <c r="U67" s="467" t="s">
        <v>403</v>
      </c>
      <c r="V67" s="467" t="s">
        <v>403</v>
      </c>
      <c r="W67" s="467" t="s">
        <v>448</v>
      </c>
      <c r="X67" s="467" t="s">
        <v>448</v>
      </c>
      <c r="Y67" s="467" t="s">
        <v>403</v>
      </c>
      <c r="Z67" s="467" t="s">
        <v>403</v>
      </c>
      <c r="AA67" s="467" t="s">
        <v>403</v>
      </c>
      <c r="AB67" s="467" t="s">
        <v>403</v>
      </c>
      <c r="AC67" s="467" t="s">
        <v>403</v>
      </c>
      <c r="AD67" s="467" t="s">
        <v>403</v>
      </c>
      <c r="AE67" s="467" t="s">
        <v>403</v>
      </c>
      <c r="AF67" s="467" t="s">
        <v>403</v>
      </c>
      <c r="AG67" s="467" t="s">
        <v>403</v>
      </c>
      <c r="AH67" s="467" t="s">
        <v>403</v>
      </c>
      <c r="AI67" s="467" t="s">
        <v>403</v>
      </c>
      <c r="AJ67" s="467" t="s">
        <v>403</v>
      </c>
      <c r="AK67" s="467" t="s">
        <v>403</v>
      </c>
      <c r="AL67" s="467" t="s">
        <v>403</v>
      </c>
      <c r="AM67" s="467" t="s">
        <v>403</v>
      </c>
      <c r="AN67" s="467" t="s">
        <v>403</v>
      </c>
      <c r="AO67" s="467" t="s">
        <v>403</v>
      </c>
      <c r="AP67" s="467" t="s">
        <v>403</v>
      </c>
      <c r="AQ67" s="467" t="s">
        <v>403</v>
      </c>
      <c r="AS67" s="455" cm="1">
        <f t="array" ref="AS67">SUM(IF(ISERROR(MATCH(G67:AQ67,I_RCAScoring_Coding,0)),1,0))</f>
        <v>0</v>
      </c>
    </row>
    <row r="68" spans="1:45" ht="39" x14ac:dyDescent="0.35">
      <c r="A68" s="48">
        <f t="shared" si="0"/>
        <v>0</v>
      </c>
      <c r="C68" s="418">
        <f t="shared" si="1"/>
        <v>58</v>
      </c>
      <c r="D68" s="86" t="str" cm="1">
        <f t="array" ref="D68">IF(ISERROR(INDEX(I_LoE_Hierachy_L1Name,MATCH(E68,LEFT(I_LoE_Hierachy_L2Name,255),0))),"",INDEX(I_LoE_Hierachy_L1Name,MATCH(E68,LEFT(I_LoE_Hierachy_L2Name,255),0)))</f>
        <v>Is there evidence of appropriate Purchasing/Procurement Strategy consideration at this stage of acquisition?</v>
      </c>
      <c r="E68" s="86" t="str">
        <v>Is there evidence of Corporate Social Responsibility considerations sufficiently mature?</v>
      </c>
      <c r="F68" s="97"/>
      <c r="G68" s="109" t="s">
        <v>403</v>
      </c>
      <c r="H68" s="109" t="s">
        <v>403</v>
      </c>
      <c r="I68" s="109" t="s">
        <v>403</v>
      </c>
      <c r="J68" s="467" t="s">
        <v>403</v>
      </c>
      <c r="K68" s="467" t="s">
        <v>403</v>
      </c>
      <c r="L68" s="467" t="s">
        <v>403</v>
      </c>
      <c r="M68" s="467" t="s">
        <v>403</v>
      </c>
      <c r="N68" s="467" t="s">
        <v>403</v>
      </c>
      <c r="O68" s="467" t="s">
        <v>448</v>
      </c>
      <c r="P68" s="467" t="s">
        <v>403</v>
      </c>
      <c r="Q68" s="467" t="s">
        <v>403</v>
      </c>
      <c r="R68" s="467" t="s">
        <v>403</v>
      </c>
      <c r="S68" s="467" t="s">
        <v>403</v>
      </c>
      <c r="T68" s="467" t="s">
        <v>403</v>
      </c>
      <c r="U68" s="467" t="s">
        <v>403</v>
      </c>
      <c r="V68" s="467" t="s">
        <v>403</v>
      </c>
      <c r="W68" s="467" t="s">
        <v>448</v>
      </c>
      <c r="X68" s="467" t="s">
        <v>448</v>
      </c>
      <c r="Y68" s="467" t="s">
        <v>403</v>
      </c>
      <c r="Z68" s="467" t="s">
        <v>403</v>
      </c>
      <c r="AA68" s="467" t="s">
        <v>403</v>
      </c>
      <c r="AB68" s="467" t="s">
        <v>403</v>
      </c>
      <c r="AC68" s="467" t="s">
        <v>403</v>
      </c>
      <c r="AD68" s="467" t="s">
        <v>403</v>
      </c>
      <c r="AE68" s="467" t="s">
        <v>403</v>
      </c>
      <c r="AF68" s="467" t="s">
        <v>403</v>
      </c>
      <c r="AG68" s="467" t="s">
        <v>403</v>
      </c>
      <c r="AH68" s="467" t="s">
        <v>403</v>
      </c>
      <c r="AI68" s="467" t="s">
        <v>403</v>
      </c>
      <c r="AJ68" s="467" t="s">
        <v>403</v>
      </c>
      <c r="AK68" s="467" t="s">
        <v>403</v>
      </c>
      <c r="AL68" s="467" t="s">
        <v>403</v>
      </c>
      <c r="AM68" s="467" t="s">
        <v>403</v>
      </c>
      <c r="AN68" s="467" t="s">
        <v>403</v>
      </c>
      <c r="AO68" s="467" t="s">
        <v>403</v>
      </c>
      <c r="AP68" s="467" t="s">
        <v>403</v>
      </c>
      <c r="AQ68" s="467" t="s">
        <v>403</v>
      </c>
      <c r="AS68" s="455" cm="1">
        <f t="array" ref="AS68">SUM(IF(ISERROR(MATCH(G68:AQ68,I_RCAScoring_Coding,0)),1,0))</f>
        <v>0</v>
      </c>
    </row>
    <row r="69" spans="1:45" ht="39" x14ac:dyDescent="0.35">
      <c r="A69" s="48">
        <f t="shared" si="0"/>
        <v>0</v>
      </c>
      <c r="C69" s="418">
        <f t="shared" si="1"/>
        <v>59</v>
      </c>
      <c r="D69" s="86" t="str" cm="1">
        <f t="array" ref="D69">IF(ISERROR(INDEX(I_LoE_Hierachy_L1Name,MATCH(E69,LEFT(I_LoE_Hierachy_L2Name,255),0))),"",INDEX(I_LoE_Hierachy_L1Name,MATCH(E69,LEFT(I_LoE_Hierachy_L2Name,255),0)))</f>
        <v>Is there evidence of appropriate Purchasing/Procurement Strategy consideration at this stage of acquisition?</v>
      </c>
      <c r="E69" s="86" t="str">
        <v>Is there evidence of relevant sustainability legislation and policy being appropriately addressed in the tender and contractual documents to reflect any social and environmental issues?</v>
      </c>
      <c r="F69" s="97"/>
      <c r="G69" s="109" t="s">
        <v>403</v>
      </c>
      <c r="H69" s="109" t="s">
        <v>403</v>
      </c>
      <c r="I69" s="109" t="s">
        <v>403</v>
      </c>
      <c r="J69" s="467" t="s">
        <v>403</v>
      </c>
      <c r="K69" s="467" t="s">
        <v>403</v>
      </c>
      <c r="L69" s="467" t="s">
        <v>403</v>
      </c>
      <c r="M69" s="467" t="s">
        <v>403</v>
      </c>
      <c r="N69" s="467" t="s">
        <v>403</v>
      </c>
      <c r="O69" s="467" t="s">
        <v>448</v>
      </c>
      <c r="P69" s="467" t="s">
        <v>403</v>
      </c>
      <c r="Q69" s="467" t="s">
        <v>403</v>
      </c>
      <c r="R69" s="467" t="s">
        <v>403</v>
      </c>
      <c r="S69" s="467" t="s">
        <v>403</v>
      </c>
      <c r="T69" s="467" t="s">
        <v>403</v>
      </c>
      <c r="U69" s="467" t="s">
        <v>403</v>
      </c>
      <c r="V69" s="467" t="s">
        <v>403</v>
      </c>
      <c r="W69" s="467" t="s">
        <v>448</v>
      </c>
      <c r="X69" s="467" t="s">
        <v>448</v>
      </c>
      <c r="Y69" s="467" t="s">
        <v>403</v>
      </c>
      <c r="Z69" s="467" t="s">
        <v>403</v>
      </c>
      <c r="AA69" s="467" t="s">
        <v>403</v>
      </c>
      <c r="AB69" s="467" t="s">
        <v>403</v>
      </c>
      <c r="AC69" s="467" t="s">
        <v>403</v>
      </c>
      <c r="AD69" s="467" t="s">
        <v>403</v>
      </c>
      <c r="AE69" s="467" t="s">
        <v>403</v>
      </c>
      <c r="AF69" s="467" t="s">
        <v>403</v>
      </c>
      <c r="AG69" s="467" t="s">
        <v>403</v>
      </c>
      <c r="AH69" s="467" t="s">
        <v>403</v>
      </c>
      <c r="AI69" s="467" t="s">
        <v>403</v>
      </c>
      <c r="AJ69" s="467" t="s">
        <v>403</v>
      </c>
      <c r="AK69" s="467" t="s">
        <v>403</v>
      </c>
      <c r="AL69" s="467" t="s">
        <v>403</v>
      </c>
      <c r="AM69" s="467" t="s">
        <v>403</v>
      </c>
      <c r="AN69" s="467" t="s">
        <v>403</v>
      </c>
      <c r="AO69" s="467" t="s">
        <v>403</v>
      </c>
      <c r="AP69" s="467" t="s">
        <v>403</v>
      </c>
      <c r="AQ69" s="467" t="s">
        <v>403</v>
      </c>
      <c r="AS69" s="455" cm="1">
        <f t="array" ref="AS69">SUM(IF(ISERROR(MATCH(G69:AQ69,I_RCAScoring_Coding,0)),1,0))</f>
        <v>0</v>
      </c>
    </row>
    <row r="70" spans="1:45" ht="39" x14ac:dyDescent="0.35">
      <c r="A70" s="48">
        <f t="shared" si="0"/>
        <v>0</v>
      </c>
      <c r="C70" s="418">
        <f t="shared" si="1"/>
        <v>60</v>
      </c>
      <c r="D70" s="86" t="str" cm="1">
        <f t="array" ref="D70">IF(ISERROR(INDEX(I_LoE_Hierachy_L1Name,MATCH(E70,LEFT(I_LoE_Hierachy_L2Name,255),0))),"",INDEX(I_LoE_Hierachy_L1Name,MATCH(E70,LEFT(I_LoE_Hierachy_L2Name,255),0)))</f>
        <v>Is there evidence of appropriate Purchasing/Procurement Strategy consideration at this stage of acquisition?</v>
      </c>
      <c r="E70" s="86" t="str">
        <v>Is there evidence of the approach to Social Value being sufficiently mature?</v>
      </c>
      <c r="F70" s="97"/>
      <c r="G70" s="109" t="s">
        <v>403</v>
      </c>
      <c r="H70" s="109" t="s">
        <v>403</v>
      </c>
      <c r="I70" s="109" t="s">
        <v>403</v>
      </c>
      <c r="J70" s="467" t="s">
        <v>403</v>
      </c>
      <c r="K70" s="467" t="s">
        <v>403</v>
      </c>
      <c r="L70" s="467" t="s">
        <v>403</v>
      </c>
      <c r="M70" s="467" t="s">
        <v>403</v>
      </c>
      <c r="N70" s="467" t="s">
        <v>403</v>
      </c>
      <c r="O70" s="467" t="s">
        <v>448</v>
      </c>
      <c r="P70" s="467" t="s">
        <v>403</v>
      </c>
      <c r="Q70" s="467" t="s">
        <v>403</v>
      </c>
      <c r="R70" s="467" t="s">
        <v>403</v>
      </c>
      <c r="S70" s="467" t="s">
        <v>403</v>
      </c>
      <c r="T70" s="467" t="s">
        <v>403</v>
      </c>
      <c r="U70" s="467" t="s">
        <v>403</v>
      </c>
      <c r="V70" s="467" t="s">
        <v>403</v>
      </c>
      <c r="W70" s="467" t="s">
        <v>448</v>
      </c>
      <c r="X70" s="467" t="s">
        <v>448</v>
      </c>
      <c r="Y70" s="467" t="s">
        <v>403</v>
      </c>
      <c r="Z70" s="467" t="s">
        <v>403</v>
      </c>
      <c r="AA70" s="467" t="s">
        <v>403</v>
      </c>
      <c r="AB70" s="467" t="s">
        <v>403</v>
      </c>
      <c r="AC70" s="467" t="s">
        <v>403</v>
      </c>
      <c r="AD70" s="467" t="s">
        <v>403</v>
      </c>
      <c r="AE70" s="467" t="s">
        <v>403</v>
      </c>
      <c r="AF70" s="467" t="s">
        <v>403</v>
      </c>
      <c r="AG70" s="467" t="s">
        <v>403</v>
      </c>
      <c r="AH70" s="467" t="s">
        <v>403</v>
      </c>
      <c r="AI70" s="467" t="s">
        <v>403</v>
      </c>
      <c r="AJ70" s="467" t="s">
        <v>403</v>
      </c>
      <c r="AK70" s="467" t="s">
        <v>403</v>
      </c>
      <c r="AL70" s="467" t="s">
        <v>403</v>
      </c>
      <c r="AM70" s="467" t="s">
        <v>403</v>
      </c>
      <c r="AN70" s="467" t="s">
        <v>403</v>
      </c>
      <c r="AO70" s="467" t="s">
        <v>403</v>
      </c>
      <c r="AP70" s="467" t="s">
        <v>403</v>
      </c>
      <c r="AQ70" s="467" t="s">
        <v>403</v>
      </c>
      <c r="AS70" s="455" cm="1">
        <f t="array" ref="AS70">SUM(IF(ISERROR(MATCH(G70:AQ70,I_RCAScoring_Coding,0)),1,0))</f>
        <v>0</v>
      </c>
    </row>
    <row r="71" spans="1:45" ht="39" x14ac:dyDescent="0.35">
      <c r="A71" s="48">
        <f t="shared" si="0"/>
        <v>0</v>
      </c>
      <c r="C71" s="418">
        <f t="shared" si="1"/>
        <v>61</v>
      </c>
      <c r="D71" s="86" t="str" cm="1">
        <f t="array" ref="D71">IF(ISERROR(INDEX(I_LoE_Hierachy_L1Name,MATCH(E71,LEFT(I_LoE_Hierachy_L2Name,255),0))),"",INDEX(I_LoE_Hierachy_L1Name,MATCH(E71,LEFT(I_LoE_Hierachy_L2Name,255),0)))</f>
        <v>Is there evidence of appropriate Purchasing/Procurement Strategy consideration at this stage of acquisition?</v>
      </c>
      <c r="E71" s="86" t="str">
        <v>Is there evidence that Commercial Resource planning is suitably mature?</v>
      </c>
      <c r="F71" s="97"/>
      <c r="G71" s="109" t="s">
        <v>403</v>
      </c>
      <c r="H71" s="109" t="s">
        <v>403</v>
      </c>
      <c r="I71" s="109" t="s">
        <v>403</v>
      </c>
      <c r="J71" s="467" t="s">
        <v>403</v>
      </c>
      <c r="K71" s="467" t="s">
        <v>403</v>
      </c>
      <c r="L71" s="467" t="s">
        <v>403</v>
      </c>
      <c r="M71" s="467" t="s">
        <v>403</v>
      </c>
      <c r="N71" s="467" t="s">
        <v>403</v>
      </c>
      <c r="O71" s="467" t="s">
        <v>448</v>
      </c>
      <c r="P71" s="467" t="s">
        <v>403</v>
      </c>
      <c r="Q71" s="467" t="s">
        <v>403</v>
      </c>
      <c r="R71" s="467" t="s">
        <v>403</v>
      </c>
      <c r="S71" s="467" t="s">
        <v>403</v>
      </c>
      <c r="T71" s="467" t="s">
        <v>403</v>
      </c>
      <c r="U71" s="467" t="s">
        <v>403</v>
      </c>
      <c r="V71" s="467" t="s">
        <v>403</v>
      </c>
      <c r="W71" s="467" t="s">
        <v>448</v>
      </c>
      <c r="X71" s="467" t="s">
        <v>448</v>
      </c>
      <c r="Y71" s="467" t="s">
        <v>403</v>
      </c>
      <c r="Z71" s="467" t="s">
        <v>403</v>
      </c>
      <c r="AA71" s="467" t="s">
        <v>403</v>
      </c>
      <c r="AB71" s="467" t="s">
        <v>403</v>
      </c>
      <c r="AC71" s="467" t="s">
        <v>403</v>
      </c>
      <c r="AD71" s="467" t="s">
        <v>403</v>
      </c>
      <c r="AE71" s="467" t="s">
        <v>403</v>
      </c>
      <c r="AF71" s="467" t="s">
        <v>403</v>
      </c>
      <c r="AG71" s="467" t="s">
        <v>403</v>
      </c>
      <c r="AH71" s="467" t="s">
        <v>403</v>
      </c>
      <c r="AI71" s="467" t="s">
        <v>403</v>
      </c>
      <c r="AJ71" s="467" t="s">
        <v>403</v>
      </c>
      <c r="AK71" s="467" t="s">
        <v>403</v>
      </c>
      <c r="AL71" s="467" t="s">
        <v>403</v>
      </c>
      <c r="AM71" s="467" t="s">
        <v>403</v>
      </c>
      <c r="AN71" s="467" t="s">
        <v>403</v>
      </c>
      <c r="AO71" s="467" t="s">
        <v>403</v>
      </c>
      <c r="AP71" s="467" t="s">
        <v>403</v>
      </c>
      <c r="AQ71" s="467" t="s">
        <v>403</v>
      </c>
      <c r="AS71" s="455" cm="1">
        <f t="array" ref="AS71">SUM(IF(ISERROR(MATCH(G71:AQ71,I_RCAScoring_Coding,0)),1,0))</f>
        <v>0</v>
      </c>
    </row>
    <row r="72" spans="1:45" ht="39" x14ac:dyDescent="0.35">
      <c r="A72" s="48">
        <f t="shared" si="0"/>
        <v>0</v>
      </c>
      <c r="C72" s="418">
        <f t="shared" si="1"/>
        <v>62</v>
      </c>
      <c r="D72" s="86" t="str" cm="1">
        <f t="array" ref="D72">IF(ISERROR(INDEX(I_LoE_Hierachy_L1Name,MATCH(E72,LEFT(I_LoE_Hierachy_L2Name,255),0))),"",INDEX(I_LoE_Hierachy_L1Name,MATCH(E72,LEFT(I_LoE_Hierachy_L2Name,255),0)))</f>
        <v>Is there evidence of appropriate Purchasing/Procurement Strategy consideration at this stage of acquisition?</v>
      </c>
      <c r="E72" s="86" t="str">
        <v>Is there evidence that the Commercial Governance and contract management is suitably mature?</v>
      </c>
      <c r="F72" s="97"/>
      <c r="G72" s="109" t="s">
        <v>403</v>
      </c>
      <c r="H72" s="109" t="s">
        <v>403</v>
      </c>
      <c r="I72" s="109" t="s">
        <v>403</v>
      </c>
      <c r="J72" s="467" t="s">
        <v>403</v>
      </c>
      <c r="K72" s="467" t="s">
        <v>403</v>
      </c>
      <c r="L72" s="467" t="s">
        <v>403</v>
      </c>
      <c r="M72" s="467" t="s">
        <v>403</v>
      </c>
      <c r="N72" s="467" t="s">
        <v>403</v>
      </c>
      <c r="O72" s="467" t="s">
        <v>448</v>
      </c>
      <c r="P72" s="467" t="s">
        <v>403</v>
      </c>
      <c r="Q72" s="467" t="s">
        <v>403</v>
      </c>
      <c r="R72" s="467" t="s">
        <v>403</v>
      </c>
      <c r="S72" s="467" t="s">
        <v>403</v>
      </c>
      <c r="T72" s="467" t="s">
        <v>403</v>
      </c>
      <c r="U72" s="467" t="s">
        <v>403</v>
      </c>
      <c r="V72" s="467" t="s">
        <v>403</v>
      </c>
      <c r="W72" s="467" t="s">
        <v>448</v>
      </c>
      <c r="X72" s="467" t="s">
        <v>448</v>
      </c>
      <c r="Y72" s="467" t="s">
        <v>403</v>
      </c>
      <c r="Z72" s="467" t="s">
        <v>403</v>
      </c>
      <c r="AA72" s="467" t="s">
        <v>403</v>
      </c>
      <c r="AB72" s="467" t="s">
        <v>403</v>
      </c>
      <c r="AC72" s="467" t="s">
        <v>403</v>
      </c>
      <c r="AD72" s="467" t="s">
        <v>403</v>
      </c>
      <c r="AE72" s="467" t="s">
        <v>403</v>
      </c>
      <c r="AF72" s="467" t="s">
        <v>403</v>
      </c>
      <c r="AG72" s="467" t="s">
        <v>403</v>
      </c>
      <c r="AH72" s="467" t="s">
        <v>403</v>
      </c>
      <c r="AI72" s="467" t="s">
        <v>403</v>
      </c>
      <c r="AJ72" s="467" t="s">
        <v>403</v>
      </c>
      <c r="AK72" s="467" t="s">
        <v>403</v>
      </c>
      <c r="AL72" s="467" t="s">
        <v>403</v>
      </c>
      <c r="AM72" s="467" t="s">
        <v>403</v>
      </c>
      <c r="AN72" s="467" t="s">
        <v>403</v>
      </c>
      <c r="AO72" s="467" t="s">
        <v>403</v>
      </c>
      <c r="AP72" s="467" t="s">
        <v>403</v>
      </c>
      <c r="AQ72" s="467" t="s">
        <v>403</v>
      </c>
      <c r="AS72" s="455" cm="1">
        <f t="array" ref="AS72">SUM(IF(ISERROR(MATCH(G72:AQ72,I_RCAScoring_Coding,0)),1,0))</f>
        <v>0</v>
      </c>
    </row>
    <row r="73" spans="1:45" ht="39" x14ac:dyDescent="0.35">
      <c r="A73" s="48">
        <f t="shared" si="0"/>
        <v>0</v>
      </c>
      <c r="C73" s="418">
        <f t="shared" si="1"/>
        <v>63</v>
      </c>
      <c r="D73" s="86" t="str" cm="1">
        <f t="array" ref="D73">IF(ISERROR(INDEX(I_LoE_Hierachy_L1Name,MATCH(E73,LEFT(I_LoE_Hierachy_L2Name,255),0))),"",INDEX(I_LoE_Hierachy_L1Name,MATCH(E73,LEFT(I_LoE_Hierachy_L2Name,255),0)))</f>
        <v>Is tender documentation suitably mature in relation to the programme schedule for market engagement?</v>
      </c>
      <c r="E73" s="86" t="str">
        <v>Is there evidence that the Cabinet Office contract drafting guides are being followed?</v>
      </c>
      <c r="F73" s="97"/>
      <c r="G73" s="109" t="s">
        <v>403</v>
      </c>
      <c r="H73" s="109" t="s">
        <v>403</v>
      </c>
      <c r="I73" s="109" t="s">
        <v>403</v>
      </c>
      <c r="J73" s="467" t="s">
        <v>403</v>
      </c>
      <c r="K73" s="467" t="s">
        <v>403</v>
      </c>
      <c r="L73" s="467" t="s">
        <v>403</v>
      </c>
      <c r="M73" s="467" t="s">
        <v>403</v>
      </c>
      <c r="N73" s="467" t="s">
        <v>403</v>
      </c>
      <c r="O73" s="467" t="s">
        <v>403</v>
      </c>
      <c r="P73" s="467" t="s">
        <v>403</v>
      </c>
      <c r="Q73" s="467" t="s">
        <v>448</v>
      </c>
      <c r="R73" s="467" t="s">
        <v>448</v>
      </c>
      <c r="S73" s="467" t="s">
        <v>403</v>
      </c>
      <c r="T73" s="467" t="s">
        <v>403</v>
      </c>
      <c r="U73" s="467" t="s">
        <v>403</v>
      </c>
      <c r="V73" s="467" t="s">
        <v>403</v>
      </c>
      <c r="W73" s="467" t="s">
        <v>403</v>
      </c>
      <c r="X73" s="467" t="s">
        <v>403</v>
      </c>
      <c r="Y73" s="467" t="s">
        <v>403</v>
      </c>
      <c r="Z73" s="467" t="s">
        <v>403</v>
      </c>
      <c r="AA73" s="467" t="s">
        <v>403</v>
      </c>
      <c r="AB73" s="467" t="s">
        <v>403</v>
      </c>
      <c r="AC73" s="467" t="s">
        <v>403</v>
      </c>
      <c r="AD73" s="467" t="s">
        <v>403</v>
      </c>
      <c r="AE73" s="467" t="s">
        <v>403</v>
      </c>
      <c r="AF73" s="467" t="s">
        <v>403</v>
      </c>
      <c r="AG73" s="467" t="s">
        <v>403</v>
      </c>
      <c r="AH73" s="467" t="s">
        <v>403</v>
      </c>
      <c r="AI73" s="467" t="s">
        <v>403</v>
      </c>
      <c r="AJ73" s="467" t="s">
        <v>403</v>
      </c>
      <c r="AK73" s="467" t="s">
        <v>403</v>
      </c>
      <c r="AL73" s="467" t="s">
        <v>403</v>
      </c>
      <c r="AM73" s="467" t="s">
        <v>403</v>
      </c>
      <c r="AN73" s="467" t="s">
        <v>403</v>
      </c>
      <c r="AO73" s="467" t="s">
        <v>403</v>
      </c>
      <c r="AP73" s="467" t="s">
        <v>403</v>
      </c>
      <c r="AQ73" s="467" t="s">
        <v>403</v>
      </c>
      <c r="AS73" s="455" cm="1">
        <f t="array" ref="AS73">SUM(IF(ISERROR(MATCH(G73:AQ73,I_RCAScoring_Coding,0)),1,0))</f>
        <v>0</v>
      </c>
    </row>
    <row r="74" spans="1:45" ht="39" x14ac:dyDescent="0.35">
      <c r="A74" s="48">
        <f t="shared" si="0"/>
        <v>0</v>
      </c>
      <c r="C74" s="418">
        <f t="shared" si="1"/>
        <v>64</v>
      </c>
      <c r="D74" s="86" t="str" cm="1">
        <f t="array" ref="D74">IF(ISERROR(INDEX(I_LoE_Hierachy_L1Name,MATCH(E74,LEFT(I_LoE_Hierachy_L2Name,255),0))),"",INDEX(I_LoE_Hierachy_L1Name,MATCH(E74,LEFT(I_LoE_Hierachy_L2Name,255),0)))</f>
        <v>Is tender documentation suitably mature in relation to the programme schedule for market engagement?</v>
      </c>
      <c r="E74" s="86" t="str">
        <v xml:space="preserve">Is there evidence that policy requirements for Transparency are being suitably addressed? </v>
      </c>
      <c r="F74" s="97"/>
      <c r="G74" s="109" t="s">
        <v>403</v>
      </c>
      <c r="H74" s="109" t="s">
        <v>403</v>
      </c>
      <c r="I74" s="109" t="s">
        <v>403</v>
      </c>
      <c r="J74" s="467" t="s">
        <v>403</v>
      </c>
      <c r="K74" s="467" t="s">
        <v>403</v>
      </c>
      <c r="L74" s="467" t="s">
        <v>403</v>
      </c>
      <c r="M74" s="467" t="s">
        <v>403</v>
      </c>
      <c r="N74" s="467" t="s">
        <v>403</v>
      </c>
      <c r="O74" s="467" t="s">
        <v>403</v>
      </c>
      <c r="P74" s="467" t="s">
        <v>403</v>
      </c>
      <c r="Q74" s="467" t="s">
        <v>448</v>
      </c>
      <c r="R74" s="467" t="s">
        <v>448</v>
      </c>
      <c r="S74" s="467" t="s">
        <v>403</v>
      </c>
      <c r="T74" s="467" t="s">
        <v>403</v>
      </c>
      <c r="U74" s="467" t="s">
        <v>403</v>
      </c>
      <c r="V74" s="467" t="s">
        <v>403</v>
      </c>
      <c r="W74" s="467" t="s">
        <v>403</v>
      </c>
      <c r="X74" s="467" t="s">
        <v>403</v>
      </c>
      <c r="Y74" s="467" t="s">
        <v>403</v>
      </c>
      <c r="Z74" s="467" t="s">
        <v>403</v>
      </c>
      <c r="AA74" s="467" t="s">
        <v>403</v>
      </c>
      <c r="AB74" s="467" t="s">
        <v>403</v>
      </c>
      <c r="AC74" s="467" t="s">
        <v>403</v>
      </c>
      <c r="AD74" s="467" t="s">
        <v>403</v>
      </c>
      <c r="AE74" s="467" t="s">
        <v>403</v>
      </c>
      <c r="AF74" s="467" t="s">
        <v>403</v>
      </c>
      <c r="AG74" s="467" t="s">
        <v>403</v>
      </c>
      <c r="AH74" s="467" t="s">
        <v>403</v>
      </c>
      <c r="AI74" s="467" t="s">
        <v>403</v>
      </c>
      <c r="AJ74" s="467" t="s">
        <v>403</v>
      </c>
      <c r="AK74" s="467" t="s">
        <v>403</v>
      </c>
      <c r="AL74" s="467" t="s">
        <v>403</v>
      </c>
      <c r="AM74" s="467" t="s">
        <v>403</v>
      </c>
      <c r="AN74" s="467" t="s">
        <v>403</v>
      </c>
      <c r="AO74" s="467" t="s">
        <v>403</v>
      </c>
      <c r="AP74" s="467" t="s">
        <v>403</v>
      </c>
      <c r="AQ74" s="467" t="s">
        <v>403</v>
      </c>
      <c r="AS74" s="455" cm="1">
        <f t="array" ref="AS74">SUM(IF(ISERROR(MATCH(G74:AQ74,I_RCAScoring_Coding,0)),1,0))</f>
        <v>0</v>
      </c>
    </row>
    <row r="75" spans="1:45" ht="39" x14ac:dyDescent="0.35">
      <c r="A75" s="48">
        <f t="shared" si="0"/>
        <v>0</v>
      </c>
      <c r="C75" s="418">
        <f t="shared" si="1"/>
        <v>65</v>
      </c>
      <c r="D75" s="86" t="str" cm="1">
        <f t="array" ref="D75">IF(ISERROR(INDEX(I_LoE_Hierachy_L1Name,MATCH(E75,LEFT(I_LoE_Hierachy_L2Name,255),0))),"",INDEX(I_LoE_Hierachy_L1Name,MATCH(E75,LEFT(I_LoE_Hierachy_L2Name,255),0)))</f>
        <v>Is tender documentation suitably mature in relation to the programme schedule for market engagement?</v>
      </c>
      <c r="E75" s="86" t="str">
        <v xml:space="preserve">Is there evidence that appropriate Procurement Regulations are being adopted? </v>
      </c>
      <c r="F75" s="97"/>
      <c r="G75" s="109" t="s">
        <v>403</v>
      </c>
      <c r="H75" s="109" t="s">
        <v>403</v>
      </c>
      <c r="I75" s="109" t="s">
        <v>403</v>
      </c>
      <c r="J75" s="467" t="s">
        <v>403</v>
      </c>
      <c r="K75" s="467" t="s">
        <v>403</v>
      </c>
      <c r="L75" s="467" t="s">
        <v>403</v>
      </c>
      <c r="M75" s="467" t="s">
        <v>403</v>
      </c>
      <c r="N75" s="467" t="s">
        <v>403</v>
      </c>
      <c r="O75" s="467" t="s">
        <v>403</v>
      </c>
      <c r="P75" s="467" t="s">
        <v>403</v>
      </c>
      <c r="Q75" s="467" t="s">
        <v>448</v>
      </c>
      <c r="R75" s="467" t="s">
        <v>448</v>
      </c>
      <c r="S75" s="467" t="s">
        <v>403</v>
      </c>
      <c r="T75" s="467" t="s">
        <v>403</v>
      </c>
      <c r="U75" s="467" t="s">
        <v>403</v>
      </c>
      <c r="V75" s="467" t="s">
        <v>403</v>
      </c>
      <c r="W75" s="467" t="s">
        <v>403</v>
      </c>
      <c r="X75" s="467" t="s">
        <v>403</v>
      </c>
      <c r="Y75" s="467" t="s">
        <v>403</v>
      </c>
      <c r="Z75" s="467" t="s">
        <v>403</v>
      </c>
      <c r="AA75" s="467" t="s">
        <v>403</v>
      </c>
      <c r="AB75" s="467" t="s">
        <v>403</v>
      </c>
      <c r="AC75" s="467" t="s">
        <v>403</v>
      </c>
      <c r="AD75" s="467" t="s">
        <v>403</v>
      </c>
      <c r="AE75" s="467" t="s">
        <v>403</v>
      </c>
      <c r="AF75" s="467" t="s">
        <v>403</v>
      </c>
      <c r="AG75" s="467" t="s">
        <v>403</v>
      </c>
      <c r="AH75" s="467" t="s">
        <v>403</v>
      </c>
      <c r="AI75" s="467" t="s">
        <v>403</v>
      </c>
      <c r="AJ75" s="467" t="s">
        <v>403</v>
      </c>
      <c r="AK75" s="467" t="s">
        <v>403</v>
      </c>
      <c r="AL75" s="467" t="s">
        <v>403</v>
      </c>
      <c r="AM75" s="467" t="s">
        <v>403</v>
      </c>
      <c r="AN75" s="467" t="s">
        <v>403</v>
      </c>
      <c r="AO75" s="467" t="s">
        <v>403</v>
      </c>
      <c r="AP75" s="467" t="s">
        <v>403</v>
      </c>
      <c r="AQ75" s="467" t="s">
        <v>403</v>
      </c>
      <c r="AS75" s="455" cm="1">
        <f t="array" ref="AS75">SUM(IF(ISERROR(MATCH(G75:AQ75,I_RCAScoring_Coding,0)),1,0))</f>
        <v>0</v>
      </c>
    </row>
    <row r="76" spans="1:45" ht="39" x14ac:dyDescent="0.35">
      <c r="A76" s="48">
        <f t="shared" ref="A76:A139" si="2">SUM(AS76)</f>
        <v>0</v>
      </c>
      <c r="C76" s="418">
        <f t="shared" si="1"/>
        <v>66</v>
      </c>
      <c r="D76" s="86" t="str" cm="1">
        <f t="array" ref="D76">IF(ISERROR(INDEX(I_LoE_Hierachy_L1Name,MATCH(E76,LEFT(I_LoE_Hierachy_L2Name,255),0))),"",INDEX(I_LoE_Hierachy_L1Name,MATCH(E76,LEFT(I_LoE_Hierachy_L2Name,255),0)))</f>
        <v>Is tender documentation suitably mature in relation to the programme schedule for market engagement?</v>
      </c>
      <c r="E76" s="86" t="str">
        <v>Is there evidence of commercial "Playbooks" relevant to the programme being followed?</v>
      </c>
      <c r="F76" s="97"/>
      <c r="G76" s="109" t="s">
        <v>403</v>
      </c>
      <c r="H76" s="109" t="s">
        <v>403</v>
      </c>
      <c r="I76" s="109" t="s">
        <v>403</v>
      </c>
      <c r="J76" s="467" t="s">
        <v>403</v>
      </c>
      <c r="K76" s="467" t="s">
        <v>403</v>
      </c>
      <c r="L76" s="467" t="s">
        <v>403</v>
      </c>
      <c r="M76" s="467" t="s">
        <v>403</v>
      </c>
      <c r="N76" s="467" t="s">
        <v>403</v>
      </c>
      <c r="O76" s="467" t="s">
        <v>403</v>
      </c>
      <c r="P76" s="467" t="s">
        <v>403</v>
      </c>
      <c r="Q76" s="467" t="s">
        <v>448</v>
      </c>
      <c r="R76" s="467" t="s">
        <v>448</v>
      </c>
      <c r="S76" s="467" t="s">
        <v>403</v>
      </c>
      <c r="T76" s="467" t="s">
        <v>403</v>
      </c>
      <c r="U76" s="467" t="s">
        <v>403</v>
      </c>
      <c r="V76" s="467" t="s">
        <v>403</v>
      </c>
      <c r="W76" s="467" t="s">
        <v>403</v>
      </c>
      <c r="X76" s="467" t="s">
        <v>403</v>
      </c>
      <c r="Y76" s="467" t="s">
        <v>403</v>
      </c>
      <c r="Z76" s="467" t="s">
        <v>403</v>
      </c>
      <c r="AA76" s="467" t="s">
        <v>403</v>
      </c>
      <c r="AB76" s="467" t="s">
        <v>403</v>
      </c>
      <c r="AC76" s="467" t="s">
        <v>403</v>
      </c>
      <c r="AD76" s="467" t="s">
        <v>403</v>
      </c>
      <c r="AE76" s="467" t="s">
        <v>403</v>
      </c>
      <c r="AF76" s="467" t="s">
        <v>403</v>
      </c>
      <c r="AG76" s="467" t="s">
        <v>403</v>
      </c>
      <c r="AH76" s="467" t="s">
        <v>403</v>
      </c>
      <c r="AI76" s="467" t="s">
        <v>403</v>
      </c>
      <c r="AJ76" s="467" t="s">
        <v>403</v>
      </c>
      <c r="AK76" s="467" t="s">
        <v>403</v>
      </c>
      <c r="AL76" s="467" t="s">
        <v>403</v>
      </c>
      <c r="AM76" s="467" t="s">
        <v>403</v>
      </c>
      <c r="AN76" s="467" t="s">
        <v>403</v>
      </c>
      <c r="AO76" s="467" t="s">
        <v>403</v>
      </c>
      <c r="AP76" s="467" t="s">
        <v>403</v>
      </c>
      <c r="AQ76" s="467" t="s">
        <v>403</v>
      </c>
      <c r="AS76" s="455" cm="1">
        <f t="array" ref="AS76">SUM(IF(ISERROR(MATCH(G76:AQ76,I_RCAScoring_Coding,0)),1,0))</f>
        <v>0</v>
      </c>
    </row>
    <row r="77" spans="1:45" ht="39" x14ac:dyDescent="0.35">
      <c r="A77" s="48">
        <f t="shared" si="2"/>
        <v>0</v>
      </c>
      <c r="C77" s="418">
        <f t="shared" ref="C77:C140" si="3">C76+1</f>
        <v>67</v>
      </c>
      <c r="D77" s="86" t="str" cm="1">
        <f t="array" ref="D77">IF(ISERROR(INDEX(I_LoE_Hierachy_L1Name,MATCH(E77,LEFT(I_LoE_Hierachy_L2Name,255),0))),"",INDEX(I_LoE_Hierachy_L1Name,MATCH(E77,LEFT(I_LoE_Hierachy_L2Name,255),0)))</f>
        <v>Is there evidence of appropriate Negotiation and Tender Evaluation having been completed?</v>
      </c>
      <c r="E77" s="86" t="str">
        <v>Is there evidence that the negotiation team has secured the deal as set out in the negotiation strategy?</v>
      </c>
      <c r="F77" s="97"/>
      <c r="G77" s="109" t="s">
        <v>403</v>
      </c>
      <c r="H77" s="109" t="s">
        <v>403</v>
      </c>
      <c r="I77" s="109" t="s">
        <v>403</v>
      </c>
      <c r="J77" s="467" t="s">
        <v>403</v>
      </c>
      <c r="K77" s="467" t="s">
        <v>403</v>
      </c>
      <c r="L77" s="467" t="s">
        <v>403</v>
      </c>
      <c r="M77" s="467" t="s">
        <v>403</v>
      </c>
      <c r="N77" s="467" t="s">
        <v>403</v>
      </c>
      <c r="O77" s="467" t="s">
        <v>403</v>
      </c>
      <c r="P77" s="467" t="s">
        <v>403</v>
      </c>
      <c r="Q77" s="467" t="s">
        <v>403</v>
      </c>
      <c r="R77" s="467" t="s">
        <v>403</v>
      </c>
      <c r="S77" s="467" t="s">
        <v>403</v>
      </c>
      <c r="T77" s="467" t="s">
        <v>403</v>
      </c>
      <c r="U77" s="467" t="s">
        <v>403</v>
      </c>
      <c r="V77" s="467" t="s">
        <v>403</v>
      </c>
      <c r="W77" s="467" t="s">
        <v>450</v>
      </c>
      <c r="X77" s="467" t="s">
        <v>403</v>
      </c>
      <c r="Y77" s="467" t="s">
        <v>450</v>
      </c>
      <c r="Z77" s="467" t="s">
        <v>403</v>
      </c>
      <c r="AA77" s="467" t="s">
        <v>403</v>
      </c>
      <c r="AB77" s="467" t="s">
        <v>403</v>
      </c>
      <c r="AC77" s="467" t="s">
        <v>403</v>
      </c>
      <c r="AD77" s="467" t="s">
        <v>403</v>
      </c>
      <c r="AE77" s="467" t="s">
        <v>403</v>
      </c>
      <c r="AF77" s="467" t="s">
        <v>403</v>
      </c>
      <c r="AG77" s="467" t="s">
        <v>403</v>
      </c>
      <c r="AH77" s="467" t="s">
        <v>403</v>
      </c>
      <c r="AI77" s="467" t="s">
        <v>403</v>
      </c>
      <c r="AJ77" s="467" t="s">
        <v>403</v>
      </c>
      <c r="AK77" s="467" t="s">
        <v>403</v>
      </c>
      <c r="AL77" s="467" t="s">
        <v>403</v>
      </c>
      <c r="AM77" s="467" t="s">
        <v>403</v>
      </c>
      <c r="AN77" s="467" t="s">
        <v>403</v>
      </c>
      <c r="AO77" s="467" t="s">
        <v>403</v>
      </c>
      <c r="AP77" s="467" t="s">
        <v>403</v>
      </c>
      <c r="AQ77" s="467" t="s">
        <v>403</v>
      </c>
      <c r="AS77" s="455" cm="1">
        <f t="array" ref="AS77">SUM(IF(ISERROR(MATCH(G77:AQ77,I_RCAScoring_Coding,0)),1,0))</f>
        <v>0</v>
      </c>
    </row>
    <row r="78" spans="1:45" ht="52" x14ac:dyDescent="0.35">
      <c r="A78" s="48">
        <f t="shared" si="2"/>
        <v>0</v>
      </c>
      <c r="C78" s="418">
        <f t="shared" si="3"/>
        <v>68</v>
      </c>
      <c r="D78" s="86" t="str" cm="1">
        <f t="array" ref="D78">IF(ISERROR(INDEX(I_LoE_Hierachy_L1Name,MATCH(E78,LEFT(I_LoE_Hierachy_L2Name,255),0))),"",INDEX(I_LoE_Hierachy_L1Name,MATCH(E78,LEFT(I_LoE_Hierachy_L2Name,255),0)))</f>
        <v>Is there evidence of appropriate Negotiation and Tender Evaluation having been completed?</v>
      </c>
      <c r="E78" s="86" t="str">
        <v>Is there evidence that the Moderation Panel has assessed whether the tender evaluation process set out in the advert has been followed? Is the language used in the evaluation and moderation consistent with that set out in the tender documentation?</v>
      </c>
      <c r="F78" s="97"/>
      <c r="G78" s="109" t="s">
        <v>403</v>
      </c>
      <c r="H78" s="109" t="s">
        <v>403</v>
      </c>
      <c r="I78" s="109" t="s">
        <v>403</v>
      </c>
      <c r="J78" s="467" t="s">
        <v>403</v>
      </c>
      <c r="K78" s="467" t="s">
        <v>403</v>
      </c>
      <c r="L78" s="467" t="s">
        <v>403</v>
      </c>
      <c r="M78" s="467" t="s">
        <v>403</v>
      </c>
      <c r="N78" s="467" t="s">
        <v>403</v>
      </c>
      <c r="O78" s="467" t="s">
        <v>403</v>
      </c>
      <c r="P78" s="467" t="s">
        <v>403</v>
      </c>
      <c r="Q78" s="467" t="s">
        <v>403</v>
      </c>
      <c r="R78" s="467" t="s">
        <v>403</v>
      </c>
      <c r="S78" s="467" t="s">
        <v>403</v>
      </c>
      <c r="T78" s="467" t="s">
        <v>403</v>
      </c>
      <c r="U78" s="467" t="s">
        <v>403</v>
      </c>
      <c r="V78" s="467" t="s">
        <v>403</v>
      </c>
      <c r="W78" s="467" t="s">
        <v>450</v>
      </c>
      <c r="X78" s="467" t="s">
        <v>403</v>
      </c>
      <c r="Y78" s="467" t="s">
        <v>450</v>
      </c>
      <c r="Z78" s="467" t="s">
        <v>403</v>
      </c>
      <c r="AA78" s="467" t="s">
        <v>403</v>
      </c>
      <c r="AB78" s="467" t="s">
        <v>403</v>
      </c>
      <c r="AC78" s="467" t="s">
        <v>403</v>
      </c>
      <c r="AD78" s="467" t="s">
        <v>403</v>
      </c>
      <c r="AE78" s="467" t="s">
        <v>403</v>
      </c>
      <c r="AF78" s="467" t="s">
        <v>403</v>
      </c>
      <c r="AG78" s="467" t="s">
        <v>403</v>
      </c>
      <c r="AH78" s="467" t="s">
        <v>403</v>
      </c>
      <c r="AI78" s="467" t="s">
        <v>403</v>
      </c>
      <c r="AJ78" s="467" t="s">
        <v>403</v>
      </c>
      <c r="AK78" s="467" t="s">
        <v>403</v>
      </c>
      <c r="AL78" s="467" t="s">
        <v>403</v>
      </c>
      <c r="AM78" s="467" t="s">
        <v>403</v>
      </c>
      <c r="AN78" s="467" t="s">
        <v>403</v>
      </c>
      <c r="AO78" s="467" t="s">
        <v>403</v>
      </c>
      <c r="AP78" s="467" t="s">
        <v>403</v>
      </c>
      <c r="AQ78" s="467" t="s">
        <v>403</v>
      </c>
      <c r="AS78" s="455" cm="1">
        <f t="array" ref="AS78">SUM(IF(ISERROR(MATCH(G78:AQ78,I_RCAScoring_Coding,0)),1,0))</f>
        <v>0</v>
      </c>
    </row>
    <row r="79" spans="1:45" ht="39" x14ac:dyDescent="0.35">
      <c r="A79" s="48">
        <f t="shared" si="2"/>
        <v>0</v>
      </c>
      <c r="C79" s="418">
        <f t="shared" si="3"/>
        <v>69</v>
      </c>
      <c r="D79" s="86" t="str" cm="1">
        <f t="array" ref="D79">IF(ISERROR(INDEX(I_LoE_Hierachy_L1Name,MATCH(E79,LEFT(I_LoE_Hierachy_L2Name,255),0))),"",INDEX(I_LoE_Hierachy_L1Name,MATCH(E79,LEFT(I_LoE_Hierachy_L2Name,255),0)))</f>
        <v>Is there evidence of appropriate Negotiation and Tender Evaluation having been completed?</v>
      </c>
      <c r="E79" s="86" t="str">
        <v>Is there evidence that the Tender Evaluation Report (TER) confirms that the preferred / selected supplier will provide the required deliverables and services in full?</v>
      </c>
      <c r="F79" s="97"/>
      <c r="G79" s="109" t="s">
        <v>403</v>
      </c>
      <c r="H79" s="109" t="s">
        <v>403</v>
      </c>
      <c r="I79" s="109" t="s">
        <v>403</v>
      </c>
      <c r="J79" s="467" t="s">
        <v>403</v>
      </c>
      <c r="K79" s="467" t="s">
        <v>403</v>
      </c>
      <c r="L79" s="467" t="s">
        <v>403</v>
      </c>
      <c r="M79" s="467" t="s">
        <v>403</v>
      </c>
      <c r="N79" s="467" t="s">
        <v>403</v>
      </c>
      <c r="O79" s="467" t="s">
        <v>403</v>
      </c>
      <c r="P79" s="467" t="s">
        <v>403</v>
      </c>
      <c r="Q79" s="467" t="s">
        <v>403</v>
      </c>
      <c r="R79" s="467" t="s">
        <v>403</v>
      </c>
      <c r="S79" s="467" t="s">
        <v>403</v>
      </c>
      <c r="T79" s="467" t="s">
        <v>403</v>
      </c>
      <c r="U79" s="467" t="s">
        <v>403</v>
      </c>
      <c r="V79" s="467" t="s">
        <v>403</v>
      </c>
      <c r="W79" s="467" t="s">
        <v>450</v>
      </c>
      <c r="X79" s="467" t="s">
        <v>403</v>
      </c>
      <c r="Y79" s="467" t="s">
        <v>450</v>
      </c>
      <c r="Z79" s="467" t="s">
        <v>403</v>
      </c>
      <c r="AA79" s="467" t="s">
        <v>403</v>
      </c>
      <c r="AB79" s="467" t="s">
        <v>403</v>
      </c>
      <c r="AC79" s="467" t="s">
        <v>403</v>
      </c>
      <c r="AD79" s="467" t="s">
        <v>403</v>
      </c>
      <c r="AE79" s="467" t="s">
        <v>403</v>
      </c>
      <c r="AF79" s="467" t="s">
        <v>403</v>
      </c>
      <c r="AG79" s="467" t="s">
        <v>403</v>
      </c>
      <c r="AH79" s="467" t="s">
        <v>403</v>
      </c>
      <c r="AI79" s="467" t="s">
        <v>403</v>
      </c>
      <c r="AJ79" s="467" t="s">
        <v>403</v>
      </c>
      <c r="AK79" s="467" t="s">
        <v>403</v>
      </c>
      <c r="AL79" s="467" t="s">
        <v>403</v>
      </c>
      <c r="AM79" s="467" t="s">
        <v>403</v>
      </c>
      <c r="AN79" s="467" t="s">
        <v>403</v>
      </c>
      <c r="AO79" s="467" t="s">
        <v>403</v>
      </c>
      <c r="AP79" s="467" t="s">
        <v>403</v>
      </c>
      <c r="AQ79" s="467" t="s">
        <v>403</v>
      </c>
      <c r="AS79" s="455" cm="1">
        <f t="array" ref="AS79">SUM(IF(ISERROR(MATCH(G79:AQ79,I_RCAScoring_Coding,0)),1,0))</f>
        <v>0</v>
      </c>
    </row>
    <row r="80" spans="1:45" ht="52" x14ac:dyDescent="0.35">
      <c r="A80" s="48">
        <f t="shared" si="2"/>
        <v>0</v>
      </c>
      <c r="C80" s="418">
        <f t="shared" si="3"/>
        <v>70</v>
      </c>
      <c r="D80" s="86" t="str" cm="1">
        <f t="array" ref="D80">IF(ISERROR(INDEX(I_LoE_Hierachy_L1Name,MATCH(E80,LEFT(I_LoE_Hierachy_L2Name,255),0))),"",INDEX(I_LoE_Hierachy_L1Name,MATCH(E80,LEFT(I_LoE_Hierachy_L2Name,255),0)))</f>
        <v>Is there evidence of appropriate Negotiation and Tender Evaluation having been completed?</v>
      </c>
      <c r="E80" s="86" t="str">
        <v>Is there evidence that the Moderation Panel has assessed the risk of a legal challenge to the result of the tender assessment? Has the Moderation Panel considered the need for a legal review of the wording of the tender evaluation documentation?</v>
      </c>
      <c r="F80" s="97"/>
      <c r="G80" s="109" t="s">
        <v>403</v>
      </c>
      <c r="H80" s="109" t="s">
        <v>403</v>
      </c>
      <c r="I80" s="109" t="s">
        <v>403</v>
      </c>
      <c r="J80" s="467" t="s">
        <v>403</v>
      </c>
      <c r="K80" s="467" t="s">
        <v>403</v>
      </c>
      <c r="L80" s="467" t="s">
        <v>403</v>
      </c>
      <c r="M80" s="467" t="s">
        <v>403</v>
      </c>
      <c r="N80" s="467" t="s">
        <v>403</v>
      </c>
      <c r="O80" s="467" t="s">
        <v>403</v>
      </c>
      <c r="P80" s="467" t="s">
        <v>403</v>
      </c>
      <c r="Q80" s="467" t="s">
        <v>403</v>
      </c>
      <c r="R80" s="467" t="s">
        <v>403</v>
      </c>
      <c r="S80" s="467" t="s">
        <v>403</v>
      </c>
      <c r="T80" s="467" t="s">
        <v>403</v>
      </c>
      <c r="U80" s="467" t="s">
        <v>403</v>
      </c>
      <c r="V80" s="467" t="s">
        <v>403</v>
      </c>
      <c r="W80" s="467" t="s">
        <v>450</v>
      </c>
      <c r="X80" s="467" t="s">
        <v>403</v>
      </c>
      <c r="Y80" s="467" t="s">
        <v>450</v>
      </c>
      <c r="Z80" s="467" t="s">
        <v>403</v>
      </c>
      <c r="AA80" s="467" t="s">
        <v>403</v>
      </c>
      <c r="AB80" s="467" t="s">
        <v>403</v>
      </c>
      <c r="AC80" s="467" t="s">
        <v>403</v>
      </c>
      <c r="AD80" s="467" t="s">
        <v>403</v>
      </c>
      <c r="AE80" s="467" t="s">
        <v>403</v>
      </c>
      <c r="AF80" s="467" t="s">
        <v>403</v>
      </c>
      <c r="AG80" s="467" t="s">
        <v>403</v>
      </c>
      <c r="AH80" s="467" t="s">
        <v>403</v>
      </c>
      <c r="AI80" s="467" t="s">
        <v>403</v>
      </c>
      <c r="AJ80" s="467" t="s">
        <v>403</v>
      </c>
      <c r="AK80" s="467" t="s">
        <v>403</v>
      </c>
      <c r="AL80" s="467" t="s">
        <v>403</v>
      </c>
      <c r="AM80" s="467" t="s">
        <v>403</v>
      </c>
      <c r="AN80" s="467" t="s">
        <v>403</v>
      </c>
      <c r="AO80" s="467" t="s">
        <v>403</v>
      </c>
      <c r="AP80" s="467" t="s">
        <v>403</v>
      </c>
      <c r="AQ80" s="467" t="s">
        <v>403</v>
      </c>
      <c r="AS80" s="455" cm="1">
        <f t="array" ref="AS80">SUM(IF(ISERROR(MATCH(G80:AQ80,I_RCAScoring_Coding,0)),1,0))</f>
        <v>0</v>
      </c>
    </row>
    <row r="81" spans="1:45" ht="39" x14ac:dyDescent="0.35">
      <c r="A81" s="48">
        <f t="shared" si="2"/>
        <v>0</v>
      </c>
      <c r="C81" s="418">
        <f t="shared" si="3"/>
        <v>71</v>
      </c>
      <c r="D81" s="86" t="str" cm="1">
        <f t="array" ref="D81">IF(ISERROR(INDEX(I_LoE_Hierachy_L1Name,MATCH(E81,LEFT(I_LoE_Hierachy_L2Name,255),0))),"",INDEX(I_LoE_Hierachy_L1Name,MATCH(E81,LEFT(I_LoE_Hierachy_L2Name,255),0)))</f>
        <v>Is there evidence that appropriate Cabinet Office Spend Controls and processes are being followed?</v>
      </c>
      <c r="E81" s="86" t="str">
        <v>Is there evidence that suitable consideration is being given to Cabinet Office Spend Controls?</v>
      </c>
      <c r="F81" s="97"/>
      <c r="G81" s="109" t="s">
        <v>403</v>
      </c>
      <c r="H81" s="109" t="s">
        <v>403</v>
      </c>
      <c r="I81" s="109" t="s">
        <v>403</v>
      </c>
      <c r="J81" s="467" t="s">
        <v>403</v>
      </c>
      <c r="K81" s="467" t="s">
        <v>403</v>
      </c>
      <c r="L81" s="467" t="s">
        <v>403</v>
      </c>
      <c r="M81" s="467" t="s">
        <v>403</v>
      </c>
      <c r="N81" s="467" t="s">
        <v>403</v>
      </c>
      <c r="O81" s="467" t="s">
        <v>403</v>
      </c>
      <c r="P81" s="467" t="s">
        <v>403</v>
      </c>
      <c r="Q81" s="467" t="s">
        <v>403</v>
      </c>
      <c r="R81" s="467" t="s">
        <v>403</v>
      </c>
      <c r="S81" s="467" t="s">
        <v>403</v>
      </c>
      <c r="T81" s="467" t="s">
        <v>403</v>
      </c>
      <c r="U81" s="467" t="s">
        <v>403</v>
      </c>
      <c r="V81" s="467" t="s">
        <v>403</v>
      </c>
      <c r="W81" s="467" t="s">
        <v>403</v>
      </c>
      <c r="X81" s="467" t="s">
        <v>403</v>
      </c>
      <c r="Y81" s="467" t="s">
        <v>403</v>
      </c>
      <c r="Z81" s="467" t="s">
        <v>451</v>
      </c>
      <c r="AA81" s="467" t="s">
        <v>403</v>
      </c>
      <c r="AB81" s="467" t="s">
        <v>403</v>
      </c>
      <c r="AC81" s="467" t="s">
        <v>403</v>
      </c>
      <c r="AD81" s="467" t="s">
        <v>403</v>
      </c>
      <c r="AE81" s="467" t="s">
        <v>403</v>
      </c>
      <c r="AF81" s="467" t="s">
        <v>403</v>
      </c>
      <c r="AG81" s="467" t="s">
        <v>403</v>
      </c>
      <c r="AH81" s="467" t="s">
        <v>403</v>
      </c>
      <c r="AI81" s="467" t="s">
        <v>403</v>
      </c>
      <c r="AJ81" s="467" t="s">
        <v>403</v>
      </c>
      <c r="AK81" s="467" t="s">
        <v>403</v>
      </c>
      <c r="AL81" s="467" t="s">
        <v>403</v>
      </c>
      <c r="AM81" s="467" t="s">
        <v>403</v>
      </c>
      <c r="AN81" s="467" t="s">
        <v>403</v>
      </c>
      <c r="AO81" s="467" t="s">
        <v>403</v>
      </c>
      <c r="AP81" s="467" t="s">
        <v>403</v>
      </c>
      <c r="AQ81" s="467" t="s">
        <v>403</v>
      </c>
      <c r="AS81" s="455" cm="1">
        <f t="array" ref="AS81">SUM(IF(ISERROR(MATCH(G81:AQ81,I_RCAScoring_Coding,0)),1,0))</f>
        <v>0</v>
      </c>
    </row>
    <row r="82" spans="1:45" ht="39" x14ac:dyDescent="0.35">
      <c r="A82" s="48">
        <f t="shared" si="2"/>
        <v>0</v>
      </c>
      <c r="C82" s="418">
        <f t="shared" si="3"/>
        <v>72</v>
      </c>
      <c r="D82" s="86" t="str" cm="1">
        <f t="array" ref="D82">IF(ISERROR(INDEX(I_LoE_Hierachy_L1Name,MATCH(E82,LEFT(I_LoE_Hierachy_L2Name,255),0))),"",INDEX(I_LoE_Hierachy_L1Name,MATCH(E82,LEFT(I_LoE_Hierachy_L2Name,255),0)))</f>
        <v>Is there evidence that appropriate Cabinet Office Spend Controls and processes are being followed?</v>
      </c>
      <c r="E82" s="86" t="str">
        <v>Is there evidence that the programme has factored in the 28 day Service Level Agreement timescale for obtaining Cabinet Office approval following internal MOD approval?</v>
      </c>
      <c r="F82" s="97"/>
      <c r="G82" s="109" t="s">
        <v>403</v>
      </c>
      <c r="H82" s="109" t="s">
        <v>403</v>
      </c>
      <c r="I82" s="109" t="s">
        <v>403</v>
      </c>
      <c r="J82" s="467" t="s">
        <v>403</v>
      </c>
      <c r="K82" s="467" t="s">
        <v>403</v>
      </c>
      <c r="L82" s="467" t="s">
        <v>403</v>
      </c>
      <c r="M82" s="467" t="s">
        <v>403</v>
      </c>
      <c r="N82" s="467" t="s">
        <v>403</v>
      </c>
      <c r="O82" s="467" t="s">
        <v>403</v>
      </c>
      <c r="P82" s="467" t="s">
        <v>403</v>
      </c>
      <c r="Q82" s="467" t="s">
        <v>403</v>
      </c>
      <c r="R82" s="467" t="s">
        <v>403</v>
      </c>
      <c r="S82" s="467" t="s">
        <v>403</v>
      </c>
      <c r="T82" s="467" t="s">
        <v>403</v>
      </c>
      <c r="U82" s="467" t="s">
        <v>403</v>
      </c>
      <c r="V82" s="467" t="s">
        <v>403</v>
      </c>
      <c r="W82" s="467" t="s">
        <v>403</v>
      </c>
      <c r="X82" s="467" t="s">
        <v>403</v>
      </c>
      <c r="Y82" s="467" t="s">
        <v>403</v>
      </c>
      <c r="Z82" s="467" t="s">
        <v>452</v>
      </c>
      <c r="AA82" s="467" t="s">
        <v>403</v>
      </c>
      <c r="AB82" s="467" t="s">
        <v>403</v>
      </c>
      <c r="AC82" s="467" t="s">
        <v>403</v>
      </c>
      <c r="AD82" s="467" t="s">
        <v>403</v>
      </c>
      <c r="AE82" s="467" t="s">
        <v>403</v>
      </c>
      <c r="AF82" s="467" t="s">
        <v>403</v>
      </c>
      <c r="AG82" s="467" t="s">
        <v>403</v>
      </c>
      <c r="AH82" s="467" t="s">
        <v>403</v>
      </c>
      <c r="AI82" s="467" t="s">
        <v>403</v>
      </c>
      <c r="AJ82" s="467" t="s">
        <v>403</v>
      </c>
      <c r="AK82" s="467" t="s">
        <v>403</v>
      </c>
      <c r="AL82" s="467" t="s">
        <v>403</v>
      </c>
      <c r="AM82" s="467" t="s">
        <v>403</v>
      </c>
      <c r="AN82" s="467" t="s">
        <v>403</v>
      </c>
      <c r="AO82" s="467" t="s">
        <v>403</v>
      </c>
      <c r="AP82" s="467" t="s">
        <v>403</v>
      </c>
      <c r="AQ82" s="467" t="s">
        <v>403</v>
      </c>
      <c r="AS82" s="455" cm="1">
        <f t="array" ref="AS82">SUM(IF(ISERROR(MATCH(G82:AQ82,I_RCAScoring_Coding,0)),1,0))</f>
        <v>0</v>
      </c>
    </row>
    <row r="83" spans="1:45" ht="39" x14ac:dyDescent="0.35">
      <c r="A83" s="48">
        <f t="shared" si="2"/>
        <v>0</v>
      </c>
      <c r="C83" s="418">
        <f t="shared" si="3"/>
        <v>73</v>
      </c>
      <c r="D83" s="86" t="str" cm="1">
        <f t="array" ref="D83">IF(ISERROR(INDEX(I_LoE_Hierachy_L1Name,MATCH(E83,LEFT(I_LoE_Hierachy_L2Name,255),0))),"",INDEX(I_LoE_Hierachy_L1Name,MATCH(E83,LEFT(I_LoE_Hierachy_L2Name,255),0)))</f>
        <v>Is there evidence that appropriate Cabinet Office Spend Controls and processes are being followed?</v>
      </c>
      <c r="E83" s="86" t="str">
        <v xml:space="preserve">Is there evidence to confirm whether the programme is subject to Cabinet Office Spend Control, Office of Government Property FM Pipeline Control (joint with CCS).  </v>
      </c>
      <c r="F83" s="97"/>
      <c r="G83" s="109" t="s">
        <v>403</v>
      </c>
      <c r="H83" s="109" t="s">
        <v>403</v>
      </c>
      <c r="I83" s="109" t="s">
        <v>403</v>
      </c>
      <c r="J83" s="467" t="s">
        <v>403</v>
      </c>
      <c r="K83" s="467" t="s">
        <v>403</v>
      </c>
      <c r="L83" s="467" t="s">
        <v>403</v>
      </c>
      <c r="M83" s="467" t="s">
        <v>403</v>
      </c>
      <c r="N83" s="467" t="s">
        <v>403</v>
      </c>
      <c r="O83" s="467" t="s">
        <v>403</v>
      </c>
      <c r="P83" s="467" t="s">
        <v>403</v>
      </c>
      <c r="Q83" s="467" t="s">
        <v>403</v>
      </c>
      <c r="R83" s="467" t="s">
        <v>403</v>
      </c>
      <c r="S83" s="467" t="s">
        <v>403</v>
      </c>
      <c r="T83" s="467" t="s">
        <v>403</v>
      </c>
      <c r="U83" s="467" t="s">
        <v>403</v>
      </c>
      <c r="V83" s="467" t="s">
        <v>403</v>
      </c>
      <c r="W83" s="467" t="s">
        <v>403</v>
      </c>
      <c r="X83" s="467" t="s">
        <v>403</v>
      </c>
      <c r="Y83" s="467" t="s">
        <v>403</v>
      </c>
      <c r="Z83" s="467" t="s">
        <v>451</v>
      </c>
      <c r="AA83" s="467" t="s">
        <v>403</v>
      </c>
      <c r="AB83" s="467" t="s">
        <v>403</v>
      </c>
      <c r="AC83" s="467" t="s">
        <v>403</v>
      </c>
      <c r="AD83" s="467" t="s">
        <v>403</v>
      </c>
      <c r="AE83" s="467" t="s">
        <v>403</v>
      </c>
      <c r="AF83" s="467" t="s">
        <v>403</v>
      </c>
      <c r="AG83" s="467" t="s">
        <v>403</v>
      </c>
      <c r="AH83" s="467" t="s">
        <v>403</v>
      </c>
      <c r="AI83" s="467" t="s">
        <v>403</v>
      </c>
      <c r="AJ83" s="467" t="s">
        <v>403</v>
      </c>
      <c r="AK83" s="467" t="s">
        <v>403</v>
      </c>
      <c r="AL83" s="467" t="s">
        <v>403</v>
      </c>
      <c r="AM83" s="467" t="s">
        <v>403</v>
      </c>
      <c r="AN83" s="467" t="s">
        <v>403</v>
      </c>
      <c r="AO83" s="467" t="s">
        <v>403</v>
      </c>
      <c r="AP83" s="467" t="s">
        <v>403</v>
      </c>
      <c r="AQ83" s="467" t="s">
        <v>403</v>
      </c>
      <c r="AS83" s="455" cm="1">
        <f t="array" ref="AS83">SUM(IF(ISERROR(MATCH(G83:AQ83,I_RCAScoring_Coding,0)),1,0))</f>
        <v>0</v>
      </c>
    </row>
    <row r="84" spans="1:45" ht="52" x14ac:dyDescent="0.35">
      <c r="A84" s="48">
        <f t="shared" si="2"/>
        <v>0</v>
      </c>
      <c r="C84" s="418">
        <f t="shared" si="3"/>
        <v>74</v>
      </c>
      <c r="D84" s="86" t="str" cm="1">
        <f t="array" ref="D84">IF(ISERROR(INDEX(I_LoE_Hierachy_L1Name,MATCH(E84,LEFT(I_LoE_Hierachy_L2Name,255),0))),"",INDEX(I_LoE_Hierachy_L1Name,MATCH(E84,LEFT(I_LoE_Hierachy_L2Name,255),0)))</f>
        <v>Is there evidence that appropriate Cabinet Office Spend Controls and processes are being followed?</v>
      </c>
      <c r="E84" s="86" t="str">
        <v>Is there evidence to confirm programme activity is subject to Cabinet Office Spend Control, Office of Government Property Controls including the proportionate pipeline (being tested with Office of Government Property (OGP))?</v>
      </c>
      <c r="F84" s="97"/>
      <c r="G84" s="109" t="s">
        <v>403</v>
      </c>
      <c r="H84" s="109" t="s">
        <v>403</v>
      </c>
      <c r="I84" s="109" t="s">
        <v>403</v>
      </c>
      <c r="J84" s="467" t="s">
        <v>403</v>
      </c>
      <c r="K84" s="467" t="s">
        <v>403</v>
      </c>
      <c r="L84" s="467" t="s">
        <v>403</v>
      </c>
      <c r="M84" s="467" t="s">
        <v>403</v>
      </c>
      <c r="N84" s="467" t="s">
        <v>403</v>
      </c>
      <c r="O84" s="467" t="s">
        <v>403</v>
      </c>
      <c r="P84" s="467" t="s">
        <v>403</v>
      </c>
      <c r="Q84" s="467" t="s">
        <v>403</v>
      </c>
      <c r="R84" s="467" t="s">
        <v>403</v>
      </c>
      <c r="S84" s="467" t="s">
        <v>403</v>
      </c>
      <c r="T84" s="467" t="s">
        <v>403</v>
      </c>
      <c r="U84" s="467" t="s">
        <v>403</v>
      </c>
      <c r="V84" s="467" t="s">
        <v>403</v>
      </c>
      <c r="W84" s="467" t="s">
        <v>403</v>
      </c>
      <c r="X84" s="467" t="s">
        <v>403</v>
      </c>
      <c r="Y84" s="467" t="s">
        <v>403</v>
      </c>
      <c r="Z84" s="467" t="s">
        <v>451</v>
      </c>
      <c r="AA84" s="467" t="s">
        <v>403</v>
      </c>
      <c r="AB84" s="467" t="s">
        <v>403</v>
      </c>
      <c r="AC84" s="467" t="s">
        <v>403</v>
      </c>
      <c r="AD84" s="467" t="s">
        <v>403</v>
      </c>
      <c r="AE84" s="467" t="s">
        <v>403</v>
      </c>
      <c r="AF84" s="467" t="s">
        <v>403</v>
      </c>
      <c r="AG84" s="467" t="s">
        <v>403</v>
      </c>
      <c r="AH84" s="467" t="s">
        <v>403</v>
      </c>
      <c r="AI84" s="467" t="s">
        <v>403</v>
      </c>
      <c r="AJ84" s="467" t="s">
        <v>403</v>
      </c>
      <c r="AK84" s="467" t="s">
        <v>403</v>
      </c>
      <c r="AL84" s="467" t="s">
        <v>403</v>
      </c>
      <c r="AM84" s="467" t="s">
        <v>403</v>
      </c>
      <c r="AN84" s="467" t="s">
        <v>403</v>
      </c>
      <c r="AO84" s="467" t="s">
        <v>403</v>
      </c>
      <c r="AP84" s="467" t="s">
        <v>403</v>
      </c>
      <c r="AQ84" s="467" t="s">
        <v>403</v>
      </c>
      <c r="AS84" s="455" cm="1">
        <f t="array" ref="AS84">SUM(IF(ISERROR(MATCH(G84:AQ84,I_RCAScoring_Coding,0)),1,0))</f>
        <v>0</v>
      </c>
    </row>
    <row r="85" spans="1:45" ht="39" x14ac:dyDescent="0.35">
      <c r="A85" s="48">
        <f t="shared" si="2"/>
        <v>0</v>
      </c>
      <c r="C85" s="418">
        <f t="shared" si="3"/>
        <v>75</v>
      </c>
      <c r="D85" s="86" t="str" cm="1">
        <f t="array" ref="D85">IF(ISERROR(INDEX(I_LoE_Hierachy_L1Name,MATCH(E85,LEFT(I_LoE_Hierachy_L2Name,255),0))),"",INDEX(I_LoE_Hierachy_L1Name,MATCH(E85,LEFT(I_LoE_Hierachy_L2Name,255),0)))</f>
        <v>Is there evidence of a suitably mature cost estimate for the acquisition phase being approved?</v>
      </c>
      <c r="E85" s="86" t="str">
        <v>Is there evidence that a suitable cost breakdown structure has been adopted within the cost model, to support the cost estimate for the acquisition phase being approved?</v>
      </c>
      <c r="F85" s="97"/>
      <c r="G85" s="109" t="s">
        <v>403</v>
      </c>
      <c r="H85" s="109" t="s">
        <v>403</v>
      </c>
      <c r="I85" s="109" t="s">
        <v>403</v>
      </c>
      <c r="J85" s="467" t="s">
        <v>403</v>
      </c>
      <c r="K85" s="467" t="s">
        <v>403</v>
      </c>
      <c r="L85" s="467" t="s">
        <v>403</v>
      </c>
      <c r="M85" s="467" t="s">
        <v>403</v>
      </c>
      <c r="N85" s="467" t="s">
        <v>403</v>
      </c>
      <c r="O85" s="467" t="s">
        <v>403</v>
      </c>
      <c r="P85" s="467" t="s">
        <v>403</v>
      </c>
      <c r="Q85" s="467" t="s">
        <v>403</v>
      </c>
      <c r="R85" s="467" t="s">
        <v>403</v>
      </c>
      <c r="S85" s="467" t="s">
        <v>403</v>
      </c>
      <c r="T85" s="467" t="s">
        <v>403</v>
      </c>
      <c r="U85" s="467" t="s">
        <v>403</v>
      </c>
      <c r="V85" s="467" t="s">
        <v>403</v>
      </c>
      <c r="W85" s="467" t="s">
        <v>403</v>
      </c>
      <c r="X85" s="467" t="s">
        <v>448</v>
      </c>
      <c r="Y85" s="467" t="s">
        <v>403</v>
      </c>
      <c r="Z85" s="467" t="s">
        <v>448</v>
      </c>
      <c r="AA85" s="467" t="s">
        <v>403</v>
      </c>
      <c r="AB85" s="467" t="s">
        <v>448</v>
      </c>
      <c r="AC85" s="467" t="s">
        <v>403</v>
      </c>
      <c r="AD85" s="467" t="s">
        <v>403</v>
      </c>
      <c r="AE85" s="467" t="s">
        <v>403</v>
      </c>
      <c r="AF85" s="467" t="s">
        <v>403</v>
      </c>
      <c r="AG85" s="467" t="s">
        <v>403</v>
      </c>
      <c r="AH85" s="467" t="s">
        <v>403</v>
      </c>
      <c r="AI85" s="467" t="s">
        <v>403</v>
      </c>
      <c r="AJ85" s="467" t="s">
        <v>403</v>
      </c>
      <c r="AK85" s="467" t="s">
        <v>403</v>
      </c>
      <c r="AL85" s="467" t="s">
        <v>403</v>
      </c>
      <c r="AM85" s="467" t="s">
        <v>403</v>
      </c>
      <c r="AN85" s="467" t="s">
        <v>403</v>
      </c>
      <c r="AO85" s="467" t="s">
        <v>448</v>
      </c>
      <c r="AP85" s="467" t="s">
        <v>450</v>
      </c>
      <c r="AQ85" s="467" t="s">
        <v>448</v>
      </c>
      <c r="AS85" s="455" cm="1">
        <f t="array" ref="AS85">SUM(IF(ISERROR(MATCH(G85:AQ85,I_RCAScoring_Coding,0)),1,0))</f>
        <v>0</v>
      </c>
    </row>
    <row r="86" spans="1:45" ht="39" x14ac:dyDescent="0.35">
      <c r="A86" s="48">
        <f t="shared" si="2"/>
        <v>0</v>
      </c>
      <c r="C86" s="418">
        <f t="shared" si="3"/>
        <v>76</v>
      </c>
      <c r="D86" s="86" t="str" cm="1">
        <f t="array" ref="D86">IF(ISERROR(INDEX(I_LoE_Hierachy_L1Name,MATCH(E86,LEFT(I_LoE_Hierachy_L2Name,255),0))),"",INDEX(I_LoE_Hierachy_L1Name,MATCH(E86,LEFT(I_LoE_Hierachy_L2Name,255),0)))</f>
        <v>Is there evidence of a suitably mature cost estimate for the acquisition phase being approved?</v>
      </c>
      <c r="E86" s="86" t="str">
        <v>Is there evidence of cost data and assumptions being suitably recorded, to support the cost estimate for the acquisition phase being approved?</v>
      </c>
      <c r="F86" s="97"/>
      <c r="G86" s="109" t="s">
        <v>403</v>
      </c>
      <c r="H86" s="109" t="s">
        <v>403</v>
      </c>
      <c r="I86" s="109" t="s">
        <v>403</v>
      </c>
      <c r="J86" s="467" t="s">
        <v>403</v>
      </c>
      <c r="K86" s="467" t="s">
        <v>403</v>
      </c>
      <c r="L86" s="467" t="s">
        <v>403</v>
      </c>
      <c r="M86" s="467" t="s">
        <v>403</v>
      </c>
      <c r="N86" s="467" t="s">
        <v>403</v>
      </c>
      <c r="O86" s="467" t="s">
        <v>403</v>
      </c>
      <c r="P86" s="467" t="s">
        <v>403</v>
      </c>
      <c r="Q86" s="467" t="s">
        <v>403</v>
      </c>
      <c r="R86" s="467" t="s">
        <v>403</v>
      </c>
      <c r="S86" s="467" t="s">
        <v>403</v>
      </c>
      <c r="T86" s="467" t="s">
        <v>403</v>
      </c>
      <c r="U86" s="467" t="s">
        <v>403</v>
      </c>
      <c r="V86" s="467" t="s">
        <v>403</v>
      </c>
      <c r="W86" s="467" t="s">
        <v>403</v>
      </c>
      <c r="X86" s="467" t="s">
        <v>448</v>
      </c>
      <c r="Y86" s="467" t="s">
        <v>403</v>
      </c>
      <c r="Z86" s="467" t="s">
        <v>448</v>
      </c>
      <c r="AA86" s="467" t="s">
        <v>403</v>
      </c>
      <c r="AB86" s="467" t="s">
        <v>448</v>
      </c>
      <c r="AC86" s="467" t="s">
        <v>403</v>
      </c>
      <c r="AD86" s="467" t="s">
        <v>403</v>
      </c>
      <c r="AE86" s="467" t="s">
        <v>403</v>
      </c>
      <c r="AF86" s="467" t="s">
        <v>403</v>
      </c>
      <c r="AG86" s="467" t="s">
        <v>403</v>
      </c>
      <c r="AH86" s="467" t="s">
        <v>403</v>
      </c>
      <c r="AI86" s="467" t="s">
        <v>403</v>
      </c>
      <c r="AJ86" s="467" t="s">
        <v>403</v>
      </c>
      <c r="AK86" s="467" t="s">
        <v>403</v>
      </c>
      <c r="AL86" s="467" t="s">
        <v>403</v>
      </c>
      <c r="AM86" s="467" t="s">
        <v>403</v>
      </c>
      <c r="AN86" s="467" t="s">
        <v>403</v>
      </c>
      <c r="AO86" s="467" t="s">
        <v>448</v>
      </c>
      <c r="AP86" s="467" t="s">
        <v>450</v>
      </c>
      <c r="AQ86" s="467" t="s">
        <v>448</v>
      </c>
      <c r="AS86" s="455" cm="1">
        <f t="array" ref="AS86">SUM(IF(ISERROR(MATCH(G86:AQ86,I_RCAScoring_Coding,0)),1,0))</f>
        <v>0</v>
      </c>
    </row>
    <row r="87" spans="1:45" ht="39" x14ac:dyDescent="0.35">
      <c r="A87" s="48">
        <f t="shared" si="2"/>
        <v>0</v>
      </c>
      <c r="C87" s="418">
        <f t="shared" si="3"/>
        <v>77</v>
      </c>
      <c r="D87" s="86" t="str" cm="1">
        <f t="array" ref="D87">IF(ISERROR(INDEX(I_LoE_Hierachy_L1Name,MATCH(E87,LEFT(I_LoE_Hierachy_L2Name,255),0))),"",INDEX(I_LoE_Hierachy_L1Name,MATCH(E87,LEFT(I_LoE_Hierachy_L2Name,255),0)))</f>
        <v>Is there evidence of a suitably mature cost estimate for the acquisition phase being approved?</v>
      </c>
      <c r="E87" s="86" t="str">
        <v>Is there evidence of cost data and assumptions being suitably underpinned with source information, including basis-of-estimate, to support the cost estimate for the acquisition phase being approved?</v>
      </c>
      <c r="F87" s="97"/>
      <c r="G87" s="109" t="s">
        <v>403</v>
      </c>
      <c r="H87" s="109" t="s">
        <v>403</v>
      </c>
      <c r="I87" s="109" t="s">
        <v>403</v>
      </c>
      <c r="J87" s="467" t="s">
        <v>403</v>
      </c>
      <c r="K87" s="467" t="s">
        <v>403</v>
      </c>
      <c r="L87" s="467" t="s">
        <v>403</v>
      </c>
      <c r="M87" s="467" t="s">
        <v>403</v>
      </c>
      <c r="N87" s="467" t="s">
        <v>403</v>
      </c>
      <c r="O87" s="467" t="s">
        <v>403</v>
      </c>
      <c r="P87" s="467" t="s">
        <v>403</v>
      </c>
      <c r="Q87" s="467" t="s">
        <v>403</v>
      </c>
      <c r="R87" s="467" t="s">
        <v>403</v>
      </c>
      <c r="S87" s="467" t="s">
        <v>403</v>
      </c>
      <c r="T87" s="467" t="s">
        <v>403</v>
      </c>
      <c r="U87" s="467" t="s">
        <v>403</v>
      </c>
      <c r="V87" s="467" t="s">
        <v>403</v>
      </c>
      <c r="W87" s="467" t="s">
        <v>403</v>
      </c>
      <c r="X87" s="467" t="s">
        <v>448</v>
      </c>
      <c r="Y87" s="467" t="s">
        <v>403</v>
      </c>
      <c r="Z87" s="467" t="s">
        <v>448</v>
      </c>
      <c r="AA87" s="467" t="s">
        <v>403</v>
      </c>
      <c r="AB87" s="467" t="s">
        <v>448</v>
      </c>
      <c r="AC87" s="467" t="s">
        <v>403</v>
      </c>
      <c r="AD87" s="467" t="s">
        <v>403</v>
      </c>
      <c r="AE87" s="467" t="s">
        <v>403</v>
      </c>
      <c r="AF87" s="467" t="s">
        <v>403</v>
      </c>
      <c r="AG87" s="467" t="s">
        <v>403</v>
      </c>
      <c r="AH87" s="467" t="s">
        <v>403</v>
      </c>
      <c r="AI87" s="467" t="s">
        <v>403</v>
      </c>
      <c r="AJ87" s="467" t="s">
        <v>403</v>
      </c>
      <c r="AK87" s="467" t="s">
        <v>403</v>
      </c>
      <c r="AL87" s="467" t="s">
        <v>403</v>
      </c>
      <c r="AM87" s="467" t="s">
        <v>403</v>
      </c>
      <c r="AN87" s="467" t="s">
        <v>403</v>
      </c>
      <c r="AO87" s="467" t="s">
        <v>448</v>
      </c>
      <c r="AP87" s="467" t="s">
        <v>450</v>
      </c>
      <c r="AQ87" s="467" t="s">
        <v>448</v>
      </c>
      <c r="AS87" s="455" cm="1">
        <f t="array" ref="AS87">SUM(IF(ISERROR(MATCH(G87:AQ87,I_RCAScoring_Coding,0)),1,0))</f>
        <v>0</v>
      </c>
    </row>
    <row r="88" spans="1:45" ht="39" x14ac:dyDescent="0.35">
      <c r="A88" s="48">
        <f t="shared" si="2"/>
        <v>0</v>
      </c>
      <c r="C88" s="418">
        <f t="shared" si="3"/>
        <v>78</v>
      </c>
      <c r="D88" s="86" t="str" cm="1">
        <f t="array" ref="D88">IF(ISERROR(INDEX(I_LoE_Hierachy_L1Name,MATCH(E88,LEFT(I_LoE_Hierachy_L2Name,255),0))),"",INDEX(I_LoE_Hierachy_L1Name,MATCH(E88,LEFT(I_LoE_Hierachy_L2Name,255),0)))</f>
        <v>Is there evidence of a suitably mature cost estimate for the acquisition phase being approved?</v>
      </c>
      <c r="E88" s="86" t="str">
        <v>Is there evidence that cost uncertainty and risk has been suitably estimated and modelled, to support the cost estimate for the acquisition phase being approved?</v>
      </c>
      <c r="F88" s="97"/>
      <c r="G88" s="109" t="s">
        <v>403</v>
      </c>
      <c r="H88" s="109" t="s">
        <v>403</v>
      </c>
      <c r="I88" s="109" t="s">
        <v>403</v>
      </c>
      <c r="J88" s="467" t="s">
        <v>403</v>
      </c>
      <c r="K88" s="467" t="s">
        <v>403</v>
      </c>
      <c r="L88" s="467" t="s">
        <v>403</v>
      </c>
      <c r="M88" s="467" t="s">
        <v>403</v>
      </c>
      <c r="N88" s="467" t="s">
        <v>403</v>
      </c>
      <c r="O88" s="467" t="s">
        <v>403</v>
      </c>
      <c r="P88" s="467" t="s">
        <v>403</v>
      </c>
      <c r="Q88" s="467" t="s">
        <v>403</v>
      </c>
      <c r="R88" s="467" t="s">
        <v>403</v>
      </c>
      <c r="S88" s="467" t="s">
        <v>403</v>
      </c>
      <c r="T88" s="467" t="s">
        <v>403</v>
      </c>
      <c r="U88" s="467" t="s">
        <v>403</v>
      </c>
      <c r="V88" s="467" t="s">
        <v>403</v>
      </c>
      <c r="W88" s="467" t="s">
        <v>403</v>
      </c>
      <c r="X88" s="467" t="s">
        <v>448</v>
      </c>
      <c r="Y88" s="467" t="s">
        <v>403</v>
      </c>
      <c r="Z88" s="467" t="s">
        <v>448</v>
      </c>
      <c r="AA88" s="467" t="s">
        <v>403</v>
      </c>
      <c r="AB88" s="467" t="s">
        <v>448</v>
      </c>
      <c r="AC88" s="467" t="s">
        <v>403</v>
      </c>
      <c r="AD88" s="467" t="s">
        <v>403</v>
      </c>
      <c r="AE88" s="467" t="s">
        <v>403</v>
      </c>
      <c r="AF88" s="467" t="s">
        <v>403</v>
      </c>
      <c r="AG88" s="467" t="s">
        <v>403</v>
      </c>
      <c r="AH88" s="467" t="s">
        <v>403</v>
      </c>
      <c r="AI88" s="467" t="s">
        <v>403</v>
      </c>
      <c r="AJ88" s="467" t="s">
        <v>403</v>
      </c>
      <c r="AK88" s="467" t="s">
        <v>403</v>
      </c>
      <c r="AL88" s="467" t="s">
        <v>403</v>
      </c>
      <c r="AM88" s="467" t="s">
        <v>403</v>
      </c>
      <c r="AN88" s="467" t="s">
        <v>403</v>
      </c>
      <c r="AO88" s="467" t="s">
        <v>448</v>
      </c>
      <c r="AP88" s="467" t="s">
        <v>450</v>
      </c>
      <c r="AQ88" s="467" t="s">
        <v>448</v>
      </c>
      <c r="AS88" s="455" cm="1">
        <f t="array" ref="AS88">SUM(IF(ISERROR(MATCH(G88:AQ88,I_RCAScoring_Coding,0)),1,0))</f>
        <v>0</v>
      </c>
    </row>
    <row r="89" spans="1:45" ht="52" x14ac:dyDescent="0.35">
      <c r="A89" s="48">
        <f t="shared" si="2"/>
        <v>0</v>
      </c>
      <c r="C89" s="418">
        <f t="shared" si="3"/>
        <v>79</v>
      </c>
      <c r="D89" s="86" t="str" cm="1">
        <f t="array" ref="D89">IF(ISERROR(INDEX(I_LoE_Hierachy_L1Name,MATCH(E89,LEFT(I_LoE_Hierachy_L2Name,255),0))),"",INDEX(I_LoE_Hierachy_L1Name,MATCH(E89,LEFT(I_LoE_Hierachy_L2Name,255),0)))</f>
        <v>Is there evidence of a suitably mature cost estimate for the acquisition phase being approved?</v>
      </c>
      <c r="E89" s="86" t="str">
        <v>Is there evidence that the overall estimated cost risk and uncertainty provision is appropriate for the project type and stage of acquisition and any adjustments justified, to support the cost estimate for the acquisition phase being approved?</v>
      </c>
      <c r="F89" s="97"/>
      <c r="G89" s="109" t="s">
        <v>403</v>
      </c>
      <c r="H89" s="109" t="s">
        <v>403</v>
      </c>
      <c r="I89" s="109" t="s">
        <v>403</v>
      </c>
      <c r="J89" s="467" t="s">
        <v>403</v>
      </c>
      <c r="K89" s="467" t="s">
        <v>403</v>
      </c>
      <c r="L89" s="467" t="s">
        <v>403</v>
      </c>
      <c r="M89" s="467" t="s">
        <v>403</v>
      </c>
      <c r="N89" s="467" t="s">
        <v>403</v>
      </c>
      <c r="O89" s="467" t="s">
        <v>403</v>
      </c>
      <c r="P89" s="467" t="s">
        <v>403</v>
      </c>
      <c r="Q89" s="467" t="s">
        <v>403</v>
      </c>
      <c r="R89" s="467" t="s">
        <v>403</v>
      </c>
      <c r="S89" s="467" t="s">
        <v>403</v>
      </c>
      <c r="T89" s="467" t="s">
        <v>403</v>
      </c>
      <c r="U89" s="467" t="s">
        <v>403</v>
      </c>
      <c r="V89" s="467" t="s">
        <v>403</v>
      </c>
      <c r="W89" s="467" t="s">
        <v>403</v>
      </c>
      <c r="X89" s="467" t="s">
        <v>448</v>
      </c>
      <c r="Y89" s="467" t="s">
        <v>403</v>
      </c>
      <c r="Z89" s="467" t="s">
        <v>448</v>
      </c>
      <c r="AA89" s="467" t="s">
        <v>403</v>
      </c>
      <c r="AB89" s="467" t="s">
        <v>448</v>
      </c>
      <c r="AC89" s="467" t="s">
        <v>403</v>
      </c>
      <c r="AD89" s="467" t="s">
        <v>403</v>
      </c>
      <c r="AE89" s="467" t="s">
        <v>403</v>
      </c>
      <c r="AF89" s="467" t="s">
        <v>403</v>
      </c>
      <c r="AG89" s="467" t="s">
        <v>403</v>
      </c>
      <c r="AH89" s="467" t="s">
        <v>403</v>
      </c>
      <c r="AI89" s="467" t="s">
        <v>403</v>
      </c>
      <c r="AJ89" s="467" t="s">
        <v>403</v>
      </c>
      <c r="AK89" s="467" t="s">
        <v>403</v>
      </c>
      <c r="AL89" s="467" t="s">
        <v>403</v>
      </c>
      <c r="AM89" s="467" t="s">
        <v>403</v>
      </c>
      <c r="AN89" s="467" t="s">
        <v>403</v>
      </c>
      <c r="AO89" s="467" t="s">
        <v>448</v>
      </c>
      <c r="AP89" s="467" t="s">
        <v>450</v>
      </c>
      <c r="AQ89" s="467" t="s">
        <v>448</v>
      </c>
      <c r="AS89" s="455" cm="1">
        <f t="array" ref="AS89">SUM(IF(ISERROR(MATCH(G89:AQ89,I_RCAScoring_Coding,0)),1,0))</f>
        <v>0</v>
      </c>
    </row>
    <row r="90" spans="1:45" ht="39" x14ac:dyDescent="0.35">
      <c r="A90" s="48">
        <f t="shared" si="2"/>
        <v>0</v>
      </c>
      <c r="C90" s="418">
        <f t="shared" si="3"/>
        <v>80</v>
      </c>
      <c r="D90" s="86" t="str" cm="1">
        <f t="array" ref="D90">IF(ISERROR(INDEX(I_LoE_Hierachy_L1Name,MATCH(E90,LEFT(I_LoE_Hierachy_L2Name,255),0))),"",INDEX(I_LoE_Hierachy_L1Name,MATCH(E90,LEFT(I_LoE_Hierachy_L2Name,255),0)))</f>
        <v>Is there evidence of a suitably mature cost estimate for the acquisition phase being approved?</v>
      </c>
      <c r="E90" s="86" t="str">
        <v>Is there evidence of appropriate accounting treatments being applied within the cost model, to support the cost estimate for the acquisition phase being approved?</v>
      </c>
      <c r="F90" s="97"/>
      <c r="G90" s="109" t="s">
        <v>403</v>
      </c>
      <c r="H90" s="109" t="s">
        <v>403</v>
      </c>
      <c r="I90" s="109" t="s">
        <v>403</v>
      </c>
      <c r="J90" s="467" t="s">
        <v>403</v>
      </c>
      <c r="K90" s="467" t="s">
        <v>403</v>
      </c>
      <c r="L90" s="467" t="s">
        <v>403</v>
      </c>
      <c r="M90" s="467" t="s">
        <v>403</v>
      </c>
      <c r="N90" s="467" t="s">
        <v>403</v>
      </c>
      <c r="O90" s="467" t="s">
        <v>403</v>
      </c>
      <c r="P90" s="467" t="s">
        <v>403</v>
      </c>
      <c r="Q90" s="467" t="s">
        <v>403</v>
      </c>
      <c r="R90" s="467" t="s">
        <v>403</v>
      </c>
      <c r="S90" s="467" t="s">
        <v>403</v>
      </c>
      <c r="T90" s="467" t="s">
        <v>403</v>
      </c>
      <c r="U90" s="467" t="s">
        <v>403</v>
      </c>
      <c r="V90" s="467" t="s">
        <v>403</v>
      </c>
      <c r="W90" s="467" t="s">
        <v>403</v>
      </c>
      <c r="X90" s="467" t="s">
        <v>448</v>
      </c>
      <c r="Y90" s="467" t="s">
        <v>403</v>
      </c>
      <c r="Z90" s="467" t="s">
        <v>448</v>
      </c>
      <c r="AA90" s="467" t="s">
        <v>403</v>
      </c>
      <c r="AB90" s="467" t="s">
        <v>448</v>
      </c>
      <c r="AC90" s="467" t="s">
        <v>403</v>
      </c>
      <c r="AD90" s="467" t="s">
        <v>403</v>
      </c>
      <c r="AE90" s="467" t="s">
        <v>403</v>
      </c>
      <c r="AF90" s="467" t="s">
        <v>403</v>
      </c>
      <c r="AG90" s="467" t="s">
        <v>403</v>
      </c>
      <c r="AH90" s="467" t="s">
        <v>403</v>
      </c>
      <c r="AI90" s="467" t="s">
        <v>403</v>
      </c>
      <c r="AJ90" s="467" t="s">
        <v>403</v>
      </c>
      <c r="AK90" s="467" t="s">
        <v>403</v>
      </c>
      <c r="AL90" s="467" t="s">
        <v>403</v>
      </c>
      <c r="AM90" s="467" t="s">
        <v>403</v>
      </c>
      <c r="AN90" s="467" t="s">
        <v>403</v>
      </c>
      <c r="AO90" s="467" t="s">
        <v>448</v>
      </c>
      <c r="AP90" s="467" t="s">
        <v>450</v>
      </c>
      <c r="AQ90" s="467" t="s">
        <v>448</v>
      </c>
      <c r="AS90" s="455" cm="1">
        <f t="array" ref="AS90">SUM(IF(ISERROR(MATCH(G90:AQ90,I_RCAScoring_Coding,0)),1,0))</f>
        <v>0</v>
      </c>
    </row>
    <row r="91" spans="1:45" ht="39" x14ac:dyDescent="0.35">
      <c r="A91" s="48">
        <f t="shared" si="2"/>
        <v>0</v>
      </c>
      <c r="C91" s="418">
        <f t="shared" si="3"/>
        <v>81</v>
      </c>
      <c r="D91" s="86" t="str" cm="1">
        <f t="array" ref="D91">IF(ISERROR(INDEX(I_LoE_Hierachy_L1Name,MATCH(E91,LEFT(I_LoE_Hierachy_L2Name,255),0))),"",INDEX(I_LoE_Hierachy_L1Name,MATCH(E91,LEFT(I_LoE_Hierachy_L2Name,255),0)))</f>
        <v>Is there evidence of a suitably mature cost estimate for the acquisition phase being approved?</v>
      </c>
      <c r="E91" s="86" t="str">
        <v>Is there evidence that the cost model is has been suitably verified and validated, to support the cost estimate for the acquisition phase being approved?</v>
      </c>
      <c r="F91" s="97"/>
      <c r="G91" s="109" t="s">
        <v>403</v>
      </c>
      <c r="H91" s="109" t="s">
        <v>403</v>
      </c>
      <c r="I91" s="109" t="s">
        <v>403</v>
      </c>
      <c r="J91" s="467" t="s">
        <v>403</v>
      </c>
      <c r="K91" s="467" t="s">
        <v>403</v>
      </c>
      <c r="L91" s="467" t="s">
        <v>403</v>
      </c>
      <c r="M91" s="467" t="s">
        <v>403</v>
      </c>
      <c r="N91" s="467" t="s">
        <v>403</v>
      </c>
      <c r="O91" s="467" t="s">
        <v>403</v>
      </c>
      <c r="P91" s="467" t="s">
        <v>403</v>
      </c>
      <c r="Q91" s="467" t="s">
        <v>403</v>
      </c>
      <c r="R91" s="467" t="s">
        <v>403</v>
      </c>
      <c r="S91" s="467" t="s">
        <v>403</v>
      </c>
      <c r="T91" s="467" t="s">
        <v>403</v>
      </c>
      <c r="U91" s="467" t="s">
        <v>403</v>
      </c>
      <c r="V91" s="467" t="s">
        <v>403</v>
      </c>
      <c r="W91" s="467" t="s">
        <v>403</v>
      </c>
      <c r="X91" s="467" t="s">
        <v>448</v>
      </c>
      <c r="Y91" s="467" t="s">
        <v>403</v>
      </c>
      <c r="Z91" s="467" t="s">
        <v>448</v>
      </c>
      <c r="AA91" s="467" t="s">
        <v>403</v>
      </c>
      <c r="AB91" s="467" t="s">
        <v>448</v>
      </c>
      <c r="AC91" s="467" t="s">
        <v>403</v>
      </c>
      <c r="AD91" s="467" t="s">
        <v>403</v>
      </c>
      <c r="AE91" s="467" t="s">
        <v>403</v>
      </c>
      <c r="AF91" s="467" t="s">
        <v>403</v>
      </c>
      <c r="AG91" s="467" t="s">
        <v>403</v>
      </c>
      <c r="AH91" s="467" t="s">
        <v>403</v>
      </c>
      <c r="AI91" s="467" t="s">
        <v>403</v>
      </c>
      <c r="AJ91" s="467" t="s">
        <v>403</v>
      </c>
      <c r="AK91" s="467" t="s">
        <v>403</v>
      </c>
      <c r="AL91" s="467" t="s">
        <v>403</v>
      </c>
      <c r="AM91" s="467" t="s">
        <v>403</v>
      </c>
      <c r="AN91" s="467" t="s">
        <v>403</v>
      </c>
      <c r="AO91" s="467" t="s">
        <v>448</v>
      </c>
      <c r="AP91" s="467" t="s">
        <v>450</v>
      </c>
      <c r="AQ91" s="467" t="s">
        <v>448</v>
      </c>
      <c r="AS91" s="455" cm="1">
        <f t="array" ref="AS91">SUM(IF(ISERROR(MATCH(G91:AQ91,I_RCAScoring_Coding,0)),1,0))</f>
        <v>0</v>
      </c>
    </row>
    <row r="92" spans="1:45" ht="39" x14ac:dyDescent="0.35">
      <c r="A92" s="48">
        <f t="shared" si="2"/>
        <v>0</v>
      </c>
      <c r="C92" s="418">
        <f t="shared" si="3"/>
        <v>82</v>
      </c>
      <c r="D92" s="86" t="str" cm="1">
        <f t="array" ref="D92">IF(ISERROR(INDEX(I_LoE_Hierachy_L1Name,MATCH(E92,LEFT(I_LoE_Hierachy_L2Name,255),0))),"",INDEX(I_LoE_Hierachy_L1Name,MATCH(E92,LEFT(I_LoE_Hierachy_L2Name,255),0)))</f>
        <v>Is there evidence of a suitably mature cost estimate for the acquisition phase being approved?</v>
      </c>
      <c r="E92" s="86" t="str">
        <v>Is there evidence of cost benchmarking in support of the cost estimate for the acquisition phase being approved?</v>
      </c>
      <c r="F92" s="97"/>
      <c r="G92" s="109" t="s">
        <v>403</v>
      </c>
      <c r="H92" s="109" t="s">
        <v>403</v>
      </c>
      <c r="I92" s="109" t="s">
        <v>403</v>
      </c>
      <c r="J92" s="467" t="s">
        <v>403</v>
      </c>
      <c r="K92" s="467" t="s">
        <v>403</v>
      </c>
      <c r="L92" s="467" t="s">
        <v>403</v>
      </c>
      <c r="M92" s="467" t="s">
        <v>403</v>
      </c>
      <c r="N92" s="467" t="s">
        <v>403</v>
      </c>
      <c r="O92" s="467" t="s">
        <v>403</v>
      </c>
      <c r="P92" s="467" t="s">
        <v>403</v>
      </c>
      <c r="Q92" s="467" t="s">
        <v>403</v>
      </c>
      <c r="R92" s="467" t="s">
        <v>403</v>
      </c>
      <c r="S92" s="467" t="s">
        <v>403</v>
      </c>
      <c r="T92" s="467" t="s">
        <v>403</v>
      </c>
      <c r="U92" s="467" t="s">
        <v>403</v>
      </c>
      <c r="V92" s="467" t="s">
        <v>403</v>
      </c>
      <c r="W92" s="467" t="s">
        <v>403</v>
      </c>
      <c r="X92" s="467" t="s">
        <v>448</v>
      </c>
      <c r="Y92" s="467" t="s">
        <v>403</v>
      </c>
      <c r="Z92" s="467" t="s">
        <v>448</v>
      </c>
      <c r="AA92" s="467" t="s">
        <v>403</v>
      </c>
      <c r="AB92" s="467" t="s">
        <v>448</v>
      </c>
      <c r="AC92" s="467" t="s">
        <v>403</v>
      </c>
      <c r="AD92" s="467" t="s">
        <v>403</v>
      </c>
      <c r="AE92" s="467" t="s">
        <v>403</v>
      </c>
      <c r="AF92" s="467" t="s">
        <v>403</v>
      </c>
      <c r="AG92" s="467" t="s">
        <v>403</v>
      </c>
      <c r="AH92" s="467" t="s">
        <v>403</v>
      </c>
      <c r="AI92" s="467" t="s">
        <v>403</v>
      </c>
      <c r="AJ92" s="467" t="s">
        <v>403</v>
      </c>
      <c r="AK92" s="467" t="s">
        <v>403</v>
      </c>
      <c r="AL92" s="467" t="s">
        <v>403</v>
      </c>
      <c r="AM92" s="467" t="s">
        <v>403</v>
      </c>
      <c r="AN92" s="467" t="s">
        <v>403</v>
      </c>
      <c r="AO92" s="467" t="s">
        <v>448</v>
      </c>
      <c r="AP92" s="467" t="s">
        <v>450</v>
      </c>
      <c r="AQ92" s="467" t="s">
        <v>448</v>
      </c>
      <c r="AS92" s="455" cm="1">
        <f t="array" ref="AS92">SUM(IF(ISERROR(MATCH(G92:AQ92,I_RCAScoring_Coding,0)),1,0))</f>
        <v>0</v>
      </c>
    </row>
    <row r="93" spans="1:45" ht="39" x14ac:dyDescent="0.35">
      <c r="A93" s="48">
        <f t="shared" si="2"/>
        <v>0</v>
      </c>
      <c r="C93" s="418">
        <f t="shared" si="3"/>
        <v>83</v>
      </c>
      <c r="D93" s="86" t="str" cm="1">
        <f t="array" ref="D93">IF(ISERROR(INDEX(I_LoE_Hierachy_L1Name,MATCH(E93,LEFT(I_LoE_Hierachy_L2Name,255),0))),"",INDEX(I_LoE_Hierachy_L1Name,MATCH(E93,LEFT(I_LoE_Hierachy_L2Name,255),0)))</f>
        <v>Is there evidence of a suitably mature estimate for the Whole-Life Cost (WLC) of the programme?</v>
      </c>
      <c r="E93" s="86" t="str">
        <v>Is there evidence that a suitable assessment has been made of the overall cost of the programme?</v>
      </c>
      <c r="F93" s="97"/>
      <c r="G93" s="109" t="s">
        <v>403</v>
      </c>
      <c r="H93" s="109" t="s">
        <v>403</v>
      </c>
      <c r="I93" s="109" t="s">
        <v>403</v>
      </c>
      <c r="J93" s="467" t="s">
        <v>403</v>
      </c>
      <c r="K93" s="467" t="s">
        <v>403</v>
      </c>
      <c r="L93" s="467" t="s">
        <v>403</v>
      </c>
      <c r="M93" s="467" t="s">
        <v>403</v>
      </c>
      <c r="N93" s="467" t="s">
        <v>403</v>
      </c>
      <c r="O93" s="467" t="s">
        <v>403</v>
      </c>
      <c r="P93" s="467" t="s">
        <v>403</v>
      </c>
      <c r="Q93" s="467" t="s">
        <v>403</v>
      </c>
      <c r="R93" s="467" t="s">
        <v>403</v>
      </c>
      <c r="S93" s="467" t="s">
        <v>403</v>
      </c>
      <c r="T93" s="467" t="s">
        <v>403</v>
      </c>
      <c r="U93" s="467" t="s">
        <v>403</v>
      </c>
      <c r="V93" s="467" t="s">
        <v>403</v>
      </c>
      <c r="W93" s="467" t="s">
        <v>403</v>
      </c>
      <c r="X93" s="467" t="s">
        <v>403</v>
      </c>
      <c r="Y93" s="467" t="s">
        <v>403</v>
      </c>
      <c r="Z93" s="467" t="s">
        <v>403</v>
      </c>
      <c r="AA93" s="467" t="s">
        <v>403</v>
      </c>
      <c r="AB93" s="467" t="s">
        <v>448</v>
      </c>
      <c r="AC93" s="467" t="s">
        <v>403</v>
      </c>
      <c r="AD93" s="467" t="s">
        <v>403</v>
      </c>
      <c r="AE93" s="467" t="s">
        <v>403</v>
      </c>
      <c r="AF93" s="467" t="s">
        <v>403</v>
      </c>
      <c r="AG93" s="467" t="s">
        <v>403</v>
      </c>
      <c r="AH93" s="467" t="s">
        <v>403</v>
      </c>
      <c r="AI93" s="467" t="s">
        <v>403</v>
      </c>
      <c r="AJ93" s="467" t="s">
        <v>403</v>
      </c>
      <c r="AK93" s="467" t="s">
        <v>403</v>
      </c>
      <c r="AL93" s="467" t="s">
        <v>403</v>
      </c>
      <c r="AM93" s="467" t="s">
        <v>403</v>
      </c>
      <c r="AN93" s="467" t="s">
        <v>403</v>
      </c>
      <c r="AO93" s="467" t="s">
        <v>448</v>
      </c>
      <c r="AP93" s="467" t="s">
        <v>450</v>
      </c>
      <c r="AQ93" s="467" t="s">
        <v>448</v>
      </c>
      <c r="AS93" s="455" cm="1">
        <f t="array" ref="AS93">SUM(IF(ISERROR(MATCH(G93:AQ93,I_RCAScoring_Coding,0)),1,0))</f>
        <v>0</v>
      </c>
    </row>
    <row r="94" spans="1:45" ht="39" x14ac:dyDescent="0.35">
      <c r="A94" s="48">
        <f t="shared" si="2"/>
        <v>0</v>
      </c>
      <c r="C94" s="418">
        <f t="shared" si="3"/>
        <v>84</v>
      </c>
      <c r="D94" s="86" t="str" cm="1">
        <f t="array" ref="D94">IF(ISERROR(INDEX(I_LoE_Hierachy_L1Name,MATCH(E94,LEFT(I_LoE_Hierachy_L2Name,255),0))),"",INDEX(I_LoE_Hierachy_L1Name,MATCH(E94,LEFT(I_LoE_Hierachy_L2Name,255),0)))</f>
        <v>Is there evidence of a suitably mature estimate for the Whole-Life Cost (WLC) of the programme?</v>
      </c>
      <c r="E94" s="86" t="str">
        <v>Is there evidence that a suitable cost breakdown structure has been adopted within the WLC model?</v>
      </c>
      <c r="F94" s="97"/>
      <c r="G94" s="109" t="s">
        <v>403</v>
      </c>
      <c r="H94" s="109" t="s">
        <v>403</v>
      </c>
      <c r="I94" s="109" t="s">
        <v>403</v>
      </c>
      <c r="J94" s="467" t="s">
        <v>403</v>
      </c>
      <c r="K94" s="467" t="s">
        <v>403</v>
      </c>
      <c r="L94" s="467" t="s">
        <v>403</v>
      </c>
      <c r="M94" s="467" t="s">
        <v>403</v>
      </c>
      <c r="N94" s="467" t="s">
        <v>403</v>
      </c>
      <c r="O94" s="467" t="s">
        <v>403</v>
      </c>
      <c r="P94" s="467" t="s">
        <v>403</v>
      </c>
      <c r="Q94" s="467" t="s">
        <v>403</v>
      </c>
      <c r="R94" s="467" t="s">
        <v>403</v>
      </c>
      <c r="S94" s="467" t="s">
        <v>403</v>
      </c>
      <c r="T94" s="467" t="s">
        <v>403</v>
      </c>
      <c r="U94" s="467" t="s">
        <v>403</v>
      </c>
      <c r="V94" s="467" t="s">
        <v>403</v>
      </c>
      <c r="W94" s="467" t="s">
        <v>403</v>
      </c>
      <c r="X94" s="467" t="s">
        <v>403</v>
      </c>
      <c r="Y94" s="467" t="s">
        <v>403</v>
      </c>
      <c r="Z94" s="467" t="s">
        <v>403</v>
      </c>
      <c r="AA94" s="467" t="s">
        <v>403</v>
      </c>
      <c r="AB94" s="467" t="s">
        <v>448</v>
      </c>
      <c r="AC94" s="467" t="s">
        <v>403</v>
      </c>
      <c r="AD94" s="467" t="s">
        <v>403</v>
      </c>
      <c r="AE94" s="467" t="s">
        <v>403</v>
      </c>
      <c r="AF94" s="467" t="s">
        <v>403</v>
      </c>
      <c r="AG94" s="467" t="s">
        <v>403</v>
      </c>
      <c r="AH94" s="467" t="s">
        <v>403</v>
      </c>
      <c r="AI94" s="467" t="s">
        <v>403</v>
      </c>
      <c r="AJ94" s="467" t="s">
        <v>403</v>
      </c>
      <c r="AK94" s="467" t="s">
        <v>403</v>
      </c>
      <c r="AL94" s="467" t="s">
        <v>403</v>
      </c>
      <c r="AM94" s="467" t="s">
        <v>403</v>
      </c>
      <c r="AN94" s="467" t="s">
        <v>403</v>
      </c>
      <c r="AO94" s="467" t="s">
        <v>448</v>
      </c>
      <c r="AP94" s="467" t="s">
        <v>450</v>
      </c>
      <c r="AQ94" s="467" t="s">
        <v>448</v>
      </c>
      <c r="AS94" s="455" cm="1">
        <f t="array" ref="AS94">SUM(IF(ISERROR(MATCH(G94:AQ94,I_RCAScoring_Coding,0)),1,0))</f>
        <v>0</v>
      </c>
    </row>
    <row r="95" spans="1:45" ht="39" x14ac:dyDescent="0.35">
      <c r="A95" s="48">
        <f t="shared" si="2"/>
        <v>0</v>
      </c>
      <c r="C95" s="418">
        <f t="shared" si="3"/>
        <v>85</v>
      </c>
      <c r="D95" s="86" t="str" cm="1">
        <f t="array" ref="D95">IF(ISERROR(INDEX(I_LoE_Hierachy_L1Name,MATCH(E95,LEFT(I_LoE_Hierachy_L2Name,255),0))),"",INDEX(I_LoE_Hierachy_L1Name,MATCH(E95,LEFT(I_LoE_Hierachy_L2Name,255),0)))</f>
        <v>Is there evidence of a suitably mature estimate for the Whole-Life Cost (WLC) of the programme?</v>
      </c>
      <c r="E95" s="86" t="str">
        <v>Is there evidence of cost data and assumptions being suitably recorded, to support the WLC model?</v>
      </c>
      <c r="F95" s="97"/>
      <c r="G95" s="109" t="s">
        <v>403</v>
      </c>
      <c r="H95" s="109" t="s">
        <v>403</v>
      </c>
      <c r="I95" s="109" t="s">
        <v>403</v>
      </c>
      <c r="J95" s="467" t="s">
        <v>403</v>
      </c>
      <c r="K95" s="467" t="s">
        <v>403</v>
      </c>
      <c r="L95" s="467" t="s">
        <v>403</v>
      </c>
      <c r="M95" s="467" t="s">
        <v>403</v>
      </c>
      <c r="N95" s="467" t="s">
        <v>403</v>
      </c>
      <c r="O95" s="467" t="s">
        <v>403</v>
      </c>
      <c r="P95" s="467" t="s">
        <v>403</v>
      </c>
      <c r="Q95" s="467" t="s">
        <v>403</v>
      </c>
      <c r="R95" s="467" t="s">
        <v>403</v>
      </c>
      <c r="S95" s="467" t="s">
        <v>403</v>
      </c>
      <c r="T95" s="467" t="s">
        <v>403</v>
      </c>
      <c r="U95" s="467" t="s">
        <v>403</v>
      </c>
      <c r="V95" s="467" t="s">
        <v>403</v>
      </c>
      <c r="W95" s="467" t="s">
        <v>403</v>
      </c>
      <c r="X95" s="467" t="s">
        <v>403</v>
      </c>
      <c r="Y95" s="467" t="s">
        <v>403</v>
      </c>
      <c r="Z95" s="467" t="s">
        <v>403</v>
      </c>
      <c r="AA95" s="467" t="s">
        <v>403</v>
      </c>
      <c r="AB95" s="467" t="s">
        <v>448</v>
      </c>
      <c r="AC95" s="467" t="s">
        <v>403</v>
      </c>
      <c r="AD95" s="467" t="s">
        <v>403</v>
      </c>
      <c r="AE95" s="467" t="s">
        <v>403</v>
      </c>
      <c r="AF95" s="467" t="s">
        <v>403</v>
      </c>
      <c r="AG95" s="467" t="s">
        <v>403</v>
      </c>
      <c r="AH95" s="467" t="s">
        <v>403</v>
      </c>
      <c r="AI95" s="467" t="s">
        <v>403</v>
      </c>
      <c r="AJ95" s="467" t="s">
        <v>403</v>
      </c>
      <c r="AK95" s="467" t="s">
        <v>403</v>
      </c>
      <c r="AL95" s="467" t="s">
        <v>403</v>
      </c>
      <c r="AM95" s="467" t="s">
        <v>403</v>
      </c>
      <c r="AN95" s="467" t="s">
        <v>403</v>
      </c>
      <c r="AO95" s="467" t="s">
        <v>448</v>
      </c>
      <c r="AP95" s="467" t="s">
        <v>450</v>
      </c>
      <c r="AQ95" s="467" t="s">
        <v>448</v>
      </c>
      <c r="AS95" s="455" cm="1">
        <f t="array" ref="AS95">SUM(IF(ISERROR(MATCH(G95:AQ95,I_RCAScoring_Coding,0)),1,0))</f>
        <v>0</v>
      </c>
    </row>
    <row r="96" spans="1:45" ht="39" x14ac:dyDescent="0.35">
      <c r="A96" s="48">
        <f t="shared" si="2"/>
        <v>0</v>
      </c>
      <c r="C96" s="418">
        <f t="shared" si="3"/>
        <v>86</v>
      </c>
      <c r="D96" s="86" t="str" cm="1">
        <f t="array" ref="D96">IF(ISERROR(INDEX(I_LoE_Hierachy_L1Name,MATCH(E96,LEFT(I_LoE_Hierachy_L2Name,255),0))),"",INDEX(I_LoE_Hierachy_L1Name,MATCH(E96,LEFT(I_LoE_Hierachy_L2Name,255),0)))</f>
        <v>Is there evidence of a suitably mature estimate for the Whole-Life Cost (WLC) of the programme?</v>
      </c>
      <c r="E96" s="86" t="str">
        <v>Is there evidence of cost data and assumptions being suitably underpinned with source information,  including basis-of-estimate, to support the WLC model?</v>
      </c>
      <c r="F96" s="97"/>
      <c r="G96" s="109" t="s">
        <v>403</v>
      </c>
      <c r="H96" s="109" t="s">
        <v>403</v>
      </c>
      <c r="I96" s="109" t="s">
        <v>403</v>
      </c>
      <c r="J96" s="467" t="s">
        <v>403</v>
      </c>
      <c r="K96" s="467" t="s">
        <v>403</v>
      </c>
      <c r="L96" s="467" t="s">
        <v>403</v>
      </c>
      <c r="M96" s="467" t="s">
        <v>403</v>
      </c>
      <c r="N96" s="467" t="s">
        <v>403</v>
      </c>
      <c r="O96" s="467" t="s">
        <v>403</v>
      </c>
      <c r="P96" s="467" t="s">
        <v>403</v>
      </c>
      <c r="Q96" s="467" t="s">
        <v>403</v>
      </c>
      <c r="R96" s="467" t="s">
        <v>403</v>
      </c>
      <c r="S96" s="467" t="s">
        <v>403</v>
      </c>
      <c r="T96" s="467" t="s">
        <v>403</v>
      </c>
      <c r="U96" s="467" t="s">
        <v>403</v>
      </c>
      <c r="V96" s="467" t="s">
        <v>403</v>
      </c>
      <c r="W96" s="467" t="s">
        <v>403</v>
      </c>
      <c r="X96" s="467" t="s">
        <v>403</v>
      </c>
      <c r="Y96" s="467" t="s">
        <v>403</v>
      </c>
      <c r="Z96" s="467" t="s">
        <v>403</v>
      </c>
      <c r="AA96" s="467" t="s">
        <v>403</v>
      </c>
      <c r="AB96" s="467" t="s">
        <v>448</v>
      </c>
      <c r="AC96" s="467" t="s">
        <v>403</v>
      </c>
      <c r="AD96" s="467" t="s">
        <v>403</v>
      </c>
      <c r="AE96" s="467" t="s">
        <v>403</v>
      </c>
      <c r="AF96" s="467" t="s">
        <v>403</v>
      </c>
      <c r="AG96" s="467" t="s">
        <v>403</v>
      </c>
      <c r="AH96" s="467" t="s">
        <v>403</v>
      </c>
      <c r="AI96" s="467" t="s">
        <v>403</v>
      </c>
      <c r="AJ96" s="467" t="s">
        <v>403</v>
      </c>
      <c r="AK96" s="467" t="s">
        <v>403</v>
      </c>
      <c r="AL96" s="467" t="s">
        <v>403</v>
      </c>
      <c r="AM96" s="467" t="s">
        <v>403</v>
      </c>
      <c r="AN96" s="467" t="s">
        <v>403</v>
      </c>
      <c r="AO96" s="467" t="s">
        <v>448</v>
      </c>
      <c r="AP96" s="467" t="s">
        <v>450</v>
      </c>
      <c r="AQ96" s="467" t="s">
        <v>448</v>
      </c>
      <c r="AS96" s="455" cm="1">
        <f t="array" ref="AS96">SUM(IF(ISERROR(MATCH(G96:AQ96,I_RCAScoring_Coding,0)),1,0))</f>
        <v>0</v>
      </c>
    </row>
    <row r="97" spans="1:45" ht="39" x14ac:dyDescent="0.35">
      <c r="A97" s="48">
        <f t="shared" si="2"/>
        <v>0</v>
      </c>
      <c r="C97" s="418">
        <f t="shared" si="3"/>
        <v>87</v>
      </c>
      <c r="D97" s="86" t="str" cm="1">
        <f t="array" ref="D97">IF(ISERROR(INDEX(I_LoE_Hierachy_L1Name,MATCH(E97,LEFT(I_LoE_Hierachy_L2Name,255),0))),"",INDEX(I_LoE_Hierachy_L1Name,MATCH(E97,LEFT(I_LoE_Hierachy_L2Name,255),0)))</f>
        <v>Is there evidence of a suitably mature estimate for the Whole-Life Cost (WLC) of the programme?</v>
      </c>
      <c r="E97" s="86" t="str">
        <v>Is there evidence that cost uncertainty and risk has been suitably estimated and modelled, to support the WLC model?</v>
      </c>
      <c r="F97" s="97"/>
      <c r="G97" s="109" t="s">
        <v>403</v>
      </c>
      <c r="H97" s="109" t="s">
        <v>403</v>
      </c>
      <c r="I97" s="109" t="s">
        <v>403</v>
      </c>
      <c r="J97" s="467" t="s">
        <v>403</v>
      </c>
      <c r="K97" s="467" t="s">
        <v>403</v>
      </c>
      <c r="L97" s="467" t="s">
        <v>403</v>
      </c>
      <c r="M97" s="467" t="s">
        <v>403</v>
      </c>
      <c r="N97" s="467" t="s">
        <v>403</v>
      </c>
      <c r="O97" s="467" t="s">
        <v>403</v>
      </c>
      <c r="P97" s="467" t="s">
        <v>403</v>
      </c>
      <c r="Q97" s="467" t="s">
        <v>403</v>
      </c>
      <c r="R97" s="467" t="s">
        <v>403</v>
      </c>
      <c r="S97" s="467" t="s">
        <v>403</v>
      </c>
      <c r="T97" s="467" t="s">
        <v>403</v>
      </c>
      <c r="U97" s="467" t="s">
        <v>403</v>
      </c>
      <c r="V97" s="467" t="s">
        <v>403</v>
      </c>
      <c r="W97" s="467" t="s">
        <v>403</v>
      </c>
      <c r="X97" s="467" t="s">
        <v>403</v>
      </c>
      <c r="Y97" s="467" t="s">
        <v>403</v>
      </c>
      <c r="Z97" s="467" t="s">
        <v>403</v>
      </c>
      <c r="AA97" s="467" t="s">
        <v>403</v>
      </c>
      <c r="AB97" s="467" t="s">
        <v>448</v>
      </c>
      <c r="AC97" s="467" t="s">
        <v>403</v>
      </c>
      <c r="AD97" s="467" t="s">
        <v>403</v>
      </c>
      <c r="AE97" s="467" t="s">
        <v>403</v>
      </c>
      <c r="AF97" s="467" t="s">
        <v>403</v>
      </c>
      <c r="AG97" s="467" t="s">
        <v>403</v>
      </c>
      <c r="AH97" s="467" t="s">
        <v>403</v>
      </c>
      <c r="AI97" s="467" t="s">
        <v>403</v>
      </c>
      <c r="AJ97" s="467" t="s">
        <v>403</v>
      </c>
      <c r="AK97" s="467" t="s">
        <v>403</v>
      </c>
      <c r="AL97" s="467" t="s">
        <v>403</v>
      </c>
      <c r="AM97" s="467" t="s">
        <v>403</v>
      </c>
      <c r="AN97" s="467" t="s">
        <v>403</v>
      </c>
      <c r="AO97" s="467" t="s">
        <v>448</v>
      </c>
      <c r="AP97" s="467" t="s">
        <v>450</v>
      </c>
      <c r="AQ97" s="467" t="s">
        <v>448</v>
      </c>
      <c r="AS97" s="455" cm="1">
        <f t="array" ref="AS97">SUM(IF(ISERROR(MATCH(G97:AQ97,I_RCAScoring_Coding,0)),1,0))</f>
        <v>0</v>
      </c>
    </row>
    <row r="98" spans="1:45" ht="39" x14ac:dyDescent="0.35">
      <c r="A98" s="48">
        <f t="shared" si="2"/>
        <v>0</v>
      </c>
      <c r="C98" s="418">
        <f t="shared" si="3"/>
        <v>88</v>
      </c>
      <c r="D98" s="86" t="str" cm="1">
        <f t="array" ref="D98">IF(ISERROR(INDEX(I_LoE_Hierachy_L1Name,MATCH(E98,LEFT(I_LoE_Hierachy_L2Name,255),0))),"",INDEX(I_LoE_Hierachy_L1Name,MATCH(E98,LEFT(I_LoE_Hierachy_L2Name,255),0)))</f>
        <v>Is there evidence of a suitably mature estimate for the Whole-Life Cost (WLC) of the programme?</v>
      </c>
      <c r="E98" s="86" t="str">
        <v>Is there evidence that the overall estimated risk and uncertainty provision is appropriate for the project type and stage of acquisition and any adjustments justified, to support the WLC model?</v>
      </c>
      <c r="F98" s="97"/>
      <c r="G98" s="109" t="s">
        <v>403</v>
      </c>
      <c r="H98" s="109" t="s">
        <v>403</v>
      </c>
      <c r="I98" s="109" t="s">
        <v>403</v>
      </c>
      <c r="J98" s="467" t="s">
        <v>403</v>
      </c>
      <c r="K98" s="467" t="s">
        <v>403</v>
      </c>
      <c r="L98" s="467" t="s">
        <v>403</v>
      </c>
      <c r="M98" s="467" t="s">
        <v>403</v>
      </c>
      <c r="N98" s="467" t="s">
        <v>403</v>
      </c>
      <c r="O98" s="467" t="s">
        <v>403</v>
      </c>
      <c r="P98" s="467" t="s">
        <v>403</v>
      </c>
      <c r="Q98" s="467" t="s">
        <v>403</v>
      </c>
      <c r="R98" s="467" t="s">
        <v>403</v>
      </c>
      <c r="S98" s="467" t="s">
        <v>403</v>
      </c>
      <c r="T98" s="467" t="s">
        <v>403</v>
      </c>
      <c r="U98" s="467" t="s">
        <v>403</v>
      </c>
      <c r="V98" s="467" t="s">
        <v>403</v>
      </c>
      <c r="W98" s="467" t="s">
        <v>403</v>
      </c>
      <c r="X98" s="467" t="s">
        <v>403</v>
      </c>
      <c r="Y98" s="467" t="s">
        <v>403</v>
      </c>
      <c r="Z98" s="467" t="s">
        <v>403</v>
      </c>
      <c r="AA98" s="467" t="s">
        <v>403</v>
      </c>
      <c r="AB98" s="467" t="s">
        <v>448</v>
      </c>
      <c r="AC98" s="467" t="s">
        <v>403</v>
      </c>
      <c r="AD98" s="467" t="s">
        <v>403</v>
      </c>
      <c r="AE98" s="467" t="s">
        <v>403</v>
      </c>
      <c r="AF98" s="467" t="s">
        <v>403</v>
      </c>
      <c r="AG98" s="467" t="s">
        <v>403</v>
      </c>
      <c r="AH98" s="467" t="s">
        <v>403</v>
      </c>
      <c r="AI98" s="467" t="s">
        <v>403</v>
      </c>
      <c r="AJ98" s="467" t="s">
        <v>403</v>
      </c>
      <c r="AK98" s="467" t="s">
        <v>403</v>
      </c>
      <c r="AL98" s="467" t="s">
        <v>403</v>
      </c>
      <c r="AM98" s="467" t="s">
        <v>403</v>
      </c>
      <c r="AN98" s="467" t="s">
        <v>403</v>
      </c>
      <c r="AO98" s="467" t="s">
        <v>448</v>
      </c>
      <c r="AP98" s="467" t="s">
        <v>450</v>
      </c>
      <c r="AQ98" s="467" t="s">
        <v>448</v>
      </c>
      <c r="AS98" s="455" cm="1">
        <f t="array" ref="AS98">SUM(IF(ISERROR(MATCH(G98:AQ98,I_RCAScoring_Coding,0)),1,0))</f>
        <v>0</v>
      </c>
    </row>
    <row r="99" spans="1:45" ht="39" x14ac:dyDescent="0.35">
      <c r="A99" s="48">
        <f t="shared" si="2"/>
        <v>0</v>
      </c>
      <c r="C99" s="418">
        <f t="shared" si="3"/>
        <v>89</v>
      </c>
      <c r="D99" s="86" t="str" cm="1">
        <f t="array" ref="D99">IF(ISERROR(INDEX(I_LoE_Hierachy_L1Name,MATCH(E99,LEFT(I_LoE_Hierachy_L2Name,255),0))),"",INDEX(I_LoE_Hierachy_L1Name,MATCH(E99,LEFT(I_LoE_Hierachy_L2Name,255),0)))</f>
        <v>Is there evidence of a suitably mature estimate for the Whole-Life Cost (WLC) of the programme?</v>
      </c>
      <c r="E99" s="86" t="str">
        <v>Is there evidence of appropriate accounting treatments being applied within the WLC model?</v>
      </c>
      <c r="F99" s="97"/>
      <c r="G99" s="109" t="s">
        <v>403</v>
      </c>
      <c r="H99" s="109" t="s">
        <v>403</v>
      </c>
      <c r="I99" s="109" t="s">
        <v>403</v>
      </c>
      <c r="J99" s="467" t="s">
        <v>403</v>
      </c>
      <c r="K99" s="467" t="s">
        <v>403</v>
      </c>
      <c r="L99" s="467" t="s">
        <v>403</v>
      </c>
      <c r="M99" s="467" t="s">
        <v>403</v>
      </c>
      <c r="N99" s="467" t="s">
        <v>403</v>
      </c>
      <c r="O99" s="467" t="s">
        <v>403</v>
      </c>
      <c r="P99" s="467" t="s">
        <v>403</v>
      </c>
      <c r="Q99" s="467" t="s">
        <v>403</v>
      </c>
      <c r="R99" s="467" t="s">
        <v>403</v>
      </c>
      <c r="S99" s="467" t="s">
        <v>403</v>
      </c>
      <c r="T99" s="467" t="s">
        <v>403</v>
      </c>
      <c r="U99" s="467" t="s">
        <v>403</v>
      </c>
      <c r="V99" s="467" t="s">
        <v>403</v>
      </c>
      <c r="W99" s="467" t="s">
        <v>403</v>
      </c>
      <c r="X99" s="467" t="s">
        <v>403</v>
      </c>
      <c r="Y99" s="467" t="s">
        <v>403</v>
      </c>
      <c r="Z99" s="467" t="s">
        <v>403</v>
      </c>
      <c r="AA99" s="467" t="s">
        <v>403</v>
      </c>
      <c r="AB99" s="467" t="s">
        <v>448</v>
      </c>
      <c r="AC99" s="467" t="s">
        <v>403</v>
      </c>
      <c r="AD99" s="467" t="s">
        <v>403</v>
      </c>
      <c r="AE99" s="467" t="s">
        <v>403</v>
      </c>
      <c r="AF99" s="467" t="s">
        <v>403</v>
      </c>
      <c r="AG99" s="467" t="s">
        <v>403</v>
      </c>
      <c r="AH99" s="467" t="s">
        <v>403</v>
      </c>
      <c r="AI99" s="467" t="s">
        <v>403</v>
      </c>
      <c r="AJ99" s="467" t="s">
        <v>403</v>
      </c>
      <c r="AK99" s="467" t="s">
        <v>403</v>
      </c>
      <c r="AL99" s="467" t="s">
        <v>403</v>
      </c>
      <c r="AM99" s="467" t="s">
        <v>403</v>
      </c>
      <c r="AN99" s="467" t="s">
        <v>403</v>
      </c>
      <c r="AO99" s="467" t="s">
        <v>448</v>
      </c>
      <c r="AP99" s="467" t="s">
        <v>450</v>
      </c>
      <c r="AQ99" s="467" t="s">
        <v>448</v>
      </c>
      <c r="AS99" s="455" cm="1">
        <f t="array" ref="AS99">SUM(IF(ISERROR(MATCH(G99:AQ99,I_RCAScoring_Coding,0)),1,0))</f>
        <v>0</v>
      </c>
    </row>
    <row r="100" spans="1:45" ht="39" x14ac:dyDescent="0.35">
      <c r="A100" s="48">
        <f t="shared" si="2"/>
        <v>0</v>
      </c>
      <c r="C100" s="418">
        <f t="shared" si="3"/>
        <v>90</v>
      </c>
      <c r="D100" s="86" t="str" cm="1">
        <f t="array" ref="D100">IF(ISERROR(INDEX(I_LoE_Hierachy_L1Name,MATCH(E100,LEFT(I_LoE_Hierachy_L2Name,255),0))),"",INDEX(I_LoE_Hierachy_L1Name,MATCH(E100,LEFT(I_LoE_Hierachy_L2Name,255),0)))</f>
        <v>Is there evidence of a suitably mature estimate for the Whole-Life Cost (WLC) of the programme?</v>
      </c>
      <c r="E100" s="86" t="str">
        <v>Is there evidence that the WLC model has been suitably verified and validated?</v>
      </c>
      <c r="F100" s="97"/>
      <c r="G100" s="109" t="s">
        <v>403</v>
      </c>
      <c r="H100" s="109" t="s">
        <v>403</v>
      </c>
      <c r="I100" s="109" t="s">
        <v>403</v>
      </c>
      <c r="J100" s="467" t="s">
        <v>403</v>
      </c>
      <c r="K100" s="467" t="s">
        <v>403</v>
      </c>
      <c r="L100" s="467" t="s">
        <v>403</v>
      </c>
      <c r="M100" s="467" t="s">
        <v>403</v>
      </c>
      <c r="N100" s="467" t="s">
        <v>403</v>
      </c>
      <c r="O100" s="467" t="s">
        <v>403</v>
      </c>
      <c r="P100" s="467" t="s">
        <v>403</v>
      </c>
      <c r="Q100" s="467" t="s">
        <v>403</v>
      </c>
      <c r="R100" s="467" t="s">
        <v>403</v>
      </c>
      <c r="S100" s="467" t="s">
        <v>403</v>
      </c>
      <c r="T100" s="467" t="s">
        <v>403</v>
      </c>
      <c r="U100" s="467" t="s">
        <v>403</v>
      </c>
      <c r="V100" s="467" t="s">
        <v>403</v>
      </c>
      <c r="W100" s="467" t="s">
        <v>403</v>
      </c>
      <c r="X100" s="467" t="s">
        <v>403</v>
      </c>
      <c r="Y100" s="467" t="s">
        <v>403</v>
      </c>
      <c r="Z100" s="467" t="s">
        <v>403</v>
      </c>
      <c r="AA100" s="467" t="s">
        <v>403</v>
      </c>
      <c r="AB100" s="467" t="s">
        <v>448</v>
      </c>
      <c r="AC100" s="467" t="s">
        <v>403</v>
      </c>
      <c r="AD100" s="467" t="s">
        <v>403</v>
      </c>
      <c r="AE100" s="467" t="s">
        <v>403</v>
      </c>
      <c r="AF100" s="467" t="s">
        <v>403</v>
      </c>
      <c r="AG100" s="467" t="s">
        <v>403</v>
      </c>
      <c r="AH100" s="467" t="s">
        <v>403</v>
      </c>
      <c r="AI100" s="467" t="s">
        <v>403</v>
      </c>
      <c r="AJ100" s="467" t="s">
        <v>403</v>
      </c>
      <c r="AK100" s="467" t="s">
        <v>403</v>
      </c>
      <c r="AL100" s="467" t="s">
        <v>403</v>
      </c>
      <c r="AM100" s="467" t="s">
        <v>403</v>
      </c>
      <c r="AN100" s="467" t="s">
        <v>403</v>
      </c>
      <c r="AO100" s="467" t="s">
        <v>448</v>
      </c>
      <c r="AP100" s="467" t="s">
        <v>450</v>
      </c>
      <c r="AQ100" s="467" t="s">
        <v>448</v>
      </c>
      <c r="AS100" s="455" cm="1">
        <f t="array" ref="AS100">SUM(IF(ISERROR(MATCH(G100:AQ100,I_RCAScoring_Coding,0)),1,0))</f>
        <v>0</v>
      </c>
    </row>
    <row r="101" spans="1:45" ht="39" x14ac:dyDescent="0.35">
      <c r="A101" s="48">
        <f t="shared" si="2"/>
        <v>0</v>
      </c>
      <c r="C101" s="418">
        <f t="shared" si="3"/>
        <v>91</v>
      </c>
      <c r="D101" s="86" t="str" cm="1">
        <f t="array" ref="D101">IF(ISERROR(INDEX(I_LoE_Hierachy_L1Name,MATCH(E101,LEFT(I_LoE_Hierachy_L2Name,255),0))),"",INDEX(I_LoE_Hierachy_L1Name,MATCH(E101,LEFT(I_LoE_Hierachy_L2Name,255),0)))</f>
        <v>Is there evidence of a suitably mature estimate for the Whole-Life Cost (WLC) of the programme?</v>
      </c>
      <c r="E101" s="86" t="str">
        <v>Is there evidence of the WLC estimate being benchmarked?</v>
      </c>
      <c r="F101" s="97"/>
      <c r="G101" s="109" t="s">
        <v>403</v>
      </c>
      <c r="H101" s="109" t="s">
        <v>403</v>
      </c>
      <c r="I101" s="109" t="s">
        <v>403</v>
      </c>
      <c r="J101" s="467" t="s">
        <v>403</v>
      </c>
      <c r="K101" s="467" t="s">
        <v>403</v>
      </c>
      <c r="L101" s="467" t="s">
        <v>403</v>
      </c>
      <c r="M101" s="467" t="s">
        <v>403</v>
      </c>
      <c r="N101" s="467" t="s">
        <v>403</v>
      </c>
      <c r="O101" s="467" t="s">
        <v>403</v>
      </c>
      <c r="P101" s="467" t="s">
        <v>403</v>
      </c>
      <c r="Q101" s="467" t="s">
        <v>403</v>
      </c>
      <c r="R101" s="467" t="s">
        <v>403</v>
      </c>
      <c r="S101" s="467" t="s">
        <v>403</v>
      </c>
      <c r="T101" s="467" t="s">
        <v>403</v>
      </c>
      <c r="U101" s="467" t="s">
        <v>403</v>
      </c>
      <c r="V101" s="467" t="s">
        <v>403</v>
      </c>
      <c r="W101" s="467" t="s">
        <v>403</v>
      </c>
      <c r="X101" s="467" t="s">
        <v>403</v>
      </c>
      <c r="Y101" s="467" t="s">
        <v>403</v>
      </c>
      <c r="Z101" s="467" t="s">
        <v>403</v>
      </c>
      <c r="AA101" s="467" t="s">
        <v>403</v>
      </c>
      <c r="AB101" s="467" t="s">
        <v>448</v>
      </c>
      <c r="AC101" s="467" t="s">
        <v>403</v>
      </c>
      <c r="AD101" s="467" t="s">
        <v>403</v>
      </c>
      <c r="AE101" s="467" t="s">
        <v>403</v>
      </c>
      <c r="AF101" s="467" t="s">
        <v>403</v>
      </c>
      <c r="AG101" s="467" t="s">
        <v>403</v>
      </c>
      <c r="AH101" s="467" t="s">
        <v>403</v>
      </c>
      <c r="AI101" s="467" t="s">
        <v>403</v>
      </c>
      <c r="AJ101" s="467" t="s">
        <v>403</v>
      </c>
      <c r="AK101" s="467" t="s">
        <v>403</v>
      </c>
      <c r="AL101" s="467" t="s">
        <v>403</v>
      </c>
      <c r="AM101" s="467" t="s">
        <v>403</v>
      </c>
      <c r="AN101" s="467" t="s">
        <v>403</v>
      </c>
      <c r="AO101" s="467" t="s">
        <v>448</v>
      </c>
      <c r="AP101" s="467" t="s">
        <v>450</v>
      </c>
      <c r="AQ101" s="467" t="s">
        <v>448</v>
      </c>
      <c r="AS101" s="455" cm="1">
        <f t="array" ref="AS101">SUM(IF(ISERROR(MATCH(G101:AQ101,I_RCAScoring_Coding,0)),1,0))</f>
        <v>0</v>
      </c>
    </row>
    <row r="102" spans="1:45" ht="39" x14ac:dyDescent="0.35">
      <c r="A102" s="48">
        <f t="shared" si="2"/>
        <v>0</v>
      </c>
      <c r="C102" s="418">
        <f t="shared" si="3"/>
        <v>92</v>
      </c>
      <c r="D102" s="86" t="str" cm="1">
        <f t="array" ref="D102">IF(ISERROR(INDEX(I_LoE_Hierachy_L1Name,MATCH(E102,LEFT(I_LoE_Hierachy_L2Name,255),0))),"",INDEX(I_LoE_Hierachy_L1Name,MATCH(E102,LEFT(I_LoE_Hierachy_L2Name,255),0)))</f>
        <v>Is there evidence of a high level assessment of affordability?</v>
      </c>
      <c r="E102" s="86" t="str">
        <v>Is there evidence that all potential/planned sources of funding have been identified to make programme delivery affordable? programme delivery have been identified?</v>
      </c>
      <c r="F102" s="97"/>
      <c r="G102" s="109" t="s">
        <v>403</v>
      </c>
      <c r="H102" s="109" t="s">
        <v>403</v>
      </c>
      <c r="I102" s="109" t="s">
        <v>403</v>
      </c>
      <c r="J102" s="467" t="s">
        <v>403</v>
      </c>
      <c r="K102" s="467" t="s">
        <v>403</v>
      </c>
      <c r="L102" s="467" t="s">
        <v>403</v>
      </c>
      <c r="M102" s="467" t="s">
        <v>403</v>
      </c>
      <c r="N102" s="467" t="s">
        <v>403</v>
      </c>
      <c r="O102" s="467" t="s">
        <v>403</v>
      </c>
      <c r="P102" s="467" t="s">
        <v>403</v>
      </c>
      <c r="Q102" s="467" t="s">
        <v>403</v>
      </c>
      <c r="R102" s="467" t="s">
        <v>403</v>
      </c>
      <c r="S102" s="467" t="s">
        <v>403</v>
      </c>
      <c r="T102" s="467" t="s">
        <v>403</v>
      </c>
      <c r="U102" s="467" t="s">
        <v>403</v>
      </c>
      <c r="V102" s="467" t="s">
        <v>403</v>
      </c>
      <c r="W102" s="467" t="s">
        <v>403</v>
      </c>
      <c r="X102" s="467" t="s">
        <v>403</v>
      </c>
      <c r="Y102" s="467" t="s">
        <v>403</v>
      </c>
      <c r="Z102" s="467" t="s">
        <v>403</v>
      </c>
      <c r="AA102" s="467" t="s">
        <v>403</v>
      </c>
      <c r="AB102" s="467" t="s">
        <v>452</v>
      </c>
      <c r="AC102" s="467" t="s">
        <v>403</v>
      </c>
      <c r="AD102" s="467" t="s">
        <v>403</v>
      </c>
      <c r="AE102" s="467" t="s">
        <v>403</v>
      </c>
      <c r="AF102" s="467" t="s">
        <v>403</v>
      </c>
      <c r="AG102" s="467" t="s">
        <v>403</v>
      </c>
      <c r="AH102" s="467" t="s">
        <v>403</v>
      </c>
      <c r="AI102" s="467" t="s">
        <v>403</v>
      </c>
      <c r="AJ102" s="467" t="s">
        <v>403</v>
      </c>
      <c r="AK102" s="467" t="s">
        <v>403</v>
      </c>
      <c r="AL102" s="467" t="s">
        <v>403</v>
      </c>
      <c r="AM102" s="467" t="s">
        <v>403</v>
      </c>
      <c r="AN102" s="467" t="s">
        <v>452</v>
      </c>
      <c r="AO102" s="467" t="s">
        <v>403</v>
      </c>
      <c r="AP102" s="467" t="s">
        <v>403</v>
      </c>
      <c r="AQ102" s="467" t="s">
        <v>403</v>
      </c>
      <c r="AS102" s="455" cm="1">
        <f t="array" ref="AS102">SUM(IF(ISERROR(MATCH(G102:AQ102,I_RCAScoring_Coding,0)),1,0))</f>
        <v>0</v>
      </c>
    </row>
    <row r="103" spans="1:45" ht="26" x14ac:dyDescent="0.35">
      <c r="A103" s="48">
        <f t="shared" si="2"/>
        <v>0</v>
      </c>
      <c r="C103" s="418">
        <f t="shared" si="3"/>
        <v>93</v>
      </c>
      <c r="D103" s="86" t="str" cm="1">
        <f t="array" ref="D103">IF(ISERROR(INDEX(I_LoE_Hierachy_L1Name,MATCH(E103,LEFT(I_LoE_Hierachy_L2Name,255),0))),"",INDEX(I_LoE_Hierachy_L1Name,MATCH(E103,LEFT(I_LoE_Hierachy_L2Name,255),0)))</f>
        <v>Is there evidence of a high level assessment of affordability?</v>
      </c>
      <c r="E103" s="86" t="str">
        <v>Is there evidence that a suitable affordability assessment has been made and appropriately referenced?</v>
      </c>
      <c r="F103" s="97"/>
      <c r="G103" s="109" t="s">
        <v>403</v>
      </c>
      <c r="H103" s="109" t="s">
        <v>403</v>
      </c>
      <c r="I103" s="109" t="s">
        <v>403</v>
      </c>
      <c r="J103" s="467" t="s">
        <v>403</v>
      </c>
      <c r="K103" s="467" t="s">
        <v>403</v>
      </c>
      <c r="L103" s="467" t="s">
        <v>403</v>
      </c>
      <c r="M103" s="467" t="s">
        <v>403</v>
      </c>
      <c r="N103" s="467" t="s">
        <v>403</v>
      </c>
      <c r="O103" s="467" t="s">
        <v>403</v>
      </c>
      <c r="P103" s="467" t="s">
        <v>403</v>
      </c>
      <c r="Q103" s="467" t="s">
        <v>403</v>
      </c>
      <c r="R103" s="467" t="s">
        <v>403</v>
      </c>
      <c r="S103" s="467" t="s">
        <v>403</v>
      </c>
      <c r="T103" s="467" t="s">
        <v>403</v>
      </c>
      <c r="U103" s="467" t="s">
        <v>403</v>
      </c>
      <c r="V103" s="467" t="s">
        <v>403</v>
      </c>
      <c r="W103" s="467" t="s">
        <v>403</v>
      </c>
      <c r="X103" s="467" t="s">
        <v>403</v>
      </c>
      <c r="Y103" s="467" t="s">
        <v>403</v>
      </c>
      <c r="Z103" s="467" t="s">
        <v>403</v>
      </c>
      <c r="AA103" s="467" t="s">
        <v>403</v>
      </c>
      <c r="AB103" s="467" t="s">
        <v>452</v>
      </c>
      <c r="AC103" s="467" t="s">
        <v>403</v>
      </c>
      <c r="AD103" s="467" t="s">
        <v>403</v>
      </c>
      <c r="AE103" s="467" t="s">
        <v>403</v>
      </c>
      <c r="AF103" s="467" t="s">
        <v>403</v>
      </c>
      <c r="AG103" s="467" t="s">
        <v>403</v>
      </c>
      <c r="AH103" s="467" t="s">
        <v>403</v>
      </c>
      <c r="AI103" s="467" t="s">
        <v>403</v>
      </c>
      <c r="AJ103" s="467" t="s">
        <v>403</v>
      </c>
      <c r="AK103" s="467" t="s">
        <v>403</v>
      </c>
      <c r="AL103" s="467" t="s">
        <v>403</v>
      </c>
      <c r="AM103" s="467" t="s">
        <v>403</v>
      </c>
      <c r="AN103" s="467" t="s">
        <v>452</v>
      </c>
      <c r="AO103" s="467" t="s">
        <v>403</v>
      </c>
      <c r="AP103" s="467" t="s">
        <v>403</v>
      </c>
      <c r="AQ103" s="467" t="s">
        <v>403</v>
      </c>
      <c r="AS103" s="455" cm="1">
        <f t="array" ref="AS103">SUM(IF(ISERROR(MATCH(G103:AQ103,I_RCAScoring_Coding,0)),1,0))</f>
        <v>0</v>
      </c>
    </row>
    <row r="104" spans="1:45" ht="39" x14ac:dyDescent="0.35">
      <c r="A104" s="48">
        <f t="shared" si="2"/>
        <v>0</v>
      </c>
      <c r="C104" s="418">
        <f t="shared" si="3"/>
        <v>94</v>
      </c>
      <c r="D104" s="86" t="str" cm="1">
        <f t="array" ref="D104">IF(ISERROR(INDEX(I_LoE_Hierachy_L1Name,MATCH(E104,LEFT(I_LoE_Hierachy_L2Name,255),0))),"",INDEX(I_LoE_Hierachy_L1Name,MATCH(E104,LEFT(I_LoE_Hierachy_L2Name,255),0)))</f>
        <v>Is there suitable evidence to demonstrate that the estimated cost associated with the next acquisition phase is affordable?</v>
      </c>
      <c r="E104" s="86" t="str">
        <v>For next  phase is there evidence that the identified funding provision lines are correct and using the correct ABC reference year?</v>
      </c>
      <c r="F104" s="97"/>
      <c r="G104" s="109" t="s">
        <v>403</v>
      </c>
      <c r="H104" s="109" t="s">
        <v>403</v>
      </c>
      <c r="I104" s="109" t="s">
        <v>403</v>
      </c>
      <c r="J104" s="467" t="s">
        <v>403</v>
      </c>
      <c r="K104" s="467" t="s">
        <v>403</v>
      </c>
      <c r="L104" s="467" t="s">
        <v>403</v>
      </c>
      <c r="M104" s="467" t="s">
        <v>403</v>
      </c>
      <c r="N104" s="467" t="s">
        <v>403</v>
      </c>
      <c r="O104" s="467" t="s">
        <v>403</v>
      </c>
      <c r="P104" s="467" t="s">
        <v>403</v>
      </c>
      <c r="Q104" s="467" t="s">
        <v>403</v>
      </c>
      <c r="R104" s="467" t="s">
        <v>403</v>
      </c>
      <c r="S104" s="467" t="s">
        <v>403</v>
      </c>
      <c r="T104" s="467" t="s">
        <v>403</v>
      </c>
      <c r="U104" s="467" t="s">
        <v>403</v>
      </c>
      <c r="V104" s="467" t="s">
        <v>403</v>
      </c>
      <c r="W104" s="467" t="s">
        <v>403</v>
      </c>
      <c r="X104" s="467" t="s">
        <v>403</v>
      </c>
      <c r="Y104" s="467" t="s">
        <v>403</v>
      </c>
      <c r="Z104" s="467" t="s">
        <v>403</v>
      </c>
      <c r="AA104" s="467" t="s">
        <v>403</v>
      </c>
      <c r="AB104" s="467" t="s">
        <v>452</v>
      </c>
      <c r="AC104" s="467" t="s">
        <v>403</v>
      </c>
      <c r="AD104" s="467" t="s">
        <v>403</v>
      </c>
      <c r="AE104" s="467" t="s">
        <v>403</v>
      </c>
      <c r="AF104" s="467" t="s">
        <v>403</v>
      </c>
      <c r="AG104" s="467" t="s">
        <v>403</v>
      </c>
      <c r="AH104" s="467" t="s">
        <v>403</v>
      </c>
      <c r="AI104" s="467" t="s">
        <v>403</v>
      </c>
      <c r="AJ104" s="467" t="s">
        <v>403</v>
      </c>
      <c r="AK104" s="467" t="s">
        <v>403</v>
      </c>
      <c r="AL104" s="467" t="s">
        <v>403</v>
      </c>
      <c r="AM104" s="467" t="s">
        <v>403</v>
      </c>
      <c r="AN104" s="467" t="s">
        <v>452</v>
      </c>
      <c r="AO104" s="467" t="s">
        <v>403</v>
      </c>
      <c r="AP104" s="467" t="s">
        <v>403</v>
      </c>
      <c r="AQ104" s="467" t="s">
        <v>403</v>
      </c>
      <c r="AS104" s="455" cm="1">
        <f t="array" ref="AS104">SUM(IF(ISERROR(MATCH(G104:AQ104,I_RCAScoring_Coding,0)),1,0))</f>
        <v>0</v>
      </c>
    </row>
    <row r="105" spans="1:45" ht="39" x14ac:dyDescent="0.35">
      <c r="A105" s="48">
        <f t="shared" si="2"/>
        <v>0</v>
      </c>
      <c r="C105" s="418">
        <f t="shared" si="3"/>
        <v>95</v>
      </c>
      <c r="D105" s="86" t="str" cm="1">
        <f t="array" ref="D105">IF(ISERROR(INDEX(I_LoE_Hierachy_L1Name,MATCH(E105,LEFT(I_LoE_Hierachy_L2Name,255),0))),"",INDEX(I_LoE_Hierachy_L1Name,MATCH(E105,LEFT(I_LoE_Hierachy_L2Name,255),0)))</f>
        <v>Is there suitable evidence to demonstrate that the estimated cost associated with the next acquisition phase is affordable?</v>
      </c>
      <c r="E105" s="86" t="str">
        <v>For  next phase is  there evidence that the forecast funding requirement is affordable, in both total and profile?</v>
      </c>
      <c r="F105" s="97"/>
      <c r="G105" s="109" t="s">
        <v>403</v>
      </c>
      <c r="H105" s="109" t="s">
        <v>403</v>
      </c>
      <c r="I105" s="109" t="s">
        <v>403</v>
      </c>
      <c r="J105" s="467" t="s">
        <v>403</v>
      </c>
      <c r="K105" s="467" t="s">
        <v>403</v>
      </c>
      <c r="L105" s="467" t="s">
        <v>403</v>
      </c>
      <c r="M105" s="467" t="s">
        <v>403</v>
      </c>
      <c r="N105" s="467" t="s">
        <v>403</v>
      </c>
      <c r="O105" s="467" t="s">
        <v>403</v>
      </c>
      <c r="P105" s="467" t="s">
        <v>403</v>
      </c>
      <c r="Q105" s="467" t="s">
        <v>403</v>
      </c>
      <c r="R105" s="467" t="s">
        <v>403</v>
      </c>
      <c r="S105" s="467" t="s">
        <v>403</v>
      </c>
      <c r="T105" s="467" t="s">
        <v>403</v>
      </c>
      <c r="U105" s="467" t="s">
        <v>403</v>
      </c>
      <c r="V105" s="467" t="s">
        <v>403</v>
      </c>
      <c r="W105" s="467" t="s">
        <v>403</v>
      </c>
      <c r="X105" s="467" t="s">
        <v>403</v>
      </c>
      <c r="Y105" s="467" t="s">
        <v>403</v>
      </c>
      <c r="Z105" s="467" t="s">
        <v>403</v>
      </c>
      <c r="AA105" s="467" t="s">
        <v>403</v>
      </c>
      <c r="AB105" s="467" t="s">
        <v>452</v>
      </c>
      <c r="AC105" s="467" t="s">
        <v>403</v>
      </c>
      <c r="AD105" s="467" t="s">
        <v>403</v>
      </c>
      <c r="AE105" s="467" t="s">
        <v>403</v>
      </c>
      <c r="AF105" s="467" t="s">
        <v>403</v>
      </c>
      <c r="AG105" s="467" t="s">
        <v>403</v>
      </c>
      <c r="AH105" s="467" t="s">
        <v>403</v>
      </c>
      <c r="AI105" s="467" t="s">
        <v>403</v>
      </c>
      <c r="AJ105" s="467" t="s">
        <v>403</v>
      </c>
      <c r="AK105" s="467" t="s">
        <v>403</v>
      </c>
      <c r="AL105" s="467" t="s">
        <v>403</v>
      </c>
      <c r="AM105" s="467" t="s">
        <v>403</v>
      </c>
      <c r="AN105" s="467" t="s">
        <v>452</v>
      </c>
      <c r="AO105" s="467" t="s">
        <v>403</v>
      </c>
      <c r="AP105" s="467" t="s">
        <v>403</v>
      </c>
      <c r="AQ105" s="467" t="s">
        <v>403</v>
      </c>
      <c r="AS105" s="455" cm="1">
        <f t="array" ref="AS105">SUM(IF(ISERROR(MATCH(G105:AQ105,I_RCAScoring_Coding,0)),1,0))</f>
        <v>0</v>
      </c>
    </row>
    <row r="106" spans="1:45" ht="39" x14ac:dyDescent="0.35">
      <c r="A106" s="48">
        <f t="shared" si="2"/>
        <v>0</v>
      </c>
      <c r="C106" s="418">
        <f t="shared" si="3"/>
        <v>96</v>
      </c>
      <c r="D106" s="86" t="str" cm="1">
        <f t="array" ref="D106">IF(ISERROR(INDEX(I_LoE_Hierachy_L1Name,MATCH(E106,LEFT(I_LoE_Hierachy_L2Name,255),0))),"",INDEX(I_LoE_Hierachy_L1Name,MATCH(E106,LEFT(I_LoE_Hierachy_L2Name,255),0)))</f>
        <v>Is there suitable evidence to demonstrate that the estimated cost associated with the next acquisition phase is affordable?</v>
      </c>
      <c r="E106" s="86" t="str">
        <v>For  next phase  for any funding shortfalls (total and/or profile) is there evidence for how these shortfalls will be addressed and the impact that this may have of TLB/Department plans?</v>
      </c>
      <c r="F106" s="97"/>
      <c r="G106" s="109" t="s">
        <v>403</v>
      </c>
      <c r="H106" s="109" t="s">
        <v>403</v>
      </c>
      <c r="I106" s="109" t="s">
        <v>403</v>
      </c>
      <c r="J106" s="467" t="s">
        <v>403</v>
      </c>
      <c r="K106" s="467" t="s">
        <v>403</v>
      </c>
      <c r="L106" s="467" t="s">
        <v>403</v>
      </c>
      <c r="M106" s="467" t="s">
        <v>403</v>
      </c>
      <c r="N106" s="467" t="s">
        <v>403</v>
      </c>
      <c r="O106" s="467" t="s">
        <v>403</v>
      </c>
      <c r="P106" s="467" t="s">
        <v>403</v>
      </c>
      <c r="Q106" s="467" t="s">
        <v>403</v>
      </c>
      <c r="R106" s="467" t="s">
        <v>403</v>
      </c>
      <c r="S106" s="467" t="s">
        <v>403</v>
      </c>
      <c r="T106" s="467" t="s">
        <v>403</v>
      </c>
      <c r="U106" s="467" t="s">
        <v>403</v>
      </c>
      <c r="V106" s="467" t="s">
        <v>403</v>
      </c>
      <c r="W106" s="467" t="s">
        <v>403</v>
      </c>
      <c r="X106" s="467" t="s">
        <v>403</v>
      </c>
      <c r="Y106" s="467" t="s">
        <v>403</v>
      </c>
      <c r="Z106" s="467" t="s">
        <v>403</v>
      </c>
      <c r="AA106" s="467" t="s">
        <v>403</v>
      </c>
      <c r="AB106" s="467" t="s">
        <v>452</v>
      </c>
      <c r="AC106" s="467" t="s">
        <v>403</v>
      </c>
      <c r="AD106" s="467" t="s">
        <v>403</v>
      </c>
      <c r="AE106" s="467" t="s">
        <v>403</v>
      </c>
      <c r="AF106" s="467" t="s">
        <v>403</v>
      </c>
      <c r="AG106" s="467" t="s">
        <v>403</v>
      </c>
      <c r="AH106" s="467" t="s">
        <v>403</v>
      </c>
      <c r="AI106" s="467" t="s">
        <v>403</v>
      </c>
      <c r="AJ106" s="467" t="s">
        <v>403</v>
      </c>
      <c r="AK106" s="467" t="s">
        <v>403</v>
      </c>
      <c r="AL106" s="467" t="s">
        <v>403</v>
      </c>
      <c r="AM106" s="467" t="s">
        <v>403</v>
      </c>
      <c r="AN106" s="467" t="s">
        <v>452</v>
      </c>
      <c r="AO106" s="467" t="s">
        <v>403</v>
      </c>
      <c r="AP106" s="467" t="s">
        <v>403</v>
      </c>
      <c r="AQ106" s="467" t="s">
        <v>403</v>
      </c>
      <c r="AS106" s="455" cm="1">
        <f t="array" ref="AS106">SUM(IF(ISERROR(MATCH(G106:AQ106,I_RCAScoring_Coding,0)),1,0))</f>
        <v>0</v>
      </c>
    </row>
    <row r="107" spans="1:45" ht="39" x14ac:dyDescent="0.35">
      <c r="A107" s="48">
        <f t="shared" si="2"/>
        <v>0</v>
      </c>
      <c r="C107" s="418">
        <f t="shared" si="3"/>
        <v>97</v>
      </c>
      <c r="D107" s="86" t="str" cm="1">
        <f t="array" ref="D107">IF(ISERROR(INDEX(I_LoE_Hierachy_L1Name,MATCH(E107,LEFT(I_LoE_Hierachy_L2Name,255),0))),"",INDEX(I_LoE_Hierachy_L1Name,MATCH(E107,LEFT(I_LoE_Hierachy_L2Name,255),0)))</f>
        <v>Is there suitable evidence to demonstrate that estimated cost of the programme whole-life cost affordable?</v>
      </c>
      <c r="E107" s="86" t="str">
        <v>For WLC is there evidence that the identified funding provision lines are correct and using the correct ABC reference year?</v>
      </c>
      <c r="F107" s="97"/>
      <c r="G107" s="109" t="s">
        <v>403</v>
      </c>
      <c r="H107" s="109" t="s">
        <v>403</v>
      </c>
      <c r="I107" s="109" t="s">
        <v>403</v>
      </c>
      <c r="J107" s="467" t="s">
        <v>403</v>
      </c>
      <c r="K107" s="467" t="s">
        <v>403</v>
      </c>
      <c r="L107" s="467" t="s">
        <v>403</v>
      </c>
      <c r="M107" s="467" t="s">
        <v>403</v>
      </c>
      <c r="N107" s="467" t="s">
        <v>403</v>
      </c>
      <c r="O107" s="467" t="s">
        <v>403</v>
      </c>
      <c r="P107" s="467" t="s">
        <v>403</v>
      </c>
      <c r="Q107" s="467" t="s">
        <v>403</v>
      </c>
      <c r="R107" s="467" t="s">
        <v>403</v>
      </c>
      <c r="S107" s="467" t="s">
        <v>403</v>
      </c>
      <c r="T107" s="467" t="s">
        <v>403</v>
      </c>
      <c r="U107" s="467" t="s">
        <v>403</v>
      </c>
      <c r="V107" s="467" t="s">
        <v>403</v>
      </c>
      <c r="W107" s="467" t="s">
        <v>403</v>
      </c>
      <c r="X107" s="467" t="s">
        <v>403</v>
      </c>
      <c r="Y107" s="467" t="s">
        <v>403</v>
      </c>
      <c r="Z107" s="467" t="s">
        <v>403</v>
      </c>
      <c r="AA107" s="467" t="s">
        <v>403</v>
      </c>
      <c r="AB107" s="467" t="s">
        <v>452</v>
      </c>
      <c r="AC107" s="467" t="s">
        <v>403</v>
      </c>
      <c r="AD107" s="467" t="s">
        <v>403</v>
      </c>
      <c r="AE107" s="467" t="s">
        <v>403</v>
      </c>
      <c r="AF107" s="467" t="s">
        <v>403</v>
      </c>
      <c r="AG107" s="467" t="s">
        <v>403</v>
      </c>
      <c r="AH107" s="467" t="s">
        <v>403</v>
      </c>
      <c r="AI107" s="467" t="s">
        <v>403</v>
      </c>
      <c r="AJ107" s="467" t="s">
        <v>403</v>
      </c>
      <c r="AK107" s="467" t="s">
        <v>403</v>
      </c>
      <c r="AL107" s="467" t="s">
        <v>403</v>
      </c>
      <c r="AM107" s="467" t="s">
        <v>403</v>
      </c>
      <c r="AN107" s="467" t="s">
        <v>452</v>
      </c>
      <c r="AO107" s="467" t="s">
        <v>403</v>
      </c>
      <c r="AP107" s="467" t="s">
        <v>403</v>
      </c>
      <c r="AQ107" s="467" t="s">
        <v>403</v>
      </c>
      <c r="AS107" s="455" cm="1">
        <f t="array" ref="AS107">SUM(IF(ISERROR(MATCH(G107:AQ107,I_RCAScoring_Coding,0)),1,0))</f>
        <v>0</v>
      </c>
    </row>
    <row r="108" spans="1:45" ht="39" x14ac:dyDescent="0.35">
      <c r="A108" s="48">
        <f t="shared" si="2"/>
        <v>0</v>
      </c>
      <c r="C108" s="418">
        <f t="shared" si="3"/>
        <v>98</v>
      </c>
      <c r="D108" s="86" t="str" cm="1">
        <f t="array" ref="D108">IF(ISERROR(INDEX(I_LoE_Hierachy_L1Name,MATCH(E108,LEFT(I_LoE_Hierachy_L2Name,255),0))),"",INDEX(I_LoE_Hierachy_L1Name,MATCH(E108,LEFT(I_LoE_Hierachy_L2Name,255),0)))</f>
        <v>Is there suitable evidence to demonstrate that estimated cost of the programme whole-life cost affordable?</v>
      </c>
      <c r="E108" s="86" t="str">
        <v xml:space="preserve">For WLC is there evidence that the forecast funding requirement is affordable? </v>
      </c>
      <c r="F108" s="97"/>
      <c r="G108" s="109" t="s">
        <v>403</v>
      </c>
      <c r="H108" s="109" t="s">
        <v>403</v>
      </c>
      <c r="I108" s="109" t="s">
        <v>403</v>
      </c>
      <c r="J108" s="467" t="s">
        <v>403</v>
      </c>
      <c r="K108" s="467" t="s">
        <v>403</v>
      </c>
      <c r="L108" s="467" t="s">
        <v>403</v>
      </c>
      <c r="M108" s="467" t="s">
        <v>403</v>
      </c>
      <c r="N108" s="467" t="s">
        <v>403</v>
      </c>
      <c r="O108" s="467" t="s">
        <v>403</v>
      </c>
      <c r="P108" s="467" t="s">
        <v>403</v>
      </c>
      <c r="Q108" s="467" t="s">
        <v>403</v>
      </c>
      <c r="R108" s="467" t="s">
        <v>403</v>
      </c>
      <c r="S108" s="467" t="s">
        <v>403</v>
      </c>
      <c r="T108" s="467" t="s">
        <v>403</v>
      </c>
      <c r="U108" s="467" t="s">
        <v>403</v>
      </c>
      <c r="V108" s="467" t="s">
        <v>403</v>
      </c>
      <c r="W108" s="467" t="s">
        <v>403</v>
      </c>
      <c r="X108" s="467" t="s">
        <v>403</v>
      </c>
      <c r="Y108" s="467" t="s">
        <v>403</v>
      </c>
      <c r="Z108" s="467" t="s">
        <v>403</v>
      </c>
      <c r="AA108" s="467" t="s">
        <v>403</v>
      </c>
      <c r="AB108" s="467" t="s">
        <v>452</v>
      </c>
      <c r="AC108" s="467" t="s">
        <v>403</v>
      </c>
      <c r="AD108" s="467" t="s">
        <v>403</v>
      </c>
      <c r="AE108" s="467" t="s">
        <v>403</v>
      </c>
      <c r="AF108" s="467" t="s">
        <v>403</v>
      </c>
      <c r="AG108" s="467" t="s">
        <v>403</v>
      </c>
      <c r="AH108" s="467" t="s">
        <v>403</v>
      </c>
      <c r="AI108" s="467" t="s">
        <v>403</v>
      </c>
      <c r="AJ108" s="467" t="s">
        <v>403</v>
      </c>
      <c r="AK108" s="467" t="s">
        <v>403</v>
      </c>
      <c r="AL108" s="467" t="s">
        <v>403</v>
      </c>
      <c r="AM108" s="467" t="s">
        <v>403</v>
      </c>
      <c r="AN108" s="467" t="s">
        <v>452</v>
      </c>
      <c r="AO108" s="467" t="s">
        <v>403</v>
      </c>
      <c r="AP108" s="467" t="s">
        <v>403</v>
      </c>
      <c r="AQ108" s="467" t="s">
        <v>403</v>
      </c>
      <c r="AS108" s="455" cm="1">
        <f t="array" ref="AS108">SUM(IF(ISERROR(MATCH(G108:AQ108,I_RCAScoring_Coding,0)),1,0))</f>
        <v>0</v>
      </c>
    </row>
    <row r="109" spans="1:45" ht="39" x14ac:dyDescent="0.35">
      <c r="A109" s="48">
        <f t="shared" si="2"/>
        <v>0</v>
      </c>
      <c r="C109" s="418">
        <f t="shared" si="3"/>
        <v>99</v>
      </c>
      <c r="D109" s="86" t="str" cm="1">
        <f t="array" ref="D109">IF(ISERROR(INDEX(I_LoE_Hierachy_L1Name,MATCH(E109,LEFT(I_LoE_Hierachy_L2Name,255),0))),"",INDEX(I_LoE_Hierachy_L1Name,MATCH(E109,LEFT(I_LoE_Hierachy_L2Name,255),0)))</f>
        <v>Is there suitable evidence to demonstrate that estimated cost of the programme whole-life cost affordable?</v>
      </c>
      <c r="E109" s="86" t="str">
        <v>For WLC for any funding shortfalls (total and/or profile) is there evidence for how these shortfalls will be addressed and the impact that this may have of TLB/Department plans?</v>
      </c>
      <c r="F109" s="97"/>
      <c r="G109" s="109" t="s">
        <v>403</v>
      </c>
      <c r="H109" s="109" t="s">
        <v>403</v>
      </c>
      <c r="I109" s="109" t="s">
        <v>403</v>
      </c>
      <c r="J109" s="467" t="s">
        <v>403</v>
      </c>
      <c r="K109" s="467" t="s">
        <v>403</v>
      </c>
      <c r="L109" s="467" t="s">
        <v>403</v>
      </c>
      <c r="M109" s="467" t="s">
        <v>403</v>
      </c>
      <c r="N109" s="467" t="s">
        <v>403</v>
      </c>
      <c r="O109" s="467" t="s">
        <v>403</v>
      </c>
      <c r="P109" s="467" t="s">
        <v>403</v>
      </c>
      <c r="Q109" s="467" t="s">
        <v>403</v>
      </c>
      <c r="R109" s="467" t="s">
        <v>403</v>
      </c>
      <c r="S109" s="467" t="s">
        <v>403</v>
      </c>
      <c r="T109" s="467" t="s">
        <v>403</v>
      </c>
      <c r="U109" s="467" t="s">
        <v>403</v>
      </c>
      <c r="V109" s="467" t="s">
        <v>403</v>
      </c>
      <c r="W109" s="467" t="s">
        <v>403</v>
      </c>
      <c r="X109" s="467" t="s">
        <v>403</v>
      </c>
      <c r="Y109" s="467" t="s">
        <v>403</v>
      </c>
      <c r="Z109" s="467" t="s">
        <v>403</v>
      </c>
      <c r="AA109" s="467" t="s">
        <v>403</v>
      </c>
      <c r="AB109" s="467" t="s">
        <v>452</v>
      </c>
      <c r="AC109" s="467" t="s">
        <v>403</v>
      </c>
      <c r="AD109" s="467" t="s">
        <v>403</v>
      </c>
      <c r="AE109" s="467" t="s">
        <v>403</v>
      </c>
      <c r="AF109" s="467" t="s">
        <v>403</v>
      </c>
      <c r="AG109" s="467" t="s">
        <v>403</v>
      </c>
      <c r="AH109" s="467" t="s">
        <v>403</v>
      </c>
      <c r="AI109" s="467" t="s">
        <v>403</v>
      </c>
      <c r="AJ109" s="467" t="s">
        <v>403</v>
      </c>
      <c r="AK109" s="467" t="s">
        <v>403</v>
      </c>
      <c r="AL109" s="467" t="s">
        <v>403</v>
      </c>
      <c r="AM109" s="467" t="s">
        <v>403</v>
      </c>
      <c r="AN109" s="467" t="s">
        <v>452</v>
      </c>
      <c r="AO109" s="467" t="s">
        <v>403</v>
      </c>
      <c r="AP109" s="467" t="s">
        <v>403</v>
      </c>
      <c r="AQ109" s="467" t="s">
        <v>403</v>
      </c>
      <c r="AS109" s="455" cm="1">
        <f t="array" ref="AS109">SUM(IF(ISERROR(MATCH(G109:AQ109,I_RCAScoring_Coding,0)),1,0))</f>
        <v>0</v>
      </c>
    </row>
    <row r="110" spans="1:45" ht="39" x14ac:dyDescent="0.35">
      <c r="A110" s="48">
        <f t="shared" si="2"/>
        <v>0</v>
      </c>
      <c r="C110" s="418">
        <f t="shared" si="3"/>
        <v>100</v>
      </c>
      <c r="D110" s="86" t="str" cm="1">
        <f t="array" ref="D110">IF(ISERROR(INDEX(I_LoE_Hierachy_L1Name,MATCH(E110,LEFT(I_LoE_Hierachy_L2Name,255),0))),"",INDEX(I_LoE_Hierachy_L1Name,MATCH(E110,LEFT(I_LoE_Hierachy_L2Name,255),0)))</f>
        <v>Is there evidence that the programme's management arrangements are suitable and reflect the scope and scale of the programme?</v>
      </c>
      <c r="E110" s="86" t="str">
        <v>Is there evidence of the Project/Programme/Portfolio boundary(ies) being appropriately defined?</v>
      </c>
      <c r="F110" s="97"/>
      <c r="G110" s="109" t="s">
        <v>403</v>
      </c>
      <c r="H110" s="109" t="s">
        <v>403</v>
      </c>
      <c r="I110" s="109" t="s">
        <v>403</v>
      </c>
      <c r="J110" s="467" t="s">
        <v>403</v>
      </c>
      <c r="K110" s="467" t="s">
        <v>403</v>
      </c>
      <c r="L110" s="467" t="s">
        <v>403</v>
      </c>
      <c r="M110" s="467" t="s">
        <v>403</v>
      </c>
      <c r="N110" s="467" t="s">
        <v>403</v>
      </c>
      <c r="O110" s="467" t="s">
        <v>403</v>
      </c>
      <c r="P110" s="467" t="s">
        <v>403</v>
      </c>
      <c r="Q110" s="467" t="s">
        <v>403</v>
      </c>
      <c r="R110" s="467" t="s">
        <v>403</v>
      </c>
      <c r="S110" s="467" t="s">
        <v>403</v>
      </c>
      <c r="T110" s="467" t="s">
        <v>403</v>
      </c>
      <c r="U110" s="467" t="s">
        <v>403</v>
      </c>
      <c r="V110" s="467" t="s">
        <v>403</v>
      </c>
      <c r="W110" s="467" t="s">
        <v>403</v>
      </c>
      <c r="X110" s="467" t="s">
        <v>403</v>
      </c>
      <c r="Y110" s="467" t="s">
        <v>403</v>
      </c>
      <c r="Z110" s="467" t="s">
        <v>403</v>
      </c>
      <c r="AA110" s="467" t="s">
        <v>403</v>
      </c>
      <c r="AB110" s="467" t="s">
        <v>403</v>
      </c>
      <c r="AC110" s="467" t="s">
        <v>448</v>
      </c>
      <c r="AD110" s="467" t="s">
        <v>403</v>
      </c>
      <c r="AE110" s="467" t="s">
        <v>448</v>
      </c>
      <c r="AF110" s="467" t="s">
        <v>403</v>
      </c>
      <c r="AG110" s="467" t="s">
        <v>403</v>
      </c>
      <c r="AH110" s="467" t="s">
        <v>403</v>
      </c>
      <c r="AI110" s="467" t="s">
        <v>403</v>
      </c>
      <c r="AJ110" s="467" t="s">
        <v>448</v>
      </c>
      <c r="AK110" s="467" t="s">
        <v>403</v>
      </c>
      <c r="AL110" s="467" t="s">
        <v>403</v>
      </c>
      <c r="AM110" s="467" t="s">
        <v>403</v>
      </c>
      <c r="AN110" s="467" t="s">
        <v>403</v>
      </c>
      <c r="AO110" s="467" t="s">
        <v>403</v>
      </c>
      <c r="AP110" s="467" t="s">
        <v>403</v>
      </c>
      <c r="AQ110" s="467" t="s">
        <v>403</v>
      </c>
      <c r="AS110" s="455" cm="1">
        <f t="array" ref="AS110">SUM(IF(ISERROR(MATCH(G110:AQ110,I_RCAScoring_Coding,0)),1,0))</f>
        <v>0</v>
      </c>
    </row>
    <row r="111" spans="1:45" ht="39" x14ac:dyDescent="0.35">
      <c r="A111" s="48">
        <f t="shared" si="2"/>
        <v>0</v>
      </c>
      <c r="C111" s="418">
        <f t="shared" si="3"/>
        <v>101</v>
      </c>
      <c r="D111" s="86" t="str" cm="1">
        <f t="array" ref="D111">IF(ISERROR(INDEX(I_LoE_Hierachy_L1Name,MATCH(E111,LEFT(I_LoE_Hierachy_L2Name,255),0))),"",INDEX(I_LoE_Hierachy_L1Name,MATCH(E111,LEFT(I_LoE_Hierachy_L2Name,255),0)))</f>
        <v>Is there evidence that the programme's management arrangements are suitable and reflect the scope and scale of the programme?</v>
      </c>
      <c r="E111" s="86" t="str">
        <v>Is there evidence of a suitable through-life management approach being adopted?</v>
      </c>
      <c r="F111" s="97"/>
      <c r="G111" s="109" t="s">
        <v>403</v>
      </c>
      <c r="H111" s="109" t="s">
        <v>403</v>
      </c>
      <c r="I111" s="109" t="s">
        <v>403</v>
      </c>
      <c r="J111" s="467" t="s">
        <v>403</v>
      </c>
      <c r="K111" s="467" t="s">
        <v>403</v>
      </c>
      <c r="L111" s="467" t="s">
        <v>403</v>
      </c>
      <c r="M111" s="467" t="s">
        <v>403</v>
      </c>
      <c r="N111" s="467" t="s">
        <v>403</v>
      </c>
      <c r="O111" s="467" t="s">
        <v>403</v>
      </c>
      <c r="P111" s="467" t="s">
        <v>403</v>
      </c>
      <c r="Q111" s="467" t="s">
        <v>403</v>
      </c>
      <c r="R111" s="467" t="s">
        <v>403</v>
      </c>
      <c r="S111" s="467" t="s">
        <v>403</v>
      </c>
      <c r="T111" s="467" t="s">
        <v>403</v>
      </c>
      <c r="U111" s="467" t="s">
        <v>403</v>
      </c>
      <c r="V111" s="467" t="s">
        <v>403</v>
      </c>
      <c r="W111" s="467" t="s">
        <v>403</v>
      </c>
      <c r="X111" s="467" t="s">
        <v>403</v>
      </c>
      <c r="Y111" s="467" t="s">
        <v>403</v>
      </c>
      <c r="Z111" s="467" t="s">
        <v>403</v>
      </c>
      <c r="AA111" s="467" t="s">
        <v>403</v>
      </c>
      <c r="AB111" s="467" t="s">
        <v>403</v>
      </c>
      <c r="AC111" s="467" t="s">
        <v>448</v>
      </c>
      <c r="AD111" s="467" t="s">
        <v>403</v>
      </c>
      <c r="AE111" s="467" t="s">
        <v>448</v>
      </c>
      <c r="AF111" s="467" t="s">
        <v>403</v>
      </c>
      <c r="AG111" s="467" t="s">
        <v>403</v>
      </c>
      <c r="AH111" s="467" t="s">
        <v>403</v>
      </c>
      <c r="AI111" s="467" t="s">
        <v>403</v>
      </c>
      <c r="AJ111" s="467" t="s">
        <v>448</v>
      </c>
      <c r="AK111" s="467" t="s">
        <v>403</v>
      </c>
      <c r="AL111" s="467" t="s">
        <v>403</v>
      </c>
      <c r="AM111" s="467" t="s">
        <v>403</v>
      </c>
      <c r="AN111" s="467" t="s">
        <v>403</v>
      </c>
      <c r="AO111" s="467" t="s">
        <v>403</v>
      </c>
      <c r="AP111" s="467" t="s">
        <v>403</v>
      </c>
      <c r="AQ111" s="467" t="s">
        <v>403</v>
      </c>
      <c r="AS111" s="455" cm="1">
        <f t="array" ref="AS111">SUM(IF(ISERROR(MATCH(G111:AQ111,I_RCAScoring_Coding,0)),1,0))</f>
        <v>0</v>
      </c>
    </row>
    <row r="112" spans="1:45" ht="39" x14ac:dyDescent="0.35">
      <c r="A112" s="48">
        <f t="shared" si="2"/>
        <v>0</v>
      </c>
      <c r="C112" s="418">
        <f t="shared" si="3"/>
        <v>102</v>
      </c>
      <c r="D112" s="86" t="str" cm="1">
        <f t="array" ref="D112">IF(ISERROR(INDEX(I_LoE_Hierachy_L1Name,MATCH(E112,LEFT(I_LoE_Hierachy_L2Name,255),0))),"",INDEX(I_LoE_Hierachy_L1Name,MATCH(E112,LEFT(I_LoE_Hierachy_L2Name,255),0)))</f>
        <v>Is there evidence that the programme's management arrangements are suitable and reflect the scope and scale of the programme?</v>
      </c>
      <c r="E112" s="86" t="str">
        <v>Is there evidence that appropriate assumptions (including cost assumptions) have been captured and there is a suitable audit trail?</v>
      </c>
      <c r="F112" s="97"/>
      <c r="G112" s="109" t="s">
        <v>403</v>
      </c>
      <c r="H112" s="109" t="s">
        <v>403</v>
      </c>
      <c r="I112" s="109" t="s">
        <v>403</v>
      </c>
      <c r="J112" s="467" t="s">
        <v>403</v>
      </c>
      <c r="K112" s="467" t="s">
        <v>403</v>
      </c>
      <c r="L112" s="467" t="s">
        <v>403</v>
      </c>
      <c r="M112" s="467" t="s">
        <v>403</v>
      </c>
      <c r="N112" s="467" t="s">
        <v>403</v>
      </c>
      <c r="O112" s="467" t="s">
        <v>403</v>
      </c>
      <c r="P112" s="467" t="s">
        <v>403</v>
      </c>
      <c r="Q112" s="467" t="s">
        <v>403</v>
      </c>
      <c r="R112" s="467" t="s">
        <v>403</v>
      </c>
      <c r="S112" s="467" t="s">
        <v>403</v>
      </c>
      <c r="T112" s="467" t="s">
        <v>403</v>
      </c>
      <c r="U112" s="467" t="s">
        <v>403</v>
      </c>
      <c r="V112" s="467" t="s">
        <v>403</v>
      </c>
      <c r="W112" s="467" t="s">
        <v>403</v>
      </c>
      <c r="X112" s="467" t="s">
        <v>403</v>
      </c>
      <c r="Y112" s="467" t="s">
        <v>403</v>
      </c>
      <c r="Z112" s="467" t="s">
        <v>403</v>
      </c>
      <c r="AA112" s="467" t="s">
        <v>403</v>
      </c>
      <c r="AB112" s="467" t="s">
        <v>403</v>
      </c>
      <c r="AC112" s="467" t="s">
        <v>448</v>
      </c>
      <c r="AD112" s="467" t="s">
        <v>403</v>
      </c>
      <c r="AE112" s="467" t="s">
        <v>448</v>
      </c>
      <c r="AF112" s="467" t="s">
        <v>403</v>
      </c>
      <c r="AG112" s="467" t="s">
        <v>403</v>
      </c>
      <c r="AH112" s="467" t="s">
        <v>403</v>
      </c>
      <c r="AI112" s="467" t="s">
        <v>403</v>
      </c>
      <c r="AJ112" s="467" t="s">
        <v>448</v>
      </c>
      <c r="AK112" s="467" t="s">
        <v>403</v>
      </c>
      <c r="AL112" s="467" t="s">
        <v>403</v>
      </c>
      <c r="AM112" s="467" t="s">
        <v>403</v>
      </c>
      <c r="AN112" s="467" t="s">
        <v>403</v>
      </c>
      <c r="AO112" s="467" t="s">
        <v>403</v>
      </c>
      <c r="AP112" s="467" t="s">
        <v>403</v>
      </c>
      <c r="AQ112" s="467" t="s">
        <v>403</v>
      </c>
      <c r="AS112" s="455" cm="1">
        <f t="array" ref="AS112">SUM(IF(ISERROR(MATCH(G112:AQ112,I_RCAScoring_Coding,0)),1,0))</f>
        <v>0</v>
      </c>
    </row>
    <row r="113" spans="1:45" ht="39" x14ac:dyDescent="0.35">
      <c r="A113" s="48">
        <f t="shared" si="2"/>
        <v>0</v>
      </c>
      <c r="C113" s="418">
        <f t="shared" si="3"/>
        <v>103</v>
      </c>
      <c r="D113" s="86" t="str" cm="1">
        <f t="array" ref="D113">IF(ISERROR(INDEX(I_LoE_Hierachy_L1Name,MATCH(E113,LEFT(I_LoE_Hierachy_L2Name,255),0))),"",INDEX(I_LoE_Hierachy_L1Name,MATCH(E113,LEFT(I_LoE_Hierachy_L2Name,255),0)))</f>
        <v>Is there evidence that the programme's management arrangements are suitable and reflect the scope and scale of the programme?</v>
      </c>
      <c r="E113" s="86" t="str">
        <v>Is there evidence that a fit-for-purpose governance regime is in place?</v>
      </c>
      <c r="F113" s="97"/>
      <c r="G113" s="109" t="s">
        <v>403</v>
      </c>
      <c r="H113" s="109" t="s">
        <v>403</v>
      </c>
      <c r="I113" s="109" t="s">
        <v>403</v>
      </c>
      <c r="J113" s="467" t="s">
        <v>403</v>
      </c>
      <c r="K113" s="467" t="s">
        <v>403</v>
      </c>
      <c r="L113" s="467" t="s">
        <v>403</v>
      </c>
      <c r="M113" s="467" t="s">
        <v>403</v>
      </c>
      <c r="N113" s="467" t="s">
        <v>403</v>
      </c>
      <c r="O113" s="467" t="s">
        <v>403</v>
      </c>
      <c r="P113" s="467" t="s">
        <v>403</v>
      </c>
      <c r="Q113" s="467" t="s">
        <v>403</v>
      </c>
      <c r="R113" s="467" t="s">
        <v>403</v>
      </c>
      <c r="S113" s="467" t="s">
        <v>403</v>
      </c>
      <c r="T113" s="467" t="s">
        <v>403</v>
      </c>
      <c r="U113" s="467" t="s">
        <v>403</v>
      </c>
      <c r="V113" s="467" t="s">
        <v>403</v>
      </c>
      <c r="W113" s="467" t="s">
        <v>403</v>
      </c>
      <c r="X113" s="467" t="s">
        <v>403</v>
      </c>
      <c r="Y113" s="467" t="s">
        <v>403</v>
      </c>
      <c r="Z113" s="467" t="s">
        <v>403</v>
      </c>
      <c r="AA113" s="467" t="s">
        <v>403</v>
      </c>
      <c r="AB113" s="467" t="s">
        <v>403</v>
      </c>
      <c r="AC113" s="467" t="s">
        <v>448</v>
      </c>
      <c r="AD113" s="467" t="s">
        <v>403</v>
      </c>
      <c r="AE113" s="467" t="s">
        <v>448</v>
      </c>
      <c r="AF113" s="467" t="s">
        <v>403</v>
      </c>
      <c r="AG113" s="467" t="s">
        <v>403</v>
      </c>
      <c r="AH113" s="467" t="s">
        <v>403</v>
      </c>
      <c r="AI113" s="467" t="s">
        <v>403</v>
      </c>
      <c r="AJ113" s="467" t="s">
        <v>448</v>
      </c>
      <c r="AK113" s="467" t="s">
        <v>403</v>
      </c>
      <c r="AL113" s="467" t="s">
        <v>403</v>
      </c>
      <c r="AM113" s="467" t="s">
        <v>403</v>
      </c>
      <c r="AN113" s="467" t="s">
        <v>403</v>
      </c>
      <c r="AO113" s="467" t="s">
        <v>403</v>
      </c>
      <c r="AP113" s="467" t="s">
        <v>403</v>
      </c>
      <c r="AQ113" s="467" t="s">
        <v>403</v>
      </c>
      <c r="AS113" s="455" cm="1">
        <f t="array" ref="AS113">SUM(IF(ISERROR(MATCH(G113:AQ113,I_RCAScoring_Coding,0)),1,0))</f>
        <v>0</v>
      </c>
    </row>
    <row r="114" spans="1:45" ht="39" x14ac:dyDescent="0.35">
      <c r="A114" s="48">
        <f t="shared" si="2"/>
        <v>0</v>
      </c>
      <c r="C114" s="418">
        <f t="shared" si="3"/>
        <v>104</v>
      </c>
      <c r="D114" s="86" t="str" cm="1">
        <f t="array" ref="D114">IF(ISERROR(INDEX(I_LoE_Hierachy_L1Name,MATCH(E114,LEFT(I_LoE_Hierachy_L2Name,255),0))),"",INDEX(I_LoE_Hierachy_L1Name,MATCH(E114,LEFT(I_LoE_Hierachy_L2Name,255),0)))</f>
        <v>Is there evidence that  the delivery management arrangements are suitable for the outputs being delivered?</v>
      </c>
      <c r="E114" s="86" t="str">
        <v>Is there evidence of an appropriate approach being adopted for the delivery of the programme and its outputs (i.e. Spiral, Waterfall, Agile, Wagile, etc)?</v>
      </c>
      <c r="F114" s="97"/>
      <c r="G114" s="109" t="s">
        <v>403</v>
      </c>
      <c r="H114" s="109" t="s">
        <v>403</v>
      </c>
      <c r="I114" s="109" t="s">
        <v>403</v>
      </c>
      <c r="J114" s="467" t="s">
        <v>403</v>
      </c>
      <c r="K114" s="467" t="s">
        <v>403</v>
      </c>
      <c r="L114" s="467" t="s">
        <v>403</v>
      </c>
      <c r="M114" s="467" t="s">
        <v>403</v>
      </c>
      <c r="N114" s="467" t="s">
        <v>403</v>
      </c>
      <c r="O114" s="467" t="s">
        <v>403</v>
      </c>
      <c r="P114" s="467" t="s">
        <v>403</v>
      </c>
      <c r="Q114" s="467" t="s">
        <v>403</v>
      </c>
      <c r="R114" s="467" t="s">
        <v>403</v>
      </c>
      <c r="S114" s="467" t="s">
        <v>403</v>
      </c>
      <c r="T114" s="467" t="s">
        <v>448</v>
      </c>
      <c r="U114" s="467" t="s">
        <v>403</v>
      </c>
      <c r="V114" s="467" t="s">
        <v>403</v>
      </c>
      <c r="W114" s="467" t="s">
        <v>403</v>
      </c>
      <c r="X114" s="467" t="s">
        <v>403</v>
      </c>
      <c r="Y114" s="467" t="s">
        <v>403</v>
      </c>
      <c r="Z114" s="467" t="s">
        <v>448</v>
      </c>
      <c r="AA114" s="467" t="s">
        <v>448</v>
      </c>
      <c r="AB114" s="467" t="s">
        <v>448</v>
      </c>
      <c r="AC114" s="467" t="s">
        <v>403</v>
      </c>
      <c r="AD114" s="467" t="s">
        <v>403</v>
      </c>
      <c r="AE114" s="467" t="s">
        <v>403</v>
      </c>
      <c r="AF114" s="467" t="s">
        <v>403</v>
      </c>
      <c r="AG114" s="467" t="s">
        <v>448</v>
      </c>
      <c r="AH114" s="467" t="s">
        <v>403</v>
      </c>
      <c r="AI114" s="467" t="s">
        <v>448</v>
      </c>
      <c r="AJ114" s="467" t="s">
        <v>403</v>
      </c>
      <c r="AK114" s="467" t="s">
        <v>403</v>
      </c>
      <c r="AL114" s="467" t="s">
        <v>403</v>
      </c>
      <c r="AM114" s="467" t="s">
        <v>403</v>
      </c>
      <c r="AN114" s="467" t="s">
        <v>403</v>
      </c>
      <c r="AO114" s="467" t="s">
        <v>403</v>
      </c>
      <c r="AP114" s="467" t="s">
        <v>403</v>
      </c>
      <c r="AQ114" s="467" t="s">
        <v>403</v>
      </c>
      <c r="AS114" s="455" cm="1">
        <f t="array" ref="AS114">SUM(IF(ISERROR(MATCH(G114:AQ114,I_RCAScoring_Coding,0)),1,0))</f>
        <v>0</v>
      </c>
    </row>
    <row r="115" spans="1:45" ht="39" x14ac:dyDescent="0.35">
      <c r="A115" s="48">
        <f t="shared" si="2"/>
        <v>0</v>
      </c>
      <c r="C115" s="418">
        <f t="shared" si="3"/>
        <v>105</v>
      </c>
      <c r="D115" s="86" t="str" cm="1">
        <f t="array" ref="D115">IF(ISERROR(INDEX(I_LoE_Hierachy_L1Name,MATCH(E115,LEFT(I_LoE_Hierachy_L2Name,255),0))),"",INDEX(I_LoE_Hierachy_L1Name,MATCH(E115,LEFT(I_LoE_Hierachy_L2Name,255),0)))</f>
        <v>Is there evidence that  the delivery management arrangements are suitable for the outputs being delivered?</v>
      </c>
      <c r="E115" s="86" t="str">
        <v>Is there evidence of a robust Work Breakdown Structure (WBS) for the phase of acquisition being approved.</v>
      </c>
      <c r="F115" s="97"/>
      <c r="G115" s="109" t="s">
        <v>403</v>
      </c>
      <c r="H115" s="109" t="s">
        <v>403</v>
      </c>
      <c r="I115" s="109" t="s">
        <v>403</v>
      </c>
      <c r="J115" s="467" t="s">
        <v>403</v>
      </c>
      <c r="K115" s="467" t="s">
        <v>403</v>
      </c>
      <c r="L115" s="467" t="s">
        <v>403</v>
      </c>
      <c r="M115" s="467" t="s">
        <v>403</v>
      </c>
      <c r="N115" s="467" t="s">
        <v>403</v>
      </c>
      <c r="O115" s="467" t="s">
        <v>403</v>
      </c>
      <c r="P115" s="467" t="s">
        <v>403</v>
      </c>
      <c r="Q115" s="467" t="s">
        <v>403</v>
      </c>
      <c r="R115" s="467" t="s">
        <v>403</v>
      </c>
      <c r="S115" s="467" t="s">
        <v>403</v>
      </c>
      <c r="T115" s="467" t="s">
        <v>448</v>
      </c>
      <c r="U115" s="467" t="s">
        <v>403</v>
      </c>
      <c r="V115" s="467" t="s">
        <v>403</v>
      </c>
      <c r="W115" s="467" t="s">
        <v>403</v>
      </c>
      <c r="X115" s="467" t="s">
        <v>403</v>
      </c>
      <c r="Y115" s="467" t="s">
        <v>403</v>
      </c>
      <c r="Z115" s="467" t="s">
        <v>448</v>
      </c>
      <c r="AA115" s="467" t="s">
        <v>448</v>
      </c>
      <c r="AB115" s="467" t="s">
        <v>403</v>
      </c>
      <c r="AC115" s="467" t="s">
        <v>403</v>
      </c>
      <c r="AD115" s="467" t="s">
        <v>403</v>
      </c>
      <c r="AE115" s="467" t="s">
        <v>403</v>
      </c>
      <c r="AF115" s="467" t="s">
        <v>403</v>
      </c>
      <c r="AG115" s="467" t="s">
        <v>448</v>
      </c>
      <c r="AH115" s="467" t="s">
        <v>403</v>
      </c>
      <c r="AI115" s="467" t="s">
        <v>448</v>
      </c>
      <c r="AJ115" s="467" t="s">
        <v>403</v>
      </c>
      <c r="AK115" s="467" t="s">
        <v>403</v>
      </c>
      <c r="AL115" s="467" t="s">
        <v>403</v>
      </c>
      <c r="AM115" s="467" t="s">
        <v>403</v>
      </c>
      <c r="AN115" s="467" t="s">
        <v>403</v>
      </c>
      <c r="AO115" s="467" t="s">
        <v>403</v>
      </c>
      <c r="AP115" s="467" t="s">
        <v>403</v>
      </c>
      <c r="AQ115" s="467" t="s">
        <v>403</v>
      </c>
      <c r="AS115" s="455" cm="1">
        <f t="array" ref="AS115">SUM(IF(ISERROR(MATCH(G115:AQ115,I_RCAScoring_Coding,0)),1,0))</f>
        <v>0</v>
      </c>
    </row>
    <row r="116" spans="1:45" ht="39" x14ac:dyDescent="0.35">
      <c r="A116" s="48">
        <f t="shared" si="2"/>
        <v>0</v>
      </c>
      <c r="C116" s="418">
        <f t="shared" si="3"/>
        <v>106</v>
      </c>
      <c r="D116" s="86" t="str" cm="1">
        <f t="array" ref="D116">IF(ISERROR(INDEX(I_LoE_Hierachy_L1Name,MATCH(E116,LEFT(I_LoE_Hierachy_L2Name,255),0))),"",INDEX(I_LoE_Hierachy_L1Name,MATCH(E116,LEFT(I_LoE_Hierachy_L2Name,255),0)))</f>
        <v>Is there evidence that  the delivery management arrangements are suitable for the outputs being delivered?</v>
      </c>
      <c r="E116" s="86" t="str">
        <v>It there evidence that dependencies are being managed appropriately?</v>
      </c>
      <c r="F116" s="97"/>
      <c r="G116" s="109" t="s">
        <v>403</v>
      </c>
      <c r="H116" s="109" t="s">
        <v>403</v>
      </c>
      <c r="I116" s="109" t="s">
        <v>403</v>
      </c>
      <c r="J116" s="467" t="s">
        <v>403</v>
      </c>
      <c r="K116" s="467" t="s">
        <v>403</v>
      </c>
      <c r="L116" s="467" t="s">
        <v>403</v>
      </c>
      <c r="M116" s="467" t="s">
        <v>403</v>
      </c>
      <c r="N116" s="467" t="s">
        <v>403</v>
      </c>
      <c r="O116" s="467" t="s">
        <v>403</v>
      </c>
      <c r="P116" s="467" t="s">
        <v>403</v>
      </c>
      <c r="Q116" s="467" t="s">
        <v>403</v>
      </c>
      <c r="R116" s="467" t="s">
        <v>403</v>
      </c>
      <c r="S116" s="467" t="s">
        <v>403</v>
      </c>
      <c r="T116" s="467" t="s">
        <v>448</v>
      </c>
      <c r="U116" s="467" t="s">
        <v>403</v>
      </c>
      <c r="V116" s="467" t="s">
        <v>448</v>
      </c>
      <c r="W116" s="467" t="s">
        <v>403</v>
      </c>
      <c r="X116" s="467" t="s">
        <v>403</v>
      </c>
      <c r="Y116" s="467" t="s">
        <v>403</v>
      </c>
      <c r="Z116" s="467" t="s">
        <v>448</v>
      </c>
      <c r="AA116" s="467" t="s">
        <v>448</v>
      </c>
      <c r="AB116" s="467" t="s">
        <v>448</v>
      </c>
      <c r="AC116" s="467" t="s">
        <v>403</v>
      </c>
      <c r="AD116" s="467" t="s">
        <v>403</v>
      </c>
      <c r="AE116" s="467" t="s">
        <v>403</v>
      </c>
      <c r="AF116" s="467" t="s">
        <v>403</v>
      </c>
      <c r="AG116" s="467" t="s">
        <v>448</v>
      </c>
      <c r="AH116" s="467" t="s">
        <v>403</v>
      </c>
      <c r="AI116" s="467" t="s">
        <v>448</v>
      </c>
      <c r="AJ116" s="467" t="s">
        <v>403</v>
      </c>
      <c r="AK116" s="467" t="s">
        <v>403</v>
      </c>
      <c r="AL116" s="467" t="s">
        <v>403</v>
      </c>
      <c r="AM116" s="467" t="s">
        <v>403</v>
      </c>
      <c r="AN116" s="467" t="s">
        <v>403</v>
      </c>
      <c r="AO116" s="467" t="s">
        <v>403</v>
      </c>
      <c r="AP116" s="467" t="s">
        <v>403</v>
      </c>
      <c r="AQ116" s="467" t="s">
        <v>403</v>
      </c>
      <c r="AS116" s="455" cm="1">
        <f t="array" ref="AS116">SUM(IF(ISERROR(MATCH(G116:AQ116,I_RCAScoring_Coding,0)),1,0))</f>
        <v>0</v>
      </c>
    </row>
    <row r="117" spans="1:45" ht="39" x14ac:dyDescent="0.35">
      <c r="A117" s="48">
        <f t="shared" si="2"/>
        <v>0</v>
      </c>
      <c r="C117" s="418">
        <f t="shared" si="3"/>
        <v>107</v>
      </c>
      <c r="D117" s="86" t="str" cm="1">
        <f t="array" ref="D117">IF(ISERROR(INDEX(I_LoE_Hierachy_L1Name,MATCH(E117,LEFT(I_LoE_Hierachy_L2Name,255),0))),"",INDEX(I_LoE_Hierachy_L1Name,MATCH(E117,LEFT(I_LoE_Hierachy_L2Name,255),0)))</f>
        <v>Is there evidence that  the delivery management arrangements are suitable for the outputs being delivered?</v>
      </c>
      <c r="E117" s="86" t="str">
        <v>Is there evidence of an appropriate delivery schedule for the programme?</v>
      </c>
      <c r="F117" s="97"/>
      <c r="G117" s="109" t="s">
        <v>403</v>
      </c>
      <c r="H117" s="109" t="s">
        <v>403</v>
      </c>
      <c r="I117" s="109" t="s">
        <v>403</v>
      </c>
      <c r="J117" s="467" t="s">
        <v>403</v>
      </c>
      <c r="K117" s="467" t="s">
        <v>403</v>
      </c>
      <c r="L117" s="467" t="s">
        <v>403</v>
      </c>
      <c r="M117" s="467" t="s">
        <v>403</v>
      </c>
      <c r="N117" s="467" t="s">
        <v>403</v>
      </c>
      <c r="O117" s="467" t="s">
        <v>403</v>
      </c>
      <c r="P117" s="467" t="s">
        <v>403</v>
      </c>
      <c r="Q117" s="467" t="s">
        <v>403</v>
      </c>
      <c r="R117" s="467" t="s">
        <v>403</v>
      </c>
      <c r="S117" s="467" t="s">
        <v>403</v>
      </c>
      <c r="T117" s="467" t="s">
        <v>448</v>
      </c>
      <c r="U117" s="467" t="s">
        <v>403</v>
      </c>
      <c r="V117" s="467" t="s">
        <v>448</v>
      </c>
      <c r="W117" s="467" t="s">
        <v>403</v>
      </c>
      <c r="X117" s="467" t="s">
        <v>403</v>
      </c>
      <c r="Y117" s="467" t="s">
        <v>403</v>
      </c>
      <c r="Z117" s="467" t="s">
        <v>448</v>
      </c>
      <c r="AA117" s="467" t="s">
        <v>448</v>
      </c>
      <c r="AB117" s="467" t="s">
        <v>448</v>
      </c>
      <c r="AC117" s="467" t="s">
        <v>403</v>
      </c>
      <c r="AD117" s="467" t="s">
        <v>403</v>
      </c>
      <c r="AE117" s="467" t="s">
        <v>403</v>
      </c>
      <c r="AF117" s="467" t="s">
        <v>403</v>
      </c>
      <c r="AG117" s="467" t="s">
        <v>448</v>
      </c>
      <c r="AH117" s="467" t="s">
        <v>403</v>
      </c>
      <c r="AI117" s="467" t="s">
        <v>448</v>
      </c>
      <c r="AJ117" s="467" t="s">
        <v>403</v>
      </c>
      <c r="AK117" s="467" t="s">
        <v>403</v>
      </c>
      <c r="AL117" s="467" t="s">
        <v>403</v>
      </c>
      <c r="AM117" s="467" t="s">
        <v>403</v>
      </c>
      <c r="AN117" s="467" t="s">
        <v>403</v>
      </c>
      <c r="AO117" s="467" t="s">
        <v>403</v>
      </c>
      <c r="AP117" s="467" t="s">
        <v>403</v>
      </c>
      <c r="AQ117" s="467" t="s">
        <v>403</v>
      </c>
      <c r="AS117" s="455" cm="1">
        <f t="array" ref="AS117">SUM(IF(ISERROR(MATCH(G117:AQ117,I_RCAScoring_Coding,0)),1,0))</f>
        <v>0</v>
      </c>
    </row>
    <row r="118" spans="1:45" ht="39" x14ac:dyDescent="0.35">
      <c r="A118" s="48">
        <f t="shared" si="2"/>
        <v>0</v>
      </c>
      <c r="C118" s="418">
        <f t="shared" si="3"/>
        <v>108</v>
      </c>
      <c r="D118" s="86" t="str" cm="1">
        <f t="array" ref="D118">IF(ISERROR(INDEX(I_LoE_Hierachy_L1Name,MATCH(E118,LEFT(I_LoE_Hierachy_L2Name,255),0))),"",INDEX(I_LoE_Hierachy_L1Name,MATCH(E118,LEFT(I_LoE_Hierachy_L2Name,255),0)))</f>
        <v>Is there evidence that  the delivery management arrangements are suitable for the outputs being delivered?</v>
      </c>
      <c r="E118" s="86" t="str">
        <v>Is there evidence that appropriate programme delivery human resource management is in place?</v>
      </c>
      <c r="F118" s="97"/>
      <c r="G118" s="109" t="s">
        <v>403</v>
      </c>
      <c r="H118" s="109" t="s">
        <v>403</v>
      </c>
      <c r="I118" s="109" t="s">
        <v>403</v>
      </c>
      <c r="J118" s="467" t="s">
        <v>403</v>
      </c>
      <c r="K118" s="467" t="s">
        <v>403</v>
      </c>
      <c r="L118" s="467" t="s">
        <v>403</v>
      </c>
      <c r="M118" s="467" t="s">
        <v>403</v>
      </c>
      <c r="N118" s="467" t="s">
        <v>403</v>
      </c>
      <c r="O118" s="467" t="s">
        <v>403</v>
      </c>
      <c r="P118" s="467" t="s">
        <v>403</v>
      </c>
      <c r="Q118" s="467" t="s">
        <v>403</v>
      </c>
      <c r="R118" s="467" t="s">
        <v>403</v>
      </c>
      <c r="S118" s="467" t="s">
        <v>403</v>
      </c>
      <c r="T118" s="467" t="s">
        <v>448</v>
      </c>
      <c r="U118" s="467" t="s">
        <v>403</v>
      </c>
      <c r="V118" s="467" t="s">
        <v>448</v>
      </c>
      <c r="W118" s="467" t="s">
        <v>403</v>
      </c>
      <c r="X118" s="467" t="s">
        <v>403</v>
      </c>
      <c r="Y118" s="467" t="s">
        <v>403</v>
      </c>
      <c r="Z118" s="467" t="s">
        <v>448</v>
      </c>
      <c r="AA118" s="467" t="s">
        <v>448</v>
      </c>
      <c r="AB118" s="467" t="s">
        <v>403</v>
      </c>
      <c r="AC118" s="467" t="s">
        <v>403</v>
      </c>
      <c r="AD118" s="467" t="s">
        <v>448</v>
      </c>
      <c r="AE118" s="467" t="s">
        <v>403</v>
      </c>
      <c r="AF118" s="467" t="s">
        <v>448</v>
      </c>
      <c r="AG118" s="467" t="s">
        <v>448</v>
      </c>
      <c r="AH118" s="467" t="s">
        <v>403</v>
      </c>
      <c r="AI118" s="467" t="s">
        <v>448</v>
      </c>
      <c r="AJ118" s="467" t="s">
        <v>403</v>
      </c>
      <c r="AK118" s="467" t="s">
        <v>403</v>
      </c>
      <c r="AL118" s="467" t="s">
        <v>403</v>
      </c>
      <c r="AM118" s="467" t="s">
        <v>403</v>
      </c>
      <c r="AN118" s="467" t="s">
        <v>403</v>
      </c>
      <c r="AO118" s="467" t="s">
        <v>403</v>
      </c>
      <c r="AP118" s="467" t="s">
        <v>403</v>
      </c>
      <c r="AQ118" s="467" t="s">
        <v>403</v>
      </c>
      <c r="AS118" s="455" cm="1">
        <f t="array" ref="AS118">SUM(IF(ISERROR(MATCH(G118:AQ118,I_RCAScoring_Coding,0)),1,0))</f>
        <v>0</v>
      </c>
    </row>
    <row r="119" spans="1:45" ht="39" x14ac:dyDescent="0.35">
      <c r="A119" s="48">
        <f t="shared" si="2"/>
        <v>0</v>
      </c>
      <c r="C119" s="418">
        <f t="shared" si="3"/>
        <v>109</v>
      </c>
      <c r="D119" s="86" t="str" cm="1">
        <f t="array" ref="D119">IF(ISERROR(INDEX(I_LoE_Hierachy_L1Name,MATCH(E119,LEFT(I_LoE_Hierachy_L2Name,255),0))),"",INDEX(I_LoE_Hierachy_L1Name,MATCH(E119,LEFT(I_LoE_Hierachy_L2Name,255),0)))</f>
        <v>Is there evidence that  the delivery management arrangements are suitable for the outputs being delivered?</v>
      </c>
      <c r="E119" s="86" t="str">
        <v>For Change Programmes, is there evidence that appropriate workforce change management is in place.</v>
      </c>
      <c r="F119" s="97"/>
      <c r="G119" s="109" t="s">
        <v>403</v>
      </c>
      <c r="H119" s="109" t="s">
        <v>403</v>
      </c>
      <c r="I119" s="109" t="s">
        <v>403</v>
      </c>
      <c r="J119" s="467" t="s">
        <v>403</v>
      </c>
      <c r="K119" s="467" t="s">
        <v>403</v>
      </c>
      <c r="L119" s="467" t="s">
        <v>403</v>
      </c>
      <c r="M119" s="467" t="s">
        <v>403</v>
      </c>
      <c r="N119" s="467" t="s">
        <v>403</v>
      </c>
      <c r="O119" s="467" t="s">
        <v>403</v>
      </c>
      <c r="P119" s="467" t="s">
        <v>403</v>
      </c>
      <c r="Q119" s="467" t="s">
        <v>403</v>
      </c>
      <c r="R119" s="467" t="s">
        <v>403</v>
      </c>
      <c r="S119" s="467" t="s">
        <v>403</v>
      </c>
      <c r="T119" s="467" t="s">
        <v>448</v>
      </c>
      <c r="U119" s="467" t="s">
        <v>403</v>
      </c>
      <c r="V119" s="467" t="s">
        <v>448</v>
      </c>
      <c r="W119" s="467" t="s">
        <v>403</v>
      </c>
      <c r="X119" s="467" t="s">
        <v>403</v>
      </c>
      <c r="Y119" s="467" t="s">
        <v>403</v>
      </c>
      <c r="Z119" s="467" t="s">
        <v>448</v>
      </c>
      <c r="AA119" s="467" t="s">
        <v>448</v>
      </c>
      <c r="AB119" s="467" t="s">
        <v>403</v>
      </c>
      <c r="AC119" s="467" t="s">
        <v>403</v>
      </c>
      <c r="AD119" s="467" t="s">
        <v>403</v>
      </c>
      <c r="AE119" s="467" t="s">
        <v>403</v>
      </c>
      <c r="AF119" s="467" t="s">
        <v>403</v>
      </c>
      <c r="AG119" s="467" t="s">
        <v>448</v>
      </c>
      <c r="AH119" s="467" t="s">
        <v>403</v>
      </c>
      <c r="AI119" s="467" t="s">
        <v>448</v>
      </c>
      <c r="AJ119" s="467" t="s">
        <v>403</v>
      </c>
      <c r="AK119" s="467" t="s">
        <v>403</v>
      </c>
      <c r="AL119" s="467" t="s">
        <v>403</v>
      </c>
      <c r="AM119" s="467" t="s">
        <v>403</v>
      </c>
      <c r="AN119" s="467" t="s">
        <v>403</v>
      </c>
      <c r="AO119" s="467" t="s">
        <v>403</v>
      </c>
      <c r="AP119" s="467" t="s">
        <v>403</v>
      </c>
      <c r="AQ119" s="467" t="s">
        <v>403</v>
      </c>
      <c r="AS119" s="455" cm="1">
        <f t="array" ref="AS119">SUM(IF(ISERROR(MATCH(G119:AQ119,I_RCAScoring_Coding,0)),1,0))</f>
        <v>0</v>
      </c>
    </row>
    <row r="120" spans="1:45" ht="39" x14ac:dyDescent="0.35">
      <c r="A120" s="48">
        <f t="shared" si="2"/>
        <v>0</v>
      </c>
      <c r="C120" s="418">
        <f t="shared" si="3"/>
        <v>110</v>
      </c>
      <c r="D120" s="86" t="str" cm="1">
        <f t="array" ref="D120">IF(ISERROR(INDEX(I_LoE_Hierachy_L1Name,MATCH(E120,LEFT(I_LoE_Hierachy_L2Name,255),0))),"",INDEX(I_LoE_Hierachy_L1Name,MATCH(E120,LEFT(I_LoE_Hierachy_L2Name,255),0)))</f>
        <v>Is there evidence that  the delivery management arrangements are suitable for the outputs being delivered?</v>
      </c>
      <c r="E120" s="86" t="str">
        <v>Is there evidence that  appropriate fallback plans are in place?</v>
      </c>
      <c r="F120" s="97"/>
      <c r="G120" s="109" t="s">
        <v>403</v>
      </c>
      <c r="H120" s="109" t="s">
        <v>403</v>
      </c>
      <c r="I120" s="109" t="s">
        <v>403</v>
      </c>
      <c r="J120" s="467" t="s">
        <v>403</v>
      </c>
      <c r="K120" s="467" t="s">
        <v>403</v>
      </c>
      <c r="L120" s="467" t="s">
        <v>403</v>
      </c>
      <c r="M120" s="467" t="s">
        <v>403</v>
      </c>
      <c r="N120" s="467" t="s">
        <v>403</v>
      </c>
      <c r="O120" s="467" t="s">
        <v>403</v>
      </c>
      <c r="P120" s="467" t="s">
        <v>403</v>
      </c>
      <c r="Q120" s="467" t="s">
        <v>403</v>
      </c>
      <c r="R120" s="467" t="s">
        <v>403</v>
      </c>
      <c r="S120" s="467" t="s">
        <v>403</v>
      </c>
      <c r="T120" s="467" t="s">
        <v>448</v>
      </c>
      <c r="U120" s="467" t="s">
        <v>403</v>
      </c>
      <c r="V120" s="467" t="s">
        <v>448</v>
      </c>
      <c r="W120" s="467" t="s">
        <v>403</v>
      </c>
      <c r="X120" s="467" t="s">
        <v>403</v>
      </c>
      <c r="Y120" s="467" t="s">
        <v>403</v>
      </c>
      <c r="Z120" s="467" t="s">
        <v>448</v>
      </c>
      <c r="AA120" s="467" t="s">
        <v>448</v>
      </c>
      <c r="AB120" s="467" t="s">
        <v>403</v>
      </c>
      <c r="AC120" s="467" t="s">
        <v>403</v>
      </c>
      <c r="AD120" s="467" t="s">
        <v>403</v>
      </c>
      <c r="AE120" s="467" t="s">
        <v>403</v>
      </c>
      <c r="AF120" s="467" t="s">
        <v>403</v>
      </c>
      <c r="AG120" s="467" t="s">
        <v>448</v>
      </c>
      <c r="AH120" s="467" t="s">
        <v>403</v>
      </c>
      <c r="AI120" s="467" t="s">
        <v>448</v>
      </c>
      <c r="AJ120" s="467" t="s">
        <v>403</v>
      </c>
      <c r="AK120" s="467" t="s">
        <v>403</v>
      </c>
      <c r="AL120" s="467" t="s">
        <v>403</v>
      </c>
      <c r="AM120" s="467" t="s">
        <v>403</v>
      </c>
      <c r="AN120" s="467" t="s">
        <v>403</v>
      </c>
      <c r="AO120" s="467" t="s">
        <v>403</v>
      </c>
      <c r="AP120" s="467" t="s">
        <v>403</v>
      </c>
      <c r="AQ120" s="467" t="s">
        <v>403</v>
      </c>
      <c r="AS120" s="455" cm="1">
        <f t="array" ref="AS120">SUM(IF(ISERROR(MATCH(G120:AQ120,I_RCAScoring_Coding,0)),1,0))</f>
        <v>0</v>
      </c>
    </row>
    <row r="121" spans="1:45" ht="39" x14ac:dyDescent="0.35">
      <c r="A121" s="48">
        <f t="shared" si="2"/>
        <v>0</v>
      </c>
      <c r="C121" s="418">
        <f t="shared" si="3"/>
        <v>111</v>
      </c>
      <c r="D121" s="86" t="str" cm="1">
        <f t="array" ref="D121">IF(ISERROR(INDEX(I_LoE_Hierachy_L1Name,MATCH(E121,LEFT(I_LoE_Hierachy_L2Name,255),0))),"",INDEX(I_LoE_Hierachy_L1Name,MATCH(E121,LEFT(I_LoE_Hierachy_L2Name,255),0)))</f>
        <v>Is there evidence that  the delivery management arrangements are suitable for the outputs being delivered?</v>
      </c>
      <c r="E121" s="86" t="str">
        <v>If the programme is expected to include international trade, is there evidence that the implications of this are being suitably considered and recorded?</v>
      </c>
      <c r="F121" s="97"/>
      <c r="G121" s="109" t="s">
        <v>403</v>
      </c>
      <c r="H121" s="109" t="s">
        <v>403</v>
      </c>
      <c r="I121" s="109" t="s">
        <v>403</v>
      </c>
      <c r="J121" s="467" t="s">
        <v>403</v>
      </c>
      <c r="K121" s="467" t="s">
        <v>403</v>
      </c>
      <c r="L121" s="467" t="s">
        <v>403</v>
      </c>
      <c r="M121" s="467" t="s">
        <v>403</v>
      </c>
      <c r="N121" s="467" t="s">
        <v>403</v>
      </c>
      <c r="O121" s="467" t="s">
        <v>403</v>
      </c>
      <c r="P121" s="467" t="s">
        <v>403</v>
      </c>
      <c r="Q121" s="467" t="s">
        <v>403</v>
      </c>
      <c r="R121" s="467" t="s">
        <v>403</v>
      </c>
      <c r="S121" s="467" t="s">
        <v>403</v>
      </c>
      <c r="T121" s="467" t="s">
        <v>448</v>
      </c>
      <c r="U121" s="467" t="s">
        <v>403</v>
      </c>
      <c r="V121" s="467" t="s">
        <v>448</v>
      </c>
      <c r="W121" s="467" t="s">
        <v>403</v>
      </c>
      <c r="X121" s="467" t="s">
        <v>403</v>
      </c>
      <c r="Y121" s="467" t="s">
        <v>403</v>
      </c>
      <c r="Z121" s="467" t="s">
        <v>448</v>
      </c>
      <c r="AA121" s="467" t="s">
        <v>448</v>
      </c>
      <c r="AB121" s="467" t="s">
        <v>403</v>
      </c>
      <c r="AC121" s="467" t="s">
        <v>403</v>
      </c>
      <c r="AD121" s="467" t="s">
        <v>403</v>
      </c>
      <c r="AE121" s="467" t="s">
        <v>403</v>
      </c>
      <c r="AF121" s="467" t="s">
        <v>403</v>
      </c>
      <c r="AG121" s="467" t="s">
        <v>448</v>
      </c>
      <c r="AH121" s="467" t="s">
        <v>403</v>
      </c>
      <c r="AI121" s="467" t="s">
        <v>448</v>
      </c>
      <c r="AJ121" s="467" t="s">
        <v>403</v>
      </c>
      <c r="AK121" s="467" t="s">
        <v>403</v>
      </c>
      <c r="AL121" s="467" t="s">
        <v>403</v>
      </c>
      <c r="AM121" s="467" t="s">
        <v>403</v>
      </c>
      <c r="AN121" s="467" t="s">
        <v>403</v>
      </c>
      <c r="AO121" s="467" t="s">
        <v>403</v>
      </c>
      <c r="AP121" s="467" t="s">
        <v>403</v>
      </c>
      <c r="AQ121" s="467" t="s">
        <v>403</v>
      </c>
      <c r="AS121" s="455" cm="1">
        <f t="array" ref="AS121">SUM(IF(ISERROR(MATCH(G121:AQ121,I_RCAScoring_Coding,0)),1,0))</f>
        <v>0</v>
      </c>
    </row>
    <row r="122" spans="1:45" ht="39" x14ac:dyDescent="0.35">
      <c r="A122" s="48">
        <f t="shared" si="2"/>
        <v>0</v>
      </c>
      <c r="C122" s="418">
        <f t="shared" si="3"/>
        <v>112</v>
      </c>
      <c r="D122" s="86" t="str" cm="1">
        <f t="array" ref="D122">IF(ISERROR(INDEX(I_LoE_Hierachy_L1Name,MATCH(E122,LEFT(I_LoE_Hierachy_L2Name,255),0))),"",INDEX(I_LoE_Hierachy_L1Name,MATCH(E122,LEFT(I_LoE_Hierachy_L2Name,255),0)))</f>
        <v>Is there evidence that  the delivery management arrangements are suitable for the outputs being delivered?</v>
      </c>
      <c r="E122" s="86" t="str">
        <v>Is there evidence that a suitably mature management plan exists for the acceptance of deliverables?</v>
      </c>
      <c r="F122" s="97"/>
      <c r="G122" s="109" t="s">
        <v>403</v>
      </c>
      <c r="H122" s="109" t="s">
        <v>403</v>
      </c>
      <c r="I122" s="109" t="s">
        <v>403</v>
      </c>
      <c r="J122" s="467" t="s">
        <v>403</v>
      </c>
      <c r="K122" s="467" t="s">
        <v>403</v>
      </c>
      <c r="L122" s="467" t="s">
        <v>403</v>
      </c>
      <c r="M122" s="467" t="s">
        <v>403</v>
      </c>
      <c r="N122" s="467" t="s">
        <v>403</v>
      </c>
      <c r="O122" s="467" t="s">
        <v>403</v>
      </c>
      <c r="P122" s="467" t="s">
        <v>403</v>
      </c>
      <c r="Q122" s="467" t="s">
        <v>403</v>
      </c>
      <c r="R122" s="467" t="s">
        <v>403</v>
      </c>
      <c r="S122" s="467" t="s">
        <v>403</v>
      </c>
      <c r="T122" s="467" t="s">
        <v>448</v>
      </c>
      <c r="U122" s="467" t="s">
        <v>403</v>
      </c>
      <c r="V122" s="467" t="s">
        <v>448</v>
      </c>
      <c r="W122" s="467" t="s">
        <v>403</v>
      </c>
      <c r="X122" s="467" t="s">
        <v>403</v>
      </c>
      <c r="Y122" s="467" t="s">
        <v>403</v>
      </c>
      <c r="Z122" s="467" t="s">
        <v>448</v>
      </c>
      <c r="AA122" s="467" t="s">
        <v>448</v>
      </c>
      <c r="AB122" s="467" t="s">
        <v>403</v>
      </c>
      <c r="AC122" s="467" t="s">
        <v>403</v>
      </c>
      <c r="AD122" s="467" t="s">
        <v>403</v>
      </c>
      <c r="AE122" s="467" t="s">
        <v>403</v>
      </c>
      <c r="AF122" s="467" t="s">
        <v>403</v>
      </c>
      <c r="AG122" s="467" t="s">
        <v>448</v>
      </c>
      <c r="AH122" s="467" t="s">
        <v>403</v>
      </c>
      <c r="AI122" s="467" t="s">
        <v>448</v>
      </c>
      <c r="AJ122" s="467" t="s">
        <v>403</v>
      </c>
      <c r="AK122" s="467" t="s">
        <v>403</v>
      </c>
      <c r="AL122" s="467" t="s">
        <v>403</v>
      </c>
      <c r="AM122" s="467" t="s">
        <v>403</v>
      </c>
      <c r="AN122" s="467" t="s">
        <v>403</v>
      </c>
      <c r="AO122" s="467" t="s">
        <v>403</v>
      </c>
      <c r="AP122" s="467" t="s">
        <v>403</v>
      </c>
      <c r="AQ122" s="467" t="s">
        <v>403</v>
      </c>
      <c r="AS122" s="455" cm="1">
        <f t="array" ref="AS122">SUM(IF(ISERROR(MATCH(G122:AQ122,I_RCAScoring_Coding,0)),1,0))</f>
        <v>0</v>
      </c>
    </row>
    <row r="123" spans="1:45" ht="39" x14ac:dyDescent="0.35">
      <c r="A123" s="48">
        <f t="shared" si="2"/>
        <v>0</v>
      </c>
      <c r="C123" s="418">
        <f t="shared" si="3"/>
        <v>113</v>
      </c>
      <c r="D123" s="86" t="str" cm="1">
        <f t="array" ref="D123">IF(ISERROR(INDEX(I_LoE_Hierachy_L1Name,MATCH(E123,LEFT(I_LoE_Hierachy_L2Name,255),0))),"",INDEX(I_LoE_Hierachy_L1Name,MATCH(E123,LEFT(I_LoE_Hierachy_L2Name,255),0)))</f>
        <v>Is there evidence that  the delivery management arrangements are suitable for the outputs being delivered?</v>
      </c>
      <c r="E123" s="86" t="str">
        <v>Is there evidence of suitable quality assurance approach covering both internal to MOD and and supply chain?</v>
      </c>
      <c r="F123" s="97"/>
      <c r="G123" s="109" t="s">
        <v>403</v>
      </c>
      <c r="H123" s="109" t="s">
        <v>403</v>
      </c>
      <c r="I123" s="109" t="s">
        <v>403</v>
      </c>
      <c r="J123" s="467" t="s">
        <v>403</v>
      </c>
      <c r="K123" s="467" t="s">
        <v>403</v>
      </c>
      <c r="L123" s="467" t="s">
        <v>403</v>
      </c>
      <c r="M123" s="467" t="s">
        <v>403</v>
      </c>
      <c r="N123" s="467" t="s">
        <v>403</v>
      </c>
      <c r="O123" s="467" t="s">
        <v>403</v>
      </c>
      <c r="P123" s="467" t="s">
        <v>403</v>
      </c>
      <c r="Q123" s="467" t="s">
        <v>403</v>
      </c>
      <c r="R123" s="467" t="s">
        <v>403</v>
      </c>
      <c r="S123" s="467" t="s">
        <v>403</v>
      </c>
      <c r="T123" s="467" t="s">
        <v>448</v>
      </c>
      <c r="U123" s="467" t="s">
        <v>403</v>
      </c>
      <c r="V123" s="467" t="s">
        <v>448</v>
      </c>
      <c r="W123" s="467" t="s">
        <v>403</v>
      </c>
      <c r="X123" s="467" t="s">
        <v>403</v>
      </c>
      <c r="Y123" s="467" t="s">
        <v>403</v>
      </c>
      <c r="Z123" s="467" t="s">
        <v>448</v>
      </c>
      <c r="AA123" s="467" t="s">
        <v>448</v>
      </c>
      <c r="AB123" s="467" t="s">
        <v>403</v>
      </c>
      <c r="AC123" s="467" t="s">
        <v>403</v>
      </c>
      <c r="AD123" s="467" t="s">
        <v>403</v>
      </c>
      <c r="AE123" s="467" t="s">
        <v>403</v>
      </c>
      <c r="AF123" s="467" t="s">
        <v>403</v>
      </c>
      <c r="AG123" s="467" t="s">
        <v>448</v>
      </c>
      <c r="AH123" s="467" t="s">
        <v>403</v>
      </c>
      <c r="AI123" s="467" t="s">
        <v>448</v>
      </c>
      <c r="AJ123" s="467" t="s">
        <v>403</v>
      </c>
      <c r="AK123" s="467" t="s">
        <v>403</v>
      </c>
      <c r="AL123" s="467" t="s">
        <v>403</v>
      </c>
      <c r="AM123" s="467" t="s">
        <v>403</v>
      </c>
      <c r="AN123" s="467" t="s">
        <v>403</v>
      </c>
      <c r="AO123" s="467" t="s">
        <v>403</v>
      </c>
      <c r="AP123" s="467" t="s">
        <v>403</v>
      </c>
      <c r="AQ123" s="467" t="s">
        <v>403</v>
      </c>
      <c r="AS123" s="455" cm="1">
        <f t="array" ref="AS123">SUM(IF(ISERROR(MATCH(G123:AQ123,I_RCAScoring_Coding,0)),1,0))</f>
        <v>0</v>
      </c>
    </row>
    <row r="124" spans="1:45" ht="39" x14ac:dyDescent="0.35">
      <c r="A124" s="48">
        <f t="shared" si="2"/>
        <v>0</v>
      </c>
      <c r="C124" s="418">
        <f t="shared" si="3"/>
        <v>114</v>
      </c>
      <c r="D124" s="86" t="str" cm="1">
        <f t="array" ref="D124">IF(ISERROR(INDEX(I_LoE_Hierachy_L1Name,MATCH(E124,LEFT(I_LoE_Hierachy_L2Name,255),0))),"",INDEX(I_LoE_Hierachy_L1Name,MATCH(E124,LEFT(I_LoE_Hierachy_L2Name,255),0)))</f>
        <v>Is there evidence that  the delivery management arrangements are suitable for the outputs being delivered?</v>
      </c>
      <c r="E124" s="86" t="str">
        <v xml:space="preserve">For Business Change Management Programmes, is the evidence of a clear documented approach to manage the planned implementation of business change within the organisation(s) in scope.  </v>
      </c>
      <c r="F124" s="97"/>
      <c r="G124" s="109" t="s">
        <v>403</v>
      </c>
      <c r="H124" s="109" t="s">
        <v>403</v>
      </c>
      <c r="I124" s="109" t="s">
        <v>403</v>
      </c>
      <c r="J124" s="467" t="s">
        <v>403</v>
      </c>
      <c r="K124" s="467" t="s">
        <v>403</v>
      </c>
      <c r="L124" s="467" t="s">
        <v>403</v>
      </c>
      <c r="M124" s="467" t="s">
        <v>403</v>
      </c>
      <c r="N124" s="467" t="s">
        <v>403</v>
      </c>
      <c r="O124" s="467" t="s">
        <v>403</v>
      </c>
      <c r="P124" s="467" t="s">
        <v>403</v>
      </c>
      <c r="Q124" s="467" t="s">
        <v>403</v>
      </c>
      <c r="R124" s="467" t="s">
        <v>403</v>
      </c>
      <c r="S124" s="467" t="s">
        <v>403</v>
      </c>
      <c r="T124" s="467" t="s">
        <v>448</v>
      </c>
      <c r="U124" s="467" t="s">
        <v>403</v>
      </c>
      <c r="V124" s="467" t="s">
        <v>403</v>
      </c>
      <c r="W124" s="467" t="s">
        <v>403</v>
      </c>
      <c r="X124" s="467" t="s">
        <v>403</v>
      </c>
      <c r="Y124" s="467" t="s">
        <v>403</v>
      </c>
      <c r="Z124" s="467" t="s">
        <v>448</v>
      </c>
      <c r="AA124" s="467" t="s">
        <v>448</v>
      </c>
      <c r="AB124" s="467" t="s">
        <v>403</v>
      </c>
      <c r="AC124" s="467" t="s">
        <v>403</v>
      </c>
      <c r="AD124" s="467" t="s">
        <v>403</v>
      </c>
      <c r="AE124" s="467" t="s">
        <v>403</v>
      </c>
      <c r="AF124" s="467" t="s">
        <v>403</v>
      </c>
      <c r="AG124" s="467" t="s">
        <v>448</v>
      </c>
      <c r="AH124" s="467" t="s">
        <v>403</v>
      </c>
      <c r="AI124" s="467" t="s">
        <v>448</v>
      </c>
      <c r="AJ124" s="467" t="s">
        <v>403</v>
      </c>
      <c r="AK124" s="467" t="s">
        <v>403</v>
      </c>
      <c r="AL124" s="467" t="s">
        <v>403</v>
      </c>
      <c r="AM124" s="467" t="s">
        <v>403</v>
      </c>
      <c r="AN124" s="467" t="s">
        <v>403</v>
      </c>
      <c r="AO124" s="467" t="s">
        <v>403</v>
      </c>
      <c r="AP124" s="467" t="s">
        <v>403</v>
      </c>
      <c r="AQ124" s="467" t="s">
        <v>403</v>
      </c>
      <c r="AS124" s="455" cm="1">
        <f t="array" ref="AS124">SUM(IF(ISERROR(MATCH(G124:AQ124,I_RCAScoring_Coding,0)),1,0))</f>
        <v>0</v>
      </c>
    </row>
    <row r="125" spans="1:45" ht="39" x14ac:dyDescent="0.35">
      <c r="A125" s="48">
        <f t="shared" si="2"/>
        <v>0</v>
      </c>
      <c r="C125" s="418">
        <f t="shared" si="3"/>
        <v>115</v>
      </c>
      <c r="D125" s="86" t="str" cm="1">
        <f t="array" ref="D125">IF(ISERROR(INDEX(I_LoE_Hierachy_L1Name,MATCH(E125,LEFT(I_LoE_Hierachy_L2Name,255),0))),"",INDEX(I_LoE_Hierachy_L1Name,MATCH(E125,LEFT(I_LoE_Hierachy_L2Name,255),0)))</f>
        <v>Is there evidence that  the delivery management arrangements are suitable for the outputs being delivered?</v>
      </c>
      <c r="E125" s="86" t="str">
        <v>For programmes/projects with infrastructure elements, is there evidence that Government Soft Landings guidance is being followed and the adoption of the UK Building Information Management (BIM) Framework - ref. JSP850?</v>
      </c>
      <c r="F125" s="97"/>
      <c r="G125" s="109" t="s">
        <v>403</v>
      </c>
      <c r="H125" s="109" t="s">
        <v>403</v>
      </c>
      <c r="I125" s="109" t="s">
        <v>403</v>
      </c>
      <c r="J125" s="467" t="s">
        <v>403</v>
      </c>
      <c r="K125" s="467" t="s">
        <v>403</v>
      </c>
      <c r="L125" s="467" t="s">
        <v>403</v>
      </c>
      <c r="M125" s="467" t="s">
        <v>403</v>
      </c>
      <c r="N125" s="467" t="s">
        <v>403</v>
      </c>
      <c r="O125" s="467" t="s">
        <v>403</v>
      </c>
      <c r="P125" s="467" t="s">
        <v>403</v>
      </c>
      <c r="Q125" s="467" t="s">
        <v>403</v>
      </c>
      <c r="R125" s="467" t="s">
        <v>403</v>
      </c>
      <c r="S125" s="467" t="s">
        <v>403</v>
      </c>
      <c r="T125" s="467" t="s">
        <v>448</v>
      </c>
      <c r="U125" s="467" t="s">
        <v>403</v>
      </c>
      <c r="V125" s="467" t="s">
        <v>403</v>
      </c>
      <c r="W125" s="467" t="s">
        <v>403</v>
      </c>
      <c r="X125" s="467" t="s">
        <v>403</v>
      </c>
      <c r="Y125" s="467" t="s">
        <v>403</v>
      </c>
      <c r="Z125" s="467" t="s">
        <v>448</v>
      </c>
      <c r="AA125" s="467" t="s">
        <v>448</v>
      </c>
      <c r="AB125" s="467" t="s">
        <v>403</v>
      </c>
      <c r="AC125" s="467" t="s">
        <v>403</v>
      </c>
      <c r="AD125" s="467" t="s">
        <v>403</v>
      </c>
      <c r="AE125" s="467" t="s">
        <v>403</v>
      </c>
      <c r="AF125" s="467" t="s">
        <v>403</v>
      </c>
      <c r="AG125" s="467" t="s">
        <v>448</v>
      </c>
      <c r="AH125" s="467" t="s">
        <v>403</v>
      </c>
      <c r="AI125" s="467" t="s">
        <v>448</v>
      </c>
      <c r="AJ125" s="467" t="s">
        <v>403</v>
      </c>
      <c r="AK125" s="467" t="s">
        <v>403</v>
      </c>
      <c r="AL125" s="467" t="s">
        <v>403</v>
      </c>
      <c r="AM125" s="467" t="s">
        <v>403</v>
      </c>
      <c r="AN125" s="467" t="s">
        <v>403</v>
      </c>
      <c r="AO125" s="467" t="s">
        <v>403</v>
      </c>
      <c r="AP125" s="467" t="s">
        <v>403</v>
      </c>
      <c r="AQ125" s="467" t="s">
        <v>403</v>
      </c>
      <c r="AS125" s="455" cm="1">
        <f t="array" ref="AS125">SUM(IF(ISERROR(MATCH(G125:AQ125,I_RCAScoring_Coding,0)),1,0))</f>
        <v>0</v>
      </c>
    </row>
    <row r="126" spans="1:45" ht="39" x14ac:dyDescent="0.35">
      <c r="A126" s="48">
        <f t="shared" si="2"/>
        <v>0</v>
      </c>
      <c r="C126" s="418">
        <f t="shared" si="3"/>
        <v>116</v>
      </c>
      <c r="D126" s="86" t="str" cm="1">
        <f t="array" ref="D126">IF(ISERROR(INDEX(I_LoE_Hierachy_L1Name,MATCH(E126,LEFT(I_LoE_Hierachy_L2Name,255),0))),"",INDEX(I_LoE_Hierachy_L1Name,MATCH(E126,LEFT(I_LoE_Hierachy_L2Name,255),0)))</f>
        <v>Is there evidence that a suitable Risk, Issues and Opportunity management regime is in place?</v>
      </c>
      <c r="E126" s="86" t="str">
        <v xml:space="preserve">Is there evidence that a suitable Risk, Issues and Opportunities management approach (i.e. management plans / governance processes) defined for the programme? </v>
      </c>
      <c r="F126" s="97"/>
      <c r="G126" s="109" t="s">
        <v>403</v>
      </c>
      <c r="H126" s="109" t="s">
        <v>403</v>
      </c>
      <c r="I126" s="109" t="s">
        <v>403</v>
      </c>
      <c r="J126" s="467" t="s">
        <v>403</v>
      </c>
      <c r="K126" s="467" t="s">
        <v>403</v>
      </c>
      <c r="L126" s="467" t="s">
        <v>403</v>
      </c>
      <c r="M126" s="467" t="s">
        <v>403</v>
      </c>
      <c r="N126" s="467" t="s">
        <v>403</v>
      </c>
      <c r="O126" s="467" t="s">
        <v>403</v>
      </c>
      <c r="P126" s="467" t="s">
        <v>403</v>
      </c>
      <c r="Q126" s="467" t="s">
        <v>403</v>
      </c>
      <c r="R126" s="467" t="s">
        <v>403</v>
      </c>
      <c r="S126" s="467" t="s">
        <v>403</v>
      </c>
      <c r="T126" s="467" t="s">
        <v>403</v>
      </c>
      <c r="U126" s="467" t="s">
        <v>403</v>
      </c>
      <c r="V126" s="467" t="s">
        <v>403</v>
      </c>
      <c r="W126" s="467" t="s">
        <v>403</v>
      </c>
      <c r="X126" s="467" t="s">
        <v>448</v>
      </c>
      <c r="Y126" s="467" t="s">
        <v>403</v>
      </c>
      <c r="Z126" s="467" t="s">
        <v>403</v>
      </c>
      <c r="AA126" s="467" t="s">
        <v>403</v>
      </c>
      <c r="AB126" s="467" t="s">
        <v>403</v>
      </c>
      <c r="AC126" s="467" t="s">
        <v>403</v>
      </c>
      <c r="AD126" s="467" t="s">
        <v>403</v>
      </c>
      <c r="AE126" s="467" t="s">
        <v>403</v>
      </c>
      <c r="AF126" s="467" t="s">
        <v>403</v>
      </c>
      <c r="AG126" s="467" t="s">
        <v>403</v>
      </c>
      <c r="AH126" s="467" t="s">
        <v>403</v>
      </c>
      <c r="AI126" s="467" t="s">
        <v>403</v>
      </c>
      <c r="AJ126" s="467" t="s">
        <v>403</v>
      </c>
      <c r="AK126" s="467" t="s">
        <v>403</v>
      </c>
      <c r="AL126" s="467" t="s">
        <v>403</v>
      </c>
      <c r="AM126" s="467" t="s">
        <v>403</v>
      </c>
      <c r="AN126" s="467" t="s">
        <v>403</v>
      </c>
      <c r="AO126" s="467" t="s">
        <v>403</v>
      </c>
      <c r="AP126" s="467" t="s">
        <v>403</v>
      </c>
      <c r="AQ126" s="467" t="s">
        <v>403</v>
      </c>
      <c r="AS126" s="455" cm="1">
        <f t="array" ref="AS126">SUM(IF(ISERROR(MATCH(G126:AQ126,I_RCAScoring_Coding,0)),1,0))</f>
        <v>0</v>
      </c>
    </row>
    <row r="127" spans="1:45" ht="39" x14ac:dyDescent="0.35">
      <c r="A127" s="48">
        <f t="shared" si="2"/>
        <v>0</v>
      </c>
      <c r="C127" s="418">
        <f t="shared" si="3"/>
        <v>117</v>
      </c>
      <c r="D127" s="86" t="str" cm="1">
        <f t="array" ref="D127">IF(ISERROR(INDEX(I_LoE_Hierachy_L1Name,MATCH(E127,LEFT(I_LoE_Hierachy_L2Name,255),0))),"",INDEX(I_LoE_Hierachy_L1Name,MATCH(E127,LEFT(I_LoE_Hierachy_L2Name,255),0)))</f>
        <v>Is there evidence that a suitable Risk, Issues and Opportunity management regime is in place?</v>
      </c>
      <c r="E127" s="86" t="str">
        <v>Is there suitable evidence that all relevant Risks, Issues and Opportunities have been appropriately quantified, owned and are being actively managed?</v>
      </c>
      <c r="F127" s="97"/>
      <c r="G127" s="109" t="s">
        <v>403</v>
      </c>
      <c r="H127" s="109" t="s">
        <v>403</v>
      </c>
      <c r="I127" s="109" t="s">
        <v>403</v>
      </c>
      <c r="J127" s="467" t="s">
        <v>403</v>
      </c>
      <c r="K127" s="467" t="s">
        <v>403</v>
      </c>
      <c r="L127" s="467" t="s">
        <v>403</v>
      </c>
      <c r="M127" s="467" t="s">
        <v>403</v>
      </c>
      <c r="N127" s="467" t="s">
        <v>403</v>
      </c>
      <c r="O127" s="467" t="s">
        <v>403</v>
      </c>
      <c r="P127" s="467" t="s">
        <v>403</v>
      </c>
      <c r="Q127" s="467" t="s">
        <v>403</v>
      </c>
      <c r="R127" s="467" t="s">
        <v>403</v>
      </c>
      <c r="S127" s="467" t="s">
        <v>403</v>
      </c>
      <c r="T127" s="467" t="s">
        <v>403</v>
      </c>
      <c r="U127" s="467" t="s">
        <v>403</v>
      </c>
      <c r="V127" s="467" t="s">
        <v>403</v>
      </c>
      <c r="W127" s="467" t="s">
        <v>403</v>
      </c>
      <c r="X127" s="467" t="s">
        <v>448</v>
      </c>
      <c r="Y127" s="467" t="s">
        <v>403</v>
      </c>
      <c r="Z127" s="467" t="s">
        <v>403</v>
      </c>
      <c r="AA127" s="467" t="s">
        <v>403</v>
      </c>
      <c r="AB127" s="467" t="s">
        <v>403</v>
      </c>
      <c r="AC127" s="467" t="s">
        <v>403</v>
      </c>
      <c r="AD127" s="467" t="s">
        <v>403</v>
      </c>
      <c r="AE127" s="467" t="s">
        <v>403</v>
      </c>
      <c r="AF127" s="467" t="s">
        <v>403</v>
      </c>
      <c r="AG127" s="467" t="s">
        <v>403</v>
      </c>
      <c r="AH127" s="467" t="s">
        <v>403</v>
      </c>
      <c r="AI127" s="467" t="s">
        <v>403</v>
      </c>
      <c r="AJ127" s="467" t="s">
        <v>403</v>
      </c>
      <c r="AK127" s="467" t="s">
        <v>403</v>
      </c>
      <c r="AL127" s="467" t="s">
        <v>403</v>
      </c>
      <c r="AM127" s="467" t="s">
        <v>403</v>
      </c>
      <c r="AN127" s="467" t="s">
        <v>403</v>
      </c>
      <c r="AO127" s="467" t="s">
        <v>403</v>
      </c>
      <c r="AP127" s="467" t="s">
        <v>403</v>
      </c>
      <c r="AQ127" s="467" t="s">
        <v>403</v>
      </c>
      <c r="AS127" s="455" cm="1">
        <f t="array" ref="AS127">SUM(IF(ISERROR(MATCH(G127:AQ127,I_RCAScoring_Coding,0)),1,0))</f>
        <v>0</v>
      </c>
    </row>
    <row r="128" spans="1:45" ht="52" x14ac:dyDescent="0.35">
      <c r="A128" s="48">
        <f t="shared" si="2"/>
        <v>0</v>
      </c>
      <c r="C128" s="418">
        <f t="shared" si="3"/>
        <v>118</v>
      </c>
      <c r="D128" s="86" t="str" cm="1">
        <f t="array" ref="D128">IF(ISERROR(INDEX(I_LoE_Hierachy_L1Name,MATCH(E128,LEFT(I_LoE_Hierachy_L2Name,255),0))),"",INDEX(I_LoE_Hierachy_L1Name,MATCH(E128,LEFT(I_LoE_Hierachy_L2Name,255),0)))</f>
        <v>Is there evidence that a suitable Risk, Issues and Opportunity management regime is in place?</v>
      </c>
      <c r="E128" s="86" t="str">
        <v xml:space="preserve">Is there evidence that overall risk is suitably understood for the phase of the programme and that the SRO, or equivalent, is content with the level of military/business capability, cost and time risk exposure within the programme (risk 'appetite')? </v>
      </c>
      <c r="F128" s="97"/>
      <c r="G128" s="109" t="s">
        <v>403</v>
      </c>
      <c r="H128" s="109" t="s">
        <v>403</v>
      </c>
      <c r="I128" s="109" t="s">
        <v>403</v>
      </c>
      <c r="J128" s="467" t="s">
        <v>403</v>
      </c>
      <c r="K128" s="467" t="s">
        <v>403</v>
      </c>
      <c r="L128" s="467" t="s">
        <v>403</v>
      </c>
      <c r="M128" s="467" t="s">
        <v>403</v>
      </c>
      <c r="N128" s="467" t="s">
        <v>403</v>
      </c>
      <c r="O128" s="467" t="s">
        <v>403</v>
      </c>
      <c r="P128" s="467" t="s">
        <v>403</v>
      </c>
      <c r="Q128" s="467" t="s">
        <v>403</v>
      </c>
      <c r="R128" s="467" t="s">
        <v>403</v>
      </c>
      <c r="S128" s="467" t="s">
        <v>403</v>
      </c>
      <c r="T128" s="467" t="s">
        <v>403</v>
      </c>
      <c r="U128" s="467" t="s">
        <v>403</v>
      </c>
      <c r="V128" s="467" t="s">
        <v>403</v>
      </c>
      <c r="W128" s="467" t="s">
        <v>403</v>
      </c>
      <c r="X128" s="467" t="s">
        <v>448</v>
      </c>
      <c r="Y128" s="467" t="s">
        <v>403</v>
      </c>
      <c r="Z128" s="467" t="s">
        <v>403</v>
      </c>
      <c r="AA128" s="467" t="s">
        <v>403</v>
      </c>
      <c r="AB128" s="467" t="s">
        <v>403</v>
      </c>
      <c r="AC128" s="467" t="s">
        <v>403</v>
      </c>
      <c r="AD128" s="467" t="s">
        <v>403</v>
      </c>
      <c r="AE128" s="467" t="s">
        <v>403</v>
      </c>
      <c r="AF128" s="467" t="s">
        <v>403</v>
      </c>
      <c r="AG128" s="467" t="s">
        <v>403</v>
      </c>
      <c r="AH128" s="467" t="s">
        <v>403</v>
      </c>
      <c r="AI128" s="467" t="s">
        <v>403</v>
      </c>
      <c r="AJ128" s="467" t="s">
        <v>403</v>
      </c>
      <c r="AK128" s="467" t="s">
        <v>403</v>
      </c>
      <c r="AL128" s="467" t="s">
        <v>403</v>
      </c>
      <c r="AM128" s="467" t="s">
        <v>403</v>
      </c>
      <c r="AN128" s="467" t="s">
        <v>403</v>
      </c>
      <c r="AO128" s="467" t="s">
        <v>403</v>
      </c>
      <c r="AP128" s="467" t="s">
        <v>403</v>
      </c>
      <c r="AQ128" s="467" t="s">
        <v>403</v>
      </c>
      <c r="AS128" s="455" cm="1">
        <f t="array" ref="AS128">SUM(IF(ISERROR(MATCH(G128:AQ128,I_RCAScoring_Coding,0)),1,0))</f>
        <v>0</v>
      </c>
    </row>
    <row r="129" spans="1:45" ht="26" x14ac:dyDescent="0.35">
      <c r="A129" s="48">
        <f t="shared" si="2"/>
        <v>0</v>
      </c>
      <c r="C129" s="418">
        <f t="shared" si="3"/>
        <v>119</v>
      </c>
      <c r="D129" s="86" t="str" cm="1">
        <f t="array" ref="D129">IF(ISERROR(INDEX(I_LoE_Hierachy_L1Name,MATCH(E129,LEFT(I_LoE_Hierachy_L2Name,255),0))),"",INDEX(I_LoE_Hierachy_L1Name,MATCH(E129,LEFT(I_LoE_Hierachy_L2Name,255),0)))</f>
        <v>Is there evidence of suitably mature Sustainability management?</v>
      </c>
      <c r="E129" s="86" t="str">
        <v>Is there evidence of an appropriately mature sustainability management plan / project sustainability strategy, commensurate with the stage of the project?</v>
      </c>
      <c r="F129" s="97"/>
      <c r="G129" s="109" t="s">
        <v>403</v>
      </c>
      <c r="H129" s="109" t="s">
        <v>403</v>
      </c>
      <c r="I129" s="109" t="s">
        <v>403</v>
      </c>
      <c r="J129" s="467" t="s">
        <v>403</v>
      </c>
      <c r="K129" s="467" t="s">
        <v>403</v>
      </c>
      <c r="L129" s="467" t="s">
        <v>403</v>
      </c>
      <c r="M129" s="467" t="s">
        <v>448</v>
      </c>
      <c r="N129" s="467" t="s">
        <v>448</v>
      </c>
      <c r="O129" s="467" t="s">
        <v>403</v>
      </c>
      <c r="P129" s="467" t="s">
        <v>403</v>
      </c>
      <c r="Q129" s="467" t="s">
        <v>403</v>
      </c>
      <c r="R129" s="467" t="s">
        <v>403</v>
      </c>
      <c r="S129" s="467" t="s">
        <v>403</v>
      </c>
      <c r="T129" s="467" t="s">
        <v>403</v>
      </c>
      <c r="U129" s="467" t="s">
        <v>403</v>
      </c>
      <c r="V129" s="467" t="s">
        <v>403</v>
      </c>
      <c r="W129" s="467" t="s">
        <v>403</v>
      </c>
      <c r="X129" s="467" t="s">
        <v>403</v>
      </c>
      <c r="Y129" s="467" t="s">
        <v>403</v>
      </c>
      <c r="Z129" s="467" t="s">
        <v>403</v>
      </c>
      <c r="AA129" s="467" t="s">
        <v>403</v>
      </c>
      <c r="AB129" s="467" t="s">
        <v>403</v>
      </c>
      <c r="AC129" s="467" t="s">
        <v>403</v>
      </c>
      <c r="AD129" s="467" t="s">
        <v>403</v>
      </c>
      <c r="AE129" s="467" t="s">
        <v>403</v>
      </c>
      <c r="AF129" s="467" t="s">
        <v>403</v>
      </c>
      <c r="AG129" s="467" t="s">
        <v>403</v>
      </c>
      <c r="AH129" s="467" t="s">
        <v>403</v>
      </c>
      <c r="AI129" s="467" t="s">
        <v>403</v>
      </c>
      <c r="AJ129" s="467" t="s">
        <v>403</v>
      </c>
      <c r="AK129" s="467" t="s">
        <v>403</v>
      </c>
      <c r="AL129" s="467" t="s">
        <v>403</v>
      </c>
      <c r="AM129" s="467" t="s">
        <v>403</v>
      </c>
      <c r="AN129" s="467" t="s">
        <v>403</v>
      </c>
      <c r="AO129" s="467" t="s">
        <v>403</v>
      </c>
      <c r="AP129" s="467" t="s">
        <v>403</v>
      </c>
      <c r="AQ129" s="467" t="s">
        <v>403</v>
      </c>
      <c r="AS129" s="455" cm="1">
        <f t="array" ref="AS129">SUM(IF(ISERROR(MATCH(G129:AQ129,I_RCAScoring_Coding,0)),1,0))</f>
        <v>0</v>
      </c>
    </row>
    <row r="130" spans="1:45" ht="26" x14ac:dyDescent="0.35">
      <c r="A130" s="48">
        <f t="shared" si="2"/>
        <v>0</v>
      </c>
      <c r="C130" s="418">
        <f t="shared" si="3"/>
        <v>120</v>
      </c>
      <c r="D130" s="86" t="str" cm="1">
        <f t="array" ref="D130">IF(ISERROR(INDEX(I_LoE_Hierachy_L1Name,MATCH(E130,LEFT(I_LoE_Hierachy_L2Name,255),0))),"",INDEX(I_LoE_Hierachy_L1Name,MATCH(E130,LEFT(I_LoE_Hierachy_L2Name,255),0)))</f>
        <v>Is there evidence of suitably mature Sustainability management?</v>
      </c>
      <c r="E130" s="86" t="str">
        <v>Is there evidence of an appropriate environmental management approach being followed?</v>
      </c>
      <c r="F130" s="97"/>
      <c r="G130" s="109" t="s">
        <v>403</v>
      </c>
      <c r="H130" s="109" t="s">
        <v>403</v>
      </c>
      <c r="I130" s="109" t="s">
        <v>403</v>
      </c>
      <c r="J130" s="467" t="s">
        <v>403</v>
      </c>
      <c r="K130" s="467" t="s">
        <v>403</v>
      </c>
      <c r="L130" s="467" t="s">
        <v>403</v>
      </c>
      <c r="M130" s="467" t="s">
        <v>448</v>
      </c>
      <c r="N130" s="467" t="s">
        <v>448</v>
      </c>
      <c r="O130" s="467" t="s">
        <v>403</v>
      </c>
      <c r="P130" s="467" t="s">
        <v>403</v>
      </c>
      <c r="Q130" s="467" t="s">
        <v>403</v>
      </c>
      <c r="R130" s="467" t="s">
        <v>403</v>
      </c>
      <c r="S130" s="467" t="s">
        <v>403</v>
      </c>
      <c r="T130" s="467" t="s">
        <v>403</v>
      </c>
      <c r="U130" s="467" t="s">
        <v>403</v>
      </c>
      <c r="V130" s="467" t="s">
        <v>403</v>
      </c>
      <c r="W130" s="467" t="s">
        <v>403</v>
      </c>
      <c r="X130" s="467" t="s">
        <v>403</v>
      </c>
      <c r="Y130" s="467" t="s">
        <v>403</v>
      </c>
      <c r="Z130" s="467" t="s">
        <v>403</v>
      </c>
      <c r="AA130" s="467" t="s">
        <v>403</v>
      </c>
      <c r="AB130" s="467" t="s">
        <v>403</v>
      </c>
      <c r="AC130" s="467" t="s">
        <v>403</v>
      </c>
      <c r="AD130" s="467" t="s">
        <v>403</v>
      </c>
      <c r="AE130" s="467" t="s">
        <v>403</v>
      </c>
      <c r="AF130" s="467" t="s">
        <v>403</v>
      </c>
      <c r="AG130" s="467" t="s">
        <v>403</v>
      </c>
      <c r="AH130" s="467" t="s">
        <v>403</v>
      </c>
      <c r="AI130" s="467" t="s">
        <v>403</v>
      </c>
      <c r="AJ130" s="467" t="s">
        <v>403</v>
      </c>
      <c r="AK130" s="467" t="s">
        <v>403</v>
      </c>
      <c r="AL130" s="467" t="s">
        <v>403</v>
      </c>
      <c r="AM130" s="467" t="s">
        <v>403</v>
      </c>
      <c r="AN130" s="467" t="s">
        <v>403</v>
      </c>
      <c r="AO130" s="467" t="s">
        <v>403</v>
      </c>
      <c r="AP130" s="467" t="s">
        <v>403</v>
      </c>
      <c r="AQ130" s="467" t="s">
        <v>403</v>
      </c>
      <c r="AS130" s="455" cm="1">
        <f t="array" ref="AS130">SUM(IF(ISERROR(MATCH(G130:AQ130,I_RCAScoring_Coding,0)),1,0))</f>
        <v>0</v>
      </c>
    </row>
    <row r="131" spans="1:45" ht="39" x14ac:dyDescent="0.35">
      <c r="A131" s="48">
        <f t="shared" si="2"/>
        <v>0</v>
      </c>
      <c r="C131" s="418">
        <f t="shared" si="3"/>
        <v>121</v>
      </c>
      <c r="D131" s="86" t="str" cm="1">
        <f t="array" ref="D131">IF(ISERROR(INDEX(I_LoE_Hierachy_L1Name,MATCH(E131,LEFT(I_LoE_Hierachy_L2Name,255),0))),"",INDEX(I_LoE_Hierachy_L1Name,MATCH(E131,LEFT(I_LoE_Hierachy_L2Name,255),0)))</f>
        <v>Is there evidence of suitably mature Sustainability management?</v>
      </c>
      <c r="E131" s="86" t="str">
        <v>Is there evidence of appropriate specialist sustainability assessments being made (inc. statutory and regulatory assessments), as identified by the Sustainability Appraisal?</v>
      </c>
      <c r="F131" s="97"/>
      <c r="G131" s="109" t="s">
        <v>403</v>
      </c>
      <c r="H131" s="109" t="s">
        <v>403</v>
      </c>
      <c r="I131" s="109" t="s">
        <v>403</v>
      </c>
      <c r="J131" s="467" t="s">
        <v>403</v>
      </c>
      <c r="K131" s="467" t="s">
        <v>403</v>
      </c>
      <c r="L131" s="467" t="s">
        <v>403</v>
      </c>
      <c r="M131" s="467" t="s">
        <v>448</v>
      </c>
      <c r="N131" s="467" t="s">
        <v>448</v>
      </c>
      <c r="O131" s="467" t="s">
        <v>403</v>
      </c>
      <c r="P131" s="467" t="s">
        <v>403</v>
      </c>
      <c r="Q131" s="467" t="s">
        <v>403</v>
      </c>
      <c r="R131" s="467" t="s">
        <v>403</v>
      </c>
      <c r="S131" s="467" t="s">
        <v>403</v>
      </c>
      <c r="T131" s="467" t="s">
        <v>403</v>
      </c>
      <c r="U131" s="467" t="s">
        <v>403</v>
      </c>
      <c r="V131" s="467" t="s">
        <v>403</v>
      </c>
      <c r="W131" s="467" t="s">
        <v>403</v>
      </c>
      <c r="X131" s="467" t="s">
        <v>403</v>
      </c>
      <c r="Y131" s="467" t="s">
        <v>403</v>
      </c>
      <c r="Z131" s="467" t="s">
        <v>403</v>
      </c>
      <c r="AA131" s="467" t="s">
        <v>403</v>
      </c>
      <c r="AB131" s="467" t="s">
        <v>403</v>
      </c>
      <c r="AC131" s="467" t="s">
        <v>403</v>
      </c>
      <c r="AD131" s="467" t="s">
        <v>403</v>
      </c>
      <c r="AE131" s="467" t="s">
        <v>403</v>
      </c>
      <c r="AF131" s="467" t="s">
        <v>403</v>
      </c>
      <c r="AG131" s="467" t="s">
        <v>403</v>
      </c>
      <c r="AH131" s="467" t="s">
        <v>403</v>
      </c>
      <c r="AI131" s="467" t="s">
        <v>403</v>
      </c>
      <c r="AJ131" s="467" t="s">
        <v>403</v>
      </c>
      <c r="AK131" s="467" t="s">
        <v>403</v>
      </c>
      <c r="AL131" s="467" t="s">
        <v>403</v>
      </c>
      <c r="AM131" s="467" t="s">
        <v>403</v>
      </c>
      <c r="AN131" s="467" t="s">
        <v>403</v>
      </c>
      <c r="AO131" s="467" t="s">
        <v>403</v>
      </c>
      <c r="AP131" s="467" t="s">
        <v>403</v>
      </c>
      <c r="AQ131" s="467" t="s">
        <v>403</v>
      </c>
      <c r="AS131" s="455" cm="1">
        <f t="array" ref="AS131">SUM(IF(ISERROR(MATCH(G131:AQ131,I_RCAScoring_Coding,0)),1,0))</f>
        <v>0</v>
      </c>
    </row>
    <row r="132" spans="1:45" ht="39" x14ac:dyDescent="0.35">
      <c r="A132" s="48">
        <f t="shared" si="2"/>
        <v>0</v>
      </c>
      <c r="C132" s="418">
        <f t="shared" si="3"/>
        <v>122</v>
      </c>
      <c r="D132" s="86" t="str" cm="1">
        <f t="array" ref="D132">IF(ISERROR(INDEX(I_LoE_Hierachy_L1Name,MATCH(E132,LEFT(I_LoE_Hierachy_L2Name,255),0))),"",INDEX(I_LoE_Hierachy_L1Name,MATCH(E132,LEFT(I_LoE_Hierachy_L2Name,255),0)))</f>
        <v>Is there evidence of suitably mature Sustainability management?</v>
      </c>
      <c r="E132" s="86" t="str">
        <v xml:space="preserve">For programmes/projects with infrastructure elements (new build and major refurbishments), is there evidence that the need for a planning application has been determined and planned? </v>
      </c>
      <c r="F132" s="97"/>
      <c r="G132" s="109" t="s">
        <v>403</v>
      </c>
      <c r="H132" s="109" t="s">
        <v>403</v>
      </c>
      <c r="I132" s="109" t="s">
        <v>403</v>
      </c>
      <c r="J132" s="467" t="s">
        <v>403</v>
      </c>
      <c r="K132" s="467" t="s">
        <v>403</v>
      </c>
      <c r="L132" s="467" t="s">
        <v>403</v>
      </c>
      <c r="M132" s="467" t="s">
        <v>448</v>
      </c>
      <c r="N132" s="467" t="s">
        <v>448</v>
      </c>
      <c r="O132" s="467" t="s">
        <v>403</v>
      </c>
      <c r="P132" s="467" t="s">
        <v>403</v>
      </c>
      <c r="Q132" s="467" t="s">
        <v>403</v>
      </c>
      <c r="R132" s="467" t="s">
        <v>403</v>
      </c>
      <c r="S132" s="467" t="s">
        <v>403</v>
      </c>
      <c r="T132" s="467" t="s">
        <v>403</v>
      </c>
      <c r="U132" s="467" t="s">
        <v>403</v>
      </c>
      <c r="V132" s="467" t="s">
        <v>403</v>
      </c>
      <c r="W132" s="467" t="s">
        <v>403</v>
      </c>
      <c r="X132" s="467" t="s">
        <v>403</v>
      </c>
      <c r="Y132" s="467" t="s">
        <v>403</v>
      </c>
      <c r="Z132" s="467" t="s">
        <v>403</v>
      </c>
      <c r="AA132" s="467" t="s">
        <v>403</v>
      </c>
      <c r="AB132" s="467" t="s">
        <v>403</v>
      </c>
      <c r="AC132" s="467" t="s">
        <v>403</v>
      </c>
      <c r="AD132" s="467" t="s">
        <v>403</v>
      </c>
      <c r="AE132" s="467" t="s">
        <v>403</v>
      </c>
      <c r="AF132" s="467" t="s">
        <v>403</v>
      </c>
      <c r="AG132" s="467" t="s">
        <v>403</v>
      </c>
      <c r="AH132" s="467" t="s">
        <v>403</v>
      </c>
      <c r="AI132" s="467" t="s">
        <v>403</v>
      </c>
      <c r="AJ132" s="467" t="s">
        <v>403</v>
      </c>
      <c r="AK132" s="467" t="s">
        <v>403</v>
      </c>
      <c r="AL132" s="467" t="s">
        <v>403</v>
      </c>
      <c r="AM132" s="467" t="s">
        <v>403</v>
      </c>
      <c r="AN132" s="467" t="s">
        <v>403</v>
      </c>
      <c r="AO132" s="467" t="s">
        <v>403</v>
      </c>
      <c r="AP132" s="467" t="s">
        <v>403</v>
      </c>
      <c r="AQ132" s="467" t="s">
        <v>403</v>
      </c>
      <c r="AS132" s="455" cm="1">
        <f t="array" ref="AS132">SUM(IF(ISERROR(MATCH(G132:AQ132,I_RCAScoring_Coding,0)),1,0))</f>
        <v>0</v>
      </c>
    </row>
    <row r="133" spans="1:45" ht="26" x14ac:dyDescent="0.35">
      <c r="A133" s="48">
        <f t="shared" si="2"/>
        <v>0</v>
      </c>
      <c r="C133" s="418">
        <f t="shared" si="3"/>
        <v>123</v>
      </c>
      <c r="D133" s="86" t="str" cm="1">
        <f t="array" ref="D133">IF(ISERROR(INDEX(I_LoE_Hierachy_L1Name,MATCH(E133,LEFT(I_LoE_Hierachy_L2Name,255),0))),"",INDEX(I_LoE_Hierachy_L1Name,MATCH(E133,LEFT(I_LoE_Hierachy_L2Name,255),0)))</f>
        <v>Is there evidence of suitably mature Safety management?</v>
      </c>
      <c r="E133" s="86" t="str">
        <v>Is there evidence of an appropriate safety and environment management approach /plan being followed?</v>
      </c>
      <c r="F133" s="97"/>
      <c r="G133" s="109" t="s">
        <v>403</v>
      </c>
      <c r="H133" s="109" t="s">
        <v>403</v>
      </c>
      <c r="I133" s="109" t="s">
        <v>403</v>
      </c>
      <c r="J133" s="467" t="s">
        <v>403</v>
      </c>
      <c r="K133" s="467" t="s">
        <v>450</v>
      </c>
      <c r="L133" s="467" t="s">
        <v>450</v>
      </c>
      <c r="M133" s="467" t="s">
        <v>403</v>
      </c>
      <c r="N133" s="467" t="s">
        <v>403</v>
      </c>
      <c r="O133" s="467" t="s">
        <v>403</v>
      </c>
      <c r="P133" s="467" t="s">
        <v>403</v>
      </c>
      <c r="Q133" s="467" t="s">
        <v>403</v>
      </c>
      <c r="R133" s="467" t="s">
        <v>403</v>
      </c>
      <c r="S133" s="467" t="s">
        <v>403</v>
      </c>
      <c r="T133" s="467" t="s">
        <v>403</v>
      </c>
      <c r="U133" s="467" t="s">
        <v>403</v>
      </c>
      <c r="V133" s="467" t="s">
        <v>403</v>
      </c>
      <c r="W133" s="467" t="s">
        <v>403</v>
      </c>
      <c r="X133" s="467" t="s">
        <v>403</v>
      </c>
      <c r="Y133" s="467" t="s">
        <v>403</v>
      </c>
      <c r="Z133" s="467" t="s">
        <v>403</v>
      </c>
      <c r="AA133" s="467" t="s">
        <v>403</v>
      </c>
      <c r="AB133" s="467" t="s">
        <v>403</v>
      </c>
      <c r="AC133" s="467" t="s">
        <v>403</v>
      </c>
      <c r="AD133" s="467" t="s">
        <v>403</v>
      </c>
      <c r="AE133" s="467" t="s">
        <v>403</v>
      </c>
      <c r="AF133" s="467" t="s">
        <v>403</v>
      </c>
      <c r="AG133" s="467" t="s">
        <v>403</v>
      </c>
      <c r="AH133" s="467" t="s">
        <v>403</v>
      </c>
      <c r="AI133" s="467" t="s">
        <v>403</v>
      </c>
      <c r="AJ133" s="467" t="s">
        <v>403</v>
      </c>
      <c r="AK133" s="467" t="s">
        <v>403</v>
      </c>
      <c r="AL133" s="467" t="s">
        <v>403</v>
      </c>
      <c r="AM133" s="467" t="s">
        <v>403</v>
      </c>
      <c r="AN133" s="467" t="s">
        <v>403</v>
      </c>
      <c r="AO133" s="467" t="s">
        <v>403</v>
      </c>
      <c r="AP133" s="467" t="s">
        <v>403</v>
      </c>
      <c r="AQ133" s="467" t="s">
        <v>403</v>
      </c>
      <c r="AS133" s="455" cm="1">
        <f t="array" ref="AS133">SUM(IF(ISERROR(MATCH(G133:AQ133,I_RCAScoring_Coding,0)),1,0))</f>
        <v>0</v>
      </c>
    </row>
    <row r="134" spans="1:45" ht="26" x14ac:dyDescent="0.35">
      <c r="A134" s="48">
        <f t="shared" si="2"/>
        <v>0</v>
      </c>
      <c r="C134" s="418">
        <f t="shared" si="3"/>
        <v>124</v>
      </c>
      <c r="D134" s="86" t="str" cm="1">
        <f t="array" ref="D134">IF(ISERROR(INDEX(I_LoE_Hierachy_L1Name,MATCH(E134,LEFT(I_LoE_Hierachy_L2Name,255),0))),"",INDEX(I_LoE_Hierachy_L1Name,MATCH(E134,LEFT(I_LoE_Hierachy_L2Name,255),0)))</f>
        <v>Is there evidence of suitably mature Safety management?</v>
      </c>
      <c r="E134" s="86" t="str">
        <v>Is there evidence that the programme's Safety Case is suitably mature for the stage of acquisition?</v>
      </c>
      <c r="F134" s="97"/>
      <c r="G134" s="109" t="s">
        <v>403</v>
      </c>
      <c r="H134" s="109" t="s">
        <v>403</v>
      </c>
      <c r="I134" s="109" t="s">
        <v>403</v>
      </c>
      <c r="J134" s="467" t="s">
        <v>403</v>
      </c>
      <c r="K134" s="467" t="s">
        <v>450</v>
      </c>
      <c r="L134" s="467" t="s">
        <v>450</v>
      </c>
      <c r="M134" s="467" t="s">
        <v>403</v>
      </c>
      <c r="N134" s="467" t="s">
        <v>403</v>
      </c>
      <c r="O134" s="467" t="s">
        <v>403</v>
      </c>
      <c r="P134" s="467" t="s">
        <v>403</v>
      </c>
      <c r="Q134" s="467" t="s">
        <v>403</v>
      </c>
      <c r="R134" s="467" t="s">
        <v>403</v>
      </c>
      <c r="S134" s="467" t="s">
        <v>403</v>
      </c>
      <c r="T134" s="467" t="s">
        <v>403</v>
      </c>
      <c r="U134" s="467" t="s">
        <v>403</v>
      </c>
      <c r="V134" s="467" t="s">
        <v>403</v>
      </c>
      <c r="W134" s="467" t="s">
        <v>403</v>
      </c>
      <c r="X134" s="467" t="s">
        <v>403</v>
      </c>
      <c r="Y134" s="467" t="s">
        <v>403</v>
      </c>
      <c r="Z134" s="467" t="s">
        <v>403</v>
      </c>
      <c r="AA134" s="467" t="s">
        <v>403</v>
      </c>
      <c r="AB134" s="467" t="s">
        <v>403</v>
      </c>
      <c r="AC134" s="467" t="s">
        <v>403</v>
      </c>
      <c r="AD134" s="467" t="s">
        <v>403</v>
      </c>
      <c r="AE134" s="467" t="s">
        <v>403</v>
      </c>
      <c r="AF134" s="467" t="s">
        <v>403</v>
      </c>
      <c r="AG134" s="467" t="s">
        <v>403</v>
      </c>
      <c r="AH134" s="467" t="s">
        <v>403</v>
      </c>
      <c r="AI134" s="467" t="s">
        <v>403</v>
      </c>
      <c r="AJ134" s="467" t="s">
        <v>403</v>
      </c>
      <c r="AK134" s="467" t="s">
        <v>403</v>
      </c>
      <c r="AL134" s="467" t="s">
        <v>403</v>
      </c>
      <c r="AM134" s="467" t="s">
        <v>403</v>
      </c>
      <c r="AN134" s="467" t="s">
        <v>403</v>
      </c>
      <c r="AO134" s="467" t="s">
        <v>403</v>
      </c>
      <c r="AP134" s="467" t="s">
        <v>403</v>
      </c>
      <c r="AQ134" s="467" t="s">
        <v>403</v>
      </c>
      <c r="AS134" s="455" cm="1">
        <f t="array" ref="AS134">SUM(IF(ISERROR(MATCH(G134:AQ134,I_RCAScoring_Coding,0)),1,0))</f>
        <v>0</v>
      </c>
    </row>
    <row r="135" spans="1:45" ht="26" x14ac:dyDescent="0.35">
      <c r="A135" s="48">
        <f t="shared" si="2"/>
        <v>0</v>
      </c>
      <c r="C135" s="418">
        <f t="shared" si="3"/>
        <v>125</v>
      </c>
      <c r="D135" s="86" t="str" cm="1">
        <f t="array" ref="D135">IF(ISERROR(INDEX(I_LoE_Hierachy_L1Name,MATCH(E135,LEFT(I_LoE_Hierachy_L2Name,255),0))),"",INDEX(I_LoE_Hierachy_L1Name,MATCH(E135,LEFT(I_LoE_Hierachy_L2Name,255),0)))</f>
        <v>Is there evidence of suitably mature Security management?</v>
      </c>
      <c r="E135" s="86" t="str">
        <v>Is there evidence that a suitable Security Risk/Threat Assessment has been conducted for the project and its deliverable capability?</v>
      </c>
      <c r="F135" s="97"/>
      <c r="G135" s="109" t="s">
        <v>403</v>
      </c>
      <c r="H135" s="109" t="s">
        <v>403</v>
      </c>
      <c r="I135" s="109" t="s">
        <v>403</v>
      </c>
      <c r="J135" s="467" t="s">
        <v>403</v>
      </c>
      <c r="K135" s="467" t="s">
        <v>403</v>
      </c>
      <c r="L135" s="467" t="s">
        <v>403</v>
      </c>
      <c r="M135" s="467" t="s">
        <v>403</v>
      </c>
      <c r="N135" s="467" t="s">
        <v>403</v>
      </c>
      <c r="O135" s="467" t="s">
        <v>403</v>
      </c>
      <c r="P135" s="467" t="s">
        <v>403</v>
      </c>
      <c r="Q135" s="467" t="s">
        <v>403</v>
      </c>
      <c r="R135" s="467" t="s">
        <v>403</v>
      </c>
      <c r="S135" s="467" t="s">
        <v>403</v>
      </c>
      <c r="T135" s="467" t="s">
        <v>403</v>
      </c>
      <c r="U135" s="467" t="s">
        <v>403</v>
      </c>
      <c r="V135" s="467" t="s">
        <v>403</v>
      </c>
      <c r="W135" s="467" t="s">
        <v>403</v>
      </c>
      <c r="X135" s="467" t="s">
        <v>403</v>
      </c>
      <c r="Y135" s="467" t="s">
        <v>403</v>
      </c>
      <c r="Z135" s="467" t="s">
        <v>403</v>
      </c>
      <c r="AA135" s="467" t="s">
        <v>403</v>
      </c>
      <c r="AB135" s="467" t="s">
        <v>403</v>
      </c>
      <c r="AC135" s="467" t="s">
        <v>403</v>
      </c>
      <c r="AD135" s="467" t="s">
        <v>403</v>
      </c>
      <c r="AE135" s="467" t="s">
        <v>403</v>
      </c>
      <c r="AF135" s="467" t="s">
        <v>403</v>
      </c>
      <c r="AG135" s="467" t="s">
        <v>403</v>
      </c>
      <c r="AH135" s="467" t="s">
        <v>403</v>
      </c>
      <c r="AI135" s="467" t="s">
        <v>403</v>
      </c>
      <c r="AJ135" s="467" t="s">
        <v>403</v>
      </c>
      <c r="AK135" s="467" t="s">
        <v>403</v>
      </c>
      <c r="AL135" s="467" t="s">
        <v>450</v>
      </c>
      <c r="AM135" s="467" t="s">
        <v>450</v>
      </c>
      <c r="AN135" s="467" t="s">
        <v>403</v>
      </c>
      <c r="AO135" s="467" t="s">
        <v>403</v>
      </c>
      <c r="AP135" s="467" t="s">
        <v>403</v>
      </c>
      <c r="AQ135" s="467" t="s">
        <v>403</v>
      </c>
      <c r="AS135" s="455" cm="1">
        <f t="array" ref="AS135">SUM(IF(ISERROR(MATCH(G135:AQ135,I_RCAScoring_Coding,0)),1,0))</f>
        <v>0</v>
      </c>
    </row>
    <row r="136" spans="1:45" ht="26" x14ac:dyDescent="0.35">
      <c r="A136" s="48">
        <f t="shared" si="2"/>
        <v>0</v>
      </c>
      <c r="C136" s="418">
        <f t="shared" si="3"/>
        <v>126</v>
      </c>
      <c r="D136" s="86" t="str" cm="1">
        <f t="array" ref="D136">IF(ISERROR(INDEX(I_LoE_Hierachy_L1Name,MATCH(E136,LEFT(I_LoE_Hierachy_L2Name,255),0))),"",INDEX(I_LoE_Hierachy_L1Name,MATCH(E136,LEFT(I_LoE_Hierachy_L2Name,255),0)))</f>
        <v>Is there evidence of suitably mature Security management?</v>
      </c>
      <c r="E136" s="86" t="str">
        <v>Is there evidence that the programme Security Grading has been completed and endorsed by DSR-IIPCSy?</v>
      </c>
      <c r="F136" s="97"/>
      <c r="G136" s="109" t="s">
        <v>403</v>
      </c>
      <c r="H136" s="109" t="s">
        <v>403</v>
      </c>
      <c r="I136" s="109" t="s">
        <v>403</v>
      </c>
      <c r="J136" s="467" t="s">
        <v>403</v>
      </c>
      <c r="K136" s="467" t="s">
        <v>403</v>
      </c>
      <c r="L136" s="467" t="s">
        <v>403</v>
      </c>
      <c r="M136" s="467" t="s">
        <v>403</v>
      </c>
      <c r="N136" s="467" t="s">
        <v>403</v>
      </c>
      <c r="O136" s="467" t="s">
        <v>403</v>
      </c>
      <c r="P136" s="467" t="s">
        <v>403</v>
      </c>
      <c r="Q136" s="467" t="s">
        <v>403</v>
      </c>
      <c r="R136" s="467" t="s">
        <v>403</v>
      </c>
      <c r="S136" s="467" t="s">
        <v>403</v>
      </c>
      <c r="T136" s="467" t="s">
        <v>403</v>
      </c>
      <c r="U136" s="467" t="s">
        <v>403</v>
      </c>
      <c r="V136" s="467" t="s">
        <v>403</v>
      </c>
      <c r="W136" s="467" t="s">
        <v>403</v>
      </c>
      <c r="X136" s="467" t="s">
        <v>403</v>
      </c>
      <c r="Y136" s="467" t="s">
        <v>403</v>
      </c>
      <c r="Z136" s="467" t="s">
        <v>403</v>
      </c>
      <c r="AA136" s="467" t="s">
        <v>403</v>
      </c>
      <c r="AB136" s="467" t="s">
        <v>403</v>
      </c>
      <c r="AC136" s="467" t="s">
        <v>403</v>
      </c>
      <c r="AD136" s="467" t="s">
        <v>403</v>
      </c>
      <c r="AE136" s="467" t="s">
        <v>403</v>
      </c>
      <c r="AF136" s="467" t="s">
        <v>403</v>
      </c>
      <c r="AG136" s="467" t="s">
        <v>403</v>
      </c>
      <c r="AH136" s="467" t="s">
        <v>403</v>
      </c>
      <c r="AI136" s="467" t="s">
        <v>403</v>
      </c>
      <c r="AJ136" s="467" t="s">
        <v>403</v>
      </c>
      <c r="AK136" s="467" t="s">
        <v>403</v>
      </c>
      <c r="AL136" s="467" t="s">
        <v>450</v>
      </c>
      <c r="AM136" s="467" t="s">
        <v>450</v>
      </c>
      <c r="AN136" s="467" t="s">
        <v>403</v>
      </c>
      <c r="AO136" s="467" t="s">
        <v>403</v>
      </c>
      <c r="AP136" s="467" t="s">
        <v>403</v>
      </c>
      <c r="AQ136" s="467" t="s">
        <v>403</v>
      </c>
      <c r="AS136" s="455" cm="1">
        <f t="array" ref="AS136">SUM(IF(ISERROR(MATCH(G136:AQ136,I_RCAScoring_Coding,0)),1,0))</f>
        <v>0</v>
      </c>
    </row>
    <row r="137" spans="1:45" ht="52" x14ac:dyDescent="0.35">
      <c r="A137" s="48">
        <f t="shared" si="2"/>
        <v>0</v>
      </c>
      <c r="C137" s="418">
        <f t="shared" si="3"/>
        <v>127</v>
      </c>
      <c r="D137" s="86" t="str" cm="1">
        <f t="array" ref="D137">IF(ISERROR(INDEX(I_LoE_Hierachy_L1Name,MATCH(E137,LEFT(I_LoE_Hierachy_L2Name,255),0))),"",INDEX(I_LoE_Hierachy_L1Name,MATCH(E137,LEFT(I_LoE_Hierachy_L2Name,255),0)))</f>
        <v>Is there evidence of suitably mature Security management?</v>
      </c>
      <c r="E137" s="86" t="str">
        <v>Is there evidence that a suitably mature Security Plan exists highlighting key security requirements and risk areas, as well as documenting security activities, products, resources and governance arrangements required, in accordance with JSP 440.</v>
      </c>
      <c r="F137" s="97"/>
      <c r="G137" s="109" t="s">
        <v>403</v>
      </c>
      <c r="H137" s="109" t="s">
        <v>403</v>
      </c>
      <c r="I137" s="109" t="s">
        <v>403</v>
      </c>
      <c r="J137" s="467" t="s">
        <v>403</v>
      </c>
      <c r="K137" s="467" t="s">
        <v>403</v>
      </c>
      <c r="L137" s="467" t="s">
        <v>403</v>
      </c>
      <c r="M137" s="467" t="s">
        <v>403</v>
      </c>
      <c r="N137" s="467" t="s">
        <v>403</v>
      </c>
      <c r="O137" s="467" t="s">
        <v>403</v>
      </c>
      <c r="P137" s="467" t="s">
        <v>403</v>
      </c>
      <c r="Q137" s="467" t="s">
        <v>403</v>
      </c>
      <c r="R137" s="467" t="s">
        <v>403</v>
      </c>
      <c r="S137" s="467" t="s">
        <v>403</v>
      </c>
      <c r="T137" s="467" t="s">
        <v>403</v>
      </c>
      <c r="U137" s="467" t="s">
        <v>403</v>
      </c>
      <c r="V137" s="467" t="s">
        <v>403</v>
      </c>
      <c r="W137" s="467" t="s">
        <v>403</v>
      </c>
      <c r="X137" s="467" t="s">
        <v>403</v>
      </c>
      <c r="Y137" s="467" t="s">
        <v>403</v>
      </c>
      <c r="Z137" s="467" t="s">
        <v>403</v>
      </c>
      <c r="AA137" s="467" t="s">
        <v>403</v>
      </c>
      <c r="AB137" s="467" t="s">
        <v>403</v>
      </c>
      <c r="AC137" s="467" t="s">
        <v>403</v>
      </c>
      <c r="AD137" s="467" t="s">
        <v>403</v>
      </c>
      <c r="AE137" s="467" t="s">
        <v>403</v>
      </c>
      <c r="AF137" s="467" t="s">
        <v>403</v>
      </c>
      <c r="AG137" s="467" t="s">
        <v>403</v>
      </c>
      <c r="AH137" s="467" t="s">
        <v>403</v>
      </c>
      <c r="AI137" s="467" t="s">
        <v>403</v>
      </c>
      <c r="AJ137" s="467" t="s">
        <v>403</v>
      </c>
      <c r="AK137" s="467" t="s">
        <v>403</v>
      </c>
      <c r="AL137" s="467" t="s">
        <v>450</v>
      </c>
      <c r="AM137" s="467" t="s">
        <v>450</v>
      </c>
      <c r="AN137" s="467" t="s">
        <v>403</v>
      </c>
      <c r="AO137" s="467" t="s">
        <v>403</v>
      </c>
      <c r="AP137" s="467" t="s">
        <v>403</v>
      </c>
      <c r="AQ137" s="467" t="s">
        <v>403</v>
      </c>
      <c r="AS137" s="455" cm="1">
        <f t="array" ref="AS137">SUM(IF(ISERROR(MATCH(G137:AQ137,I_RCAScoring_Coding,0)),1,0))</f>
        <v>0</v>
      </c>
    </row>
    <row r="138" spans="1:45" ht="26" x14ac:dyDescent="0.35">
      <c r="A138" s="48">
        <f t="shared" si="2"/>
        <v>0</v>
      </c>
      <c r="C138" s="418">
        <f t="shared" si="3"/>
        <v>128</v>
      </c>
      <c r="D138" s="86" t="str" cm="1">
        <f t="array" ref="D138">IF(ISERROR(INDEX(I_LoE_Hierachy_L1Name,MATCH(E138,LEFT(I_LoE_Hierachy_L2Name,255),0))),"",INDEX(I_LoE_Hierachy_L1Name,MATCH(E138,LEFT(I_LoE_Hierachy_L2Name,255),0)))</f>
        <v>Is there evidence of suitably mature Security management?</v>
      </c>
      <c r="E138" s="86" t="str">
        <v>Is there evidence that a suitable Security Aspects Letters has been included in each contract graded OFFICIAL-SENSITIVE or above?</v>
      </c>
      <c r="F138" s="97"/>
      <c r="G138" s="109" t="s">
        <v>403</v>
      </c>
      <c r="H138" s="109" t="s">
        <v>403</v>
      </c>
      <c r="I138" s="109" t="s">
        <v>403</v>
      </c>
      <c r="J138" s="467" t="s">
        <v>403</v>
      </c>
      <c r="K138" s="467" t="s">
        <v>403</v>
      </c>
      <c r="L138" s="467" t="s">
        <v>403</v>
      </c>
      <c r="M138" s="467" t="s">
        <v>403</v>
      </c>
      <c r="N138" s="467" t="s">
        <v>403</v>
      </c>
      <c r="O138" s="467" t="s">
        <v>403</v>
      </c>
      <c r="P138" s="467" t="s">
        <v>403</v>
      </c>
      <c r="Q138" s="467" t="s">
        <v>403</v>
      </c>
      <c r="R138" s="467" t="s">
        <v>403</v>
      </c>
      <c r="S138" s="467" t="s">
        <v>403</v>
      </c>
      <c r="T138" s="467" t="s">
        <v>403</v>
      </c>
      <c r="U138" s="467" t="s">
        <v>403</v>
      </c>
      <c r="V138" s="467" t="s">
        <v>403</v>
      </c>
      <c r="W138" s="467" t="s">
        <v>403</v>
      </c>
      <c r="X138" s="467" t="s">
        <v>403</v>
      </c>
      <c r="Y138" s="467" t="s">
        <v>403</v>
      </c>
      <c r="Z138" s="467" t="s">
        <v>403</v>
      </c>
      <c r="AA138" s="467" t="s">
        <v>403</v>
      </c>
      <c r="AB138" s="467" t="s">
        <v>403</v>
      </c>
      <c r="AC138" s="467" t="s">
        <v>403</v>
      </c>
      <c r="AD138" s="467" t="s">
        <v>403</v>
      </c>
      <c r="AE138" s="467" t="s">
        <v>403</v>
      </c>
      <c r="AF138" s="467" t="s">
        <v>403</v>
      </c>
      <c r="AG138" s="467" t="s">
        <v>403</v>
      </c>
      <c r="AH138" s="467" t="s">
        <v>403</v>
      </c>
      <c r="AI138" s="467" t="s">
        <v>403</v>
      </c>
      <c r="AJ138" s="467" t="s">
        <v>403</v>
      </c>
      <c r="AK138" s="467" t="s">
        <v>403</v>
      </c>
      <c r="AL138" s="467" t="s">
        <v>450</v>
      </c>
      <c r="AM138" s="467" t="s">
        <v>450</v>
      </c>
      <c r="AN138" s="467" t="s">
        <v>403</v>
      </c>
      <c r="AO138" s="467" t="s">
        <v>403</v>
      </c>
      <c r="AP138" s="467" t="s">
        <v>403</v>
      </c>
      <c r="AQ138" s="467" t="s">
        <v>403</v>
      </c>
      <c r="AS138" s="455" cm="1">
        <f t="array" ref="AS138">SUM(IF(ISERROR(MATCH(G138:AQ138,I_RCAScoring_Coding,0)),1,0))</f>
        <v>0</v>
      </c>
    </row>
    <row r="139" spans="1:45" ht="39" x14ac:dyDescent="0.35">
      <c r="A139" s="48">
        <f t="shared" si="2"/>
        <v>0</v>
      </c>
      <c r="C139" s="418">
        <f t="shared" si="3"/>
        <v>129</v>
      </c>
      <c r="D139" s="86" t="str" cm="1">
        <f t="array" ref="D139">IF(ISERROR(INDEX(I_LoE_Hierachy_L1Name,MATCH(E139,LEFT(I_LoE_Hierachy_L2Name,255),0))),"",INDEX(I_LoE_Hierachy_L1Name,MATCH(E139,LEFT(I_LoE_Hierachy_L2Name,255),0)))</f>
        <v>Is there evidence of suitably mature Security management?</v>
      </c>
      <c r="E139" s="86" t="str">
        <v>Is there evidence that a suitable Personal Data Aspects Letter has been included in each contract involving the processing of OFFICIAL-SENSITIVE-PERSONAL information?</v>
      </c>
      <c r="F139" s="97"/>
      <c r="G139" s="109" t="s">
        <v>403</v>
      </c>
      <c r="H139" s="109" t="s">
        <v>403</v>
      </c>
      <c r="I139" s="109" t="s">
        <v>403</v>
      </c>
      <c r="J139" s="467" t="s">
        <v>403</v>
      </c>
      <c r="K139" s="467" t="s">
        <v>403</v>
      </c>
      <c r="L139" s="467" t="s">
        <v>403</v>
      </c>
      <c r="M139" s="467" t="s">
        <v>403</v>
      </c>
      <c r="N139" s="467" t="s">
        <v>403</v>
      </c>
      <c r="O139" s="467" t="s">
        <v>403</v>
      </c>
      <c r="P139" s="467" t="s">
        <v>403</v>
      </c>
      <c r="Q139" s="467" t="s">
        <v>403</v>
      </c>
      <c r="R139" s="467" t="s">
        <v>403</v>
      </c>
      <c r="S139" s="467" t="s">
        <v>403</v>
      </c>
      <c r="T139" s="467" t="s">
        <v>403</v>
      </c>
      <c r="U139" s="467" t="s">
        <v>403</v>
      </c>
      <c r="V139" s="467" t="s">
        <v>403</v>
      </c>
      <c r="W139" s="467" t="s">
        <v>403</v>
      </c>
      <c r="X139" s="467" t="s">
        <v>403</v>
      </c>
      <c r="Y139" s="467" t="s">
        <v>403</v>
      </c>
      <c r="Z139" s="467" t="s">
        <v>403</v>
      </c>
      <c r="AA139" s="467" t="s">
        <v>403</v>
      </c>
      <c r="AB139" s="467" t="s">
        <v>403</v>
      </c>
      <c r="AC139" s="467" t="s">
        <v>403</v>
      </c>
      <c r="AD139" s="467" t="s">
        <v>403</v>
      </c>
      <c r="AE139" s="467" t="s">
        <v>403</v>
      </c>
      <c r="AF139" s="467" t="s">
        <v>403</v>
      </c>
      <c r="AG139" s="467" t="s">
        <v>403</v>
      </c>
      <c r="AH139" s="467" t="s">
        <v>403</v>
      </c>
      <c r="AI139" s="467" t="s">
        <v>403</v>
      </c>
      <c r="AJ139" s="467" t="s">
        <v>403</v>
      </c>
      <c r="AK139" s="467" t="s">
        <v>403</v>
      </c>
      <c r="AL139" s="467" t="s">
        <v>450</v>
      </c>
      <c r="AM139" s="467" t="s">
        <v>450</v>
      </c>
      <c r="AN139" s="467" t="s">
        <v>403</v>
      </c>
      <c r="AO139" s="467" t="s">
        <v>403</v>
      </c>
      <c r="AP139" s="467" t="s">
        <v>403</v>
      </c>
      <c r="AQ139" s="467" t="s">
        <v>403</v>
      </c>
      <c r="AS139" s="455" cm="1">
        <f t="array" ref="AS139">SUM(IF(ISERROR(MATCH(G139:AQ139,I_RCAScoring_Coding,0)),1,0))</f>
        <v>0</v>
      </c>
    </row>
    <row r="140" spans="1:45" ht="26" x14ac:dyDescent="0.35">
      <c r="A140" s="48">
        <f t="shared" ref="A140:A166" si="4">SUM(AS140)</f>
        <v>0</v>
      </c>
      <c r="C140" s="418">
        <f t="shared" si="3"/>
        <v>130</v>
      </c>
      <c r="D140" s="86" t="str" cm="1">
        <f t="array" ref="D140">IF(ISERROR(INDEX(I_LoE_Hierachy_L1Name,MATCH(E140,LEFT(I_LoE_Hierachy_L2Name,255),0))),"",INDEX(I_LoE_Hierachy_L1Name,MATCH(E140,LEFT(I_LoE_Hierachy_L2Name,255),0)))</f>
        <v>Is there evidence of suitably mature Security management?</v>
      </c>
      <c r="E140" s="86" t="str">
        <v>Is there evidence that appropriate security DEFCONs are being include in each contract?</v>
      </c>
      <c r="F140" s="97"/>
      <c r="G140" s="109" t="s">
        <v>403</v>
      </c>
      <c r="H140" s="109" t="s">
        <v>403</v>
      </c>
      <c r="I140" s="109" t="s">
        <v>403</v>
      </c>
      <c r="J140" s="467" t="s">
        <v>403</v>
      </c>
      <c r="K140" s="467" t="s">
        <v>403</v>
      </c>
      <c r="L140" s="467" t="s">
        <v>403</v>
      </c>
      <c r="M140" s="467" t="s">
        <v>403</v>
      </c>
      <c r="N140" s="467" t="s">
        <v>403</v>
      </c>
      <c r="O140" s="467" t="s">
        <v>403</v>
      </c>
      <c r="P140" s="467" t="s">
        <v>403</v>
      </c>
      <c r="Q140" s="467" t="s">
        <v>403</v>
      </c>
      <c r="R140" s="467" t="s">
        <v>403</v>
      </c>
      <c r="S140" s="467" t="s">
        <v>403</v>
      </c>
      <c r="T140" s="467" t="s">
        <v>403</v>
      </c>
      <c r="U140" s="467" t="s">
        <v>403</v>
      </c>
      <c r="V140" s="467" t="s">
        <v>403</v>
      </c>
      <c r="W140" s="467" t="s">
        <v>403</v>
      </c>
      <c r="X140" s="467" t="s">
        <v>403</v>
      </c>
      <c r="Y140" s="467" t="s">
        <v>403</v>
      </c>
      <c r="Z140" s="467" t="s">
        <v>403</v>
      </c>
      <c r="AA140" s="467" t="s">
        <v>403</v>
      </c>
      <c r="AB140" s="467" t="s">
        <v>403</v>
      </c>
      <c r="AC140" s="467" t="s">
        <v>403</v>
      </c>
      <c r="AD140" s="467" t="s">
        <v>403</v>
      </c>
      <c r="AE140" s="467" t="s">
        <v>403</v>
      </c>
      <c r="AF140" s="467" t="s">
        <v>403</v>
      </c>
      <c r="AG140" s="467" t="s">
        <v>403</v>
      </c>
      <c r="AH140" s="467" t="s">
        <v>403</v>
      </c>
      <c r="AI140" s="467" t="s">
        <v>403</v>
      </c>
      <c r="AJ140" s="467" t="s">
        <v>403</v>
      </c>
      <c r="AK140" s="467" t="s">
        <v>403</v>
      </c>
      <c r="AL140" s="467" t="s">
        <v>450</v>
      </c>
      <c r="AM140" s="467" t="s">
        <v>450</v>
      </c>
      <c r="AN140" s="467" t="s">
        <v>403</v>
      </c>
      <c r="AO140" s="467" t="s">
        <v>403</v>
      </c>
      <c r="AP140" s="467" t="s">
        <v>403</v>
      </c>
      <c r="AQ140" s="467" t="s">
        <v>403</v>
      </c>
      <c r="AS140" s="455" cm="1">
        <f t="array" ref="AS140">SUM(IF(ISERROR(MATCH(G140:AQ140,I_RCAScoring_Coding,0)),1,0))</f>
        <v>0</v>
      </c>
    </row>
    <row r="141" spans="1:45" ht="26" x14ac:dyDescent="0.35">
      <c r="A141" s="48">
        <f t="shared" si="4"/>
        <v>0</v>
      </c>
      <c r="C141" s="418">
        <f t="shared" ref="C141:C168" si="5">C140+1</f>
        <v>131</v>
      </c>
      <c r="D141" s="86" t="str" cm="1">
        <f t="array" ref="D141">IF(ISERROR(INDEX(I_LoE_Hierachy_L1Name,MATCH(E141,LEFT(I_LoE_Hierachy_L2Name,255),0))),"",INDEX(I_LoE_Hierachy_L1Name,MATCH(E141,LEFT(I_LoE_Hierachy_L2Name,255),0)))</f>
        <v>Is there evidence of suitably mature Security management?</v>
      </c>
      <c r="E141" s="86" t="str">
        <v>Is there evidence that each contract has a current MOD Cyber Risk Profile and associated Supplier Assurance Questionnaire submitted.</v>
      </c>
      <c r="F141" s="97"/>
      <c r="G141" s="109" t="s">
        <v>403</v>
      </c>
      <c r="H141" s="109" t="s">
        <v>403</v>
      </c>
      <c r="I141" s="109" t="s">
        <v>403</v>
      </c>
      <c r="J141" s="467" t="s">
        <v>403</v>
      </c>
      <c r="K141" s="467" t="s">
        <v>403</v>
      </c>
      <c r="L141" s="467" t="s">
        <v>403</v>
      </c>
      <c r="M141" s="467" t="s">
        <v>403</v>
      </c>
      <c r="N141" s="467" t="s">
        <v>403</v>
      </c>
      <c r="O141" s="467" t="s">
        <v>403</v>
      </c>
      <c r="P141" s="467" t="s">
        <v>403</v>
      </c>
      <c r="Q141" s="467" t="s">
        <v>403</v>
      </c>
      <c r="R141" s="467" t="s">
        <v>403</v>
      </c>
      <c r="S141" s="467" t="s">
        <v>403</v>
      </c>
      <c r="T141" s="467" t="s">
        <v>403</v>
      </c>
      <c r="U141" s="467" t="s">
        <v>403</v>
      </c>
      <c r="V141" s="467" t="s">
        <v>403</v>
      </c>
      <c r="W141" s="467" t="s">
        <v>403</v>
      </c>
      <c r="X141" s="467" t="s">
        <v>403</v>
      </c>
      <c r="Y141" s="467" t="s">
        <v>403</v>
      </c>
      <c r="Z141" s="467" t="s">
        <v>403</v>
      </c>
      <c r="AA141" s="467" t="s">
        <v>403</v>
      </c>
      <c r="AB141" s="467" t="s">
        <v>403</v>
      </c>
      <c r="AC141" s="467" t="s">
        <v>403</v>
      </c>
      <c r="AD141" s="467" t="s">
        <v>403</v>
      </c>
      <c r="AE141" s="467" t="s">
        <v>403</v>
      </c>
      <c r="AF141" s="467" t="s">
        <v>403</v>
      </c>
      <c r="AG141" s="467" t="s">
        <v>403</v>
      </c>
      <c r="AH141" s="467" t="s">
        <v>403</v>
      </c>
      <c r="AI141" s="467" t="s">
        <v>403</v>
      </c>
      <c r="AJ141" s="467" t="s">
        <v>403</v>
      </c>
      <c r="AK141" s="467" t="s">
        <v>403</v>
      </c>
      <c r="AL141" s="467" t="s">
        <v>450</v>
      </c>
      <c r="AM141" s="467" t="s">
        <v>450</v>
      </c>
      <c r="AN141" s="467" t="s">
        <v>403</v>
      </c>
      <c r="AO141" s="467" t="s">
        <v>403</v>
      </c>
      <c r="AP141" s="467" t="s">
        <v>403</v>
      </c>
      <c r="AQ141" s="467" t="s">
        <v>403</v>
      </c>
      <c r="AS141" s="455" cm="1">
        <f t="array" ref="AS141">SUM(IF(ISERROR(MATCH(G141:AQ141,I_RCAScoring_Coding,0)),1,0))</f>
        <v>0</v>
      </c>
    </row>
    <row r="142" spans="1:45" ht="39" x14ac:dyDescent="0.35">
      <c r="A142" s="48">
        <f t="shared" si="4"/>
        <v>0</v>
      </c>
      <c r="C142" s="418">
        <f t="shared" si="5"/>
        <v>132</v>
      </c>
      <c r="D142" s="86" t="str" cm="1">
        <f t="array" ref="D142">IF(ISERROR(INDEX(I_LoE_Hierachy_L1Name,MATCH(E142,LEFT(I_LoE_Hierachy_L2Name,255),0))),"",INDEX(I_LoE_Hierachy_L1Name,MATCH(E142,LEFT(I_LoE_Hierachy_L2Name,255),0)))</f>
        <v>Is there evidence of suitably mature Security management?</v>
      </c>
      <c r="E142" s="86" t="str">
        <v>Where there is a requirement for crypt-key use, is there evidence that the programme has a suitable crypto management approach that has be endorsed by the Crypt Key Enterprise Authority.</v>
      </c>
      <c r="F142" s="97"/>
      <c r="G142" s="109" t="s">
        <v>403</v>
      </c>
      <c r="H142" s="109" t="s">
        <v>403</v>
      </c>
      <c r="I142" s="109" t="s">
        <v>403</v>
      </c>
      <c r="J142" s="467" t="s">
        <v>403</v>
      </c>
      <c r="K142" s="467" t="s">
        <v>403</v>
      </c>
      <c r="L142" s="467" t="s">
        <v>403</v>
      </c>
      <c r="M142" s="467" t="s">
        <v>403</v>
      </c>
      <c r="N142" s="467" t="s">
        <v>403</v>
      </c>
      <c r="O142" s="467" t="s">
        <v>403</v>
      </c>
      <c r="P142" s="467" t="s">
        <v>403</v>
      </c>
      <c r="Q142" s="467" t="s">
        <v>403</v>
      </c>
      <c r="R142" s="467" t="s">
        <v>403</v>
      </c>
      <c r="S142" s="467" t="s">
        <v>403</v>
      </c>
      <c r="T142" s="467" t="s">
        <v>403</v>
      </c>
      <c r="U142" s="467" t="s">
        <v>403</v>
      </c>
      <c r="V142" s="467" t="s">
        <v>403</v>
      </c>
      <c r="W142" s="467" t="s">
        <v>403</v>
      </c>
      <c r="X142" s="467" t="s">
        <v>403</v>
      </c>
      <c r="Y142" s="467" t="s">
        <v>403</v>
      </c>
      <c r="Z142" s="467" t="s">
        <v>403</v>
      </c>
      <c r="AA142" s="467" t="s">
        <v>403</v>
      </c>
      <c r="AB142" s="467" t="s">
        <v>403</v>
      </c>
      <c r="AC142" s="467" t="s">
        <v>403</v>
      </c>
      <c r="AD142" s="467" t="s">
        <v>403</v>
      </c>
      <c r="AE142" s="467" t="s">
        <v>403</v>
      </c>
      <c r="AF142" s="467" t="s">
        <v>403</v>
      </c>
      <c r="AG142" s="467" t="s">
        <v>403</v>
      </c>
      <c r="AH142" s="467" t="s">
        <v>403</v>
      </c>
      <c r="AI142" s="467" t="s">
        <v>403</v>
      </c>
      <c r="AJ142" s="467" t="s">
        <v>403</v>
      </c>
      <c r="AK142" s="467" t="s">
        <v>403</v>
      </c>
      <c r="AL142" s="467" t="s">
        <v>450</v>
      </c>
      <c r="AM142" s="467" t="s">
        <v>450</v>
      </c>
      <c r="AN142" s="467" t="s">
        <v>403</v>
      </c>
      <c r="AO142" s="467" t="s">
        <v>403</v>
      </c>
      <c r="AP142" s="467" t="s">
        <v>403</v>
      </c>
      <c r="AQ142" s="467" t="s">
        <v>403</v>
      </c>
      <c r="AS142" s="455" cm="1">
        <f t="array" ref="AS142">SUM(IF(ISERROR(MATCH(G142:AQ142,I_RCAScoring_Coding,0)),1,0))</f>
        <v>0</v>
      </c>
    </row>
    <row r="143" spans="1:45" ht="39" x14ac:dyDescent="0.35">
      <c r="A143" s="48">
        <f t="shared" si="4"/>
        <v>0</v>
      </c>
      <c r="C143" s="418">
        <f t="shared" si="5"/>
        <v>133</v>
      </c>
      <c r="D143" s="86" t="str" cm="1">
        <f t="array" ref="D143">IF(ISERROR(INDEX(I_LoE_Hierachy_L1Name,MATCH(E143,LEFT(I_LoE_Hierachy_L2Name,255),0))),"",INDEX(I_LoE_Hierachy_L1Name,MATCH(E143,LEFT(I_LoE_Hierachy_L2Name,255),0)))</f>
        <v>Is there evidence of suitably mature Security management?</v>
      </c>
      <c r="E143" s="86" t="str">
        <v>Is there evidence that a suitable Security Case has been developed to provide compliance with MOD and DE&amp;S security policy to support effective security risk management for Products, Systems and Services.</v>
      </c>
      <c r="F143" s="97"/>
      <c r="G143" s="109" t="s">
        <v>403</v>
      </c>
      <c r="H143" s="109" t="s">
        <v>403</v>
      </c>
      <c r="I143" s="109" t="s">
        <v>403</v>
      </c>
      <c r="J143" s="467" t="s">
        <v>403</v>
      </c>
      <c r="K143" s="467" t="s">
        <v>403</v>
      </c>
      <c r="L143" s="467" t="s">
        <v>403</v>
      </c>
      <c r="M143" s="467" t="s">
        <v>403</v>
      </c>
      <c r="N143" s="467" t="s">
        <v>403</v>
      </c>
      <c r="O143" s="467" t="s">
        <v>403</v>
      </c>
      <c r="P143" s="467" t="s">
        <v>403</v>
      </c>
      <c r="Q143" s="467" t="s">
        <v>403</v>
      </c>
      <c r="R143" s="467" t="s">
        <v>403</v>
      </c>
      <c r="S143" s="467" t="s">
        <v>403</v>
      </c>
      <c r="T143" s="467" t="s">
        <v>403</v>
      </c>
      <c r="U143" s="467" t="s">
        <v>403</v>
      </c>
      <c r="V143" s="467" t="s">
        <v>403</v>
      </c>
      <c r="W143" s="467" t="s">
        <v>403</v>
      </c>
      <c r="X143" s="467" t="s">
        <v>403</v>
      </c>
      <c r="Y143" s="467" t="s">
        <v>403</v>
      </c>
      <c r="Z143" s="467" t="s">
        <v>403</v>
      </c>
      <c r="AA143" s="467" t="s">
        <v>403</v>
      </c>
      <c r="AB143" s="467" t="s">
        <v>403</v>
      </c>
      <c r="AC143" s="467" t="s">
        <v>403</v>
      </c>
      <c r="AD143" s="467" t="s">
        <v>403</v>
      </c>
      <c r="AE143" s="467" t="s">
        <v>403</v>
      </c>
      <c r="AF143" s="467" t="s">
        <v>403</v>
      </c>
      <c r="AG143" s="467" t="s">
        <v>403</v>
      </c>
      <c r="AH143" s="467" t="s">
        <v>403</v>
      </c>
      <c r="AI143" s="467" t="s">
        <v>403</v>
      </c>
      <c r="AJ143" s="467" t="s">
        <v>403</v>
      </c>
      <c r="AK143" s="467" t="s">
        <v>403</v>
      </c>
      <c r="AL143" s="467" t="s">
        <v>450</v>
      </c>
      <c r="AM143" s="467" t="s">
        <v>450</v>
      </c>
      <c r="AN143" s="467" t="s">
        <v>403</v>
      </c>
      <c r="AO143" s="467" t="s">
        <v>403</v>
      </c>
      <c r="AP143" s="467" t="s">
        <v>403</v>
      </c>
      <c r="AQ143" s="467" t="s">
        <v>403</v>
      </c>
      <c r="AS143" s="455" cm="1">
        <f t="array" ref="AS143">SUM(IF(ISERROR(MATCH(G143:AQ143,I_RCAScoring_Coding,0)),1,0))</f>
        <v>0</v>
      </c>
    </row>
    <row r="144" spans="1:45" ht="26" x14ac:dyDescent="0.35">
      <c r="A144" s="48">
        <f t="shared" si="4"/>
        <v>0</v>
      </c>
      <c r="C144" s="418">
        <f t="shared" si="5"/>
        <v>134</v>
      </c>
      <c r="D144" s="86" t="str" cm="1">
        <f t="array" ref="D144">IF(ISERROR(INDEX(I_LoE_Hierachy_L1Name,MATCH(E144,LEFT(I_LoE_Hierachy_L2Name,255),0))),"",INDEX(I_LoE_Hierachy_L1Name,MATCH(E144,LEFT(I_LoE_Hierachy_L2Name,255),0)))</f>
        <v>Is there evidence of suitably mature Security management?</v>
      </c>
      <c r="E144" s="86" t="str">
        <v>Is there evidence that the project is following Secure by Design principles and its Secure by Design plans are sufficiently mature for the stage of the project?</v>
      </c>
      <c r="F144" s="97"/>
      <c r="G144" s="109" t="s">
        <v>403</v>
      </c>
      <c r="H144" s="109" t="s">
        <v>403</v>
      </c>
      <c r="I144" s="109" t="s">
        <v>403</v>
      </c>
      <c r="J144" s="467" t="s">
        <v>403</v>
      </c>
      <c r="K144" s="467" t="s">
        <v>403</v>
      </c>
      <c r="L144" s="467" t="s">
        <v>403</v>
      </c>
      <c r="M144" s="467" t="s">
        <v>403</v>
      </c>
      <c r="N144" s="467" t="s">
        <v>403</v>
      </c>
      <c r="O144" s="467" t="s">
        <v>403</v>
      </c>
      <c r="P144" s="467" t="s">
        <v>403</v>
      </c>
      <c r="Q144" s="467" t="s">
        <v>403</v>
      </c>
      <c r="R144" s="467" t="s">
        <v>403</v>
      </c>
      <c r="S144" s="467" t="s">
        <v>403</v>
      </c>
      <c r="T144" s="467" t="s">
        <v>403</v>
      </c>
      <c r="U144" s="467" t="s">
        <v>403</v>
      </c>
      <c r="V144" s="467" t="s">
        <v>403</v>
      </c>
      <c r="W144" s="467" t="s">
        <v>403</v>
      </c>
      <c r="X144" s="467" t="s">
        <v>403</v>
      </c>
      <c r="Y144" s="467" t="s">
        <v>403</v>
      </c>
      <c r="Z144" s="467" t="s">
        <v>403</v>
      </c>
      <c r="AA144" s="467" t="s">
        <v>403</v>
      </c>
      <c r="AB144" s="467" t="s">
        <v>403</v>
      </c>
      <c r="AC144" s="467" t="s">
        <v>403</v>
      </c>
      <c r="AD144" s="467" t="s">
        <v>403</v>
      </c>
      <c r="AE144" s="467" t="s">
        <v>403</v>
      </c>
      <c r="AF144" s="467" t="s">
        <v>403</v>
      </c>
      <c r="AG144" s="467" t="s">
        <v>403</v>
      </c>
      <c r="AH144" s="467" t="s">
        <v>403</v>
      </c>
      <c r="AI144" s="467" t="s">
        <v>403</v>
      </c>
      <c r="AJ144" s="467" t="s">
        <v>403</v>
      </c>
      <c r="AK144" s="467" t="s">
        <v>403</v>
      </c>
      <c r="AL144" s="467" t="s">
        <v>450</v>
      </c>
      <c r="AM144" s="467" t="s">
        <v>450</v>
      </c>
      <c r="AN144" s="467" t="s">
        <v>403</v>
      </c>
      <c r="AO144" s="467" t="s">
        <v>403</v>
      </c>
      <c r="AP144" s="467" t="s">
        <v>403</v>
      </c>
      <c r="AQ144" s="467" t="s">
        <v>403</v>
      </c>
      <c r="AS144" s="455" cm="1">
        <f t="array" ref="AS144">SUM(IF(ISERROR(MATCH(G144:AQ144,I_RCAScoring_Coding,0)),1,0))</f>
        <v>0</v>
      </c>
    </row>
    <row r="145" spans="1:45" ht="52" x14ac:dyDescent="0.35">
      <c r="A145" s="48">
        <f t="shared" si="4"/>
        <v>0</v>
      </c>
      <c r="C145" s="418">
        <f t="shared" si="5"/>
        <v>135</v>
      </c>
      <c r="D145" s="86" t="str" cm="1">
        <f t="array" ref="D145">IF(ISERROR(INDEX(I_LoE_Hierachy_L1Name,MATCH(E145,LEFT(I_LoE_Hierachy_L2Name,255),0))),"",INDEX(I_LoE_Hierachy_L1Name,MATCH(E145,LEFT(I_LoE_Hierachy_L2Name,255),0)))</f>
        <v>Is there evidence of suitably mature management of the associated Defence Lines of Development?</v>
      </c>
      <c r="E145" s="86" t="str">
        <v>Is there evidence that all DLOD owners have been identified and are engaged in developing their respective requirements, aligned with the Strategic Case, and engaged in delivery planning to ensure 'synchronisation' of cross-DLOD milestones?</v>
      </c>
      <c r="F145" s="97"/>
      <c r="G145" s="109" t="s">
        <v>403</v>
      </c>
      <c r="H145" s="109" t="s">
        <v>403</v>
      </c>
      <c r="I145" s="109" t="s">
        <v>403</v>
      </c>
      <c r="J145" s="467" t="s">
        <v>403</v>
      </c>
      <c r="K145" s="467" t="s">
        <v>403</v>
      </c>
      <c r="L145" s="467" t="s">
        <v>403</v>
      </c>
      <c r="M145" s="467" t="s">
        <v>403</v>
      </c>
      <c r="N145" s="467" t="s">
        <v>403</v>
      </c>
      <c r="O145" s="467" t="s">
        <v>403</v>
      </c>
      <c r="P145" s="467" t="s">
        <v>403</v>
      </c>
      <c r="Q145" s="467" t="s">
        <v>403</v>
      </c>
      <c r="R145" s="467" t="s">
        <v>403</v>
      </c>
      <c r="S145" s="467" t="s">
        <v>403</v>
      </c>
      <c r="T145" s="467" t="s">
        <v>403</v>
      </c>
      <c r="U145" s="467" t="s">
        <v>403</v>
      </c>
      <c r="V145" s="467" t="s">
        <v>403</v>
      </c>
      <c r="W145" s="467" t="s">
        <v>403</v>
      </c>
      <c r="X145" s="467" t="s">
        <v>403</v>
      </c>
      <c r="Y145" s="467" t="s">
        <v>403</v>
      </c>
      <c r="Z145" s="467" t="s">
        <v>403</v>
      </c>
      <c r="AA145" s="467" t="s">
        <v>403</v>
      </c>
      <c r="AB145" s="467" t="s">
        <v>403</v>
      </c>
      <c r="AC145" s="467" t="s">
        <v>403</v>
      </c>
      <c r="AD145" s="467" t="s">
        <v>448</v>
      </c>
      <c r="AE145" s="467" t="s">
        <v>403</v>
      </c>
      <c r="AF145" s="467" t="s">
        <v>403</v>
      </c>
      <c r="AG145" s="467" t="s">
        <v>403</v>
      </c>
      <c r="AH145" s="467" t="s">
        <v>403</v>
      </c>
      <c r="AI145" s="467" t="s">
        <v>403</v>
      </c>
      <c r="AJ145" s="467" t="s">
        <v>403</v>
      </c>
      <c r="AK145" s="467" t="s">
        <v>403</v>
      </c>
      <c r="AL145" s="467" t="s">
        <v>403</v>
      </c>
      <c r="AM145" s="467" t="s">
        <v>403</v>
      </c>
      <c r="AN145" s="467" t="s">
        <v>403</v>
      </c>
      <c r="AO145" s="467" t="s">
        <v>403</v>
      </c>
      <c r="AP145" s="467" t="s">
        <v>403</v>
      </c>
      <c r="AQ145" s="467" t="s">
        <v>403</v>
      </c>
      <c r="AS145" s="455" cm="1">
        <f t="array" ref="AS145">SUM(IF(ISERROR(MATCH(G145:AQ145,I_RCAScoring_Coding,0)),1,0))</f>
        <v>0</v>
      </c>
    </row>
    <row r="146" spans="1:45" ht="39" x14ac:dyDescent="0.35">
      <c r="A146" s="48">
        <f t="shared" si="4"/>
        <v>0</v>
      </c>
      <c r="C146" s="418">
        <f t="shared" si="5"/>
        <v>136</v>
      </c>
      <c r="D146" s="86" t="str" cm="1">
        <f t="array" ref="D146">IF(ISERROR(INDEX(I_LoE_Hierachy_L1Name,MATCH(E146,LEFT(I_LoE_Hierachy_L2Name,255),0))),"",INDEX(I_LoE_Hierachy_L1Name,MATCH(E146,LEFT(I_LoE_Hierachy_L2Name,255),0)))</f>
        <v>Is there evidence of suitably mature management of the associated Defence Lines of Development?</v>
      </c>
      <c r="E146" s="86" t="str">
        <v>Is there evidence that the Training DLOD is suitably mature for the stage of acquisition with plans for delivery of outputs?</v>
      </c>
      <c r="F146" s="97"/>
      <c r="G146" s="109" t="s">
        <v>403</v>
      </c>
      <c r="H146" s="109" t="s">
        <v>403</v>
      </c>
      <c r="I146" s="109" t="s">
        <v>403</v>
      </c>
      <c r="J146" s="467" t="s">
        <v>403</v>
      </c>
      <c r="K146" s="467" t="s">
        <v>403</v>
      </c>
      <c r="L146" s="467" t="s">
        <v>403</v>
      </c>
      <c r="M146" s="467" t="s">
        <v>403</v>
      </c>
      <c r="N146" s="467" t="s">
        <v>403</v>
      </c>
      <c r="O146" s="467" t="s">
        <v>403</v>
      </c>
      <c r="P146" s="467" t="s">
        <v>403</v>
      </c>
      <c r="Q146" s="467" t="s">
        <v>403</v>
      </c>
      <c r="R146" s="467" t="s">
        <v>403</v>
      </c>
      <c r="S146" s="467" t="s">
        <v>403</v>
      </c>
      <c r="T146" s="467" t="s">
        <v>403</v>
      </c>
      <c r="U146" s="467" t="s">
        <v>403</v>
      </c>
      <c r="V146" s="467" t="s">
        <v>403</v>
      </c>
      <c r="W146" s="467" t="s">
        <v>403</v>
      </c>
      <c r="X146" s="467" t="s">
        <v>403</v>
      </c>
      <c r="Y146" s="467" t="s">
        <v>403</v>
      </c>
      <c r="Z146" s="467" t="s">
        <v>403</v>
      </c>
      <c r="AA146" s="467" t="s">
        <v>403</v>
      </c>
      <c r="AB146" s="467" t="s">
        <v>403</v>
      </c>
      <c r="AC146" s="467" t="s">
        <v>403</v>
      </c>
      <c r="AD146" s="467" t="s">
        <v>448</v>
      </c>
      <c r="AE146" s="467" t="s">
        <v>403</v>
      </c>
      <c r="AF146" s="467" t="s">
        <v>403</v>
      </c>
      <c r="AG146" s="467" t="s">
        <v>403</v>
      </c>
      <c r="AH146" s="467" t="s">
        <v>403</v>
      </c>
      <c r="AI146" s="467" t="s">
        <v>403</v>
      </c>
      <c r="AJ146" s="467" t="s">
        <v>403</v>
      </c>
      <c r="AK146" s="467" t="s">
        <v>403</v>
      </c>
      <c r="AL146" s="467" t="s">
        <v>403</v>
      </c>
      <c r="AM146" s="467" t="s">
        <v>403</v>
      </c>
      <c r="AN146" s="467" t="s">
        <v>403</v>
      </c>
      <c r="AO146" s="467" t="s">
        <v>403</v>
      </c>
      <c r="AP146" s="467" t="s">
        <v>403</v>
      </c>
      <c r="AQ146" s="467" t="s">
        <v>403</v>
      </c>
      <c r="AS146" s="455" cm="1">
        <f t="array" ref="AS146">SUM(IF(ISERROR(MATCH(G146:AQ146,I_RCAScoring_Coding,0)),1,0))</f>
        <v>0</v>
      </c>
    </row>
    <row r="147" spans="1:45" ht="30" customHeight="1" x14ac:dyDescent="0.35">
      <c r="A147" s="48">
        <f t="shared" si="4"/>
        <v>0</v>
      </c>
      <c r="C147" s="418">
        <f t="shared" si="5"/>
        <v>137</v>
      </c>
      <c r="D147" s="86" t="str" cm="1">
        <f t="array" ref="D147">IF(ISERROR(INDEX(I_LoE_Hierachy_L1Name,MATCH(E147,LEFT(I_LoE_Hierachy_L2Name,255),0))),"",INDEX(I_LoE_Hierachy_L1Name,MATCH(E147,LEFT(I_LoE_Hierachy_L2Name,255),0)))</f>
        <v>Is there evidence of suitably mature management of the associated Defence Lines of Development?</v>
      </c>
      <c r="E147" s="86" t="str">
        <v>Is there evidence that the Equipment DLOD is suitably mature for the stage of acquisition with plans for delivery of outputs?</v>
      </c>
      <c r="F147" s="97"/>
      <c r="G147" s="109" t="s">
        <v>403</v>
      </c>
      <c r="H147" s="109" t="s">
        <v>403</v>
      </c>
      <c r="I147" s="109" t="s">
        <v>403</v>
      </c>
      <c r="J147" s="467" t="s">
        <v>403</v>
      </c>
      <c r="K147" s="467" t="s">
        <v>403</v>
      </c>
      <c r="L147" s="467" t="s">
        <v>403</v>
      </c>
      <c r="M147" s="467" t="s">
        <v>403</v>
      </c>
      <c r="N147" s="467" t="s">
        <v>403</v>
      </c>
      <c r="O147" s="467" t="s">
        <v>403</v>
      </c>
      <c r="P147" s="467" t="s">
        <v>403</v>
      </c>
      <c r="Q147" s="467" t="s">
        <v>403</v>
      </c>
      <c r="R147" s="467" t="s">
        <v>403</v>
      </c>
      <c r="S147" s="467" t="s">
        <v>403</v>
      </c>
      <c r="T147" s="467" t="s">
        <v>403</v>
      </c>
      <c r="U147" s="467" t="s">
        <v>403</v>
      </c>
      <c r="V147" s="467" t="s">
        <v>403</v>
      </c>
      <c r="W147" s="467" t="s">
        <v>403</v>
      </c>
      <c r="X147" s="467" t="s">
        <v>403</v>
      </c>
      <c r="Y147" s="467" t="s">
        <v>403</v>
      </c>
      <c r="Z147" s="467" t="s">
        <v>403</v>
      </c>
      <c r="AA147" s="467" t="s">
        <v>403</v>
      </c>
      <c r="AB147" s="467" t="s">
        <v>403</v>
      </c>
      <c r="AC147" s="467" t="s">
        <v>403</v>
      </c>
      <c r="AD147" s="467" t="s">
        <v>448</v>
      </c>
      <c r="AE147" s="467" t="s">
        <v>403</v>
      </c>
      <c r="AF147" s="467" t="s">
        <v>403</v>
      </c>
      <c r="AG147" s="467" t="s">
        <v>403</v>
      </c>
      <c r="AH147" s="467" t="s">
        <v>403</v>
      </c>
      <c r="AI147" s="467" t="s">
        <v>403</v>
      </c>
      <c r="AJ147" s="467" t="s">
        <v>403</v>
      </c>
      <c r="AK147" s="467" t="s">
        <v>403</v>
      </c>
      <c r="AL147" s="467" t="s">
        <v>403</v>
      </c>
      <c r="AM147" s="467" t="s">
        <v>403</v>
      </c>
      <c r="AN147" s="467" t="s">
        <v>403</v>
      </c>
      <c r="AO147" s="467" t="s">
        <v>403</v>
      </c>
      <c r="AP147" s="467" t="s">
        <v>403</v>
      </c>
      <c r="AQ147" s="467" t="s">
        <v>403</v>
      </c>
      <c r="AS147" s="455" cm="1">
        <f t="array" ref="AS147">SUM(IF(ISERROR(MATCH(G147:AQ147,I_RCAScoring_Coding,0)),1,0))</f>
        <v>0</v>
      </c>
    </row>
    <row r="148" spans="1:45" ht="30" customHeight="1" x14ac:dyDescent="0.35">
      <c r="A148" s="48">
        <f t="shared" si="4"/>
        <v>0</v>
      </c>
      <c r="C148" s="418">
        <f t="shared" si="5"/>
        <v>138</v>
      </c>
      <c r="D148" s="86" t="str" cm="1">
        <f t="array" ref="D148">IF(ISERROR(INDEX(I_LoE_Hierachy_L1Name,MATCH(E148,LEFT(I_LoE_Hierachy_L2Name,255),0))),"",INDEX(I_LoE_Hierachy_L1Name,MATCH(E148,LEFT(I_LoE_Hierachy_L2Name,255),0)))</f>
        <v>Is there evidence of suitably mature management of the associated Defence Lines of Development?</v>
      </c>
      <c r="E148" s="86" t="str">
        <v>Is there evidence that the Personnel DLOD is suitably mature for the stage of acquisition with plans for delivery of outputs?</v>
      </c>
      <c r="F148" s="97"/>
      <c r="G148" s="109" t="s">
        <v>403</v>
      </c>
      <c r="H148" s="109" t="s">
        <v>403</v>
      </c>
      <c r="I148" s="109" t="s">
        <v>403</v>
      </c>
      <c r="J148" s="467" t="s">
        <v>403</v>
      </c>
      <c r="K148" s="467" t="s">
        <v>403</v>
      </c>
      <c r="L148" s="467" t="s">
        <v>403</v>
      </c>
      <c r="M148" s="467" t="s">
        <v>403</v>
      </c>
      <c r="N148" s="467" t="s">
        <v>403</v>
      </c>
      <c r="O148" s="467" t="s">
        <v>403</v>
      </c>
      <c r="P148" s="467" t="s">
        <v>403</v>
      </c>
      <c r="Q148" s="467" t="s">
        <v>403</v>
      </c>
      <c r="R148" s="467" t="s">
        <v>403</v>
      </c>
      <c r="S148" s="467" t="s">
        <v>403</v>
      </c>
      <c r="T148" s="467" t="s">
        <v>403</v>
      </c>
      <c r="U148" s="467" t="s">
        <v>403</v>
      </c>
      <c r="V148" s="467" t="s">
        <v>403</v>
      </c>
      <c r="W148" s="467" t="s">
        <v>403</v>
      </c>
      <c r="X148" s="467" t="s">
        <v>403</v>
      </c>
      <c r="Y148" s="467" t="s">
        <v>403</v>
      </c>
      <c r="Z148" s="467" t="s">
        <v>403</v>
      </c>
      <c r="AA148" s="467" t="s">
        <v>403</v>
      </c>
      <c r="AB148" s="467" t="s">
        <v>403</v>
      </c>
      <c r="AC148" s="467" t="s">
        <v>403</v>
      </c>
      <c r="AD148" s="467" t="s">
        <v>448</v>
      </c>
      <c r="AE148" s="467" t="s">
        <v>403</v>
      </c>
      <c r="AF148" s="467" t="s">
        <v>403</v>
      </c>
      <c r="AG148" s="467" t="s">
        <v>403</v>
      </c>
      <c r="AH148" s="467" t="s">
        <v>403</v>
      </c>
      <c r="AI148" s="467" t="s">
        <v>403</v>
      </c>
      <c r="AJ148" s="467" t="s">
        <v>403</v>
      </c>
      <c r="AK148" s="467" t="s">
        <v>403</v>
      </c>
      <c r="AL148" s="467" t="s">
        <v>403</v>
      </c>
      <c r="AM148" s="467" t="s">
        <v>403</v>
      </c>
      <c r="AN148" s="467" t="s">
        <v>403</v>
      </c>
      <c r="AO148" s="467" t="s">
        <v>403</v>
      </c>
      <c r="AP148" s="467" t="s">
        <v>403</v>
      </c>
      <c r="AQ148" s="467" t="s">
        <v>403</v>
      </c>
      <c r="AS148" s="455" cm="1">
        <f t="array" ref="AS148">SUM(IF(ISERROR(MATCH(G148:AQ148,I_RCAScoring_Coding,0)),1,0))</f>
        <v>0</v>
      </c>
    </row>
    <row r="149" spans="1:45" ht="29.15" customHeight="1" x14ac:dyDescent="0.35">
      <c r="A149" s="48">
        <f t="shared" si="4"/>
        <v>0</v>
      </c>
      <c r="C149" s="418">
        <f t="shared" si="5"/>
        <v>139</v>
      </c>
      <c r="D149" s="86" t="str" cm="1">
        <f t="array" ref="D149">IF(ISERROR(INDEX(I_LoE_Hierachy_L1Name,MATCH(E149,LEFT(I_LoE_Hierachy_L2Name,255),0))),"",INDEX(I_LoE_Hierachy_L1Name,MATCH(E149,LEFT(I_LoE_Hierachy_L2Name,255),0)))</f>
        <v>Is there evidence of suitably mature management of the associated Defence Lines of Development?</v>
      </c>
      <c r="E149" s="86" t="str">
        <v>Is there evidence that the Information DLOD is suitably mature for the stage of acquisition with plans for delivery of outputs?</v>
      </c>
      <c r="F149" s="97"/>
      <c r="G149" s="109" t="s">
        <v>403</v>
      </c>
      <c r="H149" s="109" t="s">
        <v>403</v>
      </c>
      <c r="I149" s="109" t="s">
        <v>403</v>
      </c>
      <c r="J149" s="467" t="s">
        <v>403</v>
      </c>
      <c r="K149" s="467" t="s">
        <v>403</v>
      </c>
      <c r="L149" s="467" t="s">
        <v>403</v>
      </c>
      <c r="M149" s="467" t="s">
        <v>403</v>
      </c>
      <c r="N149" s="467" t="s">
        <v>403</v>
      </c>
      <c r="O149" s="467" t="s">
        <v>403</v>
      </c>
      <c r="P149" s="467" t="s">
        <v>403</v>
      </c>
      <c r="Q149" s="467" t="s">
        <v>403</v>
      </c>
      <c r="R149" s="467" t="s">
        <v>403</v>
      </c>
      <c r="S149" s="467" t="s">
        <v>403</v>
      </c>
      <c r="T149" s="467" t="s">
        <v>403</v>
      </c>
      <c r="U149" s="467" t="s">
        <v>403</v>
      </c>
      <c r="V149" s="467" t="s">
        <v>403</v>
      </c>
      <c r="W149" s="467" t="s">
        <v>403</v>
      </c>
      <c r="X149" s="467" t="s">
        <v>403</v>
      </c>
      <c r="Y149" s="467" t="s">
        <v>403</v>
      </c>
      <c r="Z149" s="467" t="s">
        <v>403</v>
      </c>
      <c r="AA149" s="467" t="s">
        <v>403</v>
      </c>
      <c r="AB149" s="467" t="s">
        <v>403</v>
      </c>
      <c r="AC149" s="467" t="s">
        <v>403</v>
      </c>
      <c r="AD149" s="467" t="s">
        <v>448</v>
      </c>
      <c r="AE149" s="467" t="s">
        <v>403</v>
      </c>
      <c r="AF149" s="467" t="s">
        <v>403</v>
      </c>
      <c r="AG149" s="467" t="s">
        <v>403</v>
      </c>
      <c r="AH149" s="467" t="s">
        <v>403</v>
      </c>
      <c r="AI149" s="467" t="s">
        <v>403</v>
      </c>
      <c r="AJ149" s="467" t="s">
        <v>403</v>
      </c>
      <c r="AK149" s="467" t="s">
        <v>403</v>
      </c>
      <c r="AL149" s="467" t="s">
        <v>403</v>
      </c>
      <c r="AM149" s="467" t="s">
        <v>403</v>
      </c>
      <c r="AN149" s="467" t="s">
        <v>403</v>
      </c>
      <c r="AO149" s="467" t="s">
        <v>403</v>
      </c>
      <c r="AP149" s="467" t="s">
        <v>403</v>
      </c>
      <c r="AQ149" s="467" t="s">
        <v>403</v>
      </c>
      <c r="AS149" s="455" cm="1">
        <f t="array" ref="AS149">SUM(IF(ISERROR(MATCH(G149:AQ149,I_RCAScoring_Coding,0)),1,0))</f>
        <v>0</v>
      </c>
    </row>
    <row r="150" spans="1:45" ht="29.5" customHeight="1" x14ac:dyDescent="0.35">
      <c r="A150" s="48">
        <f t="shared" si="4"/>
        <v>0</v>
      </c>
      <c r="C150" s="418">
        <f t="shared" si="5"/>
        <v>140</v>
      </c>
      <c r="D150" s="86" t="str" cm="1">
        <f t="array" ref="D150">IF(ISERROR(INDEX(I_LoE_Hierachy_L1Name,MATCH(E150,LEFT(I_LoE_Hierachy_L2Name,255),0))),"",INDEX(I_LoE_Hierachy_L1Name,MATCH(E150,LEFT(I_LoE_Hierachy_L2Name,255),0)))</f>
        <v>Is there evidence of suitably mature management of the associated Defence Lines of Development?</v>
      </c>
      <c r="E150" s="86" t="str">
        <v>Is there evidence that the Doctrine and Concepts DLOD is suitably mature for the stage of acquisition with plans for delivery of outputs?</v>
      </c>
      <c r="F150" s="97"/>
      <c r="G150" s="109" t="s">
        <v>403</v>
      </c>
      <c r="H150" s="109" t="s">
        <v>403</v>
      </c>
      <c r="I150" s="109" t="s">
        <v>403</v>
      </c>
      <c r="J150" s="467" t="s">
        <v>403</v>
      </c>
      <c r="K150" s="467" t="s">
        <v>403</v>
      </c>
      <c r="L150" s="467" t="s">
        <v>403</v>
      </c>
      <c r="M150" s="467" t="s">
        <v>403</v>
      </c>
      <c r="N150" s="467" t="s">
        <v>403</v>
      </c>
      <c r="O150" s="467" t="s">
        <v>403</v>
      </c>
      <c r="P150" s="467" t="s">
        <v>403</v>
      </c>
      <c r="Q150" s="467" t="s">
        <v>403</v>
      </c>
      <c r="R150" s="467" t="s">
        <v>403</v>
      </c>
      <c r="S150" s="467" t="s">
        <v>403</v>
      </c>
      <c r="T150" s="467" t="s">
        <v>403</v>
      </c>
      <c r="U150" s="467" t="s">
        <v>403</v>
      </c>
      <c r="V150" s="467" t="s">
        <v>403</v>
      </c>
      <c r="W150" s="467" t="s">
        <v>403</v>
      </c>
      <c r="X150" s="467" t="s">
        <v>403</v>
      </c>
      <c r="Y150" s="467" t="s">
        <v>403</v>
      </c>
      <c r="Z150" s="467" t="s">
        <v>403</v>
      </c>
      <c r="AA150" s="467" t="s">
        <v>403</v>
      </c>
      <c r="AB150" s="467" t="s">
        <v>403</v>
      </c>
      <c r="AC150" s="467" t="s">
        <v>403</v>
      </c>
      <c r="AD150" s="467" t="s">
        <v>448</v>
      </c>
      <c r="AE150" s="467" t="s">
        <v>403</v>
      </c>
      <c r="AF150" s="467" t="s">
        <v>403</v>
      </c>
      <c r="AG150" s="467" t="s">
        <v>403</v>
      </c>
      <c r="AH150" s="467" t="s">
        <v>403</v>
      </c>
      <c r="AI150" s="467" t="s">
        <v>403</v>
      </c>
      <c r="AJ150" s="467" t="s">
        <v>403</v>
      </c>
      <c r="AK150" s="467" t="s">
        <v>403</v>
      </c>
      <c r="AL150" s="467" t="s">
        <v>403</v>
      </c>
      <c r="AM150" s="467" t="s">
        <v>403</v>
      </c>
      <c r="AN150" s="467" t="s">
        <v>403</v>
      </c>
      <c r="AO150" s="467" t="s">
        <v>403</v>
      </c>
      <c r="AP150" s="467" t="s">
        <v>403</v>
      </c>
      <c r="AQ150" s="467" t="s">
        <v>403</v>
      </c>
      <c r="AS150" s="455" cm="1">
        <f t="array" ref="AS150">SUM(IF(ISERROR(MATCH(G150:AQ150,I_RCAScoring_Coding,0)),1,0))</f>
        <v>0</v>
      </c>
    </row>
    <row r="151" spans="1:45" ht="22.4" customHeight="1" x14ac:dyDescent="0.35">
      <c r="A151" s="48">
        <f t="shared" si="4"/>
        <v>0</v>
      </c>
      <c r="C151" s="418">
        <f t="shared" si="5"/>
        <v>141</v>
      </c>
      <c r="D151" s="86" t="str" cm="1">
        <f t="array" ref="D151">IF(ISERROR(INDEX(I_LoE_Hierachy_L1Name,MATCH(E151,LEFT(I_LoE_Hierachy_L2Name,255),0))),"",INDEX(I_LoE_Hierachy_L1Name,MATCH(E151,LEFT(I_LoE_Hierachy_L2Name,255),0)))</f>
        <v>Is there evidence of suitably mature management of the associated Defence Lines of Development?</v>
      </c>
      <c r="E151" s="86" t="str">
        <v>Is there evidence that the Organisation DLOD is suitably mature for the stage of acquisition with plans for delivery of outputs?</v>
      </c>
      <c r="F151" s="97"/>
      <c r="G151" s="109" t="s">
        <v>403</v>
      </c>
      <c r="H151" s="109" t="s">
        <v>403</v>
      </c>
      <c r="I151" s="109" t="s">
        <v>403</v>
      </c>
      <c r="J151" s="467" t="s">
        <v>403</v>
      </c>
      <c r="K151" s="467" t="s">
        <v>403</v>
      </c>
      <c r="L151" s="467" t="s">
        <v>403</v>
      </c>
      <c r="M151" s="467" t="s">
        <v>403</v>
      </c>
      <c r="N151" s="467" t="s">
        <v>403</v>
      </c>
      <c r="O151" s="467" t="s">
        <v>403</v>
      </c>
      <c r="P151" s="467" t="s">
        <v>403</v>
      </c>
      <c r="Q151" s="467" t="s">
        <v>403</v>
      </c>
      <c r="R151" s="467" t="s">
        <v>403</v>
      </c>
      <c r="S151" s="467" t="s">
        <v>403</v>
      </c>
      <c r="T151" s="467" t="s">
        <v>403</v>
      </c>
      <c r="U151" s="467" t="s">
        <v>403</v>
      </c>
      <c r="V151" s="467" t="s">
        <v>403</v>
      </c>
      <c r="W151" s="467" t="s">
        <v>403</v>
      </c>
      <c r="X151" s="467" t="s">
        <v>403</v>
      </c>
      <c r="Y151" s="467" t="s">
        <v>403</v>
      </c>
      <c r="Z151" s="467" t="s">
        <v>403</v>
      </c>
      <c r="AA151" s="467" t="s">
        <v>403</v>
      </c>
      <c r="AB151" s="467" t="s">
        <v>403</v>
      </c>
      <c r="AC151" s="467" t="s">
        <v>403</v>
      </c>
      <c r="AD151" s="467" t="s">
        <v>448</v>
      </c>
      <c r="AE151" s="467" t="s">
        <v>403</v>
      </c>
      <c r="AF151" s="467" t="s">
        <v>403</v>
      </c>
      <c r="AG151" s="467" t="s">
        <v>403</v>
      </c>
      <c r="AH151" s="467" t="s">
        <v>403</v>
      </c>
      <c r="AI151" s="467" t="s">
        <v>403</v>
      </c>
      <c r="AJ151" s="467" t="s">
        <v>403</v>
      </c>
      <c r="AK151" s="467" t="s">
        <v>403</v>
      </c>
      <c r="AL151" s="467" t="s">
        <v>403</v>
      </c>
      <c r="AM151" s="467" t="s">
        <v>403</v>
      </c>
      <c r="AN151" s="467" t="s">
        <v>403</v>
      </c>
      <c r="AO151" s="467" t="s">
        <v>403</v>
      </c>
      <c r="AP151" s="467" t="s">
        <v>403</v>
      </c>
      <c r="AQ151" s="467" t="s">
        <v>403</v>
      </c>
      <c r="AS151" s="455" cm="1">
        <f t="array" ref="AS151">SUM(IF(ISERROR(MATCH(G151:AQ151,I_RCAScoring_Coding,0)),1,0))</f>
        <v>0</v>
      </c>
    </row>
    <row r="152" spans="1:45" ht="24.65" customHeight="1" x14ac:dyDescent="0.35">
      <c r="A152" s="48">
        <f t="shared" si="4"/>
        <v>0</v>
      </c>
      <c r="C152" s="418">
        <f t="shared" si="5"/>
        <v>142</v>
      </c>
      <c r="D152" s="86" t="str" cm="1">
        <f t="array" ref="D152">IF(ISERROR(INDEX(I_LoE_Hierachy_L1Name,MATCH(E152,LEFT(I_LoE_Hierachy_L2Name,255),0))),"",INDEX(I_LoE_Hierachy_L1Name,MATCH(E152,LEFT(I_LoE_Hierachy_L2Name,255),0)))</f>
        <v>Is there evidence of suitably mature management of the associated Defence Lines of Development?</v>
      </c>
      <c r="E152" s="86" t="str">
        <v>Is there evidence that the Infrastructure DLOD is suitably mature for the stage of acquisition with plans for delivery of outputs?</v>
      </c>
      <c r="F152" s="97"/>
      <c r="G152" s="109" t="s">
        <v>403</v>
      </c>
      <c r="H152" s="109" t="s">
        <v>403</v>
      </c>
      <c r="I152" s="109" t="s">
        <v>403</v>
      </c>
      <c r="J152" s="467" t="s">
        <v>403</v>
      </c>
      <c r="K152" s="467" t="s">
        <v>403</v>
      </c>
      <c r="L152" s="467" t="s">
        <v>403</v>
      </c>
      <c r="M152" s="467" t="s">
        <v>403</v>
      </c>
      <c r="N152" s="467" t="s">
        <v>403</v>
      </c>
      <c r="O152" s="467" t="s">
        <v>403</v>
      </c>
      <c r="P152" s="467" t="s">
        <v>403</v>
      </c>
      <c r="Q152" s="467" t="s">
        <v>403</v>
      </c>
      <c r="R152" s="467" t="s">
        <v>403</v>
      </c>
      <c r="S152" s="467" t="s">
        <v>403</v>
      </c>
      <c r="T152" s="467" t="s">
        <v>403</v>
      </c>
      <c r="U152" s="467" t="s">
        <v>403</v>
      </c>
      <c r="V152" s="467" t="s">
        <v>403</v>
      </c>
      <c r="W152" s="467" t="s">
        <v>403</v>
      </c>
      <c r="X152" s="467" t="s">
        <v>403</v>
      </c>
      <c r="Y152" s="467" t="s">
        <v>403</v>
      </c>
      <c r="Z152" s="467" t="s">
        <v>403</v>
      </c>
      <c r="AA152" s="467" t="s">
        <v>403</v>
      </c>
      <c r="AB152" s="467" t="s">
        <v>403</v>
      </c>
      <c r="AC152" s="467" t="s">
        <v>403</v>
      </c>
      <c r="AD152" s="467" t="s">
        <v>448</v>
      </c>
      <c r="AE152" s="467" t="s">
        <v>403</v>
      </c>
      <c r="AF152" s="467" t="s">
        <v>403</v>
      </c>
      <c r="AG152" s="467" t="s">
        <v>403</v>
      </c>
      <c r="AH152" s="467" t="s">
        <v>403</v>
      </c>
      <c r="AI152" s="467" t="s">
        <v>403</v>
      </c>
      <c r="AJ152" s="467" t="s">
        <v>403</v>
      </c>
      <c r="AK152" s="467" t="s">
        <v>403</v>
      </c>
      <c r="AL152" s="467" t="s">
        <v>403</v>
      </c>
      <c r="AM152" s="467" t="s">
        <v>403</v>
      </c>
      <c r="AN152" s="467" t="s">
        <v>403</v>
      </c>
      <c r="AO152" s="467" t="s">
        <v>403</v>
      </c>
      <c r="AP152" s="467" t="s">
        <v>403</v>
      </c>
      <c r="AQ152" s="467" t="s">
        <v>403</v>
      </c>
      <c r="AS152" s="455" cm="1">
        <f t="array" ref="AS152">SUM(IF(ISERROR(MATCH(G152:AQ152,I_RCAScoring_Coding,0)),1,0))</f>
        <v>0</v>
      </c>
    </row>
    <row r="153" spans="1:45" ht="33" customHeight="1" x14ac:dyDescent="0.35">
      <c r="A153" s="48">
        <f t="shared" si="4"/>
        <v>0</v>
      </c>
      <c r="C153" s="418">
        <f t="shared" si="5"/>
        <v>143</v>
      </c>
      <c r="D153" s="86" t="str" cm="1">
        <f t="array" ref="D153">IF(ISERROR(INDEX(I_LoE_Hierachy_L1Name,MATCH(E153,LEFT(I_LoE_Hierachy_L2Name,255),0))),"",INDEX(I_LoE_Hierachy_L1Name,MATCH(E153,LEFT(I_LoE_Hierachy_L2Name,255),0)))</f>
        <v>Is there evidence of suitably mature management of the associated Defence Lines of Development?</v>
      </c>
      <c r="E153" s="86" t="str">
        <v>Is there evidence that the Logistics DLOD is suitably mature for the stage of acquisition with plans for delivery of outputs?</v>
      </c>
      <c r="F153" s="97"/>
      <c r="G153" s="109" t="s">
        <v>403</v>
      </c>
      <c r="H153" s="109" t="s">
        <v>403</v>
      </c>
      <c r="I153" s="109" t="s">
        <v>403</v>
      </c>
      <c r="J153" s="467" t="s">
        <v>403</v>
      </c>
      <c r="K153" s="467" t="s">
        <v>403</v>
      </c>
      <c r="L153" s="467" t="s">
        <v>403</v>
      </c>
      <c r="M153" s="467" t="s">
        <v>403</v>
      </c>
      <c r="N153" s="467" t="s">
        <v>403</v>
      </c>
      <c r="O153" s="467" t="s">
        <v>403</v>
      </c>
      <c r="P153" s="467" t="s">
        <v>403</v>
      </c>
      <c r="Q153" s="467" t="s">
        <v>403</v>
      </c>
      <c r="R153" s="467" t="s">
        <v>403</v>
      </c>
      <c r="S153" s="467" t="s">
        <v>403</v>
      </c>
      <c r="T153" s="467" t="s">
        <v>403</v>
      </c>
      <c r="U153" s="467" t="s">
        <v>403</v>
      </c>
      <c r="V153" s="467" t="s">
        <v>403</v>
      </c>
      <c r="W153" s="467" t="s">
        <v>403</v>
      </c>
      <c r="X153" s="467" t="s">
        <v>403</v>
      </c>
      <c r="Y153" s="467" t="s">
        <v>403</v>
      </c>
      <c r="Z153" s="467" t="s">
        <v>403</v>
      </c>
      <c r="AA153" s="467" t="s">
        <v>403</v>
      </c>
      <c r="AB153" s="467" t="s">
        <v>403</v>
      </c>
      <c r="AC153" s="467" t="s">
        <v>403</v>
      </c>
      <c r="AD153" s="467" t="s">
        <v>448</v>
      </c>
      <c r="AE153" s="467" t="s">
        <v>403</v>
      </c>
      <c r="AF153" s="467" t="s">
        <v>403</v>
      </c>
      <c r="AG153" s="467" t="s">
        <v>403</v>
      </c>
      <c r="AH153" s="467" t="s">
        <v>403</v>
      </c>
      <c r="AI153" s="467" t="s">
        <v>403</v>
      </c>
      <c r="AJ153" s="467" t="s">
        <v>403</v>
      </c>
      <c r="AK153" s="467" t="s">
        <v>403</v>
      </c>
      <c r="AL153" s="467" t="s">
        <v>403</v>
      </c>
      <c r="AM153" s="467" t="s">
        <v>403</v>
      </c>
      <c r="AN153" s="467" t="s">
        <v>403</v>
      </c>
      <c r="AO153" s="467" t="s">
        <v>403</v>
      </c>
      <c r="AP153" s="467" t="s">
        <v>403</v>
      </c>
      <c r="AQ153" s="467" t="s">
        <v>403</v>
      </c>
      <c r="AS153" s="455" cm="1">
        <f t="array" ref="AS153">SUM(IF(ISERROR(MATCH(G153:AQ153,I_RCAScoring_Coding,0)),1,0))</f>
        <v>0</v>
      </c>
    </row>
    <row r="154" spans="1:45" ht="26" x14ac:dyDescent="0.35">
      <c r="A154" s="48">
        <f t="shared" si="4"/>
        <v>0</v>
      </c>
      <c r="C154" s="418">
        <f t="shared" si="5"/>
        <v>144</v>
      </c>
      <c r="D154" s="86" t="str" cm="1">
        <f t="array" ref="D154">IF(ISERROR(INDEX(I_LoE_Hierachy_L1Name,MATCH(E154,LEFT(I_LoE_Hierachy_L2Name,255),0))),"",INDEX(I_LoE_Hierachy_L1Name,MATCH(E154,LEFT(I_LoE_Hierachy_L2Name,255),0)))</f>
        <v>Is there evidence of suitably mature Support Solution management?</v>
      </c>
      <c r="E154" s="86" t="str">
        <v>Is there evidence that the strategy/plan for Logistics Support is sufficiently mature for the stage of the programme?</v>
      </c>
      <c r="F154" s="97"/>
      <c r="G154" s="109" t="s">
        <v>403</v>
      </c>
      <c r="H154" s="109" t="s">
        <v>403</v>
      </c>
      <c r="I154" s="109" t="s">
        <v>403</v>
      </c>
      <c r="J154" s="467" t="s">
        <v>403</v>
      </c>
      <c r="K154" s="467" t="s">
        <v>403</v>
      </c>
      <c r="L154" s="467" t="s">
        <v>403</v>
      </c>
      <c r="M154" s="467" t="s">
        <v>403</v>
      </c>
      <c r="N154" s="467" t="s">
        <v>403</v>
      </c>
      <c r="O154" s="467" t="s">
        <v>403</v>
      </c>
      <c r="P154" s="467" t="s">
        <v>403</v>
      </c>
      <c r="Q154" s="467" t="s">
        <v>403</v>
      </c>
      <c r="R154" s="467" t="s">
        <v>403</v>
      </c>
      <c r="S154" s="468" t="s">
        <v>449</v>
      </c>
      <c r="T154" s="468" t="s">
        <v>449</v>
      </c>
      <c r="U154" s="468" t="s">
        <v>449</v>
      </c>
      <c r="V154" s="468" t="s">
        <v>449</v>
      </c>
      <c r="W154" s="467" t="s">
        <v>403</v>
      </c>
      <c r="X154" s="467" t="s">
        <v>403</v>
      </c>
      <c r="Y154" s="467" t="s">
        <v>403</v>
      </c>
      <c r="Z154" s="467" t="s">
        <v>403</v>
      </c>
      <c r="AA154" s="467" t="s">
        <v>403</v>
      </c>
      <c r="AB154" s="467" t="s">
        <v>403</v>
      </c>
      <c r="AC154" s="467" t="s">
        <v>403</v>
      </c>
      <c r="AD154" s="467" t="s">
        <v>403</v>
      </c>
      <c r="AE154" s="467" t="s">
        <v>403</v>
      </c>
      <c r="AF154" s="467" t="s">
        <v>403</v>
      </c>
      <c r="AG154" s="467" t="s">
        <v>403</v>
      </c>
      <c r="AH154" s="467" t="s">
        <v>403</v>
      </c>
      <c r="AI154" s="467" t="s">
        <v>403</v>
      </c>
      <c r="AJ154" s="467" t="s">
        <v>403</v>
      </c>
      <c r="AK154" s="467" t="s">
        <v>403</v>
      </c>
      <c r="AL154" s="467" t="s">
        <v>403</v>
      </c>
      <c r="AM154" s="467" t="s">
        <v>403</v>
      </c>
      <c r="AN154" s="467" t="s">
        <v>403</v>
      </c>
      <c r="AO154" s="467" t="s">
        <v>403</v>
      </c>
      <c r="AP154" s="467" t="s">
        <v>403</v>
      </c>
      <c r="AQ154" s="467" t="s">
        <v>403</v>
      </c>
      <c r="AS154" s="455" cm="1">
        <f t="array" ref="AS154">SUM(IF(ISERROR(MATCH(G154:AQ154,I_RCAScoring_Coding,0)),1,0))</f>
        <v>0</v>
      </c>
    </row>
    <row r="155" spans="1:45" ht="26" x14ac:dyDescent="0.35">
      <c r="A155" s="48">
        <f t="shared" si="4"/>
        <v>0</v>
      </c>
      <c r="C155" s="418">
        <f t="shared" si="5"/>
        <v>145</v>
      </c>
      <c r="D155" s="86" t="str" cm="1">
        <f t="array" ref="D155">IF(ISERROR(INDEX(I_LoE_Hierachy_L1Name,MATCH(E155,LEFT(I_LoE_Hierachy_L2Name,255),0))),"",INDEX(I_LoE_Hierachy_L1Name,MATCH(E155,LEFT(I_LoE_Hierachy_L2Name,255),0)))</f>
        <v>Is there evidence of suitably mature Support Solution management?</v>
      </c>
      <c r="E155" s="86" t="str">
        <v>Is there evidence that the strategy/plan for Logistics Information is sufficiently mature?</v>
      </c>
      <c r="F155" s="97"/>
      <c r="G155" s="109" t="s">
        <v>403</v>
      </c>
      <c r="H155" s="109" t="s">
        <v>403</v>
      </c>
      <c r="I155" s="109" t="s">
        <v>403</v>
      </c>
      <c r="J155" s="467" t="s">
        <v>403</v>
      </c>
      <c r="K155" s="467" t="s">
        <v>403</v>
      </c>
      <c r="L155" s="467" t="s">
        <v>403</v>
      </c>
      <c r="M155" s="467" t="s">
        <v>403</v>
      </c>
      <c r="N155" s="467" t="s">
        <v>403</v>
      </c>
      <c r="O155" s="467" t="s">
        <v>403</v>
      </c>
      <c r="P155" s="467" t="s">
        <v>403</v>
      </c>
      <c r="Q155" s="467" t="s">
        <v>403</v>
      </c>
      <c r="R155" s="467" t="s">
        <v>403</v>
      </c>
      <c r="S155" s="468" t="s">
        <v>449</v>
      </c>
      <c r="T155" s="468" t="s">
        <v>449</v>
      </c>
      <c r="U155" s="468" t="s">
        <v>449</v>
      </c>
      <c r="V155" s="468" t="s">
        <v>449</v>
      </c>
      <c r="W155" s="467" t="s">
        <v>403</v>
      </c>
      <c r="X155" s="467" t="s">
        <v>403</v>
      </c>
      <c r="Y155" s="467" t="s">
        <v>403</v>
      </c>
      <c r="Z155" s="467" t="s">
        <v>403</v>
      </c>
      <c r="AA155" s="467" t="s">
        <v>403</v>
      </c>
      <c r="AB155" s="467" t="s">
        <v>403</v>
      </c>
      <c r="AC155" s="467" t="s">
        <v>403</v>
      </c>
      <c r="AD155" s="467" t="s">
        <v>403</v>
      </c>
      <c r="AE155" s="467" t="s">
        <v>403</v>
      </c>
      <c r="AF155" s="467" t="s">
        <v>403</v>
      </c>
      <c r="AG155" s="467" t="s">
        <v>403</v>
      </c>
      <c r="AH155" s="467" t="s">
        <v>403</v>
      </c>
      <c r="AI155" s="467" t="s">
        <v>403</v>
      </c>
      <c r="AJ155" s="467" t="s">
        <v>403</v>
      </c>
      <c r="AK155" s="467" t="s">
        <v>403</v>
      </c>
      <c r="AL155" s="467" t="s">
        <v>403</v>
      </c>
      <c r="AM155" s="467" t="s">
        <v>403</v>
      </c>
      <c r="AN155" s="467" t="s">
        <v>403</v>
      </c>
      <c r="AO155" s="467" t="s">
        <v>403</v>
      </c>
      <c r="AP155" s="467" t="s">
        <v>403</v>
      </c>
      <c r="AQ155" s="467" t="s">
        <v>403</v>
      </c>
      <c r="AS155" s="455" cm="1">
        <f t="array" ref="AS155">SUM(IF(ISERROR(MATCH(G155:AQ155,I_RCAScoring_Coding,0)),1,0))</f>
        <v>0</v>
      </c>
    </row>
    <row r="156" spans="1:45" ht="26" x14ac:dyDescent="0.35">
      <c r="A156" s="48">
        <f t="shared" si="4"/>
        <v>0</v>
      </c>
      <c r="C156" s="418">
        <f t="shared" si="5"/>
        <v>146</v>
      </c>
      <c r="D156" s="86" t="str" cm="1">
        <f t="array" ref="D156">IF(ISERROR(INDEX(I_LoE_Hierachy_L1Name,MATCH(E156,LEFT(I_LoE_Hierachy_L2Name,255),0))),"",INDEX(I_LoE_Hierachy_L1Name,MATCH(E156,LEFT(I_LoE_Hierachy_L2Name,255),0)))</f>
        <v>Is there evidence of suitably mature Support Solution management?</v>
      </c>
      <c r="E156" s="86" t="str">
        <v>Is there evidence that the strategy/plan for Supportability Engineering is sufficiently mature for the stage of the programme?</v>
      </c>
      <c r="F156" s="97"/>
      <c r="G156" s="109" t="s">
        <v>403</v>
      </c>
      <c r="H156" s="109" t="s">
        <v>403</v>
      </c>
      <c r="I156" s="109" t="s">
        <v>403</v>
      </c>
      <c r="J156" s="467" t="s">
        <v>403</v>
      </c>
      <c r="K156" s="467" t="s">
        <v>403</v>
      </c>
      <c r="L156" s="467" t="s">
        <v>403</v>
      </c>
      <c r="M156" s="467" t="s">
        <v>403</v>
      </c>
      <c r="N156" s="467" t="s">
        <v>403</v>
      </c>
      <c r="O156" s="467" t="s">
        <v>403</v>
      </c>
      <c r="P156" s="467" t="s">
        <v>403</v>
      </c>
      <c r="Q156" s="467" t="s">
        <v>403</v>
      </c>
      <c r="R156" s="467" t="s">
        <v>403</v>
      </c>
      <c r="S156" s="468" t="s">
        <v>449</v>
      </c>
      <c r="T156" s="468" t="s">
        <v>449</v>
      </c>
      <c r="U156" s="468" t="s">
        <v>449</v>
      </c>
      <c r="V156" s="468" t="s">
        <v>449</v>
      </c>
      <c r="W156" s="467" t="s">
        <v>403</v>
      </c>
      <c r="X156" s="467" t="s">
        <v>403</v>
      </c>
      <c r="Y156" s="467" t="s">
        <v>403</v>
      </c>
      <c r="Z156" s="467" t="s">
        <v>403</v>
      </c>
      <c r="AA156" s="467" t="s">
        <v>403</v>
      </c>
      <c r="AB156" s="467" t="s">
        <v>403</v>
      </c>
      <c r="AC156" s="467" t="s">
        <v>403</v>
      </c>
      <c r="AD156" s="467" t="s">
        <v>403</v>
      </c>
      <c r="AE156" s="467" t="s">
        <v>403</v>
      </c>
      <c r="AF156" s="467" t="s">
        <v>403</v>
      </c>
      <c r="AG156" s="467" t="s">
        <v>403</v>
      </c>
      <c r="AH156" s="467" t="s">
        <v>403</v>
      </c>
      <c r="AI156" s="467" t="s">
        <v>403</v>
      </c>
      <c r="AJ156" s="467" t="s">
        <v>403</v>
      </c>
      <c r="AK156" s="467" t="s">
        <v>403</v>
      </c>
      <c r="AL156" s="467" t="s">
        <v>403</v>
      </c>
      <c r="AM156" s="467" t="s">
        <v>403</v>
      </c>
      <c r="AN156" s="467" t="s">
        <v>403</v>
      </c>
      <c r="AO156" s="467" t="s">
        <v>403</v>
      </c>
      <c r="AP156" s="467" t="s">
        <v>403</v>
      </c>
      <c r="AQ156" s="467" t="s">
        <v>403</v>
      </c>
      <c r="AS156" s="455" cm="1">
        <f t="array" ref="AS156">SUM(IF(ISERROR(MATCH(G156:AQ156,I_RCAScoring_Coding,0)),1,0))</f>
        <v>0</v>
      </c>
    </row>
    <row r="157" spans="1:45" ht="26" x14ac:dyDescent="0.35">
      <c r="A157" s="48">
        <f t="shared" si="4"/>
        <v>0</v>
      </c>
      <c r="C157" s="418">
        <f t="shared" si="5"/>
        <v>147</v>
      </c>
      <c r="D157" s="86" t="str" cm="1">
        <f t="array" ref="D157">IF(ISERROR(INDEX(I_LoE_Hierachy_L1Name,MATCH(E157,LEFT(I_LoE_Hierachy_L2Name,255),0))),"",INDEX(I_LoE_Hierachy_L1Name,MATCH(E157,LEFT(I_LoE_Hierachy_L2Name,255),0)))</f>
        <v>Is there evidence of suitably mature Support Solution management?</v>
      </c>
      <c r="E157" s="86" t="str">
        <v>Is there evidence that the strategy/plan for the Supply Chain is sufficiently mature for the stage of the programme?</v>
      </c>
      <c r="F157" s="97"/>
      <c r="G157" s="109" t="s">
        <v>403</v>
      </c>
      <c r="H157" s="109" t="s">
        <v>403</v>
      </c>
      <c r="I157" s="109" t="s">
        <v>403</v>
      </c>
      <c r="J157" s="467" t="s">
        <v>403</v>
      </c>
      <c r="K157" s="467" t="s">
        <v>403</v>
      </c>
      <c r="L157" s="467" t="s">
        <v>403</v>
      </c>
      <c r="M157" s="467" t="s">
        <v>403</v>
      </c>
      <c r="N157" s="467" t="s">
        <v>403</v>
      </c>
      <c r="O157" s="467" t="s">
        <v>403</v>
      </c>
      <c r="P157" s="467" t="s">
        <v>403</v>
      </c>
      <c r="Q157" s="467" t="s">
        <v>403</v>
      </c>
      <c r="R157" s="467" t="s">
        <v>403</v>
      </c>
      <c r="S157" s="468" t="s">
        <v>449</v>
      </c>
      <c r="T157" s="468" t="s">
        <v>449</v>
      </c>
      <c r="U157" s="468" t="s">
        <v>449</v>
      </c>
      <c r="V157" s="468" t="s">
        <v>449</v>
      </c>
      <c r="W157" s="467" t="s">
        <v>403</v>
      </c>
      <c r="X157" s="467" t="s">
        <v>403</v>
      </c>
      <c r="Y157" s="467" t="s">
        <v>403</v>
      </c>
      <c r="Z157" s="467" t="s">
        <v>403</v>
      </c>
      <c r="AA157" s="467" t="s">
        <v>403</v>
      </c>
      <c r="AB157" s="467" t="s">
        <v>403</v>
      </c>
      <c r="AC157" s="467" t="s">
        <v>403</v>
      </c>
      <c r="AD157" s="467" t="s">
        <v>403</v>
      </c>
      <c r="AE157" s="467" t="s">
        <v>403</v>
      </c>
      <c r="AF157" s="467" t="s">
        <v>403</v>
      </c>
      <c r="AG157" s="467" t="s">
        <v>403</v>
      </c>
      <c r="AH157" s="467" t="s">
        <v>403</v>
      </c>
      <c r="AI157" s="467" t="s">
        <v>403</v>
      </c>
      <c r="AJ157" s="467" t="s">
        <v>403</v>
      </c>
      <c r="AK157" s="467" t="s">
        <v>403</v>
      </c>
      <c r="AL157" s="467" t="s">
        <v>403</v>
      </c>
      <c r="AM157" s="467" t="s">
        <v>403</v>
      </c>
      <c r="AN157" s="467" t="s">
        <v>403</v>
      </c>
      <c r="AO157" s="467" t="s">
        <v>403</v>
      </c>
      <c r="AP157" s="467" t="s">
        <v>403</v>
      </c>
      <c r="AQ157" s="467" t="s">
        <v>403</v>
      </c>
      <c r="AS157" s="455" cm="1">
        <f t="array" ref="AS157">SUM(IF(ISERROR(MATCH(G157:AQ157,I_RCAScoring_Coding,0)),1,0))</f>
        <v>0</v>
      </c>
    </row>
    <row r="158" spans="1:45" ht="30" customHeight="1" x14ac:dyDescent="0.35">
      <c r="A158" s="48">
        <f t="shared" si="4"/>
        <v>0</v>
      </c>
      <c r="C158" s="418">
        <f t="shared" si="5"/>
        <v>148</v>
      </c>
      <c r="D158" s="86" t="str" cm="1">
        <f t="array" ref="D158">IF(ISERROR(INDEX(I_LoE_Hierachy_L1Name,MATCH(E158,LEFT(I_LoE_Hierachy_L2Name,255),0))),"",INDEX(I_LoE_Hierachy_L1Name,MATCH(E158,LEFT(I_LoE_Hierachy_L2Name,255),0)))</f>
        <v>Is there evidence of suitably mature Engineering/Technology management?</v>
      </c>
      <c r="E158" s="86" t="str">
        <v>Is there evidence of suitable engineering management practice being adopted?</v>
      </c>
      <c r="F158" s="97"/>
      <c r="G158" s="109" t="s">
        <v>403</v>
      </c>
      <c r="H158" s="109" t="s">
        <v>403</v>
      </c>
      <c r="I158" s="109" t="s">
        <v>403</v>
      </c>
      <c r="J158" s="467" t="s">
        <v>403</v>
      </c>
      <c r="K158" s="467" t="s">
        <v>403</v>
      </c>
      <c r="L158" s="467" t="s">
        <v>403</v>
      </c>
      <c r="M158" s="467" t="s">
        <v>403</v>
      </c>
      <c r="N158" s="467" t="s">
        <v>403</v>
      </c>
      <c r="O158" s="467" t="s">
        <v>403</v>
      </c>
      <c r="P158" s="467" t="s">
        <v>403</v>
      </c>
      <c r="Q158" s="467" t="s">
        <v>403</v>
      </c>
      <c r="R158" s="467" t="s">
        <v>403</v>
      </c>
      <c r="S158" s="467" t="s">
        <v>450</v>
      </c>
      <c r="T158" s="467" t="s">
        <v>450</v>
      </c>
      <c r="U158" s="467" t="s">
        <v>403</v>
      </c>
      <c r="V158" s="467" t="s">
        <v>403</v>
      </c>
      <c r="W158" s="467" t="s">
        <v>403</v>
      </c>
      <c r="X158" s="467" t="s">
        <v>403</v>
      </c>
      <c r="Y158" s="467" t="s">
        <v>403</v>
      </c>
      <c r="Z158" s="467" t="s">
        <v>403</v>
      </c>
      <c r="AA158" s="467" t="s">
        <v>403</v>
      </c>
      <c r="AB158" s="467" t="s">
        <v>403</v>
      </c>
      <c r="AC158" s="467" t="s">
        <v>403</v>
      </c>
      <c r="AD158" s="467" t="s">
        <v>403</v>
      </c>
      <c r="AE158" s="467" t="s">
        <v>403</v>
      </c>
      <c r="AF158" s="467" t="s">
        <v>403</v>
      </c>
      <c r="AG158" s="467" t="s">
        <v>403</v>
      </c>
      <c r="AH158" s="467" t="s">
        <v>403</v>
      </c>
      <c r="AI158" s="467" t="s">
        <v>450</v>
      </c>
      <c r="AJ158" s="467" t="s">
        <v>403</v>
      </c>
      <c r="AK158" s="467" t="s">
        <v>403</v>
      </c>
      <c r="AL158" s="467" t="s">
        <v>403</v>
      </c>
      <c r="AM158" s="467" t="s">
        <v>403</v>
      </c>
      <c r="AN158" s="467" t="s">
        <v>403</v>
      </c>
      <c r="AO158" s="467" t="s">
        <v>403</v>
      </c>
      <c r="AP158" s="467" t="s">
        <v>403</v>
      </c>
      <c r="AQ158" s="467" t="s">
        <v>403</v>
      </c>
      <c r="AS158" s="455" cm="1">
        <f t="array" ref="AS158">SUM(IF(ISERROR(MATCH(G158:AQ158,I_RCAScoring_Coding,0)),1,0))</f>
        <v>0</v>
      </c>
    </row>
    <row r="159" spans="1:45" ht="27" customHeight="1" x14ac:dyDescent="0.35">
      <c r="A159" s="48">
        <f t="shared" si="4"/>
        <v>0</v>
      </c>
      <c r="C159" s="418">
        <f t="shared" si="5"/>
        <v>149</v>
      </c>
      <c r="D159" s="86" t="str" cm="1">
        <f t="array" ref="D159">IF(ISERROR(INDEX(I_LoE_Hierachy_L1Name,MATCH(E159,LEFT(I_LoE_Hierachy_L2Name,255),0))),"",INDEX(I_LoE_Hierachy_L1Name,MATCH(E159,LEFT(I_LoE_Hierachy_L2Name,255),0)))</f>
        <v>Is there evidence of suitably mature Engineering/Technology management?</v>
      </c>
      <c r="E159" s="86" t="str">
        <v>Is there evidence of suitable technology management practice being adopted?</v>
      </c>
      <c r="F159" s="97"/>
      <c r="G159" s="109" t="s">
        <v>403</v>
      </c>
      <c r="H159" s="109" t="s">
        <v>403</v>
      </c>
      <c r="I159" s="109" t="s">
        <v>403</v>
      </c>
      <c r="J159" s="467" t="s">
        <v>403</v>
      </c>
      <c r="K159" s="467" t="s">
        <v>403</v>
      </c>
      <c r="L159" s="467" t="s">
        <v>403</v>
      </c>
      <c r="M159" s="467" t="s">
        <v>403</v>
      </c>
      <c r="N159" s="467" t="s">
        <v>403</v>
      </c>
      <c r="O159" s="467" t="s">
        <v>403</v>
      </c>
      <c r="P159" s="467" t="s">
        <v>403</v>
      </c>
      <c r="Q159" s="467" t="s">
        <v>403</v>
      </c>
      <c r="R159" s="467" t="s">
        <v>403</v>
      </c>
      <c r="S159" s="467" t="s">
        <v>450</v>
      </c>
      <c r="T159" s="467" t="s">
        <v>450</v>
      </c>
      <c r="U159" s="467" t="s">
        <v>403</v>
      </c>
      <c r="V159" s="467" t="s">
        <v>403</v>
      </c>
      <c r="W159" s="467" t="s">
        <v>403</v>
      </c>
      <c r="X159" s="467" t="s">
        <v>403</v>
      </c>
      <c r="Y159" s="467" t="s">
        <v>403</v>
      </c>
      <c r="Z159" s="467" t="s">
        <v>403</v>
      </c>
      <c r="AA159" s="467" t="s">
        <v>403</v>
      </c>
      <c r="AB159" s="467" t="s">
        <v>403</v>
      </c>
      <c r="AC159" s="467" t="s">
        <v>403</v>
      </c>
      <c r="AD159" s="467" t="s">
        <v>403</v>
      </c>
      <c r="AE159" s="467" t="s">
        <v>403</v>
      </c>
      <c r="AF159" s="467" t="s">
        <v>403</v>
      </c>
      <c r="AG159" s="467" t="s">
        <v>403</v>
      </c>
      <c r="AH159" s="467" t="s">
        <v>403</v>
      </c>
      <c r="AI159" s="467" t="s">
        <v>450</v>
      </c>
      <c r="AJ159" s="467" t="s">
        <v>403</v>
      </c>
      <c r="AK159" s="467" t="s">
        <v>403</v>
      </c>
      <c r="AL159" s="467" t="s">
        <v>403</v>
      </c>
      <c r="AM159" s="467" t="s">
        <v>403</v>
      </c>
      <c r="AN159" s="467" t="s">
        <v>403</v>
      </c>
      <c r="AO159" s="467" t="s">
        <v>403</v>
      </c>
      <c r="AP159" s="467" t="s">
        <v>403</v>
      </c>
      <c r="AQ159" s="467" t="s">
        <v>403</v>
      </c>
      <c r="AS159" s="455" cm="1">
        <f t="array" ref="AS159">SUM(IF(ISERROR(MATCH(G159:AQ159,I_RCAScoring_Coding,0)),1,0))</f>
        <v>0</v>
      </c>
    </row>
    <row r="160" spans="1:45" ht="26" x14ac:dyDescent="0.35">
      <c r="A160" s="48">
        <f t="shared" si="4"/>
        <v>0</v>
      </c>
      <c r="C160" s="418">
        <f t="shared" si="5"/>
        <v>150</v>
      </c>
      <c r="D160" s="86" t="str" cm="1">
        <f t="array" ref="D160">IF(ISERROR(INDEX(I_LoE_Hierachy_L1Name,MATCH(E160,LEFT(I_LoE_Hierachy_L2Name,255),0))),"",INDEX(I_LoE_Hierachy_L1Name,MATCH(E160,LEFT(I_LoE_Hierachy_L2Name,255),0)))</f>
        <v>Is there evidence for suitable Approvals management?</v>
      </c>
      <c r="E160" s="86" t="str">
        <v>Is there evidence that programme details have been recorded on Digital Approvals Tool (DAT) at least 6 months prior to planned submission date?</v>
      </c>
      <c r="F160" s="97"/>
      <c r="G160" s="109" t="s">
        <v>403</v>
      </c>
      <c r="H160" s="109" t="s">
        <v>403</v>
      </c>
      <c r="I160" s="109" t="s">
        <v>403</v>
      </c>
      <c r="J160" s="467" t="s">
        <v>403</v>
      </c>
      <c r="K160" s="467" t="s">
        <v>403</v>
      </c>
      <c r="L160" s="467" t="s">
        <v>403</v>
      </c>
      <c r="M160" s="467" t="s">
        <v>403</v>
      </c>
      <c r="N160" s="467" t="s">
        <v>403</v>
      </c>
      <c r="O160" s="467" t="s">
        <v>403</v>
      </c>
      <c r="P160" s="467" t="s">
        <v>403</v>
      </c>
      <c r="Q160" s="467" t="s">
        <v>403</v>
      </c>
      <c r="R160" s="467" t="s">
        <v>403</v>
      </c>
      <c r="S160" s="467" t="s">
        <v>403</v>
      </c>
      <c r="T160" s="467" t="s">
        <v>403</v>
      </c>
      <c r="U160" s="467" t="s">
        <v>403</v>
      </c>
      <c r="V160" s="467" t="s">
        <v>403</v>
      </c>
      <c r="W160" s="467" t="s">
        <v>403</v>
      </c>
      <c r="X160" s="467" t="s">
        <v>403</v>
      </c>
      <c r="Y160" s="467" t="s">
        <v>403</v>
      </c>
      <c r="Z160" s="467" t="s">
        <v>403</v>
      </c>
      <c r="AA160" s="467" t="s">
        <v>403</v>
      </c>
      <c r="AB160" s="467" t="s">
        <v>403</v>
      </c>
      <c r="AC160" s="467" t="s">
        <v>403</v>
      </c>
      <c r="AD160" s="467" t="s">
        <v>403</v>
      </c>
      <c r="AE160" s="467" t="s">
        <v>403</v>
      </c>
      <c r="AF160" s="467" t="s">
        <v>403</v>
      </c>
      <c r="AG160" s="467" t="s">
        <v>403</v>
      </c>
      <c r="AH160" s="467" t="s">
        <v>452</v>
      </c>
      <c r="AI160" s="467" t="s">
        <v>403</v>
      </c>
      <c r="AJ160" s="467" t="s">
        <v>403</v>
      </c>
      <c r="AK160" s="467" t="s">
        <v>403</v>
      </c>
      <c r="AL160" s="467" t="s">
        <v>403</v>
      </c>
      <c r="AM160" s="467" t="s">
        <v>403</v>
      </c>
      <c r="AN160" s="467" t="s">
        <v>403</v>
      </c>
      <c r="AO160" s="467" t="s">
        <v>403</v>
      </c>
      <c r="AP160" s="467" t="s">
        <v>403</v>
      </c>
      <c r="AQ160" s="467" t="s">
        <v>403</v>
      </c>
      <c r="AS160" s="455" cm="1">
        <f t="array" ref="AS160">SUM(IF(ISERROR(MATCH(G160:AQ160,I_RCAScoring_Coding,0)),1,0))</f>
        <v>0</v>
      </c>
    </row>
    <row r="161" spans="1:45" ht="39" x14ac:dyDescent="0.35">
      <c r="A161" s="48">
        <f t="shared" si="4"/>
        <v>0</v>
      </c>
      <c r="C161" s="418">
        <f t="shared" si="5"/>
        <v>151</v>
      </c>
      <c r="D161" s="86" t="str" cm="1">
        <f t="array" ref="D161">IF(ISERROR(INDEX(I_LoE_Hierachy_L1Name,MATCH(E161,LEFT(I_LoE_Hierachy_L2Name,255),0))),"",INDEX(I_LoE_Hierachy_L1Name,MATCH(E161,LEFT(I_LoE_Hierachy_L2Name,255),0)))</f>
        <v>Is there evidence for suitable Approvals management?</v>
      </c>
      <c r="E161" s="86" t="str">
        <v>Has the programme provided evidence of the sponsoring Director of Resource's view (in conjunction with the SRO) on the Accounting Officer Standards? Required for Category A and centrally approved Category B cases.</v>
      </c>
      <c r="F161" s="97"/>
      <c r="G161" s="109" t="s">
        <v>403</v>
      </c>
      <c r="H161" s="109" t="s">
        <v>403</v>
      </c>
      <c r="I161" s="109" t="s">
        <v>403</v>
      </c>
      <c r="J161" s="467" t="s">
        <v>403</v>
      </c>
      <c r="K161" s="467" t="s">
        <v>403</v>
      </c>
      <c r="L161" s="467" t="s">
        <v>403</v>
      </c>
      <c r="M161" s="467" t="s">
        <v>403</v>
      </c>
      <c r="N161" s="467" t="s">
        <v>403</v>
      </c>
      <c r="O161" s="467" t="s">
        <v>403</v>
      </c>
      <c r="P161" s="467" t="s">
        <v>403</v>
      </c>
      <c r="Q161" s="467" t="s">
        <v>403</v>
      </c>
      <c r="R161" s="467" t="s">
        <v>403</v>
      </c>
      <c r="S161" s="467" t="s">
        <v>403</v>
      </c>
      <c r="T161" s="467" t="s">
        <v>403</v>
      </c>
      <c r="U161" s="467" t="s">
        <v>403</v>
      </c>
      <c r="V161" s="467" t="s">
        <v>403</v>
      </c>
      <c r="W161" s="467" t="s">
        <v>403</v>
      </c>
      <c r="X161" s="467" t="s">
        <v>403</v>
      </c>
      <c r="Y161" s="467" t="s">
        <v>403</v>
      </c>
      <c r="Z161" s="467" t="s">
        <v>403</v>
      </c>
      <c r="AA161" s="467" t="s">
        <v>403</v>
      </c>
      <c r="AB161" s="467" t="s">
        <v>403</v>
      </c>
      <c r="AC161" s="467" t="s">
        <v>403</v>
      </c>
      <c r="AD161" s="467" t="s">
        <v>403</v>
      </c>
      <c r="AE161" s="467" t="s">
        <v>403</v>
      </c>
      <c r="AF161" s="467" t="s">
        <v>403</v>
      </c>
      <c r="AG161" s="467" t="s">
        <v>403</v>
      </c>
      <c r="AH161" s="467" t="s">
        <v>452</v>
      </c>
      <c r="AI161" s="467" t="s">
        <v>403</v>
      </c>
      <c r="AJ161" s="467" t="s">
        <v>403</v>
      </c>
      <c r="AK161" s="467" t="s">
        <v>403</v>
      </c>
      <c r="AL161" s="467" t="s">
        <v>403</v>
      </c>
      <c r="AM161" s="467" t="s">
        <v>403</v>
      </c>
      <c r="AN161" s="467" t="s">
        <v>403</v>
      </c>
      <c r="AO161" s="467" t="s">
        <v>403</v>
      </c>
      <c r="AP161" s="467" t="s">
        <v>403</v>
      </c>
      <c r="AQ161" s="467" t="s">
        <v>403</v>
      </c>
      <c r="AS161" s="455" cm="1">
        <f t="array" ref="AS161">SUM(IF(ISERROR(MATCH(G161:AQ161,I_RCAScoring_Coding,0)),1,0))</f>
        <v>0</v>
      </c>
    </row>
    <row r="162" spans="1:45" ht="26" x14ac:dyDescent="0.35">
      <c r="A162" s="48">
        <f t="shared" si="4"/>
        <v>0</v>
      </c>
      <c r="C162" s="418">
        <f t="shared" si="5"/>
        <v>152</v>
      </c>
      <c r="D162" s="86" t="str" cm="1">
        <f t="array" ref="D162">IF(ISERROR(INDEX(I_LoE_Hierachy_L1Name,MATCH(E162,LEFT(I_LoE_Hierachy_L2Name,255),0))),"",INDEX(I_LoE_Hierachy_L1Name,MATCH(E162,LEFT(I_LoE_Hierachy_L2Name,255),0)))</f>
        <v>Is there evidence for suitable Approvals management?</v>
      </c>
      <c r="E162" s="86" t="str">
        <v>Is there evidence of a record of previous approvals (including standing approvals) and the spend to date?</v>
      </c>
      <c r="F162" s="97"/>
      <c r="G162" s="109" t="s">
        <v>403</v>
      </c>
      <c r="H162" s="109" t="s">
        <v>403</v>
      </c>
      <c r="I162" s="109" t="s">
        <v>403</v>
      </c>
      <c r="J162" s="467" t="s">
        <v>403</v>
      </c>
      <c r="K162" s="467" t="s">
        <v>403</v>
      </c>
      <c r="L162" s="467" t="s">
        <v>403</v>
      </c>
      <c r="M162" s="467" t="s">
        <v>403</v>
      </c>
      <c r="N162" s="467" t="s">
        <v>403</v>
      </c>
      <c r="O162" s="467" t="s">
        <v>403</v>
      </c>
      <c r="P162" s="467" t="s">
        <v>403</v>
      </c>
      <c r="Q162" s="467" t="s">
        <v>403</v>
      </c>
      <c r="R162" s="467" t="s">
        <v>403</v>
      </c>
      <c r="S162" s="467" t="s">
        <v>403</v>
      </c>
      <c r="T162" s="467" t="s">
        <v>403</v>
      </c>
      <c r="U162" s="467" t="s">
        <v>403</v>
      </c>
      <c r="V162" s="467" t="s">
        <v>403</v>
      </c>
      <c r="W162" s="467" t="s">
        <v>403</v>
      </c>
      <c r="X162" s="467" t="s">
        <v>403</v>
      </c>
      <c r="Y162" s="467" t="s">
        <v>403</v>
      </c>
      <c r="Z162" s="467" t="s">
        <v>403</v>
      </c>
      <c r="AA162" s="467" t="s">
        <v>403</v>
      </c>
      <c r="AB162" s="467" t="s">
        <v>403</v>
      </c>
      <c r="AC162" s="467" t="s">
        <v>403</v>
      </c>
      <c r="AD162" s="467" t="s">
        <v>403</v>
      </c>
      <c r="AE162" s="467" t="s">
        <v>403</v>
      </c>
      <c r="AF162" s="467" t="s">
        <v>403</v>
      </c>
      <c r="AG162" s="467" t="s">
        <v>403</v>
      </c>
      <c r="AH162" s="467" t="s">
        <v>452</v>
      </c>
      <c r="AI162" s="467" t="s">
        <v>403</v>
      </c>
      <c r="AJ162" s="467" t="s">
        <v>403</v>
      </c>
      <c r="AK162" s="467" t="s">
        <v>403</v>
      </c>
      <c r="AL162" s="467" t="s">
        <v>403</v>
      </c>
      <c r="AM162" s="467" t="s">
        <v>403</v>
      </c>
      <c r="AN162" s="467" t="s">
        <v>403</v>
      </c>
      <c r="AO162" s="467" t="s">
        <v>403</v>
      </c>
      <c r="AP162" s="467" t="s">
        <v>403</v>
      </c>
      <c r="AQ162" s="467" t="s">
        <v>403</v>
      </c>
      <c r="AS162" s="455" cm="1">
        <f t="array" ref="AS162">SUM(IF(ISERROR(MATCH(G162:AQ162,I_RCAScoring_Coding,0)),1,0))</f>
        <v>0</v>
      </c>
    </row>
    <row r="163" spans="1:45" ht="26" x14ac:dyDescent="0.35">
      <c r="A163" s="48">
        <f t="shared" si="4"/>
        <v>0</v>
      </c>
      <c r="C163" s="418">
        <f t="shared" si="5"/>
        <v>153</v>
      </c>
      <c r="D163" s="86" t="str" cm="1">
        <f t="array" ref="D163">IF(ISERROR(INDEX(I_LoE_Hierachy_L1Name,MATCH(E163,LEFT(I_LoE_Hierachy_L2Name,255),0))),"",INDEX(I_LoE_Hierachy_L1Name,MATCH(E163,LEFT(I_LoE_Hierachy_L2Name,255),0)))</f>
        <v>Is there evidence for suitable Approvals management?</v>
      </c>
      <c r="E163" s="86" t="str">
        <v>If an approval contains any retrospective elements is there evidence of relevant lessons being identified and reported?</v>
      </c>
      <c r="F163" s="97"/>
      <c r="G163" s="109" t="s">
        <v>403</v>
      </c>
      <c r="H163" s="109" t="s">
        <v>403</v>
      </c>
      <c r="I163" s="109" t="s">
        <v>403</v>
      </c>
      <c r="J163" s="467" t="s">
        <v>403</v>
      </c>
      <c r="K163" s="467" t="s">
        <v>403</v>
      </c>
      <c r="L163" s="467" t="s">
        <v>403</v>
      </c>
      <c r="M163" s="467" t="s">
        <v>403</v>
      </c>
      <c r="N163" s="467" t="s">
        <v>403</v>
      </c>
      <c r="O163" s="467" t="s">
        <v>403</v>
      </c>
      <c r="P163" s="467" t="s">
        <v>403</v>
      </c>
      <c r="Q163" s="467" t="s">
        <v>403</v>
      </c>
      <c r="R163" s="467" t="s">
        <v>403</v>
      </c>
      <c r="S163" s="467" t="s">
        <v>403</v>
      </c>
      <c r="T163" s="467" t="s">
        <v>403</v>
      </c>
      <c r="U163" s="467" t="s">
        <v>403</v>
      </c>
      <c r="V163" s="467" t="s">
        <v>403</v>
      </c>
      <c r="W163" s="467" t="s">
        <v>403</v>
      </c>
      <c r="X163" s="467" t="s">
        <v>403</v>
      </c>
      <c r="Y163" s="467" t="s">
        <v>403</v>
      </c>
      <c r="Z163" s="467" t="s">
        <v>403</v>
      </c>
      <c r="AA163" s="467" t="s">
        <v>403</v>
      </c>
      <c r="AB163" s="467" t="s">
        <v>403</v>
      </c>
      <c r="AC163" s="467" t="s">
        <v>403</v>
      </c>
      <c r="AD163" s="467" t="s">
        <v>403</v>
      </c>
      <c r="AE163" s="467" t="s">
        <v>403</v>
      </c>
      <c r="AF163" s="467" t="s">
        <v>403</v>
      </c>
      <c r="AG163" s="467" t="s">
        <v>403</v>
      </c>
      <c r="AH163" s="467" t="s">
        <v>448</v>
      </c>
      <c r="AI163" s="467" t="s">
        <v>403</v>
      </c>
      <c r="AJ163" s="467" t="s">
        <v>403</v>
      </c>
      <c r="AK163" s="467" t="s">
        <v>403</v>
      </c>
      <c r="AL163" s="467" t="s">
        <v>403</v>
      </c>
      <c r="AM163" s="467" t="s">
        <v>403</v>
      </c>
      <c r="AN163" s="467" t="s">
        <v>403</v>
      </c>
      <c r="AO163" s="467" t="s">
        <v>403</v>
      </c>
      <c r="AP163" s="467" t="s">
        <v>403</v>
      </c>
      <c r="AQ163" s="467" t="s">
        <v>403</v>
      </c>
      <c r="AS163" s="455" cm="1">
        <f t="array" ref="AS163">SUM(IF(ISERROR(MATCH(G163:AQ163,I_RCAScoring_Coding,0)),1,0))</f>
        <v>0</v>
      </c>
    </row>
    <row r="164" spans="1:45" ht="26" x14ac:dyDescent="0.35">
      <c r="A164" s="48">
        <f t="shared" si="4"/>
        <v>0</v>
      </c>
      <c r="C164" s="418">
        <f t="shared" si="5"/>
        <v>154</v>
      </c>
      <c r="D164" s="86" t="str" cm="1">
        <f t="array" ref="D164">IF(ISERROR(INDEX(I_LoE_Hierachy_L1Name,MATCH(E164,LEFT(I_LoE_Hierachy_L2Name,255),0))),"",INDEX(I_LoE_Hierachy_L1Name,MATCH(E164,LEFT(I_LoE_Hierachy_L2Name,255),0)))</f>
        <v>Is there evidence for suitable Approvals management?</v>
      </c>
      <c r="E164" s="86" t="str">
        <v>If a Review Note is being submitted,  is there evidence of relevant lessons being identified and reported?</v>
      </c>
      <c r="F164" s="97"/>
      <c r="G164" s="109" t="s">
        <v>403</v>
      </c>
      <c r="H164" s="109" t="s">
        <v>403</v>
      </c>
      <c r="I164" s="109" t="s">
        <v>403</v>
      </c>
      <c r="J164" s="467" t="s">
        <v>403</v>
      </c>
      <c r="K164" s="467" t="s">
        <v>403</v>
      </c>
      <c r="L164" s="467" t="s">
        <v>403</v>
      </c>
      <c r="M164" s="467" t="s">
        <v>403</v>
      </c>
      <c r="N164" s="467" t="s">
        <v>403</v>
      </c>
      <c r="O164" s="467" t="s">
        <v>403</v>
      </c>
      <c r="P164" s="467" t="s">
        <v>403</v>
      </c>
      <c r="Q164" s="467" t="s">
        <v>403</v>
      </c>
      <c r="R164" s="467" t="s">
        <v>403</v>
      </c>
      <c r="S164" s="467" t="s">
        <v>403</v>
      </c>
      <c r="T164" s="467" t="s">
        <v>403</v>
      </c>
      <c r="U164" s="467" t="s">
        <v>403</v>
      </c>
      <c r="V164" s="467" t="s">
        <v>403</v>
      </c>
      <c r="W164" s="467" t="s">
        <v>403</v>
      </c>
      <c r="X164" s="467" t="s">
        <v>403</v>
      </c>
      <c r="Y164" s="467" t="s">
        <v>403</v>
      </c>
      <c r="Z164" s="467" t="s">
        <v>403</v>
      </c>
      <c r="AA164" s="467" t="s">
        <v>403</v>
      </c>
      <c r="AB164" s="467" t="s">
        <v>403</v>
      </c>
      <c r="AC164" s="467" t="s">
        <v>403</v>
      </c>
      <c r="AD164" s="467" t="s">
        <v>403</v>
      </c>
      <c r="AE164" s="467" t="s">
        <v>403</v>
      </c>
      <c r="AF164" s="467" t="s">
        <v>403</v>
      </c>
      <c r="AG164" s="467" t="s">
        <v>403</v>
      </c>
      <c r="AH164" s="467" t="s">
        <v>448</v>
      </c>
      <c r="AI164" s="467" t="s">
        <v>403</v>
      </c>
      <c r="AJ164" s="467" t="s">
        <v>403</v>
      </c>
      <c r="AK164" s="467" t="s">
        <v>403</v>
      </c>
      <c r="AL164" s="467" t="s">
        <v>403</v>
      </c>
      <c r="AM164" s="467" t="s">
        <v>403</v>
      </c>
      <c r="AN164" s="467" t="s">
        <v>403</v>
      </c>
      <c r="AO164" s="467" t="s">
        <v>403</v>
      </c>
      <c r="AP164" s="467" t="s">
        <v>403</v>
      </c>
      <c r="AQ164" s="467" t="s">
        <v>403</v>
      </c>
      <c r="AS164" s="455" cm="1">
        <f t="array" ref="AS164">SUM(IF(ISERROR(MATCH(G164:AQ164,I_RCAScoring_Coding,0)),1,0))</f>
        <v>0</v>
      </c>
    </row>
    <row r="165" spans="1:45" ht="26" x14ac:dyDescent="0.35">
      <c r="A165" s="48">
        <f t="shared" si="4"/>
        <v>0</v>
      </c>
      <c r="C165" s="418">
        <f t="shared" si="5"/>
        <v>155</v>
      </c>
      <c r="D165" s="86" t="str" cm="1">
        <f t="array" ref="D165">IF(ISERROR(INDEX(I_LoE_Hierachy_L1Name,MATCH(E165,LEFT(I_LoE_Hierachy_L2Name,255),0))),"",INDEX(I_LoE_Hierachy_L1Name,MATCH(E165,LEFT(I_LoE_Hierachy_L2Name,255),0)))</f>
        <v>Is there evidence for suitable Approvals management?</v>
      </c>
      <c r="E165" s="86" t="str">
        <v>Is there evidence of suitable assurance and approvals management?</v>
      </c>
      <c r="F165" s="97"/>
      <c r="G165" s="109" t="s">
        <v>403</v>
      </c>
      <c r="H165" s="109" t="s">
        <v>403</v>
      </c>
      <c r="I165" s="109" t="s">
        <v>403</v>
      </c>
      <c r="J165" s="467" t="s">
        <v>403</v>
      </c>
      <c r="K165" s="467" t="s">
        <v>403</v>
      </c>
      <c r="L165" s="467" t="s">
        <v>403</v>
      </c>
      <c r="M165" s="467" t="s">
        <v>403</v>
      </c>
      <c r="N165" s="467" t="s">
        <v>403</v>
      </c>
      <c r="O165" s="467" t="s">
        <v>403</v>
      </c>
      <c r="P165" s="467" t="s">
        <v>403</v>
      </c>
      <c r="Q165" s="467" t="s">
        <v>403</v>
      </c>
      <c r="R165" s="467" t="s">
        <v>403</v>
      </c>
      <c r="S165" s="467" t="s">
        <v>403</v>
      </c>
      <c r="T165" s="467" t="s">
        <v>403</v>
      </c>
      <c r="U165" s="467" t="s">
        <v>403</v>
      </c>
      <c r="V165" s="467" t="s">
        <v>403</v>
      </c>
      <c r="W165" s="467" t="s">
        <v>403</v>
      </c>
      <c r="X165" s="467" t="s">
        <v>403</v>
      </c>
      <c r="Y165" s="467" t="s">
        <v>403</v>
      </c>
      <c r="Z165" s="467" t="s">
        <v>403</v>
      </c>
      <c r="AA165" s="467" t="s">
        <v>403</v>
      </c>
      <c r="AB165" s="467" t="s">
        <v>403</v>
      </c>
      <c r="AC165" s="467" t="s">
        <v>403</v>
      </c>
      <c r="AD165" s="467" t="s">
        <v>403</v>
      </c>
      <c r="AE165" s="467" t="s">
        <v>403</v>
      </c>
      <c r="AF165" s="467" t="s">
        <v>403</v>
      </c>
      <c r="AG165" s="467" t="s">
        <v>403</v>
      </c>
      <c r="AH165" s="467" t="s">
        <v>448</v>
      </c>
      <c r="AI165" s="467" t="s">
        <v>403</v>
      </c>
      <c r="AJ165" s="467" t="s">
        <v>403</v>
      </c>
      <c r="AK165" s="467" t="s">
        <v>403</v>
      </c>
      <c r="AL165" s="467" t="s">
        <v>403</v>
      </c>
      <c r="AM165" s="467" t="s">
        <v>403</v>
      </c>
      <c r="AN165" s="467" t="s">
        <v>403</v>
      </c>
      <c r="AO165" s="467" t="s">
        <v>403</v>
      </c>
      <c r="AP165" s="467" t="s">
        <v>403</v>
      </c>
      <c r="AQ165" s="467" t="s">
        <v>403</v>
      </c>
      <c r="AS165" s="455" cm="1">
        <f t="array" ref="AS165">SUM(IF(ISERROR(MATCH(G165:AQ165,I_RCAScoring_Coding,0)),1,0))</f>
        <v>0</v>
      </c>
    </row>
    <row r="166" spans="1:45" ht="58.4" customHeight="1" x14ac:dyDescent="0.35">
      <c r="A166" s="48">
        <f t="shared" si="4"/>
        <v>1</v>
      </c>
      <c r="C166" s="418">
        <f t="shared" si="5"/>
        <v>156</v>
      </c>
      <c r="D166" s="86" t="str" cm="1">
        <f t="array" ref="D166">IF(ISERROR(INDEX(I_LoE_Hierachy_L1Name,MATCH(E166,LEFT(I_LoE_Hierachy_L2Name,255),0))),"",INDEX(I_LoE_Hierachy_L1Name,MATCH(E166,LEFT(I_LoE_Hierachy_L2Name,255),0)))</f>
        <v>Is there evidence for suitable Approvals management?</v>
      </c>
      <c r="E166" s="86" t="str">
        <v>Is there evidence that the business case is following JSP 655 guidance?</v>
      </c>
      <c r="F166" s="97"/>
      <c r="G166" s="109" t="s">
        <v>403</v>
      </c>
      <c r="H166" s="109" t="s">
        <v>403</v>
      </c>
      <c r="I166" s="109" t="s">
        <v>403</v>
      </c>
      <c r="J166" s="467" t="s">
        <v>403</v>
      </c>
      <c r="K166" s="467" t="s">
        <v>403</v>
      </c>
      <c r="L166" s="467" t="s">
        <v>403</v>
      </c>
      <c r="M166" s="467" t="s">
        <v>403</v>
      </c>
      <c r="N166" s="467" t="s">
        <v>403</v>
      </c>
      <c r="O166" s="467" t="s">
        <v>403</v>
      </c>
      <c r="P166" s="467" t="s">
        <v>403</v>
      </c>
      <c r="Q166" s="467" t="s">
        <v>403</v>
      </c>
      <c r="R166" s="467" t="s">
        <v>403</v>
      </c>
      <c r="S166" s="467" t="s">
        <v>403</v>
      </c>
      <c r="T166" s="467" t="s">
        <v>403</v>
      </c>
      <c r="U166" s="467" t="s">
        <v>403</v>
      </c>
      <c r="V166" s="467" t="s">
        <v>403</v>
      </c>
      <c r="W166" s="467" t="s">
        <v>403</v>
      </c>
      <c r="X166" s="467" t="s">
        <v>403</v>
      </c>
      <c r="Y166" s="467" t="s">
        <v>403</v>
      </c>
      <c r="Z166" s="467" t="s">
        <v>403</v>
      </c>
      <c r="AA166" s="467" t="s">
        <v>403</v>
      </c>
      <c r="AB166" s="467" t="s">
        <v>403</v>
      </c>
      <c r="AC166" s="467" t="s">
        <v>403</v>
      </c>
      <c r="AD166" s="467" t="s">
        <v>403</v>
      </c>
      <c r="AE166" s="467" t="s">
        <v>403</v>
      </c>
      <c r="AF166" s="467" t="s">
        <v>403</v>
      </c>
      <c r="AG166" s="467" t="s">
        <v>403</v>
      </c>
      <c r="AH166" s="467" t="s">
        <v>453</v>
      </c>
      <c r="AI166" s="467" t="s">
        <v>403</v>
      </c>
      <c r="AJ166" s="467" t="s">
        <v>403</v>
      </c>
      <c r="AK166" s="467" t="s">
        <v>403</v>
      </c>
      <c r="AL166" s="467" t="s">
        <v>403</v>
      </c>
      <c r="AM166" s="467" t="s">
        <v>403</v>
      </c>
      <c r="AN166" s="467" t="s">
        <v>403</v>
      </c>
      <c r="AO166" s="467" t="s">
        <v>403</v>
      </c>
      <c r="AP166" s="467" t="s">
        <v>403</v>
      </c>
      <c r="AQ166" s="467" t="s">
        <v>403</v>
      </c>
      <c r="AS166" s="455" cm="1">
        <f t="array" ref="AS166">SUM(IF(ISERROR(MATCH(G166:AQ166,I_RCAScoring_Coding,0)),1,0))</f>
        <v>1</v>
      </c>
    </row>
    <row r="167" spans="1:45" ht="54" customHeight="1" x14ac:dyDescent="0.35">
      <c r="A167" s="48">
        <f t="shared" ref="A167:A168" si="6">SUM(AS167)</f>
        <v>0</v>
      </c>
      <c r="C167" s="418">
        <f t="shared" si="5"/>
        <v>157</v>
      </c>
      <c r="D167" s="86" t="str" cm="1">
        <f t="array" ref="D167">IF(ISERROR(INDEX(I_LoE_Hierachy_L1Name,MATCH(E167,LEFT(I_LoE_Hierachy_L2Name,255),0))),"",INDEX(I_LoE_Hierachy_L1Name,MATCH(E167,LEFT(I_LoE_Hierachy_L2Name,255),0)))</f>
        <v>Is there evidence for suitable Approvals management?</v>
      </c>
      <c r="E167" s="86" t="str">
        <v>If Standing Approval (standing financial delegation) is being used, is there evidence that the Standing Approval funding limit has been calculated correctly?</v>
      </c>
      <c r="F167" s="97"/>
      <c r="G167" s="109" t="s">
        <v>403</v>
      </c>
      <c r="H167" s="109" t="s">
        <v>403</v>
      </c>
      <c r="I167" s="109" t="s">
        <v>403</v>
      </c>
      <c r="J167" s="467" t="s">
        <v>403</v>
      </c>
      <c r="K167" s="467" t="s">
        <v>403</v>
      </c>
      <c r="L167" s="467" t="s">
        <v>403</v>
      </c>
      <c r="M167" s="467" t="s">
        <v>403</v>
      </c>
      <c r="N167" s="467" t="s">
        <v>403</v>
      </c>
      <c r="O167" s="467" t="s">
        <v>403</v>
      </c>
      <c r="P167" s="467" t="s">
        <v>403</v>
      </c>
      <c r="Q167" s="467" t="s">
        <v>403</v>
      </c>
      <c r="R167" s="467" t="s">
        <v>403</v>
      </c>
      <c r="S167" s="467" t="s">
        <v>403</v>
      </c>
      <c r="T167" s="467" t="s">
        <v>403</v>
      </c>
      <c r="U167" s="467" t="s">
        <v>403</v>
      </c>
      <c r="V167" s="467" t="s">
        <v>403</v>
      </c>
      <c r="W167" s="467" t="s">
        <v>403</v>
      </c>
      <c r="X167" s="467" t="s">
        <v>403</v>
      </c>
      <c r="Y167" s="467" t="s">
        <v>403</v>
      </c>
      <c r="Z167" s="467" t="s">
        <v>403</v>
      </c>
      <c r="AA167" s="467" t="s">
        <v>403</v>
      </c>
      <c r="AB167" s="467" t="s">
        <v>403</v>
      </c>
      <c r="AC167" s="467" t="s">
        <v>403</v>
      </c>
      <c r="AD167" s="467" t="s">
        <v>403</v>
      </c>
      <c r="AE167" s="467" t="s">
        <v>403</v>
      </c>
      <c r="AF167" s="467" t="s">
        <v>403</v>
      </c>
      <c r="AG167" s="467" t="s">
        <v>403</v>
      </c>
      <c r="AH167" s="467" t="s">
        <v>452</v>
      </c>
      <c r="AI167" s="467" t="s">
        <v>403</v>
      </c>
      <c r="AJ167" s="467" t="s">
        <v>403</v>
      </c>
      <c r="AK167" s="467" t="s">
        <v>403</v>
      </c>
      <c r="AL167" s="467" t="s">
        <v>403</v>
      </c>
      <c r="AM167" s="467" t="s">
        <v>403</v>
      </c>
      <c r="AN167" s="467" t="s">
        <v>403</v>
      </c>
      <c r="AO167" s="467" t="s">
        <v>403</v>
      </c>
      <c r="AP167" s="467" t="s">
        <v>403</v>
      </c>
      <c r="AQ167" s="467" t="s">
        <v>403</v>
      </c>
      <c r="AS167" s="455" cm="1">
        <f t="array" ref="AS167">SUM(IF(ISERROR(MATCH(G167:AQ167,I_RCAScoring_Coding,0)),1,0))</f>
        <v>0</v>
      </c>
    </row>
    <row r="168" spans="1:45" ht="54" customHeight="1" x14ac:dyDescent="0.35">
      <c r="A168" s="48">
        <f t="shared" si="6"/>
        <v>0</v>
      </c>
      <c r="C168" s="418">
        <f t="shared" si="5"/>
        <v>158</v>
      </c>
      <c r="D168" s="86" t="str" cm="1">
        <f t="array" ref="D168">IF(ISERROR(INDEX(I_LoE_Hierachy_L1Name,MATCH(E168,LEFT(I_LoE_Hierachy_L2Name,255),0))),"",INDEX(I_LoE_Hierachy_L1Name,MATCH(E168,LEFT(I_LoE_Hierachy_L2Name,255),0)))</f>
        <v>Is there evidence for suitable Approvals management?</v>
      </c>
      <c r="E168" s="86" t="str">
        <v>Is there evidence of a suitably mature communication requirement and plan for meeting these requirements? E.g. staff and trade union engagement, cross government co-ordination, ministerial announcements, etc.</v>
      </c>
      <c r="F168" s="97"/>
      <c r="G168" s="109" t="s">
        <v>403</v>
      </c>
      <c r="H168" s="109" t="s">
        <v>403</v>
      </c>
      <c r="I168" s="109" t="s">
        <v>403</v>
      </c>
      <c r="J168" s="467" t="s">
        <v>403</v>
      </c>
      <c r="K168" s="467" t="s">
        <v>403</v>
      </c>
      <c r="L168" s="467" t="s">
        <v>403</v>
      </c>
      <c r="M168" s="467" t="s">
        <v>403</v>
      </c>
      <c r="N168" s="467" t="s">
        <v>403</v>
      </c>
      <c r="O168" s="467" t="s">
        <v>403</v>
      </c>
      <c r="P168" s="467" t="s">
        <v>403</v>
      </c>
      <c r="Q168" s="467" t="s">
        <v>403</v>
      </c>
      <c r="R168" s="467" t="s">
        <v>403</v>
      </c>
      <c r="S168" s="467" t="s">
        <v>403</v>
      </c>
      <c r="T168" s="467" t="s">
        <v>403</v>
      </c>
      <c r="U168" s="467" t="s">
        <v>403</v>
      </c>
      <c r="V168" s="467" t="s">
        <v>403</v>
      </c>
      <c r="W168" s="467" t="s">
        <v>403</v>
      </c>
      <c r="X168" s="467" t="s">
        <v>403</v>
      </c>
      <c r="Y168" s="467" t="s">
        <v>403</v>
      </c>
      <c r="Z168" s="467" t="s">
        <v>403</v>
      </c>
      <c r="AA168" s="467" t="s">
        <v>403</v>
      </c>
      <c r="AB168" s="467" t="s">
        <v>403</v>
      </c>
      <c r="AC168" s="467" t="s">
        <v>403</v>
      </c>
      <c r="AD168" s="467" t="s">
        <v>403</v>
      </c>
      <c r="AE168" s="467" t="s">
        <v>403</v>
      </c>
      <c r="AF168" s="467" t="s">
        <v>403</v>
      </c>
      <c r="AG168" s="467" t="s">
        <v>403</v>
      </c>
      <c r="AH168" s="467" t="s">
        <v>448</v>
      </c>
      <c r="AI168" s="467" t="s">
        <v>403</v>
      </c>
      <c r="AJ168" s="467" t="s">
        <v>403</v>
      </c>
      <c r="AK168" s="467" t="s">
        <v>403</v>
      </c>
      <c r="AL168" s="467" t="s">
        <v>403</v>
      </c>
      <c r="AM168" s="467" t="s">
        <v>403</v>
      </c>
      <c r="AN168" s="467" t="s">
        <v>403</v>
      </c>
      <c r="AO168" s="467" t="s">
        <v>403</v>
      </c>
      <c r="AP168" s="467" t="s">
        <v>403</v>
      </c>
      <c r="AQ168" s="467" t="s">
        <v>403</v>
      </c>
      <c r="AS168" s="455" cm="1">
        <f t="array" ref="AS168">SUM(IF(ISERROR(MATCH(G168:AQ168,I_RCAScoring_Coding,0)),1,0))</f>
        <v>0</v>
      </c>
    </row>
    <row r="169" spans="1:45" x14ac:dyDescent="0.35">
      <c r="A169" s="48"/>
      <c r="C169" s="69"/>
      <c r="D169" s="110"/>
      <c r="E169" s="110" t="str">
        <v/>
      </c>
      <c r="F169" s="97"/>
      <c r="G169" s="111"/>
      <c r="H169" s="111"/>
      <c r="I169" s="111"/>
      <c r="J169" s="111"/>
      <c r="K169" s="111"/>
      <c r="L169" s="111"/>
      <c r="M169" s="111"/>
      <c r="N169" s="111"/>
      <c r="O169" s="111"/>
      <c r="P169" s="111"/>
      <c r="Q169" s="111"/>
      <c r="R169" s="111"/>
      <c r="S169" s="111"/>
      <c r="T169" s="111"/>
      <c r="U169" s="111"/>
      <c r="V169" s="111"/>
      <c r="W169" s="111"/>
      <c r="X169" s="111"/>
      <c r="Y169" s="111"/>
      <c r="Z169" s="111"/>
      <c r="AA169" s="111"/>
      <c r="AB169" s="111"/>
      <c r="AC169" s="111"/>
      <c r="AD169" s="111"/>
      <c r="AE169" s="111"/>
      <c r="AF169" s="111"/>
      <c r="AG169" s="111"/>
      <c r="AH169" s="111"/>
      <c r="AI169" s="111"/>
      <c r="AJ169" s="111"/>
      <c r="AK169" s="111"/>
      <c r="AL169" s="111"/>
      <c r="AM169" s="111"/>
      <c r="AN169" s="111"/>
      <c r="AO169" s="111"/>
      <c r="AP169" s="111"/>
      <c r="AQ169" s="111"/>
    </row>
    <row r="170" spans="1:45" x14ac:dyDescent="0.35">
      <c r="A170" s="48"/>
      <c r="C170" s="112" t="str">
        <f xml:space="preserve"> IF(ISERROR(INDEX('Input - LOE Hierarchy (Admin)'!$H$13:$H$452,MATCH('Input - RCAControl (Admin)'!D170,'Input - LOE Hierarchy (Admin)'!$K$13:$K$452,0)) ),"",INDEX('Input - LOE Hierarchy (Admin)'!$H$13:$H$452,MATCH('Input - RCAControl (Admin)'!D170,'Input - LOE Hierarchy (Admin)'!$K$13:$K$452,0)))</f>
        <v/>
      </c>
      <c r="D170" s="97"/>
      <c r="E170" s="97"/>
      <c r="F170" s="97"/>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row>
    <row r="171" spans="1:45" x14ac:dyDescent="0.35">
      <c r="A171" s="48"/>
      <c r="C171" s="112" t="str">
        <f xml:space="preserve"> IF(ISERROR(INDEX('Input - LOE Hierarchy (Admin)'!$H$13:$H$452,MATCH('Input - RCAControl (Admin)'!D171,'Input - LOE Hierarchy (Admin)'!$K$13:$K$452,0)) ),"",INDEX('Input - LOE Hierarchy (Admin)'!$H$13:$H$452,MATCH('Input - RCAControl (Admin)'!D171,'Input - LOE Hierarchy (Admin)'!$K$13:$K$452,0)))</f>
        <v/>
      </c>
      <c r="D171" s="97"/>
      <c r="E171" s="97"/>
      <c r="F171" s="97"/>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row>
    <row r="172" spans="1:45" x14ac:dyDescent="0.35">
      <c r="A172" s="48"/>
      <c r="C172" s="112" t="str">
        <f xml:space="preserve"> IF(ISERROR(INDEX('Input - LOE Hierarchy (Admin)'!$H$13:$H$452,MATCH('Input - RCAControl (Admin)'!D172,'Input - LOE Hierarchy (Admin)'!$K$13:$K$452,0)) ),"",INDEX('Input - LOE Hierarchy (Admin)'!$H$13:$H$452,MATCH('Input - RCAControl (Admin)'!D172,'Input - LOE Hierarchy (Admin)'!$K$13:$K$452,0)))</f>
        <v/>
      </c>
      <c r="D172" s="97"/>
      <c r="E172" s="97"/>
      <c r="F172" s="97"/>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row>
    <row r="173" spans="1:45" ht="20.149999999999999" hidden="1" customHeight="1" x14ac:dyDescent="0.35">
      <c r="A173" s="48"/>
      <c r="C173" s="112" t="str">
        <f xml:space="preserve"> IF(ISERROR(INDEX('Input - LOE Hierarchy (Admin)'!$H$13:$H$452,MATCH('Input - RCAControl (Admin)'!D173,'Input - LOE Hierarchy (Admin)'!$K$13:$K$452,0)) ),"",INDEX('Input - LOE Hierarchy (Admin)'!$H$13:$H$452,MATCH('Input - RCAControl (Admin)'!D173,'Input - LOE Hierarchy (Admin)'!$K$13:$K$452,0)))</f>
        <v/>
      </c>
      <c r="D173" s="97"/>
      <c r="E173" s="97"/>
      <c r="F173" s="97"/>
      <c r="G173" s="113"/>
      <c r="H173" s="113"/>
      <c r="I173" s="113"/>
      <c r="J173" s="113"/>
      <c r="K173" s="113"/>
      <c r="L173" s="113"/>
      <c r="M173" s="113"/>
      <c r="N173" s="113"/>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row>
    <row r="174" spans="1:45" ht="14.5" hidden="1" customHeight="1" x14ac:dyDescent="0.35">
      <c r="A174" s="48"/>
      <c r="C174" s="112" t="str">
        <f xml:space="preserve"> IF(ISERROR(INDEX('Input - LOE Hierarchy (Admin)'!$H$13:$H$452,MATCH('Input - RCAControl (Admin)'!D174,'Input - LOE Hierarchy (Admin)'!$K$13:$K$452,0)) ),"",INDEX('Input - LOE Hierarchy (Admin)'!$H$13:$H$452,MATCH('Input - RCAControl (Admin)'!D174,'Input - LOE Hierarchy (Admin)'!$K$13:$K$452,0)))</f>
        <v/>
      </c>
      <c r="D174" s="97"/>
      <c r="E174" s="97"/>
      <c r="F174" s="97"/>
      <c r="G174" s="113"/>
      <c r="H174" s="113"/>
      <c r="I174" s="113"/>
      <c r="J174" s="113"/>
      <c r="K174" s="113"/>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row>
    <row r="175" spans="1:45" ht="14.5" hidden="1" customHeight="1" x14ac:dyDescent="0.35">
      <c r="A175" s="48"/>
      <c r="C175" s="112" t="str">
        <f xml:space="preserve"> IF(ISERROR(INDEX('Input - LOE Hierarchy (Admin)'!$H$13:$H$452,MATCH('Input - RCAControl (Admin)'!D175,'Input - LOE Hierarchy (Admin)'!$K$13:$K$452,0)) ),"",INDEX('Input - LOE Hierarchy (Admin)'!$H$13:$H$452,MATCH('Input - RCAControl (Admin)'!D175,'Input - LOE Hierarchy (Admin)'!$K$13:$K$452,0)))</f>
        <v/>
      </c>
      <c r="D175" s="97"/>
      <c r="E175" s="97"/>
      <c r="F175" s="97"/>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row>
    <row r="176" spans="1:45" ht="14.5" hidden="1" customHeight="1" x14ac:dyDescent="0.35">
      <c r="A176" s="48"/>
      <c r="C176" s="112" t="str">
        <f xml:space="preserve"> IF(ISERROR(INDEX('Input - LOE Hierarchy (Admin)'!$H$13:$H$452,MATCH('Input - RCAControl (Admin)'!D176,'Input - LOE Hierarchy (Admin)'!$K$13:$K$452,0)) ),"",INDEX('Input - LOE Hierarchy (Admin)'!$H$13:$H$452,MATCH('Input - RCAControl (Admin)'!D176,'Input - LOE Hierarchy (Admin)'!$K$13:$K$452,0)))</f>
        <v/>
      </c>
      <c r="D176" s="97"/>
      <c r="E176" s="97"/>
      <c r="F176" s="97"/>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row>
    <row r="177" spans="1:43" ht="14.5" hidden="1" customHeight="1" x14ac:dyDescent="0.35">
      <c r="A177" s="48"/>
      <c r="C177" s="112" t="str">
        <f xml:space="preserve"> IF(ISERROR(INDEX('Input - LOE Hierarchy (Admin)'!$H$13:$H$452,MATCH('Input - RCAControl (Admin)'!D177,'Input - LOE Hierarchy (Admin)'!$K$13:$K$452,0)) ),"",INDEX('Input - LOE Hierarchy (Admin)'!$H$13:$H$452,MATCH('Input - RCAControl (Admin)'!D177,'Input - LOE Hierarchy (Admin)'!$K$13:$K$452,0)))</f>
        <v/>
      </c>
      <c r="D177" s="97"/>
      <c r="E177" s="97"/>
      <c r="F177" s="97"/>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row>
    <row r="178" spans="1:43" ht="14.5" hidden="1" customHeight="1" x14ac:dyDescent="0.35">
      <c r="A178" s="48"/>
      <c r="C178" s="112" t="str">
        <f xml:space="preserve"> IF(ISERROR(INDEX('Input - LOE Hierarchy (Admin)'!$H$13:$H$452,MATCH('Input - RCAControl (Admin)'!D178,'Input - LOE Hierarchy (Admin)'!$K$13:$K$452,0)) ),"",INDEX('Input - LOE Hierarchy (Admin)'!$H$13:$H$452,MATCH('Input - RCAControl (Admin)'!D178,'Input - LOE Hierarchy (Admin)'!$K$13:$K$452,0)))</f>
        <v/>
      </c>
      <c r="D178" s="97"/>
      <c r="E178" s="97"/>
      <c r="F178" s="97"/>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row>
    <row r="179" spans="1:43" ht="14.5" hidden="1" customHeight="1" x14ac:dyDescent="0.35">
      <c r="A179" s="48"/>
      <c r="C179" s="112" t="str">
        <f xml:space="preserve"> IF(ISERROR(INDEX('Input - LOE Hierarchy (Admin)'!$H$13:$H$452,MATCH('Input - RCAControl (Admin)'!D179,'Input - LOE Hierarchy (Admin)'!$K$13:$K$452,0)) ),"",INDEX('Input - LOE Hierarchy (Admin)'!$H$13:$H$452,MATCH('Input - RCAControl (Admin)'!D179,'Input - LOE Hierarchy (Admin)'!$K$13:$K$452,0)))</f>
        <v/>
      </c>
      <c r="D179" s="97"/>
      <c r="E179" s="97"/>
      <c r="F179" s="97"/>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row>
    <row r="180" spans="1:43" ht="14.5" hidden="1" customHeight="1" x14ac:dyDescent="0.35">
      <c r="A180" s="48"/>
      <c r="C180" s="112" t="str">
        <f xml:space="preserve"> IF(ISERROR(INDEX('Input - LOE Hierarchy (Admin)'!$H$13:$H$452,MATCH('Input - RCAControl (Admin)'!D180,'Input - LOE Hierarchy (Admin)'!$K$13:$K$452,0)) ),"",INDEX('Input - LOE Hierarchy (Admin)'!$H$13:$H$452,MATCH('Input - RCAControl (Admin)'!D180,'Input - LOE Hierarchy (Admin)'!$K$13:$K$452,0)))</f>
        <v/>
      </c>
      <c r="D180" s="97"/>
      <c r="E180" s="97"/>
      <c r="F180" s="97"/>
      <c r="G180" s="113"/>
      <c r="H180" s="113"/>
      <c r="I180" s="113"/>
      <c r="J180" s="113"/>
      <c r="K180" s="113"/>
      <c r="L180" s="113"/>
      <c r="M180" s="113"/>
      <c r="N180" s="113"/>
      <c r="O180" s="113"/>
      <c r="P180" s="113"/>
      <c r="Q180" s="113"/>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row>
    <row r="181" spans="1:43" ht="14.5" hidden="1" customHeight="1" x14ac:dyDescent="0.35">
      <c r="A181" s="48"/>
      <c r="C181" s="112" t="str">
        <f xml:space="preserve"> IF(ISERROR(INDEX('Input - LOE Hierarchy (Admin)'!$H$13:$H$452,MATCH('Input - RCAControl (Admin)'!D181,'Input - LOE Hierarchy (Admin)'!$K$13:$K$452,0)) ),"",INDEX('Input - LOE Hierarchy (Admin)'!$H$13:$H$452,MATCH('Input - RCAControl (Admin)'!D181,'Input - LOE Hierarchy (Admin)'!$K$13:$K$452,0)))</f>
        <v/>
      </c>
      <c r="D181" s="97"/>
      <c r="E181" s="97"/>
      <c r="F181" s="97"/>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row>
    <row r="182" spans="1:43" ht="14.5" hidden="1" customHeight="1" x14ac:dyDescent="0.35">
      <c r="A182" s="48"/>
      <c r="C182" s="112" t="str">
        <f xml:space="preserve"> IF(ISERROR(INDEX('Input - LOE Hierarchy (Admin)'!$H$13:$H$452,MATCH('Input - RCAControl (Admin)'!D182,'Input - LOE Hierarchy (Admin)'!$K$13:$K$452,0)) ),"",INDEX('Input - LOE Hierarchy (Admin)'!$H$13:$H$452,MATCH('Input - RCAControl (Admin)'!D182,'Input - LOE Hierarchy (Admin)'!$K$13:$K$452,0)))</f>
        <v/>
      </c>
      <c r="D182" s="97"/>
      <c r="E182" s="97"/>
      <c r="F182" s="97"/>
      <c r="G182" s="113"/>
      <c r="H182" s="113"/>
      <c r="I182" s="113"/>
      <c r="J182" s="113"/>
      <c r="K182" s="113"/>
      <c r="L182" s="113"/>
      <c r="M182" s="113"/>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row>
    <row r="183" spans="1:43" ht="14.5" hidden="1" customHeight="1" x14ac:dyDescent="0.35">
      <c r="A183" s="48"/>
      <c r="C183" s="112" t="str">
        <f xml:space="preserve"> IF(ISERROR(INDEX('Input - LOE Hierarchy (Admin)'!$H$13:$H$452,MATCH('Input - RCAControl (Admin)'!D183,'Input - LOE Hierarchy (Admin)'!$K$13:$K$452,0)) ),"",INDEX('Input - LOE Hierarchy (Admin)'!$H$13:$H$452,MATCH('Input - RCAControl (Admin)'!D183,'Input - LOE Hierarchy (Admin)'!$K$13:$K$452,0)))</f>
        <v/>
      </c>
      <c r="D183" s="97"/>
      <c r="E183" s="97"/>
      <c r="F183" s="97"/>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row>
    <row r="184" spans="1:43" ht="14.5" hidden="1" customHeight="1" x14ac:dyDescent="0.35">
      <c r="A184" s="48"/>
      <c r="C184" s="112" t="str">
        <f xml:space="preserve"> IF(ISERROR(INDEX('Input - LOE Hierarchy (Admin)'!$H$13:$H$452,MATCH('Input - RCAControl (Admin)'!D184,'Input - LOE Hierarchy (Admin)'!$K$13:$K$452,0)) ),"",INDEX('Input - LOE Hierarchy (Admin)'!$H$13:$H$452,MATCH('Input - RCAControl (Admin)'!D184,'Input - LOE Hierarchy (Admin)'!$K$13:$K$452,0)))</f>
        <v/>
      </c>
      <c r="D184" s="97"/>
      <c r="E184" s="97"/>
      <c r="F184" s="97"/>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row>
    <row r="185" spans="1:43" ht="14.5" hidden="1" customHeight="1" x14ac:dyDescent="0.35">
      <c r="A185" s="48"/>
      <c r="C185" s="112" t="str">
        <f xml:space="preserve"> IF(ISERROR(INDEX('Input - LOE Hierarchy (Admin)'!$H$13:$H$452,MATCH('Input - RCAControl (Admin)'!D185,'Input - LOE Hierarchy (Admin)'!$K$13:$K$452,0)) ),"",INDEX('Input - LOE Hierarchy (Admin)'!$H$13:$H$452,MATCH('Input - RCAControl (Admin)'!D185,'Input - LOE Hierarchy (Admin)'!$K$13:$K$452,0)))</f>
        <v/>
      </c>
      <c r="D185" s="97"/>
      <c r="E185" s="97"/>
      <c r="F185" s="97"/>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row>
    <row r="186" spans="1:43" ht="14.5" hidden="1" customHeight="1" x14ac:dyDescent="0.35">
      <c r="A186" s="48"/>
      <c r="C186" s="112" t="str">
        <f xml:space="preserve"> IF(ISERROR(INDEX('Input - LOE Hierarchy (Admin)'!$H$13:$H$452,MATCH('Input - RCAControl (Admin)'!D186,'Input - LOE Hierarchy (Admin)'!$K$13:$K$452,0)) ),"",INDEX('Input - LOE Hierarchy (Admin)'!$H$13:$H$452,MATCH('Input - RCAControl (Admin)'!D186,'Input - LOE Hierarchy (Admin)'!$K$13:$K$452,0)))</f>
        <v/>
      </c>
      <c r="D186" s="97"/>
      <c r="E186" s="97"/>
      <c r="F186" s="97"/>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row>
    <row r="187" spans="1:43" ht="14.5" hidden="1" customHeight="1" x14ac:dyDescent="0.35">
      <c r="A187" s="48"/>
      <c r="C187" s="112" t="str">
        <f xml:space="preserve"> IF(ISERROR(INDEX('Input - LOE Hierarchy (Admin)'!$H$13:$H$452,MATCH('Input - RCAControl (Admin)'!D187,'Input - LOE Hierarchy (Admin)'!$K$13:$K$452,0)) ),"",INDEX('Input - LOE Hierarchy (Admin)'!$H$13:$H$452,MATCH('Input - RCAControl (Admin)'!D187,'Input - LOE Hierarchy (Admin)'!$K$13:$K$452,0)))</f>
        <v/>
      </c>
      <c r="D187" s="97"/>
      <c r="E187" s="97"/>
      <c r="F187" s="97"/>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row>
    <row r="188" spans="1:43" ht="14.5" hidden="1" customHeight="1" x14ac:dyDescent="0.35">
      <c r="A188" s="48"/>
      <c r="C188" s="112" t="str">
        <f xml:space="preserve"> IF(ISERROR(INDEX('Input - LOE Hierarchy (Admin)'!$H$13:$H$452,MATCH('Input - RCAControl (Admin)'!D188,'Input - LOE Hierarchy (Admin)'!$K$13:$K$452,0)) ),"",INDEX('Input - LOE Hierarchy (Admin)'!$H$13:$H$452,MATCH('Input - RCAControl (Admin)'!D188,'Input - LOE Hierarchy (Admin)'!$K$13:$K$452,0)))</f>
        <v/>
      </c>
      <c r="D188" s="97"/>
      <c r="E188" s="97"/>
      <c r="F188" s="97"/>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row>
    <row r="189" spans="1:43" ht="14.5" hidden="1" customHeight="1" x14ac:dyDescent="0.35">
      <c r="A189" s="48"/>
      <c r="C189" s="112" t="str">
        <f xml:space="preserve"> IF(ISERROR(INDEX('Input - LOE Hierarchy (Admin)'!$H$13:$H$452,MATCH('Input - RCAControl (Admin)'!D189,'Input - LOE Hierarchy (Admin)'!$K$13:$K$452,0)) ),"",INDEX('Input - LOE Hierarchy (Admin)'!$H$13:$H$452,MATCH('Input - RCAControl (Admin)'!D189,'Input - LOE Hierarchy (Admin)'!$K$13:$K$452,0)))</f>
        <v/>
      </c>
      <c r="D189" s="97"/>
      <c r="E189" s="97"/>
      <c r="F189" s="97"/>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row>
    <row r="190" spans="1:43" ht="14.5" hidden="1" customHeight="1" x14ac:dyDescent="0.35">
      <c r="A190" s="48"/>
      <c r="C190" s="112" t="str">
        <f xml:space="preserve"> IF(ISERROR(INDEX('Input - LOE Hierarchy (Admin)'!$H$13:$H$452,MATCH('Input - RCAControl (Admin)'!D190,'Input - LOE Hierarchy (Admin)'!$K$13:$K$452,0)) ),"",INDEX('Input - LOE Hierarchy (Admin)'!$H$13:$H$452,MATCH('Input - RCAControl (Admin)'!D190,'Input - LOE Hierarchy (Admin)'!$K$13:$K$452,0)))</f>
        <v/>
      </c>
      <c r="D190" s="97"/>
      <c r="E190" s="97"/>
      <c r="F190" s="97"/>
      <c r="G190" s="113"/>
      <c r="H190" s="113"/>
      <c r="I190" s="113"/>
      <c r="J190" s="113"/>
      <c r="K190" s="113"/>
      <c r="L190" s="113"/>
      <c r="M190" s="113"/>
      <c r="N190" s="113"/>
      <c r="O190" s="113"/>
      <c r="P190" s="113"/>
      <c r="Q190" s="113"/>
      <c r="R190" s="113"/>
      <c r="S190" s="113"/>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c r="AQ190" s="113"/>
    </row>
    <row r="191" spans="1:43" ht="14.5" hidden="1" customHeight="1" x14ac:dyDescent="0.35">
      <c r="A191" s="48"/>
      <c r="C191" s="112" t="str">
        <f xml:space="preserve"> IF(ISERROR(INDEX('Input - LOE Hierarchy (Admin)'!$H$13:$H$452,MATCH('Input - RCAControl (Admin)'!D191,'Input - LOE Hierarchy (Admin)'!$K$13:$K$452,0)) ),"",INDEX('Input - LOE Hierarchy (Admin)'!$H$13:$H$452,MATCH('Input - RCAControl (Admin)'!D191,'Input - LOE Hierarchy (Admin)'!$K$13:$K$452,0)))</f>
        <v/>
      </c>
      <c r="D191" s="97"/>
      <c r="E191" s="97"/>
      <c r="F191" s="97"/>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row>
    <row r="192" spans="1:43" ht="14.5" hidden="1" customHeight="1" x14ac:dyDescent="0.35">
      <c r="A192" s="48"/>
      <c r="C192" s="112" t="str">
        <f xml:space="preserve"> IF(ISERROR(INDEX('Input - LOE Hierarchy (Admin)'!$H$13:$H$452,MATCH('Input - RCAControl (Admin)'!D192,'Input - LOE Hierarchy (Admin)'!$K$13:$K$452,0)) ),"",INDEX('Input - LOE Hierarchy (Admin)'!$H$13:$H$452,MATCH('Input - RCAControl (Admin)'!D192,'Input - LOE Hierarchy (Admin)'!$K$13:$K$452,0)))</f>
        <v/>
      </c>
      <c r="D192" s="97"/>
      <c r="E192" s="97"/>
      <c r="F192" s="97"/>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row>
    <row r="193" spans="1:43" ht="14.5" hidden="1" customHeight="1" x14ac:dyDescent="0.35">
      <c r="A193" s="48"/>
      <c r="C193" s="112" t="str">
        <f xml:space="preserve"> IF(ISERROR(INDEX('Input - LOE Hierarchy (Admin)'!$H$13:$H$452,MATCH('Input - RCAControl (Admin)'!D193,'Input - LOE Hierarchy (Admin)'!$K$13:$K$452,0)) ),"",INDEX('Input - LOE Hierarchy (Admin)'!$H$13:$H$452,MATCH('Input - RCAControl (Admin)'!D193,'Input - LOE Hierarchy (Admin)'!$K$13:$K$452,0)))</f>
        <v/>
      </c>
      <c r="D193" s="97"/>
      <c r="E193" s="97"/>
      <c r="F193" s="97"/>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row>
    <row r="194" spans="1:43" ht="14.5" hidden="1" customHeight="1" x14ac:dyDescent="0.35">
      <c r="A194" s="48"/>
      <c r="C194" s="112" t="str">
        <f xml:space="preserve"> IF(ISERROR(INDEX('Input - LOE Hierarchy (Admin)'!$H$13:$H$452,MATCH('Input - RCAControl (Admin)'!D194,'Input - LOE Hierarchy (Admin)'!$K$13:$K$452,0)) ),"",INDEX('Input - LOE Hierarchy (Admin)'!$H$13:$H$452,MATCH('Input - RCAControl (Admin)'!D194,'Input - LOE Hierarchy (Admin)'!$K$13:$K$452,0)))</f>
        <v/>
      </c>
      <c r="D194" s="97"/>
      <c r="E194" s="97"/>
      <c r="F194" s="97"/>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row>
    <row r="195" spans="1:43" ht="14.5" hidden="1" customHeight="1" x14ac:dyDescent="0.35">
      <c r="A195" s="48"/>
      <c r="C195" s="112" t="str">
        <f xml:space="preserve"> IF(ISERROR(INDEX('Input - LOE Hierarchy (Admin)'!$H$13:$H$452,MATCH('Input - RCAControl (Admin)'!D195,'Input - LOE Hierarchy (Admin)'!$K$13:$K$452,0)) ),"",INDEX('Input - LOE Hierarchy (Admin)'!$H$13:$H$452,MATCH('Input - RCAControl (Admin)'!D195,'Input - LOE Hierarchy (Admin)'!$K$13:$K$452,0)))</f>
        <v/>
      </c>
      <c r="D195" s="97"/>
      <c r="E195" s="97"/>
      <c r="F195" s="97"/>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row>
    <row r="196" spans="1:43" ht="14.5" hidden="1" customHeight="1" x14ac:dyDescent="0.35">
      <c r="A196" s="48"/>
      <c r="C196" s="112" t="str">
        <f xml:space="preserve"> IF(ISERROR(INDEX('Input - LOE Hierarchy (Admin)'!$H$13:$H$452,MATCH('Input - RCAControl (Admin)'!D196,'Input - LOE Hierarchy (Admin)'!$K$13:$K$452,0)) ),"",INDEX('Input - LOE Hierarchy (Admin)'!$H$13:$H$452,MATCH('Input - RCAControl (Admin)'!D196,'Input - LOE Hierarchy (Admin)'!$K$13:$K$452,0)))</f>
        <v/>
      </c>
      <c r="D196" s="97"/>
      <c r="E196" s="97"/>
      <c r="F196" s="97"/>
      <c r="G196" s="113"/>
      <c r="H196" s="113"/>
      <c r="I196" s="113"/>
      <c r="J196" s="113"/>
      <c r="K196" s="113"/>
      <c r="L196" s="113"/>
      <c r="M196" s="113"/>
      <c r="N196" s="113"/>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row>
    <row r="197" spans="1:43" ht="14.5" hidden="1" customHeight="1" x14ac:dyDescent="0.35">
      <c r="A197" s="48"/>
      <c r="C197" s="112" t="str">
        <f xml:space="preserve"> IF(ISERROR(INDEX('Input - LOE Hierarchy (Admin)'!$H$13:$H$452,MATCH('Input - RCAControl (Admin)'!D197,'Input - LOE Hierarchy (Admin)'!$K$13:$K$452,0)) ),"",INDEX('Input - LOE Hierarchy (Admin)'!$H$13:$H$452,MATCH('Input - RCAControl (Admin)'!D197,'Input - LOE Hierarchy (Admin)'!$K$13:$K$452,0)))</f>
        <v/>
      </c>
      <c r="D197" s="97"/>
      <c r="E197" s="97"/>
      <c r="F197" s="97"/>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row>
    <row r="198" spans="1:43" ht="14.5" hidden="1" customHeight="1" x14ac:dyDescent="0.35">
      <c r="A198" s="48"/>
      <c r="C198" s="112" t="str">
        <f xml:space="preserve"> IF(ISERROR(INDEX('Input - LOE Hierarchy (Admin)'!$H$13:$H$452,MATCH('Input - RCAControl (Admin)'!D198,'Input - LOE Hierarchy (Admin)'!$K$13:$K$452,0)) ),"",INDEX('Input - LOE Hierarchy (Admin)'!$H$13:$H$452,MATCH('Input - RCAControl (Admin)'!D198,'Input - LOE Hierarchy (Admin)'!$K$13:$K$452,0)))</f>
        <v/>
      </c>
      <c r="D198" s="97"/>
      <c r="E198" s="97"/>
      <c r="F198" s="97"/>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row>
    <row r="199" spans="1:43" ht="14.5" hidden="1" customHeight="1" x14ac:dyDescent="0.35">
      <c r="A199" s="48"/>
      <c r="C199" s="112" t="str">
        <f xml:space="preserve"> IF(ISERROR(INDEX('Input - LOE Hierarchy (Admin)'!$H$13:$H$452,MATCH('Input - RCAControl (Admin)'!D199,'Input - LOE Hierarchy (Admin)'!$K$13:$K$452,0)) ),"",INDEX('Input - LOE Hierarchy (Admin)'!$H$13:$H$452,MATCH('Input - RCAControl (Admin)'!D199,'Input - LOE Hierarchy (Admin)'!$K$13:$K$452,0)))</f>
        <v/>
      </c>
      <c r="D199" s="97"/>
      <c r="E199" s="97"/>
      <c r="F199" s="97"/>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row>
    <row r="200" spans="1:43" ht="14.5" hidden="1" customHeight="1" x14ac:dyDescent="0.35">
      <c r="A200" s="48"/>
      <c r="C200" s="112" t="str">
        <f xml:space="preserve"> IF(ISERROR(INDEX('Input - LOE Hierarchy (Admin)'!$H$13:$H$452,MATCH('Input - RCAControl (Admin)'!D200,'Input - LOE Hierarchy (Admin)'!$K$13:$K$452,0)) ),"",INDEX('Input - LOE Hierarchy (Admin)'!$H$13:$H$452,MATCH('Input - RCAControl (Admin)'!D200,'Input - LOE Hierarchy (Admin)'!$K$13:$K$452,0)))</f>
        <v/>
      </c>
      <c r="D200" s="97"/>
      <c r="E200" s="97"/>
      <c r="F200" s="97"/>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row>
    <row r="201" spans="1:43" ht="14.5" hidden="1" customHeight="1" x14ac:dyDescent="0.35">
      <c r="A201" s="48"/>
      <c r="C201" s="112" t="str">
        <f xml:space="preserve"> IF(ISERROR(INDEX('Input - LOE Hierarchy (Admin)'!$H$13:$H$452,MATCH('Input - RCAControl (Admin)'!D201,'Input - LOE Hierarchy (Admin)'!$K$13:$K$452,0)) ),"",INDEX('Input - LOE Hierarchy (Admin)'!$H$13:$H$452,MATCH('Input - RCAControl (Admin)'!D201,'Input - LOE Hierarchy (Admin)'!$K$13:$K$452,0)))</f>
        <v/>
      </c>
      <c r="D201" s="97"/>
      <c r="E201" s="97"/>
      <c r="F201" s="97"/>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row>
    <row r="202" spans="1:43" ht="14.5" hidden="1" customHeight="1" x14ac:dyDescent="0.35">
      <c r="A202" s="48"/>
      <c r="C202" s="112" t="str">
        <f xml:space="preserve"> IF(ISERROR(INDEX('Input - LOE Hierarchy (Admin)'!$H$13:$H$452,MATCH('Input - RCAControl (Admin)'!D202,'Input - LOE Hierarchy (Admin)'!$K$13:$K$452,0)) ),"",INDEX('Input - LOE Hierarchy (Admin)'!$H$13:$H$452,MATCH('Input - RCAControl (Admin)'!D202,'Input - LOE Hierarchy (Admin)'!$K$13:$K$452,0)))</f>
        <v/>
      </c>
      <c r="D202" s="97"/>
      <c r="E202" s="97"/>
      <c r="F202" s="97"/>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row>
    <row r="203" spans="1:43" ht="14.5" hidden="1" customHeight="1" x14ac:dyDescent="0.35">
      <c r="A203" s="48"/>
      <c r="C203" s="112" t="str">
        <f xml:space="preserve"> IF(ISERROR(INDEX('Input - LOE Hierarchy (Admin)'!$H$13:$H$452,MATCH('Input - RCAControl (Admin)'!D203,'Input - LOE Hierarchy (Admin)'!$K$13:$K$452,0)) ),"",INDEX('Input - LOE Hierarchy (Admin)'!$H$13:$H$452,MATCH('Input - RCAControl (Admin)'!D203,'Input - LOE Hierarchy (Admin)'!$K$13:$K$452,0)))</f>
        <v/>
      </c>
      <c r="D203" s="97"/>
      <c r="E203" s="97"/>
      <c r="F203" s="97"/>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row>
    <row r="204" spans="1:43" ht="14.5" hidden="1" customHeight="1" x14ac:dyDescent="0.35">
      <c r="A204" s="48"/>
      <c r="C204" s="112" t="str">
        <f xml:space="preserve"> IF(ISERROR(INDEX('Input - LOE Hierarchy (Admin)'!$H$13:$H$452,MATCH('Input - RCAControl (Admin)'!D204,'Input - LOE Hierarchy (Admin)'!$K$13:$K$452,0)) ),"",INDEX('Input - LOE Hierarchy (Admin)'!$H$13:$H$452,MATCH('Input - RCAControl (Admin)'!D204,'Input - LOE Hierarchy (Admin)'!$K$13:$K$452,0)))</f>
        <v/>
      </c>
      <c r="D204" s="97"/>
      <c r="E204" s="97"/>
      <c r="F204" s="97"/>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row>
    <row r="205" spans="1:43" ht="14.5" hidden="1" customHeight="1" x14ac:dyDescent="0.35">
      <c r="A205" s="48"/>
      <c r="C205" s="112" t="str">
        <f xml:space="preserve"> IF(ISERROR(INDEX('Input - LOE Hierarchy (Admin)'!$H$13:$H$452,MATCH('Input - RCAControl (Admin)'!D205,'Input - LOE Hierarchy (Admin)'!$K$13:$K$452,0)) ),"",INDEX('Input - LOE Hierarchy (Admin)'!$H$13:$H$452,MATCH('Input - RCAControl (Admin)'!D205,'Input - LOE Hierarchy (Admin)'!$K$13:$K$452,0)))</f>
        <v/>
      </c>
      <c r="D205" s="97"/>
      <c r="E205" s="97"/>
      <c r="F205" s="97"/>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row>
    <row r="206" spans="1:43" ht="14.5" hidden="1" customHeight="1" x14ac:dyDescent="0.35">
      <c r="A206" s="48"/>
      <c r="C206" s="112" t="str">
        <f xml:space="preserve"> IF(ISERROR(INDEX('Input - LOE Hierarchy (Admin)'!$H$13:$H$452,MATCH('Input - RCAControl (Admin)'!D206,'Input - LOE Hierarchy (Admin)'!$K$13:$K$452,0)) ),"",INDEX('Input - LOE Hierarchy (Admin)'!$H$13:$H$452,MATCH('Input - RCAControl (Admin)'!D206,'Input - LOE Hierarchy (Admin)'!$K$13:$K$452,0)))</f>
        <v/>
      </c>
      <c r="D206" s="97"/>
      <c r="E206" s="97"/>
      <c r="F206" s="97"/>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row>
    <row r="207" spans="1:43" ht="14.5" hidden="1" customHeight="1" x14ac:dyDescent="0.35">
      <c r="A207" s="48"/>
      <c r="C207" s="112" t="str">
        <f xml:space="preserve"> IF(ISERROR(INDEX('Input - LOE Hierarchy (Admin)'!$H$13:$H$452,MATCH('Input - RCAControl (Admin)'!D207,'Input - LOE Hierarchy (Admin)'!$K$13:$K$452,0)) ),"",INDEX('Input - LOE Hierarchy (Admin)'!$H$13:$H$452,MATCH('Input - RCAControl (Admin)'!D207,'Input - LOE Hierarchy (Admin)'!$K$13:$K$452,0)))</f>
        <v/>
      </c>
      <c r="D207" s="97"/>
      <c r="E207" s="97"/>
      <c r="F207" s="97"/>
      <c r="G207" s="113"/>
      <c r="H207" s="113"/>
      <c r="I207" s="113"/>
      <c r="J207" s="113"/>
      <c r="K207" s="113"/>
      <c r="L207" s="113"/>
      <c r="M207" s="113"/>
      <c r="N207" s="113"/>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row>
    <row r="208" spans="1:43" ht="14.5" hidden="1" customHeight="1" x14ac:dyDescent="0.35">
      <c r="A208" s="48"/>
      <c r="C208" s="112" t="str">
        <f xml:space="preserve"> IF(ISERROR(INDEX('Input - LOE Hierarchy (Admin)'!$H$13:$H$452,MATCH('Input - RCAControl (Admin)'!D208,'Input - LOE Hierarchy (Admin)'!$K$13:$K$452,0)) ),"",INDEX('Input - LOE Hierarchy (Admin)'!$H$13:$H$452,MATCH('Input - RCAControl (Admin)'!D208,'Input - LOE Hierarchy (Admin)'!$K$13:$K$452,0)))</f>
        <v/>
      </c>
      <c r="D208" s="97"/>
      <c r="E208" s="97"/>
      <c r="F208" s="97"/>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row>
    <row r="209" spans="1:43" ht="14.5" hidden="1" customHeight="1" x14ac:dyDescent="0.35">
      <c r="A209" s="48"/>
      <c r="C209" s="112" t="str">
        <f xml:space="preserve"> IF(ISERROR(INDEX('Input - LOE Hierarchy (Admin)'!$H$13:$H$452,MATCH('Input - RCAControl (Admin)'!D209,'Input - LOE Hierarchy (Admin)'!$K$13:$K$452,0)) ),"",INDEX('Input - LOE Hierarchy (Admin)'!$H$13:$H$452,MATCH('Input - RCAControl (Admin)'!D209,'Input - LOE Hierarchy (Admin)'!$K$13:$K$452,0)))</f>
        <v/>
      </c>
      <c r="D209" s="97"/>
      <c r="E209" s="97"/>
      <c r="F209" s="97"/>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row>
    <row r="210" spans="1:43" ht="14.5" hidden="1" customHeight="1" x14ac:dyDescent="0.35">
      <c r="A210" s="48"/>
      <c r="C210" s="112" t="str">
        <f xml:space="preserve"> IF(ISERROR(INDEX('Input - LOE Hierarchy (Admin)'!$H$13:$H$452,MATCH('Input - RCAControl (Admin)'!D210,'Input - LOE Hierarchy (Admin)'!$K$13:$K$452,0)) ),"",INDEX('Input - LOE Hierarchy (Admin)'!$H$13:$H$452,MATCH('Input - RCAControl (Admin)'!D210,'Input - LOE Hierarchy (Admin)'!$K$13:$K$452,0)))</f>
        <v/>
      </c>
      <c r="D210" s="97"/>
      <c r="E210" s="97"/>
      <c r="F210" s="97"/>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row>
    <row r="211" spans="1:43" ht="14.5" hidden="1" customHeight="1" x14ac:dyDescent="0.35">
      <c r="A211" s="48"/>
      <c r="C211" s="112" t="str">
        <f xml:space="preserve"> IF(ISERROR(INDEX('Input - LOE Hierarchy (Admin)'!$H$13:$H$452,MATCH('Input - RCAControl (Admin)'!D211,'Input - LOE Hierarchy (Admin)'!$K$13:$K$452,0)) ),"",INDEX('Input - LOE Hierarchy (Admin)'!$H$13:$H$452,MATCH('Input - RCAControl (Admin)'!D211,'Input - LOE Hierarchy (Admin)'!$K$13:$K$452,0)))</f>
        <v/>
      </c>
      <c r="D211" s="97"/>
      <c r="E211" s="97"/>
      <c r="F211" s="97"/>
      <c r="G211" s="113"/>
      <c r="H211" s="113"/>
      <c r="I211" s="113"/>
      <c r="J211" s="113"/>
      <c r="K211" s="113"/>
      <c r="L211" s="113"/>
      <c r="M211" s="113"/>
      <c r="N211" s="113"/>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row>
    <row r="212" spans="1:43" ht="14.5" hidden="1" customHeight="1" x14ac:dyDescent="0.35">
      <c r="A212" s="48"/>
      <c r="C212" s="112" t="str">
        <f xml:space="preserve"> IF(ISERROR(INDEX('Input - LOE Hierarchy (Admin)'!$H$13:$H$452,MATCH('Input - RCAControl (Admin)'!D212,'Input - LOE Hierarchy (Admin)'!$K$13:$K$452,0)) ),"",INDEX('Input - LOE Hierarchy (Admin)'!$H$13:$H$452,MATCH('Input - RCAControl (Admin)'!D212,'Input - LOE Hierarchy (Admin)'!$K$13:$K$452,0)))</f>
        <v/>
      </c>
      <c r="D212" s="97"/>
      <c r="E212" s="97"/>
      <c r="F212" s="97"/>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row>
    <row r="213" spans="1:43" ht="14.5" hidden="1" customHeight="1" x14ac:dyDescent="0.35">
      <c r="A213" s="48"/>
      <c r="C213" s="112" t="str">
        <f xml:space="preserve"> IF(ISERROR(INDEX('Input - LOE Hierarchy (Admin)'!$H$13:$H$452,MATCH('Input - RCAControl (Admin)'!D213,'Input - LOE Hierarchy (Admin)'!$K$13:$K$452,0)) ),"",INDEX('Input - LOE Hierarchy (Admin)'!$H$13:$H$452,MATCH('Input - RCAControl (Admin)'!D213,'Input - LOE Hierarchy (Admin)'!$K$13:$K$452,0)))</f>
        <v/>
      </c>
      <c r="D213" s="97"/>
      <c r="E213" s="97"/>
      <c r="F213" s="97"/>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row>
    <row r="214" spans="1:43" ht="14.5" hidden="1" customHeight="1" x14ac:dyDescent="0.35">
      <c r="A214" s="48"/>
      <c r="C214" s="112" t="str">
        <f xml:space="preserve"> IF(ISERROR(INDEX('Input - LOE Hierarchy (Admin)'!$H$13:$H$452,MATCH('Input - RCAControl (Admin)'!D214,'Input - LOE Hierarchy (Admin)'!$K$13:$K$452,0)) ),"",INDEX('Input - LOE Hierarchy (Admin)'!$H$13:$H$452,MATCH('Input - RCAControl (Admin)'!D214,'Input - LOE Hierarchy (Admin)'!$K$13:$K$452,0)))</f>
        <v/>
      </c>
      <c r="D214" s="97"/>
      <c r="E214" s="97"/>
      <c r="F214" s="97"/>
      <c r="G214" s="113"/>
      <c r="H214" s="113"/>
      <c r="I214" s="113"/>
      <c r="J214" s="113"/>
      <c r="K214" s="113"/>
      <c r="L214" s="113"/>
      <c r="M214" s="113"/>
      <c r="N214" s="113"/>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row>
    <row r="215" spans="1:43" ht="14.5" hidden="1" customHeight="1" x14ac:dyDescent="0.35">
      <c r="A215" s="48"/>
      <c r="C215" s="112" t="str">
        <f xml:space="preserve"> IF(ISERROR(INDEX('Input - LOE Hierarchy (Admin)'!$H$13:$H$452,MATCH('Input - RCAControl (Admin)'!D215,'Input - LOE Hierarchy (Admin)'!$K$13:$K$452,0)) ),"",INDEX('Input - LOE Hierarchy (Admin)'!$H$13:$H$452,MATCH('Input - RCAControl (Admin)'!D215,'Input - LOE Hierarchy (Admin)'!$K$13:$K$452,0)))</f>
        <v/>
      </c>
      <c r="D215" s="97"/>
      <c r="E215" s="97"/>
      <c r="F215" s="97"/>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row>
    <row r="216" spans="1:43" ht="14.5" hidden="1" customHeight="1" x14ac:dyDescent="0.35">
      <c r="A216" s="48"/>
      <c r="C216" s="112" t="str">
        <f xml:space="preserve"> IF(ISERROR(INDEX('Input - LOE Hierarchy (Admin)'!$H$13:$H$452,MATCH('Input - RCAControl (Admin)'!D216,'Input - LOE Hierarchy (Admin)'!$K$13:$K$452,0)) ),"",INDEX('Input - LOE Hierarchy (Admin)'!$H$13:$H$452,MATCH('Input - RCAControl (Admin)'!D216,'Input - LOE Hierarchy (Admin)'!$K$13:$K$452,0)))</f>
        <v/>
      </c>
      <c r="D216" s="97"/>
      <c r="E216" s="97"/>
      <c r="F216" s="97"/>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row>
    <row r="217" spans="1:43" ht="14.5" hidden="1" customHeight="1" x14ac:dyDescent="0.35">
      <c r="A217" s="48"/>
      <c r="C217" s="112" t="str">
        <f xml:space="preserve"> IF(ISERROR(INDEX('Input - LOE Hierarchy (Admin)'!$H$13:$H$452,MATCH('Input - RCAControl (Admin)'!D217,'Input - LOE Hierarchy (Admin)'!$K$13:$K$452,0)) ),"",INDEX('Input - LOE Hierarchy (Admin)'!$H$13:$H$452,MATCH('Input - RCAControl (Admin)'!D217,'Input - LOE Hierarchy (Admin)'!$K$13:$K$452,0)))</f>
        <v/>
      </c>
      <c r="D217" s="97"/>
      <c r="E217" s="97"/>
      <c r="F217" s="97"/>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row>
    <row r="218" spans="1:43" ht="14.5" hidden="1" customHeight="1" x14ac:dyDescent="0.35">
      <c r="A218" s="48"/>
      <c r="C218" s="112" t="str">
        <f xml:space="preserve"> IF(ISERROR(INDEX('Input - LOE Hierarchy (Admin)'!$H$13:$H$452,MATCH('Input - RCAControl (Admin)'!D218,'Input - LOE Hierarchy (Admin)'!$K$13:$K$452,0)) ),"",INDEX('Input - LOE Hierarchy (Admin)'!$H$13:$H$452,MATCH('Input - RCAControl (Admin)'!D218,'Input - LOE Hierarchy (Admin)'!$K$13:$K$452,0)))</f>
        <v/>
      </c>
      <c r="D218" s="97"/>
      <c r="E218" s="97"/>
      <c r="F218" s="97"/>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row>
    <row r="219" spans="1:43" ht="14.5" hidden="1" customHeight="1" x14ac:dyDescent="0.35">
      <c r="A219" s="48"/>
      <c r="C219" s="112" t="str">
        <f xml:space="preserve"> IF(ISERROR(INDEX('Input - LOE Hierarchy (Admin)'!$H$13:$H$452,MATCH('Input - RCAControl (Admin)'!D219,'Input - LOE Hierarchy (Admin)'!$K$13:$K$452,0)) ),"",INDEX('Input - LOE Hierarchy (Admin)'!$H$13:$H$452,MATCH('Input - RCAControl (Admin)'!D219,'Input - LOE Hierarchy (Admin)'!$K$13:$K$452,0)))</f>
        <v/>
      </c>
      <c r="D219" s="97"/>
      <c r="E219" s="97"/>
      <c r="F219" s="97"/>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row>
    <row r="220" spans="1:43" ht="14.5" hidden="1" customHeight="1" x14ac:dyDescent="0.35">
      <c r="A220" s="48"/>
      <c r="C220" s="112" t="str">
        <f xml:space="preserve"> IF(ISERROR(INDEX('Input - LOE Hierarchy (Admin)'!$H$13:$H$452,MATCH('Input - RCAControl (Admin)'!D220,'Input - LOE Hierarchy (Admin)'!$K$13:$K$452,0)) ),"",INDEX('Input - LOE Hierarchy (Admin)'!$H$13:$H$452,MATCH('Input - RCAControl (Admin)'!D220,'Input - LOE Hierarchy (Admin)'!$K$13:$K$452,0)))</f>
        <v/>
      </c>
      <c r="D220" s="97"/>
      <c r="E220" s="97"/>
      <c r="F220" s="97"/>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row>
    <row r="221" spans="1:43" ht="14.5" hidden="1" customHeight="1" x14ac:dyDescent="0.35">
      <c r="A221" s="48"/>
      <c r="C221" s="112" t="str">
        <f xml:space="preserve"> IF(ISERROR(INDEX('Input - LOE Hierarchy (Admin)'!$H$13:$H$452,MATCH('Input - RCAControl (Admin)'!D221,'Input - LOE Hierarchy (Admin)'!$K$13:$K$452,0)) ),"",INDEX('Input - LOE Hierarchy (Admin)'!$H$13:$H$452,MATCH('Input - RCAControl (Admin)'!D221,'Input - LOE Hierarchy (Admin)'!$K$13:$K$452,0)))</f>
        <v/>
      </c>
      <c r="D221" s="97"/>
      <c r="E221" s="97"/>
      <c r="F221" s="97"/>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row>
    <row r="222" spans="1:43" ht="14.5" hidden="1" customHeight="1" x14ac:dyDescent="0.35">
      <c r="A222" s="48"/>
      <c r="C222" s="112" t="str">
        <f xml:space="preserve"> IF(ISERROR(INDEX('Input - LOE Hierarchy (Admin)'!$H$13:$H$452,MATCH('Input - RCAControl (Admin)'!D222,'Input - LOE Hierarchy (Admin)'!$K$13:$K$452,0)) ),"",INDEX('Input - LOE Hierarchy (Admin)'!$H$13:$H$452,MATCH('Input - RCAControl (Admin)'!D222,'Input - LOE Hierarchy (Admin)'!$K$13:$K$452,0)))</f>
        <v/>
      </c>
      <c r="D222" s="97"/>
      <c r="E222" s="97"/>
      <c r="F222" s="97"/>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row>
    <row r="223" spans="1:43" ht="14.5" hidden="1" customHeight="1" x14ac:dyDescent="0.35">
      <c r="A223" s="48"/>
      <c r="C223" s="112" t="str">
        <f xml:space="preserve"> IF(ISERROR(INDEX('Input - LOE Hierarchy (Admin)'!$H$13:$H$452,MATCH('Input - RCAControl (Admin)'!D223,'Input - LOE Hierarchy (Admin)'!$K$13:$K$452,0)) ),"",INDEX('Input - LOE Hierarchy (Admin)'!$H$13:$H$452,MATCH('Input - RCAControl (Admin)'!D223,'Input - LOE Hierarchy (Admin)'!$K$13:$K$452,0)))</f>
        <v/>
      </c>
      <c r="D223" s="97"/>
      <c r="E223" s="97"/>
      <c r="F223" s="97"/>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row>
    <row r="224" spans="1:43" ht="14.5" hidden="1" customHeight="1" x14ac:dyDescent="0.35">
      <c r="A224" s="48"/>
      <c r="C224" s="112" t="str">
        <f xml:space="preserve"> IF(ISERROR(INDEX('Input - LOE Hierarchy (Admin)'!$H$13:$H$452,MATCH('Input - RCAControl (Admin)'!D224,'Input - LOE Hierarchy (Admin)'!$K$13:$K$452,0)) ),"",INDEX('Input - LOE Hierarchy (Admin)'!$H$13:$H$452,MATCH('Input - RCAControl (Admin)'!D224,'Input - LOE Hierarchy (Admin)'!$K$13:$K$452,0)))</f>
        <v/>
      </c>
      <c r="D224" s="97"/>
      <c r="E224" s="97"/>
      <c r="F224" s="97"/>
      <c r="G224" s="113"/>
      <c r="H224" s="113"/>
      <c r="I224" s="113"/>
      <c r="J224" s="113"/>
      <c r="K224" s="113"/>
      <c r="L224" s="113"/>
      <c r="M224" s="113"/>
      <c r="N224" s="113"/>
      <c r="O224" s="113"/>
      <c r="P224" s="113"/>
      <c r="Q224" s="113"/>
      <c r="R224" s="113"/>
      <c r="S224" s="113"/>
      <c r="T224" s="113"/>
      <c r="U224" s="113"/>
      <c r="V224" s="113"/>
      <c r="W224" s="113"/>
      <c r="X224" s="113"/>
      <c r="Y224" s="113"/>
      <c r="Z224" s="113"/>
      <c r="AA224" s="113"/>
      <c r="AB224" s="113"/>
      <c r="AC224" s="113"/>
      <c r="AD224" s="113"/>
      <c r="AE224" s="113"/>
      <c r="AF224" s="113"/>
      <c r="AG224" s="113"/>
      <c r="AH224" s="113"/>
      <c r="AI224" s="113"/>
      <c r="AJ224" s="113"/>
      <c r="AK224" s="113"/>
      <c r="AL224" s="113"/>
      <c r="AM224" s="113"/>
      <c r="AN224" s="113"/>
      <c r="AO224" s="113"/>
      <c r="AP224" s="113"/>
      <c r="AQ224" s="113"/>
    </row>
    <row r="225" spans="1:43" ht="14.5" hidden="1" customHeight="1" x14ac:dyDescent="0.35">
      <c r="A225" s="48"/>
      <c r="C225" s="112" t="str">
        <f xml:space="preserve"> IF(ISERROR(INDEX('Input - LOE Hierarchy (Admin)'!$H$13:$H$452,MATCH('Input - RCAControl (Admin)'!D225,'Input - LOE Hierarchy (Admin)'!$K$13:$K$452,0)) ),"",INDEX('Input - LOE Hierarchy (Admin)'!$H$13:$H$452,MATCH('Input - RCAControl (Admin)'!D225,'Input - LOE Hierarchy (Admin)'!$K$13:$K$452,0)))</f>
        <v/>
      </c>
      <c r="D225" s="97"/>
      <c r="E225" s="97"/>
      <c r="F225" s="97"/>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row>
    <row r="226" spans="1:43" ht="14.5" hidden="1" customHeight="1" x14ac:dyDescent="0.35">
      <c r="A226" s="48"/>
      <c r="C226" s="112" t="str">
        <f xml:space="preserve"> IF(ISERROR(INDEX('Input - LOE Hierarchy (Admin)'!$H$13:$H$452,MATCH('Input - RCAControl (Admin)'!D226,'Input - LOE Hierarchy (Admin)'!$K$13:$K$452,0)) ),"",INDEX('Input - LOE Hierarchy (Admin)'!$H$13:$H$452,MATCH('Input - RCAControl (Admin)'!D226,'Input - LOE Hierarchy (Admin)'!$K$13:$K$452,0)))</f>
        <v/>
      </c>
      <c r="D226" s="97"/>
      <c r="E226" s="97"/>
      <c r="F226" s="97"/>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row>
    <row r="227" spans="1:43" ht="14.5" hidden="1" customHeight="1" x14ac:dyDescent="0.35">
      <c r="A227" s="48"/>
      <c r="C227" s="112" t="str">
        <f xml:space="preserve"> IF(ISERROR(INDEX('Input - LOE Hierarchy (Admin)'!$H$13:$H$452,MATCH('Input - RCAControl (Admin)'!D227,'Input - LOE Hierarchy (Admin)'!$K$13:$K$452,0)) ),"",INDEX('Input - LOE Hierarchy (Admin)'!$H$13:$H$452,MATCH('Input - RCAControl (Admin)'!D227,'Input - LOE Hierarchy (Admin)'!$K$13:$K$452,0)))</f>
        <v/>
      </c>
      <c r="D227" s="97"/>
      <c r="E227" s="97"/>
      <c r="F227" s="97"/>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row>
    <row r="228" spans="1:43" ht="14.5" hidden="1" customHeight="1" x14ac:dyDescent="0.35">
      <c r="A228" s="48"/>
      <c r="C228" s="112" t="str">
        <f xml:space="preserve"> IF(ISERROR(INDEX('Input - LOE Hierarchy (Admin)'!$H$13:$H$452,MATCH('Input - RCAControl (Admin)'!D228,'Input - LOE Hierarchy (Admin)'!$K$13:$K$452,0)) ),"",INDEX('Input - LOE Hierarchy (Admin)'!$H$13:$H$452,MATCH('Input - RCAControl (Admin)'!D228,'Input - LOE Hierarchy (Admin)'!$K$13:$K$452,0)))</f>
        <v/>
      </c>
      <c r="D228" s="97"/>
      <c r="E228" s="97"/>
      <c r="F228" s="97"/>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row>
    <row r="229" spans="1:43" ht="14.5" hidden="1" customHeight="1" x14ac:dyDescent="0.35">
      <c r="A229" s="48"/>
      <c r="C229" s="112" t="str">
        <f xml:space="preserve"> IF(ISERROR(INDEX('Input - LOE Hierarchy (Admin)'!$H$13:$H$452,MATCH('Input - RCAControl (Admin)'!D229,'Input - LOE Hierarchy (Admin)'!$K$13:$K$452,0)) ),"",INDEX('Input - LOE Hierarchy (Admin)'!$H$13:$H$452,MATCH('Input - RCAControl (Admin)'!D229,'Input - LOE Hierarchy (Admin)'!$K$13:$K$452,0)))</f>
        <v/>
      </c>
      <c r="D229" s="97"/>
      <c r="E229" s="97"/>
      <c r="F229" s="97"/>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row>
    <row r="230" spans="1:43" ht="14.5" hidden="1" customHeight="1" x14ac:dyDescent="0.35">
      <c r="A230" s="48"/>
      <c r="C230" s="112" t="str">
        <f xml:space="preserve"> IF(ISERROR(INDEX('Input - LOE Hierarchy (Admin)'!$H$13:$H$452,MATCH('Input - RCAControl (Admin)'!D230,'Input - LOE Hierarchy (Admin)'!$K$13:$K$452,0)) ),"",INDEX('Input - LOE Hierarchy (Admin)'!$H$13:$H$452,MATCH('Input - RCAControl (Admin)'!D230,'Input - LOE Hierarchy (Admin)'!$K$13:$K$452,0)))</f>
        <v/>
      </c>
      <c r="D230" s="97"/>
      <c r="E230" s="97"/>
      <c r="F230" s="97"/>
      <c r="G230" s="113"/>
      <c r="H230" s="113"/>
      <c r="I230" s="113"/>
      <c r="J230" s="113"/>
      <c r="K230" s="113"/>
      <c r="L230" s="113"/>
      <c r="M230" s="113"/>
      <c r="N230" s="113"/>
      <c r="O230" s="113"/>
      <c r="P230" s="113"/>
      <c r="Q230" s="113"/>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row>
    <row r="231" spans="1:43" ht="14.5" hidden="1" customHeight="1" x14ac:dyDescent="0.35">
      <c r="A231" s="48"/>
      <c r="C231" s="112" t="str">
        <f xml:space="preserve"> IF(ISERROR(INDEX('Input - LOE Hierarchy (Admin)'!$H$13:$H$452,MATCH('Input - RCAControl (Admin)'!D231,'Input - LOE Hierarchy (Admin)'!$K$13:$K$452,0)) ),"",INDEX('Input - LOE Hierarchy (Admin)'!$H$13:$H$452,MATCH('Input - RCAControl (Admin)'!D231,'Input - LOE Hierarchy (Admin)'!$K$13:$K$452,0)))</f>
        <v/>
      </c>
      <c r="D231" s="97"/>
      <c r="E231" s="97"/>
      <c r="F231" s="97"/>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row>
    <row r="232" spans="1:43" ht="14.5" hidden="1" customHeight="1" x14ac:dyDescent="0.35">
      <c r="A232" s="48"/>
      <c r="C232" s="112" t="str">
        <f xml:space="preserve"> IF(ISERROR(INDEX('Input - LOE Hierarchy (Admin)'!$H$13:$H$452,MATCH('Input - RCAControl (Admin)'!D232,'Input - LOE Hierarchy (Admin)'!$K$13:$K$452,0)) ),"",INDEX('Input - LOE Hierarchy (Admin)'!$H$13:$H$452,MATCH('Input - RCAControl (Admin)'!D232,'Input - LOE Hierarchy (Admin)'!$K$13:$K$452,0)))</f>
        <v/>
      </c>
      <c r="D232" s="97"/>
      <c r="E232" s="97"/>
      <c r="F232" s="97"/>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row>
    <row r="233" spans="1:43" ht="14.5" hidden="1" customHeight="1" x14ac:dyDescent="0.35">
      <c r="A233" s="48"/>
      <c r="C233" s="112" t="str">
        <f xml:space="preserve"> IF(ISERROR(INDEX('Input - LOE Hierarchy (Admin)'!$H$13:$H$452,MATCH('Input - RCAControl (Admin)'!D233,'Input - LOE Hierarchy (Admin)'!$K$13:$K$452,0)) ),"",INDEX('Input - LOE Hierarchy (Admin)'!$H$13:$H$452,MATCH('Input - RCAControl (Admin)'!D233,'Input - LOE Hierarchy (Admin)'!$K$13:$K$452,0)))</f>
        <v/>
      </c>
      <c r="D233" s="97"/>
      <c r="E233" s="97"/>
      <c r="F233" s="97"/>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row>
    <row r="234" spans="1:43" ht="14.5" hidden="1" customHeight="1" x14ac:dyDescent="0.35">
      <c r="A234" s="48"/>
      <c r="C234" s="112" t="str">
        <f xml:space="preserve"> IF(ISERROR(INDEX('Input - LOE Hierarchy (Admin)'!$H$13:$H$452,MATCH('Input - RCAControl (Admin)'!D234,'Input - LOE Hierarchy (Admin)'!$K$13:$K$452,0)) ),"",INDEX('Input - LOE Hierarchy (Admin)'!$H$13:$H$452,MATCH('Input - RCAControl (Admin)'!D234,'Input - LOE Hierarchy (Admin)'!$K$13:$K$452,0)))</f>
        <v/>
      </c>
      <c r="D234" s="97"/>
      <c r="E234" s="97"/>
      <c r="F234" s="97"/>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row>
    <row r="235" spans="1:43" ht="14.5" hidden="1" customHeight="1" x14ac:dyDescent="0.35">
      <c r="A235" s="48"/>
      <c r="C235" s="112" t="str">
        <f xml:space="preserve"> IF(ISERROR(INDEX('Input - LOE Hierarchy (Admin)'!$H$13:$H$452,MATCH('Input - RCAControl (Admin)'!D235,'Input - LOE Hierarchy (Admin)'!$K$13:$K$452,0)) ),"",INDEX('Input - LOE Hierarchy (Admin)'!$H$13:$H$452,MATCH('Input - RCAControl (Admin)'!D235,'Input - LOE Hierarchy (Admin)'!$K$13:$K$452,0)))</f>
        <v/>
      </c>
      <c r="D235" s="97"/>
      <c r="E235" s="97"/>
      <c r="F235" s="97"/>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row>
    <row r="236" spans="1:43" ht="14.5" hidden="1" customHeight="1" x14ac:dyDescent="0.35">
      <c r="A236" s="48"/>
      <c r="C236" s="112" t="str">
        <f xml:space="preserve"> IF(ISERROR(INDEX('Input - LOE Hierarchy (Admin)'!$H$13:$H$452,MATCH('Input - RCAControl (Admin)'!D236,'Input - LOE Hierarchy (Admin)'!$K$13:$K$452,0)) ),"",INDEX('Input - LOE Hierarchy (Admin)'!$H$13:$H$452,MATCH('Input - RCAControl (Admin)'!D236,'Input - LOE Hierarchy (Admin)'!$K$13:$K$452,0)))</f>
        <v/>
      </c>
      <c r="D236" s="97"/>
      <c r="E236" s="97"/>
      <c r="F236" s="97"/>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row>
    <row r="237" spans="1:43" ht="14.5" hidden="1" customHeight="1" x14ac:dyDescent="0.35">
      <c r="A237" s="48"/>
      <c r="C237" s="112" t="str">
        <f xml:space="preserve"> IF(ISERROR(INDEX('Input - LOE Hierarchy (Admin)'!$H$13:$H$452,MATCH('Input - RCAControl (Admin)'!D237,'Input - LOE Hierarchy (Admin)'!$K$13:$K$452,0)) ),"",INDEX('Input - LOE Hierarchy (Admin)'!$H$13:$H$452,MATCH('Input - RCAControl (Admin)'!D237,'Input - LOE Hierarchy (Admin)'!$K$13:$K$452,0)))</f>
        <v/>
      </c>
      <c r="D237" s="97"/>
      <c r="E237" s="97"/>
      <c r="F237" s="97"/>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row>
    <row r="238" spans="1:43" ht="14.5" hidden="1" customHeight="1" x14ac:dyDescent="0.35">
      <c r="A238" s="48"/>
      <c r="C238" s="112" t="str">
        <f xml:space="preserve"> IF(ISERROR(INDEX('Input - LOE Hierarchy (Admin)'!$H$13:$H$452,MATCH('Input - RCAControl (Admin)'!D238,'Input - LOE Hierarchy (Admin)'!$K$13:$K$452,0)) ),"",INDEX('Input - LOE Hierarchy (Admin)'!$H$13:$H$452,MATCH('Input - RCAControl (Admin)'!D238,'Input - LOE Hierarchy (Admin)'!$K$13:$K$452,0)))</f>
        <v/>
      </c>
      <c r="D238" s="97"/>
      <c r="E238" s="97"/>
      <c r="F238" s="97"/>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row>
    <row r="239" spans="1:43" ht="14.5" hidden="1" customHeight="1" x14ac:dyDescent="0.35">
      <c r="A239" s="48"/>
      <c r="C239" s="112" t="str">
        <f xml:space="preserve"> IF(ISERROR(INDEX('Input - LOE Hierarchy (Admin)'!$H$13:$H$452,MATCH('Input - RCAControl (Admin)'!D239,'Input - LOE Hierarchy (Admin)'!$K$13:$K$452,0)) ),"",INDEX('Input - LOE Hierarchy (Admin)'!$H$13:$H$452,MATCH('Input - RCAControl (Admin)'!D239,'Input - LOE Hierarchy (Admin)'!$K$13:$K$452,0)))</f>
        <v/>
      </c>
      <c r="D239" s="97"/>
      <c r="E239" s="97"/>
      <c r="F239" s="97"/>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row>
    <row r="240" spans="1:43" ht="14.5" hidden="1" customHeight="1" x14ac:dyDescent="0.35">
      <c r="A240" s="48"/>
      <c r="C240" s="112" t="str">
        <f xml:space="preserve"> IF(ISERROR(INDEX('Input - LOE Hierarchy (Admin)'!$H$13:$H$452,MATCH('Input - RCAControl (Admin)'!D240,'Input - LOE Hierarchy (Admin)'!$K$13:$K$452,0)) ),"",INDEX('Input - LOE Hierarchy (Admin)'!$H$13:$H$452,MATCH('Input - RCAControl (Admin)'!D240,'Input - LOE Hierarchy (Admin)'!$K$13:$K$452,0)))</f>
        <v/>
      </c>
      <c r="D240" s="97"/>
      <c r="E240" s="97"/>
      <c r="F240" s="97"/>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row>
    <row r="241" spans="1:43" ht="14.5" hidden="1" customHeight="1" x14ac:dyDescent="0.35">
      <c r="A241" s="48"/>
      <c r="C241" s="112" t="str">
        <f xml:space="preserve"> IF(ISERROR(INDEX('Input - LOE Hierarchy (Admin)'!$H$13:$H$452,MATCH('Input - RCAControl (Admin)'!D241,'Input - LOE Hierarchy (Admin)'!$K$13:$K$452,0)) ),"",INDEX('Input - LOE Hierarchy (Admin)'!$H$13:$H$452,MATCH('Input - RCAControl (Admin)'!D241,'Input - LOE Hierarchy (Admin)'!$K$13:$K$452,0)))</f>
        <v/>
      </c>
      <c r="D241" s="97"/>
      <c r="E241" s="97"/>
      <c r="F241" s="97"/>
      <c r="G241" s="113"/>
      <c r="H241" s="113"/>
      <c r="I241" s="113"/>
      <c r="J241" s="113"/>
      <c r="K241" s="113"/>
      <c r="L241" s="113"/>
      <c r="M241" s="113"/>
      <c r="N241" s="113"/>
      <c r="O241" s="113"/>
      <c r="P241" s="113"/>
      <c r="Q241" s="113"/>
      <c r="R241" s="113"/>
      <c r="S241" s="113"/>
      <c r="T241" s="113"/>
      <c r="U241" s="113"/>
      <c r="V241" s="113"/>
      <c r="W241" s="113"/>
      <c r="X241" s="113"/>
      <c r="Y241" s="113"/>
      <c r="Z241" s="113"/>
      <c r="AA241" s="113"/>
      <c r="AB241" s="113"/>
      <c r="AC241" s="113"/>
      <c r="AD241" s="113"/>
      <c r="AE241" s="113"/>
      <c r="AF241" s="113"/>
      <c r="AG241" s="113"/>
      <c r="AH241" s="113"/>
      <c r="AI241" s="113"/>
      <c r="AJ241" s="113"/>
      <c r="AK241" s="113"/>
      <c r="AL241" s="113"/>
      <c r="AM241" s="113"/>
      <c r="AN241" s="113"/>
      <c r="AO241" s="113"/>
      <c r="AP241" s="113"/>
      <c r="AQ241" s="113"/>
    </row>
    <row r="242" spans="1:43" ht="14.5" hidden="1" customHeight="1" x14ac:dyDescent="0.35">
      <c r="A242" s="48"/>
      <c r="C242" s="112" t="str">
        <f xml:space="preserve"> IF(ISERROR(INDEX('Input - LOE Hierarchy (Admin)'!$H$13:$H$452,MATCH('Input - RCAControl (Admin)'!D242,'Input - LOE Hierarchy (Admin)'!$K$13:$K$452,0)) ),"",INDEX('Input - LOE Hierarchy (Admin)'!$H$13:$H$452,MATCH('Input - RCAControl (Admin)'!D242,'Input - LOE Hierarchy (Admin)'!$K$13:$K$452,0)))</f>
        <v/>
      </c>
      <c r="D242" s="97"/>
      <c r="E242" s="97"/>
      <c r="F242" s="97"/>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row>
    <row r="243" spans="1:43" ht="14.5" hidden="1" customHeight="1" x14ac:dyDescent="0.35">
      <c r="A243" s="48"/>
      <c r="C243" s="112" t="str">
        <f xml:space="preserve"> IF(ISERROR(INDEX('Input - LOE Hierarchy (Admin)'!$H$13:$H$452,MATCH('Input - RCAControl (Admin)'!D243,'Input - LOE Hierarchy (Admin)'!$K$13:$K$452,0)) ),"",INDEX('Input - LOE Hierarchy (Admin)'!$H$13:$H$452,MATCH('Input - RCAControl (Admin)'!D243,'Input - LOE Hierarchy (Admin)'!$K$13:$K$452,0)))</f>
        <v/>
      </c>
      <c r="D243" s="97"/>
      <c r="E243" s="97"/>
      <c r="F243" s="97"/>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row>
    <row r="244" spans="1:43" ht="14.5" hidden="1" customHeight="1" x14ac:dyDescent="0.35">
      <c r="A244" s="48"/>
      <c r="C244" s="112" t="str">
        <f xml:space="preserve"> IF(ISERROR(INDEX('Input - LOE Hierarchy (Admin)'!$H$13:$H$452,MATCH('Input - RCAControl (Admin)'!D244,'Input - LOE Hierarchy (Admin)'!$K$13:$K$452,0)) ),"",INDEX('Input - LOE Hierarchy (Admin)'!$H$13:$H$452,MATCH('Input - RCAControl (Admin)'!D244,'Input - LOE Hierarchy (Admin)'!$K$13:$K$452,0)))</f>
        <v/>
      </c>
      <c r="D244" s="97"/>
      <c r="E244" s="97"/>
      <c r="F244" s="97"/>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row>
    <row r="245" spans="1:43" ht="14.5" hidden="1" customHeight="1" x14ac:dyDescent="0.35">
      <c r="A245" s="48"/>
      <c r="C245" s="112" t="str">
        <f xml:space="preserve"> IF(ISERROR(INDEX('Input - LOE Hierarchy (Admin)'!$H$13:$H$452,MATCH('Input - RCAControl (Admin)'!D245,'Input - LOE Hierarchy (Admin)'!$K$13:$K$452,0)) ),"",INDEX('Input - LOE Hierarchy (Admin)'!$H$13:$H$452,MATCH('Input - RCAControl (Admin)'!D245,'Input - LOE Hierarchy (Admin)'!$K$13:$K$452,0)))</f>
        <v/>
      </c>
      <c r="D245" s="97"/>
      <c r="E245" s="97"/>
      <c r="F245" s="97"/>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row>
    <row r="246" spans="1:43" ht="14.5" hidden="1" customHeight="1" x14ac:dyDescent="0.35">
      <c r="A246" s="48"/>
      <c r="C246" s="112" t="str">
        <f xml:space="preserve"> IF(ISERROR(INDEX('Input - LOE Hierarchy (Admin)'!$H$13:$H$452,MATCH('Input - RCAControl (Admin)'!D246,'Input - LOE Hierarchy (Admin)'!$K$13:$K$452,0)) ),"",INDEX('Input - LOE Hierarchy (Admin)'!$H$13:$H$452,MATCH('Input - RCAControl (Admin)'!D246,'Input - LOE Hierarchy (Admin)'!$K$13:$K$452,0)))</f>
        <v/>
      </c>
      <c r="D246" s="97"/>
      <c r="E246" s="97"/>
      <c r="F246" s="97"/>
      <c r="G246" s="113"/>
      <c r="H246" s="113"/>
      <c r="I246" s="113"/>
      <c r="J246" s="113"/>
      <c r="K246" s="113"/>
      <c r="L246" s="113"/>
      <c r="M246" s="113"/>
      <c r="N246" s="113"/>
      <c r="O246" s="113"/>
      <c r="P246" s="113"/>
      <c r="Q246" s="113"/>
      <c r="R246" s="113"/>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row>
    <row r="247" spans="1:43" ht="14.5" hidden="1" customHeight="1" x14ac:dyDescent="0.35">
      <c r="A247" s="48"/>
      <c r="C247" s="112" t="str">
        <f xml:space="preserve"> IF(ISERROR(INDEX('Input - LOE Hierarchy (Admin)'!$H$13:$H$452,MATCH('Input - RCAControl (Admin)'!D247,'Input - LOE Hierarchy (Admin)'!$K$13:$K$452,0)) ),"",INDEX('Input - LOE Hierarchy (Admin)'!$H$13:$H$452,MATCH('Input - RCAControl (Admin)'!D247,'Input - LOE Hierarchy (Admin)'!$K$13:$K$452,0)))</f>
        <v/>
      </c>
      <c r="D247" s="97"/>
      <c r="E247" s="97"/>
      <c r="F247" s="97"/>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row>
    <row r="248" spans="1:43" ht="14.5" hidden="1" customHeight="1" x14ac:dyDescent="0.35">
      <c r="A248" s="48"/>
      <c r="C248" s="112" t="str">
        <f xml:space="preserve"> IF(ISERROR(INDEX('Input - LOE Hierarchy (Admin)'!$H$13:$H$452,MATCH('Input - RCAControl (Admin)'!D248,'Input - LOE Hierarchy (Admin)'!$K$13:$K$452,0)) ),"",INDEX('Input - LOE Hierarchy (Admin)'!$H$13:$H$452,MATCH('Input - RCAControl (Admin)'!D248,'Input - LOE Hierarchy (Admin)'!$K$13:$K$452,0)))</f>
        <v/>
      </c>
      <c r="D248" s="97"/>
      <c r="E248" s="97"/>
      <c r="F248" s="97"/>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row>
    <row r="249" spans="1:43" ht="14.5" hidden="1" customHeight="1" x14ac:dyDescent="0.35">
      <c r="A249" s="48"/>
      <c r="C249" s="112" t="str">
        <f xml:space="preserve"> IF(ISERROR(INDEX('Input - LOE Hierarchy (Admin)'!$H$13:$H$452,MATCH('Input - RCAControl (Admin)'!D249,'Input - LOE Hierarchy (Admin)'!$K$13:$K$452,0)) ),"",INDEX('Input - LOE Hierarchy (Admin)'!$H$13:$H$452,MATCH('Input - RCAControl (Admin)'!D249,'Input - LOE Hierarchy (Admin)'!$K$13:$K$452,0)))</f>
        <v/>
      </c>
      <c r="D249" s="97"/>
      <c r="E249" s="97"/>
      <c r="F249" s="97"/>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row>
    <row r="250" spans="1:43" ht="14.5" hidden="1" customHeight="1" x14ac:dyDescent="0.35">
      <c r="A250" s="48"/>
      <c r="C250" s="112" t="str">
        <f xml:space="preserve"> IF(ISERROR(INDEX('Input - LOE Hierarchy (Admin)'!$H$13:$H$452,MATCH('Input - RCAControl (Admin)'!D250,'Input - LOE Hierarchy (Admin)'!$K$13:$K$452,0)) ),"",INDEX('Input - LOE Hierarchy (Admin)'!$H$13:$H$452,MATCH('Input - RCAControl (Admin)'!D250,'Input - LOE Hierarchy (Admin)'!$K$13:$K$452,0)))</f>
        <v/>
      </c>
      <c r="D250" s="97"/>
      <c r="E250" s="97"/>
      <c r="F250" s="97"/>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row>
    <row r="251" spans="1:43" ht="14.5" hidden="1" customHeight="1" x14ac:dyDescent="0.35">
      <c r="A251" s="48"/>
      <c r="C251" s="112" t="str">
        <f xml:space="preserve"> IF(ISERROR(INDEX('Input - LOE Hierarchy (Admin)'!$H$13:$H$452,MATCH('Input - RCAControl (Admin)'!D251,'Input - LOE Hierarchy (Admin)'!$K$13:$K$452,0)) ),"",INDEX('Input - LOE Hierarchy (Admin)'!$H$13:$H$452,MATCH('Input - RCAControl (Admin)'!D251,'Input - LOE Hierarchy (Admin)'!$K$13:$K$452,0)))</f>
        <v/>
      </c>
      <c r="D251" s="97"/>
      <c r="E251" s="97"/>
      <c r="F251" s="97"/>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row>
    <row r="252" spans="1:43" ht="14.5" hidden="1" customHeight="1" x14ac:dyDescent="0.35">
      <c r="A252" s="48"/>
      <c r="C252" s="112" t="str">
        <f xml:space="preserve"> IF(ISERROR(INDEX('Input - LOE Hierarchy (Admin)'!$H$13:$H$452,MATCH('Input - RCAControl (Admin)'!D252,'Input - LOE Hierarchy (Admin)'!$K$13:$K$452,0)) ),"",INDEX('Input - LOE Hierarchy (Admin)'!$H$13:$H$452,MATCH('Input - RCAControl (Admin)'!D252,'Input - LOE Hierarchy (Admin)'!$K$13:$K$452,0)))</f>
        <v/>
      </c>
      <c r="D252" s="97"/>
      <c r="E252" s="97"/>
      <c r="F252" s="97"/>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row>
    <row r="253" spans="1:43" ht="14.5" hidden="1" customHeight="1" x14ac:dyDescent="0.35">
      <c r="A253" s="48"/>
      <c r="C253" s="112" t="str">
        <f xml:space="preserve"> IF(ISERROR(INDEX('Input - LOE Hierarchy (Admin)'!$H$13:$H$452,MATCH('Input - RCAControl (Admin)'!D253,'Input - LOE Hierarchy (Admin)'!$K$13:$K$452,0)) ),"",INDEX('Input - LOE Hierarchy (Admin)'!$H$13:$H$452,MATCH('Input - RCAControl (Admin)'!D253,'Input - LOE Hierarchy (Admin)'!$K$13:$K$452,0)))</f>
        <v/>
      </c>
      <c r="D253" s="97"/>
      <c r="E253" s="97"/>
      <c r="F253" s="97"/>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row>
    <row r="254" spans="1:43" ht="14.5" hidden="1" customHeight="1" x14ac:dyDescent="0.35">
      <c r="A254" s="48"/>
      <c r="C254" s="112" t="str">
        <f xml:space="preserve"> IF(ISERROR(INDEX('Input - LOE Hierarchy (Admin)'!$H$13:$H$452,MATCH('Input - RCAControl (Admin)'!D254,'Input - LOE Hierarchy (Admin)'!$K$13:$K$452,0)) ),"",INDEX('Input - LOE Hierarchy (Admin)'!$H$13:$H$452,MATCH('Input - RCAControl (Admin)'!D254,'Input - LOE Hierarchy (Admin)'!$K$13:$K$452,0)))</f>
        <v/>
      </c>
      <c r="D254" s="97"/>
      <c r="E254" s="97"/>
      <c r="F254" s="97"/>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row>
    <row r="255" spans="1:43" ht="14.5" hidden="1" customHeight="1" x14ac:dyDescent="0.35">
      <c r="A255" s="48"/>
      <c r="C255" s="112" t="str">
        <f xml:space="preserve"> IF(ISERROR(INDEX('Input - LOE Hierarchy (Admin)'!$H$13:$H$452,MATCH('Input - RCAControl (Admin)'!D255,'Input - LOE Hierarchy (Admin)'!$K$13:$K$452,0)) ),"",INDEX('Input - LOE Hierarchy (Admin)'!$H$13:$H$452,MATCH('Input - RCAControl (Admin)'!D255,'Input - LOE Hierarchy (Admin)'!$K$13:$K$452,0)))</f>
        <v/>
      </c>
      <c r="D255" s="97"/>
      <c r="E255" s="97"/>
      <c r="F255" s="97"/>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row>
    <row r="256" spans="1:43" ht="14.5" hidden="1" customHeight="1" x14ac:dyDescent="0.35">
      <c r="A256" s="48"/>
      <c r="C256" s="112" t="str">
        <f xml:space="preserve"> IF(ISERROR(INDEX('Input - LOE Hierarchy (Admin)'!$H$13:$H$452,MATCH('Input - RCAControl (Admin)'!D256,'Input - LOE Hierarchy (Admin)'!$K$13:$K$452,0)) ),"",INDEX('Input - LOE Hierarchy (Admin)'!$H$13:$H$452,MATCH('Input - RCAControl (Admin)'!D256,'Input - LOE Hierarchy (Admin)'!$K$13:$K$452,0)))</f>
        <v/>
      </c>
      <c r="D256" s="97"/>
      <c r="E256" s="97"/>
      <c r="F256" s="97"/>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row>
    <row r="257" spans="1:43" ht="14.5" hidden="1" customHeight="1" x14ac:dyDescent="0.35">
      <c r="A257" s="48"/>
      <c r="C257" s="112" t="str">
        <f xml:space="preserve"> IF(ISERROR(INDEX('Input - LOE Hierarchy (Admin)'!$H$13:$H$452,MATCH('Input - RCAControl (Admin)'!D257,'Input - LOE Hierarchy (Admin)'!$K$13:$K$452,0)) ),"",INDEX('Input - LOE Hierarchy (Admin)'!$H$13:$H$452,MATCH('Input - RCAControl (Admin)'!D257,'Input - LOE Hierarchy (Admin)'!$K$13:$K$452,0)))</f>
        <v/>
      </c>
      <c r="D257" s="97"/>
      <c r="E257" s="97"/>
      <c r="F257" s="97"/>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row>
    <row r="258" spans="1:43" ht="14.5" hidden="1" customHeight="1" x14ac:dyDescent="0.35">
      <c r="A258" s="48"/>
      <c r="C258" s="112" t="str">
        <f xml:space="preserve"> IF(ISERROR(INDEX('Input - LOE Hierarchy (Admin)'!$H$13:$H$452,MATCH('Input - RCAControl (Admin)'!D258,'Input - LOE Hierarchy (Admin)'!$K$13:$K$452,0)) ),"",INDEX('Input - LOE Hierarchy (Admin)'!$H$13:$H$452,MATCH('Input - RCAControl (Admin)'!D258,'Input - LOE Hierarchy (Admin)'!$K$13:$K$452,0)))</f>
        <v/>
      </c>
      <c r="D258" s="97"/>
      <c r="E258" s="97"/>
      <c r="F258" s="97"/>
      <c r="G258" s="113"/>
      <c r="H258" s="113"/>
      <c r="I258" s="113"/>
      <c r="J258" s="113"/>
      <c r="K258" s="113"/>
      <c r="L258" s="113"/>
      <c r="M258" s="113"/>
      <c r="N258" s="113"/>
      <c r="O258" s="113"/>
      <c r="P258" s="113"/>
      <c r="Q258" s="113"/>
      <c r="R258" s="113"/>
      <c r="S258" s="113"/>
      <c r="T258" s="113"/>
      <c r="U258" s="113"/>
      <c r="V258" s="113"/>
      <c r="W258" s="113"/>
      <c r="X258" s="113"/>
      <c r="Y258" s="113"/>
      <c r="Z258" s="113"/>
      <c r="AA258" s="113"/>
      <c r="AB258" s="113"/>
      <c r="AC258" s="113"/>
      <c r="AD258" s="113"/>
      <c r="AE258" s="113"/>
      <c r="AF258" s="113"/>
      <c r="AG258" s="113"/>
      <c r="AH258" s="113"/>
      <c r="AI258" s="113"/>
      <c r="AJ258" s="113"/>
      <c r="AK258" s="113"/>
      <c r="AL258" s="113"/>
      <c r="AM258" s="113"/>
      <c r="AN258" s="113"/>
      <c r="AO258" s="113"/>
      <c r="AP258" s="113"/>
      <c r="AQ258" s="113"/>
    </row>
    <row r="259" spans="1:43" ht="14.5" hidden="1" customHeight="1" x14ac:dyDescent="0.35">
      <c r="A259" s="48"/>
      <c r="C259" s="112" t="str">
        <f xml:space="preserve"> IF(ISERROR(INDEX('Input - LOE Hierarchy (Admin)'!$H$13:$H$452,MATCH('Input - RCAControl (Admin)'!D259,'Input - LOE Hierarchy (Admin)'!$K$13:$K$452,0)) ),"",INDEX('Input - LOE Hierarchy (Admin)'!$H$13:$H$452,MATCH('Input - RCAControl (Admin)'!D259,'Input - LOE Hierarchy (Admin)'!$K$13:$K$452,0)))</f>
        <v/>
      </c>
      <c r="D259" s="97"/>
      <c r="E259" s="97"/>
      <c r="F259" s="97"/>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row>
    <row r="260" spans="1:43" ht="14.5" hidden="1" customHeight="1" x14ac:dyDescent="0.35">
      <c r="A260" s="48"/>
      <c r="C260" s="112" t="str">
        <f xml:space="preserve"> IF(ISERROR(INDEX('Input - LOE Hierarchy (Admin)'!$H$13:$H$452,MATCH('Input - RCAControl (Admin)'!D260,'Input - LOE Hierarchy (Admin)'!$K$13:$K$452,0)) ),"",INDEX('Input - LOE Hierarchy (Admin)'!$H$13:$H$452,MATCH('Input - RCAControl (Admin)'!D260,'Input - LOE Hierarchy (Admin)'!$K$13:$K$452,0)))</f>
        <v/>
      </c>
      <c r="D260" s="97"/>
      <c r="E260" s="97"/>
      <c r="F260" s="97"/>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row>
    <row r="261" spans="1:43" ht="14.5" hidden="1" customHeight="1" x14ac:dyDescent="0.35">
      <c r="A261" s="48"/>
      <c r="C261" s="112" t="str">
        <f xml:space="preserve"> IF(ISERROR(INDEX('Input - LOE Hierarchy (Admin)'!$H$13:$H$452,MATCH('Input - RCAControl (Admin)'!D261,'Input - LOE Hierarchy (Admin)'!$K$13:$K$452,0)) ),"",INDEX('Input - LOE Hierarchy (Admin)'!$H$13:$H$452,MATCH('Input - RCAControl (Admin)'!D261,'Input - LOE Hierarchy (Admin)'!$K$13:$K$452,0)))</f>
        <v/>
      </c>
      <c r="D261" s="97"/>
      <c r="E261" s="97"/>
      <c r="F261" s="97"/>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row>
    <row r="262" spans="1:43" ht="14.5" hidden="1" customHeight="1" x14ac:dyDescent="0.35">
      <c r="A262" s="48"/>
      <c r="C262" s="112" t="str">
        <f xml:space="preserve"> IF(ISERROR(INDEX('Input - LOE Hierarchy (Admin)'!$H$13:$H$452,MATCH('Input - RCAControl (Admin)'!D262,'Input - LOE Hierarchy (Admin)'!$K$13:$K$452,0)) ),"",INDEX('Input - LOE Hierarchy (Admin)'!$H$13:$H$452,MATCH('Input - RCAControl (Admin)'!D262,'Input - LOE Hierarchy (Admin)'!$K$13:$K$452,0)))</f>
        <v/>
      </c>
      <c r="D262" s="97"/>
      <c r="E262" s="97"/>
      <c r="F262" s="97"/>
      <c r="G262" s="113"/>
      <c r="H262" s="113"/>
      <c r="I262" s="113"/>
      <c r="J262" s="113"/>
      <c r="K262" s="113"/>
      <c r="L262" s="113"/>
      <c r="M262" s="113"/>
      <c r="N262" s="113"/>
      <c r="O262" s="113"/>
      <c r="P262" s="113"/>
      <c r="Q262" s="113"/>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row>
    <row r="263" spans="1:43" ht="14.5" hidden="1" customHeight="1" x14ac:dyDescent="0.35">
      <c r="A263" s="48"/>
      <c r="C263" s="112" t="str">
        <f xml:space="preserve"> IF(ISERROR(INDEX('Input - LOE Hierarchy (Admin)'!$H$13:$H$452,MATCH('Input - RCAControl (Admin)'!D263,'Input - LOE Hierarchy (Admin)'!$K$13:$K$452,0)) ),"",INDEX('Input - LOE Hierarchy (Admin)'!$H$13:$H$452,MATCH('Input - RCAControl (Admin)'!D263,'Input - LOE Hierarchy (Admin)'!$K$13:$K$452,0)))</f>
        <v/>
      </c>
      <c r="D263" s="97"/>
      <c r="E263" s="97"/>
      <c r="F263" s="97"/>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row>
    <row r="264" spans="1:43" ht="14.5" hidden="1" customHeight="1" x14ac:dyDescent="0.35">
      <c r="A264" s="48"/>
      <c r="C264" s="112" t="str">
        <f xml:space="preserve"> IF(ISERROR(INDEX('Input - LOE Hierarchy (Admin)'!$H$13:$H$452,MATCH('Input - RCAControl (Admin)'!D264,'Input - LOE Hierarchy (Admin)'!$K$13:$K$452,0)) ),"",INDEX('Input - LOE Hierarchy (Admin)'!$H$13:$H$452,MATCH('Input - RCAControl (Admin)'!D264,'Input - LOE Hierarchy (Admin)'!$K$13:$K$452,0)))</f>
        <v/>
      </c>
      <c r="D264" s="97"/>
      <c r="E264" s="97"/>
      <c r="F264" s="97"/>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row>
    <row r="265" spans="1:43" ht="14.5" hidden="1" customHeight="1" x14ac:dyDescent="0.35">
      <c r="A265" s="48"/>
      <c r="C265" s="112" t="str">
        <f xml:space="preserve"> IF(ISERROR(INDEX('Input - LOE Hierarchy (Admin)'!$H$13:$H$452,MATCH('Input - RCAControl (Admin)'!D265,'Input - LOE Hierarchy (Admin)'!$K$13:$K$452,0)) ),"",INDEX('Input - LOE Hierarchy (Admin)'!$H$13:$H$452,MATCH('Input - RCAControl (Admin)'!D265,'Input - LOE Hierarchy (Admin)'!$K$13:$K$452,0)))</f>
        <v/>
      </c>
      <c r="D265" s="97"/>
      <c r="E265" s="97"/>
      <c r="F265" s="97"/>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row>
    <row r="266" spans="1:43" ht="14.5" hidden="1" customHeight="1" x14ac:dyDescent="0.35">
      <c r="A266" s="48"/>
      <c r="C266" s="112" t="str">
        <f xml:space="preserve"> IF(ISERROR(INDEX('Input - LOE Hierarchy (Admin)'!$H$13:$H$452,MATCH('Input - RCAControl (Admin)'!D266,'Input - LOE Hierarchy (Admin)'!$K$13:$K$452,0)) ),"",INDEX('Input - LOE Hierarchy (Admin)'!$H$13:$H$452,MATCH('Input - RCAControl (Admin)'!D266,'Input - LOE Hierarchy (Admin)'!$K$13:$K$452,0)))</f>
        <v/>
      </c>
      <c r="D266" s="97"/>
      <c r="E266" s="97"/>
      <c r="F266" s="97"/>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row>
    <row r="267" spans="1:43" ht="14.5" hidden="1" customHeight="1" x14ac:dyDescent="0.35">
      <c r="A267" s="48"/>
      <c r="C267" s="112" t="str">
        <f xml:space="preserve"> IF(ISERROR(INDEX('Input - LOE Hierarchy (Admin)'!$H$13:$H$452,MATCH('Input - RCAControl (Admin)'!D267,'Input - LOE Hierarchy (Admin)'!$K$13:$K$452,0)) ),"",INDEX('Input - LOE Hierarchy (Admin)'!$H$13:$H$452,MATCH('Input - RCAControl (Admin)'!D267,'Input - LOE Hierarchy (Admin)'!$K$13:$K$452,0)))</f>
        <v/>
      </c>
      <c r="D267" s="97"/>
      <c r="E267" s="97"/>
      <c r="F267" s="97"/>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row>
    <row r="268" spans="1:43" ht="14.5" hidden="1" customHeight="1" x14ac:dyDescent="0.35">
      <c r="A268" s="48"/>
      <c r="C268" s="112" t="str">
        <f xml:space="preserve"> IF(ISERROR(INDEX('Input - LOE Hierarchy (Admin)'!$H$13:$H$452,MATCH('Input - RCAControl (Admin)'!D268,'Input - LOE Hierarchy (Admin)'!$K$13:$K$452,0)) ),"",INDEX('Input - LOE Hierarchy (Admin)'!$H$13:$H$452,MATCH('Input - RCAControl (Admin)'!D268,'Input - LOE Hierarchy (Admin)'!$K$13:$K$452,0)))</f>
        <v/>
      </c>
      <c r="D268" s="97"/>
      <c r="E268" s="97"/>
      <c r="F268" s="97"/>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row>
    <row r="269" spans="1:43" ht="14.5" hidden="1" customHeight="1" x14ac:dyDescent="0.35">
      <c r="A269" s="48"/>
      <c r="C269" s="112" t="str">
        <f xml:space="preserve"> IF(ISERROR(INDEX('Input - LOE Hierarchy (Admin)'!$H$13:$H$452,MATCH('Input - RCAControl (Admin)'!D269,'Input - LOE Hierarchy (Admin)'!$K$13:$K$452,0)) ),"",INDEX('Input - LOE Hierarchy (Admin)'!$H$13:$H$452,MATCH('Input - RCAControl (Admin)'!D269,'Input - LOE Hierarchy (Admin)'!$K$13:$K$452,0)))</f>
        <v/>
      </c>
      <c r="D269" s="97"/>
      <c r="E269" s="97"/>
      <c r="F269" s="97"/>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row>
    <row r="270" spans="1:43" ht="14.5" hidden="1" customHeight="1" x14ac:dyDescent="0.35">
      <c r="A270" s="48"/>
      <c r="C270" s="112" t="str">
        <f xml:space="preserve"> IF(ISERROR(INDEX('Input - LOE Hierarchy (Admin)'!$H$13:$H$452,MATCH('Input - RCAControl (Admin)'!D270,'Input - LOE Hierarchy (Admin)'!$K$13:$K$452,0)) ),"",INDEX('Input - LOE Hierarchy (Admin)'!$H$13:$H$452,MATCH('Input - RCAControl (Admin)'!D270,'Input - LOE Hierarchy (Admin)'!$K$13:$K$452,0)))</f>
        <v/>
      </c>
      <c r="D270" s="97"/>
      <c r="E270" s="97"/>
      <c r="F270" s="97"/>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row>
    <row r="271" spans="1:43" ht="14.5" hidden="1" customHeight="1" x14ac:dyDescent="0.35">
      <c r="A271" s="48"/>
      <c r="C271" s="112" t="str">
        <f xml:space="preserve"> IF(ISERROR(INDEX('Input - LOE Hierarchy (Admin)'!$H$13:$H$452,MATCH('Input - RCAControl (Admin)'!D271,'Input - LOE Hierarchy (Admin)'!$K$13:$K$452,0)) ),"",INDEX('Input - LOE Hierarchy (Admin)'!$H$13:$H$452,MATCH('Input - RCAControl (Admin)'!D271,'Input - LOE Hierarchy (Admin)'!$K$13:$K$452,0)))</f>
        <v/>
      </c>
      <c r="D271" s="97"/>
      <c r="E271" s="97"/>
      <c r="F271" s="97"/>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row>
    <row r="272" spans="1:43" ht="14.5" hidden="1" customHeight="1" x14ac:dyDescent="0.35">
      <c r="A272" s="48"/>
      <c r="C272" s="112" t="str">
        <f xml:space="preserve"> IF(ISERROR(INDEX('Input - LOE Hierarchy (Admin)'!$H$13:$H$452,MATCH('Input - RCAControl (Admin)'!D272,'Input - LOE Hierarchy (Admin)'!$K$13:$K$452,0)) ),"",INDEX('Input - LOE Hierarchy (Admin)'!$H$13:$H$452,MATCH('Input - RCAControl (Admin)'!D272,'Input - LOE Hierarchy (Admin)'!$K$13:$K$452,0)))</f>
        <v/>
      </c>
      <c r="D272" s="97"/>
      <c r="E272" s="97"/>
      <c r="F272" s="97"/>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row>
    <row r="273" spans="1:43" ht="14.5" hidden="1" customHeight="1" x14ac:dyDescent="0.35">
      <c r="A273" s="48"/>
      <c r="C273" s="112" t="str">
        <f xml:space="preserve"> IF(ISERROR(INDEX('Input - LOE Hierarchy (Admin)'!$H$13:$H$452,MATCH('Input - RCAControl (Admin)'!D273,'Input - LOE Hierarchy (Admin)'!$K$13:$K$452,0)) ),"",INDEX('Input - LOE Hierarchy (Admin)'!$H$13:$H$452,MATCH('Input - RCAControl (Admin)'!D273,'Input - LOE Hierarchy (Admin)'!$K$13:$K$452,0)))</f>
        <v/>
      </c>
      <c r="D273" s="97"/>
      <c r="E273" s="97"/>
      <c r="F273" s="97"/>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row>
    <row r="274" spans="1:43" ht="14.5" hidden="1" customHeight="1" x14ac:dyDescent="0.35">
      <c r="A274" s="48"/>
      <c r="C274" s="112" t="str">
        <f xml:space="preserve"> IF(ISERROR(INDEX('Input - LOE Hierarchy (Admin)'!$H$13:$H$452,MATCH('Input - RCAControl (Admin)'!D274,'Input - LOE Hierarchy (Admin)'!$K$13:$K$452,0)) ),"",INDEX('Input - LOE Hierarchy (Admin)'!$H$13:$H$452,MATCH('Input - RCAControl (Admin)'!D274,'Input - LOE Hierarchy (Admin)'!$K$13:$K$452,0)))</f>
        <v/>
      </c>
      <c r="D274" s="97"/>
      <c r="E274" s="97"/>
      <c r="F274" s="97"/>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row>
    <row r="275" spans="1:43" ht="14.5" hidden="1" customHeight="1" x14ac:dyDescent="0.35">
      <c r="A275" s="48"/>
      <c r="C275" s="112" t="str">
        <f xml:space="preserve"> IF(ISERROR(INDEX('Input - LOE Hierarchy (Admin)'!$H$13:$H$452,MATCH('Input - RCAControl (Admin)'!D275,'Input - LOE Hierarchy (Admin)'!$K$13:$K$452,0)) ),"",INDEX('Input - LOE Hierarchy (Admin)'!$H$13:$H$452,MATCH('Input - RCAControl (Admin)'!D275,'Input - LOE Hierarchy (Admin)'!$K$13:$K$452,0)))</f>
        <v/>
      </c>
      <c r="D275" s="97"/>
      <c r="E275" s="97"/>
      <c r="F275" s="97"/>
      <c r="G275" s="113"/>
      <c r="H275" s="113"/>
      <c r="I275" s="113"/>
      <c r="J275" s="113"/>
      <c r="K275" s="113"/>
      <c r="L275" s="113"/>
      <c r="M275" s="113"/>
      <c r="N275" s="113"/>
      <c r="O275" s="113"/>
      <c r="P275" s="113"/>
      <c r="Q275" s="113"/>
      <c r="R275" s="113"/>
      <c r="S275" s="113"/>
      <c r="T275" s="113"/>
      <c r="U275" s="113"/>
      <c r="V275" s="113"/>
      <c r="W275" s="113"/>
      <c r="X275" s="113"/>
      <c r="Y275" s="113"/>
      <c r="Z275" s="113"/>
      <c r="AA275" s="113"/>
      <c r="AB275" s="113"/>
      <c r="AC275" s="113"/>
      <c r="AD275" s="113"/>
      <c r="AE275" s="113"/>
      <c r="AF275" s="113"/>
      <c r="AG275" s="113"/>
      <c r="AH275" s="113"/>
      <c r="AI275" s="113"/>
      <c r="AJ275" s="113"/>
      <c r="AK275" s="113"/>
      <c r="AL275" s="113"/>
      <c r="AM275" s="113"/>
      <c r="AN275" s="113"/>
      <c r="AO275" s="113"/>
      <c r="AP275" s="113"/>
      <c r="AQ275" s="113"/>
    </row>
    <row r="276" spans="1:43" ht="14.5" hidden="1" customHeight="1" x14ac:dyDescent="0.35">
      <c r="A276" s="48"/>
      <c r="C276" s="112" t="str">
        <f xml:space="preserve"> IF(ISERROR(INDEX('Input - LOE Hierarchy (Admin)'!$H$13:$H$452,MATCH('Input - RCAControl (Admin)'!D276,'Input - LOE Hierarchy (Admin)'!$K$13:$K$452,0)) ),"",INDEX('Input - LOE Hierarchy (Admin)'!$H$13:$H$452,MATCH('Input - RCAControl (Admin)'!D276,'Input - LOE Hierarchy (Admin)'!$K$13:$K$452,0)))</f>
        <v/>
      </c>
      <c r="D276" s="97"/>
      <c r="E276" s="97"/>
      <c r="F276" s="97"/>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row>
    <row r="277" spans="1:43" ht="14.5" hidden="1" customHeight="1" x14ac:dyDescent="0.35">
      <c r="A277" s="48"/>
      <c r="C277" s="112" t="str">
        <f xml:space="preserve"> IF(ISERROR(INDEX('Input - LOE Hierarchy (Admin)'!$H$13:$H$452,MATCH('Input - RCAControl (Admin)'!D277,'Input - LOE Hierarchy (Admin)'!$K$13:$K$452,0)) ),"",INDEX('Input - LOE Hierarchy (Admin)'!$H$13:$H$452,MATCH('Input - RCAControl (Admin)'!D277,'Input - LOE Hierarchy (Admin)'!$K$13:$K$452,0)))</f>
        <v/>
      </c>
      <c r="D277" s="97"/>
      <c r="E277" s="97"/>
      <c r="F277" s="97"/>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row>
    <row r="278" spans="1:43" ht="14.5" hidden="1" customHeight="1" x14ac:dyDescent="0.35">
      <c r="A278" s="48"/>
      <c r="C278" s="112" t="str">
        <f xml:space="preserve"> IF(ISERROR(INDEX('Input - LOE Hierarchy (Admin)'!$H$13:$H$452,MATCH('Input - RCAControl (Admin)'!D278,'Input - LOE Hierarchy (Admin)'!$K$13:$K$452,0)) ),"",INDEX('Input - LOE Hierarchy (Admin)'!$H$13:$H$452,MATCH('Input - RCAControl (Admin)'!D278,'Input - LOE Hierarchy (Admin)'!$K$13:$K$452,0)))</f>
        <v/>
      </c>
      <c r="D278" s="97"/>
      <c r="E278" s="97"/>
      <c r="F278" s="97"/>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row>
    <row r="279" spans="1:43" ht="14.5" hidden="1" customHeight="1" x14ac:dyDescent="0.35">
      <c r="A279" s="48"/>
      <c r="C279" s="112" t="str">
        <f xml:space="preserve"> IF(ISERROR(INDEX('Input - LOE Hierarchy (Admin)'!$H$13:$H$452,MATCH('Input - RCAControl (Admin)'!D279,'Input - LOE Hierarchy (Admin)'!$K$13:$K$452,0)) ),"",INDEX('Input - LOE Hierarchy (Admin)'!$H$13:$H$452,MATCH('Input - RCAControl (Admin)'!D279,'Input - LOE Hierarchy (Admin)'!$K$13:$K$452,0)))</f>
        <v/>
      </c>
      <c r="D279" s="97"/>
      <c r="E279" s="97"/>
      <c r="F279" s="97"/>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row>
    <row r="280" spans="1:43" ht="14.5" hidden="1" customHeight="1" x14ac:dyDescent="0.35">
      <c r="A280" s="48"/>
      <c r="C280" s="112" t="str">
        <f xml:space="preserve"> IF(ISERROR(INDEX('Input - LOE Hierarchy (Admin)'!$H$13:$H$452,MATCH('Input - RCAControl (Admin)'!D280,'Input - LOE Hierarchy (Admin)'!$K$13:$K$452,0)) ),"",INDEX('Input - LOE Hierarchy (Admin)'!$H$13:$H$452,MATCH('Input - RCAControl (Admin)'!D280,'Input - LOE Hierarchy (Admin)'!$K$13:$K$452,0)))</f>
        <v/>
      </c>
      <c r="D280" s="97"/>
      <c r="E280" s="97"/>
      <c r="F280" s="97"/>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row>
    <row r="281" spans="1:43" ht="14.5" hidden="1" customHeight="1" x14ac:dyDescent="0.35">
      <c r="A281" s="48"/>
      <c r="C281" s="112" t="str">
        <f xml:space="preserve"> IF(ISERROR(INDEX('Input - LOE Hierarchy (Admin)'!$H$13:$H$452,MATCH('Input - RCAControl (Admin)'!D281,'Input - LOE Hierarchy (Admin)'!$K$13:$K$452,0)) ),"",INDEX('Input - LOE Hierarchy (Admin)'!$H$13:$H$452,MATCH('Input - RCAControl (Admin)'!D281,'Input - LOE Hierarchy (Admin)'!$K$13:$K$452,0)))</f>
        <v/>
      </c>
      <c r="D281" s="97"/>
      <c r="E281" s="97"/>
      <c r="F281" s="97"/>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row>
    <row r="282" spans="1:43" ht="14.5" hidden="1" customHeight="1" x14ac:dyDescent="0.35">
      <c r="A282" s="48"/>
      <c r="C282" s="112" t="str">
        <f xml:space="preserve"> IF(ISERROR(INDEX('Input - LOE Hierarchy (Admin)'!$H$13:$H$452,MATCH('Input - RCAControl (Admin)'!D282,'Input - LOE Hierarchy (Admin)'!$K$13:$K$452,0)) ),"",INDEX('Input - LOE Hierarchy (Admin)'!$H$13:$H$452,MATCH('Input - RCAControl (Admin)'!D282,'Input - LOE Hierarchy (Admin)'!$K$13:$K$452,0)))</f>
        <v/>
      </c>
      <c r="D282" s="97"/>
      <c r="E282" s="97"/>
      <c r="F282" s="97"/>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row>
    <row r="283" spans="1:43" ht="14.5" hidden="1" customHeight="1" x14ac:dyDescent="0.35">
      <c r="A283" s="48"/>
      <c r="C283" s="112" t="str">
        <f xml:space="preserve"> IF(ISERROR(INDEX('Input - LOE Hierarchy (Admin)'!$H$13:$H$452,MATCH('Input - RCAControl (Admin)'!D283,'Input - LOE Hierarchy (Admin)'!$K$13:$K$452,0)) ),"",INDEX('Input - LOE Hierarchy (Admin)'!$H$13:$H$452,MATCH('Input - RCAControl (Admin)'!D283,'Input - LOE Hierarchy (Admin)'!$K$13:$K$452,0)))</f>
        <v/>
      </c>
      <c r="D283" s="97"/>
      <c r="E283" s="97"/>
      <c r="F283" s="97"/>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row>
    <row r="284" spans="1:43" ht="14.5" hidden="1" customHeight="1" x14ac:dyDescent="0.35">
      <c r="A284" s="48"/>
      <c r="C284" s="112" t="str">
        <f xml:space="preserve"> IF(ISERROR(INDEX('Input - LOE Hierarchy (Admin)'!$H$13:$H$452,MATCH('Input - RCAControl (Admin)'!D284,'Input - LOE Hierarchy (Admin)'!$K$13:$K$452,0)) ),"",INDEX('Input - LOE Hierarchy (Admin)'!$H$13:$H$452,MATCH('Input - RCAControl (Admin)'!D284,'Input - LOE Hierarchy (Admin)'!$K$13:$K$452,0)))</f>
        <v/>
      </c>
      <c r="D284" s="97"/>
      <c r="E284" s="97"/>
      <c r="F284" s="97"/>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row>
    <row r="285" spans="1:43" ht="14.5" hidden="1" customHeight="1" x14ac:dyDescent="0.35">
      <c r="A285" s="48"/>
      <c r="C285" s="112" t="str">
        <f xml:space="preserve"> IF(ISERROR(INDEX('Input - LOE Hierarchy (Admin)'!$H$13:$H$452,MATCH('Input - RCAControl (Admin)'!D285,'Input - LOE Hierarchy (Admin)'!$K$13:$K$452,0)) ),"",INDEX('Input - LOE Hierarchy (Admin)'!$H$13:$H$452,MATCH('Input - RCAControl (Admin)'!D285,'Input - LOE Hierarchy (Admin)'!$K$13:$K$452,0)))</f>
        <v/>
      </c>
      <c r="D285" s="97"/>
      <c r="E285" s="97"/>
      <c r="F285" s="97"/>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row>
    <row r="286" spans="1:43" ht="14.5" hidden="1" customHeight="1" x14ac:dyDescent="0.35">
      <c r="A286" s="48"/>
      <c r="C286" s="112" t="str">
        <f xml:space="preserve"> IF(ISERROR(INDEX('Input - LOE Hierarchy (Admin)'!$H$13:$H$452,MATCH('Input - RCAControl (Admin)'!D286,'Input - LOE Hierarchy (Admin)'!$K$13:$K$452,0)) ),"",INDEX('Input - LOE Hierarchy (Admin)'!$H$13:$H$452,MATCH('Input - RCAControl (Admin)'!D286,'Input - LOE Hierarchy (Admin)'!$K$13:$K$452,0)))</f>
        <v/>
      </c>
      <c r="D286" s="97"/>
      <c r="E286" s="97"/>
      <c r="F286" s="97"/>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row>
    <row r="287" spans="1:43" ht="14.5" hidden="1" customHeight="1" x14ac:dyDescent="0.35">
      <c r="A287" s="48"/>
      <c r="C287" s="112" t="str">
        <f xml:space="preserve"> IF(ISERROR(INDEX('Input - LOE Hierarchy (Admin)'!$H$13:$H$452,MATCH('Input - RCAControl (Admin)'!D287,'Input - LOE Hierarchy (Admin)'!$K$13:$K$452,0)) ),"",INDEX('Input - LOE Hierarchy (Admin)'!$H$13:$H$452,MATCH('Input - RCAControl (Admin)'!D287,'Input - LOE Hierarchy (Admin)'!$K$13:$K$452,0)))</f>
        <v/>
      </c>
      <c r="D287" s="97"/>
      <c r="E287" s="97"/>
      <c r="F287" s="97"/>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row>
    <row r="288" spans="1:43" ht="14.5" hidden="1" customHeight="1" x14ac:dyDescent="0.35">
      <c r="A288" s="48"/>
      <c r="C288" s="112" t="str">
        <f xml:space="preserve"> IF(ISERROR(INDEX('Input - LOE Hierarchy (Admin)'!$H$13:$H$452,MATCH('Input - RCAControl (Admin)'!D288,'Input - LOE Hierarchy (Admin)'!$K$13:$K$452,0)) ),"",INDEX('Input - LOE Hierarchy (Admin)'!$H$13:$H$452,MATCH('Input - RCAControl (Admin)'!D288,'Input - LOE Hierarchy (Admin)'!$K$13:$K$452,0)))</f>
        <v/>
      </c>
      <c r="D288" s="97"/>
      <c r="E288" s="97"/>
      <c r="F288" s="97"/>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row>
    <row r="289" spans="1:43" ht="14.5" hidden="1" customHeight="1" x14ac:dyDescent="0.35">
      <c r="A289" s="48"/>
      <c r="C289" s="112" t="str">
        <f xml:space="preserve"> IF(ISERROR(INDEX('Input - LOE Hierarchy (Admin)'!$H$13:$H$452,MATCH('Input - RCAControl (Admin)'!D289,'Input - LOE Hierarchy (Admin)'!$K$13:$K$452,0)) ),"",INDEX('Input - LOE Hierarchy (Admin)'!$H$13:$H$452,MATCH('Input - RCAControl (Admin)'!D289,'Input - LOE Hierarchy (Admin)'!$K$13:$K$452,0)))</f>
        <v/>
      </c>
      <c r="D289" s="97"/>
      <c r="E289" s="97"/>
      <c r="F289" s="97"/>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row>
    <row r="290" spans="1:43" ht="14.5" hidden="1" customHeight="1" x14ac:dyDescent="0.35">
      <c r="A290" s="48"/>
      <c r="C290" s="112" t="str">
        <f xml:space="preserve"> IF(ISERROR(INDEX('Input - LOE Hierarchy (Admin)'!$H$13:$H$452,MATCH('Input - RCAControl (Admin)'!D290,'Input - LOE Hierarchy (Admin)'!$K$13:$K$452,0)) ),"",INDEX('Input - LOE Hierarchy (Admin)'!$H$13:$H$452,MATCH('Input - RCAControl (Admin)'!D290,'Input - LOE Hierarchy (Admin)'!$K$13:$K$452,0)))</f>
        <v/>
      </c>
      <c r="D290" s="97"/>
      <c r="E290" s="97"/>
      <c r="F290" s="97"/>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row>
    <row r="291" spans="1:43" ht="14.5" hidden="1" customHeight="1" x14ac:dyDescent="0.35">
      <c r="A291" s="48"/>
      <c r="C291" s="112" t="str">
        <f xml:space="preserve"> IF(ISERROR(INDEX('Input - LOE Hierarchy (Admin)'!$H$13:$H$452,MATCH('Input - RCAControl (Admin)'!D291,'Input - LOE Hierarchy (Admin)'!$K$13:$K$452,0)) ),"",INDEX('Input - LOE Hierarchy (Admin)'!$H$13:$H$452,MATCH('Input - RCAControl (Admin)'!D291,'Input - LOE Hierarchy (Admin)'!$K$13:$K$452,0)))</f>
        <v/>
      </c>
      <c r="D291" s="97"/>
      <c r="E291" s="97"/>
      <c r="F291" s="97"/>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row>
    <row r="292" spans="1:43" ht="14.5" hidden="1" customHeight="1" x14ac:dyDescent="0.35">
      <c r="A292" s="48"/>
      <c r="C292" s="112" t="str">
        <f xml:space="preserve"> IF(ISERROR(INDEX('Input - LOE Hierarchy (Admin)'!$H$13:$H$452,MATCH('Input - RCAControl (Admin)'!D292,'Input - LOE Hierarchy (Admin)'!$K$13:$K$452,0)) ),"",INDEX('Input - LOE Hierarchy (Admin)'!$H$13:$H$452,MATCH('Input - RCAControl (Admin)'!D292,'Input - LOE Hierarchy (Admin)'!$K$13:$K$452,0)))</f>
        <v/>
      </c>
      <c r="D292" s="97"/>
      <c r="E292" s="97"/>
      <c r="F292" s="97"/>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row>
    <row r="293" spans="1:43" ht="14.5" hidden="1" customHeight="1" x14ac:dyDescent="0.35">
      <c r="A293" s="48"/>
      <c r="C293" s="112" t="str">
        <f xml:space="preserve"> IF(ISERROR(INDEX('Input - LOE Hierarchy (Admin)'!$H$13:$H$452,MATCH('Input - RCAControl (Admin)'!D293,'Input - LOE Hierarchy (Admin)'!$K$13:$K$452,0)) ),"",INDEX('Input - LOE Hierarchy (Admin)'!$H$13:$H$452,MATCH('Input - RCAControl (Admin)'!D293,'Input - LOE Hierarchy (Admin)'!$K$13:$K$452,0)))</f>
        <v/>
      </c>
      <c r="D293" s="97"/>
      <c r="E293" s="97"/>
      <c r="F293" s="97"/>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row>
    <row r="294" spans="1:43" ht="14.5" hidden="1" customHeight="1" x14ac:dyDescent="0.35">
      <c r="A294" s="48"/>
      <c r="C294" s="112" t="str">
        <f xml:space="preserve"> IF(ISERROR(INDEX('Input - LOE Hierarchy (Admin)'!$H$13:$H$452,MATCH('Input - RCAControl (Admin)'!D294,'Input - LOE Hierarchy (Admin)'!$K$13:$K$452,0)) ),"",INDEX('Input - LOE Hierarchy (Admin)'!$H$13:$H$452,MATCH('Input - RCAControl (Admin)'!D294,'Input - LOE Hierarchy (Admin)'!$K$13:$K$452,0)))</f>
        <v/>
      </c>
      <c r="D294" s="97"/>
      <c r="E294" s="97"/>
      <c r="F294" s="97"/>
      <c r="G294" s="113"/>
      <c r="H294" s="113"/>
      <c r="I294" s="113"/>
      <c r="J294" s="113"/>
      <c r="K294" s="113"/>
      <c r="L294" s="113"/>
      <c r="M294" s="113"/>
      <c r="N294" s="113"/>
      <c r="O294" s="113"/>
      <c r="P294" s="113"/>
      <c r="Q294" s="11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row>
    <row r="295" spans="1:43" ht="14.5" hidden="1" customHeight="1" x14ac:dyDescent="0.35">
      <c r="A295" s="48"/>
      <c r="C295" s="112" t="str">
        <f xml:space="preserve"> IF(ISERROR(INDEX('Input - LOE Hierarchy (Admin)'!$H$13:$H$452,MATCH('Input - RCAControl (Admin)'!D295,'Input - LOE Hierarchy (Admin)'!$K$13:$K$452,0)) ),"",INDEX('Input - LOE Hierarchy (Admin)'!$H$13:$H$452,MATCH('Input - RCAControl (Admin)'!D295,'Input - LOE Hierarchy (Admin)'!$K$13:$K$452,0)))</f>
        <v/>
      </c>
      <c r="D295" s="97"/>
      <c r="E295" s="97"/>
      <c r="F295" s="97"/>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row>
    <row r="296" spans="1:43" ht="14.5" hidden="1" customHeight="1" x14ac:dyDescent="0.35">
      <c r="A296" s="48"/>
      <c r="C296" s="112" t="str">
        <f xml:space="preserve"> IF(ISERROR(INDEX('Input - LOE Hierarchy (Admin)'!$H$13:$H$452,MATCH('Input - RCAControl (Admin)'!D296,'Input - LOE Hierarchy (Admin)'!$K$13:$K$452,0)) ),"",INDEX('Input - LOE Hierarchy (Admin)'!$H$13:$H$452,MATCH('Input - RCAControl (Admin)'!D296,'Input - LOE Hierarchy (Admin)'!$K$13:$K$452,0)))</f>
        <v/>
      </c>
      <c r="D296" s="97"/>
      <c r="E296" s="97"/>
      <c r="F296" s="97"/>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row>
    <row r="297" spans="1:43" ht="14.5" hidden="1" customHeight="1" x14ac:dyDescent="0.35">
      <c r="A297" s="48"/>
      <c r="C297" s="112" t="str">
        <f xml:space="preserve"> IF(ISERROR(INDEX('Input - LOE Hierarchy (Admin)'!$H$13:$H$452,MATCH('Input - RCAControl (Admin)'!D297,'Input - LOE Hierarchy (Admin)'!$K$13:$K$452,0)) ),"",INDEX('Input - LOE Hierarchy (Admin)'!$H$13:$H$452,MATCH('Input - RCAControl (Admin)'!D297,'Input - LOE Hierarchy (Admin)'!$K$13:$K$452,0)))</f>
        <v/>
      </c>
      <c r="D297" s="97"/>
      <c r="E297" s="97"/>
      <c r="F297" s="97"/>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row>
    <row r="298" spans="1:43" ht="14.5" hidden="1" customHeight="1" x14ac:dyDescent="0.35">
      <c r="A298" s="48"/>
      <c r="C298" s="112" t="str">
        <f xml:space="preserve"> IF(ISERROR(INDEX('Input - LOE Hierarchy (Admin)'!$H$13:$H$452,MATCH('Input - RCAControl (Admin)'!D298,'Input - LOE Hierarchy (Admin)'!$K$13:$K$452,0)) ),"",INDEX('Input - LOE Hierarchy (Admin)'!$H$13:$H$452,MATCH('Input - RCAControl (Admin)'!D298,'Input - LOE Hierarchy (Admin)'!$K$13:$K$452,0)))</f>
        <v/>
      </c>
      <c r="D298" s="97"/>
      <c r="E298" s="97"/>
      <c r="F298" s="97"/>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row>
    <row r="299" spans="1:43" ht="14.5" hidden="1" customHeight="1" x14ac:dyDescent="0.35">
      <c r="A299" s="48"/>
      <c r="C299" s="112" t="str">
        <f xml:space="preserve"> IF(ISERROR(INDEX('Input - LOE Hierarchy (Admin)'!$H$13:$H$452,MATCH('Input - RCAControl (Admin)'!D299,'Input - LOE Hierarchy (Admin)'!$K$13:$K$452,0)) ),"",INDEX('Input - LOE Hierarchy (Admin)'!$H$13:$H$452,MATCH('Input - RCAControl (Admin)'!D299,'Input - LOE Hierarchy (Admin)'!$K$13:$K$452,0)))</f>
        <v/>
      </c>
      <c r="D299" s="97"/>
      <c r="E299" s="97"/>
      <c r="F299" s="97"/>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row>
    <row r="300" spans="1:43" ht="14.5" hidden="1" customHeight="1" x14ac:dyDescent="0.35">
      <c r="A300" s="48"/>
      <c r="C300" s="112" t="str">
        <f xml:space="preserve"> IF(ISERROR(INDEX('Input - LOE Hierarchy (Admin)'!$H$13:$H$452,MATCH('Input - RCAControl (Admin)'!D300,'Input - LOE Hierarchy (Admin)'!$K$13:$K$452,0)) ),"",INDEX('Input - LOE Hierarchy (Admin)'!$H$13:$H$452,MATCH('Input - RCAControl (Admin)'!D300,'Input - LOE Hierarchy (Admin)'!$K$13:$K$452,0)))</f>
        <v/>
      </c>
      <c r="D300" s="97"/>
      <c r="E300" s="97"/>
      <c r="F300" s="97"/>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row>
    <row r="301" spans="1:43" ht="14.5" hidden="1" customHeight="1" x14ac:dyDescent="0.35">
      <c r="A301" s="48"/>
      <c r="C301" s="112" t="str">
        <f xml:space="preserve"> IF(ISERROR(INDEX('Input - LOE Hierarchy (Admin)'!$H$13:$H$452,MATCH('Input - RCAControl (Admin)'!D301,'Input - LOE Hierarchy (Admin)'!$K$13:$K$452,0)) ),"",INDEX('Input - LOE Hierarchy (Admin)'!$H$13:$H$452,MATCH('Input - RCAControl (Admin)'!D301,'Input - LOE Hierarchy (Admin)'!$K$13:$K$452,0)))</f>
        <v/>
      </c>
      <c r="D301" s="97"/>
      <c r="E301" s="97"/>
      <c r="F301" s="97"/>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row>
    <row r="302" spans="1:43" ht="14.5" hidden="1" customHeight="1" x14ac:dyDescent="0.35">
      <c r="A302" s="48"/>
      <c r="C302" s="112" t="str">
        <f xml:space="preserve"> IF(ISERROR(INDEX('Input - LOE Hierarchy (Admin)'!$H$13:$H$452,MATCH('Input - RCAControl (Admin)'!D302,'Input - LOE Hierarchy (Admin)'!$K$13:$K$452,0)) ),"",INDEX('Input - LOE Hierarchy (Admin)'!$H$13:$H$452,MATCH('Input - RCAControl (Admin)'!D302,'Input - LOE Hierarchy (Admin)'!$K$13:$K$452,0)))</f>
        <v/>
      </c>
      <c r="D302" s="97"/>
      <c r="E302" s="97"/>
      <c r="F302" s="97"/>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row>
    <row r="303" spans="1:43" ht="14.5" hidden="1" customHeight="1" x14ac:dyDescent="0.35">
      <c r="A303" s="48"/>
      <c r="C303" s="112" t="str">
        <f xml:space="preserve"> IF(ISERROR(INDEX('Input - LOE Hierarchy (Admin)'!$H$13:$H$452,MATCH('Input - RCAControl (Admin)'!D303,'Input - LOE Hierarchy (Admin)'!$K$13:$K$452,0)) ),"",INDEX('Input - LOE Hierarchy (Admin)'!$H$13:$H$452,MATCH('Input - RCAControl (Admin)'!D303,'Input - LOE Hierarchy (Admin)'!$K$13:$K$452,0)))</f>
        <v/>
      </c>
      <c r="D303" s="97"/>
      <c r="E303" s="97"/>
      <c r="F303" s="97"/>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row>
    <row r="304" spans="1:43" ht="14.5" hidden="1" customHeight="1" x14ac:dyDescent="0.35">
      <c r="A304" s="48"/>
      <c r="C304" s="112" t="str">
        <f xml:space="preserve"> IF(ISERROR(INDEX('Input - LOE Hierarchy (Admin)'!$H$13:$H$452,MATCH('Input - RCAControl (Admin)'!D304,'Input - LOE Hierarchy (Admin)'!$K$13:$K$452,0)) ),"",INDEX('Input - LOE Hierarchy (Admin)'!$H$13:$H$452,MATCH('Input - RCAControl (Admin)'!D304,'Input - LOE Hierarchy (Admin)'!$K$13:$K$452,0)))</f>
        <v/>
      </c>
      <c r="D304" s="97"/>
      <c r="E304" s="97"/>
      <c r="F304" s="97"/>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row>
    <row r="305" spans="1:43" ht="14.5" hidden="1" customHeight="1" x14ac:dyDescent="0.35">
      <c r="A305" s="48"/>
      <c r="C305" s="112" t="str">
        <f xml:space="preserve"> IF(ISERROR(INDEX('Input - LOE Hierarchy (Admin)'!$H$13:$H$452,MATCH('Input - RCAControl (Admin)'!D305,'Input - LOE Hierarchy (Admin)'!$K$13:$K$452,0)) ),"",INDEX('Input - LOE Hierarchy (Admin)'!$H$13:$H$452,MATCH('Input - RCAControl (Admin)'!D305,'Input - LOE Hierarchy (Admin)'!$K$13:$K$452,0)))</f>
        <v/>
      </c>
      <c r="D305" s="97"/>
      <c r="E305" s="97"/>
      <c r="F305" s="97"/>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row>
    <row r="306" spans="1:43" ht="14.5" hidden="1" customHeight="1" x14ac:dyDescent="0.35">
      <c r="A306" s="48"/>
      <c r="C306" s="112" t="str">
        <f xml:space="preserve"> IF(ISERROR(INDEX('Input - LOE Hierarchy (Admin)'!$H$13:$H$452,MATCH('Input - RCAControl (Admin)'!D306,'Input - LOE Hierarchy (Admin)'!$K$13:$K$452,0)) ),"",INDEX('Input - LOE Hierarchy (Admin)'!$H$13:$H$452,MATCH('Input - RCAControl (Admin)'!D306,'Input - LOE Hierarchy (Admin)'!$K$13:$K$452,0)))</f>
        <v/>
      </c>
      <c r="D306" s="97"/>
      <c r="E306" s="97"/>
      <c r="F306" s="97"/>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row>
    <row r="307" spans="1:43" ht="14.5" hidden="1" customHeight="1" x14ac:dyDescent="0.35">
      <c r="A307" s="48"/>
      <c r="C307" s="112" t="str">
        <f xml:space="preserve"> IF(ISERROR(INDEX('Input - LOE Hierarchy (Admin)'!$H$13:$H$452,MATCH('Input - RCAControl (Admin)'!D307,'Input - LOE Hierarchy (Admin)'!$K$13:$K$452,0)) ),"",INDEX('Input - LOE Hierarchy (Admin)'!$H$13:$H$452,MATCH('Input - RCAControl (Admin)'!D307,'Input - LOE Hierarchy (Admin)'!$K$13:$K$452,0)))</f>
        <v/>
      </c>
      <c r="D307" s="97"/>
      <c r="E307" s="97"/>
      <c r="F307" s="97"/>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row>
    <row r="308" spans="1:43" ht="14.5" hidden="1" customHeight="1" x14ac:dyDescent="0.35">
      <c r="A308" s="48"/>
      <c r="C308" s="112" t="str">
        <f xml:space="preserve"> IF(ISERROR(INDEX('Input - LOE Hierarchy (Admin)'!$H$13:$H$452,MATCH('Input - RCAControl (Admin)'!D308,'Input - LOE Hierarchy (Admin)'!$K$13:$K$452,0)) ),"",INDEX('Input - LOE Hierarchy (Admin)'!$H$13:$H$452,MATCH('Input - RCAControl (Admin)'!D308,'Input - LOE Hierarchy (Admin)'!$K$13:$K$452,0)))</f>
        <v/>
      </c>
      <c r="D308" s="97"/>
      <c r="E308" s="97"/>
      <c r="F308" s="97"/>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row>
    <row r="309" spans="1:43" ht="14.5" hidden="1" customHeight="1" x14ac:dyDescent="0.35">
      <c r="A309" s="48"/>
      <c r="C309" s="112" t="str">
        <f xml:space="preserve"> IF(ISERROR(INDEX('Input - LOE Hierarchy (Admin)'!$H$13:$H$452,MATCH('Input - RCAControl (Admin)'!D309,'Input - LOE Hierarchy (Admin)'!$K$13:$K$452,0)) ),"",INDEX('Input - LOE Hierarchy (Admin)'!$H$13:$H$452,MATCH('Input - RCAControl (Admin)'!D309,'Input - LOE Hierarchy (Admin)'!$K$13:$K$452,0)))</f>
        <v/>
      </c>
      <c r="D309" s="97"/>
      <c r="E309" s="97"/>
      <c r="F309" s="97"/>
      <c r="G309" s="113"/>
      <c r="H309" s="113"/>
      <c r="I309" s="113"/>
      <c r="J309" s="113"/>
      <c r="K309" s="113"/>
      <c r="L309" s="113"/>
      <c r="M309" s="113"/>
      <c r="N309" s="113"/>
      <c r="O309" s="113"/>
      <c r="P309" s="113"/>
      <c r="Q309" s="113"/>
      <c r="R309" s="113"/>
      <c r="S309" s="113"/>
      <c r="T309" s="113"/>
      <c r="U309" s="113"/>
      <c r="V309" s="113"/>
      <c r="W309" s="113"/>
      <c r="X309" s="113"/>
      <c r="Y309" s="113"/>
      <c r="Z309" s="113"/>
      <c r="AA309" s="113"/>
      <c r="AB309" s="113"/>
      <c r="AC309" s="113"/>
      <c r="AD309" s="113"/>
      <c r="AE309" s="113"/>
      <c r="AF309" s="113"/>
      <c r="AG309" s="113"/>
      <c r="AH309" s="113"/>
      <c r="AI309" s="113"/>
      <c r="AJ309" s="113"/>
      <c r="AK309" s="113"/>
      <c r="AL309" s="113"/>
      <c r="AM309" s="113"/>
      <c r="AN309" s="113"/>
      <c r="AO309" s="113"/>
      <c r="AP309" s="113"/>
      <c r="AQ309" s="113"/>
    </row>
    <row r="310" spans="1:43" ht="14.5" hidden="1" customHeight="1" x14ac:dyDescent="0.35">
      <c r="A310" s="48"/>
      <c r="C310" s="112" t="str">
        <f xml:space="preserve"> IF(ISERROR(INDEX('Input - LOE Hierarchy (Admin)'!$H$13:$H$452,MATCH('Input - RCAControl (Admin)'!D310,'Input - LOE Hierarchy (Admin)'!$K$13:$K$452,0)) ),"",INDEX('Input - LOE Hierarchy (Admin)'!$H$13:$H$452,MATCH('Input - RCAControl (Admin)'!D310,'Input - LOE Hierarchy (Admin)'!$K$13:$K$452,0)))</f>
        <v/>
      </c>
      <c r="D310" s="97"/>
      <c r="E310" s="97"/>
      <c r="F310" s="97"/>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row>
    <row r="311" spans="1:43" ht="14.5" hidden="1" customHeight="1" x14ac:dyDescent="0.35">
      <c r="A311" s="48"/>
      <c r="C311" s="112" t="str">
        <f xml:space="preserve"> IF(ISERROR(INDEX('Input - LOE Hierarchy (Admin)'!$H$13:$H$452,MATCH('Input - RCAControl (Admin)'!D311,'Input - LOE Hierarchy (Admin)'!$K$13:$K$452,0)) ),"",INDEX('Input - LOE Hierarchy (Admin)'!$H$13:$H$452,MATCH('Input - RCAControl (Admin)'!D311,'Input - LOE Hierarchy (Admin)'!$K$13:$K$452,0)))</f>
        <v/>
      </c>
      <c r="D311" s="97"/>
      <c r="E311" s="97"/>
      <c r="F311" s="97"/>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row>
    <row r="312" spans="1:43" ht="14.5" hidden="1" customHeight="1" x14ac:dyDescent="0.35">
      <c r="A312" s="48"/>
      <c r="C312" s="112" t="str">
        <f xml:space="preserve"> IF(ISERROR(INDEX('Input - LOE Hierarchy (Admin)'!$H$13:$H$452,MATCH('Input - RCAControl (Admin)'!D312,'Input - LOE Hierarchy (Admin)'!$K$13:$K$452,0)) ),"",INDEX('Input - LOE Hierarchy (Admin)'!$H$13:$H$452,MATCH('Input - RCAControl (Admin)'!D312,'Input - LOE Hierarchy (Admin)'!$K$13:$K$452,0)))</f>
        <v/>
      </c>
      <c r="D312" s="97"/>
      <c r="E312" s="97"/>
      <c r="F312" s="97"/>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row>
    <row r="313" spans="1:43" ht="14.5" hidden="1" customHeight="1" x14ac:dyDescent="0.35">
      <c r="A313" s="48"/>
      <c r="C313" s="112" t="str">
        <f xml:space="preserve"> IF(ISERROR(INDEX('Input - LOE Hierarchy (Admin)'!$H$13:$H$452,MATCH('Input - RCAControl (Admin)'!D313,'Input - LOE Hierarchy (Admin)'!$K$13:$K$452,0)) ),"",INDEX('Input - LOE Hierarchy (Admin)'!$H$13:$H$452,MATCH('Input - RCAControl (Admin)'!D313,'Input - LOE Hierarchy (Admin)'!$K$13:$K$452,0)))</f>
        <v/>
      </c>
      <c r="D313" s="97"/>
      <c r="E313" s="97"/>
      <c r="F313" s="97"/>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row>
    <row r="314" spans="1:43" ht="14.5" hidden="1" customHeight="1" x14ac:dyDescent="0.35">
      <c r="A314" s="48"/>
      <c r="C314" s="112" t="str">
        <f xml:space="preserve"> IF(ISERROR(INDEX('Input - LOE Hierarchy (Admin)'!$H$13:$H$452,MATCH('Input - RCAControl (Admin)'!D314,'Input - LOE Hierarchy (Admin)'!$K$13:$K$452,0)) ),"",INDEX('Input - LOE Hierarchy (Admin)'!$H$13:$H$452,MATCH('Input - RCAControl (Admin)'!D314,'Input - LOE Hierarchy (Admin)'!$K$13:$K$452,0)))</f>
        <v/>
      </c>
      <c r="D314" s="97"/>
      <c r="E314" s="97"/>
      <c r="F314" s="97"/>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row>
    <row r="315" spans="1:43" ht="14.5" hidden="1" customHeight="1" x14ac:dyDescent="0.35">
      <c r="A315" s="48"/>
      <c r="C315" s="112" t="str">
        <f xml:space="preserve"> IF(ISERROR(INDEX('Input - LOE Hierarchy (Admin)'!$H$13:$H$452,MATCH('Input - RCAControl (Admin)'!D315,'Input - LOE Hierarchy (Admin)'!$K$13:$K$452,0)) ),"",INDEX('Input - LOE Hierarchy (Admin)'!$H$13:$H$452,MATCH('Input - RCAControl (Admin)'!D315,'Input - LOE Hierarchy (Admin)'!$K$13:$K$452,0)))</f>
        <v/>
      </c>
      <c r="D315" s="97"/>
      <c r="E315" s="97"/>
      <c r="F315" s="97"/>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row>
    <row r="316" spans="1:43" ht="14.5" hidden="1" customHeight="1" x14ac:dyDescent="0.35">
      <c r="A316" s="48"/>
      <c r="C316" s="112" t="str">
        <f xml:space="preserve"> IF(ISERROR(INDEX('Input - LOE Hierarchy (Admin)'!$H$13:$H$452,MATCH('Input - RCAControl (Admin)'!D316,'Input - LOE Hierarchy (Admin)'!$K$13:$K$452,0)) ),"",INDEX('Input - LOE Hierarchy (Admin)'!$H$13:$H$452,MATCH('Input - RCAControl (Admin)'!D316,'Input - LOE Hierarchy (Admin)'!$K$13:$K$452,0)))</f>
        <v/>
      </c>
      <c r="D316" s="97"/>
      <c r="E316" s="97"/>
      <c r="F316" s="97"/>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row>
    <row r="317" spans="1:43" ht="14.5" hidden="1" customHeight="1" x14ac:dyDescent="0.35">
      <c r="A317" s="48"/>
      <c r="C317" s="112" t="str">
        <f xml:space="preserve"> IF(ISERROR(INDEX('Input - LOE Hierarchy (Admin)'!$H$13:$H$452,MATCH('Input - RCAControl (Admin)'!D317,'Input - LOE Hierarchy (Admin)'!$K$13:$K$452,0)) ),"",INDEX('Input - LOE Hierarchy (Admin)'!$H$13:$H$452,MATCH('Input - RCAControl (Admin)'!D317,'Input - LOE Hierarchy (Admin)'!$K$13:$K$452,0)))</f>
        <v/>
      </c>
      <c r="D317" s="97"/>
      <c r="E317" s="97"/>
      <c r="F317" s="97"/>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row>
    <row r="318" spans="1:43" ht="14.5" hidden="1" customHeight="1" x14ac:dyDescent="0.35">
      <c r="A318" s="48"/>
      <c r="C318" s="112" t="str">
        <f xml:space="preserve"> IF(ISERROR(INDEX('Input - LOE Hierarchy (Admin)'!$H$13:$H$452,MATCH('Input - RCAControl (Admin)'!D318,'Input - LOE Hierarchy (Admin)'!$K$13:$K$452,0)) ),"",INDEX('Input - LOE Hierarchy (Admin)'!$H$13:$H$452,MATCH('Input - RCAControl (Admin)'!D318,'Input - LOE Hierarchy (Admin)'!$K$13:$K$452,0)))</f>
        <v/>
      </c>
      <c r="D318" s="97"/>
      <c r="E318" s="97"/>
      <c r="F318" s="97"/>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row>
    <row r="319" spans="1:43" ht="14.5" hidden="1" customHeight="1" x14ac:dyDescent="0.35">
      <c r="A319" s="48"/>
      <c r="C319" s="112" t="str">
        <f xml:space="preserve"> IF(ISERROR(INDEX('Input - LOE Hierarchy (Admin)'!$H$13:$H$452,MATCH('Input - RCAControl (Admin)'!D319,'Input - LOE Hierarchy (Admin)'!$K$13:$K$452,0)) ),"",INDEX('Input - LOE Hierarchy (Admin)'!$H$13:$H$452,MATCH('Input - RCAControl (Admin)'!D319,'Input - LOE Hierarchy (Admin)'!$K$13:$K$452,0)))</f>
        <v/>
      </c>
      <c r="D319" s="97"/>
      <c r="E319" s="97"/>
      <c r="F319" s="97"/>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row>
    <row r="320" spans="1:43" ht="14.5" hidden="1" customHeight="1" x14ac:dyDescent="0.35">
      <c r="A320" s="48"/>
      <c r="C320" s="112" t="str">
        <f xml:space="preserve"> IF(ISERROR(INDEX('Input - LOE Hierarchy (Admin)'!$H$13:$H$452,MATCH('Input - RCAControl (Admin)'!D320,'Input - LOE Hierarchy (Admin)'!$K$13:$K$452,0)) ),"",INDEX('Input - LOE Hierarchy (Admin)'!$H$13:$H$452,MATCH('Input - RCAControl (Admin)'!D320,'Input - LOE Hierarchy (Admin)'!$K$13:$K$452,0)))</f>
        <v/>
      </c>
      <c r="D320" s="97"/>
      <c r="E320" s="97"/>
      <c r="F320" s="97"/>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row>
    <row r="321" spans="1:43" ht="14.5" hidden="1" customHeight="1" x14ac:dyDescent="0.35">
      <c r="A321" s="48"/>
      <c r="C321" s="112" t="str">
        <f xml:space="preserve"> IF(ISERROR(INDEX('Input - LOE Hierarchy (Admin)'!$H$13:$H$452,MATCH('Input - RCAControl (Admin)'!D321,'Input - LOE Hierarchy (Admin)'!$K$13:$K$452,0)) ),"",INDEX('Input - LOE Hierarchy (Admin)'!$H$13:$H$452,MATCH('Input - RCAControl (Admin)'!D321,'Input - LOE Hierarchy (Admin)'!$K$13:$K$452,0)))</f>
        <v/>
      </c>
      <c r="D321" s="97"/>
      <c r="E321" s="97"/>
      <c r="F321" s="97"/>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row>
    <row r="322" spans="1:43" ht="14.5" hidden="1" customHeight="1" x14ac:dyDescent="0.35">
      <c r="A322" s="48"/>
      <c r="C322" s="112" t="str">
        <f xml:space="preserve"> IF(ISERROR(INDEX('Input - LOE Hierarchy (Admin)'!$H$13:$H$452,MATCH('Input - RCAControl (Admin)'!D322,'Input - LOE Hierarchy (Admin)'!$K$13:$K$452,0)) ),"",INDEX('Input - LOE Hierarchy (Admin)'!$H$13:$H$452,MATCH('Input - RCAControl (Admin)'!D322,'Input - LOE Hierarchy (Admin)'!$K$13:$K$452,0)))</f>
        <v/>
      </c>
      <c r="D322" s="97"/>
      <c r="E322" s="97"/>
      <c r="F322" s="97"/>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row>
    <row r="323" spans="1:43" ht="14.5" hidden="1" customHeight="1" x14ac:dyDescent="0.35">
      <c r="A323" s="48"/>
      <c r="C323" s="112" t="str">
        <f xml:space="preserve"> IF(ISERROR(INDEX('Input - LOE Hierarchy (Admin)'!$H$13:$H$452,MATCH('Input - RCAControl (Admin)'!D323,'Input - LOE Hierarchy (Admin)'!$K$13:$K$452,0)) ),"",INDEX('Input - LOE Hierarchy (Admin)'!$H$13:$H$452,MATCH('Input - RCAControl (Admin)'!D323,'Input - LOE Hierarchy (Admin)'!$K$13:$K$452,0)))</f>
        <v/>
      </c>
      <c r="D323" s="97"/>
      <c r="E323" s="97"/>
      <c r="F323" s="97"/>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row>
    <row r="324" spans="1:43" ht="14.5" hidden="1" customHeight="1" x14ac:dyDescent="0.35">
      <c r="A324" s="48"/>
      <c r="C324" s="112" t="str">
        <f xml:space="preserve"> IF(ISERROR(INDEX('Input - LOE Hierarchy (Admin)'!$H$13:$H$452,MATCH('Input - RCAControl (Admin)'!D324,'Input - LOE Hierarchy (Admin)'!$K$13:$K$452,0)) ),"",INDEX('Input - LOE Hierarchy (Admin)'!$H$13:$H$452,MATCH('Input - RCAControl (Admin)'!D324,'Input - LOE Hierarchy (Admin)'!$K$13:$K$452,0)))</f>
        <v/>
      </c>
      <c r="D324" s="97"/>
      <c r="E324" s="97"/>
      <c r="F324" s="97"/>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row>
    <row r="325" spans="1:43" ht="14.5" hidden="1" customHeight="1" x14ac:dyDescent="0.35">
      <c r="A325" s="48"/>
      <c r="C325" s="112" t="str">
        <f xml:space="preserve"> IF(ISERROR(INDEX('Input - LOE Hierarchy (Admin)'!$H$13:$H$452,MATCH('Input - RCAControl (Admin)'!D325,'Input - LOE Hierarchy (Admin)'!$K$13:$K$452,0)) ),"",INDEX('Input - LOE Hierarchy (Admin)'!$H$13:$H$452,MATCH('Input - RCAControl (Admin)'!D325,'Input - LOE Hierarchy (Admin)'!$K$13:$K$452,0)))</f>
        <v/>
      </c>
      <c r="D325" s="97"/>
      <c r="E325" s="97"/>
      <c r="F325" s="97"/>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row>
    <row r="326" spans="1:43" ht="14.5" hidden="1" customHeight="1" x14ac:dyDescent="0.35">
      <c r="A326" s="48"/>
      <c r="C326" s="112" t="str">
        <f xml:space="preserve"> IF(ISERROR(INDEX('Input - LOE Hierarchy (Admin)'!$H$13:$H$452,MATCH('Input - RCAControl (Admin)'!D326,'Input - LOE Hierarchy (Admin)'!$K$13:$K$452,0)) ),"",INDEX('Input - LOE Hierarchy (Admin)'!$H$13:$H$452,MATCH('Input - RCAControl (Admin)'!D326,'Input - LOE Hierarchy (Admin)'!$K$13:$K$452,0)))</f>
        <v/>
      </c>
      <c r="D326" s="97"/>
      <c r="E326" s="97"/>
      <c r="F326" s="97"/>
      <c r="G326" s="113"/>
      <c r="H326" s="113"/>
      <c r="I326" s="113"/>
      <c r="J326" s="113"/>
      <c r="K326" s="113"/>
      <c r="L326" s="113"/>
      <c r="M326" s="113"/>
      <c r="N326" s="113"/>
      <c r="O326" s="113"/>
      <c r="P326" s="113"/>
      <c r="Q326" s="113"/>
      <c r="R326" s="113"/>
      <c r="S326" s="113"/>
      <c r="T326" s="113"/>
      <c r="U326" s="113"/>
      <c r="V326" s="113"/>
      <c r="W326" s="113"/>
      <c r="X326" s="113"/>
      <c r="Y326" s="113"/>
      <c r="Z326" s="113"/>
      <c r="AA326" s="113"/>
      <c r="AB326" s="113"/>
      <c r="AC326" s="113"/>
      <c r="AD326" s="113"/>
      <c r="AE326" s="113"/>
      <c r="AF326" s="113"/>
      <c r="AG326" s="113"/>
      <c r="AH326" s="113"/>
      <c r="AI326" s="113"/>
      <c r="AJ326" s="113"/>
      <c r="AK326" s="113"/>
      <c r="AL326" s="113"/>
      <c r="AM326" s="113"/>
      <c r="AN326" s="113"/>
      <c r="AO326" s="113"/>
      <c r="AP326" s="113"/>
      <c r="AQ326" s="113"/>
    </row>
    <row r="327" spans="1:43" ht="14.5" hidden="1" customHeight="1" x14ac:dyDescent="0.35">
      <c r="A327" s="48"/>
      <c r="C327" s="112" t="str">
        <f xml:space="preserve"> IF(ISERROR(INDEX('Input - LOE Hierarchy (Admin)'!$H$13:$H$452,MATCH('Input - RCAControl (Admin)'!D327,'Input - LOE Hierarchy (Admin)'!$K$13:$K$452,0)) ),"",INDEX('Input - LOE Hierarchy (Admin)'!$H$13:$H$452,MATCH('Input - RCAControl (Admin)'!D327,'Input - LOE Hierarchy (Admin)'!$K$13:$K$452,0)))</f>
        <v/>
      </c>
      <c r="D327" s="97"/>
      <c r="E327" s="97"/>
      <c r="F327" s="97"/>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row>
    <row r="328" spans="1:43" ht="14.5" hidden="1" customHeight="1" x14ac:dyDescent="0.35">
      <c r="A328" s="48"/>
      <c r="C328" s="112" t="str">
        <f xml:space="preserve"> IF(ISERROR(INDEX('Input - LOE Hierarchy (Admin)'!$H$13:$H$452,MATCH('Input - RCAControl (Admin)'!D328,'Input - LOE Hierarchy (Admin)'!$K$13:$K$452,0)) ),"",INDEX('Input - LOE Hierarchy (Admin)'!$H$13:$H$452,MATCH('Input - RCAControl (Admin)'!D328,'Input - LOE Hierarchy (Admin)'!$K$13:$K$452,0)))</f>
        <v/>
      </c>
      <c r="D328" s="97"/>
      <c r="E328" s="97"/>
      <c r="F328" s="97"/>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row>
    <row r="329" spans="1:43" ht="14.5" hidden="1" customHeight="1" x14ac:dyDescent="0.35">
      <c r="A329" s="48"/>
      <c r="C329" s="112" t="str">
        <f xml:space="preserve"> IF(ISERROR(INDEX('Input - LOE Hierarchy (Admin)'!$H$13:$H$452,MATCH('Input - RCAControl (Admin)'!D329,'Input - LOE Hierarchy (Admin)'!$K$13:$K$452,0)) ),"",INDEX('Input - LOE Hierarchy (Admin)'!$H$13:$H$452,MATCH('Input - RCAControl (Admin)'!D329,'Input - LOE Hierarchy (Admin)'!$K$13:$K$452,0)))</f>
        <v/>
      </c>
      <c r="D329" s="97"/>
      <c r="E329" s="97"/>
      <c r="F329" s="97"/>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row>
    <row r="330" spans="1:43" ht="14.5" hidden="1" customHeight="1" x14ac:dyDescent="0.35">
      <c r="A330" s="48"/>
      <c r="C330" s="112" t="str">
        <f xml:space="preserve"> IF(ISERROR(INDEX('Input - LOE Hierarchy (Admin)'!$H$13:$H$452,MATCH('Input - RCAControl (Admin)'!D330,'Input - LOE Hierarchy (Admin)'!$K$13:$K$452,0)) ),"",INDEX('Input - LOE Hierarchy (Admin)'!$H$13:$H$452,MATCH('Input - RCAControl (Admin)'!D330,'Input - LOE Hierarchy (Admin)'!$K$13:$K$452,0)))</f>
        <v/>
      </c>
      <c r="D330" s="97"/>
      <c r="E330" s="97"/>
      <c r="F330" s="97"/>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row>
    <row r="331" spans="1:43" ht="14.5" hidden="1" customHeight="1" x14ac:dyDescent="0.35">
      <c r="A331" s="48"/>
      <c r="C331" s="112" t="str">
        <f xml:space="preserve"> IF(ISERROR(INDEX('Input - LOE Hierarchy (Admin)'!$H$13:$H$452,MATCH('Input - RCAControl (Admin)'!D331,'Input - LOE Hierarchy (Admin)'!$K$13:$K$452,0)) ),"",INDEX('Input - LOE Hierarchy (Admin)'!$H$13:$H$452,MATCH('Input - RCAControl (Admin)'!D331,'Input - LOE Hierarchy (Admin)'!$K$13:$K$452,0)))</f>
        <v/>
      </c>
      <c r="D331" s="97"/>
      <c r="E331" s="97"/>
      <c r="F331" s="97"/>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row>
    <row r="332" spans="1:43" ht="14.5" hidden="1" customHeight="1" x14ac:dyDescent="0.35">
      <c r="A332" s="48"/>
      <c r="C332" s="112" t="str">
        <f xml:space="preserve"> IF(ISERROR(INDEX('Input - LOE Hierarchy (Admin)'!$H$13:$H$452,MATCH('Input - RCAControl (Admin)'!D332,'Input - LOE Hierarchy (Admin)'!$K$13:$K$452,0)) ),"",INDEX('Input - LOE Hierarchy (Admin)'!$H$13:$H$452,MATCH('Input - RCAControl (Admin)'!D332,'Input - LOE Hierarchy (Admin)'!$K$13:$K$452,0)))</f>
        <v/>
      </c>
      <c r="D332" s="97"/>
      <c r="E332" s="97"/>
      <c r="F332" s="97"/>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row>
    <row r="333" spans="1:43" ht="14.5" hidden="1" customHeight="1" x14ac:dyDescent="0.35">
      <c r="A333" s="48"/>
      <c r="C333" s="112" t="str">
        <f xml:space="preserve"> IF(ISERROR(INDEX('Input - LOE Hierarchy (Admin)'!$H$13:$H$452,MATCH('Input - RCAControl (Admin)'!D333,'Input - LOE Hierarchy (Admin)'!$K$13:$K$452,0)) ),"",INDEX('Input - LOE Hierarchy (Admin)'!$H$13:$H$452,MATCH('Input - RCAControl (Admin)'!D333,'Input - LOE Hierarchy (Admin)'!$K$13:$K$452,0)))</f>
        <v/>
      </c>
      <c r="D333" s="97"/>
      <c r="E333" s="97"/>
      <c r="F333" s="97"/>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row>
    <row r="334" spans="1:43" ht="14.5" hidden="1" customHeight="1" x14ac:dyDescent="0.35">
      <c r="A334" s="48"/>
      <c r="C334" s="112" t="str">
        <f xml:space="preserve"> IF(ISERROR(INDEX('Input - LOE Hierarchy (Admin)'!$H$13:$H$452,MATCH('Input - RCAControl (Admin)'!D334,'Input - LOE Hierarchy (Admin)'!$K$13:$K$452,0)) ),"",INDEX('Input - LOE Hierarchy (Admin)'!$H$13:$H$452,MATCH('Input - RCAControl (Admin)'!D334,'Input - LOE Hierarchy (Admin)'!$K$13:$K$452,0)))</f>
        <v/>
      </c>
      <c r="D334" s="97"/>
      <c r="E334" s="97"/>
      <c r="F334" s="97"/>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row>
    <row r="335" spans="1:43" ht="14.5" hidden="1" customHeight="1" x14ac:dyDescent="0.35">
      <c r="A335" s="48"/>
      <c r="C335" s="112" t="str">
        <f xml:space="preserve"> IF(ISERROR(INDEX('Input - LOE Hierarchy (Admin)'!$H$13:$H$452,MATCH('Input - RCAControl (Admin)'!D335,'Input - LOE Hierarchy (Admin)'!$K$13:$K$452,0)) ),"",INDEX('Input - LOE Hierarchy (Admin)'!$H$13:$H$452,MATCH('Input - RCAControl (Admin)'!D335,'Input - LOE Hierarchy (Admin)'!$K$13:$K$452,0)))</f>
        <v/>
      </c>
      <c r="D335" s="97"/>
      <c r="E335" s="97"/>
      <c r="F335" s="97"/>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row>
    <row r="336" spans="1:43" ht="14.5" hidden="1" customHeight="1" x14ac:dyDescent="0.35">
      <c r="A336" s="48"/>
      <c r="C336" s="112" t="str">
        <f xml:space="preserve"> IF(ISERROR(INDEX('Input - LOE Hierarchy (Admin)'!$H$13:$H$452,MATCH('Input - RCAControl (Admin)'!D336,'Input - LOE Hierarchy (Admin)'!$K$13:$K$452,0)) ),"",INDEX('Input - LOE Hierarchy (Admin)'!$H$13:$H$452,MATCH('Input - RCAControl (Admin)'!D336,'Input - LOE Hierarchy (Admin)'!$K$13:$K$452,0)))</f>
        <v/>
      </c>
      <c r="D336" s="97"/>
      <c r="E336" s="97"/>
      <c r="F336" s="97"/>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row>
    <row r="337" spans="1:43" ht="14.5" hidden="1" customHeight="1" x14ac:dyDescent="0.35">
      <c r="A337" s="48"/>
      <c r="C337" s="112" t="str">
        <f xml:space="preserve"> IF(ISERROR(INDEX('Input - LOE Hierarchy (Admin)'!$H$13:$H$452,MATCH('Input - RCAControl (Admin)'!D337,'Input - LOE Hierarchy (Admin)'!$K$13:$K$452,0)) ),"",INDEX('Input - LOE Hierarchy (Admin)'!$H$13:$H$452,MATCH('Input - RCAControl (Admin)'!D337,'Input - LOE Hierarchy (Admin)'!$K$13:$K$452,0)))</f>
        <v/>
      </c>
      <c r="D337" s="97"/>
      <c r="E337" s="97"/>
      <c r="F337" s="97"/>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row>
    <row r="338" spans="1:43" ht="14.5" hidden="1" customHeight="1" x14ac:dyDescent="0.35">
      <c r="A338" s="48"/>
      <c r="C338" s="112" t="str">
        <f xml:space="preserve"> IF(ISERROR(INDEX('Input - LOE Hierarchy (Admin)'!$H$13:$H$452,MATCH('Input - RCAControl (Admin)'!D338,'Input - LOE Hierarchy (Admin)'!$K$13:$K$452,0)) ),"",INDEX('Input - LOE Hierarchy (Admin)'!$H$13:$H$452,MATCH('Input - RCAControl (Admin)'!D338,'Input - LOE Hierarchy (Admin)'!$K$13:$K$452,0)))</f>
        <v/>
      </c>
      <c r="D338" s="97"/>
      <c r="E338" s="97"/>
      <c r="F338" s="97"/>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row>
    <row r="339" spans="1:43" ht="14.5" hidden="1" customHeight="1" x14ac:dyDescent="0.35">
      <c r="A339" s="48"/>
      <c r="C339" s="112" t="str">
        <f xml:space="preserve"> IF(ISERROR(INDEX('Input - LOE Hierarchy (Admin)'!$H$13:$H$452,MATCH('Input - RCAControl (Admin)'!D339,'Input - LOE Hierarchy (Admin)'!$K$13:$K$452,0)) ),"",INDEX('Input - LOE Hierarchy (Admin)'!$H$13:$H$452,MATCH('Input - RCAControl (Admin)'!D339,'Input - LOE Hierarchy (Admin)'!$K$13:$K$452,0)))</f>
        <v/>
      </c>
      <c r="D339" s="97"/>
      <c r="E339" s="97"/>
      <c r="F339" s="97"/>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row>
    <row r="340" spans="1:43" ht="14.5" hidden="1" customHeight="1" x14ac:dyDescent="0.35">
      <c r="A340" s="48"/>
      <c r="C340" s="112" t="str">
        <f xml:space="preserve"> IF(ISERROR(INDEX('Input - LOE Hierarchy (Admin)'!$H$13:$H$452,MATCH('Input - RCAControl (Admin)'!D340,'Input - LOE Hierarchy (Admin)'!$K$13:$K$452,0)) ),"",INDEX('Input - LOE Hierarchy (Admin)'!$H$13:$H$452,MATCH('Input - RCAControl (Admin)'!D340,'Input - LOE Hierarchy (Admin)'!$K$13:$K$452,0)))</f>
        <v/>
      </c>
      <c r="D340" s="97"/>
      <c r="E340" s="97"/>
      <c r="F340" s="97"/>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row>
    <row r="341" spans="1:43" ht="14.5" hidden="1" customHeight="1" x14ac:dyDescent="0.35">
      <c r="A341" s="48"/>
      <c r="C341" s="112" t="str">
        <f xml:space="preserve"> IF(ISERROR(INDEX('Input - LOE Hierarchy (Admin)'!$H$13:$H$452,MATCH('Input - RCAControl (Admin)'!D341,'Input - LOE Hierarchy (Admin)'!$K$13:$K$452,0)) ),"",INDEX('Input - LOE Hierarchy (Admin)'!$H$13:$H$452,MATCH('Input - RCAControl (Admin)'!D341,'Input - LOE Hierarchy (Admin)'!$K$13:$K$452,0)))</f>
        <v/>
      </c>
      <c r="D341" s="97"/>
      <c r="E341" s="97"/>
      <c r="F341" s="97"/>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row>
    <row r="342" spans="1:43" ht="14.5" hidden="1" customHeight="1" x14ac:dyDescent="0.35">
      <c r="A342" s="48"/>
      <c r="C342" s="112" t="str">
        <f xml:space="preserve"> IF(ISERROR(INDEX('Input - LOE Hierarchy (Admin)'!$H$13:$H$452,MATCH('Input - RCAControl (Admin)'!D342,'Input - LOE Hierarchy (Admin)'!$K$13:$K$452,0)) ),"",INDEX('Input - LOE Hierarchy (Admin)'!$H$13:$H$452,MATCH('Input - RCAControl (Admin)'!D342,'Input - LOE Hierarchy (Admin)'!$K$13:$K$452,0)))</f>
        <v/>
      </c>
      <c r="D342" s="97"/>
      <c r="E342" s="97"/>
      <c r="F342" s="97"/>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row>
    <row r="343" spans="1:43" ht="14.5" hidden="1" customHeight="1" x14ac:dyDescent="0.35">
      <c r="A343" s="48"/>
      <c r="C343" s="112" t="str">
        <f xml:space="preserve"> IF(ISERROR(INDEX('Input - LOE Hierarchy (Admin)'!$H$13:$H$452,MATCH('Input - RCAControl (Admin)'!D343,'Input - LOE Hierarchy (Admin)'!$K$13:$K$452,0)) ),"",INDEX('Input - LOE Hierarchy (Admin)'!$H$13:$H$452,MATCH('Input - RCAControl (Admin)'!D343,'Input - LOE Hierarchy (Admin)'!$K$13:$K$452,0)))</f>
        <v/>
      </c>
      <c r="D343" s="97"/>
      <c r="E343" s="97"/>
      <c r="F343" s="97"/>
      <c r="G343" s="113"/>
      <c r="H343" s="113"/>
      <c r="I343" s="113"/>
      <c r="J343" s="113"/>
      <c r="K343" s="113"/>
      <c r="L343" s="113"/>
      <c r="M343" s="113"/>
      <c r="N343" s="113"/>
      <c r="O343" s="113"/>
      <c r="P343" s="113"/>
      <c r="Q343" s="113"/>
      <c r="R343" s="113"/>
      <c r="S343" s="113"/>
      <c r="T343" s="113"/>
      <c r="U343" s="113"/>
      <c r="V343" s="113"/>
      <c r="W343" s="113"/>
      <c r="X343" s="113"/>
      <c r="Y343" s="113"/>
      <c r="Z343" s="113"/>
      <c r="AA343" s="113"/>
      <c r="AB343" s="113"/>
      <c r="AC343" s="113"/>
      <c r="AD343" s="113"/>
      <c r="AE343" s="113"/>
      <c r="AF343" s="113"/>
      <c r="AG343" s="113"/>
      <c r="AH343" s="113"/>
      <c r="AI343" s="113"/>
      <c r="AJ343" s="113"/>
      <c r="AK343" s="113"/>
      <c r="AL343" s="113"/>
      <c r="AM343" s="113"/>
      <c r="AN343" s="113"/>
      <c r="AO343" s="113"/>
      <c r="AP343" s="113"/>
      <c r="AQ343" s="113"/>
    </row>
    <row r="344" spans="1:43" ht="14.5" hidden="1" customHeight="1" x14ac:dyDescent="0.35">
      <c r="A344" s="48"/>
      <c r="C344" s="112" t="str">
        <f xml:space="preserve"> IF(ISERROR(INDEX('Input - LOE Hierarchy (Admin)'!$H$13:$H$452,MATCH('Input - RCAControl (Admin)'!D344,'Input - LOE Hierarchy (Admin)'!$K$13:$K$452,0)) ),"",INDEX('Input - LOE Hierarchy (Admin)'!$H$13:$H$452,MATCH('Input - RCAControl (Admin)'!D344,'Input - LOE Hierarchy (Admin)'!$K$13:$K$452,0)))</f>
        <v/>
      </c>
      <c r="D344" s="97"/>
      <c r="E344" s="97"/>
      <c r="F344" s="97"/>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row>
    <row r="345" spans="1:43" ht="14.5" hidden="1" customHeight="1" x14ac:dyDescent="0.35">
      <c r="A345" s="48"/>
      <c r="C345" s="112" t="str">
        <f xml:space="preserve"> IF(ISERROR(INDEX('Input - LOE Hierarchy (Admin)'!$H$13:$H$452,MATCH('Input - RCAControl (Admin)'!D345,'Input - LOE Hierarchy (Admin)'!$K$13:$K$452,0)) ),"",INDEX('Input - LOE Hierarchy (Admin)'!$H$13:$H$452,MATCH('Input - RCAControl (Admin)'!D345,'Input - LOE Hierarchy (Admin)'!$K$13:$K$452,0)))</f>
        <v/>
      </c>
      <c r="D345" s="97"/>
      <c r="E345" s="97"/>
      <c r="F345" s="97"/>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row>
    <row r="346" spans="1:43" ht="14.5" hidden="1" customHeight="1" x14ac:dyDescent="0.35">
      <c r="A346" s="48"/>
      <c r="C346" s="112" t="str">
        <f xml:space="preserve"> IF(ISERROR(INDEX('Input - LOE Hierarchy (Admin)'!$H$13:$H$452,MATCH('Input - RCAControl (Admin)'!D346,'Input - LOE Hierarchy (Admin)'!$K$13:$K$452,0)) ),"",INDEX('Input - LOE Hierarchy (Admin)'!$H$13:$H$452,MATCH('Input - RCAControl (Admin)'!D346,'Input - LOE Hierarchy (Admin)'!$K$13:$K$452,0)))</f>
        <v/>
      </c>
      <c r="D346" s="97"/>
      <c r="E346" s="97"/>
      <c r="F346" s="97"/>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row>
    <row r="347" spans="1:43" ht="14.5" hidden="1" customHeight="1" x14ac:dyDescent="0.35">
      <c r="A347" s="48"/>
      <c r="C347" s="112" t="str">
        <f xml:space="preserve"> IF(ISERROR(INDEX('Input - LOE Hierarchy (Admin)'!$H$13:$H$452,MATCH('Input - RCAControl (Admin)'!D347,'Input - LOE Hierarchy (Admin)'!$K$13:$K$452,0)) ),"",INDEX('Input - LOE Hierarchy (Admin)'!$H$13:$H$452,MATCH('Input - RCAControl (Admin)'!D347,'Input - LOE Hierarchy (Admin)'!$K$13:$K$452,0)))</f>
        <v/>
      </c>
      <c r="D347" s="97"/>
      <c r="E347" s="97"/>
      <c r="F347" s="97"/>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row>
    <row r="348" spans="1:43" ht="14.5" hidden="1" customHeight="1" x14ac:dyDescent="0.35">
      <c r="A348" s="48"/>
      <c r="C348" s="112" t="str">
        <f xml:space="preserve"> IF(ISERROR(INDEX('Input - LOE Hierarchy (Admin)'!$H$13:$H$452,MATCH('Input - RCAControl (Admin)'!D348,'Input - LOE Hierarchy (Admin)'!$K$13:$K$452,0)) ),"",INDEX('Input - LOE Hierarchy (Admin)'!$H$13:$H$452,MATCH('Input - RCAControl (Admin)'!D348,'Input - LOE Hierarchy (Admin)'!$K$13:$K$452,0)))</f>
        <v/>
      </c>
      <c r="D348" s="97"/>
      <c r="E348" s="97"/>
      <c r="F348" s="97"/>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row>
    <row r="349" spans="1:43" ht="14.5" hidden="1" customHeight="1" x14ac:dyDescent="0.35">
      <c r="A349" s="48"/>
      <c r="C349" s="112" t="str">
        <f xml:space="preserve"> IF(ISERROR(INDEX('Input - LOE Hierarchy (Admin)'!$H$13:$H$452,MATCH('Input - RCAControl (Admin)'!D349,'Input - LOE Hierarchy (Admin)'!$K$13:$K$452,0)) ),"",INDEX('Input - LOE Hierarchy (Admin)'!$H$13:$H$452,MATCH('Input - RCAControl (Admin)'!D349,'Input - LOE Hierarchy (Admin)'!$K$13:$K$452,0)))</f>
        <v/>
      </c>
      <c r="D349" s="97"/>
      <c r="E349" s="97"/>
      <c r="F349" s="97"/>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row>
    <row r="350" spans="1:43" ht="14.5" hidden="1" customHeight="1" x14ac:dyDescent="0.35">
      <c r="A350" s="48"/>
      <c r="C350" s="112" t="str">
        <f xml:space="preserve"> IF(ISERROR(INDEX('Input - LOE Hierarchy (Admin)'!$H$13:$H$452,MATCH('Input - RCAControl (Admin)'!D350,'Input - LOE Hierarchy (Admin)'!$K$13:$K$452,0)) ),"",INDEX('Input - LOE Hierarchy (Admin)'!$H$13:$H$452,MATCH('Input - RCAControl (Admin)'!D350,'Input - LOE Hierarchy (Admin)'!$K$13:$K$452,0)))</f>
        <v/>
      </c>
      <c r="D350" s="97"/>
      <c r="E350" s="97"/>
      <c r="F350" s="97"/>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row>
    <row r="351" spans="1:43" ht="14.5" hidden="1" customHeight="1" x14ac:dyDescent="0.35">
      <c r="A351" s="48"/>
      <c r="C351" s="112" t="str">
        <f xml:space="preserve"> IF(ISERROR(INDEX('Input - LOE Hierarchy (Admin)'!$H$13:$H$452,MATCH('Input - RCAControl (Admin)'!D351,'Input - LOE Hierarchy (Admin)'!$K$13:$K$452,0)) ),"",INDEX('Input - LOE Hierarchy (Admin)'!$H$13:$H$452,MATCH('Input - RCAControl (Admin)'!D351,'Input - LOE Hierarchy (Admin)'!$K$13:$K$452,0)))</f>
        <v/>
      </c>
      <c r="D351" s="97"/>
      <c r="E351" s="97"/>
      <c r="F351" s="97"/>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row>
    <row r="352" spans="1:43" ht="14.5" hidden="1" customHeight="1" x14ac:dyDescent="0.35">
      <c r="A352" s="48"/>
      <c r="C352" s="112" t="str">
        <f xml:space="preserve"> IF(ISERROR(INDEX('Input - LOE Hierarchy (Admin)'!$H$13:$H$452,MATCH('Input - RCAControl (Admin)'!D352,'Input - LOE Hierarchy (Admin)'!$K$13:$K$452,0)) ),"",INDEX('Input - LOE Hierarchy (Admin)'!$H$13:$H$452,MATCH('Input - RCAControl (Admin)'!D352,'Input - LOE Hierarchy (Admin)'!$K$13:$K$452,0)))</f>
        <v/>
      </c>
      <c r="D352" s="97"/>
      <c r="E352" s="97"/>
      <c r="F352" s="97"/>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row>
    <row r="353" spans="1:43" ht="14.5" hidden="1" customHeight="1" x14ac:dyDescent="0.35">
      <c r="A353" s="48"/>
      <c r="C353" s="112" t="str">
        <f xml:space="preserve"> IF(ISERROR(INDEX('Input - LOE Hierarchy (Admin)'!$H$13:$H$452,MATCH('Input - RCAControl (Admin)'!D353,'Input - LOE Hierarchy (Admin)'!$K$13:$K$452,0)) ),"",INDEX('Input - LOE Hierarchy (Admin)'!$H$13:$H$452,MATCH('Input - RCAControl (Admin)'!D353,'Input - LOE Hierarchy (Admin)'!$K$13:$K$452,0)))</f>
        <v/>
      </c>
      <c r="D353" s="97"/>
      <c r="E353" s="97"/>
      <c r="F353" s="97"/>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row>
    <row r="354" spans="1:43" ht="14.5" hidden="1" customHeight="1" x14ac:dyDescent="0.35">
      <c r="A354" s="48"/>
      <c r="C354" s="112" t="str">
        <f xml:space="preserve"> IF(ISERROR(INDEX('Input - LOE Hierarchy (Admin)'!$H$13:$H$452,MATCH('Input - RCAControl (Admin)'!D354,'Input - LOE Hierarchy (Admin)'!$K$13:$K$452,0)) ),"",INDEX('Input - LOE Hierarchy (Admin)'!$H$13:$H$452,MATCH('Input - RCAControl (Admin)'!D354,'Input - LOE Hierarchy (Admin)'!$K$13:$K$452,0)))</f>
        <v/>
      </c>
      <c r="D354" s="97"/>
      <c r="E354" s="97"/>
      <c r="F354" s="97"/>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row>
    <row r="355" spans="1:43" ht="14.5" hidden="1" customHeight="1" x14ac:dyDescent="0.35">
      <c r="A355" s="48"/>
      <c r="C355" s="112" t="str">
        <f xml:space="preserve"> IF(ISERROR(INDEX('Input - LOE Hierarchy (Admin)'!$H$13:$H$452,MATCH('Input - RCAControl (Admin)'!D355,'Input - LOE Hierarchy (Admin)'!$K$13:$K$452,0)) ),"",INDEX('Input - LOE Hierarchy (Admin)'!$H$13:$H$452,MATCH('Input - RCAControl (Admin)'!D355,'Input - LOE Hierarchy (Admin)'!$K$13:$K$452,0)))</f>
        <v/>
      </c>
      <c r="D355" s="97"/>
      <c r="E355" s="97"/>
      <c r="F355" s="97"/>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row>
    <row r="356" spans="1:43" ht="14.5" hidden="1" customHeight="1" x14ac:dyDescent="0.35">
      <c r="A356" s="48"/>
      <c r="C356" s="112" t="str">
        <f xml:space="preserve"> IF(ISERROR(INDEX('Input - LOE Hierarchy (Admin)'!$H$13:$H$452,MATCH('Input - RCAControl (Admin)'!D356,'Input - LOE Hierarchy (Admin)'!$K$13:$K$452,0)) ),"",INDEX('Input - LOE Hierarchy (Admin)'!$H$13:$H$452,MATCH('Input - RCAControl (Admin)'!D356,'Input - LOE Hierarchy (Admin)'!$K$13:$K$452,0)))</f>
        <v/>
      </c>
      <c r="D356" s="97"/>
      <c r="E356" s="97"/>
      <c r="F356" s="97"/>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row>
    <row r="357" spans="1:43" ht="14.5" hidden="1" customHeight="1" x14ac:dyDescent="0.35">
      <c r="A357" s="48"/>
      <c r="C357" s="112" t="str">
        <f xml:space="preserve"> IF(ISERROR(INDEX('Input - LOE Hierarchy (Admin)'!$H$13:$H$452,MATCH('Input - RCAControl (Admin)'!D357,'Input - LOE Hierarchy (Admin)'!$K$13:$K$452,0)) ),"",INDEX('Input - LOE Hierarchy (Admin)'!$H$13:$H$452,MATCH('Input - RCAControl (Admin)'!D357,'Input - LOE Hierarchy (Admin)'!$K$13:$K$452,0)))</f>
        <v/>
      </c>
      <c r="D357" s="97"/>
      <c r="E357" s="97"/>
      <c r="F357" s="97"/>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row>
    <row r="358" spans="1:43" ht="14.5" hidden="1" customHeight="1" x14ac:dyDescent="0.35">
      <c r="A358" s="48"/>
      <c r="C358" s="112" t="str">
        <f xml:space="preserve"> IF(ISERROR(INDEX('Input - LOE Hierarchy (Admin)'!$H$13:$H$452,MATCH('Input - RCAControl (Admin)'!D358,'Input - LOE Hierarchy (Admin)'!$K$13:$K$452,0)) ),"",INDEX('Input - LOE Hierarchy (Admin)'!$H$13:$H$452,MATCH('Input - RCAControl (Admin)'!D358,'Input - LOE Hierarchy (Admin)'!$K$13:$K$452,0)))</f>
        <v/>
      </c>
      <c r="D358" s="97"/>
      <c r="E358" s="97"/>
      <c r="F358" s="97"/>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row>
    <row r="359" spans="1:43" ht="14.5" hidden="1" customHeight="1" x14ac:dyDescent="0.35">
      <c r="A359" s="48"/>
      <c r="C359" s="112" t="str">
        <f xml:space="preserve"> IF(ISERROR(INDEX('Input - LOE Hierarchy (Admin)'!$H$13:$H$452,MATCH('Input - RCAControl (Admin)'!D359,'Input - LOE Hierarchy (Admin)'!$K$13:$K$452,0)) ),"",INDEX('Input - LOE Hierarchy (Admin)'!$H$13:$H$452,MATCH('Input - RCAControl (Admin)'!D359,'Input - LOE Hierarchy (Admin)'!$K$13:$K$452,0)))</f>
        <v/>
      </c>
      <c r="D359" s="97"/>
      <c r="E359" s="97"/>
      <c r="F359" s="97"/>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row>
    <row r="360" spans="1:43" ht="14.5" hidden="1" customHeight="1" x14ac:dyDescent="0.35">
      <c r="A360" s="48"/>
      <c r="C360" s="112" t="str">
        <f xml:space="preserve"> IF(ISERROR(INDEX('Input - LOE Hierarchy (Admin)'!$H$13:$H$452,MATCH('Input - RCAControl (Admin)'!D360,'Input - LOE Hierarchy (Admin)'!$K$13:$K$452,0)) ),"",INDEX('Input - LOE Hierarchy (Admin)'!$H$13:$H$452,MATCH('Input - RCAControl (Admin)'!D360,'Input - LOE Hierarchy (Admin)'!$K$13:$K$452,0)))</f>
        <v/>
      </c>
      <c r="D360" s="97"/>
      <c r="E360" s="97"/>
      <c r="F360" s="97"/>
      <c r="G360" s="113"/>
      <c r="H360" s="113"/>
      <c r="I360" s="113"/>
      <c r="J360" s="113"/>
      <c r="K360" s="113"/>
      <c r="L360" s="113"/>
      <c r="M360" s="113"/>
      <c r="N360" s="113"/>
      <c r="O360" s="113"/>
      <c r="P360" s="113"/>
      <c r="Q360" s="113"/>
      <c r="R360" s="113"/>
      <c r="S360" s="113"/>
      <c r="T360" s="113"/>
      <c r="U360" s="113"/>
      <c r="V360" s="113"/>
      <c r="W360" s="113"/>
      <c r="X360" s="113"/>
      <c r="Y360" s="113"/>
      <c r="Z360" s="113"/>
      <c r="AA360" s="113"/>
      <c r="AB360" s="113"/>
      <c r="AC360" s="113"/>
      <c r="AD360" s="113"/>
      <c r="AE360" s="113"/>
      <c r="AF360" s="113"/>
      <c r="AG360" s="113"/>
      <c r="AH360" s="113"/>
      <c r="AI360" s="113"/>
      <c r="AJ360" s="113"/>
      <c r="AK360" s="113"/>
      <c r="AL360" s="113"/>
      <c r="AM360" s="113"/>
      <c r="AN360" s="113"/>
      <c r="AO360" s="113"/>
      <c r="AP360" s="113"/>
      <c r="AQ360" s="113"/>
    </row>
    <row r="361" spans="1:43" ht="14.5" hidden="1" customHeight="1" x14ac:dyDescent="0.35">
      <c r="A361" s="48"/>
      <c r="C361" s="112" t="str">
        <f xml:space="preserve"> IF(ISERROR(INDEX('Input - LOE Hierarchy (Admin)'!$H$13:$H$452,MATCH('Input - RCAControl (Admin)'!D361,'Input - LOE Hierarchy (Admin)'!$K$13:$K$452,0)) ),"",INDEX('Input - LOE Hierarchy (Admin)'!$H$13:$H$452,MATCH('Input - RCAControl (Admin)'!D361,'Input - LOE Hierarchy (Admin)'!$K$13:$K$452,0)))</f>
        <v/>
      </c>
      <c r="D361" s="97"/>
      <c r="E361" s="97"/>
      <c r="F361" s="97"/>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row>
    <row r="362" spans="1:43" ht="14.5" hidden="1" customHeight="1" x14ac:dyDescent="0.35">
      <c r="A362" s="48"/>
      <c r="C362" s="112" t="str">
        <f xml:space="preserve"> IF(ISERROR(INDEX('Input - LOE Hierarchy (Admin)'!$H$13:$H$452,MATCH('Input - RCAControl (Admin)'!D362,'Input - LOE Hierarchy (Admin)'!$K$13:$K$452,0)) ),"",INDEX('Input - LOE Hierarchy (Admin)'!$H$13:$H$452,MATCH('Input - RCAControl (Admin)'!D362,'Input - LOE Hierarchy (Admin)'!$K$13:$K$452,0)))</f>
        <v/>
      </c>
      <c r="D362" s="97"/>
      <c r="E362" s="97"/>
      <c r="F362" s="97"/>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row>
    <row r="363" spans="1:43" ht="14.5" hidden="1" customHeight="1" x14ac:dyDescent="0.35">
      <c r="A363" s="48"/>
      <c r="C363" s="112" t="str">
        <f xml:space="preserve"> IF(ISERROR(INDEX('Input - LOE Hierarchy (Admin)'!$H$13:$H$452,MATCH('Input - RCAControl (Admin)'!D363,'Input - LOE Hierarchy (Admin)'!$K$13:$K$452,0)) ),"",INDEX('Input - LOE Hierarchy (Admin)'!$H$13:$H$452,MATCH('Input - RCAControl (Admin)'!D363,'Input - LOE Hierarchy (Admin)'!$K$13:$K$452,0)))</f>
        <v/>
      </c>
      <c r="D363" s="97"/>
      <c r="E363" s="97"/>
      <c r="F363" s="97"/>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row>
    <row r="364" spans="1:43" ht="14.5" hidden="1" customHeight="1" x14ac:dyDescent="0.35">
      <c r="A364" s="48"/>
      <c r="C364" s="112" t="str">
        <f xml:space="preserve"> IF(ISERROR(INDEX('Input - LOE Hierarchy (Admin)'!$H$13:$H$452,MATCH('Input - RCAControl (Admin)'!D364,'Input - LOE Hierarchy (Admin)'!$K$13:$K$452,0)) ),"",INDEX('Input - LOE Hierarchy (Admin)'!$H$13:$H$452,MATCH('Input - RCAControl (Admin)'!D364,'Input - LOE Hierarchy (Admin)'!$K$13:$K$452,0)))</f>
        <v/>
      </c>
      <c r="D364" s="97"/>
      <c r="E364" s="97"/>
      <c r="F364" s="97"/>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row>
    <row r="365" spans="1:43" ht="14.5" hidden="1" customHeight="1" x14ac:dyDescent="0.35">
      <c r="A365" s="48"/>
      <c r="C365" s="112" t="str">
        <f xml:space="preserve"> IF(ISERROR(INDEX('Input - LOE Hierarchy (Admin)'!$H$13:$H$452,MATCH('Input - RCAControl (Admin)'!D365,'Input - LOE Hierarchy (Admin)'!$K$13:$K$452,0)) ),"",INDEX('Input - LOE Hierarchy (Admin)'!$H$13:$H$452,MATCH('Input - RCAControl (Admin)'!D365,'Input - LOE Hierarchy (Admin)'!$K$13:$K$452,0)))</f>
        <v/>
      </c>
      <c r="D365" s="97"/>
      <c r="E365" s="97"/>
      <c r="F365" s="97"/>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row>
    <row r="366" spans="1:43" ht="14.5" hidden="1" customHeight="1" x14ac:dyDescent="0.35">
      <c r="A366" s="48"/>
      <c r="C366" s="112" t="str">
        <f xml:space="preserve"> IF(ISERROR(INDEX('Input - LOE Hierarchy (Admin)'!$H$13:$H$452,MATCH('Input - RCAControl (Admin)'!D366,'Input - LOE Hierarchy (Admin)'!$K$13:$K$452,0)) ),"",INDEX('Input - LOE Hierarchy (Admin)'!$H$13:$H$452,MATCH('Input - RCAControl (Admin)'!D366,'Input - LOE Hierarchy (Admin)'!$K$13:$K$452,0)))</f>
        <v/>
      </c>
      <c r="D366" s="97"/>
      <c r="E366" s="97"/>
      <c r="F366" s="97"/>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row>
    <row r="367" spans="1:43" ht="14.5" hidden="1" customHeight="1" x14ac:dyDescent="0.35">
      <c r="A367" s="48"/>
      <c r="C367" s="112" t="str">
        <f xml:space="preserve"> IF(ISERROR(INDEX('Input - LOE Hierarchy (Admin)'!$H$13:$H$452,MATCH('Input - RCAControl (Admin)'!D367,'Input - LOE Hierarchy (Admin)'!$K$13:$K$452,0)) ),"",INDEX('Input - LOE Hierarchy (Admin)'!$H$13:$H$452,MATCH('Input - RCAControl (Admin)'!D367,'Input - LOE Hierarchy (Admin)'!$K$13:$K$452,0)))</f>
        <v/>
      </c>
      <c r="D367" s="97"/>
      <c r="E367" s="97"/>
      <c r="F367" s="97"/>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row>
    <row r="368" spans="1:43" ht="14.5" hidden="1" customHeight="1" x14ac:dyDescent="0.35">
      <c r="A368" s="48"/>
      <c r="C368" s="112" t="str">
        <f xml:space="preserve"> IF(ISERROR(INDEX('Input - LOE Hierarchy (Admin)'!$H$13:$H$452,MATCH('Input - RCAControl (Admin)'!D368,'Input - LOE Hierarchy (Admin)'!$K$13:$K$452,0)) ),"",INDEX('Input - LOE Hierarchy (Admin)'!$H$13:$H$452,MATCH('Input - RCAControl (Admin)'!D368,'Input - LOE Hierarchy (Admin)'!$K$13:$K$452,0)))</f>
        <v/>
      </c>
      <c r="D368" s="97"/>
      <c r="E368" s="97"/>
      <c r="F368" s="97"/>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row>
    <row r="369" spans="1:43" ht="14.5" hidden="1" customHeight="1" x14ac:dyDescent="0.35">
      <c r="A369" s="48"/>
      <c r="C369" s="112" t="str">
        <f xml:space="preserve"> IF(ISERROR(INDEX('Input - LOE Hierarchy (Admin)'!$H$13:$H$452,MATCH('Input - RCAControl (Admin)'!D369,'Input - LOE Hierarchy (Admin)'!$K$13:$K$452,0)) ),"",INDEX('Input - LOE Hierarchy (Admin)'!$H$13:$H$452,MATCH('Input - RCAControl (Admin)'!D369,'Input - LOE Hierarchy (Admin)'!$K$13:$K$452,0)))</f>
        <v/>
      </c>
      <c r="D369" s="97"/>
      <c r="E369" s="97"/>
      <c r="F369" s="97"/>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row>
    <row r="370" spans="1:43" ht="14.5" hidden="1" customHeight="1" x14ac:dyDescent="0.35">
      <c r="A370" s="48"/>
      <c r="C370" s="112" t="str">
        <f xml:space="preserve"> IF(ISERROR(INDEX('Input - LOE Hierarchy (Admin)'!$H$13:$H$452,MATCH('Input - RCAControl (Admin)'!D370,'Input - LOE Hierarchy (Admin)'!$K$13:$K$452,0)) ),"",INDEX('Input - LOE Hierarchy (Admin)'!$H$13:$H$452,MATCH('Input - RCAControl (Admin)'!D370,'Input - LOE Hierarchy (Admin)'!$K$13:$K$452,0)))</f>
        <v/>
      </c>
      <c r="D370" s="97"/>
      <c r="E370" s="97"/>
      <c r="F370" s="97"/>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row>
    <row r="371" spans="1:43" ht="14.5" hidden="1" customHeight="1" x14ac:dyDescent="0.35">
      <c r="A371" s="48"/>
      <c r="C371" s="112" t="str">
        <f xml:space="preserve"> IF(ISERROR(INDEX('Input - LOE Hierarchy (Admin)'!$H$13:$H$452,MATCH('Input - RCAControl (Admin)'!D371,'Input - LOE Hierarchy (Admin)'!$K$13:$K$452,0)) ),"",INDEX('Input - LOE Hierarchy (Admin)'!$H$13:$H$452,MATCH('Input - RCAControl (Admin)'!D371,'Input - LOE Hierarchy (Admin)'!$K$13:$K$452,0)))</f>
        <v/>
      </c>
      <c r="D371" s="97"/>
      <c r="E371" s="97"/>
      <c r="F371" s="97"/>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row>
    <row r="372" spans="1:43" ht="14.5" hidden="1" customHeight="1" x14ac:dyDescent="0.35">
      <c r="A372" s="48"/>
      <c r="C372" s="112" t="str">
        <f xml:space="preserve"> IF(ISERROR(INDEX('Input - LOE Hierarchy (Admin)'!$H$13:$H$452,MATCH('Input - RCAControl (Admin)'!D372,'Input - LOE Hierarchy (Admin)'!$K$13:$K$452,0)) ),"",INDEX('Input - LOE Hierarchy (Admin)'!$H$13:$H$452,MATCH('Input - RCAControl (Admin)'!D372,'Input - LOE Hierarchy (Admin)'!$K$13:$K$452,0)))</f>
        <v/>
      </c>
      <c r="D372" s="97"/>
      <c r="E372" s="97"/>
      <c r="F372" s="97"/>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row>
    <row r="373" spans="1:43" ht="14.5" hidden="1" customHeight="1" x14ac:dyDescent="0.35">
      <c r="A373" s="48"/>
      <c r="C373" s="112" t="str">
        <f xml:space="preserve"> IF(ISERROR(INDEX('Input - LOE Hierarchy (Admin)'!$H$13:$H$452,MATCH('Input - RCAControl (Admin)'!D373,'Input - LOE Hierarchy (Admin)'!$K$13:$K$452,0)) ),"",INDEX('Input - LOE Hierarchy (Admin)'!$H$13:$H$452,MATCH('Input - RCAControl (Admin)'!D373,'Input - LOE Hierarchy (Admin)'!$K$13:$K$452,0)))</f>
        <v/>
      </c>
      <c r="D373" s="97"/>
      <c r="E373" s="97"/>
      <c r="F373" s="97"/>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row>
    <row r="374" spans="1:43" ht="14.5" hidden="1" customHeight="1" x14ac:dyDescent="0.35">
      <c r="A374" s="48"/>
      <c r="C374" s="112" t="str">
        <f xml:space="preserve"> IF(ISERROR(INDEX('Input - LOE Hierarchy (Admin)'!$H$13:$H$452,MATCH('Input - RCAControl (Admin)'!D374,'Input - LOE Hierarchy (Admin)'!$K$13:$K$452,0)) ),"",INDEX('Input - LOE Hierarchy (Admin)'!$H$13:$H$452,MATCH('Input - RCAControl (Admin)'!D374,'Input - LOE Hierarchy (Admin)'!$K$13:$K$452,0)))</f>
        <v/>
      </c>
      <c r="D374" s="97"/>
      <c r="E374" s="97"/>
      <c r="F374" s="97"/>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row>
    <row r="375" spans="1:43" ht="14.5" hidden="1" customHeight="1" x14ac:dyDescent="0.35">
      <c r="A375" s="48"/>
      <c r="C375" s="112" t="str">
        <f xml:space="preserve"> IF(ISERROR(INDEX('Input - LOE Hierarchy (Admin)'!$H$13:$H$452,MATCH('Input - RCAControl (Admin)'!D375,'Input - LOE Hierarchy (Admin)'!$K$13:$K$452,0)) ),"",INDEX('Input - LOE Hierarchy (Admin)'!$H$13:$H$452,MATCH('Input - RCAControl (Admin)'!D375,'Input - LOE Hierarchy (Admin)'!$K$13:$K$452,0)))</f>
        <v/>
      </c>
      <c r="D375" s="97"/>
      <c r="E375" s="97"/>
      <c r="F375" s="97"/>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row>
    <row r="376" spans="1:43" ht="14.5" hidden="1" customHeight="1" x14ac:dyDescent="0.35">
      <c r="A376" s="48"/>
      <c r="C376" s="112" t="str">
        <f xml:space="preserve"> IF(ISERROR(INDEX('Input - LOE Hierarchy (Admin)'!$H$13:$H$452,MATCH('Input - RCAControl (Admin)'!D376,'Input - LOE Hierarchy (Admin)'!$K$13:$K$452,0)) ),"",INDEX('Input - LOE Hierarchy (Admin)'!$H$13:$H$452,MATCH('Input - RCAControl (Admin)'!D376,'Input - LOE Hierarchy (Admin)'!$K$13:$K$452,0)))</f>
        <v/>
      </c>
      <c r="D376" s="97"/>
      <c r="E376" s="97"/>
      <c r="F376" s="97"/>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row>
    <row r="377" spans="1:43" ht="14.5" hidden="1" customHeight="1" x14ac:dyDescent="0.35">
      <c r="A377" s="48"/>
      <c r="C377" s="112" t="str">
        <f xml:space="preserve"> IF(ISERROR(INDEX('Input - LOE Hierarchy (Admin)'!$H$13:$H$452,MATCH('Input - RCAControl (Admin)'!D377,'Input - LOE Hierarchy (Admin)'!$K$13:$K$452,0)) ),"",INDEX('Input - LOE Hierarchy (Admin)'!$H$13:$H$452,MATCH('Input - RCAControl (Admin)'!D377,'Input - LOE Hierarchy (Admin)'!$K$13:$K$452,0)))</f>
        <v/>
      </c>
      <c r="D377" s="97"/>
      <c r="E377" s="97"/>
      <c r="F377" s="97"/>
      <c r="G377" s="113"/>
      <c r="H377" s="113"/>
      <c r="I377" s="113"/>
      <c r="J377" s="113"/>
      <c r="K377" s="113"/>
      <c r="L377" s="113"/>
      <c r="M377" s="113"/>
      <c r="N377" s="113"/>
      <c r="O377" s="113"/>
      <c r="P377" s="113"/>
      <c r="Q377" s="113"/>
      <c r="R377" s="113"/>
      <c r="S377" s="113"/>
      <c r="T377" s="113"/>
      <c r="U377" s="113"/>
      <c r="V377" s="113"/>
      <c r="W377" s="113"/>
      <c r="X377" s="113"/>
      <c r="Y377" s="113"/>
      <c r="Z377" s="113"/>
      <c r="AA377" s="113"/>
      <c r="AB377" s="113"/>
      <c r="AC377" s="113"/>
      <c r="AD377" s="113"/>
      <c r="AE377" s="113"/>
      <c r="AF377" s="113"/>
      <c r="AG377" s="113"/>
      <c r="AH377" s="113"/>
      <c r="AI377" s="113"/>
      <c r="AJ377" s="113"/>
      <c r="AK377" s="113"/>
      <c r="AL377" s="113"/>
      <c r="AM377" s="113"/>
      <c r="AN377" s="113"/>
      <c r="AO377" s="113"/>
      <c r="AP377" s="113"/>
      <c r="AQ377" s="113"/>
    </row>
    <row r="378" spans="1:43" ht="14.5" hidden="1" customHeight="1" x14ac:dyDescent="0.35">
      <c r="A378" s="48"/>
      <c r="C378" s="112" t="str">
        <f xml:space="preserve"> IF(ISERROR(INDEX('Input - LOE Hierarchy (Admin)'!$H$13:$H$452,MATCH('Input - RCAControl (Admin)'!D378,'Input - LOE Hierarchy (Admin)'!$K$13:$K$452,0)) ),"",INDEX('Input - LOE Hierarchy (Admin)'!$H$13:$H$452,MATCH('Input - RCAControl (Admin)'!D378,'Input - LOE Hierarchy (Admin)'!$K$13:$K$452,0)))</f>
        <v/>
      </c>
      <c r="D378" s="97"/>
      <c r="E378" s="97"/>
      <c r="F378" s="97"/>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row>
    <row r="379" spans="1:43" ht="14.5" hidden="1" customHeight="1" x14ac:dyDescent="0.35">
      <c r="A379" s="48"/>
      <c r="C379" s="112" t="str">
        <f xml:space="preserve"> IF(ISERROR(INDEX('Input - LOE Hierarchy (Admin)'!$H$13:$H$452,MATCH('Input - RCAControl (Admin)'!D379,'Input - LOE Hierarchy (Admin)'!$K$13:$K$452,0)) ),"",INDEX('Input - LOE Hierarchy (Admin)'!$H$13:$H$452,MATCH('Input - RCAControl (Admin)'!D379,'Input - LOE Hierarchy (Admin)'!$K$13:$K$452,0)))</f>
        <v/>
      </c>
      <c r="D379" s="97"/>
      <c r="E379" s="97"/>
      <c r="F379" s="97"/>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row>
    <row r="380" spans="1:43" ht="14.5" hidden="1" customHeight="1" x14ac:dyDescent="0.35">
      <c r="A380" s="48"/>
      <c r="C380" s="112" t="str">
        <f xml:space="preserve"> IF(ISERROR(INDEX('Input - LOE Hierarchy (Admin)'!$H$13:$H$452,MATCH('Input - RCAControl (Admin)'!D380,'Input - LOE Hierarchy (Admin)'!$K$13:$K$452,0)) ),"",INDEX('Input - LOE Hierarchy (Admin)'!$H$13:$H$452,MATCH('Input - RCAControl (Admin)'!D380,'Input - LOE Hierarchy (Admin)'!$K$13:$K$452,0)))</f>
        <v/>
      </c>
      <c r="D380" s="97"/>
      <c r="E380" s="97"/>
      <c r="F380" s="97"/>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row>
    <row r="381" spans="1:43" ht="14.5" hidden="1" customHeight="1" x14ac:dyDescent="0.35">
      <c r="A381" s="48"/>
      <c r="C381" s="112" t="str">
        <f xml:space="preserve"> IF(ISERROR(INDEX('Input - LOE Hierarchy (Admin)'!$H$13:$H$452,MATCH('Input - RCAControl (Admin)'!D381,'Input - LOE Hierarchy (Admin)'!$K$13:$K$452,0)) ),"",INDEX('Input - LOE Hierarchy (Admin)'!$H$13:$H$452,MATCH('Input - RCAControl (Admin)'!D381,'Input - LOE Hierarchy (Admin)'!$K$13:$K$452,0)))</f>
        <v/>
      </c>
      <c r="D381" s="97"/>
      <c r="E381" s="97"/>
      <c r="F381" s="97"/>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row>
    <row r="382" spans="1:43" ht="14.5" hidden="1" customHeight="1" x14ac:dyDescent="0.35">
      <c r="A382" s="48"/>
      <c r="C382" s="112" t="str">
        <f xml:space="preserve"> IF(ISERROR(INDEX('Input - LOE Hierarchy (Admin)'!$H$13:$H$452,MATCH('Input - RCAControl (Admin)'!D382,'Input - LOE Hierarchy (Admin)'!$K$13:$K$452,0)) ),"",INDEX('Input - LOE Hierarchy (Admin)'!$H$13:$H$452,MATCH('Input - RCAControl (Admin)'!D382,'Input - LOE Hierarchy (Admin)'!$K$13:$K$452,0)))</f>
        <v/>
      </c>
      <c r="D382" s="97"/>
      <c r="E382" s="97"/>
      <c r="F382" s="97"/>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row>
    <row r="383" spans="1:43" ht="14.5" hidden="1" customHeight="1" x14ac:dyDescent="0.35">
      <c r="A383" s="48"/>
      <c r="C383" s="112" t="str">
        <f xml:space="preserve"> IF(ISERROR(INDEX('Input - LOE Hierarchy (Admin)'!$H$13:$H$452,MATCH('Input - RCAControl (Admin)'!D383,'Input - LOE Hierarchy (Admin)'!$K$13:$K$452,0)) ),"",INDEX('Input - LOE Hierarchy (Admin)'!$H$13:$H$452,MATCH('Input - RCAControl (Admin)'!D383,'Input - LOE Hierarchy (Admin)'!$K$13:$K$452,0)))</f>
        <v/>
      </c>
      <c r="D383" s="97"/>
      <c r="E383" s="97"/>
      <c r="F383" s="97"/>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row>
    <row r="384" spans="1:43" ht="14.5" hidden="1" customHeight="1" x14ac:dyDescent="0.35">
      <c r="A384" s="48"/>
      <c r="C384" s="112" t="str">
        <f xml:space="preserve"> IF(ISERROR(INDEX('Input - LOE Hierarchy (Admin)'!$H$13:$H$452,MATCH('Input - RCAControl (Admin)'!D384,'Input - LOE Hierarchy (Admin)'!$K$13:$K$452,0)) ),"",INDEX('Input - LOE Hierarchy (Admin)'!$H$13:$H$452,MATCH('Input - RCAControl (Admin)'!D384,'Input - LOE Hierarchy (Admin)'!$K$13:$K$452,0)))</f>
        <v/>
      </c>
      <c r="D384" s="97"/>
      <c r="E384" s="97"/>
      <c r="F384" s="97"/>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row>
    <row r="385" spans="1:44" ht="14.5" hidden="1" customHeight="1" x14ac:dyDescent="0.35">
      <c r="A385" s="48"/>
      <c r="C385" s="112" t="str">
        <f xml:space="preserve"> IF(ISERROR(INDEX('Input - LOE Hierarchy (Admin)'!$H$13:$H$452,MATCH('Input - RCAControl (Admin)'!D385,'Input - LOE Hierarchy (Admin)'!$K$13:$K$452,0)) ),"",INDEX('Input - LOE Hierarchy (Admin)'!$H$13:$H$452,MATCH('Input - RCAControl (Admin)'!D385,'Input - LOE Hierarchy (Admin)'!$K$13:$K$452,0)))</f>
        <v/>
      </c>
      <c r="D385" s="97"/>
      <c r="E385" s="97"/>
      <c r="F385" s="97"/>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row>
    <row r="386" spans="1:44" ht="14.5" hidden="1" customHeight="1" x14ac:dyDescent="0.35">
      <c r="A386" s="48"/>
      <c r="C386" s="112" t="str">
        <f xml:space="preserve"> IF(ISERROR(INDEX('Input - LOE Hierarchy (Admin)'!$H$13:$H$452,MATCH('Input - RCAControl (Admin)'!D386,'Input - LOE Hierarchy (Admin)'!$K$13:$K$452,0)) ),"",INDEX('Input - LOE Hierarchy (Admin)'!$H$13:$H$452,MATCH('Input - RCAControl (Admin)'!D386,'Input - LOE Hierarchy (Admin)'!$K$13:$K$452,0)))</f>
        <v/>
      </c>
      <c r="D386" s="97"/>
      <c r="E386" s="97"/>
      <c r="F386" s="97"/>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row>
    <row r="387" spans="1:44" ht="14.5" hidden="1" customHeight="1" x14ac:dyDescent="0.35">
      <c r="A387" s="48"/>
      <c r="C387" s="112" t="str">
        <f xml:space="preserve"> IF(ISERROR(INDEX('Input - LOE Hierarchy (Admin)'!$H$13:$H$452,MATCH('Input - RCAControl (Admin)'!D387,'Input - LOE Hierarchy (Admin)'!$K$13:$K$452,0)) ),"",INDEX('Input - LOE Hierarchy (Admin)'!$H$13:$H$452,MATCH('Input - RCAControl (Admin)'!D387,'Input - LOE Hierarchy (Admin)'!$K$13:$K$452,0)))</f>
        <v/>
      </c>
      <c r="D387" s="97"/>
      <c r="E387" s="97"/>
      <c r="F387" s="97"/>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row>
    <row r="388" spans="1:44" ht="14.5" hidden="1" customHeight="1" x14ac:dyDescent="0.35">
      <c r="A388" s="48"/>
      <c r="C388" s="112" t="str">
        <f xml:space="preserve"> IF(ISERROR(INDEX('Input - LOE Hierarchy (Admin)'!$H$13:$H$452,MATCH('Input - RCAControl (Admin)'!D388,'Input - LOE Hierarchy (Admin)'!$K$13:$K$452,0)) ),"",INDEX('Input - LOE Hierarchy (Admin)'!$H$13:$H$452,MATCH('Input - RCAControl (Admin)'!D388,'Input - LOE Hierarchy (Admin)'!$K$13:$K$452,0)))</f>
        <v/>
      </c>
      <c r="D388" s="97"/>
      <c r="E388" s="97"/>
      <c r="F388" s="97"/>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row>
    <row r="389" spans="1:44" ht="14.5" hidden="1" customHeight="1" x14ac:dyDescent="0.35">
      <c r="A389" s="48"/>
      <c r="C389" s="112" t="str">
        <f xml:space="preserve"> IF(ISERROR(INDEX('Input - LOE Hierarchy (Admin)'!$H$13:$H$452,MATCH('Input - RCAControl (Admin)'!D389,'Input - LOE Hierarchy (Admin)'!$K$13:$K$452,0)) ),"",INDEX('Input - LOE Hierarchy (Admin)'!$H$13:$H$452,MATCH('Input - RCAControl (Admin)'!D389,'Input - LOE Hierarchy (Admin)'!$K$13:$K$452,0)))</f>
        <v/>
      </c>
      <c r="D389" s="97"/>
      <c r="E389" s="97"/>
      <c r="F389" s="97"/>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row>
    <row r="390" spans="1:44" ht="14.5" hidden="1" customHeight="1" x14ac:dyDescent="0.35">
      <c r="A390" s="48"/>
      <c r="C390" s="112" t="str">
        <f xml:space="preserve"> IF(ISERROR(INDEX('Input - LOE Hierarchy (Admin)'!$H$13:$H$452,MATCH('Input - RCAControl (Admin)'!D390,'Input - LOE Hierarchy (Admin)'!$K$13:$K$452,0)) ),"",INDEX('Input - LOE Hierarchy (Admin)'!$H$13:$H$452,MATCH('Input - RCAControl (Admin)'!D390,'Input - LOE Hierarchy (Admin)'!$K$13:$K$452,0)))</f>
        <v/>
      </c>
      <c r="D390" s="97"/>
      <c r="E390" s="97"/>
      <c r="F390" s="97"/>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row>
    <row r="391" spans="1:44" ht="14.5" hidden="1" customHeight="1" x14ac:dyDescent="0.35">
      <c r="A391" s="48"/>
      <c r="C391" s="112" t="str">
        <f xml:space="preserve"> IF(ISERROR(INDEX('Input - LOE Hierarchy (Admin)'!$H$13:$H$452,MATCH('Input - RCAControl (Admin)'!D391,'Input - LOE Hierarchy (Admin)'!$K$13:$K$452,0)) ),"",INDEX('Input - LOE Hierarchy (Admin)'!$H$13:$H$452,MATCH('Input - RCAControl (Admin)'!D391,'Input - LOE Hierarchy (Admin)'!$K$13:$K$452,0)))</f>
        <v/>
      </c>
      <c r="D391" s="97"/>
      <c r="E391" s="97"/>
      <c r="F391" s="97"/>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row>
    <row r="392" spans="1:44" ht="14.5" hidden="1" customHeight="1" x14ac:dyDescent="0.35">
      <c r="A392" s="48"/>
      <c r="C392" s="112" t="str">
        <f xml:space="preserve"> IF(ISERROR(INDEX('Input - LOE Hierarchy (Admin)'!$H$13:$H$452,MATCH('Input - RCAControl (Admin)'!D392,'Input - LOE Hierarchy (Admin)'!$K$13:$K$452,0)) ),"",INDEX('Input - LOE Hierarchy (Admin)'!$H$13:$H$452,MATCH('Input - RCAControl (Admin)'!D392,'Input - LOE Hierarchy (Admin)'!$K$13:$K$452,0)))</f>
        <v/>
      </c>
      <c r="D392" s="97"/>
      <c r="E392" s="97"/>
      <c r="F392" s="97"/>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row>
    <row r="393" spans="1:44" ht="14.5" hidden="1" customHeight="1" x14ac:dyDescent="0.35">
      <c r="A393" s="48"/>
      <c r="C393" s="112" t="str">
        <f xml:space="preserve"> IF(ISERROR(INDEX('Input - LOE Hierarchy (Admin)'!$H$13:$H$452,MATCH('Input - RCAControl (Admin)'!D393,'Input - LOE Hierarchy (Admin)'!$K$13:$K$452,0)) ),"",INDEX('Input - LOE Hierarchy (Admin)'!$H$13:$H$452,MATCH('Input - RCAControl (Admin)'!D393,'Input - LOE Hierarchy (Admin)'!$K$13:$K$452,0)))</f>
        <v/>
      </c>
      <c r="D393" s="97"/>
      <c r="E393" s="97"/>
      <c r="F393" s="97"/>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row>
    <row r="394" spans="1:44" x14ac:dyDescent="0.35"/>
    <row r="395" spans="1:44" s="105" customFormat="1" x14ac:dyDescent="0.35">
      <c r="A395" s="18"/>
      <c r="B395" s="18" t="s">
        <v>21</v>
      </c>
      <c r="C395" s="18"/>
      <c r="D395" s="26"/>
      <c r="E395" s="26"/>
      <c r="F395" s="26"/>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31"/>
    </row>
    <row r="396" spans="1:44" ht="14.5" customHeight="1" x14ac:dyDescent="0.35">
      <c r="A396" s="707">
        <f>'1.1 Pg Details'!$D$39</f>
        <v>0</v>
      </c>
      <c r="B396" s="707"/>
      <c r="C396" s="707"/>
      <c r="D396" s="707"/>
      <c r="E396" s="707"/>
      <c r="F396" s="707"/>
      <c r="G396" s="707"/>
      <c r="H396" s="707"/>
      <c r="I396" s="707"/>
      <c r="J396" s="707"/>
      <c r="K396" s="707"/>
      <c r="L396" s="707"/>
      <c r="M396" s="707"/>
      <c r="N396" s="707"/>
      <c r="O396" s="707"/>
      <c r="P396" s="707"/>
      <c r="Q396" s="707"/>
      <c r="R396" s="707"/>
      <c r="S396" s="707"/>
      <c r="T396" s="707"/>
      <c r="U396" s="707"/>
      <c r="V396" s="707"/>
      <c r="W396" s="707"/>
      <c r="X396" s="707"/>
      <c r="Y396" s="707"/>
      <c r="Z396" s="707"/>
      <c r="AA396" s="707"/>
      <c r="AB396" s="707"/>
      <c r="AC396" s="707"/>
      <c r="AD396" s="707"/>
      <c r="AE396" s="707"/>
      <c r="AF396" s="707"/>
      <c r="AG396" s="707"/>
      <c r="AH396" s="707"/>
      <c r="AI396" s="707"/>
      <c r="AJ396" s="707"/>
      <c r="AK396" s="707"/>
      <c r="AL396" s="707"/>
      <c r="AM396" s="707"/>
      <c r="AN396" s="707"/>
      <c r="AO396" s="707"/>
      <c r="AP396" s="707"/>
      <c r="AQ396" s="707"/>
      <c r="AR396" s="707"/>
    </row>
    <row r="397" spans="1:44" ht="14.5" customHeight="1" x14ac:dyDescent="0.35"/>
  </sheetData>
  <autoFilter ref="A10:AS10" xr:uid="{4EF79A9D-68A7-408D-8FC1-E843D35D17EC}"/>
  <mergeCells count="2">
    <mergeCell ref="A1:AR1"/>
    <mergeCell ref="A396:AR396"/>
  </mergeCells>
  <conditionalFormatting sqref="A10:A166 A169:A393">
    <cfRule type="cellIs" dxfId="257" priority="21" stopIfTrue="1" operator="equal">
      <formula>0</formula>
    </cfRule>
  </conditionalFormatting>
  <conditionalFormatting sqref="A4">
    <cfRule type="cellIs" dxfId="256" priority="19" stopIfTrue="1" operator="equal">
      <formula>0</formula>
    </cfRule>
  </conditionalFormatting>
  <conditionalFormatting sqref="A4 A10:A166 A169:A393">
    <cfRule type="cellIs" dxfId="255" priority="18" operator="equal">
      <formula>0</formula>
    </cfRule>
  </conditionalFormatting>
  <conditionalFormatting sqref="A4">
    <cfRule type="cellIs" dxfId="254" priority="16" stopIfTrue="1" operator="equal">
      <formula>0</formula>
    </cfRule>
  </conditionalFormatting>
  <conditionalFormatting sqref="K2">
    <cfRule type="cellIs" dxfId="253" priority="15" operator="equal">
      <formula>1</formula>
    </cfRule>
  </conditionalFormatting>
  <conditionalFormatting sqref="F2">
    <cfRule type="cellIs" dxfId="252" priority="8" operator="equal">
      <formula>1</formula>
    </cfRule>
  </conditionalFormatting>
  <conditionalFormatting sqref="C11:C166">
    <cfRule type="expression" dxfId="251" priority="6">
      <formula>IF($AC11 = "LoE is never called", TRUE,FALSE)</formula>
    </cfRule>
  </conditionalFormatting>
  <conditionalFormatting sqref="A167:A168">
    <cfRule type="cellIs" dxfId="250" priority="5" stopIfTrue="1" operator="equal">
      <formula>0</formula>
    </cfRule>
  </conditionalFormatting>
  <conditionalFormatting sqref="A167:A168">
    <cfRule type="cellIs" dxfId="249" priority="4" operator="equal">
      <formula>0</formula>
    </cfRule>
  </conditionalFormatting>
  <conditionalFormatting sqref="C167:C168">
    <cfRule type="expression" dxfId="248" priority="3">
      <formula>IF($AC167 = "LoE is never called", TRUE,FALSE)</formula>
    </cfRule>
  </conditionalFormatting>
  <conditionalFormatting sqref="G11:AQ153 G158:AQ168 G154:R157 W154:AQ157">
    <cfRule type="cellIs" dxfId="247" priority="2" operator="equal">
      <formula>"Null"</formula>
    </cfRule>
  </conditionalFormatting>
  <conditionalFormatting sqref="S154:V157">
    <cfRule type="cellIs" dxfId="246" priority="1" operator="equal">
      <formula>"NULL"</formula>
    </cfRule>
  </conditionalFormatting>
  <dataValidations count="1">
    <dataValidation type="list" allowBlank="1" showInputMessage="1" showErrorMessage="1" sqref="Q11:AQ11 Q13:U13 AD12:AD32 AO12:AQ26 AO29:AQ38 AN12:AN28 AN32:AN38 AE38:AM38 AL12:AM36 AK23:AK37 AK13:AK21 AJ12:AJ31 AJ33:AJ37 AI34:AI37 AI12:AI32 AH12:AH37 AG23:AG32 AG13:AG21 AF12:AF32 AF34:AG37 AE33:AE37 AE12:AE31 V13:W21 Z34:AB38 S14:S15 Q15:R23 Y13:Y21 X13:X22 T14:T32 S22:S38 Y23:Y24 V23:V32 AB32 W24:X26 Z13:Z25 AB13:AB26 W27:W38 Y26:Y38 AA14:AA32 X28:X33 Z28:Z32 AC13:AC31 AC33:AC38 U14:U38 AD34:AD37 G11:P393 T34:T38 V34:V38 X35:X38 Q12:AC12 Q25:R393 W39:AQ393 S40:V153 S158:V393" xr:uid="{0FDECD1A-53E9-43F5-B478-C286AF6FA157}">
      <formula1>I_RCAScoring_Coding</formula1>
    </dataValidation>
  </dataValidations>
  <pageMargins left="0.7" right="0.7" top="0.75" bottom="0.75" header="0.3" footer="0.3"/>
  <pageSetup paperSize="9" orientation="portrait" r:id="rId1"/>
  <headerFooter>
    <oddFooter>&amp;L_x000D_&amp;1#&amp;"Calibri"&amp;8&amp;K000000 Unclassified</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AA64A-4219-4664-97F7-0FBD55040C87}">
  <sheetPr codeName="Sheet30">
    <tabColor theme="8" tint="0.39997558519241921"/>
    <pageSetUpPr fitToPage="1"/>
  </sheetPr>
  <dimension ref="A1:F25"/>
  <sheetViews>
    <sheetView showGridLines="0" topLeftCell="A19" zoomScale="70" zoomScaleNormal="70" workbookViewId="0">
      <selection sqref="A1:F1"/>
    </sheetView>
  </sheetViews>
  <sheetFormatPr defaultColWidth="8.81640625" defaultRowHeight="15" customHeight="1" x14ac:dyDescent="0.35"/>
  <cols>
    <col min="1" max="1" width="2.1796875" customWidth="1"/>
    <col min="2" max="2" width="1.54296875" customWidth="1"/>
    <col min="3" max="3" width="16.1796875" customWidth="1"/>
    <col min="4" max="4" width="142.453125" customWidth="1"/>
    <col min="5" max="5" width="116.1796875" customWidth="1"/>
    <col min="6" max="6" width="2.81640625" customWidth="1"/>
    <col min="7" max="10" width="8.81640625" customWidth="1"/>
  </cols>
  <sheetData>
    <row r="1" spans="1:6" ht="18" customHeight="1" x14ac:dyDescent="0.35">
      <c r="A1" s="719">
        <f>'1.1 Pg Details'!$D$39</f>
        <v>0</v>
      </c>
      <c r="B1" s="719"/>
      <c r="C1" s="719"/>
      <c r="D1" s="719"/>
      <c r="E1" s="719"/>
      <c r="F1" s="719"/>
    </row>
    <row r="2" spans="1:6" ht="10.4" hidden="1" customHeight="1" x14ac:dyDescent="0.35">
      <c r="A2" s="13"/>
      <c r="B2" s="13"/>
      <c r="C2" s="13"/>
      <c r="D2" s="13"/>
      <c r="E2" s="13"/>
      <c r="F2" s="13"/>
    </row>
    <row r="3" spans="1:6" ht="10.4" hidden="1" customHeight="1" x14ac:dyDescent="0.35">
      <c r="A3" s="327"/>
      <c r="B3" s="327"/>
      <c r="C3" s="13" t="s">
        <v>0</v>
      </c>
      <c r="D3" s="13" t="str">
        <f ca="1">MID(CELL("filename",A2),FIND("]",CELL("filename",A2))+1,255)</f>
        <v>User Guide</v>
      </c>
      <c r="E3" s="327"/>
      <c r="F3" s="327"/>
    </row>
    <row r="4" spans="1:6" ht="10.4" hidden="1" customHeight="1" x14ac:dyDescent="0.35">
      <c r="A4" s="277">
        <v>0</v>
      </c>
      <c r="B4" s="327"/>
      <c r="C4" s="13" t="s">
        <v>1</v>
      </c>
      <c r="D4" s="13" t="str">
        <f ca="1">IF(D3="Template","",INDEX(rng_SheetTypes,MATCH(D3,rng_Worksheets,0)))</f>
        <v>Control</v>
      </c>
      <c r="E4" s="327"/>
      <c r="F4" s="327"/>
    </row>
    <row r="5" spans="1:6" ht="10.4" hidden="1" customHeight="1" x14ac:dyDescent="0.35">
      <c r="A5" s="327"/>
      <c r="B5" s="327"/>
      <c r="C5" s="13" t="s">
        <v>2</v>
      </c>
      <c r="D5" s="13" t="str">
        <f ca="1">IF(D3="Template","",INDEX(rng_Summarys,MATCH(D3,rng_Worksheets,0)))</f>
        <v>Basic guide for Pg user</v>
      </c>
      <c r="E5" s="327"/>
      <c r="F5" s="327"/>
    </row>
    <row r="6" spans="1:6" ht="18.5" hidden="1" x14ac:dyDescent="0.45">
      <c r="C6" s="328"/>
      <c r="D6" s="53"/>
    </row>
    <row r="7" spans="1:6" ht="31" x14ac:dyDescent="0.7">
      <c r="A7" s="387"/>
      <c r="B7" s="469" t="s">
        <v>454</v>
      </c>
      <c r="C7" s="470"/>
      <c r="D7" s="423"/>
      <c r="E7" s="387"/>
      <c r="F7" s="387"/>
    </row>
    <row r="8" spans="1:6" ht="7.4" customHeight="1" x14ac:dyDescent="0.35">
      <c r="A8" s="387"/>
      <c r="B8" s="387"/>
      <c r="C8" s="387"/>
      <c r="D8" s="387"/>
      <c r="E8" s="387"/>
      <c r="F8" s="387"/>
    </row>
    <row r="9" spans="1:6" ht="23.5" customHeight="1" x14ac:dyDescent="0.35">
      <c r="A9" s="387"/>
      <c r="B9" s="387"/>
      <c r="C9" s="471" t="s">
        <v>37</v>
      </c>
      <c r="D9" s="472" t="s">
        <v>455</v>
      </c>
      <c r="E9" s="471" t="s">
        <v>39</v>
      </c>
      <c r="F9" s="387"/>
    </row>
    <row r="10" spans="1:6" ht="408.65" customHeight="1" x14ac:dyDescent="0.35">
      <c r="A10" s="387"/>
      <c r="B10" s="387"/>
      <c r="C10" s="388" t="s">
        <v>40</v>
      </c>
      <c r="D10" s="473" t="s">
        <v>456</v>
      </c>
      <c r="E10" s="474"/>
      <c r="F10" s="387"/>
    </row>
    <row r="11" spans="1:6" ht="6.65" customHeight="1" x14ac:dyDescent="0.35">
      <c r="A11" s="387"/>
      <c r="B11" s="387"/>
      <c r="C11" s="388"/>
      <c r="D11" s="388"/>
      <c r="E11" s="388"/>
      <c r="F11" s="387"/>
    </row>
    <row r="12" spans="1:6" ht="260.14999999999998" customHeight="1" x14ac:dyDescent="0.35">
      <c r="A12" s="387"/>
      <c r="B12" s="387"/>
      <c r="C12" s="388" t="s">
        <v>457</v>
      </c>
      <c r="D12" s="432" t="s">
        <v>458</v>
      </c>
      <c r="E12" s="474"/>
      <c r="F12" s="387"/>
    </row>
    <row r="13" spans="1:6" ht="6.65" customHeight="1" x14ac:dyDescent="0.35">
      <c r="A13" s="387"/>
      <c r="B13" s="387"/>
      <c r="C13" s="388"/>
      <c r="D13" s="388"/>
      <c r="E13" s="388"/>
      <c r="F13" s="387"/>
    </row>
    <row r="14" spans="1:6" ht="322.39999999999998" customHeight="1" x14ac:dyDescent="0.35">
      <c r="A14" s="387"/>
      <c r="B14" s="387"/>
      <c r="C14" s="388" t="s">
        <v>459</v>
      </c>
      <c r="D14" s="432" t="s">
        <v>460</v>
      </c>
      <c r="E14" s="720"/>
      <c r="F14" s="387"/>
    </row>
    <row r="15" spans="1:6" ht="299.14999999999998" customHeight="1" x14ac:dyDescent="0.35">
      <c r="A15" s="387"/>
      <c r="B15" s="387"/>
      <c r="C15" s="388" t="s">
        <v>461</v>
      </c>
      <c r="D15" s="475" t="s">
        <v>462</v>
      </c>
      <c r="E15" s="720"/>
      <c r="F15" s="387"/>
    </row>
    <row r="16" spans="1:6" ht="6.65" customHeight="1" x14ac:dyDescent="0.35">
      <c r="A16" s="387"/>
      <c r="B16" s="387"/>
      <c r="C16" s="388"/>
      <c r="D16" s="388"/>
      <c r="E16" s="388"/>
      <c r="F16" s="387"/>
    </row>
    <row r="17" spans="1:6" ht="354.65" customHeight="1" x14ac:dyDescent="0.35">
      <c r="A17" s="387"/>
      <c r="B17" s="387"/>
      <c r="C17" s="388" t="s">
        <v>463</v>
      </c>
      <c r="D17" s="475" t="s">
        <v>464</v>
      </c>
      <c r="E17" s="474"/>
      <c r="F17" s="387"/>
    </row>
    <row r="18" spans="1:6" ht="6.65" customHeight="1" x14ac:dyDescent="0.35">
      <c r="A18" s="387"/>
      <c r="B18" s="387"/>
      <c r="C18" s="388"/>
      <c r="D18" s="388"/>
      <c r="E18" s="388"/>
      <c r="F18" s="387"/>
    </row>
    <row r="19" spans="1:6" ht="409.4" customHeight="1" x14ac:dyDescent="0.35">
      <c r="A19" s="387"/>
      <c r="B19" s="387"/>
      <c r="C19" s="388" t="s">
        <v>465</v>
      </c>
      <c r="D19" s="475" t="s">
        <v>466</v>
      </c>
      <c r="E19" s="474"/>
      <c r="F19" s="387"/>
    </row>
    <row r="20" spans="1:6" ht="6.65" customHeight="1" x14ac:dyDescent="0.35">
      <c r="A20" s="387"/>
      <c r="B20" s="387"/>
      <c r="C20" s="388"/>
      <c r="D20" s="388"/>
      <c r="E20" s="388"/>
      <c r="F20" s="387"/>
    </row>
    <row r="21" spans="1:6" ht="219.65" customHeight="1" x14ac:dyDescent="0.35">
      <c r="A21" s="387"/>
      <c r="B21" s="387"/>
      <c r="C21" s="388" t="s">
        <v>467</v>
      </c>
      <c r="D21" s="475" t="s">
        <v>468</v>
      </c>
      <c r="E21" s="474"/>
      <c r="F21" s="387"/>
    </row>
    <row r="22" spans="1:6" ht="18.5" x14ac:dyDescent="0.45">
      <c r="A22" s="387"/>
      <c r="B22" s="387"/>
      <c r="C22" s="476"/>
      <c r="D22" s="477"/>
      <c r="E22" s="387"/>
      <c r="F22" s="387"/>
    </row>
    <row r="23" spans="1:6" ht="18.5" x14ac:dyDescent="0.45">
      <c r="C23" s="328"/>
      <c r="D23" s="53"/>
    </row>
    <row r="24" spans="1:6" ht="18.5" x14ac:dyDescent="0.45">
      <c r="A24" s="2"/>
      <c r="B24" s="2" t="s">
        <v>21</v>
      </c>
      <c r="C24" s="329"/>
      <c r="D24" s="15"/>
      <c r="E24" s="2"/>
      <c r="F24" s="2"/>
    </row>
    <row r="25" spans="1:6" ht="21" customHeight="1" x14ac:dyDescent="0.35">
      <c r="A25" s="719">
        <f>'1.1 Pg Details'!$D$39</f>
        <v>0</v>
      </c>
      <c r="B25" s="719"/>
      <c r="C25" s="719"/>
      <c r="D25" s="719"/>
      <c r="E25" s="719"/>
      <c r="F25" s="719"/>
    </row>
  </sheetData>
  <sheetProtection formatCells="0" formatColumns="0" formatRows="0"/>
  <mergeCells count="3">
    <mergeCell ref="A25:F25"/>
    <mergeCell ref="A1:F1"/>
    <mergeCell ref="E14:E15"/>
  </mergeCells>
  <conditionalFormatting sqref="A4">
    <cfRule type="cellIs" dxfId="245" priority="1" operator="equal">
      <formula>0</formula>
    </cfRule>
  </conditionalFormatting>
  <pageMargins left="0.70866141732283472" right="0.70866141732283472" top="0.74803149606299213" bottom="0.74803149606299213" header="0.31496062992125984" footer="0.31496062992125984"/>
  <pageSetup paperSize="9" scale="44" fitToHeight="5" orientation="portrait" r:id="rId1"/>
  <headerFooter>
    <oddFooter>&amp;L_x000D_&amp;1#&amp;"Calibri"&amp;8&amp;K000000 Unclassified</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4D361-2678-4CB6-A620-D15820BB2CE8}">
  <sheetPr codeName="Sheet26">
    <tabColor rgb="FFFFE699"/>
    <pageSetUpPr fitToPage="1"/>
  </sheetPr>
  <dimension ref="A1:N43"/>
  <sheetViews>
    <sheetView showGridLines="0" zoomScale="85" zoomScaleNormal="85" workbookViewId="0">
      <selection sqref="A1:G1"/>
    </sheetView>
  </sheetViews>
  <sheetFormatPr defaultColWidth="8.81640625" defaultRowHeight="14.5" customHeight="1" x14ac:dyDescent="0.35"/>
  <cols>
    <col min="1" max="1" width="0.54296875" customWidth="1"/>
    <col min="2" max="2" width="2.453125" customWidth="1"/>
    <col min="3" max="3" width="45.453125" customWidth="1"/>
    <col min="4" max="4" width="34" customWidth="1"/>
    <col min="5" max="5" width="7.54296875" customWidth="1"/>
    <col min="6" max="6" width="61.453125" customWidth="1"/>
    <col min="7" max="7" width="2.54296875" customWidth="1"/>
    <col min="8" max="8" width="8.81640625" customWidth="1"/>
    <col min="13" max="13" width="8.81640625" customWidth="1"/>
  </cols>
  <sheetData>
    <row r="1" spans="1:11" ht="14.5" customHeight="1" x14ac:dyDescent="0.35">
      <c r="A1" s="719">
        <f>'1.1 Pg Details'!$D$39</f>
        <v>0</v>
      </c>
      <c r="B1" s="719"/>
      <c r="C1" s="719"/>
      <c r="D1" s="719"/>
      <c r="E1" s="719"/>
      <c r="F1" s="719"/>
      <c r="G1" s="719"/>
      <c r="H1" s="142"/>
      <c r="I1" s="142"/>
      <c r="J1" s="142"/>
      <c r="K1" s="142"/>
    </row>
    <row r="2" spans="1:11" ht="10.4" hidden="1" customHeight="1" x14ac:dyDescent="0.35">
      <c r="A2" s="222"/>
      <c r="B2" s="223"/>
      <c r="C2" s="14"/>
      <c r="D2" s="14"/>
      <c r="E2" s="14"/>
      <c r="F2" s="14"/>
      <c r="G2" s="14"/>
      <c r="H2" s="117"/>
      <c r="I2" s="117"/>
      <c r="J2" s="117"/>
      <c r="K2" s="117"/>
    </row>
    <row r="3" spans="1:11" ht="10.4" hidden="1" customHeight="1" x14ac:dyDescent="0.35">
      <c r="A3" s="14"/>
      <c r="B3" s="14"/>
      <c r="C3" s="14" t="s">
        <v>0</v>
      </c>
      <c r="D3" s="14" t="str">
        <f ca="1">MID(CELL("filename",A2),FIND("]",CELL("filename",A2))+1,255)</f>
        <v>1.1 Pg Details</v>
      </c>
      <c r="E3" s="14"/>
      <c r="F3" s="14"/>
      <c r="G3" s="14"/>
      <c r="H3" s="117"/>
      <c r="I3" s="117"/>
      <c r="J3" s="117"/>
      <c r="K3" s="117"/>
    </row>
    <row r="4" spans="1:11" ht="10.4" hidden="1" customHeight="1" x14ac:dyDescent="0.35">
      <c r="A4" s="47">
        <f>SUM(A12:A39)</f>
        <v>17</v>
      </c>
      <c r="B4" s="14"/>
      <c r="C4" s="14" t="s">
        <v>1</v>
      </c>
      <c r="D4" s="14" t="str">
        <f ca="1">IF(D3="Template","",INDEX(rng_SheetTypes,MATCH(D3,rng_Worksheets,0)))</f>
        <v>Input (User)</v>
      </c>
      <c r="E4" s="14"/>
      <c r="F4" s="14"/>
      <c r="G4" s="14"/>
      <c r="H4" s="117"/>
      <c r="I4" s="117"/>
      <c r="J4" s="117"/>
      <c r="K4" s="117"/>
    </row>
    <row r="5" spans="1:11" ht="10.4" hidden="1" customHeight="1" x14ac:dyDescent="0.35">
      <c r="A5" s="14"/>
      <c r="B5" s="14"/>
      <c r="C5" s="14" t="s">
        <v>2</v>
      </c>
      <c r="D5" s="14" t="str">
        <f ca="1">IF(D3="Template","",INDEX(rng_Summarys,MATCH(D3,rng_Worksheets,0)))</f>
        <v>Allows user to provide a summary of the project detials; Allows user to input Project Details and Parameters</v>
      </c>
      <c r="E5" s="14"/>
      <c r="F5" s="14"/>
      <c r="G5" s="14"/>
      <c r="H5" s="117"/>
      <c r="I5" s="117"/>
      <c r="J5" s="117"/>
      <c r="K5" s="117"/>
    </row>
    <row r="6" spans="1:11" ht="10.4" hidden="1" customHeight="1" x14ac:dyDescent="0.35">
      <c r="A6" s="115"/>
      <c r="B6" s="115"/>
      <c r="C6" s="115"/>
      <c r="D6" s="115"/>
      <c r="E6" s="115"/>
      <c r="F6" s="115"/>
      <c r="G6" s="115"/>
      <c r="H6" s="105"/>
      <c r="I6" s="31"/>
      <c r="J6" s="31"/>
      <c r="K6" s="31"/>
    </row>
    <row r="7" spans="1:11" ht="31.4" customHeight="1" x14ac:dyDescent="0.35">
      <c r="A7" s="277">
        <f>SUM(A12:A39)</f>
        <v>17</v>
      </c>
      <c r="B7" s="28" t="s">
        <v>469</v>
      </c>
      <c r="C7" s="18"/>
      <c r="D7" s="18"/>
      <c r="E7" s="283"/>
      <c r="F7" s="386"/>
      <c r="G7" s="18"/>
      <c r="H7" s="105"/>
      <c r="I7" s="105"/>
      <c r="J7" s="105"/>
      <c r="K7" s="105"/>
    </row>
    <row r="8" spans="1:11" ht="24.65" customHeight="1" x14ac:dyDescent="0.35">
      <c r="A8" s="385"/>
      <c r="B8" s="721" t="s">
        <v>470</v>
      </c>
      <c r="C8" s="721"/>
      <c r="D8" s="721"/>
      <c r="E8" s="721"/>
      <c r="F8" s="721"/>
      <c r="G8" s="385"/>
      <c r="H8" s="117"/>
      <c r="I8" s="31"/>
      <c r="J8" s="31"/>
      <c r="K8" s="31"/>
    </row>
    <row r="9" spans="1:11" ht="9" customHeight="1" x14ac:dyDescent="0.35">
      <c r="A9" s="478"/>
      <c r="B9" s="478"/>
      <c r="C9" s="478"/>
      <c r="D9" s="478"/>
      <c r="E9" s="478"/>
      <c r="F9" s="478"/>
      <c r="G9" s="478"/>
      <c r="H9" s="117"/>
      <c r="I9" s="31"/>
      <c r="J9" s="31"/>
      <c r="K9" s="31"/>
    </row>
    <row r="10" spans="1:11" ht="20.149999999999999" customHeight="1" x14ac:dyDescent="0.35">
      <c r="A10" s="479">
        <f>COUNTBLANK(D10)</f>
        <v>1</v>
      </c>
      <c r="B10" s="478"/>
      <c r="C10" s="480" t="s">
        <v>471</v>
      </c>
      <c r="D10" s="723"/>
      <c r="E10" s="723"/>
      <c r="F10" s="723"/>
      <c r="G10" s="478"/>
      <c r="H10" s="117"/>
      <c r="I10" s="31"/>
      <c r="J10" s="31"/>
      <c r="K10" s="31"/>
    </row>
    <row r="11" spans="1:11" ht="3" customHeight="1" x14ac:dyDescent="0.35">
      <c r="A11" s="478"/>
      <c r="B11" s="478"/>
      <c r="C11" s="481"/>
      <c r="D11" s="482"/>
      <c r="E11" s="482"/>
      <c r="F11" s="482"/>
      <c r="G11" s="478"/>
      <c r="H11" s="117"/>
      <c r="I11" s="31"/>
      <c r="J11" s="31"/>
      <c r="K11" s="31"/>
    </row>
    <row r="12" spans="1:11" ht="20.149999999999999" customHeight="1" x14ac:dyDescent="0.35">
      <c r="A12" s="479">
        <f>COUNTBLANK(D12)</f>
        <v>1</v>
      </c>
      <c r="B12" s="478"/>
      <c r="C12" s="480" t="s">
        <v>472</v>
      </c>
      <c r="D12" s="725"/>
      <c r="E12" s="725"/>
      <c r="F12" s="725"/>
      <c r="G12" s="478"/>
      <c r="H12" s="117"/>
      <c r="I12" s="105"/>
      <c r="J12" s="105"/>
      <c r="K12" s="105"/>
    </row>
    <row r="13" spans="1:11" ht="3" customHeight="1" x14ac:dyDescent="0.35">
      <c r="A13" s="478"/>
      <c r="B13" s="478"/>
      <c r="C13" s="481"/>
      <c r="D13" s="482"/>
      <c r="E13" s="482"/>
      <c r="F13" s="482"/>
      <c r="G13" s="478"/>
      <c r="H13" s="117"/>
      <c r="I13" s="105"/>
      <c r="J13" s="105"/>
      <c r="K13" s="105"/>
    </row>
    <row r="14" spans="1:11" ht="16.399999999999999" customHeight="1" x14ac:dyDescent="0.35">
      <c r="A14" s="479">
        <f>COUNTBLANK(D14)</f>
        <v>1</v>
      </c>
      <c r="B14" s="478"/>
      <c r="C14" s="480" t="s">
        <v>473</v>
      </c>
      <c r="D14" s="726"/>
      <c r="E14" s="726"/>
      <c r="F14" s="726"/>
      <c r="G14" s="478"/>
      <c r="H14" s="117"/>
      <c r="I14" s="31"/>
      <c r="J14" s="31"/>
      <c r="K14" s="31"/>
    </row>
    <row r="15" spans="1:11" ht="3" customHeight="1" x14ac:dyDescent="0.35">
      <c r="A15" s="478"/>
      <c r="B15" s="478"/>
      <c r="C15" s="481"/>
      <c r="D15" s="482"/>
      <c r="E15" s="482"/>
      <c r="F15" s="482"/>
      <c r="G15" s="478"/>
      <c r="H15" s="117"/>
      <c r="I15" s="31"/>
      <c r="J15" s="31"/>
      <c r="K15" s="31"/>
    </row>
    <row r="16" spans="1:11" ht="16.399999999999999" customHeight="1" x14ac:dyDescent="0.35">
      <c r="A16" s="479">
        <f>COUNTBLANK(D16)</f>
        <v>1</v>
      </c>
      <c r="B16" s="478"/>
      <c r="C16" s="314" t="s">
        <v>474</v>
      </c>
      <c r="D16" s="725"/>
      <c r="E16" s="725"/>
      <c r="F16" s="725"/>
      <c r="G16" s="478"/>
      <c r="H16" s="117"/>
      <c r="I16" s="31"/>
      <c r="J16" s="31"/>
      <c r="K16" s="31"/>
    </row>
    <row r="17" spans="1:14" ht="3" customHeight="1" x14ac:dyDescent="0.35">
      <c r="A17" s="478"/>
      <c r="B17" s="478"/>
      <c r="C17" s="481"/>
      <c r="D17" s="482"/>
      <c r="E17" s="482"/>
      <c r="F17" s="482"/>
      <c r="G17" s="478"/>
      <c r="H17" s="117"/>
      <c r="I17" s="31"/>
      <c r="J17" s="31"/>
      <c r="K17" s="31"/>
    </row>
    <row r="18" spans="1:14" ht="16.399999999999999" customHeight="1" x14ac:dyDescent="0.35">
      <c r="A18" s="479">
        <f>COUNTBLANK(D18)</f>
        <v>1</v>
      </c>
      <c r="B18" s="478"/>
      <c r="C18" s="480" t="s">
        <v>475</v>
      </c>
      <c r="D18" s="727"/>
      <c r="E18" s="728"/>
      <c r="F18" s="729"/>
      <c r="G18" s="478"/>
      <c r="H18" s="117"/>
      <c r="I18" s="105"/>
      <c r="J18" s="105"/>
      <c r="K18" s="105"/>
    </row>
    <row r="19" spans="1:14" ht="3" customHeight="1" x14ac:dyDescent="0.35">
      <c r="A19" s="478"/>
      <c r="B19" s="478"/>
      <c r="C19" s="481"/>
      <c r="D19" s="482"/>
      <c r="E19" s="482"/>
      <c r="F19" s="482"/>
      <c r="G19" s="478"/>
      <c r="H19" s="117"/>
      <c r="I19" s="105"/>
      <c r="J19" s="105"/>
      <c r="K19" s="105"/>
    </row>
    <row r="20" spans="1:14" ht="16.399999999999999" customHeight="1" x14ac:dyDescent="0.35">
      <c r="A20" s="479">
        <f>COUNTBLANK(D20)</f>
        <v>1</v>
      </c>
      <c r="B20" s="478"/>
      <c r="C20" s="480" t="s">
        <v>476</v>
      </c>
      <c r="D20" s="727"/>
      <c r="E20" s="728"/>
      <c r="F20" s="729"/>
      <c r="G20" s="478"/>
      <c r="H20" s="117"/>
      <c r="I20" s="105"/>
      <c r="J20" s="105"/>
      <c r="K20" s="105"/>
    </row>
    <row r="21" spans="1:14" ht="3" customHeight="1" x14ac:dyDescent="0.35">
      <c r="A21" s="478"/>
      <c r="B21" s="478"/>
      <c r="C21" s="481"/>
      <c r="D21" s="482"/>
      <c r="E21" s="482"/>
      <c r="F21" s="482"/>
      <c r="G21" s="478"/>
      <c r="H21" s="117"/>
      <c r="I21" s="105"/>
      <c r="J21" s="105"/>
      <c r="K21" s="105"/>
    </row>
    <row r="22" spans="1:14" ht="16.399999999999999" customHeight="1" x14ac:dyDescent="0.35">
      <c r="A22" s="479">
        <f>COUNTBLANK(D22)</f>
        <v>1</v>
      </c>
      <c r="B22" s="478"/>
      <c r="C22" s="480" t="s">
        <v>477</v>
      </c>
      <c r="D22" s="723"/>
      <c r="E22" s="723"/>
      <c r="F22" s="723"/>
      <c r="G22" s="478"/>
      <c r="H22" s="117"/>
      <c r="I22" s="105"/>
      <c r="J22" s="105"/>
      <c r="K22" s="105"/>
    </row>
    <row r="23" spans="1:14" ht="3" customHeight="1" x14ac:dyDescent="0.35">
      <c r="A23" s="478"/>
      <c r="B23" s="478"/>
      <c r="C23" s="481"/>
      <c r="D23" s="483"/>
      <c r="E23" s="483"/>
      <c r="F23" s="483"/>
      <c r="G23" s="478"/>
      <c r="H23" s="117"/>
      <c r="I23" s="105"/>
      <c r="J23" s="105"/>
      <c r="K23" s="105"/>
    </row>
    <row r="24" spans="1:14" ht="24" customHeight="1" x14ac:dyDescent="0.35">
      <c r="A24" s="479">
        <f>COUNTBLANK(D24)</f>
        <v>1</v>
      </c>
      <c r="B24" s="478"/>
      <c r="C24" s="480" t="s">
        <v>478</v>
      </c>
      <c r="D24" s="730"/>
      <c r="E24" s="730"/>
      <c r="F24" s="730"/>
      <c r="G24" s="478"/>
      <c r="H24" s="117"/>
      <c r="I24" s="31"/>
      <c r="J24" s="31"/>
      <c r="K24" s="31"/>
    </row>
    <row r="25" spans="1:14" ht="3" customHeight="1" x14ac:dyDescent="0.35">
      <c r="A25" s="478"/>
      <c r="B25" s="478"/>
      <c r="C25" s="481"/>
      <c r="D25" s="483"/>
      <c r="E25" s="483"/>
      <c r="F25" s="483"/>
      <c r="G25" s="478"/>
      <c r="H25" s="117"/>
      <c r="I25" s="31"/>
      <c r="J25" s="31"/>
      <c r="K25" s="31"/>
    </row>
    <row r="26" spans="1:14" ht="27" customHeight="1" x14ac:dyDescent="0.35">
      <c r="A26" s="479">
        <f>COUNTBLANK(D26)</f>
        <v>1</v>
      </c>
      <c r="B26" s="478"/>
      <c r="C26" s="480" t="s">
        <v>479</v>
      </c>
      <c r="D26" s="730"/>
      <c r="E26" s="730"/>
      <c r="F26" s="730"/>
      <c r="G26" s="478"/>
      <c r="H26" s="117"/>
      <c r="I26" s="31"/>
      <c r="K26" s="31"/>
      <c r="L26" s="308"/>
    </row>
    <row r="27" spans="1:14" ht="3" customHeight="1" x14ac:dyDescent="0.35">
      <c r="A27" s="478"/>
      <c r="B27" s="478"/>
      <c r="C27" s="480"/>
      <c r="D27" s="480"/>
      <c r="E27" s="480"/>
      <c r="F27" s="480"/>
      <c r="G27" s="478"/>
      <c r="H27" s="117"/>
      <c r="I27" s="31"/>
      <c r="J27" s="31"/>
      <c r="K27" s="31"/>
    </row>
    <row r="28" spans="1:14" ht="20.149999999999999" customHeight="1" x14ac:dyDescent="0.35">
      <c r="A28" s="479">
        <f>COUNTBLANK(E28)</f>
        <v>1</v>
      </c>
      <c r="B28" s="484"/>
      <c r="C28" s="724" t="s">
        <v>480</v>
      </c>
      <c r="D28" s="485" t="str" cm="1">
        <f t="array" ref="D28:D34">I_PEATLookups_Project_Type_Names</f>
        <v>Equipment</v>
      </c>
      <c r="E28" s="486"/>
      <c r="F28" s="487" t="str">
        <f>'Input - PEATLookups (Admin)'!D11</f>
        <v>Select if project/programme will include development and delivery of any equipment</v>
      </c>
      <c r="G28" s="478"/>
      <c r="H28" s="31"/>
      <c r="I28" s="31"/>
      <c r="J28" s="31"/>
      <c r="K28" s="31"/>
    </row>
    <row r="29" spans="1:14" ht="20.149999999999999" customHeight="1" x14ac:dyDescent="0.35">
      <c r="A29" s="479">
        <f t="shared" ref="A29:A33" si="0">COUNTBLANK(E29)</f>
        <v>1</v>
      </c>
      <c r="B29" s="484"/>
      <c r="C29" s="724"/>
      <c r="D29" s="485" t="str">
        <v>ICT</v>
      </c>
      <c r="E29" s="486"/>
      <c r="F29" s="487" t="str">
        <f>'Input - PEATLookups (Admin)'!D12</f>
        <v>Select if project/programme will include development and delivery of any information and communications technology</v>
      </c>
      <c r="G29" s="478"/>
      <c r="H29" s="31"/>
      <c r="I29" s="31"/>
      <c r="J29" s="31"/>
      <c r="K29" s="31"/>
    </row>
    <row r="30" spans="1:14" ht="20.149999999999999" customHeight="1" x14ac:dyDescent="0.35">
      <c r="A30" s="479">
        <f t="shared" si="0"/>
        <v>1</v>
      </c>
      <c r="B30" s="484"/>
      <c r="C30" s="724"/>
      <c r="D30" s="485" t="str">
        <v>Infrastructure</v>
      </c>
      <c r="E30" s="486"/>
      <c r="F30" s="487" t="str">
        <f>'Input - PEATLookups (Admin)'!D13</f>
        <v>Select if project/programme will include development and  delivery of any infrastructure</v>
      </c>
      <c r="G30" s="478"/>
      <c r="H30" s="105"/>
      <c r="I30" s="105"/>
      <c r="J30" s="105"/>
      <c r="K30" s="105"/>
    </row>
    <row r="31" spans="1:14" ht="20.149999999999999" customHeight="1" x14ac:dyDescent="0.35">
      <c r="A31" s="479">
        <f t="shared" si="0"/>
        <v>1</v>
      </c>
      <c r="B31" s="484"/>
      <c r="C31" s="724"/>
      <c r="D31" s="485" t="str">
        <v>Policy</v>
      </c>
      <c r="E31" s="486"/>
      <c r="F31" s="487" t="str">
        <f>'Input - PEATLookups (Admin)'!D14</f>
        <v xml:space="preserve">Select if project/programme will include development and delivery of any new or revised policy </v>
      </c>
      <c r="G31" s="478"/>
      <c r="H31" s="31"/>
      <c r="I31" s="31"/>
      <c r="J31" s="31"/>
      <c r="K31" s="31"/>
    </row>
    <row r="32" spans="1:14" ht="20.149999999999999" customHeight="1" x14ac:dyDescent="0.35">
      <c r="A32" s="479">
        <f t="shared" si="0"/>
        <v>1</v>
      </c>
      <c r="B32" s="484"/>
      <c r="C32" s="724"/>
      <c r="D32" s="485" t="str">
        <v>Service</v>
      </c>
      <c r="E32" s="486"/>
      <c r="F32" s="487" t="str">
        <f>'Input - PEATLookups (Admin)'!D15</f>
        <v>Select if project/programme will include establishing and delivery of any services</v>
      </c>
      <c r="G32" s="478"/>
      <c r="H32" s="31"/>
      <c r="I32" s="31"/>
      <c r="J32" s="31"/>
      <c r="K32" s="31"/>
      <c r="N32" s="308"/>
    </row>
    <row r="33" spans="1:11" ht="20.149999999999999" customHeight="1" x14ac:dyDescent="0.35">
      <c r="A33" s="479">
        <f t="shared" si="0"/>
        <v>1</v>
      </c>
      <c r="B33" s="484"/>
      <c r="C33" s="724"/>
      <c r="D33" s="485" t="str">
        <v>Support</v>
      </c>
      <c r="E33" s="486"/>
      <c r="F33" s="487" t="str">
        <f>'Input - PEATLookups (Admin)'!D16</f>
        <v>Select if project/programme will include establishing and delivery of any support</v>
      </c>
      <c r="G33" s="478"/>
      <c r="H33" s="31"/>
      <c r="I33" s="31"/>
      <c r="J33" s="31"/>
      <c r="K33" s="31"/>
    </row>
    <row r="34" spans="1:11" ht="3" customHeight="1" x14ac:dyDescent="0.35">
      <c r="A34" s="488"/>
      <c r="B34" s="484"/>
      <c r="C34" s="484"/>
      <c r="D34" s="484">
        <v>0</v>
      </c>
      <c r="E34" s="489"/>
      <c r="F34" s="484"/>
      <c r="G34" s="478"/>
      <c r="H34" s="31"/>
      <c r="I34" s="31"/>
      <c r="J34" s="31"/>
      <c r="K34" s="31"/>
    </row>
    <row r="35" spans="1:11" ht="33.65" customHeight="1" x14ac:dyDescent="0.35">
      <c r="A35" s="479">
        <f>COUNTBLANK(D35)</f>
        <v>1</v>
      </c>
      <c r="B35" s="484"/>
      <c r="C35" s="490" t="s">
        <v>481</v>
      </c>
      <c r="D35" s="722"/>
      <c r="E35" s="722"/>
      <c r="F35" s="491" t="e">
        <f>INDEX('Input - PEATLookups (Admin)'!D21:D23,MATCH(I_ProjParam_Case_Spec,I_PEATLookups_Case_Names,0))</f>
        <v>#N/A</v>
      </c>
      <c r="G35" s="478"/>
      <c r="H35" s="31"/>
      <c r="I35" s="31"/>
      <c r="J35" s="31"/>
      <c r="K35" s="31"/>
    </row>
    <row r="36" spans="1:11" ht="3" customHeight="1" x14ac:dyDescent="0.35">
      <c r="A36" s="484"/>
      <c r="B36" s="484"/>
      <c r="C36" s="492"/>
      <c r="D36" s="490"/>
      <c r="E36" s="493"/>
      <c r="F36" s="492"/>
      <c r="G36" s="478"/>
      <c r="H36" s="31"/>
      <c r="I36" s="31"/>
      <c r="J36" s="31"/>
      <c r="K36" s="31"/>
    </row>
    <row r="37" spans="1:11" ht="16.399999999999999" customHeight="1" x14ac:dyDescent="0.35">
      <c r="A37" s="479">
        <f>COUNTBLANK(D37)</f>
        <v>1</v>
      </c>
      <c r="B37" s="478"/>
      <c r="C37" s="480" t="s">
        <v>482</v>
      </c>
      <c r="D37" s="722"/>
      <c r="E37" s="722"/>
      <c r="F37" s="491" t="s">
        <v>483</v>
      </c>
      <c r="G37" s="478"/>
      <c r="H37" s="105"/>
      <c r="I37" s="105"/>
      <c r="J37" s="105"/>
      <c r="K37" s="105"/>
    </row>
    <row r="38" spans="1:11" ht="3" customHeight="1" x14ac:dyDescent="0.35">
      <c r="A38" s="478"/>
      <c r="B38" s="478"/>
      <c r="C38" s="481"/>
      <c r="D38" s="483"/>
      <c r="E38" s="483"/>
      <c r="F38" s="483"/>
      <c r="G38" s="478"/>
      <c r="H38" s="117"/>
      <c r="I38" s="105"/>
      <c r="J38" s="105"/>
      <c r="K38" s="105" t="s">
        <v>484</v>
      </c>
    </row>
    <row r="39" spans="1:11" ht="29.5" customHeight="1" x14ac:dyDescent="0.35">
      <c r="A39" s="479">
        <f>COUNTBLANK(D39)</f>
        <v>1</v>
      </c>
      <c r="B39" s="478"/>
      <c r="C39" s="494" t="s">
        <v>485</v>
      </c>
      <c r="D39" s="722"/>
      <c r="E39" s="722"/>
      <c r="F39" s="722"/>
      <c r="G39" s="478"/>
      <c r="H39" s="117"/>
      <c r="I39" s="105"/>
      <c r="J39" s="105"/>
      <c r="K39" s="105"/>
    </row>
    <row r="40" spans="1:11" x14ac:dyDescent="0.35">
      <c r="A40" s="478"/>
      <c r="B40" s="478"/>
      <c r="C40" s="478"/>
      <c r="D40" s="478"/>
      <c r="E40" s="478"/>
      <c r="F40" s="478"/>
      <c r="G40" s="478"/>
      <c r="H40" s="117"/>
      <c r="I40" s="31"/>
      <c r="J40" s="31"/>
      <c r="K40" s="31"/>
    </row>
    <row r="41" spans="1:11" ht="8.5" customHeight="1" x14ac:dyDescent="0.35">
      <c r="A41" s="114"/>
      <c r="B41" s="114"/>
      <c r="C41" s="114"/>
      <c r="D41" s="114"/>
      <c r="E41" s="114"/>
      <c r="F41" s="114"/>
      <c r="G41" s="114"/>
      <c r="H41" s="31"/>
      <c r="I41" s="31"/>
      <c r="J41" s="31"/>
      <c r="K41" s="31"/>
    </row>
    <row r="42" spans="1:11" x14ac:dyDescent="0.35">
      <c r="A42" s="14"/>
      <c r="B42" s="118" t="s">
        <v>21</v>
      </c>
      <c r="C42" s="18"/>
      <c r="D42" s="18"/>
      <c r="E42" s="119"/>
      <c r="F42" s="145"/>
      <c r="G42" s="18"/>
      <c r="H42" s="105"/>
      <c r="I42" s="105"/>
      <c r="J42" s="105"/>
      <c r="K42" s="105"/>
    </row>
    <row r="43" spans="1:11" ht="21.65" customHeight="1" x14ac:dyDescent="0.35">
      <c r="A43" s="719">
        <f>'1.1 Pg Details'!$D$39</f>
        <v>0</v>
      </c>
      <c r="B43" s="719"/>
      <c r="C43" s="719"/>
      <c r="D43" s="719"/>
      <c r="E43" s="719"/>
      <c r="F43" s="719"/>
      <c r="G43" s="719"/>
      <c r="H43" s="31"/>
      <c r="I43" s="31"/>
      <c r="J43" s="31"/>
      <c r="K43" s="31"/>
    </row>
  </sheetData>
  <sheetProtection formatCells="0" formatColumns="0" formatRows="0" autoFilter="0"/>
  <protectedRanges>
    <protectedRange algorithmName="SHA-1" hashValue="59fQzpgHvieEU39BoYz6AtDFg8w=" saltValue="cfundk0tFUYmd7cRfCHV3g==" spinCount="100000" sqref="C12:C13 C39" name="Filters_2"/>
    <protectedRange algorithmName="SHA-1" hashValue="59fQzpgHvieEU39BoYz6AtDFg8w=" saltValue="cfundk0tFUYmd7cRfCHV3g==" spinCount="100000" sqref="C37" name="Filters_2_2"/>
  </protectedRanges>
  <mergeCells count="16">
    <mergeCell ref="B8:F8"/>
    <mergeCell ref="D39:F39"/>
    <mergeCell ref="A1:G1"/>
    <mergeCell ref="D10:F10"/>
    <mergeCell ref="A43:G43"/>
    <mergeCell ref="C28:C33"/>
    <mergeCell ref="D12:F12"/>
    <mergeCell ref="D14:F14"/>
    <mergeCell ref="D16:F16"/>
    <mergeCell ref="D18:F18"/>
    <mergeCell ref="D20:F20"/>
    <mergeCell ref="D22:F22"/>
    <mergeCell ref="D24:F24"/>
    <mergeCell ref="D26:F26"/>
    <mergeCell ref="D35:E35"/>
    <mergeCell ref="D37:E37"/>
  </mergeCells>
  <conditionalFormatting sqref="A4">
    <cfRule type="cellIs" dxfId="244" priority="71" stopIfTrue="1" operator="equal">
      <formula>0</formula>
    </cfRule>
  </conditionalFormatting>
  <conditionalFormatting sqref="A4">
    <cfRule type="cellIs" dxfId="243" priority="70" operator="equal">
      <formula>0</formula>
    </cfRule>
  </conditionalFormatting>
  <conditionalFormatting sqref="A4">
    <cfRule type="cellIs" dxfId="242" priority="69" stopIfTrue="1" operator="equal">
      <formula>0</formula>
    </cfRule>
  </conditionalFormatting>
  <conditionalFormatting sqref="A4">
    <cfRule type="cellIs" dxfId="241" priority="67" stopIfTrue="1" operator="equal">
      <formula>0</formula>
    </cfRule>
  </conditionalFormatting>
  <conditionalFormatting sqref="A12 A18 A20 A22">
    <cfRule type="cellIs" dxfId="240" priority="66" stopIfTrue="1" operator="equal">
      <formula>0</formula>
    </cfRule>
  </conditionalFormatting>
  <conditionalFormatting sqref="A12 A18 A20 A22">
    <cfRule type="cellIs" dxfId="239" priority="65" operator="equal">
      <formula>0</formula>
    </cfRule>
  </conditionalFormatting>
  <conditionalFormatting sqref="A7">
    <cfRule type="cellIs" dxfId="238" priority="58" stopIfTrue="1" operator="equal">
      <formula>0</formula>
    </cfRule>
  </conditionalFormatting>
  <conditionalFormatting sqref="A7">
    <cfRule type="cellIs" dxfId="237" priority="57" operator="equal">
      <formula>0</formula>
    </cfRule>
  </conditionalFormatting>
  <conditionalFormatting sqref="A7">
    <cfRule type="cellIs" dxfId="236" priority="56" stopIfTrue="1" operator="equal">
      <formula>0</formula>
    </cfRule>
  </conditionalFormatting>
  <conditionalFormatting sqref="A7">
    <cfRule type="cellIs" dxfId="235" priority="55" stopIfTrue="1" operator="equal">
      <formula>0</formula>
    </cfRule>
  </conditionalFormatting>
  <conditionalFormatting sqref="D10 D12 D14 D16 D24 D26 D39 D18 D22 D20">
    <cfRule type="notContainsBlanks" dxfId="234" priority="39">
      <formula>LEN(TRIM(D10))&gt;0</formula>
    </cfRule>
  </conditionalFormatting>
  <conditionalFormatting sqref="D35 D37">
    <cfRule type="notContainsBlanks" dxfId="233" priority="35">
      <formula>LEN(TRIM(D35))&gt;0</formula>
    </cfRule>
  </conditionalFormatting>
  <conditionalFormatting sqref="E28:E33">
    <cfRule type="notContainsBlanks" dxfId="232" priority="29">
      <formula>LEN(TRIM(E28))&gt;0</formula>
    </cfRule>
  </conditionalFormatting>
  <conditionalFormatting sqref="A26 A24 A10 A16 A14 A28:A33">
    <cfRule type="cellIs" dxfId="231" priority="20" stopIfTrue="1" operator="equal">
      <formula>0</formula>
    </cfRule>
  </conditionalFormatting>
  <conditionalFormatting sqref="A26 A24 A10 A16 A14 A28:A33">
    <cfRule type="cellIs" dxfId="230" priority="19" operator="equal">
      <formula>0</formula>
    </cfRule>
  </conditionalFormatting>
  <conditionalFormatting sqref="A35">
    <cfRule type="cellIs" dxfId="229" priority="18" stopIfTrue="1" operator="equal">
      <formula>0</formula>
    </cfRule>
  </conditionalFormatting>
  <conditionalFormatting sqref="A35">
    <cfRule type="cellIs" dxfId="228" priority="17" operator="equal">
      <formula>0</formula>
    </cfRule>
  </conditionalFormatting>
  <conditionalFormatting sqref="A37">
    <cfRule type="cellIs" dxfId="227" priority="16" stopIfTrue="1" operator="equal">
      <formula>0</formula>
    </cfRule>
  </conditionalFormatting>
  <conditionalFormatting sqref="A37">
    <cfRule type="cellIs" dxfId="226" priority="15" operator="equal">
      <formula>0</formula>
    </cfRule>
  </conditionalFormatting>
  <conditionalFormatting sqref="A39">
    <cfRule type="cellIs" dxfId="225" priority="14" stopIfTrue="1" operator="equal">
      <formula>0</formula>
    </cfRule>
  </conditionalFormatting>
  <conditionalFormatting sqref="A39">
    <cfRule type="cellIs" dxfId="224" priority="13" operator="equal">
      <formula>0</formula>
    </cfRule>
  </conditionalFormatting>
  <dataValidations count="3">
    <dataValidation type="list" showInputMessage="1" showErrorMessage="1" errorTitle="Invalid Input" error="Make choice from dropdown" sqref="E28:E33" xr:uid="{BECDCC7F-90FC-48BD-BA02-7D30B5807B72}">
      <formula1>Lookup_YN</formula1>
    </dataValidation>
    <dataValidation type="date" allowBlank="1" showInputMessage="1" showErrorMessage="1" errorTitle="Invalid Input" error="Enter in format dd/mm/yy" sqref="D14" xr:uid="{DFB9A191-A4CD-4012-9B98-8DCB1DDAD734}">
      <formula1>43831</formula1>
      <formula2>51136</formula2>
    </dataValidation>
    <dataValidation allowBlank="1" showInputMessage="1" showErrorMessage="1" errorTitle="Invald Input" error="Make choice from dropdown" sqref="D39:F39" xr:uid="{BD1287B2-860D-455E-A011-4D127190211F}"/>
  </dataValidations>
  <pageMargins left="0.7" right="0.7" top="0.75" bottom="0.75" header="0.3" footer="0.3"/>
  <pageSetup paperSize="9" scale="40" fitToHeight="5" orientation="portrait" r:id="rId1"/>
  <headerFooter>
    <oddFooter>&amp;L_x000D_&amp;1#&amp;"Calibri"&amp;8&amp;K000000 Unclassified</oddFooter>
  </headerFooter>
  <ignoredErrors>
    <ignoredError sqref="F35" evalError="1"/>
  </ignoredErrors>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35C2E48E-5248-4ECA-AF73-2145477885F0}">
          <x14:formula1>
            <xm:f>'Input - PEATLookups (Admin)'!$E$21:$E$23</xm:f>
          </x14:formula1>
          <xm:sqref>D36:E36</xm:sqref>
        </x14:dataValidation>
        <x14:dataValidation type="list" allowBlank="1" showInputMessage="1" showErrorMessage="1" errorTitle="Invalid Input" error="Make choice from dropdown" xr:uid="{941A6070-9C89-4AE3-A84C-30A4BDB34DEE}">
          <x14:formula1>
            <xm:f>'Input - PEATLookups (Admin)'!$E$21:$E$23</xm:f>
          </x14:formula1>
          <xm:sqref>D35</xm:sqref>
        </x14:dataValidation>
        <x14:dataValidation type="list" allowBlank="1" showInputMessage="1" showErrorMessage="1" xr:uid="{84AA4EE6-2214-4072-8552-71409141D5DD}">
          <x14:formula1>
            <xm:f>Lookups!$C$104:$C$107</xm:f>
          </x14:formula1>
          <xm:sqref>D18</xm:sqref>
        </x14:dataValidation>
        <x14:dataValidation type="list" allowBlank="1" showInputMessage="1" showErrorMessage="1" errorTitle="Invalid Input" error="Make choice from dropdown" xr:uid="{DE2CD2E7-F135-4B26-895B-74A498AD83DD}">
          <x14:formula1>
            <xm:f>Lookups!$C$56:$C$69</xm:f>
          </x14:formula1>
          <xm:sqref>D22</xm:sqref>
        </x14:dataValidation>
        <x14:dataValidation type="list" allowBlank="1" showInputMessage="1" showErrorMessage="1" errorTitle="Invalid Input" error="Make choice from dropdown" xr:uid="{A690B633-C8B2-47F8-8221-AF462794DE53}">
          <x14:formula1>
            <xm:f>Lookups!$C$45:$C$53</xm:f>
          </x14:formula1>
          <xm:sqref>D20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82128-B009-4818-B4F0-D29A1C772E39}">
  <sheetPr codeName="Sheet15">
    <tabColor theme="0" tint="-0.499984740745262"/>
  </sheetPr>
  <dimension ref="A1:U278"/>
  <sheetViews>
    <sheetView showGridLines="0" topLeftCell="D28" zoomScale="85" zoomScaleNormal="85" workbookViewId="0">
      <selection activeCell="G42" sqref="G42"/>
    </sheetView>
  </sheetViews>
  <sheetFormatPr defaultColWidth="0" defaultRowHeight="14.5" customHeight="1" zeroHeight="1" x14ac:dyDescent="0.35"/>
  <cols>
    <col min="1" max="1" width="1.81640625" style="31" customWidth="1"/>
    <col min="2" max="2" width="2.81640625" style="31" customWidth="1"/>
    <col min="3" max="3" width="75.453125" style="31" customWidth="1"/>
    <col min="4" max="4" width="10.453125" style="31" customWidth="1"/>
    <col min="5" max="5" width="53.1796875" style="6" customWidth="1"/>
    <col min="6" max="6" width="83.81640625" style="154" customWidth="1"/>
    <col min="7" max="7" width="53.1796875" style="6" customWidth="1"/>
    <col min="8" max="9" width="3.453125" style="31" customWidth="1"/>
    <col min="10" max="10" width="4.453125" style="31" customWidth="1"/>
    <col min="11" max="11" width="10.453125" style="31" customWidth="1"/>
    <col min="12" max="12" width="2.1796875" style="31" customWidth="1"/>
    <col min="13" max="13" width="1.453125" style="31" customWidth="1"/>
    <col min="14" max="16" width="15.81640625" style="31" hidden="1" customWidth="1"/>
    <col min="17" max="21" width="27.453125" style="31" hidden="1" customWidth="1"/>
    <col min="22" max="16384" width="8.81640625" style="31" hidden="1"/>
  </cols>
  <sheetData>
    <row r="1" spans="1:11" ht="14.5" customHeight="1" x14ac:dyDescent="0.35">
      <c r="A1" s="707">
        <f>'1.1 Pg Details'!$D$39</f>
        <v>0</v>
      </c>
      <c r="B1" s="707"/>
      <c r="C1" s="707"/>
      <c r="D1" s="707"/>
      <c r="E1" s="707"/>
      <c r="F1" s="707"/>
      <c r="G1" s="707"/>
      <c r="H1" s="707"/>
      <c r="I1" s="707"/>
    </row>
    <row r="2" spans="1:11" ht="30.75" customHeight="1" x14ac:dyDescent="0.35">
      <c r="A2" s="15"/>
      <c r="B2" s="15"/>
      <c r="C2" s="15"/>
      <c r="D2" s="15"/>
      <c r="E2" s="38"/>
      <c r="F2" s="152"/>
      <c r="G2" s="38"/>
      <c r="H2" s="15"/>
      <c r="I2" s="15"/>
    </row>
    <row r="3" spans="1:11" x14ac:dyDescent="0.35">
      <c r="A3" s="15"/>
      <c r="B3" s="15"/>
      <c r="C3" s="15" t="s">
        <v>0</v>
      </c>
      <c r="D3" s="15" t="str">
        <f ca="1">MID(CELL("filename",B2),FIND("]",CELL("filename",B2))+1,255)</f>
        <v>Input - Guidance Links (Admin)</v>
      </c>
      <c r="E3" s="38"/>
      <c r="F3" s="153"/>
      <c r="G3" s="38"/>
      <c r="H3" s="15"/>
      <c r="I3" s="15"/>
    </row>
    <row r="4" spans="1:11" x14ac:dyDescent="0.35">
      <c r="A4" s="48">
        <f>SUM(A11:A145)</f>
        <v>0</v>
      </c>
      <c r="B4" s="15"/>
      <c r="C4" s="15" t="s">
        <v>1</v>
      </c>
      <c r="D4" s="15" t="str">
        <f ca="1">IF(D3="Template","",INDEX(rng_SheetTypes,MATCH(D3,rng_Worksheets,0)))</f>
        <v>Input (Admin)</v>
      </c>
      <c r="E4" s="38"/>
      <c r="F4" s="153"/>
      <c r="G4" s="38"/>
      <c r="H4" s="15"/>
      <c r="I4" s="15"/>
    </row>
    <row r="5" spans="1:11" x14ac:dyDescent="0.35">
      <c r="A5" s="15"/>
      <c r="B5" s="15"/>
      <c r="C5" s="15" t="s">
        <v>2</v>
      </c>
      <c r="D5" s="15" t="str">
        <f ca="1">IF(D3="Template","",INDEX(rng_Summarys,MATCH(D3,rng_Worksheets,0)))</f>
        <v>Allows Admin to mange  links to guidence</v>
      </c>
      <c r="E5" s="38"/>
      <c r="F5" s="153"/>
      <c r="G5" s="38"/>
      <c r="H5" s="15"/>
      <c r="I5" s="15"/>
    </row>
    <row r="6" spans="1:11" ht="9" customHeight="1" x14ac:dyDescent="0.35"/>
    <row r="7" spans="1:11" ht="23.5" x14ac:dyDescent="0.35">
      <c r="A7" s="15"/>
      <c r="B7" s="67" t="s">
        <v>486</v>
      </c>
      <c r="C7" s="15"/>
      <c r="D7" s="15"/>
      <c r="E7" s="38"/>
      <c r="F7" s="153"/>
      <c r="G7" s="38"/>
      <c r="H7" s="15"/>
      <c r="I7" s="15"/>
    </row>
    <row r="8" spans="1:11" ht="12" customHeight="1" x14ac:dyDescent="0.35">
      <c r="A8" s="15"/>
      <c r="I8" s="15"/>
    </row>
    <row r="9" spans="1:11" ht="8.15" customHeight="1" x14ac:dyDescent="0.35">
      <c r="A9" s="15"/>
      <c r="I9" s="15"/>
      <c r="K9" s="413" t="s">
        <v>334</v>
      </c>
    </row>
    <row r="10" spans="1:11" ht="29" x14ac:dyDescent="0.35">
      <c r="A10" s="15"/>
      <c r="C10" s="480" t="s">
        <v>336</v>
      </c>
      <c r="D10" s="480" t="s">
        <v>207</v>
      </c>
      <c r="E10" s="494"/>
      <c r="F10" s="495" t="s">
        <v>487</v>
      </c>
      <c r="G10" s="494" t="s">
        <v>335</v>
      </c>
      <c r="I10" s="15"/>
      <c r="K10" s="414" t="s">
        <v>488</v>
      </c>
    </row>
    <row r="11" spans="1:11" ht="20.149999999999999" customHeight="1" x14ac:dyDescent="0.35">
      <c r="A11" s="48">
        <f t="shared" ref="A11:A41" si="0">SUM(K11)</f>
        <v>0</v>
      </c>
      <c r="C11" s="496" t="s">
        <v>489</v>
      </c>
      <c r="D11" s="497" t="s">
        <v>490</v>
      </c>
      <c r="E11" s="68" t="str">
        <f>_xlfn.TEXTJOIN(" - ",TRUE,C11:D11)</f>
        <v>Defence Strategy Publications  - S1</v>
      </c>
      <c r="F11" s="498" t="s">
        <v>491</v>
      </c>
      <c r="G11" s="68" t="str">
        <f>_xlfn.TEXTJOIN(" - ",TRUE,C11:D11)</f>
        <v>Defence Strategy Publications  - S1</v>
      </c>
      <c r="I11" s="15"/>
      <c r="J11" s="65"/>
      <c r="K11" s="455" cm="1">
        <f t="array" ref="K11">SUM(IF(ISBLANK(C11:F11),1,0))</f>
        <v>0</v>
      </c>
    </row>
    <row r="12" spans="1:11" ht="20.149999999999999" customHeight="1" x14ac:dyDescent="0.35">
      <c r="A12" s="48">
        <f t="shared" si="0"/>
        <v>0</v>
      </c>
      <c r="C12" s="496" t="s">
        <v>492</v>
      </c>
      <c r="D12" s="497" t="s">
        <v>493</v>
      </c>
      <c r="E12" s="68" t="str">
        <f t="shared" ref="E12:E76" si="1">_xlfn.TEXTJOIN(" - ",TRUE,C12:D12)</f>
        <v>Capability Management Practitioners' Guide (CMPG)  - S2</v>
      </c>
      <c r="F12" s="498" t="s">
        <v>494</v>
      </c>
      <c r="G12" s="68" t="str">
        <f>_xlfn.TEXTJOIN(" - ",TRUE,C12:D12)</f>
        <v>Capability Management Practitioners' Guide (CMPG)  - S2</v>
      </c>
      <c r="I12" s="15"/>
      <c r="K12" s="455" cm="1">
        <f t="array" ref="K12">SUM(IF(ISBLANK(C12:F12),1,0))</f>
        <v>0</v>
      </c>
    </row>
    <row r="13" spans="1:11" ht="20.149999999999999" customHeight="1" x14ac:dyDescent="0.35">
      <c r="A13" s="48">
        <f t="shared" si="0"/>
        <v>0</v>
      </c>
      <c r="C13" s="496" t="s">
        <v>495</v>
      </c>
      <c r="D13" s="497" t="s">
        <v>496</v>
      </c>
      <c r="E13" s="68" t="str">
        <f t="shared" si="1"/>
        <v>Capability Management  - S3</v>
      </c>
      <c r="F13" s="498" t="s">
        <v>497</v>
      </c>
      <c r="G13" s="68" t="str">
        <f t="shared" ref="G13:G76" si="2">_xlfn.TEXTJOIN(" - ",TRUE,C13:D13)</f>
        <v>Capability Management  - S3</v>
      </c>
      <c r="I13" s="15"/>
      <c r="K13" s="455" cm="1">
        <f t="array" ref="K13">SUM(IF(ISBLANK(C13:F13),1,0))</f>
        <v>0</v>
      </c>
    </row>
    <row r="14" spans="1:11" ht="20.149999999999999" customHeight="1" x14ac:dyDescent="0.35">
      <c r="A14" s="48">
        <f t="shared" si="0"/>
        <v>0</v>
      </c>
      <c r="C14" s="496" t="s">
        <v>498</v>
      </c>
      <c r="D14" s="497" t="s">
        <v>499</v>
      </c>
      <c r="E14" s="68" t="str">
        <f t="shared" si="1"/>
        <v>Through Life Management  - S4</v>
      </c>
      <c r="F14" s="498" t="s">
        <v>500</v>
      </c>
      <c r="G14" s="68" t="str">
        <f t="shared" si="2"/>
        <v>Through Life Management  - S4</v>
      </c>
      <c r="I14" s="15"/>
      <c r="K14" s="455" cm="1">
        <f t="array" ref="K14">SUM(IF(ISBLANK(C14:F14),1,0))</f>
        <v>0</v>
      </c>
    </row>
    <row r="15" spans="1:11" ht="20.149999999999999" customHeight="1" x14ac:dyDescent="0.35">
      <c r="A15" s="48">
        <f t="shared" si="0"/>
        <v>0</v>
      </c>
      <c r="C15" s="496" t="s">
        <v>501</v>
      </c>
      <c r="D15" s="497" t="s">
        <v>502</v>
      </c>
      <c r="E15" s="68" t="str">
        <f t="shared" si="1"/>
        <v>Requirements and Acceptance Management Strategy  - S5</v>
      </c>
      <c r="F15" s="498" t="s">
        <v>503</v>
      </c>
      <c r="G15" s="68" t="str">
        <f t="shared" si="2"/>
        <v>Requirements and Acceptance Management Strategy  - S5</v>
      </c>
      <c r="I15" s="15"/>
      <c r="K15" s="455" cm="1">
        <f t="array" ref="K15">SUM(IF(ISBLANK(C15:F15),1,0))</f>
        <v>0</v>
      </c>
    </row>
    <row r="16" spans="1:11" ht="20.149999999999999" customHeight="1" x14ac:dyDescent="0.35">
      <c r="A16" s="48">
        <f t="shared" si="0"/>
        <v>0</v>
      </c>
      <c r="C16" s="496" t="s">
        <v>504</v>
      </c>
      <c r="D16" s="497" t="s">
        <v>505</v>
      </c>
      <c r="E16" s="68" t="str">
        <f t="shared" si="1"/>
        <v>Identify Scope, Constraints and Existing Assumptions  - S6</v>
      </c>
      <c r="F16" s="498" t="s">
        <v>506</v>
      </c>
      <c r="G16" s="68" t="str">
        <f t="shared" si="2"/>
        <v>Identify Scope, Constraints and Existing Assumptions  - S6</v>
      </c>
      <c r="I16" s="15"/>
      <c r="K16" s="455" cm="1">
        <f t="array" ref="K16">SUM(IF(ISBLANK(C16:F16),1,0))</f>
        <v>0</v>
      </c>
    </row>
    <row r="17" spans="1:11" ht="20.149999999999999" customHeight="1" x14ac:dyDescent="0.35">
      <c r="A17" s="48">
        <f t="shared" si="0"/>
        <v>0</v>
      </c>
      <c r="C17" s="496" t="s">
        <v>507</v>
      </c>
      <c r="D17" s="497" t="s">
        <v>508</v>
      </c>
      <c r="E17" s="68" t="str">
        <f t="shared" si="1"/>
        <v>Integrated Operating Concept - S7</v>
      </c>
      <c r="F17" s="498" t="s">
        <v>509</v>
      </c>
      <c r="G17" s="68" t="str">
        <f t="shared" si="2"/>
        <v>Integrated Operating Concept - S7</v>
      </c>
      <c r="I17" s="15"/>
      <c r="K17" s="455" cm="1">
        <f t="array" ref="K17">SUM(IF(ISBLANK(C17:F17),1,0))</f>
        <v>0</v>
      </c>
    </row>
    <row r="18" spans="1:11" ht="20.149999999999999" customHeight="1" x14ac:dyDescent="0.35">
      <c r="A18" s="48">
        <f t="shared" si="0"/>
        <v>0</v>
      </c>
      <c r="C18" s="496" t="s">
        <v>510</v>
      </c>
      <c r="D18" s="497" t="s">
        <v>511</v>
      </c>
      <c r="E18" s="68" t="str">
        <f t="shared" si="1"/>
        <v>CONEMP and CONUSE - S8</v>
      </c>
      <c r="F18" s="498" t="s">
        <v>512</v>
      </c>
      <c r="G18" s="68" t="str">
        <f t="shared" si="2"/>
        <v>CONEMP and CONUSE - S8</v>
      </c>
      <c r="I18" s="15"/>
      <c r="K18" s="455" cm="1">
        <f t="array" ref="K18">SUM(IF(ISBLANK(C18:F18),1,0))</f>
        <v>0</v>
      </c>
    </row>
    <row r="19" spans="1:11" ht="20.149999999999999" customHeight="1" x14ac:dyDescent="0.35">
      <c r="A19" s="48">
        <f t="shared" si="0"/>
        <v>0</v>
      </c>
      <c r="C19" s="496" t="s">
        <v>513</v>
      </c>
      <c r="D19" s="497" t="s">
        <v>514</v>
      </c>
      <c r="E19" s="68" t="str">
        <f t="shared" si="1"/>
        <v>Develop Draft CONEMP - S9</v>
      </c>
      <c r="F19" s="498" t="s">
        <v>515</v>
      </c>
      <c r="G19" s="68" t="str">
        <f t="shared" si="2"/>
        <v>Develop Draft CONEMP - S9</v>
      </c>
      <c r="I19" s="15"/>
      <c r="K19" s="455" cm="1">
        <f t="array" ref="K19">SUM(IF(ISBLANK(C19:F19),1,0))</f>
        <v>0</v>
      </c>
    </row>
    <row r="20" spans="1:11" ht="20.149999999999999" customHeight="1" x14ac:dyDescent="0.35">
      <c r="A20" s="48">
        <f t="shared" si="0"/>
        <v>0</v>
      </c>
      <c r="C20" s="496" t="s">
        <v>516</v>
      </c>
      <c r="D20" s="497" t="s">
        <v>517</v>
      </c>
      <c r="E20" s="68" t="str">
        <f t="shared" si="1"/>
        <v>Develop System CONUSE  - S10</v>
      </c>
      <c r="F20" s="498" t="s">
        <v>518</v>
      </c>
      <c r="G20" s="68" t="str">
        <f t="shared" si="2"/>
        <v>Develop System CONUSE  - S10</v>
      </c>
      <c r="I20" s="15"/>
      <c r="K20" s="455" cm="1">
        <f t="array" ref="K20">SUM(IF(ISBLANK(C20:F20),1,0))</f>
        <v>0</v>
      </c>
    </row>
    <row r="21" spans="1:11" ht="20.149999999999999" customHeight="1" x14ac:dyDescent="0.35">
      <c r="A21" s="48">
        <f t="shared" si="0"/>
        <v>0</v>
      </c>
      <c r="C21" s="496" t="s">
        <v>519</v>
      </c>
      <c r="D21" s="497" t="s">
        <v>520</v>
      </c>
      <c r="E21" s="68" t="str">
        <f t="shared" si="1"/>
        <v>Capability Integration Products - S11</v>
      </c>
      <c r="F21" s="498" t="s">
        <v>521</v>
      </c>
      <c r="G21" s="68" t="str">
        <f t="shared" si="2"/>
        <v>Capability Integration Products - S11</v>
      </c>
      <c r="I21" s="15"/>
      <c r="K21" s="455" cm="1">
        <f t="array" ref="K21">SUM(IF(ISBLANK(C21:F21),1,0))</f>
        <v>0</v>
      </c>
    </row>
    <row r="22" spans="1:11" ht="20.149999999999999" customHeight="1" x14ac:dyDescent="0.35">
      <c r="A22" s="48">
        <f t="shared" si="0"/>
        <v>0</v>
      </c>
      <c r="C22" s="496" t="s">
        <v>522</v>
      </c>
      <c r="D22" s="497" t="s">
        <v>523</v>
      </c>
      <c r="E22" s="68" t="str">
        <f t="shared" si="1"/>
        <v xml:space="preserve">Defence Strategy Index - S12 </v>
      </c>
      <c r="F22" s="498" t="s">
        <v>524</v>
      </c>
      <c r="G22" s="68" t="str">
        <f t="shared" si="2"/>
        <v xml:space="preserve">Defence Strategy Index - S12 </v>
      </c>
      <c r="I22" s="15"/>
      <c r="K22" s="455" cm="1">
        <f t="array" ref="K22">SUM(IF(ISBLANK(C22:F22),1,0))</f>
        <v>0</v>
      </c>
    </row>
    <row r="23" spans="1:11" ht="20.149999999999999" customHeight="1" x14ac:dyDescent="0.35">
      <c r="A23" s="48">
        <f t="shared" si="0"/>
        <v>0</v>
      </c>
      <c r="C23" s="496" t="s">
        <v>525</v>
      </c>
      <c r="D23" s="497" t="s">
        <v>526</v>
      </c>
      <c r="E23" s="68" t="str">
        <f t="shared" si="1"/>
        <v xml:space="preserve">Defence Strategy publications - S13 </v>
      </c>
      <c r="F23" s="498" t="s">
        <v>527</v>
      </c>
      <c r="G23" s="68" t="str">
        <f t="shared" si="2"/>
        <v xml:space="preserve">Defence Strategy publications - S13 </v>
      </c>
      <c r="I23" s="15"/>
      <c r="K23" s="455" cm="1">
        <f t="array" ref="K23">SUM(IF(ISBLANK(C23:F23),1,0))</f>
        <v>0</v>
      </c>
    </row>
    <row r="24" spans="1:11" ht="20.149999999999999" customHeight="1" x14ac:dyDescent="0.35">
      <c r="A24" s="48">
        <f t="shared" si="0"/>
        <v>0</v>
      </c>
      <c r="C24" s="496" t="s">
        <v>528</v>
      </c>
      <c r="D24" s="497" t="s">
        <v>529</v>
      </c>
      <c r="E24" s="68" t="str">
        <f t="shared" si="1"/>
        <v>Integrated review - S14</v>
      </c>
      <c r="F24" s="498" t="s">
        <v>530</v>
      </c>
      <c r="G24" s="68" t="str">
        <f t="shared" si="2"/>
        <v>Integrated review - S14</v>
      </c>
      <c r="I24" s="15"/>
      <c r="K24" s="455" cm="1">
        <f t="array" ref="K24">SUM(IF(ISBLANK(C24:F24),1,0))</f>
        <v>0</v>
      </c>
    </row>
    <row r="25" spans="1:11" ht="20.149999999999999" customHeight="1" x14ac:dyDescent="0.35">
      <c r="A25" s="48">
        <f t="shared" si="0"/>
        <v>0</v>
      </c>
      <c r="C25" s="496" t="s">
        <v>531</v>
      </c>
      <c r="D25" s="497" t="s">
        <v>532</v>
      </c>
      <c r="E25" s="68" t="str">
        <f t="shared" si="1"/>
        <v>User Requirements Document (URD) Principles - S15</v>
      </c>
      <c r="F25" s="498" t="s">
        <v>533</v>
      </c>
      <c r="G25" s="68" t="str">
        <f t="shared" si="2"/>
        <v>User Requirements Document (URD) Principles - S15</v>
      </c>
      <c r="I25" s="15"/>
      <c r="K25" s="455" cm="1">
        <f t="array" ref="K25">SUM(IF(ISBLANK(C25:F25),1,0))</f>
        <v>0</v>
      </c>
    </row>
    <row r="26" spans="1:11" ht="20.149999999999999" customHeight="1" x14ac:dyDescent="0.35">
      <c r="A26" s="48">
        <f t="shared" si="0"/>
        <v>0</v>
      </c>
      <c r="C26" s="496" t="s">
        <v>534</v>
      </c>
      <c r="D26" s="497" t="s">
        <v>535</v>
      </c>
      <c r="E26" s="68" t="str">
        <f t="shared" si="1"/>
        <v>System Requirements Document (SRD) Principles  - S16</v>
      </c>
      <c r="F26" s="498" t="s">
        <v>536</v>
      </c>
      <c r="G26" s="68" t="str">
        <f t="shared" si="2"/>
        <v>System Requirements Document (SRD) Principles  - S16</v>
      </c>
      <c r="I26" s="15"/>
      <c r="K26" s="455" cm="1">
        <f t="array" ref="K26">SUM(IF(ISBLANK(C26:F26),1,0))</f>
        <v>0</v>
      </c>
    </row>
    <row r="27" spans="1:11" ht="20.149999999999999" customHeight="1" x14ac:dyDescent="0.35">
      <c r="A27" s="48">
        <f t="shared" si="0"/>
        <v>0</v>
      </c>
      <c r="C27" s="496" t="s">
        <v>537</v>
      </c>
      <c r="D27" s="497" t="s">
        <v>538</v>
      </c>
      <c r="E27" s="68" t="str">
        <f t="shared" si="1"/>
        <v>System Requirements Document (SRD) Structure - S17</v>
      </c>
      <c r="F27" s="498" t="s">
        <v>539</v>
      </c>
      <c r="G27" s="68" t="str">
        <f t="shared" si="2"/>
        <v>System Requirements Document (SRD) Structure - S17</v>
      </c>
      <c r="I27" s="15"/>
      <c r="K27" s="455" cm="1">
        <f t="array" ref="K27">SUM(IF(ISBLANK(C27:F27),1,0))</f>
        <v>0</v>
      </c>
    </row>
    <row r="28" spans="1:11" ht="20.149999999999999" customHeight="1" x14ac:dyDescent="0.35">
      <c r="A28" s="48">
        <f t="shared" si="0"/>
        <v>0</v>
      </c>
      <c r="C28" s="496" t="s">
        <v>540</v>
      </c>
      <c r="D28" s="497" t="s">
        <v>541</v>
      </c>
      <c r="E28" s="68" t="str">
        <f t="shared" si="1"/>
        <v>Red Teaming Handbook  - S18</v>
      </c>
      <c r="F28" s="498" t="s">
        <v>542</v>
      </c>
      <c r="G28" s="68" t="str">
        <f t="shared" si="2"/>
        <v>Red Teaming Handbook  - S18</v>
      </c>
      <c r="I28" s="15"/>
      <c r="K28" s="455" cm="1">
        <f t="array" ref="K28">SUM(IF(ISBLANK(C28:F28),1,0))</f>
        <v>0</v>
      </c>
    </row>
    <row r="29" spans="1:11" ht="20.149999999999999" customHeight="1" x14ac:dyDescent="0.35">
      <c r="A29" s="48">
        <f t="shared" si="0"/>
        <v>0</v>
      </c>
      <c r="C29" s="496" t="s">
        <v>543</v>
      </c>
      <c r="D29" s="497" t="s">
        <v>544</v>
      </c>
      <c r="E29" s="68" t="str">
        <f t="shared" si="1"/>
        <v>JSP 656 Exportability and Capability Protection  - S19</v>
      </c>
      <c r="F29" s="498" t="s">
        <v>545</v>
      </c>
      <c r="G29" s="68" t="str">
        <f t="shared" si="2"/>
        <v>JSP 656 Exportability and Capability Protection  - S19</v>
      </c>
      <c r="I29" s="15"/>
      <c r="K29" s="455" cm="1">
        <f t="array" ref="K29">SUM(IF(ISBLANK(C29:F29),1,0))</f>
        <v>0</v>
      </c>
    </row>
    <row r="30" spans="1:11" ht="20.149999999999999" customHeight="1" x14ac:dyDescent="0.35">
      <c r="A30" s="48">
        <f t="shared" si="0"/>
        <v>0</v>
      </c>
      <c r="C30" s="496" t="s">
        <v>546</v>
      </c>
      <c r="D30" s="497" t="s">
        <v>547</v>
      </c>
      <c r="E30" s="68" t="str">
        <f t="shared" si="1"/>
        <v>Exportability and Capability Protection - S20</v>
      </c>
      <c r="F30" s="498" t="s">
        <v>548</v>
      </c>
      <c r="G30" s="68" t="str">
        <f t="shared" si="2"/>
        <v>Exportability and Capability Protection - S20</v>
      </c>
      <c r="I30" s="15"/>
      <c r="K30" s="455" cm="1">
        <f t="array" ref="K30">SUM(IF(ISBLANK(C30:F30),1,0))</f>
        <v>0</v>
      </c>
    </row>
    <row r="31" spans="1:11" ht="20.149999999999999" customHeight="1" x14ac:dyDescent="0.35">
      <c r="A31" s="48">
        <f t="shared" si="0"/>
        <v>0</v>
      </c>
      <c r="C31" s="496" t="s">
        <v>549</v>
      </c>
      <c r="D31" s="497" t="s">
        <v>550</v>
      </c>
      <c r="E31" s="68" t="str">
        <f t="shared" si="1"/>
        <v xml:space="preserve">Sustainable Procurement in Defence Acquisition Guide - S21 </v>
      </c>
      <c r="F31" s="498" t="s">
        <v>551</v>
      </c>
      <c r="G31" s="68" t="str">
        <f t="shared" si="2"/>
        <v xml:space="preserve">Sustainable Procurement in Defence Acquisition Guide - S21 </v>
      </c>
      <c r="I31" s="15"/>
      <c r="K31" s="455" cm="1">
        <f t="array" ref="K31">SUM(IF(ISBLANK(C31:F31),1,0))</f>
        <v>0</v>
      </c>
    </row>
    <row r="32" spans="1:11" ht="20.149999999999999" customHeight="1" x14ac:dyDescent="0.35">
      <c r="A32" s="48">
        <f t="shared" si="0"/>
        <v>0</v>
      </c>
      <c r="C32" s="496" t="s">
        <v>552</v>
      </c>
      <c r="D32" s="497" t="s">
        <v>553</v>
      </c>
      <c r="E32" s="68" t="str">
        <f t="shared" si="1"/>
        <v>POEMS Procedures and Supporting Material - S22</v>
      </c>
      <c r="F32" s="498" t="s">
        <v>554</v>
      </c>
      <c r="G32" s="68" t="str">
        <f t="shared" si="2"/>
        <v>POEMS Procedures and Supporting Material - S22</v>
      </c>
      <c r="I32" s="15"/>
      <c r="K32" s="455" cm="1">
        <f t="array" ref="K32">SUM(IF(ISBLANK(C32:F32),1,0))</f>
        <v>0</v>
      </c>
    </row>
    <row r="33" spans="1:11" ht="20.149999999999999" customHeight="1" x14ac:dyDescent="0.35">
      <c r="A33" s="48">
        <f t="shared" si="0"/>
        <v>0</v>
      </c>
      <c r="C33" s="496" t="s">
        <v>555</v>
      </c>
      <c r="D33" s="497" t="s">
        <v>556</v>
      </c>
      <c r="E33" s="68" t="str">
        <f t="shared" si="1"/>
        <v>Sustainable Procurement - S23</v>
      </c>
      <c r="F33" s="498" t="s">
        <v>557</v>
      </c>
      <c r="G33" s="68" t="str">
        <f t="shared" si="2"/>
        <v>Sustainable Procurement - S23</v>
      </c>
      <c r="I33" s="15"/>
      <c r="K33" s="455" cm="1">
        <f t="array" ref="K33">SUM(IF(ISBLANK(C33:F33),1,0))</f>
        <v>0</v>
      </c>
    </row>
    <row r="34" spans="1:11" ht="20.149999999999999" customHeight="1" x14ac:dyDescent="0.35">
      <c r="A34" s="48">
        <f t="shared" si="0"/>
        <v>0</v>
      </c>
      <c r="C34" s="496" t="s">
        <v>558</v>
      </c>
      <c r="D34" s="497" t="s">
        <v>559</v>
      </c>
      <c r="E34" s="68" t="str">
        <f t="shared" si="1"/>
        <v>Delivering Sound Environmental Performance in DE&amp;S Acquisition - S24</v>
      </c>
      <c r="F34" s="498" t="s">
        <v>560</v>
      </c>
      <c r="G34" s="68" t="str">
        <f t="shared" si="2"/>
        <v>Delivering Sound Environmental Performance in DE&amp;S Acquisition - S24</v>
      </c>
      <c r="I34" s="15"/>
      <c r="K34" s="455" cm="1">
        <f t="array" ref="K34">SUM(IF(ISBLANK(C34:F34),1,0))</f>
        <v>0</v>
      </c>
    </row>
    <row r="35" spans="1:11" ht="20.149999999999999" customHeight="1" x14ac:dyDescent="0.35">
      <c r="A35" s="48">
        <f t="shared" si="0"/>
        <v>0</v>
      </c>
      <c r="C35" s="496" t="s">
        <v>561</v>
      </c>
      <c r="D35" s="497" t="s">
        <v>562</v>
      </c>
      <c r="E35" s="68" t="str">
        <f t="shared" si="1"/>
        <v>Valuation of energy use and greenhouse gas (GHG) emissions - S25</v>
      </c>
      <c r="F35" s="498" t="s">
        <v>563</v>
      </c>
      <c r="G35" s="68" t="str">
        <f t="shared" si="2"/>
        <v>Valuation of energy use and greenhouse gas (GHG) emissions - S25</v>
      </c>
      <c r="I35" s="15"/>
      <c r="K35" s="455" cm="1">
        <f t="array" ref="K35">SUM(IF(ISBLANK(C35:F35),1,0))</f>
        <v>0</v>
      </c>
    </row>
    <row r="36" spans="1:11" ht="20.149999999999999" customHeight="1" x14ac:dyDescent="0.35">
      <c r="A36" s="48">
        <f t="shared" si="0"/>
        <v>0</v>
      </c>
      <c r="C36" s="496" t="s">
        <v>564</v>
      </c>
      <c r="D36" s="497" t="s">
        <v>565</v>
      </c>
      <c r="E36" s="68" t="str">
        <f t="shared" si="1"/>
        <v>Green Book supplementary guidance - S26</v>
      </c>
      <c r="F36" s="498" t="s">
        <v>566</v>
      </c>
      <c r="G36" s="68" t="str">
        <f t="shared" si="2"/>
        <v>Green Book supplementary guidance - S26</v>
      </c>
      <c r="I36" s="15"/>
      <c r="K36" s="455" cm="1">
        <f t="array" ref="K36">SUM(IF(ISBLANK(C36:F36),1,0))</f>
        <v>0</v>
      </c>
    </row>
    <row r="37" spans="1:11" ht="20.149999999999999" customHeight="1" x14ac:dyDescent="0.35">
      <c r="A37" s="48">
        <f t="shared" si="0"/>
        <v>0</v>
      </c>
      <c r="C37" s="496" t="s">
        <v>416</v>
      </c>
      <c r="D37" s="497" t="s">
        <v>567</v>
      </c>
      <c r="E37" s="68" t="str">
        <f t="shared" si="1"/>
        <v>Environmental Protection - S27</v>
      </c>
      <c r="F37" s="498" t="s">
        <v>568</v>
      </c>
      <c r="G37" s="68" t="str">
        <f t="shared" si="2"/>
        <v>Environmental Protection - S27</v>
      </c>
      <c r="I37" s="15"/>
      <c r="K37" s="455" cm="1">
        <f t="array" ref="K37">SUM(IF(ISBLANK(C37:F37),1,0))</f>
        <v>0</v>
      </c>
    </row>
    <row r="38" spans="1:11" ht="20.149999999999999" customHeight="1" x14ac:dyDescent="0.35">
      <c r="A38" s="48">
        <f t="shared" si="0"/>
        <v>0</v>
      </c>
      <c r="C38" s="496" t="s">
        <v>569</v>
      </c>
      <c r="D38" s="497" t="s">
        <v>570</v>
      </c>
      <c r="E38" s="68" t="str">
        <f t="shared" si="1"/>
        <v>Artificial Intelligence (AI) In Defence - S28</v>
      </c>
      <c r="F38" s="498" t="s">
        <v>571</v>
      </c>
      <c r="G38" s="68" t="str">
        <f t="shared" si="2"/>
        <v>Artificial Intelligence (AI) In Defence - S28</v>
      </c>
      <c r="I38" s="15"/>
      <c r="K38" s="455" cm="1">
        <f t="array" ref="K38">SUM(IF(ISBLANK(C38:F38),1,0))</f>
        <v>0</v>
      </c>
    </row>
    <row r="39" spans="1:11" ht="20.149999999999999" customHeight="1" x14ac:dyDescent="0.35">
      <c r="A39" s="48">
        <f t="shared" si="0"/>
        <v>0</v>
      </c>
      <c r="C39" s="496" t="s">
        <v>572</v>
      </c>
      <c r="D39" s="497" t="s">
        <v>573</v>
      </c>
      <c r="E39" s="68" t="str">
        <f t="shared" si="1"/>
        <v>Green Book - E1</v>
      </c>
      <c r="F39" s="498" t="s">
        <v>574</v>
      </c>
      <c r="G39" s="68" t="str">
        <f t="shared" si="2"/>
        <v>Green Book - E1</v>
      </c>
      <c r="I39" s="15"/>
      <c r="K39" s="455" cm="1">
        <f t="array" ref="K39">SUM(IF(ISBLANK(C39:F39),1,0))</f>
        <v>0</v>
      </c>
    </row>
    <row r="40" spans="1:11" ht="20.149999999999999" customHeight="1" x14ac:dyDescent="0.35">
      <c r="A40" s="48">
        <f t="shared" si="0"/>
        <v>0</v>
      </c>
      <c r="C40" s="496" t="s">
        <v>575</v>
      </c>
      <c r="D40" s="497" t="s">
        <v>576</v>
      </c>
      <c r="E40" s="68" t="str">
        <f t="shared" si="1"/>
        <v>Magenta Book  - E2</v>
      </c>
      <c r="F40" s="498" t="s">
        <v>577</v>
      </c>
      <c r="G40" s="68" t="str">
        <f t="shared" si="2"/>
        <v>Magenta Book  - E2</v>
      </c>
      <c r="I40" s="15"/>
      <c r="K40" s="455" cm="1">
        <f t="array" ref="K40">SUM(IF(ISBLANK(C40:F40),1,0))</f>
        <v>0</v>
      </c>
    </row>
    <row r="41" spans="1:11" ht="20.149999999999999" customHeight="1" x14ac:dyDescent="0.35">
      <c r="A41" s="48">
        <f t="shared" si="0"/>
        <v>0</v>
      </c>
      <c r="C41" s="496" t="s">
        <v>578</v>
      </c>
      <c r="D41" s="497" t="s">
        <v>579</v>
      </c>
      <c r="E41" s="68" t="str">
        <f t="shared" si="1"/>
        <v>Concept of Analysis (COA)  - E3</v>
      </c>
      <c r="F41" s="498" t="s">
        <v>580</v>
      </c>
      <c r="G41" s="68" t="str">
        <f t="shared" si="2"/>
        <v>Concept of Analysis (COA)  - E3</v>
      </c>
      <c r="I41" s="15"/>
      <c r="K41" s="455" cm="1">
        <f t="array" ref="K41">SUM(IF(ISBLANK(C41:F41),1,0))</f>
        <v>0</v>
      </c>
    </row>
    <row r="42" spans="1:11" ht="20.149999999999999" customHeight="1" x14ac:dyDescent="0.35">
      <c r="A42" s="48">
        <f t="shared" ref="A42:A71" si="3">SUM(K42)</f>
        <v>0</v>
      </c>
      <c r="C42" s="496" t="s">
        <v>581</v>
      </c>
      <c r="D42" s="497" t="s">
        <v>582</v>
      </c>
      <c r="E42" s="68" t="str">
        <f t="shared" si="1"/>
        <v>Evaluation Hub  - E4</v>
      </c>
      <c r="F42" s="498" t="s">
        <v>583</v>
      </c>
      <c r="G42" s="68" t="str">
        <f t="shared" si="2"/>
        <v>Evaluation Hub  - E4</v>
      </c>
      <c r="I42" s="15"/>
      <c r="K42" s="455" cm="1">
        <f t="array" ref="K42">SUM(IF(ISBLANK(C42:F42),1,0))</f>
        <v>0</v>
      </c>
    </row>
    <row r="43" spans="1:11" ht="20.149999999999999" customHeight="1" x14ac:dyDescent="0.35">
      <c r="A43" s="48">
        <f t="shared" si="3"/>
        <v>0</v>
      </c>
      <c r="C43" s="496" t="s">
        <v>584</v>
      </c>
      <c r="D43" s="497" t="s">
        <v>582</v>
      </c>
      <c r="E43" s="68" t="str">
        <f t="shared" si="1"/>
        <v xml:space="preserve"> JSP507 Investment Appraisal and Evaluation - E4</v>
      </c>
      <c r="F43" s="498" t="s">
        <v>585</v>
      </c>
      <c r="G43" s="68" t="str">
        <f t="shared" si="2"/>
        <v xml:space="preserve"> JSP507 Investment Appraisal and Evaluation - E4</v>
      </c>
      <c r="I43" s="15"/>
      <c r="K43" s="455" cm="1">
        <f t="array" ref="K43">SUM(IF(ISBLANK(C43:F43),1,0))</f>
        <v>0</v>
      </c>
    </row>
    <row r="44" spans="1:11" ht="20.149999999999999" customHeight="1" x14ac:dyDescent="0.35">
      <c r="A44" s="48">
        <f t="shared" si="3"/>
        <v>0</v>
      </c>
      <c r="C44" s="496" t="s">
        <v>586</v>
      </c>
      <c r="D44" s="497" t="s">
        <v>587</v>
      </c>
      <c r="E44" s="68" t="str">
        <f t="shared" si="1"/>
        <v>Test and Evaluation - E5</v>
      </c>
      <c r="F44" s="498" t="s">
        <v>588</v>
      </c>
      <c r="G44" s="68" t="str">
        <f t="shared" si="2"/>
        <v>Test and Evaluation - E5</v>
      </c>
      <c r="I44" s="15"/>
      <c r="K44" s="455" cm="1">
        <f t="array" ref="K44">SUM(IF(ISBLANK(C44:F44),1,0))</f>
        <v>0</v>
      </c>
    </row>
    <row r="45" spans="1:11" ht="20.149999999999999" customHeight="1" x14ac:dyDescent="0.35">
      <c r="A45" s="48">
        <f t="shared" si="3"/>
        <v>0</v>
      </c>
      <c r="C45" s="496" t="s">
        <v>589</v>
      </c>
      <c r="D45" s="497" t="s">
        <v>590</v>
      </c>
      <c r="E45" s="68" t="str">
        <f t="shared" si="1"/>
        <v>Devolution - E6</v>
      </c>
      <c r="F45" s="498" t="s">
        <v>591</v>
      </c>
      <c r="G45" s="68" t="str">
        <f t="shared" si="2"/>
        <v>Devolution - E6</v>
      </c>
      <c r="I45" s="15"/>
      <c r="K45" s="455" cm="1">
        <f t="array" ref="K45">SUM(IF(ISBLANK(C45:F45),1,0))</f>
        <v>0</v>
      </c>
    </row>
    <row r="46" spans="1:11" ht="20.149999999999999" customHeight="1" x14ac:dyDescent="0.35">
      <c r="A46" s="48">
        <f t="shared" si="3"/>
        <v>0</v>
      </c>
      <c r="C46" s="496" t="s">
        <v>592</v>
      </c>
      <c r="D46" s="497" t="s">
        <v>593</v>
      </c>
      <c r="E46" s="68" t="str">
        <f t="shared" si="1"/>
        <v>Sustainability  - E7</v>
      </c>
      <c r="F46" s="498" t="s">
        <v>594</v>
      </c>
      <c r="G46" s="68" t="str">
        <f t="shared" si="2"/>
        <v>Sustainability  - E7</v>
      </c>
      <c r="I46" s="15"/>
      <c r="K46" s="455" cm="1">
        <f t="array" ref="K46">SUM(IF(ISBLANK(C46:F46),1,0))</f>
        <v>0</v>
      </c>
    </row>
    <row r="47" spans="1:11" ht="20.149999999999999" customHeight="1" x14ac:dyDescent="0.35">
      <c r="A47" s="48">
        <f t="shared" si="3"/>
        <v>0</v>
      </c>
      <c r="C47" s="496" t="s">
        <v>595</v>
      </c>
      <c r="D47" s="497" t="s">
        <v>596</v>
      </c>
      <c r="E47" s="68" t="str">
        <f t="shared" si="1"/>
        <v>Public Sector Equality Duty - E8</v>
      </c>
      <c r="F47" s="498" t="s">
        <v>597</v>
      </c>
      <c r="G47" s="68" t="str">
        <f t="shared" si="2"/>
        <v>Public Sector Equality Duty - E8</v>
      </c>
      <c r="I47" s="15"/>
      <c r="K47" s="455" cm="1">
        <f t="array" ref="K47">SUM(IF(ISBLANK(C47:F47),1,0))</f>
        <v>0</v>
      </c>
    </row>
    <row r="48" spans="1:11" ht="20.149999999999999" customHeight="1" x14ac:dyDescent="0.35">
      <c r="A48" s="48">
        <f t="shared" si="3"/>
        <v>0</v>
      </c>
      <c r="C48" s="496" t="s">
        <v>598</v>
      </c>
      <c r="D48" s="497" t="s">
        <v>599</v>
      </c>
      <c r="E48" s="68" t="str">
        <f t="shared" si="1"/>
        <v>Effects of Climate Change - E9</v>
      </c>
      <c r="F48" s="498" t="s">
        <v>600</v>
      </c>
      <c r="G48" s="68" t="str">
        <f t="shared" si="2"/>
        <v>Effects of Climate Change - E9</v>
      </c>
      <c r="I48" s="15"/>
      <c r="K48" s="455" cm="1">
        <f t="array" ref="K48">SUM(IF(ISBLANK(C48:F48),1,0))</f>
        <v>0</v>
      </c>
    </row>
    <row r="49" spans="1:11" ht="20.149999999999999" customHeight="1" x14ac:dyDescent="0.35">
      <c r="A49" s="48">
        <f t="shared" si="3"/>
        <v>0</v>
      </c>
      <c r="C49" s="496" t="s">
        <v>601</v>
      </c>
      <c r="D49" s="497" t="s">
        <v>602</v>
      </c>
      <c r="E49" s="68" t="str">
        <f t="shared" si="1"/>
        <v>Acquisition Safety - E10</v>
      </c>
      <c r="F49" s="498" t="s">
        <v>603</v>
      </c>
      <c r="G49" s="68" t="str">
        <f t="shared" si="2"/>
        <v>Acquisition Safety - E10</v>
      </c>
      <c r="I49" s="15"/>
      <c r="K49" s="455" cm="1">
        <f t="array" ref="K49">SUM(IF(ISBLANK(C49:F49),1,0))</f>
        <v>0</v>
      </c>
    </row>
    <row r="50" spans="1:11" ht="20.149999999999999" customHeight="1" x14ac:dyDescent="0.35">
      <c r="A50" s="48">
        <f t="shared" si="3"/>
        <v>0</v>
      </c>
      <c r="C50" s="496" t="s">
        <v>604</v>
      </c>
      <c r="D50" s="497" t="s">
        <v>605</v>
      </c>
      <c r="E50" s="68" t="str">
        <f t="shared" si="1"/>
        <v>Value For Money  - E11</v>
      </c>
      <c r="F50" s="498" t="s">
        <v>606</v>
      </c>
      <c r="G50" s="68" t="str">
        <f t="shared" si="2"/>
        <v>Value For Money  - E11</v>
      </c>
      <c r="I50" s="15"/>
      <c r="K50" s="455" cm="1">
        <f t="array" ref="K50">SUM(IF(ISBLANK(C50:F50),1,0))</f>
        <v>0</v>
      </c>
    </row>
    <row r="51" spans="1:11" ht="20.149999999999999" customHeight="1" x14ac:dyDescent="0.35">
      <c r="A51" s="48">
        <f t="shared" si="3"/>
        <v>0</v>
      </c>
      <c r="C51" s="496" t="s">
        <v>607</v>
      </c>
      <c r="D51" s="497" t="s">
        <v>608</v>
      </c>
      <c r="E51" s="68" t="str">
        <f t="shared" si="1"/>
        <v>Outsourcing Playbook - E12</v>
      </c>
      <c r="F51" s="498" t="s">
        <v>609</v>
      </c>
      <c r="G51" s="68" t="str">
        <f t="shared" si="2"/>
        <v>Outsourcing Playbook - E12</v>
      </c>
      <c r="I51" s="15"/>
      <c r="K51" s="455" cm="1">
        <f t="array" ref="K51">SUM(IF(ISBLANK(C51:F51),1,0))</f>
        <v>0</v>
      </c>
    </row>
    <row r="52" spans="1:11" ht="20.149999999999999" customHeight="1" x14ac:dyDescent="0.35">
      <c r="A52" s="48">
        <f t="shared" si="3"/>
        <v>0</v>
      </c>
      <c r="C52" s="496" t="s">
        <v>610</v>
      </c>
      <c r="D52" s="497" t="s">
        <v>611</v>
      </c>
      <c r="E52" s="68" t="str">
        <f t="shared" si="1"/>
        <v>Analysis and Modelling  - E13</v>
      </c>
      <c r="F52" s="498" t="s">
        <v>612</v>
      </c>
      <c r="G52" s="68" t="str">
        <f t="shared" si="2"/>
        <v>Analysis and Modelling  - E13</v>
      </c>
      <c r="I52" s="15"/>
      <c r="K52" s="455" cm="1">
        <f t="array" ref="K52">SUM(IF(ISBLANK(C52:F52),1,0))</f>
        <v>0</v>
      </c>
    </row>
    <row r="53" spans="1:11" ht="20.149999999999999" customHeight="1" x14ac:dyDescent="0.35">
      <c r="A53" s="48">
        <f t="shared" si="3"/>
        <v>0</v>
      </c>
      <c r="C53" s="496" t="s">
        <v>613</v>
      </c>
      <c r="D53" s="497" t="s">
        <v>614</v>
      </c>
      <c r="E53" s="68" t="str">
        <f t="shared" si="1"/>
        <v>Variation Of Price - E14</v>
      </c>
      <c r="F53" s="498" t="s">
        <v>615</v>
      </c>
      <c r="G53" s="68" t="str">
        <f t="shared" si="2"/>
        <v>Variation Of Price - E14</v>
      </c>
      <c r="I53" s="15"/>
      <c r="K53" s="455" cm="1">
        <f t="array" ref="K53">SUM(IF(ISBLANK(C53:F53),1,0))</f>
        <v>0</v>
      </c>
    </row>
    <row r="54" spans="1:11" ht="20.149999999999999" customHeight="1" x14ac:dyDescent="0.35">
      <c r="A54" s="48">
        <f t="shared" si="3"/>
        <v>0</v>
      </c>
      <c r="C54" s="496" t="s">
        <v>616</v>
      </c>
      <c r="D54" s="497" t="s">
        <v>617</v>
      </c>
      <c r="E54" s="68" t="str">
        <f t="shared" si="1"/>
        <v>Commercial Strategies  - C1</v>
      </c>
      <c r="F54" s="498" t="s">
        <v>618</v>
      </c>
      <c r="G54" s="68" t="str">
        <f t="shared" si="2"/>
        <v>Commercial Strategies  - C1</v>
      </c>
      <c r="I54" s="15"/>
      <c r="K54" s="455" cm="1">
        <f t="array" ref="K54">SUM(IF(ISBLANK(C54:F54),1,0))</f>
        <v>0</v>
      </c>
    </row>
    <row r="55" spans="1:11" ht="20.149999999999999" customHeight="1" x14ac:dyDescent="0.35">
      <c r="A55" s="48">
        <f t="shared" si="3"/>
        <v>0</v>
      </c>
      <c r="C55" s="496" t="s">
        <v>619</v>
      </c>
      <c r="D55" s="497" t="s">
        <v>620</v>
      </c>
      <c r="E55" s="68" t="str">
        <f t="shared" si="1"/>
        <v>Tender Process  - C2</v>
      </c>
      <c r="F55" s="498" t="s">
        <v>621</v>
      </c>
      <c r="G55" s="68" t="str">
        <f t="shared" si="2"/>
        <v>Tender Process  - C2</v>
      </c>
      <c r="I55" s="15"/>
      <c r="K55" s="455" cm="1">
        <f t="array" ref="K55">SUM(IF(ISBLANK(C55:F55),1,0))</f>
        <v>0</v>
      </c>
    </row>
    <row r="56" spans="1:11" ht="20.149999999999999" customHeight="1" x14ac:dyDescent="0.35">
      <c r="A56" s="48">
        <f t="shared" si="3"/>
        <v>0</v>
      </c>
      <c r="C56" s="496" t="s">
        <v>622</v>
      </c>
      <c r="D56" s="497" t="s">
        <v>623</v>
      </c>
      <c r="E56" s="68" t="str">
        <f t="shared" si="1"/>
        <v>The Sourcing Playbook  - C3</v>
      </c>
      <c r="F56" s="498" t="s">
        <v>624</v>
      </c>
      <c r="G56" s="68" t="str">
        <f t="shared" si="2"/>
        <v>The Sourcing Playbook  - C3</v>
      </c>
      <c r="I56" s="15"/>
      <c r="K56" s="455" cm="1">
        <f t="array" ref="K56">SUM(IF(ISBLANK(C56:F56),1,0))</f>
        <v>0</v>
      </c>
    </row>
    <row r="57" spans="1:11" ht="20.149999999999999" customHeight="1" x14ac:dyDescent="0.35">
      <c r="A57" s="48">
        <f t="shared" si="3"/>
        <v>0</v>
      </c>
      <c r="C57" s="496" t="s">
        <v>625</v>
      </c>
      <c r="D57" s="497" t="s">
        <v>626</v>
      </c>
      <c r="E57" s="68" t="str">
        <f t="shared" si="1"/>
        <v>Strategic Partnering Programme (SPP)  - C4</v>
      </c>
      <c r="F57" s="498" t="s">
        <v>627</v>
      </c>
      <c r="G57" s="68" t="str">
        <f t="shared" si="2"/>
        <v>Strategic Partnering Programme (SPP)  - C4</v>
      </c>
      <c r="I57" s="15"/>
      <c r="K57" s="455" cm="1">
        <f t="array" ref="K57">SUM(IF(ISBLANK(C57:F57),1,0))</f>
        <v>0</v>
      </c>
    </row>
    <row r="58" spans="1:11" ht="20.149999999999999" customHeight="1" x14ac:dyDescent="0.35">
      <c r="A58" s="48">
        <f t="shared" si="3"/>
        <v>0</v>
      </c>
      <c r="C58" s="496" t="s">
        <v>628</v>
      </c>
      <c r="D58" s="497" t="s">
        <v>629</v>
      </c>
      <c r="E58" s="68" t="str">
        <f t="shared" si="1"/>
        <v>Market Analysis  - C5</v>
      </c>
      <c r="F58" s="498" t="s">
        <v>630</v>
      </c>
      <c r="G58" s="68" t="str">
        <f t="shared" si="2"/>
        <v>Market Analysis  - C5</v>
      </c>
      <c r="I58" s="15"/>
      <c r="K58" s="455" cm="1">
        <f t="array" ref="K58">SUM(IF(ISBLANK(C58:F58),1,0))</f>
        <v>0</v>
      </c>
    </row>
    <row r="59" spans="1:11" ht="20.149999999999999" customHeight="1" x14ac:dyDescent="0.35">
      <c r="A59" s="48">
        <f t="shared" si="3"/>
        <v>0</v>
      </c>
      <c r="C59" s="496" t="s">
        <v>631</v>
      </c>
      <c r="D59" s="497" t="s">
        <v>632</v>
      </c>
      <c r="E59" s="68" t="str">
        <f t="shared" si="1"/>
        <v>Commercial Assistance and Scrutiny Team (CAST) - C6</v>
      </c>
      <c r="F59" s="498" t="s">
        <v>633</v>
      </c>
      <c r="G59" s="68" t="str">
        <f t="shared" si="2"/>
        <v>Commercial Assistance and Scrutiny Team (CAST) - C6</v>
      </c>
      <c r="I59" s="15"/>
      <c r="K59" s="455" cm="1">
        <f t="array" ref="K59">SUM(IF(ISBLANK(C59:F59),1,0))</f>
        <v>0</v>
      </c>
    </row>
    <row r="60" spans="1:11" ht="20.149999999999999" customHeight="1" x14ac:dyDescent="0.35">
      <c r="A60" s="48">
        <f t="shared" si="3"/>
        <v>0</v>
      </c>
      <c r="C60" s="496" t="s">
        <v>634</v>
      </c>
      <c r="D60" s="497" t="s">
        <v>635</v>
      </c>
      <c r="E60" s="68" t="str">
        <f t="shared" si="1"/>
        <v>Cab Off Controls - C7</v>
      </c>
      <c r="F60" s="498" t="s">
        <v>636</v>
      </c>
      <c r="G60" s="68" t="str">
        <f t="shared" si="2"/>
        <v>Cab Off Controls - C7</v>
      </c>
      <c r="I60" s="15"/>
      <c r="K60" s="455" cm="1">
        <f t="array" ref="K60">SUM(IF(ISBLANK(C60:F60),1,0))</f>
        <v>0</v>
      </c>
    </row>
    <row r="61" spans="1:11" ht="20.149999999999999" customHeight="1" x14ac:dyDescent="0.35">
      <c r="A61" s="48">
        <f t="shared" si="3"/>
        <v>0</v>
      </c>
      <c r="C61" s="496" t="s">
        <v>637</v>
      </c>
      <c r="D61" s="497" t="s">
        <v>638</v>
      </c>
      <c r="E61" s="68" t="str">
        <f t="shared" si="1"/>
        <v>Infrastructure - Commercial Toolkit - C8</v>
      </c>
      <c r="F61" s="498" t="s">
        <v>639</v>
      </c>
      <c r="G61" s="68" t="str">
        <f t="shared" si="2"/>
        <v>Infrastructure - Commercial Toolkit - C8</v>
      </c>
      <c r="I61" s="15"/>
      <c r="K61" s="455" cm="1">
        <f t="array" ref="K61">SUM(IF(ISBLANK(C61:F61),1,0))</f>
        <v>0</v>
      </c>
    </row>
    <row r="62" spans="1:11" ht="20.149999999999999" customHeight="1" x14ac:dyDescent="0.35">
      <c r="A62" s="48">
        <f t="shared" si="3"/>
        <v>0</v>
      </c>
      <c r="C62" s="496" t="s">
        <v>640</v>
      </c>
      <c r="D62" s="497" t="s">
        <v>641</v>
      </c>
      <c r="E62" s="68" t="str">
        <f t="shared" si="1"/>
        <v>JSP 850 Infrastructure and Estate  - C9</v>
      </c>
      <c r="F62" s="498" t="s">
        <v>642</v>
      </c>
      <c r="G62" s="68" t="str">
        <f t="shared" si="2"/>
        <v>JSP 850 Infrastructure and Estate  - C9</v>
      </c>
      <c r="I62" s="15"/>
      <c r="K62" s="455" cm="1">
        <f t="array" ref="K62">SUM(IF(ISBLANK(C62:F62),1,0))</f>
        <v>0</v>
      </c>
    </row>
    <row r="63" spans="1:11" ht="20.149999999999999" customHeight="1" x14ac:dyDescent="0.35">
      <c r="A63" s="48">
        <f t="shared" si="3"/>
        <v>0</v>
      </c>
      <c r="C63" s="496" t="s">
        <v>643</v>
      </c>
      <c r="D63" s="497" t="s">
        <v>644</v>
      </c>
      <c r="E63" s="68" t="str">
        <f t="shared" si="1"/>
        <v>Early Market Engagement (EME)  - C10</v>
      </c>
      <c r="F63" s="498" t="s">
        <v>645</v>
      </c>
      <c r="G63" s="68" t="str">
        <f t="shared" si="2"/>
        <v>Early Market Engagement (EME)  - C10</v>
      </c>
      <c r="I63" s="15"/>
      <c r="K63" s="455" cm="1">
        <f t="array" ref="K63">SUM(IF(ISBLANK(C63:F63),1,0))</f>
        <v>0</v>
      </c>
    </row>
    <row r="64" spans="1:11" ht="20.149999999999999" customHeight="1" x14ac:dyDescent="0.35">
      <c r="A64" s="48">
        <f t="shared" si="3"/>
        <v>0</v>
      </c>
      <c r="C64" s="496" t="s">
        <v>646</v>
      </c>
      <c r="D64" s="497" t="s">
        <v>647</v>
      </c>
      <c r="E64" s="68" t="str">
        <f t="shared" si="1"/>
        <v>Category Management  - C11</v>
      </c>
      <c r="F64" s="498" t="s">
        <v>648</v>
      </c>
      <c r="G64" s="68" t="str">
        <f t="shared" si="2"/>
        <v>Category Management  - C11</v>
      </c>
      <c r="I64" s="15"/>
      <c r="K64" s="455" cm="1">
        <f t="array" ref="K64">SUM(IF(ISBLANK(C64:F64),1,0))</f>
        <v>0</v>
      </c>
    </row>
    <row r="65" spans="1:11" ht="20.149999999999999" customHeight="1" x14ac:dyDescent="0.35">
      <c r="A65" s="48">
        <f t="shared" si="3"/>
        <v>0</v>
      </c>
      <c r="C65" s="496" t="s">
        <v>649</v>
      </c>
      <c r="D65" s="497" t="s">
        <v>650</v>
      </c>
      <c r="E65" s="68" t="str">
        <f t="shared" si="1"/>
        <v>Risk and the Commercial Role - C12</v>
      </c>
      <c r="F65" s="498" t="s">
        <v>651</v>
      </c>
      <c r="G65" s="68" t="str">
        <f t="shared" si="2"/>
        <v>Risk and the Commercial Role - C12</v>
      </c>
      <c r="I65" s="15"/>
      <c r="K65" s="455" cm="1">
        <f t="array" ref="K65">SUM(IF(ISBLANK(C65:F65),1,0))</f>
        <v>0</v>
      </c>
    </row>
    <row r="66" spans="1:11" ht="20.149999999999999" customHeight="1" x14ac:dyDescent="0.35">
      <c r="A66" s="48">
        <f t="shared" si="3"/>
        <v>0</v>
      </c>
      <c r="C66" s="496" t="s">
        <v>652</v>
      </c>
      <c r="D66" s="497" t="s">
        <v>653</v>
      </c>
      <c r="E66" s="68" t="str">
        <f t="shared" si="1"/>
        <v>Limiting of a Contractor's Liability (LoCL) and Indemnities - C13</v>
      </c>
      <c r="F66" s="498" t="s">
        <v>654</v>
      </c>
      <c r="G66" s="68" t="str">
        <f t="shared" si="2"/>
        <v>Limiting of a Contractor's Liability (LoCL) and Indemnities - C13</v>
      </c>
      <c r="I66" s="15"/>
      <c r="K66" s="455" cm="1">
        <f t="array" ref="K66">SUM(IF(ISBLANK(C66:F66),1,0))</f>
        <v>0</v>
      </c>
    </row>
    <row r="67" spans="1:11" ht="20.149999999999999" customHeight="1" x14ac:dyDescent="0.35">
      <c r="A67" s="48">
        <f t="shared" si="3"/>
        <v>0</v>
      </c>
      <c r="C67" s="496" t="s">
        <v>655</v>
      </c>
      <c r="D67" s="497" t="s">
        <v>656</v>
      </c>
      <c r="E67" s="68" t="str">
        <f t="shared" si="1"/>
        <v>Overseas Procurement and International Acquisition  - C14</v>
      </c>
      <c r="F67" s="498" t="s">
        <v>657</v>
      </c>
      <c r="G67" s="68" t="str">
        <f t="shared" si="2"/>
        <v>Overseas Procurement and International Acquisition  - C14</v>
      </c>
      <c r="I67" s="15"/>
      <c r="K67" s="455" cm="1">
        <f t="array" ref="K67">SUM(IF(ISBLANK(C67:F67),1,0))</f>
        <v>0</v>
      </c>
    </row>
    <row r="68" spans="1:11" ht="20.149999999999999" customHeight="1" x14ac:dyDescent="0.35">
      <c r="A68" s="48">
        <f t="shared" si="3"/>
        <v>0</v>
      </c>
      <c r="C68" s="496" t="s">
        <v>658</v>
      </c>
      <c r="D68" s="497" t="s">
        <v>659</v>
      </c>
      <c r="E68" s="68" t="str">
        <f t="shared" si="1"/>
        <v>Procuring Innovation  - C15</v>
      </c>
      <c r="F68" s="498" t="s">
        <v>660</v>
      </c>
      <c r="G68" s="68" t="str">
        <f t="shared" si="2"/>
        <v>Procuring Innovation  - C15</v>
      </c>
      <c r="I68" s="15"/>
      <c r="K68" s="455" cm="1">
        <f t="array" ref="K68">SUM(IF(ISBLANK(C68:F68),1,0))</f>
        <v>0</v>
      </c>
    </row>
    <row r="69" spans="1:11" ht="20.149999999999999" customHeight="1" x14ac:dyDescent="0.35">
      <c r="A69" s="48">
        <f t="shared" si="3"/>
        <v>0</v>
      </c>
      <c r="C69" s="496" t="s">
        <v>661</v>
      </c>
      <c r="D69" s="497" t="s">
        <v>662</v>
      </c>
      <c r="E69" s="68" t="str">
        <f t="shared" si="1"/>
        <v>Incentive Arrangements - C16</v>
      </c>
      <c r="F69" s="498" t="s">
        <v>663</v>
      </c>
      <c r="G69" s="68" t="str">
        <f t="shared" si="2"/>
        <v>Incentive Arrangements - C16</v>
      </c>
      <c r="I69" s="15"/>
      <c r="K69" s="455" cm="1">
        <f t="array" ref="K69">SUM(IF(ISBLANK(C69:F69),1,0))</f>
        <v>0</v>
      </c>
    </row>
    <row r="70" spans="1:11" ht="20.149999999999999" customHeight="1" x14ac:dyDescent="0.35">
      <c r="A70" s="48">
        <f t="shared" si="3"/>
        <v>0</v>
      </c>
      <c r="C70" s="496" t="s">
        <v>664</v>
      </c>
      <c r="D70" s="497" t="s">
        <v>665</v>
      </c>
      <c r="E70" s="68" t="str">
        <f t="shared" si="1"/>
        <v>Conflicts of Interest - C17</v>
      </c>
      <c r="F70" s="498" t="s">
        <v>666</v>
      </c>
      <c r="G70" s="68" t="str">
        <f t="shared" si="2"/>
        <v>Conflicts of Interest - C17</v>
      </c>
      <c r="I70" s="15"/>
      <c r="K70" s="455" cm="1">
        <f t="array" ref="K70">SUM(IF(ISBLANK(C70:F70),1,0))</f>
        <v>0</v>
      </c>
    </row>
    <row r="71" spans="1:11" ht="20.149999999999999" customHeight="1" x14ac:dyDescent="0.35">
      <c r="A71" s="48">
        <f t="shared" si="3"/>
        <v>0</v>
      </c>
      <c r="C71" s="496" t="s">
        <v>667</v>
      </c>
      <c r="D71" s="497" t="s">
        <v>668</v>
      </c>
      <c r="E71" s="68" t="str">
        <f t="shared" si="1"/>
        <v xml:space="preserve">TUPE - C18 </v>
      </c>
      <c r="F71" s="498" t="s">
        <v>669</v>
      </c>
      <c r="G71" s="68" t="str">
        <f t="shared" si="2"/>
        <v xml:space="preserve">TUPE - C18 </v>
      </c>
      <c r="I71" s="15"/>
      <c r="K71" s="455" cm="1">
        <f t="array" ref="K71">SUM(IF(ISBLANK(C71:F71),1,0))</f>
        <v>0</v>
      </c>
    </row>
    <row r="72" spans="1:11" ht="20.149999999999999" customHeight="1" x14ac:dyDescent="0.35">
      <c r="A72" s="48">
        <f t="shared" ref="A72:A122" si="4">SUM(K72)</f>
        <v>0</v>
      </c>
      <c r="C72" s="496" t="s">
        <v>670</v>
      </c>
      <c r="D72" s="497" t="s">
        <v>671</v>
      </c>
      <c r="E72" s="68" t="str">
        <f t="shared" si="1"/>
        <v>Confidentiality and Information Security  - C19</v>
      </c>
      <c r="F72" s="498" t="s">
        <v>672</v>
      </c>
      <c r="G72" s="68" t="str">
        <f t="shared" si="2"/>
        <v>Confidentiality and Information Security  - C19</v>
      </c>
      <c r="I72" s="15"/>
      <c r="K72" s="455" cm="1">
        <f t="array" ref="K72">SUM(IF(ISBLANK(C72:F72),1,0))</f>
        <v>0</v>
      </c>
    </row>
    <row r="73" spans="1:11" ht="20.149999999999999" customHeight="1" x14ac:dyDescent="0.35">
      <c r="A73" s="48">
        <f t="shared" si="4"/>
        <v>0</v>
      </c>
      <c r="C73" s="496" t="s">
        <v>673</v>
      </c>
      <c r="D73" s="497" t="s">
        <v>674</v>
      </c>
      <c r="E73" s="68" t="str">
        <f t="shared" si="1"/>
        <v>Safety in Contracts - C20</v>
      </c>
      <c r="F73" s="498" t="s">
        <v>675</v>
      </c>
      <c r="G73" s="68" t="str">
        <f t="shared" si="2"/>
        <v>Safety in Contracts - C20</v>
      </c>
      <c r="I73" s="15"/>
      <c r="K73" s="455" cm="1">
        <f t="array" ref="K73">SUM(IF(ISBLANK(C73:F73),1,0))</f>
        <v>0</v>
      </c>
    </row>
    <row r="74" spans="1:11" ht="20.149999999999999" customHeight="1" x14ac:dyDescent="0.35">
      <c r="A74" s="48">
        <f t="shared" si="4"/>
        <v>0</v>
      </c>
      <c r="C74" s="496" t="s">
        <v>676</v>
      </c>
      <c r="D74" s="497" t="s">
        <v>677</v>
      </c>
      <c r="E74" s="68" t="str">
        <f t="shared" si="1"/>
        <v>Safety &amp;Environmental Protection General Policy and Standards - C21</v>
      </c>
      <c r="F74" s="498" t="s">
        <v>678</v>
      </c>
      <c r="G74" s="68" t="str">
        <f t="shared" si="2"/>
        <v>Safety &amp;Environmental Protection General Policy and Standards - C21</v>
      </c>
      <c r="I74" s="15"/>
      <c r="K74" s="455" cm="1">
        <f t="array" ref="K74">SUM(IF(ISBLANK(C74:F74),1,0))</f>
        <v>0</v>
      </c>
    </row>
    <row r="75" spans="1:11" ht="20.149999999999999" customHeight="1" x14ac:dyDescent="0.35">
      <c r="A75" s="48">
        <f t="shared" si="4"/>
        <v>0</v>
      </c>
      <c r="C75" s="496" t="s">
        <v>679</v>
      </c>
      <c r="D75" s="497" t="s">
        <v>680</v>
      </c>
      <c r="E75" s="68" t="str">
        <f t="shared" si="1"/>
        <v> JSP 376 Defence Acquisition Safety Policy - C22</v>
      </c>
      <c r="F75" s="498" t="s">
        <v>681</v>
      </c>
      <c r="G75" s="68" t="str">
        <f t="shared" si="2"/>
        <v> JSP 376 Defence Acquisition Safety Policy - C22</v>
      </c>
      <c r="I75" s="15"/>
      <c r="K75" s="455" cm="1">
        <f t="array" ref="K75">SUM(IF(ISBLANK(C75:F75),1,0))</f>
        <v>0</v>
      </c>
    </row>
    <row r="76" spans="1:11" ht="20.149999999999999" customHeight="1" x14ac:dyDescent="0.35">
      <c r="A76" s="48">
        <f t="shared" si="4"/>
        <v>0</v>
      </c>
      <c r="C76" s="496" t="s">
        <v>682</v>
      </c>
      <c r="D76" s="497" t="s">
        <v>683</v>
      </c>
      <c r="E76" s="68" t="str">
        <f t="shared" si="1"/>
        <v>Procurement Planning and Resourcing  - C23</v>
      </c>
      <c r="F76" s="498" t="s">
        <v>684</v>
      </c>
      <c r="G76" s="68" t="str">
        <f t="shared" si="2"/>
        <v>Procurement Planning and Resourcing  - C23</v>
      </c>
      <c r="I76" s="15"/>
      <c r="K76" s="455" cm="1">
        <f t="array" ref="K76">SUM(IF(ISBLANK(C76:F76),1,0))</f>
        <v>0</v>
      </c>
    </row>
    <row r="77" spans="1:11" ht="20.149999999999999" customHeight="1" x14ac:dyDescent="0.35">
      <c r="A77" s="48">
        <f t="shared" si="4"/>
        <v>0</v>
      </c>
      <c r="C77" s="496" t="s">
        <v>685</v>
      </c>
      <c r="D77" s="497" t="s">
        <v>686</v>
      </c>
      <c r="E77" s="68" t="str">
        <f t="shared" ref="E77:E140" si="5">_xlfn.TEXTJOIN(" - ",TRUE,C77:D77)</f>
        <v>Procurement Strategy and Approvals - C24</v>
      </c>
      <c r="F77" s="498" t="s">
        <v>687</v>
      </c>
      <c r="G77" s="68" t="str">
        <f t="shared" ref="G77:G140" si="6">_xlfn.TEXTJOIN(" - ",TRUE,C77:D77)</f>
        <v>Procurement Strategy and Approvals - C24</v>
      </c>
      <c r="I77" s="15"/>
      <c r="K77" s="455" cm="1">
        <f t="array" ref="K77">SUM(IF(ISBLANK(C77:F77),1,0))</f>
        <v>0</v>
      </c>
    </row>
    <row r="78" spans="1:11" ht="20.149999999999999" customHeight="1" x14ac:dyDescent="0.35">
      <c r="A78" s="48">
        <f t="shared" si="4"/>
        <v>0</v>
      </c>
      <c r="C78" s="496" t="s">
        <v>688</v>
      </c>
      <c r="D78" s="497" t="s">
        <v>689</v>
      </c>
      <c r="E78" s="68" t="str">
        <f t="shared" si="5"/>
        <v>The Single Source Advisory Team  - C25</v>
      </c>
      <c r="F78" s="498" t="s">
        <v>690</v>
      </c>
      <c r="G78" s="68" t="str">
        <f t="shared" si="6"/>
        <v>The Single Source Advisory Team  - C25</v>
      </c>
      <c r="I78" s="15"/>
      <c r="K78" s="455" cm="1">
        <f t="array" ref="K78">SUM(IF(ISBLANK(C78:F78),1,0))</f>
        <v>0</v>
      </c>
    </row>
    <row r="79" spans="1:11" ht="20.149999999999999" customHeight="1" x14ac:dyDescent="0.35">
      <c r="A79" s="48">
        <f t="shared" si="4"/>
        <v>0</v>
      </c>
      <c r="C79" s="496" t="s">
        <v>691</v>
      </c>
      <c r="D79" s="497" t="s">
        <v>692</v>
      </c>
      <c r="E79" s="68" t="str">
        <f t="shared" si="5"/>
        <v>Defence Sourcing Portal (DSP) Guidance  - C26</v>
      </c>
      <c r="F79" s="498" t="s">
        <v>693</v>
      </c>
      <c r="G79" s="68" t="str">
        <f t="shared" si="6"/>
        <v>Defence Sourcing Portal (DSP) Guidance  - C26</v>
      </c>
      <c r="I79" s="15"/>
      <c r="K79" s="455" cm="1">
        <f t="array" ref="K79">SUM(IF(ISBLANK(C79:F79),1,0))</f>
        <v>0</v>
      </c>
    </row>
    <row r="80" spans="1:11" ht="20.149999999999999" customHeight="1" x14ac:dyDescent="0.35">
      <c r="A80" s="48">
        <f t="shared" si="4"/>
        <v>0</v>
      </c>
      <c r="C80" s="496" t="s">
        <v>694</v>
      </c>
      <c r="D80" s="497" t="s">
        <v>695</v>
      </c>
      <c r="E80" s="68" t="str">
        <f t="shared" si="5"/>
        <v>Promoting Innovation - C27</v>
      </c>
      <c r="F80" s="498" t="s">
        <v>696</v>
      </c>
      <c r="G80" s="68" t="str">
        <f t="shared" si="6"/>
        <v>Promoting Innovation - C27</v>
      </c>
      <c r="I80" s="15"/>
      <c r="K80" s="455" cm="1">
        <f t="array" ref="K80">SUM(IF(ISBLANK(C80:F80),1,0))</f>
        <v>0</v>
      </c>
    </row>
    <row r="81" spans="1:11" ht="20.149999999999999" customHeight="1" x14ac:dyDescent="0.35">
      <c r="A81" s="48">
        <f t="shared" si="4"/>
        <v>0</v>
      </c>
      <c r="C81" s="496" t="s">
        <v>697</v>
      </c>
      <c r="D81" s="497" t="s">
        <v>698</v>
      </c>
      <c r="E81" s="68" t="str">
        <f t="shared" si="5"/>
        <v>Single-source-regulations-office - C28</v>
      </c>
      <c r="F81" s="498" t="s">
        <v>699</v>
      </c>
      <c r="G81" s="68" t="str">
        <f t="shared" si="6"/>
        <v>Single-source-regulations-office - C28</v>
      </c>
      <c r="I81" s="15"/>
      <c r="K81" s="455" cm="1">
        <f t="array" ref="K81">SUM(IF(ISBLANK(C81:F81),1,0))</f>
        <v>0</v>
      </c>
    </row>
    <row r="82" spans="1:11" ht="20.149999999999999" customHeight="1" x14ac:dyDescent="0.35">
      <c r="A82" s="48">
        <f t="shared" si="4"/>
        <v>0</v>
      </c>
      <c r="C82" s="496" t="s">
        <v>700</v>
      </c>
      <c r="D82" s="497" t="s">
        <v>701</v>
      </c>
      <c r="E82" s="68" t="str">
        <f t="shared" si="5"/>
        <v>Single Source Contract Regulations  - C29</v>
      </c>
      <c r="F82" s="498" t="s">
        <v>702</v>
      </c>
      <c r="G82" s="68" t="str">
        <f t="shared" si="6"/>
        <v>Single Source Contract Regulations  - C29</v>
      </c>
      <c r="I82" s="15"/>
      <c r="K82" s="455" cm="1">
        <f t="array" ref="K82">SUM(IF(ISBLANK(C82:F82),1,0))</f>
        <v>0</v>
      </c>
    </row>
    <row r="83" spans="1:11" ht="20.149999999999999" customHeight="1" x14ac:dyDescent="0.35">
      <c r="A83" s="48">
        <f t="shared" si="4"/>
        <v>0</v>
      </c>
      <c r="C83" s="496" t="s">
        <v>703</v>
      </c>
      <c r="D83" s="497" t="s">
        <v>704</v>
      </c>
      <c r="E83" s="68" t="str">
        <f t="shared" si="5"/>
        <v>Intellectual Property Rights - C30</v>
      </c>
      <c r="F83" s="498" t="s">
        <v>705</v>
      </c>
      <c r="G83" s="68" t="str">
        <f t="shared" si="6"/>
        <v>Intellectual Property Rights - C30</v>
      </c>
      <c r="I83" s="15"/>
      <c r="K83" s="455" cm="1">
        <f t="array" ref="K83">SUM(IF(ISBLANK(C83:F83),1,0))</f>
        <v>0</v>
      </c>
    </row>
    <row r="84" spans="1:11" ht="20.149999999999999" customHeight="1" x14ac:dyDescent="0.35">
      <c r="A84" s="48">
        <f t="shared" si="4"/>
        <v>0</v>
      </c>
      <c r="C84" s="496" t="s">
        <v>706</v>
      </c>
      <c r="D84" s="497" t="s">
        <v>707</v>
      </c>
      <c r="E84" s="68" t="str">
        <f t="shared" si="5"/>
        <v>Payment  - C31</v>
      </c>
      <c r="F84" s="498" t="s">
        <v>708</v>
      </c>
      <c r="G84" s="68" t="str">
        <f t="shared" si="6"/>
        <v>Payment  - C31</v>
      </c>
      <c r="I84" s="15"/>
      <c r="K84" s="455" cm="1">
        <f t="array" ref="K84">SUM(IF(ISBLANK(C84:F84),1,0))</f>
        <v>0</v>
      </c>
    </row>
    <row r="85" spans="1:11" ht="20.149999999999999" customHeight="1" x14ac:dyDescent="0.35">
      <c r="A85" s="48">
        <f t="shared" si="4"/>
        <v>0</v>
      </c>
      <c r="C85" s="496" t="s">
        <v>709</v>
      </c>
      <c r="D85" s="497" t="s">
        <v>710</v>
      </c>
      <c r="E85" s="68" t="str">
        <f t="shared" si="5"/>
        <v>Insurance  - C32</v>
      </c>
      <c r="F85" s="498" t="s">
        <v>711</v>
      </c>
      <c r="G85" s="68" t="str">
        <f t="shared" si="6"/>
        <v>Insurance  - C32</v>
      </c>
      <c r="I85" s="15"/>
      <c r="K85" s="455" cm="1">
        <f t="array" ref="K85">SUM(IF(ISBLANK(C85:F85),1,0))</f>
        <v>0</v>
      </c>
    </row>
    <row r="86" spans="1:11" ht="20.149999999999999" customHeight="1" x14ac:dyDescent="0.35">
      <c r="A86" s="48">
        <f t="shared" si="4"/>
        <v>0</v>
      </c>
      <c r="C86" s="496" t="s">
        <v>712</v>
      </c>
      <c r="D86" s="497" t="s">
        <v>713</v>
      </c>
      <c r="E86" s="68" t="str">
        <f t="shared" si="5"/>
        <v>Liability and Indemnities  - C33</v>
      </c>
      <c r="F86" s="498" t="s">
        <v>654</v>
      </c>
      <c r="G86" s="68" t="str">
        <f t="shared" si="6"/>
        <v>Liability and Indemnities  - C33</v>
      </c>
      <c r="I86" s="15"/>
      <c r="K86" s="455" cm="1">
        <f t="array" ref="K86">SUM(IF(ISBLANK(C86:F86),1,0))</f>
        <v>0</v>
      </c>
    </row>
    <row r="87" spans="1:11" ht="20.149999999999999" customHeight="1" x14ac:dyDescent="0.35">
      <c r="A87" s="48">
        <f t="shared" si="4"/>
        <v>0</v>
      </c>
      <c r="C87" s="496" t="s">
        <v>714</v>
      </c>
      <c r="D87" s="497" t="s">
        <v>715</v>
      </c>
      <c r="E87" s="68" t="str">
        <f t="shared" si="5"/>
        <v>Government Furnished Assets  - C34</v>
      </c>
      <c r="F87" s="498" t="s">
        <v>716</v>
      </c>
      <c r="G87" s="68" t="str">
        <f t="shared" si="6"/>
        <v>Government Furnished Assets  - C34</v>
      </c>
      <c r="I87" s="15"/>
      <c r="K87" s="455" cm="1">
        <f t="array" ref="K87">SUM(IF(ISBLANK(C87:F87),1,0))</f>
        <v>0</v>
      </c>
    </row>
    <row r="88" spans="1:11" ht="20.149999999999999" customHeight="1" x14ac:dyDescent="0.35">
      <c r="A88" s="48">
        <f t="shared" si="4"/>
        <v>0</v>
      </c>
      <c r="C88" s="496" t="s">
        <v>717</v>
      </c>
      <c r="D88" s="497" t="s">
        <v>718</v>
      </c>
      <c r="E88" s="68" t="str">
        <f t="shared" si="5"/>
        <v>Damages (Liquidated and Common Law)  - C35</v>
      </c>
      <c r="F88" s="498" t="s">
        <v>719</v>
      </c>
      <c r="G88" s="68" t="str">
        <f t="shared" si="6"/>
        <v>Damages (Liquidated and Common Law)  - C35</v>
      </c>
      <c r="I88" s="15"/>
      <c r="K88" s="455" cm="1">
        <f t="array" ref="K88">SUM(IF(ISBLANK(C88:F88),1,0))</f>
        <v>0</v>
      </c>
    </row>
    <row r="89" spans="1:11" ht="20.149999999999999" customHeight="1" x14ac:dyDescent="0.35">
      <c r="A89" s="48">
        <f t="shared" si="4"/>
        <v>0</v>
      </c>
      <c r="C89" s="496" t="s">
        <v>720</v>
      </c>
      <c r="D89" s="497" t="s">
        <v>721</v>
      </c>
      <c r="E89" s="68" t="str">
        <f t="shared" si="5"/>
        <v>Quality Assurance In Contracts  - C36</v>
      </c>
      <c r="F89" s="498" t="s">
        <v>722</v>
      </c>
      <c r="G89" s="68" t="str">
        <f t="shared" si="6"/>
        <v>Quality Assurance In Contracts  - C36</v>
      </c>
      <c r="I89" s="15"/>
      <c r="K89" s="455" cm="1">
        <f t="array" ref="K89">SUM(IF(ISBLANK(C89:F89),1,0))</f>
        <v>0</v>
      </c>
    </row>
    <row r="90" spans="1:11" ht="20.149999999999999" customHeight="1" x14ac:dyDescent="0.35">
      <c r="A90" s="48">
        <f t="shared" si="4"/>
        <v>0</v>
      </c>
      <c r="C90" s="496" t="s">
        <v>723</v>
      </c>
      <c r="D90" s="497" t="s">
        <v>724</v>
      </c>
      <c r="E90" s="68" t="str">
        <f t="shared" si="5"/>
        <v>Earned Value Management (EVM)  - C37</v>
      </c>
      <c r="F90" s="498" t="s">
        <v>725</v>
      </c>
      <c r="G90" s="68" t="str">
        <f t="shared" si="6"/>
        <v>Earned Value Management (EVM)  - C37</v>
      </c>
      <c r="I90" s="15"/>
      <c r="K90" s="455" cm="1">
        <f t="array" ref="K90">SUM(IF(ISBLANK(C90:F90),1,0))</f>
        <v>0</v>
      </c>
    </row>
    <row r="91" spans="1:11" ht="20.149999999999999" customHeight="1" x14ac:dyDescent="0.35">
      <c r="A91" s="48">
        <f t="shared" si="4"/>
        <v>0</v>
      </c>
      <c r="C91" s="496" t="s">
        <v>555</v>
      </c>
      <c r="D91" s="497" t="s">
        <v>726</v>
      </c>
      <c r="E91" s="68" t="str">
        <f t="shared" si="5"/>
        <v>Sustainable Procurement - C38</v>
      </c>
      <c r="F91" s="498" t="s">
        <v>727</v>
      </c>
      <c r="G91" s="68" t="str">
        <f t="shared" si="6"/>
        <v>Sustainable Procurement - C38</v>
      </c>
      <c r="I91" s="15"/>
      <c r="K91" s="455" cm="1">
        <f t="array" ref="K91">SUM(IF(ISBLANK(C91:F91),1,0))</f>
        <v>0</v>
      </c>
    </row>
    <row r="92" spans="1:11" ht="20.149999999999999" customHeight="1" x14ac:dyDescent="0.35">
      <c r="A92" s="48">
        <f t="shared" si="4"/>
        <v>0</v>
      </c>
      <c r="C92" s="496" t="s">
        <v>728</v>
      </c>
      <c r="D92" s="497" t="s">
        <v>729</v>
      </c>
      <c r="E92" s="68" t="str">
        <f t="shared" si="5"/>
        <v>Fraud Defence  - C39</v>
      </c>
      <c r="F92" s="498" t="s">
        <v>730</v>
      </c>
      <c r="G92" s="68" t="str">
        <f t="shared" si="6"/>
        <v>Fraud Defence  - C39</v>
      </c>
      <c r="I92" s="15"/>
      <c r="K92" s="455" cm="1">
        <f t="array" ref="K92">SUM(IF(ISBLANK(C92:F92),1,0))</f>
        <v>0</v>
      </c>
    </row>
    <row r="93" spans="1:11" ht="20.149999999999999" customHeight="1" x14ac:dyDescent="0.35">
      <c r="A93" s="48">
        <f t="shared" si="4"/>
        <v>0</v>
      </c>
      <c r="C93" s="496" t="s">
        <v>731</v>
      </c>
      <c r="D93" s="497" t="s">
        <v>732</v>
      </c>
      <c r="E93" s="68" t="str">
        <f t="shared" si="5"/>
        <v>Commercial Awareness Guide - C40</v>
      </c>
      <c r="F93" s="498" t="s">
        <v>733</v>
      </c>
      <c r="G93" s="68" t="str">
        <f t="shared" si="6"/>
        <v>Commercial Awareness Guide - C40</v>
      </c>
      <c r="I93" s="15"/>
      <c r="K93" s="455" cm="1">
        <f t="array" ref="K93">SUM(IF(ISBLANK(C93:F93),1,0))</f>
        <v>0</v>
      </c>
    </row>
    <row r="94" spans="1:11" ht="20.149999999999999" customHeight="1" x14ac:dyDescent="0.35">
      <c r="A94" s="48">
        <f t="shared" si="4"/>
        <v>0</v>
      </c>
      <c r="C94" s="496" t="s">
        <v>734</v>
      </c>
      <c r="D94" s="497" t="s">
        <v>735</v>
      </c>
      <c r="E94" s="68" t="str">
        <f t="shared" si="5"/>
        <v>Social Value  - C41</v>
      </c>
      <c r="F94" s="498" t="s">
        <v>736</v>
      </c>
      <c r="G94" s="68" t="str">
        <f t="shared" si="6"/>
        <v>Social Value  - C41</v>
      </c>
      <c r="I94" s="15"/>
      <c r="K94" s="455" cm="1">
        <f t="array" ref="K94">SUM(IF(ISBLANK(C94:F94),1,0))</f>
        <v>0</v>
      </c>
    </row>
    <row r="95" spans="1:11" ht="20.149999999999999" customHeight="1" x14ac:dyDescent="0.35">
      <c r="A95" s="48">
        <f t="shared" si="4"/>
        <v>0</v>
      </c>
      <c r="C95" s="496" t="s">
        <v>737</v>
      </c>
      <c r="D95" s="497" t="s">
        <v>738</v>
      </c>
      <c r="E95" s="68" t="str">
        <f t="shared" si="5"/>
        <v>Governance and Statutory Reporting  - C42</v>
      </c>
      <c r="F95" s="498" t="s">
        <v>739</v>
      </c>
      <c r="G95" s="68" t="str">
        <f t="shared" si="6"/>
        <v>Governance and Statutory Reporting  - C42</v>
      </c>
      <c r="I95" s="15"/>
      <c r="K95" s="455" cm="1">
        <f t="array" ref="K95">SUM(IF(ISBLANK(C95:F95),1,0))</f>
        <v>0</v>
      </c>
    </row>
    <row r="96" spans="1:11" ht="20.149999999999999" customHeight="1" x14ac:dyDescent="0.35">
      <c r="A96" s="48">
        <f t="shared" si="4"/>
        <v>0</v>
      </c>
      <c r="C96" s="496" t="s">
        <v>740</v>
      </c>
      <c r="D96" s="497" t="s">
        <v>741</v>
      </c>
      <c r="E96" s="68" t="str">
        <f t="shared" si="5"/>
        <v>Contract Management  - C43</v>
      </c>
      <c r="F96" s="498" t="s">
        <v>742</v>
      </c>
      <c r="G96" s="68" t="str">
        <f t="shared" si="6"/>
        <v>Contract Management  - C43</v>
      </c>
      <c r="I96" s="15"/>
      <c r="K96" s="455" cm="1">
        <f t="array" ref="K96">SUM(IF(ISBLANK(C96:F96),1,0))</f>
        <v>0</v>
      </c>
    </row>
    <row r="97" spans="1:11" ht="20.149999999999999" customHeight="1" x14ac:dyDescent="0.35">
      <c r="A97" s="48">
        <f t="shared" si="4"/>
        <v>0</v>
      </c>
      <c r="C97" s="496" t="s">
        <v>743</v>
      </c>
      <c r="D97" s="497" t="s">
        <v>744</v>
      </c>
      <c r="E97" s="68" t="str">
        <f t="shared" si="5"/>
        <v>Exit Strategies and Exit / Transition Management  - C44</v>
      </c>
      <c r="F97" s="498" t="s">
        <v>745</v>
      </c>
      <c r="G97" s="68" t="str">
        <f t="shared" si="6"/>
        <v>Exit Strategies and Exit / Transition Management  - C44</v>
      </c>
      <c r="I97" s="15"/>
      <c r="K97" s="455" cm="1">
        <f t="array" ref="K97">SUM(IF(ISBLANK(C97:F97),1,0))</f>
        <v>0</v>
      </c>
    </row>
    <row r="98" spans="1:11" ht="20.149999999999999" customHeight="1" x14ac:dyDescent="0.35">
      <c r="A98" s="48">
        <f t="shared" si="4"/>
        <v>0</v>
      </c>
      <c r="C98" s="496" t="s">
        <v>746</v>
      </c>
      <c r="D98" s="497" t="s">
        <v>747</v>
      </c>
      <c r="E98" s="68" t="str">
        <f t="shared" si="5"/>
        <v>Termination of Contract  - C45</v>
      </c>
      <c r="F98" s="498" t="s">
        <v>748</v>
      </c>
      <c r="G98" s="68" t="str">
        <f t="shared" si="6"/>
        <v>Termination of Contract  - C45</v>
      </c>
      <c r="I98" s="15"/>
      <c r="K98" s="455" cm="1">
        <f t="array" ref="K98">SUM(IF(ISBLANK(C98:F98),1,0))</f>
        <v>0</v>
      </c>
    </row>
    <row r="99" spans="1:11" ht="20.149999999999999" customHeight="1" x14ac:dyDescent="0.35">
      <c r="A99" s="48">
        <f t="shared" si="4"/>
        <v>0</v>
      </c>
      <c r="C99" s="496" t="s">
        <v>737</v>
      </c>
      <c r="D99" s="497" t="s">
        <v>749</v>
      </c>
      <c r="E99" s="68" t="str">
        <f t="shared" si="5"/>
        <v>Governance and Statutory Reporting  - C46</v>
      </c>
      <c r="F99" s="498" t="s">
        <v>739</v>
      </c>
      <c r="G99" s="68" t="str">
        <f t="shared" si="6"/>
        <v>Governance and Statutory Reporting  - C46</v>
      </c>
      <c r="I99" s="15"/>
      <c r="K99" s="455" cm="1">
        <f t="array" ref="K99">SUM(IF(ISBLANK(C99:F99),1,0))</f>
        <v>0</v>
      </c>
    </row>
    <row r="100" spans="1:11" ht="20.149999999999999" customHeight="1" x14ac:dyDescent="0.35">
      <c r="A100" s="48">
        <f t="shared" si="4"/>
        <v>0</v>
      </c>
      <c r="C100" s="496" t="s">
        <v>750</v>
      </c>
      <c r="D100" s="497" t="s">
        <v>751</v>
      </c>
      <c r="E100" s="68" t="str">
        <f t="shared" si="5"/>
        <v>Contracting, Purchasing and Finance (CP&amp;F) - C47</v>
      </c>
      <c r="F100" s="498" t="s">
        <v>752</v>
      </c>
      <c r="G100" s="68" t="str">
        <f t="shared" si="6"/>
        <v>Contracting, Purchasing and Finance (CP&amp;F) - C47</v>
      </c>
      <c r="I100" s="15"/>
      <c r="K100" s="455" cm="1">
        <f t="array" ref="K100">SUM(IF(ISBLANK(C100:F100),1,0))</f>
        <v>0</v>
      </c>
    </row>
    <row r="101" spans="1:11" ht="20.149999999999999" customHeight="1" x14ac:dyDescent="0.35">
      <c r="A101" s="48">
        <f t="shared" si="4"/>
        <v>0</v>
      </c>
      <c r="C101" s="496" t="s">
        <v>753</v>
      </c>
      <c r="D101" s="497" t="s">
        <v>754</v>
      </c>
      <c r="E101" s="68" t="str">
        <f t="shared" si="5"/>
        <v>Transparency - C48</v>
      </c>
      <c r="F101" s="498" t="s">
        <v>755</v>
      </c>
      <c r="G101" s="68" t="str">
        <f t="shared" si="6"/>
        <v>Transparency - C48</v>
      </c>
      <c r="I101" s="15"/>
      <c r="K101" s="455" cm="1">
        <f t="array" ref="K101">SUM(IF(ISBLANK(C101:F101),1,0))</f>
        <v>0</v>
      </c>
    </row>
    <row r="102" spans="1:11" ht="20.149999999999999" customHeight="1" x14ac:dyDescent="0.35">
      <c r="A102" s="48">
        <f t="shared" si="4"/>
        <v>0</v>
      </c>
      <c r="C102" s="496" t="s">
        <v>756</v>
      </c>
      <c r="D102" s="497" t="s">
        <v>757</v>
      </c>
      <c r="E102" s="68" t="str">
        <f t="shared" si="5"/>
        <v>Procurement Law  - C49</v>
      </c>
      <c r="F102" s="498" t="s">
        <v>758</v>
      </c>
      <c r="G102" s="68" t="str">
        <f t="shared" si="6"/>
        <v>Procurement Law  - C49</v>
      </c>
      <c r="I102" s="15"/>
      <c r="K102" s="455" cm="1">
        <f t="array" ref="K102">SUM(IF(ISBLANK(C102:F102),1,0))</f>
        <v>0</v>
      </c>
    </row>
    <row r="103" spans="1:11" ht="20.149999999999999" customHeight="1" x14ac:dyDescent="0.35">
      <c r="A103" s="48">
        <f t="shared" si="4"/>
        <v>0</v>
      </c>
      <c r="C103" s="496" t="s">
        <v>759</v>
      </c>
      <c r="D103" s="497" t="s">
        <v>760</v>
      </c>
      <c r="E103" s="68" t="str">
        <f t="shared" si="5"/>
        <v>Tender Evaluation Centre of Expertise - C50</v>
      </c>
      <c r="F103" s="498" t="s">
        <v>761</v>
      </c>
      <c r="G103" s="68" t="str">
        <f t="shared" si="6"/>
        <v>Tender Evaluation Centre of Expertise - C50</v>
      </c>
      <c r="I103" s="15"/>
      <c r="K103" s="455" cm="1">
        <f t="array" ref="K103">SUM(IF(ISBLANK(C103:F103),1,0))</f>
        <v>0</v>
      </c>
    </row>
    <row r="104" spans="1:11" ht="20.149999999999999" customHeight="1" x14ac:dyDescent="0.35">
      <c r="A104" s="48">
        <f t="shared" si="4"/>
        <v>0</v>
      </c>
      <c r="C104" s="496" t="s">
        <v>762</v>
      </c>
      <c r="D104" s="497" t="s">
        <v>763</v>
      </c>
      <c r="E104" s="68" t="str">
        <f t="shared" si="5"/>
        <v>Tender Evaluation  - C51</v>
      </c>
      <c r="F104" s="498" t="s">
        <v>764</v>
      </c>
      <c r="G104" s="68" t="str">
        <f t="shared" si="6"/>
        <v>Tender Evaluation  - C51</v>
      </c>
      <c r="I104" s="15"/>
      <c r="K104" s="455" cm="1">
        <f t="array" ref="K104">SUM(IF(ISBLANK(C104:F104),1,0))</f>
        <v>0</v>
      </c>
    </row>
    <row r="105" spans="1:11" ht="20.149999999999999" customHeight="1" x14ac:dyDescent="0.35">
      <c r="A105" s="48">
        <f t="shared" si="4"/>
        <v>0</v>
      </c>
      <c r="C105" s="496" t="s">
        <v>765</v>
      </c>
      <c r="D105" s="497" t="s">
        <v>766</v>
      </c>
      <c r="E105" s="68" t="str">
        <f t="shared" si="5"/>
        <v>Manage Tendering Process  - C52</v>
      </c>
      <c r="F105" s="498" t="s">
        <v>767</v>
      </c>
      <c r="G105" s="68" t="str">
        <f t="shared" si="6"/>
        <v>Manage Tendering Process  - C52</v>
      </c>
      <c r="I105" s="15"/>
      <c r="K105" s="455" cm="1">
        <f t="array" ref="K105">SUM(IF(ISBLANK(C105:F105),1,0))</f>
        <v>0</v>
      </c>
    </row>
    <row r="106" spans="1:11" ht="20.149999999999999" customHeight="1" x14ac:dyDescent="0.35">
      <c r="A106" s="48">
        <f t="shared" si="4"/>
        <v>0</v>
      </c>
      <c r="C106" s="496" t="s">
        <v>768</v>
      </c>
      <c r="D106" s="497" t="s">
        <v>766</v>
      </c>
      <c r="E106" s="68" t="str">
        <f t="shared" si="5"/>
        <v>Cab Office Spend Controls CPS - C52</v>
      </c>
      <c r="F106" s="498" t="s">
        <v>769</v>
      </c>
      <c r="G106" s="68" t="str">
        <f t="shared" si="6"/>
        <v>Cab Office Spend Controls CPS - C52</v>
      </c>
      <c r="I106" s="15"/>
      <c r="K106" s="455" cm="1">
        <f t="array" ref="K106">SUM(IF(ISBLANK(C106:F106),1,0))</f>
        <v>0</v>
      </c>
    </row>
    <row r="107" spans="1:11" ht="20.149999999999999" customHeight="1" x14ac:dyDescent="0.35">
      <c r="A107" s="48">
        <f t="shared" si="4"/>
        <v>0</v>
      </c>
      <c r="C107" s="496" t="s">
        <v>770</v>
      </c>
      <c r="D107" s="497" t="s">
        <v>771</v>
      </c>
      <c r="E107" s="68" t="str">
        <f t="shared" si="5"/>
        <v>Aqua Book - Producing Quaslity Analysis - F1</v>
      </c>
      <c r="F107" s="498" t="s">
        <v>772</v>
      </c>
      <c r="G107" s="68" t="str">
        <f t="shared" si="6"/>
        <v>Aqua Book - Producing Quaslity Analysis - F1</v>
      </c>
      <c r="I107" s="15"/>
      <c r="K107" s="455" cm="1">
        <f t="array" ref="K107">SUM(IF(ISBLANK(C107:F107),1,0))</f>
        <v>0</v>
      </c>
    </row>
    <row r="108" spans="1:11" ht="20.149999999999999" customHeight="1" x14ac:dyDescent="0.35">
      <c r="A108" s="48">
        <f t="shared" si="4"/>
        <v>0</v>
      </c>
      <c r="C108" s="496" t="s">
        <v>773</v>
      </c>
      <c r="D108" s="497" t="s">
        <v>774</v>
      </c>
      <c r="E108" s="68" t="str">
        <f t="shared" si="5"/>
        <v>Cost Management Good Practice, Guidance &amp; Processes - F2</v>
      </c>
      <c r="F108" s="498" t="s">
        <v>775</v>
      </c>
      <c r="G108" s="68" t="str">
        <f t="shared" si="6"/>
        <v>Cost Management Good Practice, Guidance &amp; Processes - F2</v>
      </c>
      <c r="I108" s="15"/>
      <c r="K108" s="455" cm="1">
        <f t="array" ref="K108">SUM(IF(ISBLANK(C108:F108),1,0))</f>
        <v>0</v>
      </c>
    </row>
    <row r="109" spans="1:11" ht="20.149999999999999" customHeight="1" x14ac:dyDescent="0.35">
      <c r="A109" s="48">
        <f t="shared" si="4"/>
        <v>0</v>
      </c>
      <c r="C109" s="496" t="s">
        <v>776</v>
      </c>
      <c r="D109" s="497" t="s">
        <v>777</v>
      </c>
      <c r="E109" s="68" t="str">
        <f t="shared" si="5"/>
        <v>CAAS Modelling Centre of Expertise - F3</v>
      </c>
      <c r="F109" s="498" t="s">
        <v>778</v>
      </c>
      <c r="G109" s="68" t="str">
        <f t="shared" si="6"/>
        <v>CAAS Modelling Centre of Expertise - F3</v>
      </c>
      <c r="I109" s="15"/>
      <c r="K109" s="455" cm="1">
        <f t="array" ref="K109">SUM(IF(ISBLANK(C109:F109),1,0))</f>
        <v>0</v>
      </c>
    </row>
    <row r="110" spans="1:11" ht="20.149999999999999" customHeight="1" x14ac:dyDescent="0.35">
      <c r="A110" s="48">
        <f t="shared" si="4"/>
        <v>0</v>
      </c>
      <c r="C110" s="496" t="s">
        <v>779</v>
      </c>
      <c r="D110" s="497" t="s">
        <v>780</v>
      </c>
      <c r="E110" s="68" t="str">
        <f t="shared" si="5"/>
        <v>MCoE Trifold - F4</v>
      </c>
      <c r="F110" s="498" t="s">
        <v>781</v>
      </c>
      <c r="G110" s="68" t="str">
        <f t="shared" si="6"/>
        <v>MCoE Trifold - F4</v>
      </c>
      <c r="I110" s="15"/>
      <c r="K110" s="455" cm="1">
        <f t="array" ref="K110">SUM(IF(ISBLANK(C110:F110),1,0))</f>
        <v>0</v>
      </c>
    </row>
    <row r="111" spans="1:11" ht="20.149999999999999" customHeight="1" x14ac:dyDescent="0.35">
      <c r="A111" s="48">
        <f t="shared" si="4"/>
        <v>0</v>
      </c>
      <c r="C111" s="496" t="s">
        <v>700</v>
      </c>
      <c r="D111" s="497" t="s">
        <v>782</v>
      </c>
      <c r="E111" s="68" t="str">
        <f t="shared" si="5"/>
        <v>Single Source Contract Regulations  - F5</v>
      </c>
      <c r="F111" s="498" t="s">
        <v>702</v>
      </c>
      <c r="G111" s="68" t="str">
        <f t="shared" si="6"/>
        <v>Single Source Contract Regulations  - F5</v>
      </c>
      <c r="I111" s="15"/>
      <c r="K111" s="455" cm="1">
        <f t="array" ref="K111">SUM(IF(ISBLANK(C111:F111),1,0))</f>
        <v>0</v>
      </c>
    </row>
    <row r="112" spans="1:11" ht="20.149999999999999" customHeight="1" x14ac:dyDescent="0.35">
      <c r="A112" s="48">
        <f t="shared" si="4"/>
        <v>0</v>
      </c>
      <c r="C112" s="496" t="s">
        <v>783</v>
      </c>
      <c r="D112" s="497" t="s">
        <v>784</v>
      </c>
      <c r="E112" s="68" t="str">
        <f t="shared" si="5"/>
        <v>Optimism Bias  - F6</v>
      </c>
      <c r="F112" s="498" t="s">
        <v>785</v>
      </c>
      <c r="G112" s="68" t="str">
        <f t="shared" si="6"/>
        <v>Optimism Bias  - F6</v>
      </c>
      <c r="I112" s="15"/>
      <c r="K112" s="455" cm="1">
        <f t="array" ref="K112">SUM(IF(ISBLANK(C112:F112),1,0))</f>
        <v>0</v>
      </c>
    </row>
    <row r="113" spans="1:11" ht="20.149999999999999" customHeight="1" x14ac:dyDescent="0.35">
      <c r="A113" s="48">
        <f t="shared" si="4"/>
        <v>0</v>
      </c>
      <c r="C113" s="496" t="s">
        <v>786</v>
      </c>
      <c r="D113" s="497" t="s">
        <v>787</v>
      </c>
      <c r="E113" s="68" t="str">
        <f t="shared" si="5"/>
        <v>JSP 916 MOD Tax and Duty  - F7</v>
      </c>
      <c r="F113" s="498" t="s">
        <v>788</v>
      </c>
      <c r="G113" s="68" t="str">
        <f t="shared" si="6"/>
        <v>JSP 916 MOD Tax and Duty  - F7</v>
      </c>
      <c r="I113" s="15"/>
      <c r="K113" s="455" cm="1">
        <f t="array" ref="K113">SUM(IF(ISBLANK(C113:F113),1,0))</f>
        <v>0</v>
      </c>
    </row>
    <row r="114" spans="1:11" ht="20.149999999999999" customHeight="1" x14ac:dyDescent="0.35">
      <c r="A114" s="48">
        <f t="shared" si="4"/>
        <v>0</v>
      </c>
      <c r="C114" s="496" t="s">
        <v>789</v>
      </c>
      <c r="D114" s="497" t="s">
        <v>790</v>
      </c>
      <c r="E114" s="68" t="str">
        <f t="shared" si="5"/>
        <v>Dealing with Tax and VAT  - F8</v>
      </c>
      <c r="F114" s="498" t="s">
        <v>791</v>
      </c>
      <c r="G114" s="68" t="str">
        <f t="shared" si="6"/>
        <v>Dealing with Tax and VAT  - F8</v>
      </c>
      <c r="I114" s="15"/>
      <c r="K114" s="455" cm="1">
        <f t="array" ref="K114">SUM(IF(ISBLANK(C114:F114),1,0))</f>
        <v>0</v>
      </c>
    </row>
    <row r="115" spans="1:11" ht="20.149999999999999" customHeight="1" x14ac:dyDescent="0.35">
      <c r="A115" s="48">
        <f t="shared" si="4"/>
        <v>0</v>
      </c>
      <c r="C115" s="496" t="s">
        <v>792</v>
      </c>
      <c r="D115" s="497" t="s">
        <v>793</v>
      </c>
      <c r="E115" s="68" t="str">
        <f t="shared" si="5"/>
        <v>IFRS 16 Lease Accounting - F9</v>
      </c>
      <c r="F115" s="498" t="s">
        <v>794</v>
      </c>
      <c r="G115" s="68" t="str">
        <f t="shared" si="6"/>
        <v>IFRS 16 Lease Accounting - F9</v>
      </c>
      <c r="I115" s="15"/>
      <c r="K115" s="455" cm="1">
        <f t="array" ref="K115">SUM(IF(ISBLANK(C115:F115),1,0))</f>
        <v>0</v>
      </c>
    </row>
    <row r="116" spans="1:11" ht="20.149999999999999" customHeight="1" x14ac:dyDescent="0.35">
      <c r="A116" s="48">
        <f t="shared" si="4"/>
        <v>0</v>
      </c>
      <c r="C116" s="496" t="s">
        <v>795</v>
      </c>
      <c r="D116" s="497" t="s">
        <v>796</v>
      </c>
      <c r="E116" s="68" t="str">
        <f t="shared" si="5"/>
        <v>The Financial Case - F10</v>
      </c>
      <c r="F116" s="498" t="s">
        <v>797</v>
      </c>
      <c r="G116" s="68" t="str">
        <f t="shared" si="6"/>
        <v>The Financial Case - F10</v>
      </c>
      <c r="I116" s="15"/>
      <c r="K116" s="455" cm="1">
        <f t="array" ref="K116">SUM(IF(ISBLANK(C116:F116),1,0))</f>
        <v>0</v>
      </c>
    </row>
    <row r="117" spans="1:11" ht="20.149999999999999" customHeight="1" x14ac:dyDescent="0.35">
      <c r="A117" s="48">
        <f t="shared" si="4"/>
        <v>0</v>
      </c>
      <c r="C117" s="496" t="s">
        <v>798</v>
      </c>
      <c r="D117" s="497" t="s">
        <v>799</v>
      </c>
      <c r="E117" s="68" t="str">
        <f t="shared" si="5"/>
        <v>Raw Materials and Consumables (RMC)  - F11</v>
      </c>
      <c r="F117" s="498" t="s">
        <v>800</v>
      </c>
      <c r="G117" s="68" t="str">
        <f t="shared" si="6"/>
        <v>Raw Materials and Consumables (RMC)  - F11</v>
      </c>
      <c r="I117" s="15"/>
      <c r="K117" s="455" cm="1">
        <f t="array" ref="K117">SUM(IF(ISBLANK(C117:F117),1,0))</f>
        <v>0</v>
      </c>
    </row>
    <row r="118" spans="1:11" ht="20.149999999999999" customHeight="1" x14ac:dyDescent="0.35">
      <c r="A118" s="48">
        <f t="shared" si="4"/>
        <v>0</v>
      </c>
      <c r="C118" s="496" t="s">
        <v>801</v>
      </c>
      <c r="D118" s="497" t="s">
        <v>802</v>
      </c>
      <c r="E118" s="68" t="str">
        <f t="shared" si="5"/>
        <v>Contingent Liability - JSP 655 - F12</v>
      </c>
      <c r="F118" s="498" t="s">
        <v>803</v>
      </c>
      <c r="G118" s="68" t="str">
        <f t="shared" si="6"/>
        <v>Contingent Liability - JSP 655 - F12</v>
      </c>
      <c r="I118" s="15"/>
      <c r="K118" s="455" cm="1">
        <f t="array" ref="K118">SUM(IF(ISBLANK(C118:F118),1,0))</f>
        <v>0</v>
      </c>
    </row>
    <row r="119" spans="1:11" ht="20.149999999999999" customHeight="1" x14ac:dyDescent="0.35">
      <c r="A119" s="48">
        <f t="shared" si="4"/>
        <v>0</v>
      </c>
      <c r="C119" s="496" t="s">
        <v>804</v>
      </c>
      <c r="D119" s="497" t="s">
        <v>805</v>
      </c>
      <c r="E119" s="68" t="str">
        <f t="shared" si="5"/>
        <v>Contingent Liabilities - Fin Hub - F13</v>
      </c>
      <c r="F119" s="498" t="s">
        <v>806</v>
      </c>
      <c r="G119" s="68" t="str">
        <f t="shared" si="6"/>
        <v>Contingent Liabilities - Fin Hub - F13</v>
      </c>
      <c r="I119" s="15"/>
      <c r="K119" s="455" cm="1">
        <f t="array" ref="K119">SUM(IF(ISBLANK(C119:F119),1,0))</f>
        <v>0</v>
      </c>
    </row>
    <row r="120" spans="1:11" ht="20.149999999999999" customHeight="1" x14ac:dyDescent="0.35">
      <c r="A120" s="48">
        <f t="shared" si="4"/>
        <v>0</v>
      </c>
      <c r="C120" s="496" t="s">
        <v>807</v>
      </c>
      <c r="D120" s="497" t="s">
        <v>808</v>
      </c>
      <c r="E120" s="68" t="str">
        <f t="shared" si="5"/>
        <v>Rates  - F14</v>
      </c>
      <c r="F120" s="498" t="s">
        <v>809</v>
      </c>
      <c r="G120" s="68" t="str">
        <f t="shared" si="6"/>
        <v>Rates  - F14</v>
      </c>
      <c r="I120" s="15"/>
      <c r="K120" s="455" cm="1">
        <f t="array" ref="K120">SUM(IF(ISBLANK(C120:F120),1,0))</f>
        <v>0</v>
      </c>
    </row>
    <row r="121" spans="1:11" ht="20.149999999999999" customHeight="1" x14ac:dyDescent="0.35">
      <c r="A121" s="48">
        <f t="shared" si="4"/>
        <v>0</v>
      </c>
      <c r="C121" s="496" t="s">
        <v>810</v>
      </c>
      <c r="D121" s="497" t="s">
        <v>811</v>
      </c>
      <c r="E121" s="68" t="str">
        <f t="shared" si="5"/>
        <v>Approvals Guidance for IFRS 16 - F15</v>
      </c>
      <c r="F121" s="498" t="s">
        <v>803</v>
      </c>
      <c r="G121" s="68" t="str">
        <f t="shared" si="6"/>
        <v>Approvals Guidance for IFRS 16 - F15</v>
      </c>
      <c r="I121" s="15"/>
      <c r="K121" s="455" cm="1">
        <f t="array" ref="K121">SUM(IF(ISBLANK(C121:F121),1,0))</f>
        <v>0</v>
      </c>
    </row>
    <row r="122" spans="1:11" ht="20.149999999999999" customHeight="1" x14ac:dyDescent="0.35">
      <c r="A122" s="48">
        <f t="shared" si="4"/>
        <v>0</v>
      </c>
      <c r="C122" s="496" t="s">
        <v>812</v>
      </c>
      <c r="D122" s="497" t="s">
        <v>813</v>
      </c>
      <c r="E122" s="68" t="str">
        <f t="shared" si="5"/>
        <v>Affordability and ABL  - F16</v>
      </c>
      <c r="F122" s="498" t="s">
        <v>814</v>
      </c>
      <c r="G122" s="68" t="str">
        <f t="shared" si="6"/>
        <v>Affordability and ABL  - F16</v>
      </c>
      <c r="I122" s="15"/>
      <c r="K122" s="455" cm="1">
        <f t="array" ref="K122">SUM(IF(ISBLANK(C122:F122),1,0))</f>
        <v>0</v>
      </c>
    </row>
    <row r="123" spans="1:11" ht="20.149999999999999" customHeight="1" x14ac:dyDescent="0.35">
      <c r="A123" s="48">
        <f t="shared" ref="A123:A145" si="7">SUM(K123)</f>
        <v>0</v>
      </c>
      <c r="C123" s="496" t="s">
        <v>815</v>
      </c>
      <c r="D123" s="497" t="s">
        <v>816</v>
      </c>
      <c r="E123" s="68" t="str">
        <f t="shared" si="5"/>
        <v>MOD P3M Principles - M1</v>
      </c>
      <c r="F123" s="498" t="s">
        <v>817</v>
      </c>
      <c r="G123" s="68" t="str">
        <f t="shared" si="6"/>
        <v>MOD P3M Principles - M1</v>
      </c>
      <c r="I123" s="15"/>
      <c r="K123" s="455" cm="1">
        <f t="array" ref="K123">SUM(IF(ISBLANK(C123:F123),1,0))</f>
        <v>0</v>
      </c>
    </row>
    <row r="124" spans="1:11" ht="20.149999999999999" customHeight="1" x14ac:dyDescent="0.35">
      <c r="A124" s="48">
        <f t="shared" si="7"/>
        <v>0</v>
      </c>
      <c r="C124" s="496" t="s">
        <v>818</v>
      </c>
      <c r="D124" s="497" t="s">
        <v>819</v>
      </c>
      <c r="E124" s="68" t="str">
        <f t="shared" si="5"/>
        <v xml:space="preserve">Risk Management Documents  - M2 </v>
      </c>
      <c r="F124" s="498" t="s">
        <v>820</v>
      </c>
      <c r="G124" s="68" t="str">
        <f t="shared" si="6"/>
        <v xml:space="preserve">Risk Management Documents  - M2 </v>
      </c>
      <c r="I124" s="15"/>
      <c r="K124" s="455" cm="1">
        <f t="array" ref="K124">SUM(IF(ISBLANK(C124:F124),1,0))</f>
        <v>0</v>
      </c>
    </row>
    <row r="125" spans="1:11" ht="20.149999999999999" customHeight="1" x14ac:dyDescent="0.35">
      <c r="A125" s="48">
        <f t="shared" si="7"/>
        <v>0</v>
      </c>
      <c r="C125" s="496" t="s">
        <v>821</v>
      </c>
      <c r="D125" s="497" t="s">
        <v>822</v>
      </c>
      <c r="E125" s="68" t="str">
        <f t="shared" si="5"/>
        <v xml:space="preserve">Risk Register  - M3 </v>
      </c>
      <c r="F125" s="498" t="s">
        <v>823</v>
      </c>
      <c r="G125" s="68" t="str">
        <f t="shared" si="6"/>
        <v xml:space="preserve">Risk Register  - M3 </v>
      </c>
      <c r="I125" s="15"/>
      <c r="K125" s="455" cm="1">
        <f t="array" ref="K125">SUM(IF(ISBLANK(C125:F125),1,0))</f>
        <v>0</v>
      </c>
    </row>
    <row r="126" spans="1:11" ht="20.149999999999999" customHeight="1" x14ac:dyDescent="0.35">
      <c r="A126" s="48">
        <f t="shared" si="7"/>
        <v>0</v>
      </c>
      <c r="C126" s="496" t="s">
        <v>824</v>
      </c>
      <c r="D126" s="497" t="s">
        <v>825</v>
      </c>
      <c r="E126" s="68" t="str">
        <f t="shared" si="5"/>
        <v xml:space="preserve">CPAC - M4 </v>
      </c>
      <c r="F126" s="498" t="s">
        <v>826</v>
      </c>
      <c r="G126" s="68" t="str">
        <f t="shared" si="6"/>
        <v xml:space="preserve">CPAC - M4 </v>
      </c>
      <c r="I126" s="15"/>
      <c r="K126" s="455" cm="1">
        <f t="array" ref="K126">SUM(IF(ISBLANK(C126:F126),1,0))</f>
        <v>0</v>
      </c>
    </row>
    <row r="127" spans="1:11" ht="20.149999999999999" customHeight="1" x14ac:dyDescent="0.35">
      <c r="A127" s="48">
        <f t="shared" si="7"/>
        <v>0</v>
      </c>
      <c r="C127" s="496" t="s">
        <v>827</v>
      </c>
      <c r="D127" s="497" t="s">
        <v>828</v>
      </c>
      <c r="E127" s="68" t="str">
        <f t="shared" si="5"/>
        <v>Through Life Management (TLM)  - M5</v>
      </c>
      <c r="F127" s="498" t="s">
        <v>829</v>
      </c>
      <c r="G127" s="68" t="str">
        <f t="shared" si="6"/>
        <v>Through Life Management (TLM)  - M5</v>
      </c>
      <c r="I127" s="15"/>
      <c r="K127" s="455" cm="1">
        <f t="array" ref="K127">SUM(IF(ISBLANK(C127:F127),1,0))</f>
        <v>0</v>
      </c>
    </row>
    <row r="128" spans="1:11" ht="20.149999999999999" customHeight="1" x14ac:dyDescent="0.35">
      <c r="A128" s="48">
        <f t="shared" si="7"/>
        <v>0</v>
      </c>
      <c r="C128" s="496" t="s">
        <v>830</v>
      </c>
      <c r="D128" s="497" t="s">
        <v>831</v>
      </c>
      <c r="E128" s="68" t="str">
        <f t="shared" si="5"/>
        <v>Cost Data Assumptions List (CDAL) - M6</v>
      </c>
      <c r="F128" s="498" t="s">
        <v>832</v>
      </c>
      <c r="G128" s="68" t="str">
        <f t="shared" si="6"/>
        <v>Cost Data Assumptions List (CDAL) - M6</v>
      </c>
      <c r="I128" s="15"/>
      <c r="K128" s="455" cm="1">
        <f t="array" ref="K128">SUM(IF(ISBLANK(C128:F128),1,0))</f>
        <v>0</v>
      </c>
    </row>
    <row r="129" spans="1:11" ht="20.149999999999999" customHeight="1" x14ac:dyDescent="0.35">
      <c r="A129" s="48">
        <f t="shared" si="7"/>
        <v>0</v>
      </c>
      <c r="C129" s="496" t="s">
        <v>833</v>
      </c>
      <c r="D129" s="497" t="s">
        <v>834</v>
      </c>
      <c r="E129" s="68" t="str">
        <f t="shared" si="5"/>
        <v>Project Governance  - M7</v>
      </c>
      <c r="F129" s="498" t="s">
        <v>835</v>
      </c>
      <c r="G129" s="68" t="str">
        <f t="shared" si="6"/>
        <v>Project Governance  - M7</v>
      </c>
      <c r="I129" s="15"/>
      <c r="K129" s="455" cm="1">
        <f t="array" ref="K129">SUM(IF(ISBLANK(C129:F129),1,0))</f>
        <v>0</v>
      </c>
    </row>
    <row r="130" spans="1:11" ht="20.149999999999999" customHeight="1" x14ac:dyDescent="0.35">
      <c r="A130" s="48">
        <f t="shared" si="7"/>
        <v>0</v>
      </c>
      <c r="C130" s="496" t="s">
        <v>836</v>
      </c>
      <c r="D130" s="497" t="s">
        <v>837</v>
      </c>
      <c r="E130" s="68" t="str">
        <f t="shared" si="5"/>
        <v>Project Management Plan - M8</v>
      </c>
      <c r="F130" s="498" t="s">
        <v>838</v>
      </c>
      <c r="G130" s="68" t="str">
        <f t="shared" si="6"/>
        <v>Project Management Plan - M8</v>
      </c>
      <c r="I130" s="15"/>
      <c r="K130" s="455" cm="1">
        <f t="array" ref="K130">SUM(IF(ISBLANK(C130:F130),1,0))</f>
        <v>0</v>
      </c>
    </row>
    <row r="131" spans="1:11" ht="20.149999999999999" customHeight="1" x14ac:dyDescent="0.35">
      <c r="A131" s="48">
        <f t="shared" si="7"/>
        <v>0</v>
      </c>
      <c r="C131" s="496" t="s">
        <v>839</v>
      </c>
      <c r="D131" s="497" t="s">
        <v>840</v>
      </c>
      <c r="E131" s="68" t="str">
        <f t="shared" si="5"/>
        <v>Work Breakdown Structure  - M9</v>
      </c>
      <c r="F131" s="498" t="s">
        <v>841</v>
      </c>
      <c r="G131" s="68" t="str">
        <f t="shared" si="6"/>
        <v>Work Breakdown Structure  - M9</v>
      </c>
      <c r="I131" s="15"/>
      <c r="K131" s="455" cm="1">
        <f t="array" ref="K131">SUM(IF(ISBLANK(C131:F131),1,0))</f>
        <v>0</v>
      </c>
    </row>
    <row r="132" spans="1:11" ht="20.149999999999999" customHeight="1" x14ac:dyDescent="0.35">
      <c r="A132" s="48">
        <f t="shared" si="7"/>
        <v>0</v>
      </c>
      <c r="C132" s="496" t="s">
        <v>842</v>
      </c>
      <c r="D132" s="497" t="s">
        <v>843</v>
      </c>
      <c r="E132" s="68" t="str">
        <f t="shared" si="5"/>
        <v>Dependencies Management  - M10</v>
      </c>
      <c r="F132" s="498" t="s">
        <v>844</v>
      </c>
      <c r="G132" s="68" t="str">
        <f t="shared" si="6"/>
        <v>Dependencies Management  - M10</v>
      </c>
      <c r="I132" s="15"/>
      <c r="K132" s="455" cm="1">
        <f t="array" ref="K132">SUM(IF(ISBLANK(C132:F132),1,0))</f>
        <v>0</v>
      </c>
    </row>
    <row r="133" spans="1:11" ht="20.149999999999999" customHeight="1" x14ac:dyDescent="0.35">
      <c r="A133" s="48">
        <f t="shared" si="7"/>
        <v>0</v>
      </c>
      <c r="C133" s="496" t="s">
        <v>845</v>
      </c>
      <c r="D133" s="497" t="s">
        <v>846</v>
      </c>
      <c r="E133" s="68" t="str">
        <f t="shared" si="5"/>
        <v>Schedule Management  - M11</v>
      </c>
      <c r="F133" s="498" t="s">
        <v>847</v>
      </c>
      <c r="G133" s="68" t="str">
        <f t="shared" si="6"/>
        <v>Schedule Management  - M11</v>
      </c>
      <c r="I133" s="15"/>
      <c r="K133" s="455" cm="1">
        <f t="array" ref="K133">SUM(IF(ISBLANK(C133:F133),1,0))</f>
        <v>0</v>
      </c>
    </row>
    <row r="134" spans="1:11" ht="20.149999999999999" customHeight="1" x14ac:dyDescent="0.35">
      <c r="A134" s="48">
        <f t="shared" si="7"/>
        <v>0</v>
      </c>
      <c r="C134" s="496" t="s">
        <v>848</v>
      </c>
      <c r="D134" s="497" t="s">
        <v>849</v>
      </c>
      <c r="E134" s="68" t="str">
        <f t="shared" si="5"/>
        <v xml:space="preserve"> Project Management Plan  - M12 </v>
      </c>
      <c r="F134" s="498" t="s">
        <v>850</v>
      </c>
      <c r="G134" s="68" t="str">
        <f t="shared" si="6"/>
        <v xml:space="preserve"> Project Management Plan  - M12 </v>
      </c>
      <c r="I134" s="15"/>
      <c r="K134" s="455" cm="1">
        <f t="array" ref="K134">SUM(IF(ISBLANK(C134:F134),1,0))</f>
        <v>0</v>
      </c>
    </row>
    <row r="135" spans="1:11" ht="20.149999999999999" customHeight="1" x14ac:dyDescent="0.35">
      <c r="A135" s="48">
        <f t="shared" si="7"/>
        <v>0</v>
      </c>
      <c r="C135" s="496" t="s">
        <v>851</v>
      </c>
      <c r="D135" s="497" t="s">
        <v>852</v>
      </c>
      <c r="E135" s="68" t="str">
        <f t="shared" si="5"/>
        <v xml:space="preserve"> Risk Register  - M13</v>
      </c>
      <c r="F135" s="498" t="s">
        <v>853</v>
      </c>
      <c r="G135" s="68" t="str">
        <f t="shared" si="6"/>
        <v xml:space="preserve"> Risk Register  - M13</v>
      </c>
      <c r="I135" s="15"/>
      <c r="K135" s="455" cm="1">
        <f t="array" ref="K135">SUM(IF(ISBLANK(C135:F135),1,0))</f>
        <v>0</v>
      </c>
    </row>
    <row r="136" spans="1:11" ht="20.149999999999999" customHeight="1" x14ac:dyDescent="0.35">
      <c r="A136" s="48">
        <f t="shared" si="7"/>
        <v>0</v>
      </c>
      <c r="C136" s="496" t="s">
        <v>854</v>
      </c>
      <c r="D136" s="497" t="s">
        <v>855</v>
      </c>
      <c r="E136" s="68" t="str">
        <f t="shared" si="5"/>
        <v>Risk Management - M14</v>
      </c>
      <c r="F136" s="498" t="s">
        <v>856</v>
      </c>
      <c r="G136" s="68" t="str">
        <f t="shared" si="6"/>
        <v>Risk Management - M14</v>
      </c>
      <c r="I136" s="15"/>
      <c r="K136" s="455" cm="1">
        <f t="array" ref="K136">SUM(IF(ISBLANK(C136:F136),1,0))</f>
        <v>0</v>
      </c>
    </row>
    <row r="137" spans="1:11" ht="20.149999999999999" customHeight="1" x14ac:dyDescent="0.35">
      <c r="A137" s="48">
        <f t="shared" si="7"/>
        <v>0</v>
      </c>
      <c r="C137" s="496" t="s">
        <v>857</v>
      </c>
      <c r="D137" s="497" t="s">
        <v>858</v>
      </c>
      <c r="E137" s="68" t="str">
        <f t="shared" si="5"/>
        <v xml:space="preserve">Risk Management - KiD  - M15 </v>
      </c>
      <c r="F137" s="498" t="s">
        <v>859</v>
      </c>
      <c r="G137" s="68" t="str">
        <f t="shared" si="6"/>
        <v xml:space="preserve">Risk Management - KiD  - M15 </v>
      </c>
      <c r="I137" s="15"/>
      <c r="K137" s="455" cm="1">
        <f t="array" ref="K137">SUM(IF(ISBLANK(C137:F137),1,0))</f>
        <v>0</v>
      </c>
    </row>
    <row r="138" spans="1:11" ht="20.149999999999999" customHeight="1" x14ac:dyDescent="0.35">
      <c r="A138" s="48">
        <f t="shared" si="7"/>
        <v>0</v>
      </c>
      <c r="C138" s="496" t="s">
        <v>860</v>
      </c>
      <c r="D138" s="497" t="s">
        <v>861</v>
      </c>
      <c r="E138" s="68" t="str">
        <f t="shared" si="5"/>
        <v>Resource Management - M16</v>
      </c>
      <c r="F138" s="498" t="s">
        <v>862</v>
      </c>
      <c r="G138" s="68" t="str">
        <f t="shared" si="6"/>
        <v>Resource Management - M16</v>
      </c>
      <c r="I138" s="15"/>
      <c r="K138" s="455" cm="1">
        <f t="array" ref="K138">SUM(IF(ISBLANK(C138:F138),1,0))</f>
        <v>0</v>
      </c>
    </row>
    <row r="139" spans="1:11" ht="20.149999999999999" customHeight="1" x14ac:dyDescent="0.35">
      <c r="A139" s="48">
        <f t="shared" si="7"/>
        <v>0</v>
      </c>
      <c r="C139" s="496" t="s">
        <v>863</v>
      </c>
      <c r="D139" s="497" t="s">
        <v>864</v>
      </c>
      <c r="E139" s="68" t="str">
        <f t="shared" si="5"/>
        <v>Stakeholder Engagement - M17</v>
      </c>
      <c r="F139" s="498" t="s">
        <v>865</v>
      </c>
      <c r="G139" s="68" t="str">
        <f t="shared" si="6"/>
        <v>Stakeholder Engagement - M17</v>
      </c>
      <c r="I139" s="15"/>
      <c r="K139" s="455" cm="1">
        <f t="array" ref="K139">SUM(IF(ISBLANK(C139:F139),1,0))</f>
        <v>0</v>
      </c>
    </row>
    <row r="140" spans="1:11" ht="20.149999999999999" customHeight="1" x14ac:dyDescent="0.35">
      <c r="A140" s="48">
        <f t="shared" si="7"/>
        <v>0</v>
      </c>
      <c r="C140" s="496" t="s">
        <v>866</v>
      </c>
      <c r="D140" s="497" t="s">
        <v>867</v>
      </c>
      <c r="E140" s="68" t="str">
        <f t="shared" si="5"/>
        <v>Business Change - M18</v>
      </c>
      <c r="F140" s="498" t="s">
        <v>868</v>
      </c>
      <c r="G140" s="68" t="str">
        <f t="shared" si="6"/>
        <v>Business Change - M18</v>
      </c>
      <c r="I140" s="15"/>
      <c r="K140" s="455" cm="1">
        <f t="array" ref="K140">SUM(IF(ISBLANK(C140:F140),1,0))</f>
        <v>0</v>
      </c>
    </row>
    <row r="141" spans="1:11" ht="20.149999999999999" customHeight="1" x14ac:dyDescent="0.35">
      <c r="A141" s="48">
        <f t="shared" si="7"/>
        <v>0</v>
      </c>
      <c r="C141" s="496" t="s">
        <v>869</v>
      </c>
      <c r="D141" s="497" t="s">
        <v>870</v>
      </c>
      <c r="E141" s="68" t="str">
        <f t="shared" ref="E141:E204" si="8">_xlfn.TEXTJOIN(" - ",TRUE,C141:D141)</f>
        <v xml:space="preserve">The Public Sector Equality Duty (PSED)  - M19 </v>
      </c>
      <c r="F141" s="498" t="s">
        <v>871</v>
      </c>
      <c r="G141" s="68" t="str">
        <f t="shared" ref="G141:G204" si="9">_xlfn.TEXTJOIN(" - ",TRUE,C141:D141)</f>
        <v xml:space="preserve">The Public Sector Equality Duty (PSED)  - M19 </v>
      </c>
      <c r="I141" s="15"/>
      <c r="K141" s="455" cm="1">
        <f t="array" ref="K141">SUM(IF(ISBLANK(C141:F141),1,0))</f>
        <v>0</v>
      </c>
    </row>
    <row r="142" spans="1:11" ht="20.149999999999999" customHeight="1" x14ac:dyDescent="0.35">
      <c r="A142" s="48">
        <f t="shared" si="7"/>
        <v>0</v>
      </c>
      <c r="C142" s="496" t="s">
        <v>418</v>
      </c>
      <c r="D142" s="497" t="s">
        <v>872</v>
      </c>
      <c r="E142" s="68" t="str">
        <f t="shared" si="8"/>
        <v>Social Value - M20</v>
      </c>
      <c r="F142" s="498" t="s">
        <v>873</v>
      </c>
      <c r="G142" s="68" t="str">
        <f t="shared" si="9"/>
        <v>Social Value - M20</v>
      </c>
      <c r="I142" s="15"/>
      <c r="K142" s="455" cm="1">
        <f t="array" ref="K142">SUM(IF(ISBLANK(C142:F142),1,0))</f>
        <v>0</v>
      </c>
    </row>
    <row r="143" spans="1:11" ht="20.149999999999999" customHeight="1" x14ac:dyDescent="0.35">
      <c r="A143" s="48">
        <f t="shared" si="7"/>
        <v>0</v>
      </c>
      <c r="C143" s="496" t="s">
        <v>874</v>
      </c>
      <c r="D143" s="497" t="s">
        <v>875</v>
      </c>
      <c r="E143" s="68" t="str">
        <f t="shared" si="8"/>
        <v>ITEA Principles  - M21</v>
      </c>
      <c r="F143" s="498" t="s">
        <v>876</v>
      </c>
      <c r="G143" s="68" t="str">
        <f t="shared" si="9"/>
        <v>ITEA Principles  - M21</v>
      </c>
      <c r="I143" s="15"/>
      <c r="K143" s="455" cm="1">
        <f t="array" ref="K143">SUM(IF(ISBLANK(C143:F143),1,0))</f>
        <v>0</v>
      </c>
    </row>
    <row r="144" spans="1:11" ht="20.149999999999999" customHeight="1" x14ac:dyDescent="0.35">
      <c r="A144" s="48">
        <f t="shared" si="7"/>
        <v>0</v>
      </c>
      <c r="C144" s="496" t="s">
        <v>877</v>
      </c>
      <c r="D144" s="497" t="s">
        <v>878</v>
      </c>
      <c r="E144" s="68" t="str">
        <f t="shared" si="8"/>
        <v>Project Quality Management Plan (PQMP)  - M22</v>
      </c>
      <c r="F144" s="498" t="s">
        <v>879</v>
      </c>
      <c r="G144" s="68" t="str">
        <f t="shared" si="9"/>
        <v>Project Quality Management Plan (PQMP)  - M22</v>
      </c>
      <c r="I144" s="15"/>
      <c r="K144" s="455" cm="1">
        <f t="array" ref="K144">SUM(IF(ISBLANK(C144:F144),1,0))</f>
        <v>0</v>
      </c>
    </row>
    <row r="145" spans="1:11" ht="20.149999999999999" customHeight="1" x14ac:dyDescent="0.35">
      <c r="A145" s="48">
        <f t="shared" si="7"/>
        <v>0</v>
      </c>
      <c r="C145" s="496" t="s">
        <v>880</v>
      </c>
      <c r="D145" s="497" t="s">
        <v>881</v>
      </c>
      <c r="E145" s="68" t="str">
        <f t="shared" si="8"/>
        <v xml:space="preserve">Programme Organisation  - M23 </v>
      </c>
      <c r="F145" s="498" t="s">
        <v>882</v>
      </c>
      <c r="G145" s="68" t="str">
        <f t="shared" si="9"/>
        <v xml:space="preserve">Programme Organisation  - M23 </v>
      </c>
      <c r="I145" s="15"/>
      <c r="K145" s="455" cm="1">
        <f t="array" ref="K145">SUM(IF(ISBLANK(C145:F145),1,0))</f>
        <v>0</v>
      </c>
    </row>
    <row r="146" spans="1:11" ht="20.149999999999999" customHeight="1" x14ac:dyDescent="0.35">
      <c r="A146" s="48"/>
      <c r="C146" s="496" t="s">
        <v>883</v>
      </c>
      <c r="D146" s="497" t="s">
        <v>884</v>
      </c>
      <c r="E146" s="68" t="str">
        <f t="shared" si="8"/>
        <v>Contingent Labour, Consultancy &amp; Professional Services - M24</v>
      </c>
      <c r="F146" s="498" t="s">
        <v>885</v>
      </c>
      <c r="G146" s="68" t="str">
        <f t="shared" si="9"/>
        <v>Contingent Labour, Consultancy &amp; Professional Services - M24</v>
      </c>
      <c r="I146" s="15"/>
      <c r="K146" s="412"/>
    </row>
    <row r="147" spans="1:11" ht="20.149999999999999" customHeight="1" x14ac:dyDescent="0.35">
      <c r="A147" s="48"/>
      <c r="C147" s="496" t="s">
        <v>886</v>
      </c>
      <c r="D147" s="497" t="s">
        <v>887</v>
      </c>
      <c r="E147" s="68" t="str">
        <f t="shared" si="8"/>
        <v>Lifecycle Management  - M25</v>
      </c>
      <c r="F147" s="498" t="s">
        <v>888</v>
      </c>
      <c r="G147" s="68" t="str">
        <f t="shared" si="9"/>
        <v>Lifecycle Management  - M25</v>
      </c>
      <c r="I147" s="15"/>
      <c r="K147" s="412"/>
    </row>
    <row r="148" spans="1:11" ht="20.149999999999999" customHeight="1" x14ac:dyDescent="0.35">
      <c r="A148" s="48"/>
      <c r="C148" s="496" t="s">
        <v>889</v>
      </c>
      <c r="D148" s="497" t="s">
        <v>890</v>
      </c>
      <c r="E148" s="68" t="str">
        <f t="shared" si="8"/>
        <v>BIM Framework - M26</v>
      </c>
      <c r="F148" s="498" t="s">
        <v>891</v>
      </c>
      <c r="G148" s="68" t="str">
        <f t="shared" si="9"/>
        <v>BIM Framework - M26</v>
      </c>
      <c r="I148" s="15"/>
      <c r="K148" s="412"/>
    </row>
    <row r="149" spans="1:11" ht="20.149999999999999" customHeight="1" x14ac:dyDescent="0.35">
      <c r="A149" s="48"/>
      <c r="C149" s="496" t="s">
        <v>892</v>
      </c>
      <c r="D149" s="497" t="s">
        <v>893</v>
      </c>
      <c r="E149" s="68" t="str">
        <f t="shared" si="8"/>
        <v>Approvals - JSP 850  - M27</v>
      </c>
      <c r="F149" s="498" t="s">
        <v>642</v>
      </c>
      <c r="G149" s="68" t="str">
        <f t="shared" si="9"/>
        <v>Approvals - JSP 850  - M27</v>
      </c>
      <c r="I149" s="15"/>
      <c r="K149" s="412"/>
    </row>
    <row r="150" spans="1:11" ht="20.149999999999999" customHeight="1" x14ac:dyDescent="0.35">
      <c r="A150" s="48"/>
      <c r="C150" s="496" t="s">
        <v>894</v>
      </c>
      <c r="D150" s="497" t="s">
        <v>895</v>
      </c>
      <c r="E150" s="68" t="str">
        <f t="shared" si="8"/>
        <v>Risk Management Strategy  - M28</v>
      </c>
      <c r="F150" s="498" t="s">
        <v>896</v>
      </c>
      <c r="G150" s="68" t="str">
        <f t="shared" si="9"/>
        <v>Risk Management Strategy  - M28</v>
      </c>
      <c r="I150" s="15"/>
      <c r="K150" s="412"/>
    </row>
    <row r="151" spans="1:11" ht="20.149999999999999" customHeight="1" x14ac:dyDescent="0.35">
      <c r="A151" s="48"/>
      <c r="C151" s="496" t="s">
        <v>897</v>
      </c>
      <c r="D151" s="497" t="s">
        <v>898</v>
      </c>
      <c r="E151" s="68" t="str">
        <f t="shared" si="8"/>
        <v>Risk Management Plan  - M29</v>
      </c>
      <c r="F151" s="498" t="s">
        <v>899</v>
      </c>
      <c r="G151" s="68" t="str">
        <f t="shared" si="9"/>
        <v>Risk Management Plan  - M29</v>
      </c>
      <c r="I151" s="15"/>
      <c r="K151" s="412"/>
    </row>
    <row r="152" spans="1:11" ht="20.149999999999999" customHeight="1" x14ac:dyDescent="0.35">
      <c r="A152" s="48"/>
      <c r="C152" s="496" t="s">
        <v>900</v>
      </c>
      <c r="D152" s="497" t="s">
        <v>901</v>
      </c>
      <c r="E152" s="68" t="str">
        <f t="shared" si="8"/>
        <v>Safety Risk Management - M30</v>
      </c>
      <c r="F152" s="498" t="s">
        <v>902</v>
      </c>
      <c r="G152" s="68" t="str">
        <f t="shared" si="9"/>
        <v>Safety Risk Management - M30</v>
      </c>
      <c r="I152" s="15"/>
      <c r="K152" s="412"/>
    </row>
    <row r="153" spans="1:11" ht="20.149999999999999" customHeight="1" x14ac:dyDescent="0.35">
      <c r="A153" s="48"/>
      <c r="C153" s="496" t="s">
        <v>903</v>
      </c>
      <c r="D153" s="497" t="s">
        <v>904</v>
      </c>
      <c r="E153" s="68" t="str">
        <f t="shared" si="8"/>
        <v>Integration and Interoperability Risk Management - M31</v>
      </c>
      <c r="F153" s="498" t="s">
        <v>905</v>
      </c>
      <c r="G153" s="68" t="str">
        <f t="shared" si="9"/>
        <v>Integration and Interoperability Risk Management - M31</v>
      </c>
      <c r="I153" s="15"/>
      <c r="K153" s="412"/>
    </row>
    <row r="154" spans="1:11" ht="20.149999999999999" customHeight="1" x14ac:dyDescent="0.35">
      <c r="A154" s="48"/>
      <c r="C154" s="496" t="s">
        <v>906</v>
      </c>
      <c r="D154" s="497" t="s">
        <v>907</v>
      </c>
      <c r="E154" s="68" t="str">
        <f t="shared" si="8"/>
        <v>Estimating Techniques  - M32</v>
      </c>
      <c r="F154" s="498" t="s">
        <v>908</v>
      </c>
      <c r="G154" s="68" t="str">
        <f t="shared" si="9"/>
        <v>Estimating Techniques  - M32</v>
      </c>
      <c r="I154" s="15"/>
      <c r="K154" s="412"/>
    </row>
    <row r="155" spans="1:11" ht="20.149999999999999" customHeight="1" x14ac:dyDescent="0.35">
      <c r="A155" s="48"/>
      <c r="C155" s="496" t="s">
        <v>909</v>
      </c>
      <c r="D155" s="497" t="s">
        <v>910</v>
      </c>
      <c r="E155" s="68" t="str">
        <f t="shared" si="8"/>
        <v xml:space="preserve">Risk Response Stage  - M33 </v>
      </c>
      <c r="F155" s="498" t="s">
        <v>911</v>
      </c>
      <c r="G155" s="68" t="str">
        <f t="shared" si="9"/>
        <v xml:space="preserve">Risk Response Stage  - M33 </v>
      </c>
      <c r="I155" s="15"/>
      <c r="K155" s="412"/>
    </row>
    <row r="156" spans="1:11" ht="20.149999999999999" customHeight="1" x14ac:dyDescent="0.35">
      <c r="A156" s="48"/>
      <c r="C156" s="496" t="s">
        <v>912</v>
      </c>
      <c r="D156" s="497" t="s">
        <v>913</v>
      </c>
      <c r="E156" s="68" t="str">
        <f t="shared" si="8"/>
        <v>Opportunity Management  - M34</v>
      </c>
      <c r="F156" s="498" t="s">
        <v>914</v>
      </c>
      <c r="G156" s="68" t="str">
        <f t="shared" si="9"/>
        <v>Opportunity Management  - M34</v>
      </c>
      <c r="I156" s="15"/>
      <c r="K156" s="412"/>
    </row>
    <row r="157" spans="1:11" ht="20.149999999999999" customHeight="1" x14ac:dyDescent="0.35">
      <c r="A157" s="48"/>
      <c r="C157" s="496" t="s">
        <v>915</v>
      </c>
      <c r="D157" s="497" t="s">
        <v>916</v>
      </c>
      <c r="E157" s="68" t="str">
        <f t="shared" si="8"/>
        <v>KiD S&amp;EP General Policy and Standards page - M35</v>
      </c>
      <c r="F157" s="498" t="s">
        <v>917</v>
      </c>
      <c r="G157" s="68" t="str">
        <f t="shared" si="9"/>
        <v>KiD S&amp;EP General Policy and Standards page - M35</v>
      </c>
      <c r="I157" s="15"/>
      <c r="K157" s="412"/>
    </row>
    <row r="158" spans="1:11" ht="20.149999999999999" customHeight="1" x14ac:dyDescent="0.35">
      <c r="A158" s="48"/>
      <c r="C158" s="496" t="s">
        <v>915</v>
      </c>
      <c r="D158" s="497" t="s">
        <v>918</v>
      </c>
      <c r="E158" s="68" t="str">
        <f t="shared" si="8"/>
        <v>KiD S&amp;EP General Policy and Standards page - M36</v>
      </c>
      <c r="F158" s="498" t="s">
        <v>917</v>
      </c>
      <c r="G158" s="68" t="str">
        <f t="shared" si="9"/>
        <v>KiD S&amp;EP General Policy and Standards page - M36</v>
      </c>
      <c r="I158" s="15"/>
      <c r="K158" s="412"/>
    </row>
    <row r="159" spans="1:11" ht="20.149999999999999" customHeight="1" x14ac:dyDescent="0.35">
      <c r="A159" s="48"/>
      <c r="C159" s="496" t="s">
        <v>919</v>
      </c>
      <c r="D159" s="497" t="s">
        <v>920</v>
      </c>
      <c r="E159" s="68" t="str">
        <f t="shared" si="8"/>
        <v> JSP 376 - M37</v>
      </c>
      <c r="F159" s="498" t="s">
        <v>681</v>
      </c>
      <c r="G159" s="68" t="str">
        <f t="shared" si="9"/>
        <v> JSP 376 - M37</v>
      </c>
      <c r="I159" s="15"/>
      <c r="K159" s="412"/>
    </row>
    <row r="160" spans="1:11" ht="20.149999999999999" customHeight="1" x14ac:dyDescent="0.35">
      <c r="A160" s="48"/>
      <c r="C160" s="496" t="s">
        <v>921</v>
      </c>
      <c r="D160" s="497" t="s">
        <v>922</v>
      </c>
      <c r="E160" s="68" t="str">
        <f t="shared" si="8"/>
        <v xml:space="preserve"> Safety Evidence Summary Table -  JSP 376 annex D - M38</v>
      </c>
      <c r="F160" s="498" t="s">
        <v>681</v>
      </c>
      <c r="G160" s="68" t="str">
        <f t="shared" si="9"/>
        <v xml:space="preserve"> Safety Evidence Summary Table -  JSP 376 annex D - M38</v>
      </c>
      <c r="I160" s="15"/>
      <c r="K160" s="412"/>
    </row>
    <row r="161" spans="1:11" ht="20.149999999999999" customHeight="1" x14ac:dyDescent="0.35">
      <c r="A161" s="48"/>
      <c r="C161" s="496" t="s">
        <v>923</v>
      </c>
      <c r="D161" s="497" t="s">
        <v>924</v>
      </c>
      <c r="E161" s="68" t="str">
        <f t="shared" si="8"/>
        <v>OSA - M39</v>
      </c>
      <c r="F161" s="498" t="s">
        <v>925</v>
      </c>
      <c r="G161" s="68" t="str">
        <f t="shared" si="9"/>
        <v>OSA - M39</v>
      </c>
      <c r="I161" s="15"/>
      <c r="K161" s="412"/>
    </row>
    <row r="162" spans="1:11" ht="20.149999999999999" customHeight="1" x14ac:dyDescent="0.35">
      <c r="A162" s="48"/>
      <c r="C162" s="496" t="s">
        <v>926</v>
      </c>
      <c r="D162" s="497" t="s">
        <v>927</v>
      </c>
      <c r="E162" s="68" t="str">
        <f t="shared" si="8"/>
        <v>Security Risk Management  - M40</v>
      </c>
      <c r="F162" s="498" t="s">
        <v>928</v>
      </c>
      <c r="G162" s="68" t="str">
        <f t="shared" si="9"/>
        <v>Security Risk Management  - M40</v>
      </c>
      <c r="I162" s="15"/>
      <c r="K162" s="412"/>
    </row>
    <row r="163" spans="1:11" ht="20.149999999999999" customHeight="1" x14ac:dyDescent="0.35">
      <c r="A163" s="48"/>
      <c r="C163" s="496" t="s">
        <v>929</v>
      </c>
      <c r="D163" s="497" t="s">
        <v>930</v>
      </c>
      <c r="E163" s="68" t="str">
        <f t="shared" si="8"/>
        <v>JSP 440 - M41</v>
      </c>
      <c r="F163" s="498" t="s">
        <v>931</v>
      </c>
      <c r="G163" s="68" t="str">
        <f t="shared" si="9"/>
        <v>JSP 440 - M41</v>
      </c>
      <c r="I163" s="15"/>
      <c r="K163" s="412"/>
    </row>
    <row r="164" spans="1:11" ht="20.149999999999999" customHeight="1" x14ac:dyDescent="0.35">
      <c r="A164" s="48"/>
      <c r="C164" s="496" t="s">
        <v>932</v>
      </c>
      <c r="D164" s="497" t="s">
        <v>933</v>
      </c>
      <c r="E164" s="68" t="str">
        <f t="shared" si="8"/>
        <v>Secure by Design - M42</v>
      </c>
      <c r="F164" s="498" t="s">
        <v>934</v>
      </c>
      <c r="G164" s="68" t="str">
        <f t="shared" si="9"/>
        <v>Secure by Design - M42</v>
      </c>
      <c r="I164" s="15"/>
      <c r="K164" s="412"/>
    </row>
    <row r="165" spans="1:11" ht="20.149999999999999" customHeight="1" x14ac:dyDescent="0.35">
      <c r="A165" s="48"/>
      <c r="C165" s="496" t="s">
        <v>935</v>
      </c>
      <c r="D165" s="497" t="s">
        <v>936</v>
      </c>
      <c r="E165" s="68" t="str">
        <f t="shared" si="8"/>
        <v>Protection of Personal Data  - M43</v>
      </c>
      <c r="F165" s="498" t="s">
        <v>937</v>
      </c>
      <c r="G165" s="68" t="str">
        <f t="shared" si="9"/>
        <v>Protection of Personal Data  - M43</v>
      </c>
      <c r="I165" s="15"/>
      <c r="K165" s="412"/>
    </row>
    <row r="166" spans="1:11" ht="20.149999999999999" customHeight="1" x14ac:dyDescent="0.35">
      <c r="A166" s="48"/>
      <c r="C166" s="496" t="s">
        <v>938</v>
      </c>
      <c r="D166" s="497" t="s">
        <v>939</v>
      </c>
      <c r="E166" s="68" t="str">
        <f t="shared" si="8"/>
        <v>Confidentiality and Information Security - M44</v>
      </c>
      <c r="F166" s="498" t="s">
        <v>940</v>
      </c>
      <c r="G166" s="68" t="str">
        <f t="shared" si="9"/>
        <v>Confidentiality and Information Security - M44</v>
      </c>
      <c r="I166" s="15"/>
      <c r="K166" s="412"/>
    </row>
    <row r="167" spans="1:11" ht="20.149999999999999" customHeight="1" x14ac:dyDescent="0.35">
      <c r="A167" s="48"/>
      <c r="C167" s="496" t="s">
        <v>941</v>
      </c>
      <c r="D167" s="497" t="s">
        <v>942</v>
      </c>
      <c r="E167" s="68" t="str">
        <f t="shared" si="8"/>
        <v>Project Manager's Guide to Commercial Considerations  - M45</v>
      </c>
      <c r="F167" s="498" t="s">
        <v>943</v>
      </c>
      <c r="G167" s="68" t="str">
        <f t="shared" si="9"/>
        <v>Project Manager's Guide to Commercial Considerations  - M45</v>
      </c>
      <c r="I167" s="15"/>
      <c r="K167" s="412"/>
    </row>
    <row r="168" spans="1:11" ht="20.149999999999999" customHeight="1" x14ac:dyDescent="0.35">
      <c r="A168" s="48"/>
      <c r="C168" s="496" t="s">
        <v>944</v>
      </c>
      <c r="D168" s="497" t="s">
        <v>945</v>
      </c>
      <c r="E168" s="68" t="str">
        <f t="shared" si="8"/>
        <v>Crypt-Key  - M46</v>
      </c>
      <c r="F168" s="498" t="s">
        <v>946</v>
      </c>
      <c r="G168" s="68" t="str">
        <f t="shared" si="9"/>
        <v>Crypt-Key  - M46</v>
      </c>
      <c r="I168" s="15"/>
      <c r="K168" s="412"/>
    </row>
    <row r="169" spans="1:11" ht="20.149999999999999" customHeight="1" x14ac:dyDescent="0.35">
      <c r="A169" s="48"/>
      <c r="C169" s="496" t="s">
        <v>947</v>
      </c>
      <c r="D169" s="497" t="s">
        <v>948</v>
      </c>
      <c r="E169" s="68" t="str">
        <f t="shared" si="8"/>
        <v>Defence Lines of Development - M47</v>
      </c>
      <c r="F169" s="498" t="s">
        <v>949</v>
      </c>
      <c r="G169" s="68" t="str">
        <f t="shared" si="9"/>
        <v>Defence Lines of Development - M47</v>
      </c>
      <c r="I169" s="15"/>
      <c r="K169" s="412"/>
    </row>
    <row r="170" spans="1:11" ht="20.149999999999999" customHeight="1" x14ac:dyDescent="0.35">
      <c r="A170" s="48"/>
      <c r="C170" s="496" t="s">
        <v>950</v>
      </c>
      <c r="D170" s="497" t="s">
        <v>951</v>
      </c>
      <c r="E170" s="68" t="str">
        <f t="shared" si="8"/>
        <v>Points of Contact - Support Solutions Envelope (SSE) - KiD - UK MOD - M48</v>
      </c>
      <c r="F170" s="498" t="s">
        <v>952</v>
      </c>
      <c r="G170" s="68" t="str">
        <f t="shared" si="9"/>
        <v>Points of Contact - Support Solutions Envelope (SSE) - KiD - UK MOD - M48</v>
      </c>
      <c r="I170" s="15"/>
      <c r="K170" s="412"/>
    </row>
    <row r="171" spans="1:11" ht="20.149999999999999" customHeight="1" x14ac:dyDescent="0.35">
      <c r="A171" s="48"/>
      <c r="C171" s="496" t="s">
        <v>953</v>
      </c>
      <c r="D171" s="497" t="s">
        <v>954</v>
      </c>
      <c r="E171" s="68" t="str">
        <f t="shared" si="8"/>
        <v>Support Solutions Envelope - M49</v>
      </c>
      <c r="F171" s="498" t="s">
        <v>955</v>
      </c>
      <c r="G171" s="68" t="str">
        <f t="shared" si="9"/>
        <v>Support Solutions Envelope - M49</v>
      </c>
      <c r="I171" s="15"/>
      <c r="K171" s="412"/>
    </row>
    <row r="172" spans="1:11" ht="20.149999999999999" customHeight="1" x14ac:dyDescent="0.35">
      <c r="A172" s="48"/>
      <c r="C172" s="496" t="s">
        <v>956</v>
      </c>
      <c r="D172" s="497" t="s">
        <v>957</v>
      </c>
      <c r="E172" s="68" t="str">
        <f t="shared" si="8"/>
        <v>Introduction to the ILS Supportability Analysis (SA) End-to-End (E2E) Process - Integrated Logistic Support (ILS) - KiD - UK MOD - M50</v>
      </c>
      <c r="F172" s="498" t="s">
        <v>958</v>
      </c>
      <c r="G172" s="68" t="str">
        <f t="shared" si="9"/>
        <v>Introduction to the ILS Supportability Analysis (SA) End-to-End (E2E) Process - Integrated Logistic Support (ILS) - KiD - UK MOD - M50</v>
      </c>
      <c r="I172" s="15"/>
      <c r="K172" s="412"/>
    </row>
    <row r="173" spans="1:11" ht="20.149999999999999" customHeight="1" x14ac:dyDescent="0.35">
      <c r="A173" s="48"/>
      <c r="C173" s="496" t="s">
        <v>959</v>
      </c>
      <c r="D173" s="497" t="s">
        <v>960</v>
      </c>
      <c r="E173" s="68" t="str">
        <f t="shared" si="8"/>
        <v>Cross-Cutting Theme (CCT) 1.1 - Integrated Logistic Support (ILS) Strategy and Planning - Support Solutions Envelope (SSE) - KiD - UK MOD - M51</v>
      </c>
      <c r="F173" s="498" t="s">
        <v>961</v>
      </c>
      <c r="G173" s="68" t="str">
        <f t="shared" si="9"/>
        <v>Cross-Cutting Theme (CCT) 1.1 - Integrated Logistic Support (ILS) Strategy and Planning - Support Solutions Envelope (SSE) - KiD - UK MOD - M51</v>
      </c>
      <c r="I173" s="15"/>
      <c r="K173" s="412"/>
    </row>
    <row r="174" spans="1:11" ht="20.149999999999999" customHeight="1" x14ac:dyDescent="0.35">
      <c r="A174" s="48"/>
      <c r="C174" s="496" t="s">
        <v>962</v>
      </c>
      <c r="D174" s="497" t="s">
        <v>963</v>
      </c>
      <c r="E174" s="68" t="str">
        <f t="shared" si="8"/>
        <v>Cross-Cutting Theme (CCT) 1.2 - Supportability Analysis (SA) - Support Solutions Envelope (SSE) - KiD - UK MOD - M52</v>
      </c>
      <c r="F174" s="498" t="s">
        <v>964</v>
      </c>
      <c r="G174" s="68" t="str">
        <f t="shared" si="9"/>
        <v>Cross-Cutting Theme (CCT) 1.2 - Supportability Analysis (SA) - Support Solutions Envelope (SSE) - KiD - UK MOD - M52</v>
      </c>
      <c r="I174" s="15"/>
      <c r="K174" s="412"/>
    </row>
    <row r="175" spans="1:11" ht="20.149999999999999" customHeight="1" x14ac:dyDescent="0.35">
      <c r="A175" s="48"/>
      <c r="C175" s="496" t="s">
        <v>965</v>
      </c>
      <c r="D175" s="497" t="s">
        <v>966</v>
      </c>
      <c r="E175" s="68" t="str">
        <f t="shared" si="8"/>
        <v>Cross-Cutting Theme (CCT) 1.6 - Transition to Service, Fielding and In-Service Support Planning - Support Solutions Envelope (SSE) - KiD - UK MOD - M53</v>
      </c>
      <c r="F175" s="498" t="s">
        <v>967</v>
      </c>
      <c r="G175" s="68" t="str">
        <f t="shared" si="9"/>
        <v>Cross-Cutting Theme (CCT) 1.6 - Transition to Service, Fielding and In-Service Support Planning - Support Solutions Envelope (SSE) - KiD - UK MOD - M53</v>
      </c>
      <c r="I175" s="15"/>
      <c r="K175" s="412"/>
    </row>
    <row r="176" spans="1:11" ht="20.149999999999999" customHeight="1" x14ac:dyDescent="0.35">
      <c r="A176" s="48"/>
      <c r="C176" s="496" t="s">
        <v>968</v>
      </c>
      <c r="D176" s="497" t="s">
        <v>969</v>
      </c>
      <c r="E176" s="68" t="str">
        <f t="shared" si="8"/>
        <v>Cross-Cutting Theme (CCT) 2 - Support and Supportability Requirements - Support Solutions Envelope (SSE) - KiD - UK MOD - M54</v>
      </c>
      <c r="F176" s="498" t="s">
        <v>970</v>
      </c>
      <c r="G176" s="68" t="str">
        <f t="shared" si="9"/>
        <v>Cross-Cutting Theme (CCT) 2 - Support and Supportability Requirements - Support Solutions Envelope (SSE) - KiD - UK MOD - M54</v>
      </c>
      <c r="I176" s="15"/>
      <c r="K176" s="412"/>
    </row>
    <row r="177" spans="1:11" ht="20.149999999999999" customHeight="1" x14ac:dyDescent="0.35">
      <c r="A177" s="48"/>
      <c r="C177" s="496" t="s">
        <v>971</v>
      </c>
      <c r="D177" s="497" t="s">
        <v>972</v>
      </c>
      <c r="E177" s="68" t="str">
        <f t="shared" si="8"/>
        <v>Cross-Cutting Theme (CCT) 2.2 - Use Study - Support Solutions Envelope (SSE) - KiD - UK MOD - M55</v>
      </c>
      <c r="F177" s="498" t="s">
        <v>973</v>
      </c>
      <c r="G177" s="68" t="str">
        <f t="shared" si="9"/>
        <v>Cross-Cutting Theme (CCT) 2.2 - Use Study - Support Solutions Envelope (SSE) - KiD - UK MOD - M55</v>
      </c>
      <c r="I177" s="15"/>
      <c r="K177" s="412"/>
    </row>
    <row r="178" spans="1:11" ht="20.149999999999999" customHeight="1" x14ac:dyDescent="0.35">
      <c r="A178" s="48"/>
      <c r="C178" s="496" t="s">
        <v>974</v>
      </c>
      <c r="D178" s="497" t="s">
        <v>975</v>
      </c>
      <c r="E178" s="68" t="str">
        <f t="shared" si="8"/>
        <v>Cross-Cutting Theme (CCT) 3 - Contracting for Support - Support Solutions Envelope (SSE) - KiD - UK MOD - M56</v>
      </c>
      <c r="F178" s="498" t="s">
        <v>976</v>
      </c>
      <c r="G178" s="68" t="str">
        <f t="shared" si="9"/>
        <v>Cross-Cutting Theme (CCT) 3 - Contracting for Support - Support Solutions Envelope (SSE) - KiD - UK MOD - M56</v>
      </c>
      <c r="I178" s="15"/>
      <c r="K178" s="412"/>
    </row>
    <row r="179" spans="1:11" ht="20.149999999999999" customHeight="1" x14ac:dyDescent="0.35">
      <c r="A179" s="48"/>
      <c r="C179" s="496" t="s">
        <v>977</v>
      </c>
      <c r="D179" s="497" t="s">
        <v>978</v>
      </c>
      <c r="E179" s="68" t="str">
        <f t="shared" si="8"/>
        <v>Cross-Cutting Theme (CCT) 3.3 Contractor Support to Operations (CSO) - Support Solutions Envelope (SSE) - KiD - UK MOD - M57</v>
      </c>
      <c r="F179" s="498" t="s">
        <v>979</v>
      </c>
      <c r="G179" s="68" t="str">
        <f t="shared" si="9"/>
        <v>Cross-Cutting Theme (CCT) 3.3 Contractor Support to Operations (CSO) - Support Solutions Envelope (SSE) - KiD - UK MOD - M57</v>
      </c>
      <c r="I179" s="15"/>
      <c r="K179" s="412"/>
    </row>
    <row r="180" spans="1:11" ht="20.149999999999999" customHeight="1" x14ac:dyDescent="0.35">
      <c r="A180" s="48"/>
      <c r="C180" s="496" t="s">
        <v>980</v>
      </c>
      <c r="D180" s="497" t="s">
        <v>981</v>
      </c>
      <c r="E180" s="68" t="str">
        <f t="shared" si="8"/>
        <v>Cross-Cutting Theme (CCT) 4 - Support Information and Data Management - Support Solutions Envelope (SSE) - KiD - UK MOD - M58</v>
      </c>
      <c r="F180" s="498" t="s">
        <v>982</v>
      </c>
      <c r="G180" s="68" t="str">
        <f t="shared" si="9"/>
        <v>Cross-Cutting Theme (CCT) 4 - Support Information and Data Management - Support Solutions Envelope (SSE) - KiD - UK MOD - M58</v>
      </c>
      <c r="I180" s="15"/>
      <c r="K180" s="412"/>
    </row>
    <row r="181" spans="1:11" ht="20.149999999999999" customHeight="1" x14ac:dyDescent="0.35">
      <c r="A181" s="48"/>
      <c r="C181" s="496" t="s">
        <v>983</v>
      </c>
      <c r="D181" s="497" t="s">
        <v>984</v>
      </c>
      <c r="E181" s="68" t="str">
        <f t="shared" si="8"/>
        <v>Cross-Cutting Theme (CCT) 5 - Obsolescence Management and Configuration Management - Support Solutions Envelope (SSE) - KiD - UK MOD - M59</v>
      </c>
      <c r="F181" s="498" t="s">
        <v>985</v>
      </c>
      <c r="G181" s="68" t="str">
        <f t="shared" si="9"/>
        <v>Cross-Cutting Theme (CCT) 5 - Obsolescence Management and Configuration Management - Support Solutions Envelope (SSE) - KiD - UK MOD - M59</v>
      </c>
      <c r="I181" s="15"/>
      <c r="K181" s="412"/>
    </row>
    <row r="182" spans="1:11" ht="20.149999999999999" customHeight="1" x14ac:dyDescent="0.35">
      <c r="A182" s="48"/>
      <c r="C182" s="496" t="s">
        <v>986</v>
      </c>
      <c r="D182" s="497" t="s">
        <v>987</v>
      </c>
      <c r="E182" s="68" t="str">
        <f t="shared" si="8"/>
        <v>Cross-Cutting Theme (CCT) 6 - Sustainable Support - Support Solutions Envelope (SSE) - KiD - UK MOD - M60</v>
      </c>
      <c r="F182" s="498" t="s">
        <v>988</v>
      </c>
      <c r="G182" s="68" t="str">
        <f t="shared" si="9"/>
        <v>Cross-Cutting Theme (CCT) 6 - Sustainable Support - Support Solutions Envelope (SSE) - KiD - UK MOD - M60</v>
      </c>
      <c r="I182" s="15"/>
      <c r="K182" s="412"/>
    </row>
    <row r="183" spans="1:11" ht="20.149999999999999" customHeight="1" x14ac:dyDescent="0.35">
      <c r="A183" s="48"/>
      <c r="C183" s="496" t="s">
        <v>989</v>
      </c>
      <c r="D183" s="497" t="s">
        <v>990</v>
      </c>
      <c r="E183" s="68" t="str">
        <f t="shared" si="8"/>
        <v>Core Development Area (CDA) 1 - Reliability and Maintainability (R&amp;M) - Support Solutions Envelope (SSE) - KiD - UK MOD - M61</v>
      </c>
      <c r="F183" s="498" t="s">
        <v>991</v>
      </c>
      <c r="G183" s="68" t="str">
        <f t="shared" si="9"/>
        <v>Core Development Area (CDA) 1 - Reliability and Maintainability (R&amp;M) - Support Solutions Envelope (SSE) - KiD - UK MOD - M61</v>
      </c>
      <c r="I183" s="15"/>
      <c r="K183" s="412"/>
    </row>
    <row r="184" spans="1:11" ht="20.149999999999999" customHeight="1" x14ac:dyDescent="0.35">
      <c r="A184" s="48"/>
      <c r="C184" s="496" t="s">
        <v>992</v>
      </c>
      <c r="D184" s="497" t="s">
        <v>993</v>
      </c>
      <c r="E184" s="68" t="str">
        <f t="shared" si="8"/>
        <v>Core Development Area (CDA) 2 - Human Factors Integration (HFI) - Support Solutions Envelope (SSE) - KiD - UK MOD - M62</v>
      </c>
      <c r="F184" s="498" t="s">
        <v>994</v>
      </c>
      <c r="G184" s="68" t="str">
        <f t="shared" si="9"/>
        <v>Core Development Area (CDA) 2 - Human Factors Integration (HFI) - Support Solutions Envelope (SSE) - KiD - UK MOD - M62</v>
      </c>
      <c r="I184" s="15"/>
      <c r="K184" s="412"/>
    </row>
    <row r="185" spans="1:11" ht="20.149999999999999" customHeight="1" x14ac:dyDescent="0.35">
      <c r="A185" s="48"/>
      <c r="C185" s="496" t="s">
        <v>995</v>
      </c>
      <c r="D185" s="497" t="s">
        <v>996</v>
      </c>
      <c r="E185" s="68" t="str">
        <f t="shared" si="8"/>
        <v>Core Development Area (CDA) 3 - Maintenance Planning - Support Solutions Envelope (SSE) - KiD - UK MOD - M63</v>
      </c>
      <c r="F185" s="498" t="s">
        <v>997</v>
      </c>
      <c r="G185" s="68" t="str">
        <f t="shared" si="9"/>
        <v>Core Development Area (CDA) 3 - Maintenance Planning - Support Solutions Envelope (SSE) - KiD - UK MOD - M63</v>
      </c>
      <c r="I185" s="15"/>
      <c r="K185" s="412"/>
    </row>
    <row r="186" spans="1:11" ht="20.149999999999999" customHeight="1" x14ac:dyDescent="0.35">
      <c r="A186" s="48"/>
      <c r="C186" s="496" t="s">
        <v>998</v>
      </c>
      <c r="D186" s="497" t="s">
        <v>999</v>
      </c>
      <c r="E186" s="68" t="str">
        <f t="shared" si="8"/>
        <v>Core Development Area (CDA) 4 - Support and Test Equipment (S&amp;TE) - Support Solutions Envelope (SSE) - KiD - UK MOD - M64</v>
      </c>
      <c r="F186" s="498" t="s">
        <v>1000</v>
      </c>
      <c r="G186" s="68" t="str">
        <f t="shared" si="9"/>
        <v>Core Development Area (CDA) 4 - Support and Test Equipment (S&amp;TE) - Support Solutions Envelope (SSE) - KiD - UK MOD - M64</v>
      </c>
      <c r="I186" s="15"/>
      <c r="K186" s="412"/>
    </row>
    <row r="187" spans="1:11" ht="20.149999999999999" customHeight="1" x14ac:dyDescent="0.35">
      <c r="A187" s="48"/>
      <c r="C187" s="496" t="s">
        <v>1001</v>
      </c>
      <c r="D187" s="497" t="s">
        <v>1002</v>
      </c>
      <c r="E187" s="68" t="str">
        <f t="shared" si="8"/>
        <v>Core Development Area (CDA) 5 - Technical Documentation - Support Solutions Envelope (SSE) - KiD - UK MOD - M65</v>
      </c>
      <c r="F187" s="498" t="s">
        <v>1003</v>
      </c>
      <c r="G187" s="68" t="str">
        <f t="shared" si="9"/>
        <v>Core Development Area (CDA) 5 - Technical Documentation - Support Solutions Envelope (SSE) - KiD - UK MOD - M65</v>
      </c>
      <c r="I187" s="15"/>
      <c r="K187" s="412"/>
    </row>
    <row r="188" spans="1:11" ht="20.149999999999999" customHeight="1" x14ac:dyDescent="0.35">
      <c r="A188" s="48"/>
      <c r="C188" s="496" t="s">
        <v>1004</v>
      </c>
      <c r="D188" s="497" t="s">
        <v>1005</v>
      </c>
      <c r="E188" s="68" t="str">
        <f t="shared" si="8"/>
        <v>Core Development Area (CDA) 6 - Facilities and Infrastructure - Support Solutions Envelope (SSE) - KiD - UK MOD - M66</v>
      </c>
      <c r="F188" s="498" t="s">
        <v>1006</v>
      </c>
      <c r="G188" s="68" t="str">
        <f t="shared" si="9"/>
        <v>Core Development Area (CDA) 6 - Facilities and Infrastructure - Support Solutions Envelope (SSE) - KiD - UK MOD - M66</v>
      </c>
      <c r="I188" s="15"/>
      <c r="K188" s="412"/>
    </row>
    <row r="189" spans="1:11" ht="20.149999999999999" customHeight="1" x14ac:dyDescent="0.35">
      <c r="A189" s="48"/>
      <c r="C189" s="496" t="s">
        <v>1007</v>
      </c>
      <c r="D189" s="497" t="s">
        <v>1008</v>
      </c>
      <c r="E189" s="68" t="str">
        <f t="shared" si="8"/>
        <v>Core Development Area (CDA) 7 - Training and Training Equipment (T&amp;TE) - Support Solutions Envelope (SSE) - KiD - UK MOD - M67</v>
      </c>
      <c r="F189" s="498" t="s">
        <v>1009</v>
      </c>
      <c r="G189" s="68" t="str">
        <f t="shared" si="9"/>
        <v>Core Development Area (CDA) 7 - Training and Training Equipment (T&amp;TE) - Support Solutions Envelope (SSE) - KiD - UK MOD - M67</v>
      </c>
      <c r="I189" s="15"/>
      <c r="K189" s="412"/>
    </row>
    <row r="190" spans="1:11" ht="20.149999999999999" customHeight="1" x14ac:dyDescent="0.35">
      <c r="A190" s="48"/>
      <c r="C190" s="496" t="s">
        <v>1010</v>
      </c>
      <c r="D190" s="497" t="s">
        <v>1011</v>
      </c>
      <c r="E190" s="68" t="str">
        <f t="shared" si="8"/>
        <v>Core Development Area (CDA) 8 - Software Support and Associated Licensing - Support Solutions Envelope (SSE) - KiD - UK MOD - M68</v>
      </c>
      <c r="F190" s="498" t="s">
        <v>1012</v>
      </c>
      <c r="G190" s="68" t="str">
        <f t="shared" si="9"/>
        <v>Core Development Area (CDA) 8 - Software Support and Associated Licensing - Support Solutions Envelope (SSE) - KiD - UK MOD - M68</v>
      </c>
      <c r="I190" s="15"/>
      <c r="K190" s="412"/>
    </row>
    <row r="191" spans="1:11" ht="20.149999999999999" customHeight="1" x14ac:dyDescent="0.35">
      <c r="A191" s="48"/>
      <c r="C191" s="496" t="s">
        <v>1013</v>
      </c>
      <c r="D191" s="497" t="s">
        <v>1014</v>
      </c>
      <c r="E191" s="68" t="str">
        <f t="shared" si="8"/>
        <v>Core Development Area (CDA) 9 - Equipment Transportability - Support Solutions Envelope (SSE) - KiD - UK MOD - M69</v>
      </c>
      <c r="F191" s="498" t="s">
        <v>1015</v>
      </c>
      <c r="G191" s="68" t="str">
        <f t="shared" si="9"/>
        <v>Core Development Area (CDA) 9 - Equipment Transportability - Support Solutions Envelope (SSE) - KiD - UK MOD - M69</v>
      </c>
      <c r="I191" s="15"/>
      <c r="K191" s="412"/>
    </row>
    <row r="192" spans="1:11" ht="20.149999999999999" customHeight="1" x14ac:dyDescent="0.35">
      <c r="A192" s="48"/>
      <c r="C192" s="496" t="s">
        <v>1016</v>
      </c>
      <c r="D192" s="497" t="s">
        <v>1017</v>
      </c>
      <c r="E192" s="68" t="str">
        <f t="shared" si="8"/>
        <v>Core Development Area (CDA) 10 - Inventory: Equipment Support and General Materiel - Support Solutions Envelope (SSE) - KiD - UK MOD - M70</v>
      </c>
      <c r="F192" s="498" t="s">
        <v>1018</v>
      </c>
      <c r="G192" s="68" t="str">
        <f t="shared" si="9"/>
        <v>Core Development Area (CDA) 10 - Inventory: Equipment Support and General Materiel - Support Solutions Envelope (SSE) - KiD - UK MOD - M70</v>
      </c>
      <c r="I192" s="15"/>
      <c r="K192" s="412"/>
    </row>
    <row r="193" spans="1:11" ht="20.149999999999999" customHeight="1" x14ac:dyDescent="0.35">
      <c r="A193" s="48"/>
      <c r="C193" s="496" t="s">
        <v>1019</v>
      </c>
      <c r="D193" s="497" t="s">
        <v>1020</v>
      </c>
      <c r="E193" s="68" t="str">
        <f t="shared" si="8"/>
        <v>Core Development Area (CDA) 11 - Inventory: Fuels, Lubricants Associated Products - Support Solutions Envelope (SSE) - KiD - UK MOD - M71</v>
      </c>
      <c r="F193" s="498" t="s">
        <v>1021</v>
      </c>
      <c r="G193" s="68" t="str">
        <f t="shared" si="9"/>
        <v>Core Development Area (CDA) 11 - Inventory: Fuels, Lubricants Associated Products - Support Solutions Envelope (SSE) - KiD - UK MOD - M71</v>
      </c>
      <c r="I193" s="15"/>
      <c r="K193" s="412"/>
    </row>
    <row r="194" spans="1:11" ht="20.149999999999999" customHeight="1" x14ac:dyDescent="0.35">
      <c r="A194" s="48"/>
      <c r="C194" s="496" t="s">
        <v>1022</v>
      </c>
      <c r="D194" s="497" t="s">
        <v>1023</v>
      </c>
      <c r="E194" s="68" t="str">
        <f t="shared" si="8"/>
        <v>Core Development Area (CDA) 12 - Inventory: Ammunition and Explosives - Support Solutions Envelope (SSE) - KiD - UK MOD - M72</v>
      </c>
      <c r="F194" s="498" t="s">
        <v>1024</v>
      </c>
      <c r="G194" s="68" t="str">
        <f t="shared" si="9"/>
        <v>Core Development Area (CDA) 12 - Inventory: Ammunition and Explosives - Support Solutions Envelope (SSE) - KiD - UK MOD - M72</v>
      </c>
      <c r="I194" s="15"/>
      <c r="K194" s="412"/>
    </row>
    <row r="195" spans="1:11" ht="20.149999999999999" customHeight="1" x14ac:dyDescent="0.35">
      <c r="A195" s="48"/>
      <c r="C195" s="496" t="s">
        <v>1025</v>
      </c>
      <c r="D195" s="497" t="s">
        <v>1026</v>
      </c>
      <c r="E195" s="68" t="str">
        <f t="shared" si="8"/>
        <v>Core Development Area (CDA) 13 - Supply Chain Management (SCM) - Support Solutions Envelope (SSE) - KiD - UK MOD - M73</v>
      </c>
      <c r="F195" s="498" t="s">
        <v>1027</v>
      </c>
      <c r="G195" s="68" t="str">
        <f t="shared" si="9"/>
        <v>Core Development Area (CDA) 13 - Supply Chain Management (SCM) - Support Solutions Envelope (SSE) - KiD - UK MOD - M73</v>
      </c>
      <c r="I195" s="15"/>
      <c r="K195" s="412"/>
    </row>
    <row r="196" spans="1:11" ht="20.149999999999999" customHeight="1" x14ac:dyDescent="0.35">
      <c r="A196" s="48"/>
      <c r="C196" s="496" t="s">
        <v>1028</v>
      </c>
      <c r="D196" s="497" t="s">
        <v>1029</v>
      </c>
      <c r="E196" s="68" t="str">
        <f t="shared" si="8"/>
        <v>Core Development Area (CDA) 14 - Codification - Support Solutions Envelope (SSE) - KiD - UK MOD - M74</v>
      </c>
      <c r="F196" s="498" t="s">
        <v>1030</v>
      </c>
      <c r="G196" s="68" t="str">
        <f t="shared" si="9"/>
        <v>Core Development Area (CDA) 14 - Codification - Support Solutions Envelope (SSE) - KiD - UK MOD - M74</v>
      </c>
      <c r="I196" s="15"/>
      <c r="K196" s="412"/>
    </row>
    <row r="197" spans="1:11" ht="20.149999999999999" customHeight="1" x14ac:dyDescent="0.35">
      <c r="A197" s="48"/>
      <c r="C197" s="496" t="s">
        <v>1031</v>
      </c>
      <c r="D197" s="497" t="s">
        <v>1032</v>
      </c>
      <c r="E197" s="68" t="str">
        <f t="shared" si="8"/>
        <v>Single Item Ownership (SIO)  - M75</v>
      </c>
      <c r="F197" s="498" t="s">
        <v>1033</v>
      </c>
      <c r="G197" s="68" t="str">
        <f t="shared" si="9"/>
        <v>Single Item Ownership (SIO)  - M75</v>
      </c>
      <c r="I197" s="15"/>
      <c r="K197" s="412"/>
    </row>
    <row r="198" spans="1:11" ht="20.149999999999999" customHeight="1" x14ac:dyDescent="0.35">
      <c r="A198" s="48"/>
      <c r="C198" s="496" t="s">
        <v>1034</v>
      </c>
      <c r="D198" s="497" t="s">
        <v>1035</v>
      </c>
      <c r="E198" s="68" t="str">
        <f t="shared" si="8"/>
        <v>Core Development Area (CDA) 16 - Packaging and Labelling - Support Solutions Envelope (SSE) - KiD - UK MOD - M76</v>
      </c>
      <c r="F198" s="498" t="s">
        <v>1036</v>
      </c>
      <c r="G198" s="68" t="str">
        <f t="shared" si="9"/>
        <v>Core Development Area (CDA) 16 - Packaging and Labelling - Support Solutions Envelope (SSE) - KiD - UK MOD - M76</v>
      </c>
      <c r="I198" s="15"/>
      <c r="K198" s="412"/>
    </row>
    <row r="199" spans="1:11" ht="20.149999999999999" customHeight="1" x14ac:dyDescent="0.35">
      <c r="A199" s="48"/>
      <c r="C199" s="496" t="s">
        <v>1037</v>
      </c>
      <c r="D199" s="497" t="s">
        <v>1038</v>
      </c>
      <c r="E199" s="68" t="str">
        <f t="shared" si="8"/>
        <v>Core Development Area (CDA) 17 - Handling, Storage and Distribution - Support Solutions Envelope (SSE) - KiD - UK MOD - M77</v>
      </c>
      <c r="F199" s="498" t="s">
        <v>1039</v>
      </c>
      <c r="G199" s="68" t="str">
        <f t="shared" si="9"/>
        <v>Core Development Area (CDA) 17 - Handling, Storage and Distribution - Support Solutions Envelope (SSE) - KiD - UK MOD - M77</v>
      </c>
      <c r="I199" s="15"/>
      <c r="K199" s="412"/>
    </row>
    <row r="200" spans="1:11" ht="20.149999999999999" customHeight="1" x14ac:dyDescent="0.35">
      <c r="A200" s="48"/>
      <c r="C200" s="496" t="s">
        <v>1040</v>
      </c>
      <c r="D200" s="497" t="s">
        <v>1041</v>
      </c>
      <c r="E200" s="68" t="str">
        <f t="shared" si="8"/>
        <v>Core Development Area (CDA) 18 - Accounting for Government Furnished Assets (GFA) - Support Solutions Envelope (SSE) - KiD - UK MOD - M78</v>
      </c>
      <c r="F200" s="498" t="s">
        <v>1042</v>
      </c>
      <c r="G200" s="68" t="str">
        <f t="shared" si="9"/>
        <v>Core Development Area (CDA) 18 - Accounting for Government Furnished Assets (GFA) - Support Solutions Envelope (SSE) - KiD - UK MOD - M78</v>
      </c>
      <c r="I200" s="15"/>
      <c r="K200" s="412"/>
    </row>
    <row r="201" spans="1:11" ht="20.149999999999999" customHeight="1" x14ac:dyDescent="0.35">
      <c r="A201" s="48"/>
      <c r="C201" s="496" t="s">
        <v>1043</v>
      </c>
      <c r="D201" s="497" t="s">
        <v>1044</v>
      </c>
      <c r="E201" s="68" t="str">
        <f t="shared" si="8"/>
        <v>Core Development Area (CDA) 19 - Disposal and Termination - Support Solutions Envelope (SSE) - KiD - UK MOD - M79</v>
      </c>
      <c r="F201" s="498" t="s">
        <v>1045</v>
      </c>
      <c r="G201" s="68" t="str">
        <f t="shared" si="9"/>
        <v>Core Development Area (CDA) 19 - Disposal and Termination - Support Solutions Envelope (SSE) - KiD - UK MOD - M79</v>
      </c>
      <c r="I201" s="15"/>
      <c r="K201" s="412"/>
    </row>
    <row r="202" spans="1:11" ht="20.149999999999999" customHeight="1" x14ac:dyDescent="0.35">
      <c r="A202" s="48"/>
      <c r="C202" s="496" t="s">
        <v>1034</v>
      </c>
      <c r="D202" s="497" t="s">
        <v>1046</v>
      </c>
      <c r="E202" s="68" t="str">
        <f t="shared" si="8"/>
        <v>Core Development Area (CDA) 16 - Packaging and Labelling - Support Solutions Envelope (SSE) - KiD - UK MOD - M80</v>
      </c>
      <c r="F202" s="498" t="s">
        <v>1036</v>
      </c>
      <c r="G202" s="68" t="str">
        <f t="shared" si="9"/>
        <v>Core Development Area (CDA) 16 - Packaging and Labelling - Support Solutions Envelope (SSE) - KiD - UK MOD - M80</v>
      </c>
      <c r="I202" s="15"/>
      <c r="K202" s="412"/>
    </row>
    <row r="203" spans="1:11" ht="20.149999999999999" customHeight="1" x14ac:dyDescent="0.35">
      <c r="A203" s="48"/>
      <c r="C203" s="496" t="s">
        <v>1037</v>
      </c>
      <c r="D203" s="497" t="s">
        <v>1047</v>
      </c>
      <c r="E203" s="68" t="str">
        <f t="shared" si="8"/>
        <v>Core Development Area (CDA) 17 - Handling, Storage and Distribution - Support Solutions Envelope (SSE) - KiD - UK MOD - M81</v>
      </c>
      <c r="F203" s="498" t="s">
        <v>1039</v>
      </c>
      <c r="G203" s="68" t="str">
        <f t="shared" si="9"/>
        <v>Core Development Area (CDA) 17 - Handling, Storage and Distribution - Support Solutions Envelope (SSE) - KiD - UK MOD - M81</v>
      </c>
      <c r="I203" s="15"/>
      <c r="K203" s="412"/>
    </row>
    <row r="204" spans="1:11" ht="20.149999999999999" customHeight="1" x14ac:dyDescent="0.35">
      <c r="A204" s="48"/>
      <c r="C204" s="496" t="s">
        <v>1040</v>
      </c>
      <c r="D204" s="497" t="s">
        <v>1048</v>
      </c>
      <c r="E204" s="68" t="str">
        <f t="shared" si="8"/>
        <v>Core Development Area (CDA) 18 - Accounting for Government Furnished Assets (GFA) - Support Solutions Envelope (SSE) - KiD - UK MOD - M82</v>
      </c>
      <c r="F204" s="498" t="s">
        <v>1042</v>
      </c>
      <c r="G204" s="68" t="str">
        <f t="shared" si="9"/>
        <v>Core Development Area (CDA) 18 - Accounting for Government Furnished Assets (GFA) - Support Solutions Envelope (SSE) - KiD - UK MOD - M82</v>
      </c>
      <c r="I204" s="15"/>
      <c r="K204" s="412"/>
    </row>
    <row r="205" spans="1:11" ht="20.149999999999999" customHeight="1" x14ac:dyDescent="0.35">
      <c r="A205" s="48"/>
      <c r="C205" s="496" t="s">
        <v>1043</v>
      </c>
      <c r="D205" s="497" t="s">
        <v>1049</v>
      </c>
      <c r="E205" s="68" t="str">
        <f t="shared" ref="E205:E242" si="10">_xlfn.TEXTJOIN(" - ",TRUE,C205:D205)</f>
        <v>Core Development Area (CDA) 19 - Disposal and Termination - Support Solutions Envelope (SSE) - KiD - UK MOD - M83</v>
      </c>
      <c r="F205" s="498" t="s">
        <v>1045</v>
      </c>
      <c r="G205" s="68" t="str">
        <f t="shared" ref="G205:G242" si="11">_xlfn.TEXTJOIN(" - ",TRUE,C205:D205)</f>
        <v>Core Development Area (CDA) 19 - Disposal and Termination - Support Solutions Envelope (SSE) - KiD - UK MOD - M83</v>
      </c>
      <c r="I205" s="15"/>
      <c r="K205" s="412"/>
    </row>
    <row r="206" spans="1:11" ht="20.149999999999999" customHeight="1" x14ac:dyDescent="0.35">
      <c r="A206" s="48"/>
      <c r="C206" s="496" t="s">
        <v>1031</v>
      </c>
      <c r="D206" s="497" t="s">
        <v>1050</v>
      </c>
      <c r="E206" s="68" t="str">
        <f t="shared" si="10"/>
        <v>Single Item Ownership (SIO)  - M84</v>
      </c>
      <c r="F206" s="498" t="s">
        <v>1033</v>
      </c>
      <c r="G206" s="68" t="str">
        <f t="shared" si="11"/>
        <v>Single Item Ownership (SIO)  - M84</v>
      </c>
      <c r="I206" s="15"/>
      <c r="K206" s="412"/>
    </row>
    <row r="207" spans="1:11" ht="20.149999999999999" customHeight="1" x14ac:dyDescent="0.35">
      <c r="A207" s="48"/>
      <c r="C207" s="496" t="s">
        <v>1051</v>
      </c>
      <c r="D207" s="497" t="s">
        <v>1052</v>
      </c>
      <c r="E207" s="68" t="str">
        <f t="shared" si="10"/>
        <v>PHS&amp;T - Integrated Logistic Support - M85</v>
      </c>
      <c r="F207" s="498" t="s">
        <v>1053</v>
      </c>
      <c r="G207" s="68" t="str">
        <f t="shared" si="11"/>
        <v>PHS&amp;T - Integrated Logistic Support - M85</v>
      </c>
      <c r="I207" s="15"/>
      <c r="K207" s="412"/>
    </row>
    <row r="208" spans="1:11" ht="20.149999999999999" customHeight="1" x14ac:dyDescent="0.35">
      <c r="A208" s="48"/>
      <c r="C208" s="496" t="s">
        <v>1054</v>
      </c>
      <c r="D208" s="497" t="s">
        <v>1055</v>
      </c>
      <c r="E208" s="68" t="str">
        <f t="shared" si="10"/>
        <v>Disposal  - M86</v>
      </c>
      <c r="F208" s="498" t="s">
        <v>1056</v>
      </c>
      <c r="G208" s="68" t="str">
        <f t="shared" si="11"/>
        <v>Disposal  - M86</v>
      </c>
      <c r="I208" s="15"/>
      <c r="K208" s="412"/>
    </row>
    <row r="209" spans="1:11" ht="20.149999999999999" customHeight="1" x14ac:dyDescent="0.35">
      <c r="A209" s="48"/>
      <c r="C209" s="496" t="s">
        <v>1057</v>
      </c>
      <c r="D209" s="497" t="s">
        <v>1058</v>
      </c>
      <c r="E209" s="68" t="str">
        <f t="shared" si="10"/>
        <v>Engineering in Defence Acquisition - M87</v>
      </c>
      <c r="F209" s="498" t="s">
        <v>1059</v>
      </c>
      <c r="G209" s="68" t="str">
        <f t="shared" si="11"/>
        <v>Engineering in Defence Acquisition - M87</v>
      </c>
      <c r="I209" s="15"/>
      <c r="K209" s="412"/>
    </row>
    <row r="210" spans="1:11" ht="20.149999999999999" customHeight="1" x14ac:dyDescent="0.35">
      <c r="A210" s="48"/>
      <c r="C210" s="496" t="s">
        <v>1060</v>
      </c>
      <c r="D210" s="497" t="s">
        <v>1061</v>
      </c>
      <c r="E210" s="68" t="str">
        <f t="shared" si="10"/>
        <v>JSP 901 - M88</v>
      </c>
      <c r="F210" s="498" t="s">
        <v>1062</v>
      </c>
      <c r="G210" s="68" t="str">
        <f t="shared" si="11"/>
        <v>JSP 901 - M88</v>
      </c>
      <c r="I210" s="15"/>
      <c r="K210" s="412"/>
    </row>
    <row r="211" spans="1:11" ht="20.149999999999999" customHeight="1" x14ac:dyDescent="0.35">
      <c r="A211" s="48"/>
      <c r="C211" s="496" t="s">
        <v>1063</v>
      </c>
      <c r="D211" s="497" t="s">
        <v>1064</v>
      </c>
      <c r="E211" s="68" t="str">
        <f t="shared" si="10"/>
        <v>Human Factors  - M89</v>
      </c>
      <c r="F211" s="498" t="s">
        <v>1065</v>
      </c>
      <c r="G211" s="68" t="str">
        <f t="shared" si="11"/>
        <v>Human Factors  - M89</v>
      </c>
      <c r="I211" s="15"/>
      <c r="K211" s="412"/>
    </row>
    <row r="212" spans="1:11" ht="20.149999999999999" customHeight="1" x14ac:dyDescent="0.35">
      <c r="A212" s="48"/>
      <c r="C212" s="496" t="s">
        <v>1066</v>
      </c>
      <c r="D212" s="497" t="s">
        <v>1067</v>
      </c>
      <c r="E212" s="68" t="str">
        <f t="shared" si="10"/>
        <v>Software  - M90</v>
      </c>
      <c r="F212" s="498" t="s">
        <v>1068</v>
      </c>
      <c r="G212" s="68" t="str">
        <f t="shared" si="11"/>
        <v>Software  - M90</v>
      </c>
      <c r="I212" s="15"/>
      <c r="K212" s="412"/>
    </row>
    <row r="213" spans="1:11" ht="20.149999999999999" customHeight="1" x14ac:dyDescent="0.35">
      <c r="A213" s="48"/>
      <c r="C213" s="496" t="s">
        <v>1069</v>
      </c>
      <c r="D213" s="497" t="s">
        <v>1070</v>
      </c>
      <c r="E213" s="68" t="str">
        <f t="shared" si="10"/>
        <v>Spatial Data  - M91</v>
      </c>
      <c r="F213" s="498" t="s">
        <v>1071</v>
      </c>
      <c r="G213" s="68" t="str">
        <f t="shared" si="11"/>
        <v>Spatial Data  - M91</v>
      </c>
      <c r="I213" s="15"/>
      <c r="K213" s="412"/>
    </row>
    <row r="214" spans="1:11" ht="20.149999999999999" customHeight="1" x14ac:dyDescent="0.35">
      <c r="A214" s="48"/>
      <c r="C214" s="496" t="s">
        <v>1072</v>
      </c>
      <c r="D214" s="497" t="s">
        <v>1073</v>
      </c>
      <c r="E214" s="68" t="str">
        <f t="shared" si="10"/>
        <v>Standardization  - M92</v>
      </c>
      <c r="F214" s="498" t="s">
        <v>1074</v>
      </c>
      <c r="G214" s="68" t="str">
        <f t="shared" si="11"/>
        <v>Standardization  - M92</v>
      </c>
      <c r="I214" s="15"/>
      <c r="K214" s="412"/>
    </row>
    <row r="215" spans="1:11" ht="20.149999999999999" customHeight="1" x14ac:dyDescent="0.35">
      <c r="A215" s="48"/>
      <c r="C215" s="496" t="s">
        <v>1075</v>
      </c>
      <c r="D215" s="497" t="s">
        <v>1076</v>
      </c>
      <c r="E215" s="68" t="str">
        <f t="shared" si="10"/>
        <v>Electromagnetic  - M93</v>
      </c>
      <c r="F215" s="498" t="s">
        <v>1077</v>
      </c>
      <c r="G215" s="68" t="str">
        <f t="shared" si="11"/>
        <v>Electromagnetic  - M93</v>
      </c>
      <c r="I215" s="15"/>
      <c r="K215" s="412"/>
    </row>
    <row r="216" spans="1:11" ht="20.149999999999999" customHeight="1" x14ac:dyDescent="0.35">
      <c r="A216" s="48"/>
      <c r="C216" s="496" t="s">
        <v>1078</v>
      </c>
      <c r="D216" s="497" t="s">
        <v>1079</v>
      </c>
      <c r="E216" s="68" t="str">
        <f t="shared" si="10"/>
        <v>Spectrum  - M94</v>
      </c>
      <c r="F216" s="498" t="s">
        <v>1080</v>
      </c>
      <c r="G216" s="68" t="str">
        <f t="shared" si="11"/>
        <v>Spectrum  - M94</v>
      </c>
      <c r="I216" s="15"/>
      <c r="K216" s="412"/>
    </row>
    <row r="217" spans="1:11" ht="20.149999999999999" customHeight="1" x14ac:dyDescent="0.35">
      <c r="A217" s="48"/>
      <c r="C217" s="496" t="s">
        <v>1081</v>
      </c>
      <c r="D217" s="497" t="s">
        <v>1082</v>
      </c>
      <c r="E217" s="68" t="str">
        <f t="shared" si="10"/>
        <v>Modelling and Simulation - M95</v>
      </c>
      <c r="F217" s="498" t="s">
        <v>1083</v>
      </c>
      <c r="G217" s="68" t="str">
        <f t="shared" si="11"/>
        <v>Modelling and Simulation - M95</v>
      </c>
      <c r="I217" s="15"/>
      <c r="K217" s="412"/>
    </row>
    <row r="218" spans="1:11" ht="20.149999999999999" customHeight="1" x14ac:dyDescent="0.35">
      <c r="A218" s="48"/>
      <c r="C218" s="496" t="s">
        <v>1084</v>
      </c>
      <c r="D218" s="497" t="s">
        <v>1085</v>
      </c>
      <c r="E218" s="68" t="str">
        <f t="shared" si="10"/>
        <v>System Readiness Levels (SRLs)  - M96</v>
      </c>
      <c r="F218" s="498" t="s">
        <v>1086</v>
      </c>
      <c r="G218" s="68" t="str">
        <f t="shared" si="11"/>
        <v>System Readiness Levels (SRLs)  - M96</v>
      </c>
      <c r="I218" s="15"/>
      <c r="K218" s="412"/>
    </row>
    <row r="219" spans="1:11" ht="20.149999999999999" customHeight="1" x14ac:dyDescent="0.35">
      <c r="A219" s="48"/>
      <c r="C219" s="496" t="s">
        <v>1087</v>
      </c>
      <c r="D219" s="497" t="s">
        <v>1088</v>
      </c>
      <c r="E219" s="68" t="str">
        <f t="shared" si="10"/>
        <v>Technology Management - M97</v>
      </c>
      <c r="F219" s="498" t="s">
        <v>1086</v>
      </c>
      <c r="G219" s="68" t="str">
        <f t="shared" si="11"/>
        <v>Technology Management - M97</v>
      </c>
      <c r="I219" s="15"/>
      <c r="K219" s="412"/>
    </row>
    <row r="220" spans="1:11" ht="20.149999999999999" customHeight="1" x14ac:dyDescent="0.35">
      <c r="A220" s="48"/>
      <c r="C220" s="496" t="s">
        <v>1089</v>
      </c>
      <c r="D220" s="497" t="s">
        <v>1090</v>
      </c>
      <c r="E220" s="68" t="str">
        <f t="shared" si="10"/>
        <v>Digital Approvals Tool (DAT)  - M98</v>
      </c>
      <c r="F220" s="498" t="s">
        <v>1091</v>
      </c>
      <c r="G220" s="68" t="str">
        <f t="shared" si="11"/>
        <v>Digital Approvals Tool (DAT)  - M98</v>
      </c>
      <c r="I220" s="15"/>
      <c r="K220" s="412"/>
    </row>
    <row r="221" spans="1:11" ht="20.149999999999999" customHeight="1" x14ac:dyDescent="0.35">
      <c r="A221" s="48"/>
      <c r="C221" s="496" t="s">
        <v>1092</v>
      </c>
      <c r="D221" s="497" t="s">
        <v>1093</v>
      </c>
      <c r="E221" s="68" t="str">
        <f t="shared" si="10"/>
        <v>Accounting Officer  - M99</v>
      </c>
      <c r="F221" s="498" t="s">
        <v>1094</v>
      </c>
      <c r="G221" s="68" t="str">
        <f t="shared" si="11"/>
        <v>Accounting Officer  - M99</v>
      </c>
      <c r="I221" s="15"/>
      <c r="K221" s="412"/>
    </row>
    <row r="222" spans="1:11" ht="20.149999999999999" customHeight="1" x14ac:dyDescent="0.35">
      <c r="A222" s="48"/>
      <c r="C222" s="496" t="s">
        <v>1095</v>
      </c>
      <c r="D222" s="497" t="s">
        <v>1096</v>
      </c>
      <c r="E222" s="68" t="str">
        <f t="shared" si="10"/>
        <v>3-Stage Approvals  - M100</v>
      </c>
      <c r="F222" s="498" t="s">
        <v>1097</v>
      </c>
      <c r="G222" s="68" t="str">
        <f t="shared" si="11"/>
        <v>3-Stage Approvals  - M100</v>
      </c>
      <c r="I222" s="15"/>
      <c r="K222" s="412"/>
    </row>
    <row r="223" spans="1:11" ht="20.149999999999999" customHeight="1" x14ac:dyDescent="0.35">
      <c r="A223" s="48"/>
      <c r="C223" s="496" t="s">
        <v>1098</v>
      </c>
      <c r="D223" s="497" t="s">
        <v>1099</v>
      </c>
      <c r="E223" s="68" t="str">
        <f t="shared" si="10"/>
        <v>Types of Submission  - M101</v>
      </c>
      <c r="F223" s="498" t="s">
        <v>1100</v>
      </c>
      <c r="G223" s="68" t="str">
        <f t="shared" si="11"/>
        <v>Types of Submission  - M101</v>
      </c>
      <c r="I223" s="15"/>
      <c r="K223" s="412"/>
    </row>
    <row r="224" spans="1:11" ht="20.149999999999999" customHeight="1" x14ac:dyDescent="0.35">
      <c r="A224" s="48"/>
      <c r="C224" s="496" t="s">
        <v>1101</v>
      </c>
      <c r="D224" s="497" t="s">
        <v>1102</v>
      </c>
      <c r="E224" s="68" t="str">
        <f t="shared" si="10"/>
        <v>Integrated Assurance and Approval Plan (IAAP) - M102</v>
      </c>
      <c r="F224" s="498" t="s">
        <v>1103</v>
      </c>
      <c r="G224" s="68" t="str">
        <f t="shared" si="11"/>
        <v>Integrated Assurance and Approval Plan (IAAP) - M102</v>
      </c>
      <c r="I224" s="15"/>
      <c r="K224" s="412"/>
    </row>
    <row r="225" spans="1:11" ht="20.149999999999999" customHeight="1" x14ac:dyDescent="0.35">
      <c r="A225" s="48"/>
      <c r="C225" s="496" t="s">
        <v>1104</v>
      </c>
      <c r="D225" s="497" t="s">
        <v>1105</v>
      </c>
      <c r="E225" s="68" t="str">
        <f t="shared" si="10"/>
        <v>Integrated Assurance and Approval Plan (IAAP) - Defence Major Programmes Portfolio - KiD - UK MOD - M103</v>
      </c>
      <c r="F225" s="498" t="s">
        <v>1103</v>
      </c>
      <c r="G225" s="68" t="str">
        <f t="shared" si="11"/>
        <v>Integrated Assurance and Approval Plan (IAAP) - Defence Major Programmes Portfolio - KiD - UK MOD - M103</v>
      </c>
      <c r="I225" s="15"/>
      <c r="K225" s="412"/>
    </row>
    <row r="226" spans="1:11" ht="20.149999999999999" customHeight="1" x14ac:dyDescent="0.35">
      <c r="A226" s="48"/>
      <c r="C226" s="496" t="s">
        <v>1106</v>
      </c>
      <c r="D226" s="497" t="s">
        <v>1107</v>
      </c>
      <c r="E226" s="68" t="str">
        <f t="shared" si="10"/>
        <v>JSP 655  - M104</v>
      </c>
      <c r="F226" s="498" t="s">
        <v>1097</v>
      </c>
      <c r="G226" s="68" t="str">
        <f t="shared" si="11"/>
        <v>JSP 655  - M104</v>
      </c>
      <c r="I226" s="15"/>
      <c r="K226" s="412"/>
    </row>
    <row r="227" spans="1:11" ht="20.149999999999999" customHeight="1" x14ac:dyDescent="0.35">
      <c r="A227" s="48"/>
      <c r="C227" s="496" t="s">
        <v>1108</v>
      </c>
      <c r="D227" s="497" t="s">
        <v>1109</v>
      </c>
      <c r="E227" s="68" t="str">
        <f t="shared" si="10"/>
        <v>Cabinet Office Spend Controls  - M105</v>
      </c>
      <c r="F227" s="498" t="s">
        <v>1110</v>
      </c>
      <c r="G227" s="68" t="str">
        <f t="shared" si="11"/>
        <v>Cabinet Office Spend Controls  - M105</v>
      </c>
      <c r="I227" s="15"/>
      <c r="K227" s="412"/>
    </row>
    <row r="228" spans="1:11" ht="20.149999999999999" customHeight="1" x14ac:dyDescent="0.35">
      <c r="A228" s="48"/>
      <c r="C228" s="496" t="s">
        <v>1111</v>
      </c>
      <c r="D228" s="497" t="s">
        <v>1112</v>
      </c>
      <c r="E228" s="68" t="str">
        <f t="shared" si="10"/>
        <v>The Business Case Format and Structure  - M106</v>
      </c>
      <c r="F228" s="498" t="s">
        <v>1113</v>
      </c>
      <c r="G228" s="68" t="str">
        <f t="shared" si="11"/>
        <v>The Business Case Format and Structure  - M106</v>
      </c>
      <c r="I228" s="15"/>
      <c r="K228" s="412"/>
    </row>
    <row r="229" spans="1:11" ht="20.149999999999999" customHeight="1" x14ac:dyDescent="0.35">
      <c r="A229" s="48"/>
      <c r="C229" s="496" t="s">
        <v>1114</v>
      </c>
      <c r="D229" s="497" t="s">
        <v>1115</v>
      </c>
      <c r="E229" s="68" t="str">
        <f t="shared" si="10"/>
        <v>Standing Approvals  - M107</v>
      </c>
      <c r="F229" s="498" t="s">
        <v>1116</v>
      </c>
      <c r="G229" s="68" t="str">
        <f t="shared" si="11"/>
        <v>Standing Approvals  - M107</v>
      </c>
      <c r="I229" s="15"/>
      <c r="K229" s="412"/>
    </row>
    <row r="230" spans="1:11" ht="20.149999999999999" customHeight="1" x14ac:dyDescent="0.35">
      <c r="A230" s="48"/>
      <c r="C230" s="496" t="s">
        <v>1117</v>
      </c>
      <c r="D230" s="497" t="s">
        <v>1118</v>
      </c>
      <c r="E230" s="68" t="str">
        <f t="shared" si="10"/>
        <v>Project Management Products - M108</v>
      </c>
      <c r="F230" s="498" t="s">
        <v>1119</v>
      </c>
      <c r="G230" s="68" t="str">
        <f t="shared" si="11"/>
        <v>Project Management Products - M108</v>
      </c>
      <c r="I230" s="15"/>
      <c r="K230" s="412"/>
    </row>
    <row r="231" spans="1:11" ht="20.149999999999999" customHeight="1" x14ac:dyDescent="0.35">
      <c r="A231" s="48"/>
      <c r="C231" s="496" t="s">
        <v>883</v>
      </c>
      <c r="D231" s="497" t="s">
        <v>1120</v>
      </c>
      <c r="E231" s="68" t="str">
        <f t="shared" si="10"/>
        <v>Contingent Labour, Consultancy &amp; Professional Services - M109</v>
      </c>
      <c r="F231" s="498" t="s">
        <v>885</v>
      </c>
      <c r="G231" s="68" t="str">
        <f t="shared" si="11"/>
        <v>Contingent Labour, Consultancy &amp; Professional Services - M109</v>
      </c>
      <c r="I231" s="15"/>
      <c r="K231" s="412"/>
    </row>
    <row r="232" spans="1:11" ht="20.149999999999999" customHeight="1" x14ac:dyDescent="0.35">
      <c r="A232" s="48"/>
      <c r="C232" s="496" t="s">
        <v>558</v>
      </c>
      <c r="D232" s="497" t="s">
        <v>1121</v>
      </c>
      <c r="E232" s="68" t="str">
        <f t="shared" si="10"/>
        <v>Delivering Sound Environmental Performance in DE&amp;S Acquisition - M110</v>
      </c>
      <c r="F232" s="498" t="s">
        <v>560</v>
      </c>
      <c r="G232" s="68" t="str">
        <f t="shared" si="11"/>
        <v>Delivering Sound Environmental Performance in DE&amp;S Acquisition - M110</v>
      </c>
      <c r="I232" s="15"/>
      <c r="K232" s="412"/>
    </row>
    <row r="233" spans="1:11" ht="20.149999999999999" customHeight="1" x14ac:dyDescent="0.35">
      <c r="A233" s="48"/>
      <c r="C233" s="496" t="s">
        <v>1122</v>
      </c>
      <c r="D233" s="497" t="s">
        <v>1123</v>
      </c>
      <c r="E233" s="68" t="str">
        <f t="shared" si="10"/>
        <v>Managing Quality and JSP 940 - M111</v>
      </c>
      <c r="F233" s="498" t="s">
        <v>1124</v>
      </c>
      <c r="G233" s="68" t="str">
        <f t="shared" si="11"/>
        <v>Managing Quality and JSP 940 - M111</v>
      </c>
      <c r="I233" s="15"/>
      <c r="K233" s="412"/>
    </row>
    <row r="234" spans="1:11" ht="20.149999999999999" customHeight="1" x14ac:dyDescent="0.35">
      <c r="A234" s="48"/>
      <c r="C234" s="496" t="s">
        <v>1125</v>
      </c>
      <c r="D234" s="497" t="s">
        <v>1126</v>
      </c>
      <c r="E234" s="68" t="str">
        <f t="shared" si="10"/>
        <v>Configuration Management Policy and Principles - M112</v>
      </c>
      <c r="F234" s="498" t="s">
        <v>1127</v>
      </c>
      <c r="G234" s="68" t="str">
        <f t="shared" si="11"/>
        <v>Configuration Management Policy and Principles - M112</v>
      </c>
      <c r="I234" s="15"/>
      <c r="K234" s="412"/>
    </row>
    <row r="235" spans="1:11" ht="20.149999999999999" customHeight="1" x14ac:dyDescent="0.35">
      <c r="A235" s="48"/>
      <c r="C235" s="496" t="s">
        <v>1128</v>
      </c>
      <c r="D235" s="497" t="s">
        <v>1129</v>
      </c>
      <c r="E235" s="68" t="str">
        <f t="shared" si="10"/>
        <v>Configuration Management Plan Guidance - M113</v>
      </c>
      <c r="F235" s="498" t="s">
        <v>1130</v>
      </c>
      <c r="G235" s="68" t="str">
        <f t="shared" si="11"/>
        <v>Configuration Management Plan Guidance - M113</v>
      </c>
      <c r="I235" s="15"/>
      <c r="K235" s="412"/>
    </row>
    <row r="236" spans="1:11" ht="20.149999999999999" customHeight="1" x14ac:dyDescent="0.35">
      <c r="A236" s="48"/>
      <c r="C236" s="496" t="s">
        <v>1131</v>
      </c>
      <c r="D236" s="497" t="s">
        <v>1132</v>
      </c>
      <c r="E236" s="68" t="str">
        <f t="shared" si="10"/>
        <v>ASEMS (DE&amp;S only) - M114</v>
      </c>
      <c r="F236" s="498" t="s">
        <v>1133</v>
      </c>
      <c r="G236" s="68" t="str">
        <f t="shared" si="11"/>
        <v>ASEMS (DE&amp;S only) - M114</v>
      </c>
      <c r="I236" s="15"/>
      <c r="K236" s="412"/>
    </row>
    <row r="237" spans="1:11" ht="20.149999999999999" customHeight="1" x14ac:dyDescent="0.35">
      <c r="A237" s="48"/>
      <c r="C237" s="496" t="s">
        <v>1134</v>
      </c>
      <c r="D237" s="497" t="s">
        <v>1135</v>
      </c>
      <c r="E237" s="68" t="str">
        <f t="shared" si="10"/>
        <v>GEAR (DE&amp;S only) - M115</v>
      </c>
      <c r="F237" s="498" t="s">
        <v>1136</v>
      </c>
      <c r="G237" s="68" t="str">
        <f t="shared" si="11"/>
        <v>GEAR (DE&amp;S only) - M115</v>
      </c>
      <c r="I237" s="15"/>
      <c r="K237" s="412"/>
    </row>
    <row r="238" spans="1:11" ht="20.149999999999999" customHeight="1" x14ac:dyDescent="0.35">
      <c r="A238" s="48"/>
      <c r="C238" s="499"/>
      <c r="D238" s="499"/>
      <c r="E238" s="68" t="str">
        <f t="shared" si="10"/>
        <v/>
      </c>
      <c r="F238" s="498"/>
      <c r="G238" s="68" t="str">
        <f t="shared" si="11"/>
        <v/>
      </c>
      <c r="I238" s="15"/>
      <c r="K238" s="412"/>
    </row>
    <row r="239" spans="1:11" ht="20.149999999999999" customHeight="1" x14ac:dyDescent="0.35">
      <c r="A239" s="48"/>
      <c r="C239" s="499"/>
      <c r="D239" s="499"/>
      <c r="E239" s="68" t="str">
        <f t="shared" si="10"/>
        <v/>
      </c>
      <c r="F239" s="498"/>
      <c r="G239" s="68" t="str">
        <f t="shared" si="11"/>
        <v/>
      </c>
      <c r="I239" s="15"/>
      <c r="K239" s="412"/>
    </row>
    <row r="240" spans="1:11" ht="20.149999999999999" customHeight="1" x14ac:dyDescent="0.35">
      <c r="A240" s="48"/>
      <c r="C240" s="499"/>
      <c r="D240" s="499"/>
      <c r="E240" s="68" t="str">
        <f t="shared" si="10"/>
        <v/>
      </c>
      <c r="F240" s="498"/>
      <c r="G240" s="68" t="str">
        <f t="shared" si="11"/>
        <v/>
      </c>
      <c r="I240" s="15"/>
      <c r="K240" s="412"/>
    </row>
    <row r="241" spans="1:11" ht="20.149999999999999" customHeight="1" x14ac:dyDescent="0.35">
      <c r="A241" s="48"/>
      <c r="C241" s="499"/>
      <c r="D241" s="499"/>
      <c r="E241" s="68" t="str">
        <f t="shared" si="10"/>
        <v/>
      </c>
      <c r="F241" s="498"/>
      <c r="G241" s="68" t="str">
        <f t="shared" si="11"/>
        <v/>
      </c>
      <c r="I241" s="15"/>
      <c r="K241" s="412"/>
    </row>
    <row r="242" spans="1:11" ht="20.149999999999999" customHeight="1" x14ac:dyDescent="0.35">
      <c r="A242" s="48"/>
      <c r="C242" s="499"/>
      <c r="D242" s="499"/>
      <c r="E242" s="68" t="str">
        <f t="shared" si="10"/>
        <v/>
      </c>
      <c r="F242" s="498"/>
      <c r="G242" s="68" t="str">
        <f t="shared" si="11"/>
        <v/>
      </c>
      <c r="I242" s="15"/>
      <c r="K242" s="412"/>
    </row>
    <row r="243" spans="1:11" ht="24" customHeight="1" x14ac:dyDescent="0.35">
      <c r="A243" s="15"/>
      <c r="C243" s="52"/>
      <c r="D243" s="52"/>
      <c r="E243" s="70"/>
      <c r="F243" s="155"/>
      <c r="G243" s="70"/>
      <c r="I243" s="15"/>
    </row>
    <row r="244" spans="1:11" x14ac:dyDescent="0.35">
      <c r="A244" s="15"/>
      <c r="I244" s="15"/>
    </row>
    <row r="245" spans="1:11" x14ac:dyDescent="0.35">
      <c r="A245" s="15"/>
      <c r="B245" s="15"/>
      <c r="C245" s="15"/>
      <c r="D245" s="15"/>
      <c r="E245" s="15"/>
      <c r="F245" s="153"/>
      <c r="G245" s="15"/>
      <c r="H245" s="15"/>
      <c r="I245" s="15"/>
    </row>
    <row r="246" spans="1:11" x14ac:dyDescent="0.35"/>
    <row r="247" spans="1:11" x14ac:dyDescent="0.35">
      <c r="A247" s="15"/>
      <c r="B247" s="15" t="s">
        <v>21</v>
      </c>
      <c r="C247" s="15"/>
      <c r="D247" s="15"/>
      <c r="E247" s="38"/>
      <c r="F247" s="153"/>
      <c r="G247" s="38"/>
      <c r="H247" s="15"/>
      <c r="I247" s="15"/>
    </row>
    <row r="248" spans="1:11" ht="14.5" customHeight="1" x14ac:dyDescent="0.35">
      <c r="A248" s="707">
        <f>'1.1 Pg Details'!$D$39</f>
        <v>0</v>
      </c>
      <c r="B248" s="707"/>
      <c r="C248" s="707"/>
      <c r="D248" s="707"/>
      <c r="E248" s="707"/>
      <c r="F248" s="707"/>
      <c r="G248" s="707"/>
      <c r="H248" s="707"/>
      <c r="I248" s="707"/>
    </row>
    <row r="249" spans="1:11" ht="14.5" customHeight="1" x14ac:dyDescent="0.35"/>
    <row r="250" spans="1:11" ht="14.5" customHeight="1" x14ac:dyDescent="0.35"/>
    <row r="251" spans="1:11" ht="14.5" customHeight="1" x14ac:dyDescent="0.35"/>
    <row r="252" spans="1:11" ht="14.5" customHeight="1" x14ac:dyDescent="0.35"/>
    <row r="253" spans="1:11" ht="14.5" customHeight="1" x14ac:dyDescent="0.35"/>
    <row r="254" spans="1:11" ht="14.5" customHeight="1" x14ac:dyDescent="0.35"/>
    <row r="255" spans="1:11" ht="14.5" customHeight="1" x14ac:dyDescent="0.35"/>
    <row r="256" spans="1:11" ht="14.5" customHeight="1" x14ac:dyDescent="0.35"/>
    <row r="257" ht="14.5" customHeight="1" x14ac:dyDescent="0.35"/>
    <row r="258" ht="14.5" customHeight="1" x14ac:dyDescent="0.35"/>
    <row r="259" ht="14.5" customHeight="1" x14ac:dyDescent="0.35"/>
    <row r="260" ht="14.5" customHeight="1" x14ac:dyDescent="0.35"/>
    <row r="261" ht="14.5" customHeight="1" x14ac:dyDescent="0.35"/>
    <row r="262" ht="14.5" customHeight="1" x14ac:dyDescent="0.35"/>
    <row r="263" ht="14.5" customHeight="1" x14ac:dyDescent="0.35"/>
    <row r="264" ht="14.5" customHeight="1" x14ac:dyDescent="0.35"/>
    <row r="265" ht="14.5" customHeight="1" x14ac:dyDescent="0.35"/>
    <row r="266" ht="14.5" customHeight="1" x14ac:dyDescent="0.35"/>
    <row r="267" ht="14.5" customHeight="1" x14ac:dyDescent="0.35"/>
    <row r="268" ht="14.5" customHeight="1" x14ac:dyDescent="0.35"/>
    <row r="269" ht="14.5" customHeight="1" x14ac:dyDescent="0.35"/>
    <row r="270" ht="14.5" customHeight="1" x14ac:dyDescent="0.35"/>
    <row r="271" ht="14.5" customHeight="1" x14ac:dyDescent="0.35"/>
    <row r="272" ht="14.5" customHeight="1" x14ac:dyDescent="0.35"/>
    <row r="273" ht="14.5" customHeight="1" x14ac:dyDescent="0.35"/>
    <row r="274" ht="14.5" customHeight="1" x14ac:dyDescent="0.35"/>
    <row r="275" ht="14.5" customHeight="1" x14ac:dyDescent="0.35"/>
    <row r="276" ht="14.5" customHeight="1" x14ac:dyDescent="0.35"/>
    <row r="277" ht="14.5" customHeight="1" x14ac:dyDescent="0.35"/>
    <row r="278" ht="14.5" customHeight="1" x14ac:dyDescent="0.35"/>
  </sheetData>
  <autoFilter ref="A10:K145" xr:uid="{38A82128-B009-4818-B4F0-D29A1C772E39}"/>
  <mergeCells count="2">
    <mergeCell ref="A1:I1"/>
    <mergeCell ref="A248:I248"/>
  </mergeCells>
  <conditionalFormatting sqref="A11:A242">
    <cfRule type="cellIs" dxfId="223" priority="10" stopIfTrue="1" operator="equal">
      <formula>0</formula>
    </cfRule>
  </conditionalFormatting>
  <conditionalFormatting sqref="A4">
    <cfRule type="cellIs" dxfId="222" priority="9" stopIfTrue="1" operator="equal">
      <formula>0</formula>
    </cfRule>
  </conditionalFormatting>
  <conditionalFormatting sqref="A4 A11:A242">
    <cfRule type="cellIs" dxfId="221" priority="8" operator="equal">
      <formula>0</formula>
    </cfRule>
  </conditionalFormatting>
  <conditionalFormatting sqref="A4">
    <cfRule type="cellIs" dxfId="220" priority="7" stopIfTrue="1" operator="equal">
      <formula>0</formula>
    </cfRule>
  </conditionalFormatting>
  <conditionalFormatting sqref="K2">
    <cfRule type="cellIs" dxfId="219" priority="6" operator="equal">
      <formula>1</formula>
    </cfRule>
  </conditionalFormatting>
  <conditionalFormatting sqref="F2">
    <cfRule type="cellIs" dxfId="218" priority="5" operator="equal">
      <formula>1</formula>
    </cfRule>
  </conditionalFormatting>
  <conditionalFormatting sqref="D116">
    <cfRule type="cellIs" dxfId="217" priority="4" operator="equal">
      <formula>#REF!</formula>
    </cfRule>
  </conditionalFormatting>
  <hyperlinks>
    <hyperlink ref="C185" r:id="rId1" xr:uid="{5550D94E-BBFA-4704-8D22-B350F7477616}"/>
    <hyperlink ref="C186" r:id="rId2" xr:uid="{B0CD689C-02FC-4C86-88AA-5CE9247205F5}"/>
    <hyperlink ref="C187" r:id="rId3" xr:uid="{D8E1801D-B65D-414E-A52E-1CEEFF31086F}"/>
    <hyperlink ref="C188" r:id="rId4" xr:uid="{66E29F02-80B6-4677-9461-1E2D912B046E}"/>
    <hyperlink ref="C189" r:id="rId5" xr:uid="{F5166D33-21E4-4AD2-99C2-472BAB1CD2F8}"/>
    <hyperlink ref="C190" r:id="rId6" xr:uid="{2920A207-2E25-44CC-BD1D-B3F654677D21}"/>
    <hyperlink ref="C191" r:id="rId7" xr:uid="{685997A5-6D5C-4279-B07E-1CB55455A35F}"/>
    <hyperlink ref="C192" r:id="rId8" xr:uid="{8957AD32-AA87-4F43-9389-1D6748D45DC5}"/>
    <hyperlink ref="C193" r:id="rId9" xr:uid="{F8E64818-169D-4378-BF94-65CC27EBD3F0}"/>
    <hyperlink ref="C194" r:id="rId10" xr:uid="{F1AB7D7E-3DDA-4875-97DF-E420A3D8F790}"/>
    <hyperlink ref="C195" r:id="rId11" xr:uid="{95DA26F6-4238-47A0-8898-B8B4430ABE6C}"/>
    <hyperlink ref="C196" r:id="rId12" xr:uid="{B833D748-6D1F-48FD-9381-DFCD4BC586E9}"/>
    <hyperlink ref="C197" r:id="rId13" xr:uid="{30A52A50-8E56-4892-ABE8-C38A8F24DCBF}"/>
    <hyperlink ref="C198" r:id="rId14" xr:uid="{9645E518-AEAE-40CB-9417-3360932276AD}"/>
    <hyperlink ref="C199" r:id="rId15" xr:uid="{6109D000-D730-4092-BF73-9AC3FC83E49B}"/>
    <hyperlink ref="C200" r:id="rId16" xr:uid="{42DA2568-F925-40F5-9D7C-36B1E1B7E8A9}"/>
    <hyperlink ref="C201" r:id="rId17" xr:uid="{0EE09C63-26B0-4CC9-A7A3-3DA1DB315CA3}"/>
  </hyperlinks>
  <pageMargins left="0.7" right="0.7" top="0.75" bottom="0.75" header="0.3" footer="0.3"/>
  <pageSetup paperSize="9" orientation="portrait" r:id="rId18"/>
  <headerFooter>
    <oddFooter>&amp;L_x000D_&amp;1#&amp;"Calibri"&amp;8&amp;K000000 Unclassified</oddFooter>
  </headerFooter>
  <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205C8-1491-4A71-8786-12B27E7D4F32}">
  <sheetPr codeName="Sheet25">
    <tabColor theme="0" tint="-0.499984740745262"/>
  </sheetPr>
  <dimension ref="A1:AK468"/>
  <sheetViews>
    <sheetView showGridLines="0" zoomScale="85" zoomScaleNormal="85" workbookViewId="0">
      <pane ySplit="12" topLeftCell="A232" activePane="bottomLeft" state="frozen"/>
      <selection sqref="A1:F1"/>
      <selection pane="bottomLeft" activeCell="T232" sqref="T232"/>
    </sheetView>
  </sheetViews>
  <sheetFormatPr defaultColWidth="9.453125" defaultRowHeight="30" customHeight="1" x14ac:dyDescent="0.35"/>
  <cols>
    <col min="1" max="1" width="1.1796875" customWidth="1"/>
    <col min="2" max="2" width="0.81640625" customWidth="1"/>
    <col min="3" max="3" width="0.1796875" customWidth="1"/>
    <col min="4" max="4" width="5.453125" customWidth="1"/>
    <col min="5" max="6" width="10.54296875" customWidth="1"/>
    <col min="7" max="7" width="12.81640625" customWidth="1"/>
    <col min="8" max="8" width="12" customWidth="1"/>
    <col min="9" max="9" width="11" customWidth="1"/>
    <col min="10" max="11" width="18.54296875" customWidth="1"/>
    <col min="12" max="12" width="45.54296875" customWidth="1"/>
    <col min="13" max="13" width="3.81640625" customWidth="1"/>
    <col min="14" max="14" width="27.54296875" customWidth="1"/>
    <col min="15" max="15" width="3.81640625" customWidth="1"/>
    <col min="16" max="16" width="22.54296875" customWidth="1"/>
    <col min="17" max="17" width="30" customWidth="1"/>
    <col min="18" max="18" width="2.453125" customWidth="1"/>
    <col min="19" max="21" width="30.54296875" customWidth="1"/>
    <col min="22" max="25" width="20.54296875" customWidth="1"/>
    <col min="26" max="26" width="2.453125" customWidth="1"/>
    <col min="27" max="27" width="12.54296875" customWidth="1"/>
    <col min="28" max="28" width="9.81640625" customWidth="1"/>
    <col min="29" max="29" width="11.1796875" customWidth="1"/>
    <col min="30" max="30" width="3.453125" customWidth="1"/>
    <col min="31" max="31" width="5.453125" customWidth="1"/>
    <col min="32" max="32" width="3.54296875" customWidth="1"/>
    <col min="33" max="33" width="16" customWidth="1"/>
    <col min="34" max="34" width="16.453125" customWidth="1"/>
    <col min="35" max="35" width="1.81640625" customWidth="1"/>
    <col min="16383" max="16383" width="9.453125" customWidth="1"/>
  </cols>
  <sheetData>
    <row r="1" spans="1:34" s="31" customFormat="1" ht="30" customHeight="1" x14ac:dyDescent="0.35">
      <c r="A1" s="707">
        <f>'1.1 Pg Details'!$D$39</f>
        <v>0</v>
      </c>
      <c r="B1" s="707"/>
      <c r="C1" s="707"/>
      <c r="D1" s="707"/>
      <c r="E1" s="707"/>
      <c r="F1" s="707"/>
      <c r="G1" s="707"/>
      <c r="H1" s="707"/>
      <c r="I1" s="707"/>
      <c r="J1" s="707"/>
      <c r="K1" s="707"/>
      <c r="L1" s="707"/>
      <c r="M1" s="707"/>
      <c r="N1" s="707"/>
      <c r="O1" s="707"/>
      <c r="P1" s="707"/>
      <c r="Q1" s="707"/>
      <c r="R1" s="707"/>
      <c r="S1" s="707"/>
      <c r="T1" s="707"/>
      <c r="U1" s="707"/>
      <c r="V1" s="707"/>
      <c r="W1" s="707"/>
      <c r="X1" s="707"/>
      <c r="Y1" s="707"/>
      <c r="Z1" s="707"/>
      <c r="AA1" s="707"/>
      <c r="AB1" s="707"/>
      <c r="AC1" s="707"/>
      <c r="AD1" s="707"/>
      <c r="AE1" s="707"/>
      <c r="AF1" s="707"/>
    </row>
    <row r="2" spans="1:34" s="120" customFormat="1" ht="15" customHeight="1" x14ac:dyDescent="0.35">
      <c r="A2" s="13"/>
      <c r="B2" s="13"/>
      <c r="C2" s="13"/>
      <c r="D2" s="13"/>
      <c r="E2" s="13"/>
      <c r="F2" s="13"/>
      <c r="G2" s="262"/>
      <c r="H2" s="13"/>
      <c r="I2" s="13"/>
      <c r="J2" s="13"/>
      <c r="K2" s="13"/>
      <c r="L2" s="13"/>
      <c r="M2" s="13"/>
      <c r="N2" s="13"/>
      <c r="O2" s="13"/>
      <c r="P2" s="13"/>
      <c r="Q2" s="13"/>
      <c r="R2" s="13"/>
      <c r="S2" s="13"/>
      <c r="T2" s="13"/>
      <c r="U2" s="221"/>
      <c r="V2" s="13"/>
      <c r="W2" s="13"/>
      <c r="X2" s="13"/>
      <c r="Y2" s="13"/>
      <c r="Z2" s="13"/>
      <c r="AA2" s="13"/>
      <c r="AB2" s="13"/>
      <c r="AC2" s="13"/>
      <c r="AD2" s="13"/>
      <c r="AE2" s="13"/>
    </row>
    <row r="3" spans="1:34" s="120" customFormat="1" ht="15" customHeight="1" x14ac:dyDescent="0.35">
      <c r="A3" s="13"/>
      <c r="B3" s="13"/>
      <c r="C3" s="13"/>
      <c r="D3" s="13"/>
      <c r="E3" s="13" t="s">
        <v>0</v>
      </c>
      <c r="F3" s="13" t="str">
        <f ca="1">MID(CELL("filename",A2),FIND("]",CELL("filename",A2))+1,255)</f>
        <v>Input - LOE Hierarchy (Admin)</v>
      </c>
      <c r="G3" s="13"/>
      <c r="H3" s="13"/>
      <c r="I3" s="13"/>
      <c r="J3" s="13"/>
      <c r="K3" s="13"/>
      <c r="L3" s="13"/>
      <c r="M3" s="13"/>
      <c r="N3" s="13"/>
      <c r="O3" s="13"/>
      <c r="P3" s="13"/>
      <c r="Q3" s="13"/>
      <c r="R3" s="13"/>
      <c r="S3" s="13"/>
      <c r="T3" s="13"/>
      <c r="U3" s="221"/>
      <c r="V3" s="13"/>
      <c r="W3" s="13"/>
      <c r="X3" s="13"/>
      <c r="Y3" s="13"/>
      <c r="Z3" s="13"/>
      <c r="AA3" s="13"/>
      <c r="AB3" s="13"/>
      <c r="AC3" s="13"/>
      <c r="AD3" s="13"/>
      <c r="AE3" s="13"/>
    </row>
    <row r="4" spans="1:34" s="120" customFormat="1" ht="15" customHeight="1" x14ac:dyDescent="0.35">
      <c r="A4" s="47">
        <f>SUM(A13:A452)</f>
        <v>5</v>
      </c>
      <c r="B4" s="13"/>
      <c r="C4" s="13"/>
      <c r="D4" s="13"/>
      <c r="E4" s="13" t="s">
        <v>1</v>
      </c>
      <c r="F4" s="13" t="str">
        <f ca="1">IF(F3="Template","",INDEX(rng_SheetTypes,MATCH(F3,rng_Worksheets,0)))</f>
        <v>Input (Admin)</v>
      </c>
      <c r="G4" s="13"/>
      <c r="H4" s="13"/>
      <c r="I4" s="13"/>
      <c r="J4" s="13"/>
      <c r="K4" s="13"/>
      <c r="L4" s="13"/>
      <c r="M4" s="13"/>
      <c r="N4" s="13"/>
      <c r="O4" s="13"/>
      <c r="P4" s="13"/>
      <c r="Q4" s="13"/>
      <c r="R4" s="13"/>
      <c r="S4" s="13"/>
      <c r="T4" s="13"/>
      <c r="U4" s="221"/>
      <c r="V4" s="13"/>
      <c r="W4" s="13"/>
      <c r="X4" s="13"/>
      <c r="Y4" s="13"/>
      <c r="Z4" s="13"/>
      <c r="AA4" s="13"/>
      <c r="AB4" s="13"/>
      <c r="AC4" s="13"/>
      <c r="AD4" s="13"/>
      <c r="AE4" s="13"/>
    </row>
    <row r="5" spans="1:34" s="120" customFormat="1" ht="15" customHeight="1" x14ac:dyDescent="0.35">
      <c r="A5" s="13"/>
      <c r="B5" s="13"/>
      <c r="C5" s="13"/>
      <c r="D5" s="13"/>
      <c r="E5" s="13" t="s">
        <v>2</v>
      </c>
      <c r="F5" s="13" t="str">
        <f ca="1">IF(F3="Template","",INDEX(rng_Summarys,MATCH(F3,rng_Worksheets,0)))</f>
        <v>Allows the admin to generate the LoE hierarchy</v>
      </c>
      <c r="G5" s="13"/>
      <c r="H5" s="13"/>
      <c r="I5" s="13"/>
      <c r="J5" s="13"/>
      <c r="K5" s="13"/>
      <c r="L5" s="13"/>
      <c r="M5" s="13"/>
      <c r="N5" s="13"/>
      <c r="O5" s="13"/>
      <c r="P5" s="13"/>
      <c r="Q5" s="13"/>
      <c r="R5" s="13"/>
      <c r="S5" s="13"/>
      <c r="T5" s="13"/>
      <c r="U5" s="221"/>
      <c r="V5" s="13"/>
      <c r="W5" s="13"/>
      <c r="X5" s="13"/>
      <c r="Y5" s="13"/>
      <c r="Z5" s="13"/>
      <c r="AA5" s="13"/>
      <c r="AB5" s="13"/>
      <c r="AC5" s="13"/>
      <c r="AD5" s="13"/>
      <c r="AE5" s="13"/>
    </row>
    <row r="6" spans="1:34" s="31" customFormat="1" ht="12" customHeight="1" x14ac:dyDescent="0.35">
      <c r="U6" s="6"/>
      <c r="AE6" s="120"/>
    </row>
    <row r="7" spans="1:34" s="31" customFormat="1" ht="30" customHeight="1" x14ac:dyDescent="0.35">
      <c r="A7" s="73"/>
      <c r="B7" s="67" t="s">
        <v>1137</v>
      </c>
      <c r="C7" s="15"/>
      <c r="D7" s="15"/>
      <c r="E7" s="15"/>
      <c r="F7" s="15"/>
      <c r="G7" s="15"/>
      <c r="H7" s="15"/>
      <c r="I7" s="15"/>
      <c r="J7" s="15"/>
      <c r="K7" s="15"/>
      <c r="L7" s="15"/>
      <c r="M7" s="15"/>
      <c r="N7" s="15"/>
      <c r="O7" s="15"/>
      <c r="P7" s="15"/>
      <c r="Q7" s="15"/>
      <c r="R7" s="15"/>
      <c r="S7" s="15"/>
      <c r="T7" s="15"/>
      <c r="U7" s="38"/>
      <c r="V7" s="15"/>
      <c r="W7" s="15"/>
      <c r="X7" s="15"/>
      <c r="Y7" s="15"/>
      <c r="Z7" s="15"/>
      <c r="AA7" s="15"/>
      <c r="AB7" s="15"/>
      <c r="AC7" s="15"/>
      <c r="AD7" s="15"/>
      <c r="AE7" s="13"/>
    </row>
    <row r="8" spans="1:34" s="31" customFormat="1" ht="9" customHeight="1" x14ac:dyDescent="0.35">
      <c r="U8" s="6"/>
      <c r="AA8" s="74"/>
      <c r="AB8" s="74"/>
      <c r="AC8" s="74"/>
      <c r="AD8" s="74"/>
      <c r="AE8" s="13"/>
      <c r="AF8" s="75"/>
    </row>
    <row r="9" spans="1:34" s="31" customFormat="1" ht="18.649999999999999" customHeight="1" x14ac:dyDescent="0.35">
      <c r="N9" s="157" t="s">
        <v>403</v>
      </c>
      <c r="U9" s="6"/>
      <c r="AA9" s="74"/>
      <c r="AB9" s="74"/>
      <c r="AC9" s="74"/>
      <c r="AD9" s="74"/>
      <c r="AE9" s="13"/>
      <c r="AF9" s="75"/>
    </row>
    <row r="10" spans="1:34" s="31" customFormat="1" ht="17.5" customHeight="1" x14ac:dyDescent="0.35">
      <c r="A10" s="15"/>
      <c r="B10" s="15"/>
      <c r="D10" s="740" t="s">
        <v>206</v>
      </c>
      <c r="E10" s="741"/>
      <c r="F10" s="741"/>
      <c r="G10" s="741"/>
      <c r="H10" s="741"/>
      <c r="I10" s="741"/>
      <c r="J10" s="741"/>
      <c r="K10" s="741"/>
      <c r="L10" s="741"/>
      <c r="M10" s="741"/>
      <c r="N10" s="741"/>
      <c r="O10" s="741"/>
      <c r="P10" s="741"/>
      <c r="Q10" s="742"/>
      <c r="S10" s="736" t="s">
        <v>1138</v>
      </c>
      <c r="T10" s="736"/>
      <c r="U10" s="736"/>
      <c r="V10" s="736"/>
      <c r="W10" s="736"/>
      <c r="X10" s="736"/>
      <c r="Y10" s="737"/>
      <c r="AA10" s="500"/>
      <c r="AB10" s="500"/>
      <c r="AC10" s="500"/>
      <c r="AD10" s="117"/>
      <c r="AE10" s="13"/>
      <c r="AF10" s="75"/>
    </row>
    <row r="11" spans="1:34" s="31" customFormat="1" ht="44.15" customHeight="1" x14ac:dyDescent="0.35">
      <c r="A11" s="15"/>
      <c r="D11" s="716" t="s">
        <v>1139</v>
      </c>
      <c r="E11" s="716" t="s">
        <v>1140</v>
      </c>
      <c r="F11" s="743" t="s">
        <v>1141</v>
      </c>
      <c r="G11" s="738" t="s">
        <v>1142</v>
      </c>
      <c r="H11" s="738" t="s">
        <v>1143</v>
      </c>
      <c r="I11" s="738" t="s">
        <v>1144</v>
      </c>
      <c r="J11" s="738" t="s">
        <v>1145</v>
      </c>
      <c r="K11" s="738" t="s">
        <v>1146</v>
      </c>
      <c r="L11" s="738" t="s">
        <v>1147</v>
      </c>
      <c r="M11" s="38" t="s">
        <v>1148</v>
      </c>
      <c r="N11" s="738" t="s">
        <v>1149</v>
      </c>
      <c r="O11" s="38" t="s">
        <v>1150</v>
      </c>
      <c r="P11" s="738" t="s">
        <v>1151</v>
      </c>
      <c r="Q11" s="738" t="s">
        <v>1152</v>
      </c>
      <c r="R11" s="76"/>
      <c r="S11" s="736" t="s">
        <v>1153</v>
      </c>
      <c r="T11" s="736"/>
      <c r="U11" s="736"/>
      <c r="V11" s="736"/>
      <c r="W11" s="736"/>
      <c r="X11" s="736"/>
      <c r="Y11" s="737"/>
      <c r="AA11" s="731" t="s">
        <v>1154</v>
      </c>
      <c r="AB11" s="732"/>
      <c r="AC11" s="733"/>
      <c r="AD11" s="117"/>
      <c r="AE11" s="13"/>
      <c r="AF11" s="75"/>
      <c r="AG11" s="734" t="s">
        <v>334</v>
      </c>
      <c r="AH11" s="735"/>
    </row>
    <row r="12" spans="1:34" s="31" customFormat="1" ht="30" customHeight="1" x14ac:dyDescent="0.35">
      <c r="A12" s="15"/>
      <c r="D12" s="717"/>
      <c r="E12" s="717"/>
      <c r="F12" s="744"/>
      <c r="G12" s="739"/>
      <c r="H12" s="739"/>
      <c r="I12" s="739"/>
      <c r="J12" s="739"/>
      <c r="K12" s="739"/>
      <c r="L12" s="739"/>
      <c r="M12" s="150"/>
      <c r="N12" s="739"/>
      <c r="O12" s="150"/>
      <c r="P12" s="739"/>
      <c r="Q12" s="739"/>
      <c r="R12" s="76"/>
      <c r="S12" s="501" t="s">
        <v>1155</v>
      </c>
      <c r="T12" s="418" t="s">
        <v>1156</v>
      </c>
      <c r="U12" s="418" t="s">
        <v>1157</v>
      </c>
      <c r="V12" s="418" t="s">
        <v>1158</v>
      </c>
      <c r="W12" s="418" t="s">
        <v>1159</v>
      </c>
      <c r="X12" s="418" t="s">
        <v>1160</v>
      </c>
      <c r="Y12" s="418" t="s">
        <v>1161</v>
      </c>
      <c r="AA12" s="500" t="s">
        <v>1140</v>
      </c>
      <c r="AB12" s="77" t="s">
        <v>1141</v>
      </c>
      <c r="AC12" s="72" t="s">
        <v>1142</v>
      </c>
      <c r="AD12" s="117"/>
      <c r="AE12" s="13"/>
      <c r="AF12" s="75"/>
      <c r="AG12" s="411" t="s">
        <v>1162</v>
      </c>
      <c r="AH12" s="411" t="s">
        <v>1163</v>
      </c>
    </row>
    <row r="13" spans="1:34" s="31" customFormat="1" ht="104.5" customHeight="1" x14ac:dyDescent="0.35">
      <c r="A13" s="48">
        <f>SUM(AG13:AH13)</f>
        <v>0</v>
      </c>
      <c r="D13" s="418">
        <v>1</v>
      </c>
      <c r="E13" s="449" t="s">
        <v>1164</v>
      </c>
      <c r="F13" s="449" t="s">
        <v>1165</v>
      </c>
      <c r="G13" s="449" t="s">
        <v>1166</v>
      </c>
      <c r="H13" s="449" t="s">
        <v>403</v>
      </c>
      <c r="I13" s="449" t="e">
        <f>VLOOKUP($H13,'Input - LOE Hierarchy (Admin)'!$L$13:$R$460,2, FALSE)</f>
        <v>#N/A</v>
      </c>
      <c r="J13" s="449" t="s">
        <v>1167</v>
      </c>
      <c r="K13" s="449" t="s">
        <v>1168</v>
      </c>
      <c r="L13" s="449" t="s">
        <v>1169</v>
      </c>
      <c r="M13" s="449" t="str">
        <f>IF(N13=$N$9,"N","Y")</f>
        <v>N</v>
      </c>
      <c r="N13" s="449" t="s">
        <v>403</v>
      </c>
      <c r="O13" s="449" t="str">
        <f>IF(P13=$N$9,"N","Y")</f>
        <v>N</v>
      </c>
      <c r="P13" s="449" t="s">
        <v>403</v>
      </c>
      <c r="Q13" s="449" t="s">
        <v>1170</v>
      </c>
      <c r="R13" s="78"/>
      <c r="S13" s="502" t="s">
        <v>1171</v>
      </c>
      <c r="T13" s="502"/>
      <c r="U13" s="502"/>
      <c r="V13" s="502"/>
      <c r="W13" s="502"/>
      <c r="X13" s="502"/>
      <c r="Y13" s="502"/>
      <c r="AA13" s="503" t="str" cm="1">
        <f t="array" ref="AA13:AA18">_xlfn.UNIQUE(I_LoE_Hierachy_Case)</f>
        <v>Strategic</v>
      </c>
      <c r="AB13" s="503" t="str" cm="1">
        <f t="array" ref="AB13:AB21">_xlfn.UNIQUE(I_LoE_Hierachy_L1_Function)</f>
        <v>MoD - Military Capability Management</v>
      </c>
      <c r="AC13" s="504" t="str" cm="1">
        <f t="array" ref="AC13:AC50">_xlfn.UNIQUE(I_LoE_Hierachy_L2_Function)</f>
        <v>Capability Analysis</v>
      </c>
      <c r="AD13" s="117"/>
      <c r="AE13" s="13"/>
      <c r="AF13" s="75"/>
      <c r="AG13" s="455" cm="1">
        <f t="array" ref="AG13">SUM(IF(ISBLANK(D13:Q13),1,0))</f>
        <v>0</v>
      </c>
      <c r="AH13" s="455" cm="1">
        <f t="array" ref="AH13">IF(SUM(IF(ISBLANK(S13:Y13),0,1))&gt;0,0,1)</f>
        <v>0</v>
      </c>
    </row>
    <row r="14" spans="1:34" s="31" customFormat="1" ht="66.650000000000006" customHeight="1" x14ac:dyDescent="0.35">
      <c r="A14" s="48">
        <f t="shared" ref="A14:A77" si="0">SUM(AG14:AH14)</f>
        <v>0</v>
      </c>
      <c r="D14" s="418">
        <f>D13+1</f>
        <v>2</v>
      </c>
      <c r="E14" s="449" t="s">
        <v>1164</v>
      </c>
      <c r="F14" s="449" t="s">
        <v>1165</v>
      </c>
      <c r="G14" s="449" t="s">
        <v>1166</v>
      </c>
      <c r="H14" s="449" t="s">
        <v>403</v>
      </c>
      <c r="I14" s="449" t="s">
        <v>403</v>
      </c>
      <c r="J14" s="449" t="s">
        <v>1167</v>
      </c>
      <c r="K14" s="449" t="s">
        <v>1168</v>
      </c>
      <c r="L14" s="449" t="s">
        <v>1172</v>
      </c>
      <c r="M14" s="449" t="str">
        <f t="shared" ref="M14:M77" si="1">IF(N14=$N$9,"N","Y")</f>
        <v>N</v>
      </c>
      <c r="N14" s="449" t="s">
        <v>403</v>
      </c>
      <c r="O14" s="449" t="str">
        <f t="shared" ref="O14:O77" si="2">IF(P14=$N$9,"N","Y")</f>
        <v>N</v>
      </c>
      <c r="P14" s="449" t="s">
        <v>403</v>
      </c>
      <c r="Q14" s="449" t="s">
        <v>1173</v>
      </c>
      <c r="R14" s="78"/>
      <c r="S14" s="502" t="s">
        <v>1174</v>
      </c>
      <c r="T14" s="502" t="s">
        <v>1175</v>
      </c>
      <c r="U14" s="502"/>
      <c r="V14" s="502"/>
      <c r="W14" s="502"/>
      <c r="X14" s="502"/>
      <c r="Y14" s="502"/>
      <c r="AA14" s="505" t="str">
        <v>Economic</v>
      </c>
      <c r="AB14" s="505" t="str">
        <v>MoD - Health, Safety &amp; Environmental Protection</v>
      </c>
      <c r="AC14" s="505" t="str">
        <v>Requirement Engineering / Management</v>
      </c>
      <c r="AD14" s="117"/>
      <c r="AE14" s="13"/>
      <c r="AF14" s="75"/>
      <c r="AG14" s="455" cm="1">
        <f t="array" ref="AG14">SUM(IF(ISBLANK(D14:Q14),1,0))</f>
        <v>0</v>
      </c>
      <c r="AH14" s="455" cm="1">
        <f t="array" ref="AH14">IF(SUM(IF(ISBLANK(S14:Y14),0,1))&gt;0,0,1)</f>
        <v>0</v>
      </c>
    </row>
    <row r="15" spans="1:34" s="31" customFormat="1" ht="84.65" customHeight="1" x14ac:dyDescent="0.35">
      <c r="A15" s="48">
        <f t="shared" si="0"/>
        <v>0</v>
      </c>
      <c r="D15" s="418">
        <f t="shared" ref="D15:D78" si="3">D14+1</f>
        <v>3</v>
      </c>
      <c r="E15" s="449" t="s">
        <v>1164</v>
      </c>
      <c r="F15" s="449" t="s">
        <v>1165</v>
      </c>
      <c r="G15" s="449" t="s">
        <v>1176</v>
      </c>
      <c r="H15" s="449" t="s">
        <v>403</v>
      </c>
      <c r="I15" s="449" t="s">
        <v>403</v>
      </c>
      <c r="J15" s="449" t="s">
        <v>1167</v>
      </c>
      <c r="K15" s="449" t="s">
        <v>1168</v>
      </c>
      <c r="L15" s="449" t="s">
        <v>1177</v>
      </c>
      <c r="M15" s="449" t="str">
        <f t="shared" si="1"/>
        <v>N</v>
      </c>
      <c r="N15" s="449" t="s">
        <v>403</v>
      </c>
      <c r="O15" s="449" t="str">
        <f t="shared" si="2"/>
        <v>N</v>
      </c>
      <c r="P15" s="449" t="s">
        <v>403</v>
      </c>
      <c r="Q15" s="449" t="s">
        <v>1178</v>
      </c>
      <c r="R15" s="78"/>
      <c r="S15" s="502" t="s">
        <v>1179</v>
      </c>
      <c r="T15" s="502"/>
      <c r="U15" s="502"/>
      <c r="V15" s="502"/>
      <c r="W15" s="502"/>
      <c r="X15" s="502"/>
      <c r="Y15" s="502"/>
      <c r="AA15" s="505" t="str">
        <v>Commercial</v>
      </c>
      <c r="AB15" s="505" t="str">
        <v>Core - Analysis</v>
      </c>
      <c r="AC15" s="505" t="str">
        <v>Multi-Domain Integration</v>
      </c>
      <c r="AD15" s="117"/>
      <c r="AE15" s="13"/>
      <c r="AF15" s="75"/>
      <c r="AG15" s="455" cm="1">
        <f t="array" ref="AG15">SUM(IF(ISBLANK(D15:Q15),1,0))</f>
        <v>0</v>
      </c>
      <c r="AH15" s="455" cm="1">
        <f t="array" ref="AH15">IF(SUM(IF(ISBLANK(S15:Y15),0,1))&gt;0,0,1)</f>
        <v>0</v>
      </c>
    </row>
    <row r="16" spans="1:34" s="31" customFormat="1" ht="56.5" customHeight="1" x14ac:dyDescent="0.35">
      <c r="A16" s="48">
        <f t="shared" si="0"/>
        <v>0</v>
      </c>
      <c r="D16" s="418">
        <f t="shared" si="3"/>
        <v>4</v>
      </c>
      <c r="E16" s="449" t="s">
        <v>1164</v>
      </c>
      <c r="F16" s="449" t="s">
        <v>1165</v>
      </c>
      <c r="G16" s="449" t="s">
        <v>1176</v>
      </c>
      <c r="H16" s="449" t="s">
        <v>403</v>
      </c>
      <c r="I16" s="449" t="s">
        <v>403</v>
      </c>
      <c r="J16" s="449" t="s">
        <v>1167</v>
      </c>
      <c r="K16" s="449" t="s">
        <v>1168</v>
      </c>
      <c r="L16" s="449" t="s">
        <v>1180</v>
      </c>
      <c r="M16" s="449" t="str">
        <f t="shared" si="1"/>
        <v>N</v>
      </c>
      <c r="N16" s="449" t="s">
        <v>403</v>
      </c>
      <c r="O16" s="449" t="str">
        <f t="shared" si="2"/>
        <v>N</v>
      </c>
      <c r="P16" s="449" t="s">
        <v>403</v>
      </c>
      <c r="Q16" s="449" t="s">
        <v>1181</v>
      </c>
      <c r="R16" s="78"/>
      <c r="S16" s="502" t="s">
        <v>1174</v>
      </c>
      <c r="T16" s="502"/>
      <c r="U16" s="502"/>
      <c r="V16" s="502"/>
      <c r="W16" s="502"/>
      <c r="X16" s="502"/>
      <c r="Y16" s="502"/>
      <c r="AA16" s="505" t="str">
        <v>Financial</v>
      </c>
      <c r="AB16" s="505" t="str">
        <v>Core - Commercial</v>
      </c>
      <c r="AC16" s="505" t="str">
        <v>Risk Issues and Opportunity Management</v>
      </c>
      <c r="AD16" s="117"/>
      <c r="AE16" s="13"/>
      <c r="AF16" s="75"/>
      <c r="AG16" s="455" cm="1">
        <f t="array" ref="AG16">SUM(IF(ISBLANK(D16:Q16),1,0))</f>
        <v>0</v>
      </c>
      <c r="AH16" s="455" cm="1">
        <f t="array" ref="AH16">IF(SUM(IF(ISBLANK(S16:Y16),0,1))&gt;0,0,1)</f>
        <v>0</v>
      </c>
    </row>
    <row r="17" spans="1:34" s="31" customFormat="1" ht="60.65" customHeight="1" x14ac:dyDescent="0.35">
      <c r="A17" s="48">
        <f t="shared" si="0"/>
        <v>0</v>
      </c>
      <c r="D17" s="418">
        <f t="shared" si="3"/>
        <v>5</v>
      </c>
      <c r="E17" s="449" t="s">
        <v>1164</v>
      </c>
      <c r="F17" s="449" t="s">
        <v>1165</v>
      </c>
      <c r="G17" s="449" t="s">
        <v>1176</v>
      </c>
      <c r="H17" s="449" t="s">
        <v>403</v>
      </c>
      <c r="I17" s="449" t="s">
        <v>403</v>
      </c>
      <c r="J17" s="449" t="s">
        <v>1167</v>
      </c>
      <c r="K17" s="449" t="s">
        <v>1168</v>
      </c>
      <c r="L17" s="449" t="s">
        <v>1182</v>
      </c>
      <c r="M17" s="449" t="str">
        <f t="shared" si="1"/>
        <v>N</v>
      </c>
      <c r="N17" s="449" t="s">
        <v>403</v>
      </c>
      <c r="O17" s="449" t="str">
        <f t="shared" si="2"/>
        <v>N</v>
      </c>
      <c r="P17" s="449" t="s">
        <v>403</v>
      </c>
      <c r="Q17" s="449" t="s">
        <v>1181</v>
      </c>
      <c r="R17" s="78"/>
      <c r="S17" s="502" t="s">
        <v>1174</v>
      </c>
      <c r="T17" s="502"/>
      <c r="U17" s="502"/>
      <c r="V17" s="502"/>
      <c r="W17" s="502"/>
      <c r="X17" s="502"/>
      <c r="Y17" s="502"/>
      <c r="AA17" s="505" t="str">
        <v>Management</v>
      </c>
      <c r="AB17" s="505" t="str">
        <v>Core - Finance</v>
      </c>
      <c r="AC17" s="505" t="str">
        <v>Sustainability</v>
      </c>
      <c r="AD17" s="117"/>
      <c r="AE17" s="13"/>
      <c r="AF17" s="75"/>
      <c r="AG17" s="455" cm="1">
        <f t="array" ref="AG17">SUM(IF(ISBLANK(D17:Q17),1,0))</f>
        <v>0</v>
      </c>
      <c r="AH17" s="455" cm="1">
        <f t="array" ref="AH17">IF(SUM(IF(ISBLANK(S17:Y17),0,1))&gt;0,0,1)</f>
        <v>0</v>
      </c>
    </row>
    <row r="18" spans="1:34" s="31" customFormat="1" ht="63" customHeight="1" x14ac:dyDescent="0.35">
      <c r="A18" s="48">
        <f t="shared" si="0"/>
        <v>0</v>
      </c>
      <c r="D18" s="418">
        <f t="shared" si="3"/>
        <v>6</v>
      </c>
      <c r="E18" s="449" t="s">
        <v>1164</v>
      </c>
      <c r="F18" s="449" t="s">
        <v>1165</v>
      </c>
      <c r="G18" s="449" t="s">
        <v>1176</v>
      </c>
      <c r="H18" s="449" t="s">
        <v>403</v>
      </c>
      <c r="I18" s="449" t="s">
        <v>403</v>
      </c>
      <c r="J18" s="449" t="s">
        <v>1167</v>
      </c>
      <c r="K18" s="449" t="s">
        <v>1183</v>
      </c>
      <c r="L18" s="449" t="s">
        <v>1184</v>
      </c>
      <c r="M18" s="449" t="str">
        <f t="shared" si="1"/>
        <v>N</v>
      </c>
      <c r="N18" s="449" t="s">
        <v>403</v>
      </c>
      <c r="O18" s="449" t="str">
        <f t="shared" si="2"/>
        <v>N</v>
      </c>
      <c r="P18" s="449" t="s">
        <v>403</v>
      </c>
      <c r="Q18" s="449" t="s">
        <v>1185</v>
      </c>
      <c r="R18" s="78"/>
      <c r="S18" s="502" t="s">
        <v>1186</v>
      </c>
      <c r="T18" s="502"/>
      <c r="U18" s="502"/>
      <c r="V18" s="502"/>
      <c r="W18" s="502"/>
      <c r="X18" s="502"/>
      <c r="Y18" s="502"/>
      <c r="AA18" s="505">
        <v>0</v>
      </c>
      <c r="AB18" s="505" t="str">
        <v>Core - Project Delivery</v>
      </c>
      <c r="AC18" s="505" t="str">
        <v>Options</v>
      </c>
      <c r="AD18" s="117"/>
      <c r="AE18" s="13"/>
      <c r="AF18" s="75"/>
      <c r="AG18" s="455" cm="1">
        <f t="array" ref="AG18">SUM(IF(ISBLANK(D18:Q18),1,0))</f>
        <v>0</v>
      </c>
      <c r="AH18" s="455" cm="1">
        <f t="array" ref="AH18">IF(SUM(IF(ISBLANK(S18:Y18),0,1))&gt;0,0,1)</f>
        <v>0</v>
      </c>
    </row>
    <row r="19" spans="1:34" s="31" customFormat="1" ht="75" customHeight="1" x14ac:dyDescent="0.35">
      <c r="A19" s="48">
        <f t="shared" si="0"/>
        <v>0</v>
      </c>
      <c r="D19" s="418">
        <f t="shared" si="3"/>
        <v>7</v>
      </c>
      <c r="E19" s="449" t="s">
        <v>1164</v>
      </c>
      <c r="F19" s="449" t="s">
        <v>1165</v>
      </c>
      <c r="G19" s="449" t="s">
        <v>1176</v>
      </c>
      <c r="H19" s="449" t="s">
        <v>403</v>
      </c>
      <c r="I19" s="449" t="s">
        <v>403</v>
      </c>
      <c r="J19" s="449" t="s">
        <v>1167</v>
      </c>
      <c r="K19" s="449" t="s">
        <v>1183</v>
      </c>
      <c r="L19" s="506" t="s">
        <v>1187</v>
      </c>
      <c r="M19" s="449" t="str">
        <f t="shared" si="1"/>
        <v>N</v>
      </c>
      <c r="N19" s="449" t="s">
        <v>403</v>
      </c>
      <c r="O19" s="449" t="str">
        <f t="shared" si="2"/>
        <v>N</v>
      </c>
      <c r="P19" s="449" t="s">
        <v>403</v>
      </c>
      <c r="Q19" s="449" t="s">
        <v>1185</v>
      </c>
      <c r="R19" s="78"/>
      <c r="S19" s="502" t="s">
        <v>1186</v>
      </c>
      <c r="T19" s="502"/>
      <c r="U19" s="502"/>
      <c r="V19" s="502"/>
      <c r="W19" s="502"/>
      <c r="X19" s="502"/>
      <c r="Y19" s="502"/>
      <c r="AA19" s="505"/>
      <c r="AB19" s="505" t="str">
        <v>Core - Security</v>
      </c>
      <c r="AC19" s="505" t="str">
        <v>Appraisal</v>
      </c>
      <c r="AD19" s="117"/>
      <c r="AE19" s="13"/>
      <c r="AF19" s="75"/>
      <c r="AG19" s="455" cm="1">
        <f t="array" ref="AG19">SUM(IF(ISBLANK(D19:Q19),1,0))</f>
        <v>0</v>
      </c>
      <c r="AH19" s="455" cm="1">
        <f t="array" ref="AH19">IF(SUM(IF(ISBLANK(S19:Y19),0,1))&gt;0,0,1)</f>
        <v>0</v>
      </c>
    </row>
    <row r="20" spans="1:34" s="31" customFormat="1" ht="70.400000000000006" customHeight="1" x14ac:dyDescent="0.35">
      <c r="A20" s="48">
        <f t="shared" si="0"/>
        <v>0</v>
      </c>
      <c r="D20" s="418">
        <f t="shared" si="3"/>
        <v>8</v>
      </c>
      <c r="E20" s="449" t="s">
        <v>1164</v>
      </c>
      <c r="F20" s="449" t="s">
        <v>1165</v>
      </c>
      <c r="G20" s="449" t="s">
        <v>1176</v>
      </c>
      <c r="H20" s="449" t="s">
        <v>403</v>
      </c>
      <c r="I20" s="449" t="s">
        <v>403</v>
      </c>
      <c r="J20" s="449" t="s">
        <v>1167</v>
      </c>
      <c r="K20" s="449" t="s">
        <v>1183</v>
      </c>
      <c r="L20" s="449" t="s">
        <v>1188</v>
      </c>
      <c r="M20" s="449" t="str">
        <f t="shared" si="1"/>
        <v>N</v>
      </c>
      <c r="N20" s="449" t="s">
        <v>403</v>
      </c>
      <c r="O20" s="449" t="str">
        <f t="shared" si="2"/>
        <v>N</v>
      </c>
      <c r="P20" s="449" t="s">
        <v>403</v>
      </c>
      <c r="Q20" s="449" t="s">
        <v>1185</v>
      </c>
      <c r="R20" s="78"/>
      <c r="S20" s="502" t="s">
        <v>1186</v>
      </c>
      <c r="T20" s="502"/>
      <c r="U20" s="502"/>
      <c r="V20" s="502"/>
      <c r="W20" s="502"/>
      <c r="X20" s="502"/>
      <c r="Y20" s="502"/>
      <c r="AA20" s="505"/>
      <c r="AB20" s="505" t="str">
        <v>MoD - Support</v>
      </c>
      <c r="AC20" s="505" t="str">
        <v>Value for Money</v>
      </c>
      <c r="AD20" s="117"/>
      <c r="AE20" s="13"/>
      <c r="AF20" s="75"/>
      <c r="AG20" s="455" cm="1">
        <f t="array" ref="AG20">SUM(IF(ISBLANK(D20:Q20),1,0))</f>
        <v>0</v>
      </c>
      <c r="AH20" s="455" cm="1">
        <f t="array" ref="AH20">IF(SUM(IF(ISBLANK(S20:Y20),0,1))&gt;0,0,1)</f>
        <v>0</v>
      </c>
    </row>
    <row r="21" spans="1:34" s="31" customFormat="1" ht="59.5" customHeight="1" x14ac:dyDescent="0.35">
      <c r="A21" s="48">
        <f t="shared" si="0"/>
        <v>0</v>
      </c>
      <c r="D21" s="418">
        <f t="shared" si="3"/>
        <v>9</v>
      </c>
      <c r="E21" s="449" t="s">
        <v>1164</v>
      </c>
      <c r="F21" s="449" t="s">
        <v>1165</v>
      </c>
      <c r="G21" s="449" t="s">
        <v>1176</v>
      </c>
      <c r="H21" s="449" t="s">
        <v>403</v>
      </c>
      <c r="I21" s="449" t="s">
        <v>403</v>
      </c>
      <c r="J21" s="449" t="s">
        <v>1167</v>
      </c>
      <c r="K21" s="449" t="s">
        <v>1183</v>
      </c>
      <c r="L21" s="449" t="s">
        <v>1189</v>
      </c>
      <c r="M21" s="449" t="str">
        <f t="shared" si="1"/>
        <v>Y</v>
      </c>
      <c r="N21" s="506" t="s">
        <v>1190</v>
      </c>
      <c r="O21" s="449" t="str">
        <f t="shared" si="2"/>
        <v>N</v>
      </c>
      <c r="P21" s="449" t="s">
        <v>403</v>
      </c>
      <c r="Q21" s="449" t="s">
        <v>1185</v>
      </c>
      <c r="R21" s="78"/>
      <c r="S21" s="502" t="s">
        <v>1186</v>
      </c>
      <c r="T21" s="502"/>
      <c r="U21" s="502"/>
      <c r="V21" s="502"/>
      <c r="W21" s="502"/>
      <c r="X21" s="502"/>
      <c r="Y21" s="502"/>
      <c r="AA21" s="505"/>
      <c r="AB21" s="505">
        <v>0</v>
      </c>
      <c r="AC21" s="505" t="str">
        <v>Single Sourcing</v>
      </c>
      <c r="AD21" s="117"/>
      <c r="AE21" s="13"/>
      <c r="AF21" s="75"/>
      <c r="AG21" s="455" cm="1">
        <f t="array" ref="AG21">SUM(IF(ISBLANK(D21:Q21),1,0))</f>
        <v>0</v>
      </c>
      <c r="AH21" s="455" cm="1">
        <f t="array" ref="AH21">IF(SUM(IF(ISBLANK(S21:Y21),0,1))&gt;0,0,1)</f>
        <v>0</v>
      </c>
    </row>
    <row r="22" spans="1:34" s="31" customFormat="1" ht="54" customHeight="1" x14ac:dyDescent="0.35">
      <c r="A22" s="48">
        <f t="shared" si="0"/>
        <v>0</v>
      </c>
      <c r="D22" s="418">
        <f t="shared" si="3"/>
        <v>10</v>
      </c>
      <c r="E22" s="449" t="s">
        <v>1164</v>
      </c>
      <c r="F22" s="449" t="s">
        <v>1165</v>
      </c>
      <c r="G22" s="449" t="s">
        <v>1191</v>
      </c>
      <c r="H22" s="449" t="s">
        <v>403</v>
      </c>
      <c r="I22" s="449" t="s">
        <v>403</v>
      </c>
      <c r="J22" s="449" t="s">
        <v>1167</v>
      </c>
      <c r="K22" s="449" t="s">
        <v>1183</v>
      </c>
      <c r="L22" s="449" t="s">
        <v>1192</v>
      </c>
      <c r="M22" s="449" t="str">
        <f t="shared" si="1"/>
        <v>Y</v>
      </c>
      <c r="N22" s="506" t="s">
        <v>1193</v>
      </c>
      <c r="O22" s="449" t="str">
        <f t="shared" si="2"/>
        <v>N</v>
      </c>
      <c r="P22" s="449" t="s">
        <v>403</v>
      </c>
      <c r="Q22" s="449" t="s">
        <v>1185</v>
      </c>
      <c r="R22" s="78"/>
      <c r="S22" s="502" t="s">
        <v>1186</v>
      </c>
      <c r="T22" s="502"/>
      <c r="U22" s="502"/>
      <c r="V22" s="502"/>
      <c r="W22" s="502"/>
      <c r="X22" s="502"/>
      <c r="Y22" s="502"/>
      <c r="AA22" s="505"/>
      <c r="AB22" s="505"/>
      <c r="AC22" s="505" t="str">
        <v>Cost Estimation</v>
      </c>
      <c r="AD22" s="117"/>
      <c r="AE22" s="13"/>
      <c r="AF22" s="75"/>
      <c r="AG22" s="455" cm="1">
        <f t="array" ref="AG22">SUM(IF(ISBLANK(D22:Q22),1,0))</f>
        <v>0</v>
      </c>
      <c r="AH22" s="455" cm="1">
        <f t="array" ref="AH22">IF(SUM(IF(ISBLANK(S22:Y22),0,1))&gt;0,0,1)</f>
        <v>0</v>
      </c>
    </row>
    <row r="23" spans="1:34" s="31" customFormat="1" ht="30" customHeight="1" x14ac:dyDescent="0.35">
      <c r="A23" s="48">
        <f t="shared" si="0"/>
        <v>0</v>
      </c>
      <c r="D23" s="418">
        <f t="shared" si="3"/>
        <v>11</v>
      </c>
      <c r="E23" s="449" t="s">
        <v>1164</v>
      </c>
      <c r="F23" s="449" t="s">
        <v>1165</v>
      </c>
      <c r="G23" s="449" t="s">
        <v>1191</v>
      </c>
      <c r="H23" s="449" t="s">
        <v>403</v>
      </c>
      <c r="I23" s="449" t="s">
        <v>403</v>
      </c>
      <c r="J23" s="449" t="s">
        <v>1167</v>
      </c>
      <c r="K23" s="449" t="s">
        <v>1183</v>
      </c>
      <c r="L23" s="449" t="s">
        <v>1194</v>
      </c>
      <c r="M23" s="449" t="str">
        <f t="shared" si="1"/>
        <v>Y</v>
      </c>
      <c r="N23" s="506" t="s">
        <v>1195</v>
      </c>
      <c r="O23" s="449" t="str">
        <f t="shared" si="2"/>
        <v>N</v>
      </c>
      <c r="P23" s="449" t="s">
        <v>403</v>
      </c>
      <c r="Q23" s="449" t="s">
        <v>1185</v>
      </c>
      <c r="R23" s="78"/>
      <c r="S23" s="502" t="s">
        <v>1186</v>
      </c>
      <c r="T23" s="502"/>
      <c r="U23" s="502"/>
      <c r="V23" s="502"/>
      <c r="W23" s="502"/>
      <c r="X23" s="502"/>
      <c r="Y23" s="502"/>
      <c r="AA23" s="505"/>
      <c r="AB23" s="505"/>
      <c r="AC23" s="505" t="str">
        <v>Project Evaluation (Inc. LFE)</v>
      </c>
      <c r="AD23" s="117"/>
      <c r="AE23" s="13"/>
      <c r="AF23" s="75"/>
      <c r="AG23" s="455" cm="1">
        <f t="array" ref="AG23">SUM(IF(ISBLANK(D23:Q23),1,0))</f>
        <v>0</v>
      </c>
      <c r="AH23" s="455" cm="1">
        <f t="array" ref="AH23">IF(SUM(IF(ISBLANK(S23:Y23),0,1))&gt;0,0,1)</f>
        <v>0</v>
      </c>
    </row>
    <row r="24" spans="1:34" s="31" customFormat="1" ht="72.650000000000006" customHeight="1" x14ac:dyDescent="0.35">
      <c r="A24" s="48">
        <f t="shared" si="0"/>
        <v>0</v>
      </c>
      <c r="D24" s="418">
        <f t="shared" si="3"/>
        <v>12</v>
      </c>
      <c r="E24" s="449" t="s">
        <v>1164</v>
      </c>
      <c r="F24" s="449" t="s">
        <v>1165</v>
      </c>
      <c r="G24" s="449" t="s">
        <v>1196</v>
      </c>
      <c r="H24" s="449" t="s">
        <v>403</v>
      </c>
      <c r="I24" s="449" t="s">
        <v>403</v>
      </c>
      <c r="J24" s="449" t="s">
        <v>1167</v>
      </c>
      <c r="K24" s="449" t="s">
        <v>1183</v>
      </c>
      <c r="L24" s="449" t="s">
        <v>1197</v>
      </c>
      <c r="M24" s="449" t="str">
        <f t="shared" si="1"/>
        <v>N</v>
      </c>
      <c r="N24" s="449" t="s">
        <v>403</v>
      </c>
      <c r="O24" s="449" t="str">
        <f t="shared" si="2"/>
        <v>N</v>
      </c>
      <c r="P24" s="449" t="s">
        <v>403</v>
      </c>
      <c r="Q24" s="449" t="s">
        <v>1198</v>
      </c>
      <c r="R24" s="78"/>
      <c r="S24" s="502" t="s">
        <v>1186</v>
      </c>
      <c r="T24" s="502" t="s">
        <v>1199</v>
      </c>
      <c r="U24" s="502"/>
      <c r="V24" s="502"/>
      <c r="W24" s="502"/>
      <c r="X24" s="502"/>
      <c r="Y24" s="502"/>
      <c r="AA24" s="505"/>
      <c r="AB24" s="505"/>
      <c r="AC24" s="505" t="str">
        <v>Cabinet Office Controls / Guidance</v>
      </c>
      <c r="AD24" s="117"/>
      <c r="AE24" s="13"/>
      <c r="AF24" s="75"/>
      <c r="AG24" s="455" cm="1">
        <f t="array" ref="AG24">SUM(IF(ISBLANK(D24:Q24),1,0))</f>
        <v>0</v>
      </c>
      <c r="AH24" s="455" cm="1">
        <f t="array" ref="AH24">IF(SUM(IF(ISBLANK(S24:Y24),0,1))&gt;0,0,1)</f>
        <v>0</v>
      </c>
    </row>
    <row r="25" spans="1:34" s="31" customFormat="1" ht="78.650000000000006" customHeight="1" x14ac:dyDescent="0.35">
      <c r="A25" s="48">
        <f t="shared" si="0"/>
        <v>0</v>
      </c>
      <c r="D25" s="418">
        <f t="shared" si="3"/>
        <v>13</v>
      </c>
      <c r="E25" s="449" t="s">
        <v>1164</v>
      </c>
      <c r="F25" s="449" t="s">
        <v>1165</v>
      </c>
      <c r="G25" s="449" t="s">
        <v>1176</v>
      </c>
      <c r="H25" s="449" t="s">
        <v>1200</v>
      </c>
      <c r="I25" s="449" t="s">
        <v>403</v>
      </c>
      <c r="J25" s="449" t="s">
        <v>1167</v>
      </c>
      <c r="K25" s="449" t="s">
        <v>1201</v>
      </c>
      <c r="L25" s="506" t="s">
        <v>1202</v>
      </c>
      <c r="M25" s="449" t="str">
        <f t="shared" si="1"/>
        <v>Y</v>
      </c>
      <c r="N25" s="449" t="s">
        <v>1203</v>
      </c>
      <c r="O25" s="449" t="str">
        <f t="shared" si="2"/>
        <v>N</v>
      </c>
      <c r="P25" s="449" t="s">
        <v>403</v>
      </c>
      <c r="Q25" s="449" t="s">
        <v>1204</v>
      </c>
      <c r="R25" s="78"/>
      <c r="S25" s="502" t="s">
        <v>1205</v>
      </c>
      <c r="T25" s="502" t="s">
        <v>1206</v>
      </c>
      <c r="U25" s="502"/>
      <c r="V25" s="502"/>
      <c r="W25" s="502"/>
      <c r="X25" s="502"/>
      <c r="Y25" s="502"/>
      <c r="AA25" s="505"/>
      <c r="AB25" s="505"/>
      <c r="AC25" s="505" t="str">
        <v>Category Management</v>
      </c>
      <c r="AD25" s="117"/>
      <c r="AE25" s="13"/>
      <c r="AF25" s="75"/>
      <c r="AG25" s="455" cm="1">
        <f t="array" ref="AG25">SUM(IF(ISBLANK(D25:Q25),1,0))</f>
        <v>0</v>
      </c>
      <c r="AH25" s="455" cm="1">
        <f t="array" ref="AH25">IF(SUM(IF(ISBLANK(S25:Y25),0,1))&gt;0,0,1)</f>
        <v>0</v>
      </c>
    </row>
    <row r="26" spans="1:34" s="31" customFormat="1" ht="66" customHeight="1" x14ac:dyDescent="0.35">
      <c r="A26" s="48">
        <f t="shared" si="0"/>
        <v>0</v>
      </c>
      <c r="D26" s="418">
        <f t="shared" si="3"/>
        <v>14</v>
      </c>
      <c r="E26" s="449" t="s">
        <v>1164</v>
      </c>
      <c r="F26" s="449" t="s">
        <v>1165</v>
      </c>
      <c r="G26" s="449" t="s">
        <v>1176</v>
      </c>
      <c r="H26" s="449" t="s">
        <v>1200</v>
      </c>
      <c r="I26" s="449" t="s">
        <v>403</v>
      </c>
      <c r="J26" s="449" t="s">
        <v>1167</v>
      </c>
      <c r="K26" s="449" t="s">
        <v>1201</v>
      </c>
      <c r="L26" s="449" t="s">
        <v>1207</v>
      </c>
      <c r="M26" s="449" t="str">
        <f t="shared" si="1"/>
        <v>Y</v>
      </c>
      <c r="N26" s="449" t="s">
        <v>1203</v>
      </c>
      <c r="O26" s="449" t="str">
        <f t="shared" si="2"/>
        <v>N</v>
      </c>
      <c r="P26" s="449" t="s">
        <v>403</v>
      </c>
      <c r="Q26" s="449" t="s">
        <v>1208</v>
      </c>
      <c r="R26" s="78"/>
      <c r="S26" s="502" t="s">
        <v>1171</v>
      </c>
      <c r="T26" s="502"/>
      <c r="U26" s="502"/>
      <c r="V26" s="502"/>
      <c r="W26" s="502"/>
      <c r="X26" s="502"/>
      <c r="Y26" s="502"/>
      <c r="AA26" s="505"/>
      <c r="AB26" s="505"/>
      <c r="AC26" s="505" t="str">
        <v>Commercial &amp; Procurement Strategy</v>
      </c>
      <c r="AD26" s="117"/>
      <c r="AE26" s="13"/>
      <c r="AF26" s="75"/>
      <c r="AG26" s="455" cm="1">
        <f t="array" ref="AG26">SUM(IF(ISBLANK(D26:Q26),1,0))</f>
        <v>0</v>
      </c>
      <c r="AH26" s="455" cm="1">
        <f t="array" ref="AH26">IF(SUM(IF(ISBLANK(S26:Y26),0,1))&gt;0,0,1)</f>
        <v>0</v>
      </c>
    </row>
    <row r="27" spans="1:34" s="31" customFormat="1" ht="30" customHeight="1" x14ac:dyDescent="0.35">
      <c r="A27" s="48">
        <f t="shared" si="0"/>
        <v>0</v>
      </c>
      <c r="D27" s="418">
        <f t="shared" si="3"/>
        <v>15</v>
      </c>
      <c r="E27" s="449" t="s">
        <v>1164</v>
      </c>
      <c r="F27" s="449" t="s">
        <v>1165</v>
      </c>
      <c r="G27" s="449" t="s">
        <v>1176</v>
      </c>
      <c r="H27" s="449" t="s">
        <v>1200</v>
      </c>
      <c r="I27" s="449" t="s">
        <v>403</v>
      </c>
      <c r="J27" s="449" t="s">
        <v>1167</v>
      </c>
      <c r="K27" s="449" t="s">
        <v>1201</v>
      </c>
      <c r="L27" s="449" t="s">
        <v>1209</v>
      </c>
      <c r="M27" s="449" t="str">
        <f t="shared" si="1"/>
        <v>Y</v>
      </c>
      <c r="N27" s="449" t="s">
        <v>1203</v>
      </c>
      <c r="O27" s="449" t="str">
        <f t="shared" si="2"/>
        <v>N</v>
      </c>
      <c r="P27" s="449" t="s">
        <v>403</v>
      </c>
      <c r="Q27" s="449" t="s">
        <v>1210</v>
      </c>
      <c r="R27" s="78"/>
      <c r="S27" s="502" t="s">
        <v>1211</v>
      </c>
      <c r="T27" s="502" t="s">
        <v>1212</v>
      </c>
      <c r="U27" s="502"/>
      <c r="V27" s="502"/>
      <c r="W27" s="502"/>
      <c r="X27" s="502"/>
      <c r="Y27" s="502"/>
      <c r="AA27" s="505"/>
      <c r="AB27" s="505"/>
      <c r="AC27" s="505" t="str">
        <v>Security</v>
      </c>
      <c r="AD27" s="117"/>
      <c r="AE27" s="13"/>
      <c r="AF27" s="75"/>
      <c r="AG27" s="455" cm="1">
        <f t="array" ref="AG27">SUM(IF(ISBLANK(D27:Q27),1,0))</f>
        <v>0</v>
      </c>
      <c r="AH27" s="455" cm="1">
        <f t="array" ref="AH27">IF(SUM(IF(ISBLANK(S27:Y27),0,1))&gt;0,0,1)</f>
        <v>0</v>
      </c>
    </row>
    <row r="28" spans="1:34" s="31" customFormat="1" ht="30" customHeight="1" x14ac:dyDescent="0.35">
      <c r="A28" s="48">
        <f t="shared" si="0"/>
        <v>0</v>
      </c>
      <c r="D28" s="418">
        <f t="shared" si="3"/>
        <v>16</v>
      </c>
      <c r="E28" s="449" t="s">
        <v>1164</v>
      </c>
      <c r="F28" s="449" t="s">
        <v>1165</v>
      </c>
      <c r="G28" s="449" t="s">
        <v>1176</v>
      </c>
      <c r="H28" s="449" t="s">
        <v>1200</v>
      </c>
      <c r="I28" s="449" t="s">
        <v>403</v>
      </c>
      <c r="J28" s="449" t="s">
        <v>1167</v>
      </c>
      <c r="K28" s="449" t="s">
        <v>1201</v>
      </c>
      <c r="L28" s="449" t="s">
        <v>1213</v>
      </c>
      <c r="M28" s="449" t="str">
        <f t="shared" si="1"/>
        <v>Y</v>
      </c>
      <c r="N28" s="449" t="s">
        <v>1203</v>
      </c>
      <c r="O28" s="449" t="str">
        <f t="shared" si="2"/>
        <v>N</v>
      </c>
      <c r="P28" s="449" t="s">
        <v>403</v>
      </c>
      <c r="Q28" s="449" t="s">
        <v>1214</v>
      </c>
      <c r="R28" s="78"/>
      <c r="S28" s="502" t="s">
        <v>1212</v>
      </c>
      <c r="T28" s="502"/>
      <c r="U28" s="502"/>
      <c r="V28" s="502"/>
      <c r="W28" s="502"/>
      <c r="X28" s="502"/>
      <c r="Y28" s="502"/>
      <c r="AA28" s="505"/>
      <c r="AB28" s="505"/>
      <c r="AC28" s="505" t="str">
        <v>Safety</v>
      </c>
      <c r="AD28" s="117"/>
      <c r="AE28" s="13"/>
      <c r="AF28" s="75"/>
      <c r="AG28" s="455" cm="1">
        <f t="array" ref="AG28">SUM(IF(ISBLANK(D28:Q28),1,0))</f>
        <v>0</v>
      </c>
      <c r="AH28" s="455" cm="1">
        <f t="array" ref="AH28">IF(SUM(IF(ISBLANK(S28:Y28),0,1))&gt;0,0,1)</f>
        <v>0</v>
      </c>
    </row>
    <row r="29" spans="1:34" s="31" customFormat="1" ht="30" customHeight="1" x14ac:dyDescent="0.35">
      <c r="A29" s="48">
        <f t="shared" si="0"/>
        <v>0</v>
      </c>
      <c r="D29" s="418">
        <f t="shared" si="3"/>
        <v>17</v>
      </c>
      <c r="E29" s="449" t="s">
        <v>1164</v>
      </c>
      <c r="F29" s="449" t="s">
        <v>1165</v>
      </c>
      <c r="G29" s="449" t="s">
        <v>1176</v>
      </c>
      <c r="H29" s="449" t="s">
        <v>1200</v>
      </c>
      <c r="I29" s="449" t="s">
        <v>403</v>
      </c>
      <c r="J29" s="449" t="s">
        <v>1167</v>
      </c>
      <c r="K29" s="449" t="s">
        <v>1201</v>
      </c>
      <c r="L29" s="449" t="s">
        <v>1215</v>
      </c>
      <c r="M29" s="449" t="str">
        <f t="shared" si="1"/>
        <v>Y</v>
      </c>
      <c r="N29" s="449" t="s">
        <v>1203</v>
      </c>
      <c r="O29" s="449" t="str">
        <f t="shared" si="2"/>
        <v>N</v>
      </c>
      <c r="P29" s="449" t="s">
        <v>403</v>
      </c>
      <c r="Q29" s="449" t="s">
        <v>1216</v>
      </c>
      <c r="R29" s="78"/>
      <c r="S29" s="502" t="s">
        <v>1217</v>
      </c>
      <c r="T29" s="502" t="s">
        <v>1212</v>
      </c>
      <c r="U29" s="502"/>
      <c r="V29" s="502"/>
      <c r="W29" s="502"/>
      <c r="X29" s="502"/>
      <c r="Y29" s="502"/>
      <c r="AA29" s="505"/>
      <c r="AB29" s="505"/>
      <c r="AC29" s="505" t="str">
        <v>Human Resource Management</v>
      </c>
      <c r="AD29" s="117"/>
      <c r="AE29" s="13"/>
      <c r="AF29" s="75"/>
      <c r="AG29" s="455" cm="1">
        <f t="array" ref="AG29">SUM(IF(ISBLANK(D29:Q29),1,0))</f>
        <v>0</v>
      </c>
      <c r="AH29" s="455" cm="1">
        <f t="array" ref="AH29">IF(SUM(IF(ISBLANK(S29:Y29),0,1))&gt;0,0,1)</f>
        <v>0</v>
      </c>
    </row>
    <row r="30" spans="1:34" s="31" customFormat="1" ht="135.65" customHeight="1" x14ac:dyDescent="0.35">
      <c r="A30" s="48">
        <f t="shared" si="0"/>
        <v>0</v>
      </c>
      <c r="D30" s="418">
        <f t="shared" si="3"/>
        <v>18</v>
      </c>
      <c r="E30" s="449" t="s">
        <v>1164</v>
      </c>
      <c r="F30" s="449" t="s">
        <v>1165</v>
      </c>
      <c r="G30" s="449" t="s">
        <v>1176</v>
      </c>
      <c r="H30" s="449" t="s">
        <v>403</v>
      </c>
      <c r="I30" s="449" t="s">
        <v>403</v>
      </c>
      <c r="J30" s="449" t="s">
        <v>1167</v>
      </c>
      <c r="K30" s="449" t="s">
        <v>1201</v>
      </c>
      <c r="L30" s="449" t="s">
        <v>1218</v>
      </c>
      <c r="M30" s="449" t="str">
        <f t="shared" si="1"/>
        <v>N</v>
      </c>
      <c r="N30" s="449" t="s">
        <v>403</v>
      </c>
      <c r="O30" s="449" t="str">
        <f t="shared" si="2"/>
        <v>N</v>
      </c>
      <c r="P30" s="449" t="s">
        <v>403</v>
      </c>
      <c r="Q30" s="449" t="s">
        <v>1219</v>
      </c>
      <c r="R30" s="78"/>
      <c r="S30" s="502" t="s">
        <v>1220</v>
      </c>
      <c r="T30" s="502" t="s">
        <v>1212</v>
      </c>
      <c r="U30" s="502"/>
      <c r="V30" s="502"/>
      <c r="W30" s="502"/>
      <c r="X30" s="502"/>
      <c r="Y30" s="502"/>
      <c r="AA30" s="505"/>
      <c r="AB30" s="505"/>
      <c r="AC30" s="505" t="str">
        <v>Intellectual Property</v>
      </c>
      <c r="AD30" s="117"/>
      <c r="AE30" s="13"/>
      <c r="AF30" s="75"/>
      <c r="AG30" s="455" cm="1">
        <f t="array" ref="AG30">SUM(IF(ISBLANK(D30:Q30),1,0))</f>
        <v>0</v>
      </c>
      <c r="AH30" s="455" cm="1">
        <f t="array" ref="AH30">IF(SUM(IF(ISBLANK(S30:Y30),0,1))&gt;0,0,1)</f>
        <v>0</v>
      </c>
    </row>
    <row r="31" spans="1:34" s="31" customFormat="1" ht="87" customHeight="1" x14ac:dyDescent="0.35">
      <c r="A31" s="48">
        <f t="shared" si="0"/>
        <v>0</v>
      </c>
      <c r="D31" s="418">
        <f t="shared" si="3"/>
        <v>19</v>
      </c>
      <c r="E31" s="449" t="s">
        <v>1164</v>
      </c>
      <c r="F31" s="449" t="s">
        <v>1165</v>
      </c>
      <c r="G31" s="449" t="s">
        <v>1196</v>
      </c>
      <c r="H31" s="449" t="s">
        <v>403</v>
      </c>
      <c r="I31" s="449" t="s">
        <v>403</v>
      </c>
      <c r="J31" s="449" t="s">
        <v>1167</v>
      </c>
      <c r="K31" s="449" t="s">
        <v>1201</v>
      </c>
      <c r="L31" s="449" t="s">
        <v>1221</v>
      </c>
      <c r="M31" s="449" t="str">
        <f t="shared" si="1"/>
        <v>N</v>
      </c>
      <c r="N31" s="449" t="s">
        <v>403</v>
      </c>
      <c r="O31" s="449" t="str">
        <f t="shared" si="2"/>
        <v>N</v>
      </c>
      <c r="P31" s="449" t="s">
        <v>403</v>
      </c>
      <c r="Q31" s="449" t="s">
        <v>1222</v>
      </c>
      <c r="R31" s="78"/>
      <c r="S31" s="502" t="s">
        <v>1223</v>
      </c>
      <c r="T31" s="502" t="s">
        <v>1212</v>
      </c>
      <c r="U31" s="502"/>
      <c r="V31" s="502"/>
      <c r="W31" s="502"/>
      <c r="X31" s="502"/>
      <c r="Y31" s="502"/>
      <c r="AA31" s="505"/>
      <c r="AB31" s="505"/>
      <c r="AC31" s="505" t="str">
        <v>Social Value</v>
      </c>
      <c r="AD31" s="117"/>
      <c r="AE31" s="13"/>
      <c r="AF31" s="75"/>
      <c r="AG31" s="455" cm="1">
        <f t="array" ref="AG31">SUM(IF(ISBLANK(D31:Q31),1,0))</f>
        <v>0</v>
      </c>
      <c r="AH31" s="455" cm="1">
        <f t="array" ref="AH31">IF(SUM(IF(ISBLANK(S31:Y31),0,1))&gt;0,0,1)</f>
        <v>0</v>
      </c>
    </row>
    <row r="32" spans="1:34" s="31" customFormat="1" ht="125.15" customHeight="1" x14ac:dyDescent="0.35">
      <c r="A32" s="48">
        <f t="shared" si="0"/>
        <v>0</v>
      </c>
      <c r="D32" s="418">
        <f t="shared" si="3"/>
        <v>20</v>
      </c>
      <c r="E32" s="449" t="s">
        <v>1164</v>
      </c>
      <c r="F32" s="449" t="s">
        <v>1165</v>
      </c>
      <c r="G32" s="449" t="s">
        <v>1176</v>
      </c>
      <c r="H32" s="449" t="s">
        <v>403</v>
      </c>
      <c r="I32" s="449" t="s">
        <v>403</v>
      </c>
      <c r="J32" s="449" t="s">
        <v>1167</v>
      </c>
      <c r="K32" s="449" t="s">
        <v>1224</v>
      </c>
      <c r="L32" s="449" t="s">
        <v>1225</v>
      </c>
      <c r="M32" s="449" t="str">
        <f t="shared" si="1"/>
        <v>N</v>
      </c>
      <c r="N32" s="449" t="s">
        <v>403</v>
      </c>
      <c r="O32" s="449" t="str">
        <f t="shared" si="2"/>
        <v>N</v>
      </c>
      <c r="P32" s="449" t="s">
        <v>403</v>
      </c>
      <c r="Q32" s="449" t="s">
        <v>1226</v>
      </c>
      <c r="R32" s="78"/>
      <c r="S32" s="502" t="s">
        <v>1227</v>
      </c>
      <c r="T32" s="502" t="s">
        <v>1228</v>
      </c>
      <c r="U32" s="502" t="s">
        <v>1229</v>
      </c>
      <c r="V32" s="502" t="s">
        <v>1230</v>
      </c>
      <c r="W32" s="502"/>
      <c r="X32" s="502"/>
      <c r="Y32" s="502"/>
      <c r="AA32" s="505"/>
      <c r="AB32" s="505"/>
      <c r="AC32" s="505" t="str">
        <v>Governance</v>
      </c>
      <c r="AD32" s="117"/>
      <c r="AE32" s="13"/>
      <c r="AF32" s="75"/>
      <c r="AG32" s="455" cm="1">
        <f t="array" ref="AG32">SUM(IF(ISBLANK(D32:Q32),1,0))</f>
        <v>0</v>
      </c>
      <c r="AH32" s="455" cm="1">
        <f t="array" ref="AH32">IF(SUM(IF(ISBLANK(S32:Y32),0,1))&gt;0,0,1)</f>
        <v>0</v>
      </c>
    </row>
    <row r="33" spans="1:34" s="31" customFormat="1" ht="30" customHeight="1" x14ac:dyDescent="0.35">
      <c r="A33" s="48">
        <f t="shared" si="0"/>
        <v>0</v>
      </c>
      <c r="D33" s="418">
        <f t="shared" si="3"/>
        <v>21</v>
      </c>
      <c r="E33" s="449" t="s">
        <v>1164</v>
      </c>
      <c r="F33" s="449" t="s">
        <v>1165</v>
      </c>
      <c r="G33" s="449" t="s">
        <v>1176</v>
      </c>
      <c r="H33" s="449" t="s">
        <v>1176</v>
      </c>
      <c r="I33" s="449" t="s">
        <v>403</v>
      </c>
      <c r="J33" s="449" t="s">
        <v>1167</v>
      </c>
      <c r="K33" s="449" t="s">
        <v>1224</v>
      </c>
      <c r="L33" s="449" t="s">
        <v>1231</v>
      </c>
      <c r="M33" s="449" t="str">
        <f t="shared" si="1"/>
        <v>Y</v>
      </c>
      <c r="N33" s="449" t="s">
        <v>1232</v>
      </c>
      <c r="O33" s="449" t="str">
        <f t="shared" si="2"/>
        <v>N</v>
      </c>
      <c r="P33" s="449" t="s">
        <v>403</v>
      </c>
      <c r="Q33" s="449" t="s">
        <v>1233</v>
      </c>
      <c r="R33" s="78"/>
      <c r="S33" s="502" t="s">
        <v>1234</v>
      </c>
      <c r="T33" s="502"/>
      <c r="U33" s="502"/>
      <c r="V33" s="502"/>
      <c r="W33" s="502"/>
      <c r="X33" s="502"/>
      <c r="Y33" s="502"/>
      <c r="AA33" s="505"/>
      <c r="AB33" s="505"/>
      <c r="AC33" s="505" t="str">
        <v>Legal</v>
      </c>
      <c r="AD33" s="117"/>
      <c r="AE33" s="13"/>
      <c r="AF33" s="75"/>
      <c r="AG33" s="455" cm="1">
        <f t="array" ref="AG33">SUM(IF(ISBLANK(D33:Q33),1,0))</f>
        <v>0</v>
      </c>
      <c r="AH33" s="455" cm="1">
        <f t="array" ref="AH33">IF(SUM(IF(ISBLANK(S33:Y33),0,1))&gt;0,0,1)</f>
        <v>0</v>
      </c>
    </row>
    <row r="34" spans="1:34" s="31" customFormat="1" ht="30" customHeight="1" x14ac:dyDescent="0.35">
      <c r="A34" s="48">
        <f t="shared" si="0"/>
        <v>0</v>
      </c>
      <c r="D34" s="418">
        <f t="shared" si="3"/>
        <v>22</v>
      </c>
      <c r="E34" s="449" t="s">
        <v>1164</v>
      </c>
      <c r="F34" s="449" t="s">
        <v>1165</v>
      </c>
      <c r="G34" s="449" t="s">
        <v>1176</v>
      </c>
      <c r="H34" s="449" t="s">
        <v>1176</v>
      </c>
      <c r="I34" s="449" t="s">
        <v>403</v>
      </c>
      <c r="J34" s="449" t="s">
        <v>1167</v>
      </c>
      <c r="K34" s="449" t="s">
        <v>1224</v>
      </c>
      <c r="L34" s="449" t="s">
        <v>1231</v>
      </c>
      <c r="M34" s="449" t="str">
        <f t="shared" si="1"/>
        <v>Y</v>
      </c>
      <c r="N34" s="449" t="s">
        <v>1235</v>
      </c>
      <c r="O34" s="449" t="str">
        <f t="shared" si="2"/>
        <v>N</v>
      </c>
      <c r="P34" s="449" t="s">
        <v>403</v>
      </c>
      <c r="Q34" s="449" t="s">
        <v>1233</v>
      </c>
      <c r="R34" s="78"/>
      <c r="S34" s="502" t="s">
        <v>1234</v>
      </c>
      <c r="T34" s="502"/>
      <c r="U34" s="502"/>
      <c r="V34" s="502"/>
      <c r="W34" s="502"/>
      <c r="X34" s="502"/>
      <c r="Y34" s="502"/>
      <c r="AA34" s="505"/>
      <c r="AB34" s="505"/>
      <c r="AC34" s="505" t="str">
        <v>Accounting Treatment</v>
      </c>
      <c r="AD34" s="117"/>
      <c r="AE34" s="13"/>
      <c r="AF34" s="75"/>
      <c r="AG34" s="455" cm="1">
        <f t="array" ref="AG34">SUM(IF(ISBLANK(D34:Q34),1,0))</f>
        <v>0</v>
      </c>
      <c r="AH34" s="455" cm="1">
        <f t="array" ref="AH34">IF(SUM(IF(ISBLANK(S34:Y34),0,1))&gt;0,0,1)</f>
        <v>0</v>
      </c>
    </row>
    <row r="35" spans="1:34" s="31" customFormat="1" ht="30" customHeight="1" x14ac:dyDescent="0.35">
      <c r="A35" s="48">
        <f t="shared" si="0"/>
        <v>0</v>
      </c>
      <c r="D35" s="418">
        <f t="shared" si="3"/>
        <v>23</v>
      </c>
      <c r="E35" s="449" t="s">
        <v>1164</v>
      </c>
      <c r="F35" s="449" t="s">
        <v>1165</v>
      </c>
      <c r="G35" s="449" t="s">
        <v>1176</v>
      </c>
      <c r="H35" s="449" t="s">
        <v>1176</v>
      </c>
      <c r="I35" s="449" t="s">
        <v>403</v>
      </c>
      <c r="J35" s="449" t="s">
        <v>1167</v>
      </c>
      <c r="K35" s="449" t="s">
        <v>1224</v>
      </c>
      <c r="L35" s="449" t="s">
        <v>1231</v>
      </c>
      <c r="M35" s="449" t="str">
        <f t="shared" si="1"/>
        <v>Y</v>
      </c>
      <c r="N35" s="449" t="s">
        <v>1236</v>
      </c>
      <c r="O35" s="449" t="str">
        <f t="shared" si="2"/>
        <v>N</v>
      </c>
      <c r="P35" s="449" t="s">
        <v>403</v>
      </c>
      <c r="Q35" s="449" t="s">
        <v>1233</v>
      </c>
      <c r="R35" s="78"/>
      <c r="S35" s="502" t="s">
        <v>1234</v>
      </c>
      <c r="T35" s="502"/>
      <c r="U35" s="502"/>
      <c r="V35" s="502"/>
      <c r="W35" s="502"/>
      <c r="X35" s="502"/>
      <c r="Y35" s="502"/>
      <c r="AA35" s="505"/>
      <c r="AB35" s="505"/>
      <c r="AC35" s="505" t="str">
        <v>Affordability</v>
      </c>
      <c r="AD35" s="117"/>
      <c r="AE35" s="13"/>
      <c r="AF35" s="75"/>
      <c r="AG35" s="455" cm="1">
        <f t="array" ref="AG35">SUM(IF(ISBLANK(D35:Q35),1,0))</f>
        <v>0</v>
      </c>
      <c r="AH35" s="455" cm="1">
        <f t="array" ref="AH35">IF(SUM(IF(ISBLANK(S35:Y35),0,1))&gt;0,0,1)</f>
        <v>0</v>
      </c>
    </row>
    <row r="36" spans="1:34" s="31" customFormat="1" ht="108.65" customHeight="1" x14ac:dyDescent="0.35">
      <c r="A36" s="48">
        <f t="shared" si="0"/>
        <v>0</v>
      </c>
      <c r="D36" s="418">
        <f t="shared" si="3"/>
        <v>24</v>
      </c>
      <c r="E36" s="449" t="s">
        <v>1164</v>
      </c>
      <c r="F36" s="449" t="s">
        <v>1165</v>
      </c>
      <c r="G36" s="449" t="s">
        <v>1176</v>
      </c>
      <c r="H36" s="449" t="s">
        <v>1237</v>
      </c>
      <c r="I36" s="449" t="s">
        <v>403</v>
      </c>
      <c r="J36" s="449" t="s">
        <v>1167</v>
      </c>
      <c r="K36" s="449" t="s">
        <v>1224</v>
      </c>
      <c r="L36" s="449" t="s">
        <v>1231</v>
      </c>
      <c r="M36" s="449" t="str">
        <f t="shared" si="1"/>
        <v>Y</v>
      </c>
      <c r="N36" s="449" t="s">
        <v>1238</v>
      </c>
      <c r="O36" s="449" t="str">
        <f t="shared" si="2"/>
        <v>N</v>
      </c>
      <c r="P36" s="449" t="s">
        <v>403</v>
      </c>
      <c r="Q36" s="449" t="s">
        <v>1233</v>
      </c>
      <c r="R36" s="78"/>
      <c r="S36" s="502" t="s">
        <v>1234</v>
      </c>
      <c r="T36" s="502"/>
      <c r="U36" s="502"/>
      <c r="V36" s="502"/>
      <c r="W36" s="502"/>
      <c r="X36" s="502"/>
      <c r="Y36" s="502"/>
      <c r="AA36" s="505"/>
      <c r="AB36" s="505"/>
      <c r="AC36" s="505" t="str">
        <v>Through-life Capability Management</v>
      </c>
      <c r="AD36" s="117"/>
      <c r="AE36" s="13"/>
      <c r="AF36" s="75"/>
      <c r="AG36" s="455" cm="1">
        <f t="array" ref="AG36">SUM(IF(ISBLANK(D36:Q36),1,0))</f>
        <v>0</v>
      </c>
      <c r="AH36" s="455" cm="1">
        <f t="array" ref="AH36">IF(SUM(IF(ISBLANK(S36:Y36),0,1))&gt;0,0,1)</f>
        <v>0</v>
      </c>
    </row>
    <row r="37" spans="1:34" s="31" customFormat="1" ht="110.15" customHeight="1" x14ac:dyDescent="0.35">
      <c r="A37" s="48">
        <f t="shared" si="0"/>
        <v>0</v>
      </c>
      <c r="D37" s="418">
        <f t="shared" si="3"/>
        <v>25</v>
      </c>
      <c r="E37" s="449" t="s">
        <v>1164</v>
      </c>
      <c r="F37" s="449" t="s">
        <v>1165</v>
      </c>
      <c r="G37" s="449" t="s">
        <v>1176</v>
      </c>
      <c r="H37" s="449" t="s">
        <v>1200</v>
      </c>
      <c r="I37" s="449" t="s">
        <v>403</v>
      </c>
      <c r="J37" s="449" t="s">
        <v>1167</v>
      </c>
      <c r="K37" s="449" t="s">
        <v>1224</v>
      </c>
      <c r="L37" s="449" t="s">
        <v>1231</v>
      </c>
      <c r="M37" s="449" t="str">
        <f t="shared" si="1"/>
        <v>Y</v>
      </c>
      <c r="N37" s="449" t="s">
        <v>1239</v>
      </c>
      <c r="O37" s="449" t="str">
        <f t="shared" si="2"/>
        <v>N</v>
      </c>
      <c r="P37" s="449" t="s">
        <v>403</v>
      </c>
      <c r="Q37" s="449" t="s">
        <v>1233</v>
      </c>
      <c r="R37" s="78"/>
      <c r="S37" s="502" t="s">
        <v>1234</v>
      </c>
      <c r="T37" s="502"/>
      <c r="U37" s="502"/>
      <c r="V37" s="502"/>
      <c r="W37" s="502"/>
      <c r="X37" s="502"/>
      <c r="Y37" s="502"/>
      <c r="AA37" s="505"/>
      <c r="AB37" s="505"/>
      <c r="AC37" s="505" t="str">
        <v>Project  Management</v>
      </c>
      <c r="AD37" s="117"/>
      <c r="AE37" s="13"/>
      <c r="AF37" s="75"/>
      <c r="AG37" s="455" cm="1">
        <f t="array" ref="AG37">SUM(IF(ISBLANK(D37:Q37),1,0))</f>
        <v>0</v>
      </c>
      <c r="AH37" s="455" cm="1">
        <f t="array" ref="AH37">IF(SUM(IF(ISBLANK(S37:Y37),0,1))&gt;0,0,1)</f>
        <v>0</v>
      </c>
    </row>
    <row r="38" spans="1:34" s="31" customFormat="1" ht="30" customHeight="1" x14ac:dyDescent="0.35">
      <c r="A38" s="48">
        <f t="shared" si="0"/>
        <v>0</v>
      </c>
      <c r="D38" s="418">
        <f t="shared" si="3"/>
        <v>26</v>
      </c>
      <c r="E38" s="449" t="s">
        <v>1164</v>
      </c>
      <c r="F38" s="449" t="s">
        <v>1165</v>
      </c>
      <c r="G38" s="449" t="s">
        <v>1176</v>
      </c>
      <c r="H38" s="449" t="s">
        <v>1240</v>
      </c>
      <c r="I38" s="449" t="s">
        <v>403</v>
      </c>
      <c r="J38" s="449" t="s">
        <v>1167</v>
      </c>
      <c r="K38" s="449" t="s">
        <v>1224</v>
      </c>
      <c r="L38" s="449" t="s">
        <v>1231</v>
      </c>
      <c r="M38" s="449" t="str">
        <f t="shared" si="1"/>
        <v>Y</v>
      </c>
      <c r="N38" s="449" t="s">
        <v>1241</v>
      </c>
      <c r="O38" s="449" t="str">
        <f t="shared" si="2"/>
        <v>N</v>
      </c>
      <c r="P38" s="449" t="s">
        <v>403</v>
      </c>
      <c r="Q38" s="449" t="s">
        <v>1233</v>
      </c>
      <c r="R38" s="78"/>
      <c r="S38" s="502" t="s">
        <v>1234</v>
      </c>
      <c r="T38" s="502"/>
      <c r="U38" s="502"/>
      <c r="V38" s="502"/>
      <c r="W38" s="502"/>
      <c r="X38" s="502"/>
      <c r="Y38" s="502"/>
      <c r="AA38" s="505"/>
      <c r="AB38" s="505"/>
      <c r="AC38" s="505" t="str">
        <v>Planning / Work estimating</v>
      </c>
      <c r="AD38" s="117"/>
      <c r="AE38" s="13"/>
      <c r="AF38" s="75"/>
      <c r="AG38" s="455" cm="1">
        <f t="array" ref="AG38">SUM(IF(ISBLANK(D38:Q38),1,0))</f>
        <v>0</v>
      </c>
      <c r="AH38" s="455" cm="1">
        <f t="array" ref="AH38">IF(SUM(IF(ISBLANK(S38:Y38),0,1))&gt;0,0,1)</f>
        <v>0</v>
      </c>
    </row>
    <row r="39" spans="1:34" s="31" customFormat="1" ht="30" customHeight="1" x14ac:dyDescent="0.35">
      <c r="A39" s="48">
        <f t="shared" si="0"/>
        <v>0</v>
      </c>
      <c r="D39" s="418">
        <f t="shared" si="3"/>
        <v>27</v>
      </c>
      <c r="E39" s="449" t="s">
        <v>1164</v>
      </c>
      <c r="F39" s="449" t="s">
        <v>1165</v>
      </c>
      <c r="G39" s="449" t="s">
        <v>1176</v>
      </c>
      <c r="H39" s="449" t="s">
        <v>1242</v>
      </c>
      <c r="I39" s="449" t="s">
        <v>403</v>
      </c>
      <c r="J39" s="449" t="s">
        <v>1167</v>
      </c>
      <c r="K39" s="449" t="s">
        <v>1224</v>
      </c>
      <c r="L39" s="449" t="s">
        <v>1231</v>
      </c>
      <c r="M39" s="449" t="str">
        <f t="shared" si="1"/>
        <v>Y</v>
      </c>
      <c r="N39" s="449" t="s">
        <v>1243</v>
      </c>
      <c r="O39" s="449" t="str">
        <f t="shared" si="2"/>
        <v>N</v>
      </c>
      <c r="P39" s="449" t="s">
        <v>403</v>
      </c>
      <c r="Q39" s="449" t="s">
        <v>1233</v>
      </c>
      <c r="R39" s="78"/>
      <c r="S39" s="502" t="s">
        <v>1234</v>
      </c>
      <c r="T39" s="502"/>
      <c r="U39" s="502"/>
      <c r="V39" s="502"/>
      <c r="W39" s="502"/>
      <c r="X39" s="502"/>
      <c r="Y39" s="502"/>
      <c r="AA39" s="505"/>
      <c r="AB39" s="505"/>
      <c r="AC39" s="505" t="str">
        <v>Schedule Estimation</v>
      </c>
      <c r="AD39" s="117"/>
      <c r="AE39" s="13"/>
      <c r="AF39" s="75"/>
      <c r="AG39" s="455" cm="1">
        <f t="array" ref="AG39">SUM(IF(ISBLANK(D39:Q39),1,0))</f>
        <v>0</v>
      </c>
      <c r="AH39" s="455" cm="1">
        <f t="array" ref="AH39">IF(SUM(IF(ISBLANK(S39:Y39),0,1))&gt;0,0,1)</f>
        <v>0</v>
      </c>
    </row>
    <row r="40" spans="1:34" s="31" customFormat="1" ht="30" customHeight="1" x14ac:dyDescent="0.35">
      <c r="A40" s="48">
        <f t="shared" si="0"/>
        <v>0</v>
      </c>
      <c r="D40" s="418">
        <f t="shared" si="3"/>
        <v>28</v>
      </c>
      <c r="E40" s="449" t="s">
        <v>1164</v>
      </c>
      <c r="F40" s="449" t="s">
        <v>1165</v>
      </c>
      <c r="G40" s="449" t="s">
        <v>1176</v>
      </c>
      <c r="H40" s="449" t="s">
        <v>418</v>
      </c>
      <c r="I40" s="449" t="s">
        <v>403</v>
      </c>
      <c r="J40" s="449" t="s">
        <v>1167</v>
      </c>
      <c r="K40" s="449" t="s">
        <v>1224</v>
      </c>
      <c r="L40" s="449" t="s">
        <v>1231</v>
      </c>
      <c r="M40" s="449" t="str">
        <f t="shared" si="1"/>
        <v>Y</v>
      </c>
      <c r="N40" s="449" t="s">
        <v>1244</v>
      </c>
      <c r="O40" s="449" t="str">
        <f t="shared" si="2"/>
        <v>N</v>
      </c>
      <c r="P40" s="449" t="s">
        <v>403</v>
      </c>
      <c r="Q40" s="449" t="s">
        <v>1233</v>
      </c>
      <c r="R40" s="78"/>
      <c r="S40" s="502" t="s">
        <v>1234</v>
      </c>
      <c r="T40" s="502"/>
      <c r="U40" s="502"/>
      <c r="V40" s="502"/>
      <c r="W40" s="502"/>
      <c r="X40" s="502"/>
      <c r="Y40" s="502"/>
      <c r="AA40" s="505"/>
      <c r="AB40" s="505"/>
      <c r="AC40" s="505" t="str">
        <v>Change Management</v>
      </c>
      <c r="AD40" s="117"/>
      <c r="AE40" s="13"/>
      <c r="AF40" s="75"/>
      <c r="AG40" s="455" cm="1">
        <f t="array" ref="AG40">SUM(IF(ISBLANK(D40:Q40),1,0))</f>
        <v>0</v>
      </c>
      <c r="AH40" s="455" cm="1">
        <f t="array" ref="AH40">IF(SUM(IF(ISBLANK(S40:Y40),0,1))&gt;0,0,1)</f>
        <v>0</v>
      </c>
    </row>
    <row r="41" spans="1:34" s="31" customFormat="1" ht="30" customHeight="1" x14ac:dyDescent="0.35">
      <c r="A41" s="48">
        <f t="shared" si="0"/>
        <v>0</v>
      </c>
      <c r="D41" s="418">
        <f t="shared" si="3"/>
        <v>29</v>
      </c>
      <c r="E41" s="449" t="s">
        <v>1164</v>
      </c>
      <c r="F41" s="449" t="s">
        <v>1165</v>
      </c>
      <c r="G41" s="449" t="s">
        <v>1176</v>
      </c>
      <c r="H41" s="449" t="s">
        <v>1176</v>
      </c>
      <c r="I41" s="449" t="s">
        <v>1166</v>
      </c>
      <c r="J41" s="449" t="s">
        <v>1167</v>
      </c>
      <c r="K41" s="449" t="s">
        <v>1224</v>
      </c>
      <c r="L41" s="449" t="s">
        <v>1231</v>
      </c>
      <c r="M41" s="449" t="str">
        <f t="shared" si="1"/>
        <v>Y</v>
      </c>
      <c r="N41" s="449" t="s">
        <v>1245</v>
      </c>
      <c r="O41" s="449" t="str">
        <f t="shared" si="2"/>
        <v>Y</v>
      </c>
      <c r="P41" s="449" t="s">
        <v>1246</v>
      </c>
      <c r="Q41" s="449" t="s">
        <v>1233</v>
      </c>
      <c r="R41" s="78"/>
      <c r="S41" s="502" t="s">
        <v>1234</v>
      </c>
      <c r="T41" s="502"/>
      <c r="U41" s="502"/>
      <c r="V41" s="502"/>
      <c r="W41" s="502"/>
      <c r="X41" s="502"/>
      <c r="Y41" s="502"/>
      <c r="AA41" s="505"/>
      <c r="AB41" s="505"/>
      <c r="AC41" s="505" t="str">
        <v>Deliverables acceptance testing</v>
      </c>
      <c r="AD41" s="117"/>
      <c r="AE41" s="13"/>
      <c r="AF41" s="75"/>
      <c r="AG41" s="455" cm="1">
        <f t="array" ref="AG41">SUM(IF(ISBLANK(D41:Q41),1,0))</f>
        <v>0</v>
      </c>
      <c r="AH41" s="455" cm="1">
        <f t="array" ref="AH41">IF(SUM(IF(ISBLANK(S41:Y41),0,1))&gt;0,0,1)</f>
        <v>0</v>
      </c>
    </row>
    <row r="42" spans="1:34" s="31" customFormat="1" ht="30" customHeight="1" x14ac:dyDescent="0.35">
      <c r="A42" s="48">
        <f t="shared" si="0"/>
        <v>0</v>
      </c>
      <c r="D42" s="418">
        <f t="shared" si="3"/>
        <v>30</v>
      </c>
      <c r="E42" s="449" t="s">
        <v>1164</v>
      </c>
      <c r="F42" s="449" t="s">
        <v>1165</v>
      </c>
      <c r="G42" s="449" t="s">
        <v>1176</v>
      </c>
      <c r="H42" s="449" t="s">
        <v>1176</v>
      </c>
      <c r="I42" s="449" t="s">
        <v>1166</v>
      </c>
      <c r="J42" s="449" t="s">
        <v>1167</v>
      </c>
      <c r="K42" s="449" t="s">
        <v>1224</v>
      </c>
      <c r="L42" s="449" t="s">
        <v>1231</v>
      </c>
      <c r="M42" s="449" t="str">
        <f t="shared" si="1"/>
        <v>Y</v>
      </c>
      <c r="N42" s="449" t="s">
        <v>1245</v>
      </c>
      <c r="O42" s="449" t="str">
        <f t="shared" si="2"/>
        <v>Y</v>
      </c>
      <c r="P42" s="449" t="s">
        <v>1247</v>
      </c>
      <c r="Q42" s="449" t="s">
        <v>1233</v>
      </c>
      <c r="R42" s="78"/>
      <c r="S42" s="502" t="s">
        <v>1234</v>
      </c>
      <c r="T42" s="502"/>
      <c r="U42" s="502"/>
      <c r="V42" s="502"/>
      <c r="W42" s="502"/>
      <c r="X42" s="502"/>
      <c r="Y42" s="502"/>
      <c r="AA42" s="505"/>
      <c r="AB42" s="505"/>
      <c r="AC42" s="505" t="str">
        <v>Quality</v>
      </c>
      <c r="AD42" s="117"/>
      <c r="AE42" s="13"/>
      <c r="AF42" s="75"/>
      <c r="AG42" s="455" cm="1">
        <f t="array" ref="AG42">SUM(IF(ISBLANK(D42:Q42),1,0))</f>
        <v>0</v>
      </c>
      <c r="AH42" s="455" cm="1">
        <f t="array" ref="AH42">IF(SUM(IF(ISBLANK(S42:Y42),0,1))&gt;0,0,1)</f>
        <v>0</v>
      </c>
    </row>
    <row r="43" spans="1:34" s="31" customFormat="1" ht="30" customHeight="1" x14ac:dyDescent="0.35">
      <c r="A43" s="48">
        <f t="shared" si="0"/>
        <v>0</v>
      </c>
      <c r="D43" s="418">
        <f t="shared" si="3"/>
        <v>31</v>
      </c>
      <c r="E43" s="449" t="s">
        <v>1164</v>
      </c>
      <c r="F43" s="449" t="s">
        <v>1165</v>
      </c>
      <c r="G43" s="449" t="s">
        <v>1176</v>
      </c>
      <c r="H43" s="449" t="s">
        <v>1176</v>
      </c>
      <c r="I43" s="449" t="s">
        <v>403</v>
      </c>
      <c r="J43" s="449" t="s">
        <v>1167</v>
      </c>
      <c r="K43" s="449" t="s">
        <v>1224</v>
      </c>
      <c r="L43" s="449" t="s">
        <v>1231</v>
      </c>
      <c r="M43" s="449" t="str">
        <f t="shared" si="1"/>
        <v>Y</v>
      </c>
      <c r="N43" s="449" t="s">
        <v>1248</v>
      </c>
      <c r="O43" s="449" t="str">
        <f t="shared" si="2"/>
        <v>N</v>
      </c>
      <c r="P43" s="449" t="s">
        <v>403</v>
      </c>
      <c r="Q43" s="449" t="s">
        <v>1233</v>
      </c>
      <c r="R43" s="78"/>
      <c r="S43" s="502" t="s">
        <v>1234</v>
      </c>
      <c r="T43" s="502"/>
      <c r="U43" s="502"/>
      <c r="V43" s="502"/>
      <c r="W43" s="502"/>
      <c r="X43" s="502"/>
      <c r="Y43" s="502"/>
      <c r="AA43" s="505"/>
      <c r="AB43" s="505"/>
      <c r="AC43" s="505" t="str">
        <v>Contract Management</v>
      </c>
      <c r="AD43" s="117"/>
      <c r="AE43" s="13"/>
      <c r="AF43" s="75"/>
      <c r="AG43" s="455" cm="1">
        <f t="array" ref="AG43">SUM(IF(ISBLANK(D43:Q43),1,0))</f>
        <v>0</v>
      </c>
      <c r="AH43" s="455" cm="1">
        <f t="array" ref="AH43">IF(SUM(IF(ISBLANK(S43:Y43),0,1))&gt;0,0,1)</f>
        <v>0</v>
      </c>
    </row>
    <row r="44" spans="1:34" s="31" customFormat="1" ht="30" customHeight="1" x14ac:dyDescent="0.35">
      <c r="A44" s="48">
        <f t="shared" si="0"/>
        <v>0</v>
      </c>
      <c r="D44" s="418">
        <f t="shared" si="3"/>
        <v>32</v>
      </c>
      <c r="E44" s="449" t="s">
        <v>1164</v>
      </c>
      <c r="F44" s="449" t="s">
        <v>1165</v>
      </c>
      <c r="G44" s="449" t="s">
        <v>1176</v>
      </c>
      <c r="H44" s="449" t="s">
        <v>1176</v>
      </c>
      <c r="I44" s="449" t="s">
        <v>403</v>
      </c>
      <c r="J44" s="449" t="s">
        <v>1167</v>
      </c>
      <c r="K44" s="449" t="s">
        <v>1224</v>
      </c>
      <c r="L44" s="449" t="s">
        <v>1231</v>
      </c>
      <c r="M44" s="449" t="str">
        <f t="shared" si="1"/>
        <v>Y</v>
      </c>
      <c r="N44" s="449" t="s">
        <v>1249</v>
      </c>
      <c r="O44" s="449" t="str">
        <f t="shared" si="2"/>
        <v>N</v>
      </c>
      <c r="P44" s="449" t="s">
        <v>403</v>
      </c>
      <c r="Q44" s="449" t="s">
        <v>1233</v>
      </c>
      <c r="R44" s="78"/>
      <c r="S44" s="502" t="s">
        <v>1234</v>
      </c>
      <c r="T44" s="502"/>
      <c r="U44" s="502"/>
      <c r="V44" s="502"/>
      <c r="W44" s="502"/>
      <c r="X44" s="502"/>
      <c r="Y44" s="502"/>
      <c r="AA44" s="505"/>
      <c r="AB44" s="505"/>
      <c r="AC44" s="505" t="str">
        <v>Cyber</v>
      </c>
      <c r="AD44" s="117"/>
      <c r="AE44" s="13"/>
      <c r="AF44" s="75"/>
      <c r="AG44" s="455" cm="1">
        <f t="array" ref="AG44">SUM(IF(ISBLANK(D44:Q44),1,0))</f>
        <v>0</v>
      </c>
      <c r="AH44" s="455" cm="1">
        <f t="array" ref="AH44">IF(SUM(IF(ISBLANK(S44:Y44),0,1))&gt;0,0,1)</f>
        <v>0</v>
      </c>
    </row>
    <row r="45" spans="1:34" s="31" customFormat="1" ht="120.65" customHeight="1" x14ac:dyDescent="0.35">
      <c r="A45" s="48">
        <f t="shared" si="0"/>
        <v>0</v>
      </c>
      <c r="D45" s="418">
        <f t="shared" si="3"/>
        <v>33</v>
      </c>
      <c r="E45" s="449" t="s">
        <v>1164</v>
      </c>
      <c r="F45" s="449" t="s">
        <v>1165</v>
      </c>
      <c r="G45" s="449" t="s">
        <v>1176</v>
      </c>
      <c r="H45" s="449" t="s">
        <v>1176</v>
      </c>
      <c r="I45" s="449" t="s">
        <v>403</v>
      </c>
      <c r="J45" s="449" t="s">
        <v>1167</v>
      </c>
      <c r="K45" s="449" t="s">
        <v>1224</v>
      </c>
      <c r="L45" s="449" t="s">
        <v>1231</v>
      </c>
      <c r="M45" s="449" t="str">
        <f t="shared" si="1"/>
        <v>Y</v>
      </c>
      <c r="N45" s="449" t="s">
        <v>1250</v>
      </c>
      <c r="O45" s="449" t="str">
        <f t="shared" si="2"/>
        <v>N</v>
      </c>
      <c r="P45" s="449" t="s">
        <v>403</v>
      </c>
      <c r="Q45" s="449" t="s">
        <v>1233</v>
      </c>
      <c r="R45" s="78"/>
      <c r="S45" s="502" t="s">
        <v>1234</v>
      </c>
      <c r="T45" s="502"/>
      <c r="U45" s="502"/>
      <c r="V45" s="502"/>
      <c r="W45" s="502"/>
      <c r="X45" s="502"/>
      <c r="Y45" s="502"/>
      <c r="AA45" s="505"/>
      <c r="AB45" s="505"/>
      <c r="AC45" s="505" t="str">
        <v>Secure by design</v>
      </c>
      <c r="AD45" s="117"/>
      <c r="AE45" s="13"/>
      <c r="AF45" s="75"/>
      <c r="AG45" s="455" cm="1">
        <f t="array" ref="AG45">SUM(IF(ISBLANK(D45:Q45),1,0))</f>
        <v>0</v>
      </c>
      <c r="AH45" s="455" cm="1">
        <f t="array" ref="AH45">IF(SUM(IF(ISBLANK(S45:Y45),0,1))&gt;0,0,1)</f>
        <v>0</v>
      </c>
    </row>
    <row r="46" spans="1:34" s="31" customFormat="1" ht="30.65" customHeight="1" x14ac:dyDescent="0.35">
      <c r="A46" s="48">
        <f t="shared" si="0"/>
        <v>0</v>
      </c>
      <c r="D46" s="418">
        <f t="shared" si="3"/>
        <v>34</v>
      </c>
      <c r="E46" s="449" t="s">
        <v>1164</v>
      </c>
      <c r="F46" s="449" t="s">
        <v>1165</v>
      </c>
      <c r="G46" s="449" t="s">
        <v>1176</v>
      </c>
      <c r="H46" s="449" t="s">
        <v>1176</v>
      </c>
      <c r="I46" s="449" t="s">
        <v>1166</v>
      </c>
      <c r="J46" s="449" t="s">
        <v>1167</v>
      </c>
      <c r="K46" s="449" t="s">
        <v>1224</v>
      </c>
      <c r="L46" s="449" t="s">
        <v>1251</v>
      </c>
      <c r="M46" s="449" t="str">
        <f t="shared" si="1"/>
        <v>Y</v>
      </c>
      <c r="N46" s="449" t="s">
        <v>1252</v>
      </c>
      <c r="O46" s="449" t="str">
        <f t="shared" si="2"/>
        <v>Y</v>
      </c>
      <c r="P46" s="449" t="s">
        <v>1253</v>
      </c>
      <c r="Q46" s="449" t="s">
        <v>1254</v>
      </c>
      <c r="R46" s="78"/>
      <c r="S46" s="502" t="s">
        <v>1255</v>
      </c>
      <c r="T46" s="502" t="s">
        <v>1256</v>
      </c>
      <c r="U46" s="502"/>
      <c r="V46" s="502"/>
      <c r="W46" s="502"/>
      <c r="X46" s="502"/>
      <c r="Y46" s="502"/>
      <c r="AA46" s="505"/>
      <c r="AB46" s="505"/>
      <c r="AC46" s="505" t="str">
        <v>DLOD Management</v>
      </c>
      <c r="AD46" s="117"/>
      <c r="AE46" s="13"/>
      <c r="AF46" s="75"/>
      <c r="AG46" s="455" cm="1">
        <f t="array" ref="AG46">SUM(IF(ISBLANK(D46:Q46),1,0))</f>
        <v>0</v>
      </c>
      <c r="AH46" s="455" cm="1">
        <f t="array" ref="AH46">IF(SUM(IF(ISBLANK(S46:Y46),0,1))&gt;0,0,1)</f>
        <v>0</v>
      </c>
    </row>
    <row r="47" spans="1:34" s="31" customFormat="1" ht="30" customHeight="1" x14ac:dyDescent="0.35">
      <c r="A47" s="48">
        <f t="shared" si="0"/>
        <v>0</v>
      </c>
      <c r="D47" s="418">
        <f t="shared" si="3"/>
        <v>35</v>
      </c>
      <c r="E47" s="449" t="s">
        <v>1164</v>
      </c>
      <c r="F47" s="449" t="s">
        <v>1165</v>
      </c>
      <c r="G47" s="449" t="s">
        <v>1176</v>
      </c>
      <c r="H47" s="449" t="s">
        <v>1176</v>
      </c>
      <c r="I47" s="449" t="s">
        <v>1166</v>
      </c>
      <c r="J47" s="449" t="s">
        <v>1167</v>
      </c>
      <c r="K47" s="449" t="s">
        <v>1224</v>
      </c>
      <c r="L47" s="449" t="s">
        <v>1251</v>
      </c>
      <c r="M47" s="449" t="str">
        <f t="shared" si="1"/>
        <v>Y</v>
      </c>
      <c r="N47" s="449" t="s">
        <v>1252</v>
      </c>
      <c r="O47" s="449" t="str">
        <f t="shared" si="2"/>
        <v>Y</v>
      </c>
      <c r="P47" s="449" t="s">
        <v>1257</v>
      </c>
      <c r="Q47" s="449" t="s">
        <v>1254</v>
      </c>
      <c r="R47" s="78"/>
      <c r="S47" s="502" t="s">
        <v>1255</v>
      </c>
      <c r="T47" s="502" t="s">
        <v>1256</v>
      </c>
      <c r="U47" s="502"/>
      <c r="V47" s="502"/>
      <c r="W47" s="502"/>
      <c r="X47" s="502"/>
      <c r="Y47" s="502"/>
      <c r="AA47" s="505"/>
      <c r="AB47" s="505"/>
      <c r="AC47" s="505" t="str">
        <v>Support Solution</v>
      </c>
      <c r="AD47" s="117"/>
      <c r="AE47" s="13"/>
      <c r="AF47" s="75"/>
      <c r="AG47" s="455" cm="1">
        <f t="array" ref="AG47">SUM(IF(ISBLANK(D47:Q47),1,0))</f>
        <v>0</v>
      </c>
      <c r="AH47" s="455" cm="1">
        <f t="array" ref="AH47">IF(SUM(IF(ISBLANK(S47:Y47),0,1))&gt;0,0,1)</f>
        <v>0</v>
      </c>
    </row>
    <row r="48" spans="1:34" s="31" customFormat="1" ht="30" customHeight="1" x14ac:dyDescent="0.35">
      <c r="A48" s="48">
        <f t="shared" si="0"/>
        <v>0</v>
      </c>
      <c r="D48" s="418">
        <f t="shared" si="3"/>
        <v>36</v>
      </c>
      <c r="E48" s="449" t="s">
        <v>1164</v>
      </c>
      <c r="F48" s="449" t="s">
        <v>1165</v>
      </c>
      <c r="G48" s="449" t="s">
        <v>1176</v>
      </c>
      <c r="H48" s="449" t="s">
        <v>1240</v>
      </c>
      <c r="I48" s="449" t="s">
        <v>403</v>
      </c>
      <c r="J48" s="449" t="s">
        <v>1167</v>
      </c>
      <c r="K48" s="449" t="s">
        <v>1224</v>
      </c>
      <c r="L48" s="449" t="s">
        <v>1251</v>
      </c>
      <c r="M48" s="449" t="str">
        <f t="shared" si="1"/>
        <v>Y</v>
      </c>
      <c r="N48" s="449" t="s">
        <v>1258</v>
      </c>
      <c r="O48" s="449" t="str">
        <f t="shared" si="2"/>
        <v>N</v>
      </c>
      <c r="P48" s="449" t="s">
        <v>403</v>
      </c>
      <c r="Q48" s="449" t="s">
        <v>1254</v>
      </c>
      <c r="R48" s="78"/>
      <c r="S48" s="502" t="s">
        <v>1255</v>
      </c>
      <c r="T48" s="502" t="s">
        <v>1256</v>
      </c>
      <c r="U48" s="502"/>
      <c r="V48" s="502"/>
      <c r="W48" s="502"/>
      <c r="X48" s="502"/>
      <c r="Y48" s="502"/>
      <c r="AA48" s="505"/>
      <c r="AB48" s="505"/>
      <c r="AC48" s="505" t="str">
        <v>Engineering</v>
      </c>
      <c r="AD48" s="117"/>
      <c r="AE48" s="13"/>
      <c r="AF48" s="75"/>
      <c r="AG48" s="455" cm="1">
        <f t="array" ref="AG48">SUM(IF(ISBLANK(D48:Q48),1,0))</f>
        <v>0</v>
      </c>
      <c r="AH48" s="455" cm="1">
        <f t="array" ref="AH48">IF(SUM(IF(ISBLANK(S48:Y48),0,1))&gt;0,0,1)</f>
        <v>0</v>
      </c>
    </row>
    <row r="49" spans="1:34" s="31" customFormat="1" ht="30" customHeight="1" x14ac:dyDescent="0.35">
      <c r="A49" s="48">
        <f t="shared" si="0"/>
        <v>0</v>
      </c>
      <c r="D49" s="418">
        <f t="shared" si="3"/>
        <v>37</v>
      </c>
      <c r="E49" s="449" t="s">
        <v>1164</v>
      </c>
      <c r="F49" s="449" t="s">
        <v>1165</v>
      </c>
      <c r="G49" s="449" t="s">
        <v>1176</v>
      </c>
      <c r="H49" s="449" t="s">
        <v>1242</v>
      </c>
      <c r="I49" s="449" t="s">
        <v>403</v>
      </c>
      <c r="J49" s="449" t="s">
        <v>1167</v>
      </c>
      <c r="K49" s="449" t="s">
        <v>1224</v>
      </c>
      <c r="L49" s="449" t="s">
        <v>1251</v>
      </c>
      <c r="M49" s="449" t="str">
        <f t="shared" si="1"/>
        <v>Y</v>
      </c>
      <c r="N49" s="449" t="s">
        <v>1259</v>
      </c>
      <c r="O49" s="449" t="str">
        <f t="shared" si="2"/>
        <v>N</v>
      </c>
      <c r="P49" s="449" t="s">
        <v>403</v>
      </c>
      <c r="Q49" s="449" t="s">
        <v>1254</v>
      </c>
      <c r="R49" s="78"/>
      <c r="S49" s="502" t="s">
        <v>1255</v>
      </c>
      <c r="T49" s="502" t="s">
        <v>1256</v>
      </c>
      <c r="U49" s="502"/>
      <c r="V49" s="502"/>
      <c r="W49" s="502"/>
      <c r="X49" s="502"/>
      <c r="Y49" s="502"/>
      <c r="AA49" s="505"/>
      <c r="AB49" s="505"/>
      <c r="AC49" s="505" t="str">
        <v>Endorsements and Approvals</v>
      </c>
      <c r="AD49" s="117"/>
      <c r="AE49" s="13"/>
      <c r="AF49" s="75"/>
      <c r="AG49" s="455" cm="1">
        <f t="array" ref="AG49">SUM(IF(ISBLANK(D49:Q49),1,0))</f>
        <v>0</v>
      </c>
      <c r="AH49" s="455" cm="1">
        <f t="array" ref="AH49">IF(SUM(IF(ISBLANK(S49:Y49),0,1))&gt;0,0,1)</f>
        <v>0</v>
      </c>
    </row>
    <row r="50" spans="1:34" s="31" customFormat="1" ht="30" customHeight="1" x14ac:dyDescent="0.35">
      <c r="A50" s="48">
        <f t="shared" si="0"/>
        <v>0</v>
      </c>
      <c r="D50" s="418">
        <f t="shared" si="3"/>
        <v>38</v>
      </c>
      <c r="E50" s="449" t="s">
        <v>1164</v>
      </c>
      <c r="F50" s="449" t="s">
        <v>1165</v>
      </c>
      <c r="G50" s="449" t="s">
        <v>1176</v>
      </c>
      <c r="H50" s="449" t="s">
        <v>418</v>
      </c>
      <c r="I50" s="449" t="s">
        <v>403</v>
      </c>
      <c r="J50" s="449" t="s">
        <v>1167</v>
      </c>
      <c r="K50" s="449" t="s">
        <v>1224</v>
      </c>
      <c r="L50" s="449" t="s">
        <v>1251</v>
      </c>
      <c r="M50" s="449" t="str">
        <f t="shared" si="1"/>
        <v>Y</v>
      </c>
      <c r="N50" s="449" t="s">
        <v>1260</v>
      </c>
      <c r="O50" s="449" t="str">
        <f t="shared" si="2"/>
        <v>N</v>
      </c>
      <c r="P50" s="449" t="s">
        <v>403</v>
      </c>
      <c r="Q50" s="449" t="s">
        <v>1254</v>
      </c>
      <c r="R50" s="78"/>
      <c r="S50" s="502" t="s">
        <v>1255</v>
      </c>
      <c r="T50" s="502" t="s">
        <v>1256</v>
      </c>
      <c r="U50" s="502"/>
      <c r="V50" s="502"/>
      <c r="W50" s="502"/>
      <c r="X50" s="502"/>
      <c r="Y50" s="502"/>
      <c r="AA50" s="505"/>
      <c r="AB50" s="505"/>
      <c r="AC50" s="505">
        <v>0</v>
      </c>
      <c r="AD50" s="117"/>
      <c r="AE50" s="13"/>
      <c r="AF50" s="75"/>
      <c r="AG50" s="455" cm="1">
        <f t="array" ref="AG50">SUM(IF(ISBLANK(D50:Q50),1,0))</f>
        <v>0</v>
      </c>
      <c r="AH50" s="455" cm="1">
        <f t="array" ref="AH50">IF(SUM(IF(ISBLANK(S50:Y50),0,1))&gt;0,0,1)</f>
        <v>0</v>
      </c>
    </row>
    <row r="51" spans="1:34" s="31" customFormat="1" ht="30" customHeight="1" x14ac:dyDescent="0.35">
      <c r="A51" s="48">
        <f t="shared" si="0"/>
        <v>0</v>
      </c>
      <c r="D51" s="418">
        <f t="shared" si="3"/>
        <v>39</v>
      </c>
      <c r="E51" s="449" t="s">
        <v>1164</v>
      </c>
      <c r="F51" s="449" t="s">
        <v>1165</v>
      </c>
      <c r="G51" s="449" t="s">
        <v>1176</v>
      </c>
      <c r="H51" s="449" t="s">
        <v>1176</v>
      </c>
      <c r="I51" s="449" t="s">
        <v>403</v>
      </c>
      <c r="J51" s="449" t="s">
        <v>1167</v>
      </c>
      <c r="K51" s="449" t="s">
        <v>1224</v>
      </c>
      <c r="L51" s="449" t="s">
        <v>1251</v>
      </c>
      <c r="M51" s="449" t="str">
        <f t="shared" si="1"/>
        <v>Y</v>
      </c>
      <c r="N51" s="449" t="s">
        <v>1261</v>
      </c>
      <c r="O51" s="449" t="str">
        <f t="shared" si="2"/>
        <v>N</v>
      </c>
      <c r="P51" s="449" t="s">
        <v>403</v>
      </c>
      <c r="Q51" s="449" t="s">
        <v>1254</v>
      </c>
      <c r="R51" s="78"/>
      <c r="S51" s="502" t="s">
        <v>1255</v>
      </c>
      <c r="T51" s="502" t="s">
        <v>1256</v>
      </c>
      <c r="U51" s="502"/>
      <c r="V51" s="502"/>
      <c r="W51" s="502"/>
      <c r="X51" s="502"/>
      <c r="Y51" s="502"/>
      <c r="AA51" s="507"/>
      <c r="AB51" s="507"/>
      <c r="AC51" s="507"/>
      <c r="AD51" s="117"/>
      <c r="AE51" s="13"/>
      <c r="AF51" s="75"/>
      <c r="AG51" s="455" cm="1">
        <f t="array" ref="AG51">SUM(IF(ISBLANK(D51:Q51),1,0))</f>
        <v>0</v>
      </c>
      <c r="AH51" s="455" cm="1">
        <f t="array" ref="AH51">IF(SUM(IF(ISBLANK(S51:Y51),0,1))&gt;0,0,1)</f>
        <v>0</v>
      </c>
    </row>
    <row r="52" spans="1:34" s="31" customFormat="1" ht="30" customHeight="1" x14ac:dyDescent="0.35">
      <c r="A52" s="48">
        <f t="shared" si="0"/>
        <v>0</v>
      </c>
      <c r="D52" s="418">
        <f t="shared" si="3"/>
        <v>40</v>
      </c>
      <c r="E52" s="449" t="s">
        <v>1164</v>
      </c>
      <c r="F52" s="449" t="s">
        <v>1165</v>
      </c>
      <c r="G52" s="449" t="s">
        <v>1176</v>
      </c>
      <c r="H52" s="449" t="s">
        <v>403</v>
      </c>
      <c r="I52" s="449" t="s">
        <v>403</v>
      </c>
      <c r="J52" s="449" t="s">
        <v>1167</v>
      </c>
      <c r="K52" s="449" t="s">
        <v>1224</v>
      </c>
      <c r="L52" s="449" t="s">
        <v>1262</v>
      </c>
      <c r="M52" s="449" t="str">
        <f t="shared" si="1"/>
        <v>N</v>
      </c>
      <c r="N52" s="449" t="s">
        <v>403</v>
      </c>
      <c r="O52" s="449" t="str">
        <f t="shared" si="2"/>
        <v>N</v>
      </c>
      <c r="P52" s="449" t="s">
        <v>403</v>
      </c>
      <c r="Q52" s="449" t="s">
        <v>1263</v>
      </c>
      <c r="R52" s="78"/>
      <c r="S52" s="502" t="s">
        <v>1264</v>
      </c>
      <c r="T52" s="502"/>
      <c r="U52" s="502"/>
      <c r="V52" s="502"/>
      <c r="W52" s="502"/>
      <c r="X52" s="502"/>
      <c r="Y52" s="502"/>
      <c r="AA52" s="507"/>
      <c r="AB52" s="507"/>
      <c r="AC52" s="507"/>
      <c r="AD52" s="117"/>
      <c r="AE52" s="13"/>
      <c r="AF52" s="75"/>
      <c r="AG52" s="455" cm="1">
        <f t="array" ref="AG52">SUM(IF(ISBLANK(D52:Q52),1,0))</f>
        <v>0</v>
      </c>
      <c r="AH52" s="455" cm="1">
        <f t="array" ref="AH52">IF(SUM(IF(ISBLANK(S52:Y52),0,1))&gt;0,0,1)</f>
        <v>0</v>
      </c>
    </row>
    <row r="53" spans="1:34" s="31" customFormat="1" ht="30" customHeight="1" x14ac:dyDescent="0.35">
      <c r="A53" s="48">
        <f t="shared" si="0"/>
        <v>0</v>
      </c>
      <c r="D53" s="418">
        <f t="shared" si="3"/>
        <v>41</v>
      </c>
      <c r="E53" s="449" t="s">
        <v>1164</v>
      </c>
      <c r="F53" s="449" t="s">
        <v>1165</v>
      </c>
      <c r="G53" s="449" t="s">
        <v>1196</v>
      </c>
      <c r="H53" s="449" t="s">
        <v>403</v>
      </c>
      <c r="I53" s="449" t="s">
        <v>403</v>
      </c>
      <c r="J53" s="449" t="s">
        <v>1167</v>
      </c>
      <c r="K53" s="449" t="s">
        <v>1224</v>
      </c>
      <c r="L53" s="449" t="s">
        <v>1265</v>
      </c>
      <c r="M53" s="449" t="str">
        <f t="shared" si="1"/>
        <v>N</v>
      </c>
      <c r="N53" s="449" t="s">
        <v>403</v>
      </c>
      <c r="O53" s="449" t="str">
        <f t="shared" si="2"/>
        <v>N</v>
      </c>
      <c r="P53" s="449" t="s">
        <v>403</v>
      </c>
      <c r="Q53" s="449" t="s">
        <v>1266</v>
      </c>
      <c r="R53" s="78"/>
      <c r="S53" s="502" t="s">
        <v>1267</v>
      </c>
      <c r="T53" s="502" t="s">
        <v>1268</v>
      </c>
      <c r="U53" s="502"/>
      <c r="V53" s="502"/>
      <c r="W53" s="502"/>
      <c r="X53" s="502"/>
      <c r="Y53" s="502"/>
      <c r="AA53" s="507"/>
      <c r="AB53" s="507"/>
      <c r="AC53" s="507"/>
      <c r="AD53" s="117"/>
      <c r="AE53" s="13"/>
      <c r="AF53" s="75"/>
      <c r="AG53" s="455" cm="1">
        <f t="array" ref="AG53">SUM(IF(ISBLANK(D53:Q53),1,0))</f>
        <v>0</v>
      </c>
      <c r="AH53" s="455" cm="1">
        <f t="array" ref="AH53">IF(SUM(IF(ISBLANK(S53:Y53),0,1))&gt;0,0,1)</f>
        <v>0</v>
      </c>
    </row>
    <row r="54" spans="1:34" s="31" customFormat="1" ht="101.15" customHeight="1" x14ac:dyDescent="0.35">
      <c r="A54" s="48">
        <f t="shared" si="0"/>
        <v>0</v>
      </c>
      <c r="D54" s="418">
        <f t="shared" si="3"/>
        <v>42</v>
      </c>
      <c r="E54" s="449" t="s">
        <v>1164</v>
      </c>
      <c r="F54" s="449" t="s">
        <v>1269</v>
      </c>
      <c r="G54" s="449" t="s">
        <v>1270</v>
      </c>
      <c r="H54" s="449" t="s">
        <v>1196</v>
      </c>
      <c r="I54" s="449" t="s">
        <v>403</v>
      </c>
      <c r="J54" s="449" t="s">
        <v>1167</v>
      </c>
      <c r="K54" s="449" t="s">
        <v>1271</v>
      </c>
      <c r="L54" s="506" t="s">
        <v>1272</v>
      </c>
      <c r="M54" s="449" t="str">
        <f t="shared" si="1"/>
        <v>Y</v>
      </c>
      <c r="N54" s="449" t="s">
        <v>1273</v>
      </c>
      <c r="O54" s="449" t="str">
        <f t="shared" si="2"/>
        <v>N</v>
      </c>
      <c r="P54" s="449" t="s">
        <v>403</v>
      </c>
      <c r="Q54" s="449" t="s">
        <v>1274</v>
      </c>
      <c r="R54" s="78"/>
      <c r="S54" s="502" t="s">
        <v>1275</v>
      </c>
      <c r="T54" s="502" t="s">
        <v>1276</v>
      </c>
      <c r="U54" s="502" t="s">
        <v>1277</v>
      </c>
      <c r="V54" s="502" t="s">
        <v>1278</v>
      </c>
      <c r="W54" s="502" t="s">
        <v>1279</v>
      </c>
      <c r="X54" s="502" t="s">
        <v>1280</v>
      </c>
      <c r="Y54" s="502"/>
      <c r="AA54" s="507"/>
      <c r="AB54" s="507"/>
      <c r="AC54" s="507"/>
      <c r="AD54" s="117"/>
      <c r="AE54" s="13"/>
      <c r="AF54" s="75"/>
      <c r="AG54" s="455" cm="1">
        <f t="array" ref="AG54">SUM(IF(ISBLANK(D54:Q54),1,0))</f>
        <v>0</v>
      </c>
      <c r="AH54" s="455" cm="1">
        <f t="array" ref="AH54">IF(SUM(IF(ISBLANK(S54:Y54),0,1))&gt;0,0,1)</f>
        <v>0</v>
      </c>
    </row>
    <row r="55" spans="1:34" s="31" customFormat="1" ht="110.15" customHeight="1" x14ac:dyDescent="0.35">
      <c r="A55" s="48">
        <f t="shared" si="0"/>
        <v>0</v>
      </c>
      <c r="D55" s="418">
        <f t="shared" si="3"/>
        <v>43</v>
      </c>
      <c r="E55" s="449" t="s">
        <v>1164</v>
      </c>
      <c r="F55" s="449" t="s">
        <v>1269</v>
      </c>
      <c r="G55" s="449" t="s">
        <v>1270</v>
      </c>
      <c r="H55" s="449" t="s">
        <v>1270</v>
      </c>
      <c r="I55" s="449" t="s">
        <v>403</v>
      </c>
      <c r="J55" s="449" t="s">
        <v>1167</v>
      </c>
      <c r="K55" s="449" t="s">
        <v>1271</v>
      </c>
      <c r="L55" s="449" t="s">
        <v>1272</v>
      </c>
      <c r="M55" s="449" t="str">
        <f t="shared" si="1"/>
        <v>Y</v>
      </c>
      <c r="N55" s="449" t="s">
        <v>1281</v>
      </c>
      <c r="O55" s="449" t="str">
        <f t="shared" si="2"/>
        <v>N</v>
      </c>
      <c r="P55" s="449" t="s">
        <v>403</v>
      </c>
      <c r="Q55" s="449" t="s">
        <v>1274</v>
      </c>
      <c r="R55" s="78"/>
      <c r="S55" s="502" t="s">
        <v>1275</v>
      </c>
      <c r="T55" s="502" t="s">
        <v>1276</v>
      </c>
      <c r="U55" s="502" t="s">
        <v>1277</v>
      </c>
      <c r="V55" s="502" t="s">
        <v>1278</v>
      </c>
      <c r="W55" s="502" t="s">
        <v>1279</v>
      </c>
      <c r="X55" s="502" t="s">
        <v>1280</v>
      </c>
      <c r="Y55" s="502"/>
      <c r="AA55" s="507"/>
      <c r="AB55" s="507"/>
      <c r="AC55" s="507"/>
      <c r="AD55" s="117"/>
      <c r="AE55" s="13"/>
      <c r="AF55" s="75"/>
      <c r="AG55" s="455" cm="1">
        <f t="array" ref="AG55">SUM(IF(ISBLANK(D55:Q55),1,0))</f>
        <v>0</v>
      </c>
      <c r="AH55" s="455" cm="1">
        <f t="array" ref="AH55">IF(SUM(IF(ISBLANK(S55:Y55),0,1))&gt;0,0,1)</f>
        <v>0</v>
      </c>
    </row>
    <row r="56" spans="1:34" s="31" customFormat="1" ht="146.15" customHeight="1" x14ac:dyDescent="0.35">
      <c r="A56" s="48">
        <f t="shared" si="0"/>
        <v>0</v>
      </c>
      <c r="D56" s="418">
        <f t="shared" si="3"/>
        <v>44</v>
      </c>
      <c r="E56" s="449" t="s">
        <v>1282</v>
      </c>
      <c r="F56" s="449" t="s">
        <v>1283</v>
      </c>
      <c r="G56" s="449" t="s">
        <v>1284</v>
      </c>
      <c r="H56" s="449" t="s">
        <v>403</v>
      </c>
      <c r="I56" s="449" t="s">
        <v>403</v>
      </c>
      <c r="J56" s="449" t="s">
        <v>1285</v>
      </c>
      <c r="K56" s="449" t="s">
        <v>1286</v>
      </c>
      <c r="L56" s="506" t="s">
        <v>1287</v>
      </c>
      <c r="M56" s="449" t="str">
        <f t="shared" si="1"/>
        <v>N</v>
      </c>
      <c r="N56" s="449" t="s">
        <v>403</v>
      </c>
      <c r="O56" s="449" t="str">
        <f t="shared" si="2"/>
        <v>N</v>
      </c>
      <c r="P56" s="449" t="s">
        <v>403</v>
      </c>
      <c r="Q56" s="449" t="s">
        <v>1288</v>
      </c>
      <c r="R56" s="78"/>
      <c r="S56" s="502" t="s">
        <v>1289</v>
      </c>
      <c r="T56" s="502" t="s">
        <v>1290</v>
      </c>
      <c r="U56" s="502" t="s">
        <v>1291</v>
      </c>
      <c r="V56" s="502"/>
      <c r="W56" s="502"/>
      <c r="X56" s="502"/>
      <c r="Y56" s="502"/>
      <c r="AA56" s="507"/>
      <c r="AB56" s="507"/>
      <c r="AC56" s="507"/>
      <c r="AD56" s="117"/>
      <c r="AE56" s="13"/>
      <c r="AF56" s="75"/>
      <c r="AG56" s="455" cm="1">
        <f t="array" ref="AG56">SUM(IF(ISBLANK(D56:Q56),1,0))</f>
        <v>0</v>
      </c>
      <c r="AH56" s="455" cm="1">
        <f t="array" ref="AH56">IF(SUM(IF(ISBLANK(S56:Y56),0,1))&gt;0,0,1)</f>
        <v>0</v>
      </c>
    </row>
    <row r="57" spans="1:34" s="31" customFormat="1" ht="111.65" customHeight="1" x14ac:dyDescent="0.35">
      <c r="A57" s="48">
        <f t="shared" si="0"/>
        <v>0</v>
      </c>
      <c r="D57" s="418">
        <f t="shared" si="3"/>
        <v>45</v>
      </c>
      <c r="E57" s="449" t="s">
        <v>1282</v>
      </c>
      <c r="F57" s="449" t="s">
        <v>1283</v>
      </c>
      <c r="G57" s="449" t="s">
        <v>1284</v>
      </c>
      <c r="H57" s="449" t="s">
        <v>403</v>
      </c>
      <c r="I57" s="449" t="s">
        <v>403</v>
      </c>
      <c r="J57" s="449" t="s">
        <v>1285</v>
      </c>
      <c r="K57" s="449" t="s">
        <v>1286</v>
      </c>
      <c r="L57" s="449" t="s">
        <v>1292</v>
      </c>
      <c r="M57" s="449" t="str">
        <f t="shared" si="1"/>
        <v>Y</v>
      </c>
      <c r="N57" s="506" t="s">
        <v>1293</v>
      </c>
      <c r="O57" s="449" t="str">
        <f t="shared" si="2"/>
        <v>N</v>
      </c>
      <c r="P57" s="449" t="s">
        <v>403</v>
      </c>
      <c r="Q57" s="449" t="s">
        <v>1288</v>
      </c>
      <c r="R57" s="78"/>
      <c r="S57" s="502" t="s">
        <v>1289</v>
      </c>
      <c r="T57" s="502" t="s">
        <v>1290</v>
      </c>
      <c r="U57" s="502"/>
      <c r="V57" s="502"/>
      <c r="W57" s="502"/>
      <c r="X57" s="502"/>
      <c r="Y57" s="502"/>
      <c r="AA57" s="507"/>
      <c r="AB57" s="507"/>
      <c r="AC57" s="507"/>
      <c r="AD57" s="117"/>
      <c r="AE57" s="13"/>
      <c r="AF57" s="75"/>
      <c r="AG57" s="455" cm="1">
        <f t="array" ref="AG57">SUM(IF(ISBLANK(D57:Q57),1,0))</f>
        <v>0</v>
      </c>
      <c r="AH57" s="455" cm="1">
        <f t="array" ref="AH57">IF(SUM(IF(ISBLANK(S57:Y57),0,1))&gt;0,0,1)</f>
        <v>0</v>
      </c>
    </row>
    <row r="58" spans="1:34" s="31" customFormat="1" ht="60.65" customHeight="1" x14ac:dyDescent="0.35">
      <c r="A58" s="48">
        <f t="shared" si="0"/>
        <v>0</v>
      </c>
      <c r="D58" s="418">
        <f t="shared" si="3"/>
        <v>46</v>
      </c>
      <c r="E58" s="449" t="s">
        <v>1282</v>
      </c>
      <c r="F58" s="449" t="s">
        <v>1283</v>
      </c>
      <c r="G58" s="449" t="s">
        <v>1284</v>
      </c>
      <c r="H58" s="449" t="s">
        <v>403</v>
      </c>
      <c r="I58" s="449" t="s">
        <v>403</v>
      </c>
      <c r="J58" s="449" t="s">
        <v>1285</v>
      </c>
      <c r="K58" s="449" t="s">
        <v>1286</v>
      </c>
      <c r="L58" s="449" t="s">
        <v>1294</v>
      </c>
      <c r="M58" s="449" t="str">
        <f t="shared" si="1"/>
        <v>N</v>
      </c>
      <c r="N58" s="449" t="s">
        <v>403</v>
      </c>
      <c r="O58" s="449" t="str">
        <f t="shared" si="2"/>
        <v>N</v>
      </c>
      <c r="P58" s="449" t="s">
        <v>403</v>
      </c>
      <c r="Q58" s="449" t="s">
        <v>1288</v>
      </c>
      <c r="R58" s="78"/>
      <c r="S58" s="502" t="s">
        <v>1289</v>
      </c>
      <c r="T58" s="502" t="s">
        <v>1290</v>
      </c>
      <c r="U58" s="502"/>
      <c r="V58" s="502"/>
      <c r="W58" s="502"/>
      <c r="X58" s="502"/>
      <c r="Y58" s="502"/>
      <c r="AA58" s="507"/>
      <c r="AB58" s="507"/>
      <c r="AC58" s="507"/>
      <c r="AD58" s="117"/>
      <c r="AE58" s="13"/>
      <c r="AF58" s="75"/>
      <c r="AG58" s="455" cm="1">
        <f t="array" ref="AG58">SUM(IF(ISBLANK(D58:Q58),1,0))</f>
        <v>0</v>
      </c>
      <c r="AH58" s="455" cm="1">
        <f t="array" ref="AH58">IF(SUM(IF(ISBLANK(S58:Y58),0,1))&gt;0,0,1)</f>
        <v>0</v>
      </c>
    </row>
    <row r="59" spans="1:34" s="31" customFormat="1" ht="55.4" customHeight="1" x14ac:dyDescent="0.35">
      <c r="A59" s="48">
        <f t="shared" si="0"/>
        <v>0</v>
      </c>
      <c r="D59" s="418">
        <f t="shared" si="3"/>
        <v>47</v>
      </c>
      <c r="E59" s="449" t="s">
        <v>1282</v>
      </c>
      <c r="F59" s="449" t="s">
        <v>1283</v>
      </c>
      <c r="G59" s="449" t="s">
        <v>1284</v>
      </c>
      <c r="H59" s="449" t="s">
        <v>403</v>
      </c>
      <c r="I59" s="449" t="s">
        <v>403</v>
      </c>
      <c r="J59" s="449" t="s">
        <v>1285</v>
      </c>
      <c r="K59" s="449" t="s">
        <v>1286</v>
      </c>
      <c r="L59" s="449" t="s">
        <v>1295</v>
      </c>
      <c r="M59" s="449" t="str">
        <f t="shared" si="1"/>
        <v>N</v>
      </c>
      <c r="N59" s="449" t="s">
        <v>403</v>
      </c>
      <c r="O59" s="449" t="str">
        <f t="shared" si="2"/>
        <v>N</v>
      </c>
      <c r="P59" s="449" t="s">
        <v>403</v>
      </c>
      <c r="Q59" s="449" t="s">
        <v>1288</v>
      </c>
      <c r="R59" s="78"/>
      <c r="S59" s="502" t="s">
        <v>1296</v>
      </c>
      <c r="T59" s="502" t="s">
        <v>1290</v>
      </c>
      <c r="U59" s="502" t="s">
        <v>1297</v>
      </c>
      <c r="V59" s="502" t="s">
        <v>1291</v>
      </c>
      <c r="W59" s="502"/>
      <c r="X59" s="502"/>
      <c r="Y59" s="502"/>
      <c r="AA59" s="507"/>
      <c r="AB59" s="507"/>
      <c r="AC59" s="507"/>
      <c r="AD59" s="117"/>
      <c r="AE59" s="13"/>
      <c r="AF59" s="75"/>
      <c r="AG59" s="455" cm="1">
        <f t="array" ref="AG59">SUM(IF(ISBLANK(D59:Q59),1,0))</f>
        <v>0</v>
      </c>
      <c r="AH59" s="455" cm="1">
        <f t="array" ref="AH59">IF(SUM(IF(ISBLANK(S59:Y59),0,1))&gt;0,0,1)</f>
        <v>0</v>
      </c>
    </row>
    <row r="60" spans="1:34" s="31" customFormat="1" ht="66" customHeight="1" x14ac:dyDescent="0.35">
      <c r="A60" s="48">
        <f t="shared" si="0"/>
        <v>0</v>
      </c>
      <c r="D60" s="418">
        <f t="shared" si="3"/>
        <v>48</v>
      </c>
      <c r="E60" s="449" t="s">
        <v>1282</v>
      </c>
      <c r="F60" s="449" t="s">
        <v>1283</v>
      </c>
      <c r="G60" s="449" t="s">
        <v>1176</v>
      </c>
      <c r="H60" s="449" t="s">
        <v>403</v>
      </c>
      <c r="I60" s="449" t="s">
        <v>403</v>
      </c>
      <c r="J60" s="449" t="s">
        <v>1285</v>
      </c>
      <c r="K60" s="449" t="s">
        <v>1286</v>
      </c>
      <c r="L60" s="449" t="s">
        <v>1298</v>
      </c>
      <c r="M60" s="449" t="str">
        <f t="shared" si="1"/>
        <v>N</v>
      </c>
      <c r="N60" s="449" t="s">
        <v>403</v>
      </c>
      <c r="O60" s="449" t="str">
        <f t="shared" si="2"/>
        <v>N</v>
      </c>
      <c r="P60" s="449" t="s">
        <v>403</v>
      </c>
      <c r="Q60" s="449" t="s">
        <v>1288</v>
      </c>
      <c r="R60" s="78"/>
      <c r="S60" s="502" t="s">
        <v>1296</v>
      </c>
      <c r="T60" s="502" t="s">
        <v>1290</v>
      </c>
      <c r="U60" s="502" t="s">
        <v>1291</v>
      </c>
      <c r="V60" s="502"/>
      <c r="W60" s="502"/>
      <c r="X60" s="502"/>
      <c r="Y60" s="502"/>
      <c r="AA60" s="507"/>
      <c r="AB60" s="507"/>
      <c r="AC60" s="507"/>
      <c r="AD60" s="117"/>
      <c r="AE60" s="13"/>
      <c r="AF60" s="75"/>
      <c r="AG60" s="455" cm="1">
        <f t="array" ref="AG60">SUM(IF(ISBLANK(D60:Q60),1,0))</f>
        <v>0</v>
      </c>
      <c r="AH60" s="455" cm="1">
        <f t="array" ref="AH60">IF(SUM(IF(ISBLANK(S60:Y60),0,1))&gt;0,0,1)</f>
        <v>0</v>
      </c>
    </row>
    <row r="61" spans="1:34" s="31" customFormat="1" ht="72.650000000000006" customHeight="1" x14ac:dyDescent="0.35">
      <c r="A61" s="48">
        <f t="shared" si="0"/>
        <v>0</v>
      </c>
      <c r="D61" s="418">
        <f t="shared" si="3"/>
        <v>49</v>
      </c>
      <c r="E61" s="449" t="s">
        <v>1282</v>
      </c>
      <c r="F61" s="449" t="s">
        <v>1283</v>
      </c>
      <c r="G61" s="449" t="s">
        <v>1299</v>
      </c>
      <c r="H61" s="449" t="s">
        <v>1300</v>
      </c>
      <c r="I61" s="449" t="s">
        <v>403</v>
      </c>
      <c r="J61" s="449" t="s">
        <v>1285</v>
      </c>
      <c r="K61" s="449" t="s">
        <v>1301</v>
      </c>
      <c r="L61" s="449" t="s">
        <v>1302</v>
      </c>
      <c r="M61" s="449" t="str">
        <f t="shared" si="1"/>
        <v>Y</v>
      </c>
      <c r="N61" s="449" t="s">
        <v>1303</v>
      </c>
      <c r="O61" s="449" t="str">
        <f t="shared" si="2"/>
        <v>N</v>
      </c>
      <c r="P61" s="449" t="s">
        <v>403</v>
      </c>
      <c r="Q61" s="449" t="s">
        <v>1304</v>
      </c>
      <c r="R61" s="78"/>
      <c r="S61" s="502" t="s">
        <v>1296</v>
      </c>
      <c r="T61" s="502" t="s">
        <v>1290</v>
      </c>
      <c r="U61" s="502" t="s">
        <v>1291</v>
      </c>
      <c r="V61" s="502"/>
      <c r="W61" s="502"/>
      <c r="X61" s="502"/>
      <c r="Y61" s="502"/>
      <c r="AA61" s="507"/>
      <c r="AB61" s="507"/>
      <c r="AC61" s="507"/>
      <c r="AD61" s="117"/>
      <c r="AE61" s="13"/>
      <c r="AF61" s="75"/>
      <c r="AG61" s="455" cm="1">
        <f t="array" ref="AG61">SUM(IF(ISBLANK(D61:Q61),1,0))</f>
        <v>0</v>
      </c>
      <c r="AH61" s="455" cm="1">
        <f t="array" ref="AH61">IF(SUM(IF(ISBLANK(S61:Y61),0,1))&gt;0,0,1)</f>
        <v>0</v>
      </c>
    </row>
    <row r="62" spans="1:34" s="31" customFormat="1" ht="75.650000000000006" customHeight="1" x14ac:dyDescent="0.35">
      <c r="A62" s="48">
        <f t="shared" si="0"/>
        <v>0</v>
      </c>
      <c r="D62" s="418">
        <f t="shared" si="3"/>
        <v>50</v>
      </c>
      <c r="E62" s="449" t="s">
        <v>1282</v>
      </c>
      <c r="F62" s="449" t="s">
        <v>1283</v>
      </c>
      <c r="G62" s="449" t="s">
        <v>1299</v>
      </c>
      <c r="H62" s="449" t="s">
        <v>418</v>
      </c>
      <c r="I62" s="449" t="s">
        <v>403</v>
      </c>
      <c r="J62" s="449" t="s">
        <v>1285</v>
      </c>
      <c r="K62" s="449" t="s">
        <v>1301</v>
      </c>
      <c r="L62" s="449" t="s">
        <v>1302</v>
      </c>
      <c r="M62" s="449" t="str">
        <f t="shared" si="1"/>
        <v>Y</v>
      </c>
      <c r="N62" s="449" t="s">
        <v>1305</v>
      </c>
      <c r="O62" s="449" t="str">
        <f t="shared" si="2"/>
        <v>N</v>
      </c>
      <c r="P62" s="449" t="s">
        <v>403</v>
      </c>
      <c r="Q62" s="449" t="s">
        <v>1304</v>
      </c>
      <c r="R62" s="78"/>
      <c r="S62" s="502" t="s">
        <v>1306</v>
      </c>
      <c r="T62" s="502" t="s">
        <v>1296</v>
      </c>
      <c r="U62" s="502" t="s">
        <v>1290</v>
      </c>
      <c r="V62" s="502"/>
      <c r="W62" s="502"/>
      <c r="X62" s="502"/>
      <c r="Y62" s="502"/>
      <c r="AA62" s="507"/>
      <c r="AB62" s="507"/>
      <c r="AC62" s="507"/>
      <c r="AD62" s="117"/>
      <c r="AE62" s="13"/>
      <c r="AF62" s="75"/>
      <c r="AG62" s="455" cm="1">
        <f t="array" ref="AG62">SUM(IF(ISBLANK(D62:Q62),1,0))</f>
        <v>0</v>
      </c>
      <c r="AH62" s="455" cm="1">
        <f t="array" ref="AH62">IF(SUM(IF(ISBLANK(S62:Y62),0,1))&gt;0,0,1)</f>
        <v>0</v>
      </c>
    </row>
    <row r="63" spans="1:34" s="31" customFormat="1" ht="30" customHeight="1" x14ac:dyDescent="0.35">
      <c r="A63" s="48">
        <f t="shared" si="0"/>
        <v>0</v>
      </c>
      <c r="D63" s="418">
        <f t="shared" si="3"/>
        <v>51</v>
      </c>
      <c r="E63" s="449" t="s">
        <v>1282</v>
      </c>
      <c r="F63" s="449" t="s">
        <v>1283</v>
      </c>
      <c r="G63" s="449" t="s">
        <v>1299</v>
      </c>
      <c r="H63" s="449" t="s">
        <v>589</v>
      </c>
      <c r="I63" s="449" t="s">
        <v>403</v>
      </c>
      <c r="J63" s="449" t="s">
        <v>1285</v>
      </c>
      <c r="K63" s="449" t="s">
        <v>1301</v>
      </c>
      <c r="L63" s="449" t="s">
        <v>1302</v>
      </c>
      <c r="M63" s="449" t="str">
        <f t="shared" si="1"/>
        <v>Y</v>
      </c>
      <c r="N63" s="449" t="s">
        <v>1307</v>
      </c>
      <c r="O63" s="449" t="str">
        <f t="shared" si="2"/>
        <v>N</v>
      </c>
      <c r="P63" s="449" t="s">
        <v>403</v>
      </c>
      <c r="Q63" s="449" t="s">
        <v>1304</v>
      </c>
      <c r="R63" s="78"/>
      <c r="S63" s="502" t="s">
        <v>1308</v>
      </c>
      <c r="T63" s="502" t="s">
        <v>1296</v>
      </c>
      <c r="U63" s="502" t="s">
        <v>1290</v>
      </c>
      <c r="V63" s="502" t="s">
        <v>1291</v>
      </c>
      <c r="W63" s="502"/>
      <c r="X63" s="502"/>
      <c r="Y63" s="502"/>
      <c r="AA63" s="507"/>
      <c r="AB63" s="507"/>
      <c r="AC63" s="507"/>
      <c r="AD63" s="117"/>
      <c r="AE63" s="13"/>
      <c r="AF63" s="75"/>
      <c r="AG63" s="455" cm="1">
        <f t="array" ref="AG63">SUM(IF(ISBLANK(D63:Q63),1,0))</f>
        <v>0</v>
      </c>
      <c r="AH63" s="455" cm="1">
        <f t="array" ref="AH63">IF(SUM(IF(ISBLANK(S63:Y63),0,1))&gt;0,0,1)</f>
        <v>0</v>
      </c>
    </row>
    <row r="64" spans="1:34" s="31" customFormat="1" ht="30" customHeight="1" x14ac:dyDescent="0.35">
      <c r="A64" s="48">
        <f t="shared" si="0"/>
        <v>0</v>
      </c>
      <c r="D64" s="418">
        <f t="shared" si="3"/>
        <v>52</v>
      </c>
      <c r="E64" s="449" t="s">
        <v>1282</v>
      </c>
      <c r="F64" s="449" t="s">
        <v>1283</v>
      </c>
      <c r="G64" s="449" t="s">
        <v>1299</v>
      </c>
      <c r="H64" s="449" t="s">
        <v>1270</v>
      </c>
      <c r="I64" s="449" t="s">
        <v>403</v>
      </c>
      <c r="J64" s="449" t="s">
        <v>1285</v>
      </c>
      <c r="K64" s="449" t="s">
        <v>1301</v>
      </c>
      <c r="L64" s="449" t="s">
        <v>1302</v>
      </c>
      <c r="M64" s="449" t="str">
        <f t="shared" si="1"/>
        <v>Y</v>
      </c>
      <c r="N64" s="449" t="s">
        <v>1309</v>
      </c>
      <c r="O64" s="449" t="str">
        <f t="shared" si="2"/>
        <v>N</v>
      </c>
      <c r="P64" s="449" t="s">
        <v>403</v>
      </c>
      <c r="Q64" s="449" t="s">
        <v>1304</v>
      </c>
      <c r="R64" s="78"/>
      <c r="S64" s="502" t="s">
        <v>1296</v>
      </c>
      <c r="T64" s="502" t="s">
        <v>1290</v>
      </c>
      <c r="U64" s="502" t="s">
        <v>1310</v>
      </c>
      <c r="V64" s="502"/>
      <c r="W64" s="502"/>
      <c r="X64" s="502"/>
      <c r="Y64" s="502"/>
      <c r="AA64" s="507"/>
      <c r="AB64" s="507"/>
      <c r="AC64" s="507"/>
      <c r="AD64" s="117"/>
      <c r="AE64" s="13"/>
      <c r="AF64" s="75"/>
      <c r="AG64" s="455" cm="1">
        <f t="array" ref="AG64">SUM(IF(ISBLANK(D64:Q64),1,0))</f>
        <v>0</v>
      </c>
      <c r="AH64" s="455" cm="1">
        <f t="array" ref="AH64">IF(SUM(IF(ISBLANK(S64:Y64),0,1))&gt;0,0,1)</f>
        <v>0</v>
      </c>
    </row>
    <row r="65" spans="1:34" s="31" customFormat="1" ht="30" customHeight="1" x14ac:dyDescent="0.35">
      <c r="A65" s="48">
        <f t="shared" si="0"/>
        <v>0</v>
      </c>
      <c r="D65" s="418">
        <f t="shared" si="3"/>
        <v>53</v>
      </c>
      <c r="E65" s="449" t="s">
        <v>1282</v>
      </c>
      <c r="F65" s="449" t="s">
        <v>1283</v>
      </c>
      <c r="G65" s="449" t="s">
        <v>1299</v>
      </c>
      <c r="H65" s="449" t="s">
        <v>1240</v>
      </c>
      <c r="I65" s="449" t="s">
        <v>403</v>
      </c>
      <c r="J65" s="449" t="s">
        <v>1285</v>
      </c>
      <c r="K65" s="449" t="s">
        <v>1301</v>
      </c>
      <c r="L65" s="449" t="s">
        <v>1302</v>
      </c>
      <c r="M65" s="449" t="str">
        <f t="shared" si="1"/>
        <v>Y</v>
      </c>
      <c r="N65" s="449" t="s">
        <v>1311</v>
      </c>
      <c r="O65" s="449" t="str">
        <f t="shared" si="2"/>
        <v>N</v>
      </c>
      <c r="P65" s="449" t="s">
        <v>403</v>
      </c>
      <c r="Q65" s="449" t="s">
        <v>1304</v>
      </c>
      <c r="R65" s="78"/>
      <c r="S65" s="502" t="s">
        <v>1296</v>
      </c>
      <c r="T65" s="502" t="s">
        <v>1290</v>
      </c>
      <c r="U65" s="502" t="s">
        <v>1291</v>
      </c>
      <c r="V65" s="502"/>
      <c r="W65" s="502"/>
      <c r="X65" s="502"/>
      <c r="Y65" s="502"/>
      <c r="AA65" s="507"/>
      <c r="AB65" s="507"/>
      <c r="AC65" s="507"/>
      <c r="AD65" s="117"/>
      <c r="AE65" s="13"/>
      <c r="AF65" s="75"/>
      <c r="AG65" s="455" cm="1">
        <f t="array" ref="AG65">SUM(IF(ISBLANK(D65:Q65),1,0))</f>
        <v>0</v>
      </c>
      <c r="AH65" s="455" cm="1">
        <f t="array" ref="AH65">IF(SUM(IF(ISBLANK(S65:Y65),0,1))&gt;0,0,1)</f>
        <v>0</v>
      </c>
    </row>
    <row r="66" spans="1:34" s="31" customFormat="1" ht="30" customHeight="1" x14ac:dyDescent="0.35">
      <c r="A66" s="48">
        <f t="shared" si="0"/>
        <v>0</v>
      </c>
      <c r="D66" s="418">
        <f t="shared" si="3"/>
        <v>54</v>
      </c>
      <c r="E66" s="449" t="s">
        <v>1282</v>
      </c>
      <c r="F66" s="449" t="s">
        <v>1283</v>
      </c>
      <c r="G66" s="449" t="s">
        <v>1299</v>
      </c>
      <c r="H66" s="449" t="s">
        <v>1312</v>
      </c>
      <c r="I66" s="449" t="s">
        <v>403</v>
      </c>
      <c r="J66" s="449" t="s">
        <v>1285</v>
      </c>
      <c r="K66" s="449" t="s">
        <v>1301</v>
      </c>
      <c r="L66" s="449" t="s">
        <v>1302</v>
      </c>
      <c r="M66" s="449" t="str">
        <f t="shared" si="1"/>
        <v>Y</v>
      </c>
      <c r="N66" s="449" t="s">
        <v>1313</v>
      </c>
      <c r="O66" s="449" t="str">
        <f t="shared" si="2"/>
        <v>N</v>
      </c>
      <c r="P66" s="449" t="s">
        <v>403</v>
      </c>
      <c r="Q66" s="449" t="s">
        <v>1304</v>
      </c>
      <c r="R66" s="78"/>
      <c r="S66" s="502" t="s">
        <v>1296</v>
      </c>
      <c r="T66" s="502" t="s">
        <v>1290</v>
      </c>
      <c r="U66" s="502" t="s">
        <v>1291</v>
      </c>
      <c r="V66" s="502"/>
      <c r="W66" s="502"/>
      <c r="X66" s="502"/>
      <c r="Y66" s="502"/>
      <c r="AA66" s="507"/>
      <c r="AB66" s="507"/>
      <c r="AC66" s="507"/>
      <c r="AD66" s="117"/>
      <c r="AE66" s="13"/>
      <c r="AF66" s="75"/>
      <c r="AG66" s="455" cm="1">
        <f t="array" ref="AG66">SUM(IF(ISBLANK(D66:Q66),1,0))</f>
        <v>0</v>
      </c>
      <c r="AH66" s="455" cm="1">
        <f t="array" ref="AH66">IF(SUM(IF(ISBLANK(S66:Y66),0,1))&gt;0,0,1)</f>
        <v>0</v>
      </c>
    </row>
    <row r="67" spans="1:34" s="31" customFormat="1" ht="67.400000000000006" customHeight="1" x14ac:dyDescent="0.35">
      <c r="A67" s="48">
        <f t="shared" si="0"/>
        <v>0</v>
      </c>
      <c r="D67" s="418">
        <f t="shared" si="3"/>
        <v>55</v>
      </c>
      <c r="E67" s="449" t="s">
        <v>1282</v>
      </c>
      <c r="F67" s="449" t="s">
        <v>1283</v>
      </c>
      <c r="G67" s="449" t="s">
        <v>1284</v>
      </c>
      <c r="H67" s="449" t="s">
        <v>403</v>
      </c>
      <c r="I67" s="449" t="s">
        <v>403</v>
      </c>
      <c r="J67" s="449" t="s">
        <v>1285</v>
      </c>
      <c r="K67" s="449" t="s">
        <v>1301</v>
      </c>
      <c r="L67" s="449" t="s">
        <v>1314</v>
      </c>
      <c r="M67" s="449" t="str">
        <f t="shared" si="1"/>
        <v>N</v>
      </c>
      <c r="N67" s="449" t="s">
        <v>403</v>
      </c>
      <c r="O67" s="449" t="str">
        <f t="shared" si="2"/>
        <v>N</v>
      </c>
      <c r="P67" s="449" t="s">
        <v>403</v>
      </c>
      <c r="Q67" s="449" t="s">
        <v>1315</v>
      </c>
      <c r="R67" s="78"/>
      <c r="S67" s="502" t="s">
        <v>1296</v>
      </c>
      <c r="T67" s="502" t="s">
        <v>1290</v>
      </c>
      <c r="U67" s="502" t="s">
        <v>1291</v>
      </c>
      <c r="V67" s="502"/>
      <c r="W67" s="502"/>
      <c r="X67" s="502"/>
      <c r="Y67" s="502"/>
      <c r="AA67" s="507"/>
      <c r="AB67" s="507"/>
      <c r="AC67" s="507"/>
      <c r="AD67" s="117"/>
      <c r="AE67" s="13"/>
      <c r="AF67" s="75"/>
      <c r="AG67" s="455" cm="1">
        <f t="array" ref="AG67">SUM(IF(ISBLANK(D67:Q67),1,0))</f>
        <v>0</v>
      </c>
      <c r="AH67" s="455" cm="1">
        <f t="array" ref="AH67">IF(SUM(IF(ISBLANK(S67:Y67),0,1))&gt;0,0,1)</f>
        <v>0</v>
      </c>
    </row>
    <row r="68" spans="1:34" s="31" customFormat="1" ht="128.5" customHeight="1" x14ac:dyDescent="0.35">
      <c r="A68" s="48">
        <f t="shared" si="0"/>
        <v>0</v>
      </c>
      <c r="D68" s="418">
        <f t="shared" si="3"/>
        <v>56</v>
      </c>
      <c r="E68" s="449" t="s">
        <v>1282</v>
      </c>
      <c r="F68" s="449" t="s">
        <v>1283</v>
      </c>
      <c r="G68" s="449" t="s">
        <v>1299</v>
      </c>
      <c r="H68" s="449" t="s">
        <v>418</v>
      </c>
      <c r="I68" s="449" t="s">
        <v>403</v>
      </c>
      <c r="J68" s="449" t="s">
        <v>1285</v>
      </c>
      <c r="K68" s="449" t="s">
        <v>1316</v>
      </c>
      <c r="L68" s="506" t="s">
        <v>1317</v>
      </c>
      <c r="M68" s="449" t="str">
        <f t="shared" si="1"/>
        <v>Y</v>
      </c>
      <c r="N68" s="449" t="s">
        <v>1305</v>
      </c>
      <c r="O68" s="449" t="str">
        <f t="shared" si="2"/>
        <v>N</v>
      </c>
      <c r="P68" s="449" t="s">
        <v>403</v>
      </c>
      <c r="Q68" s="449" t="s">
        <v>1318</v>
      </c>
      <c r="R68" s="78"/>
      <c r="S68" s="502" t="s">
        <v>1290</v>
      </c>
      <c r="T68" s="502" t="s">
        <v>1319</v>
      </c>
      <c r="U68" s="502" t="s">
        <v>1296</v>
      </c>
      <c r="V68" s="502" t="s">
        <v>1291</v>
      </c>
      <c r="W68" s="502"/>
      <c r="X68" s="502"/>
      <c r="Y68" s="502"/>
      <c r="AA68" s="507"/>
      <c r="AB68" s="507"/>
      <c r="AC68" s="507"/>
      <c r="AD68" s="117"/>
      <c r="AE68" s="13"/>
      <c r="AF68" s="75"/>
      <c r="AG68" s="455" cm="1">
        <f t="array" ref="AG68">SUM(IF(ISBLANK(D68:Q68),1,0))</f>
        <v>0</v>
      </c>
      <c r="AH68" s="455" cm="1">
        <f t="array" ref="AH68">IF(SUM(IF(ISBLANK(S68:Y68),0,1))&gt;0,0,1)</f>
        <v>0</v>
      </c>
    </row>
    <row r="69" spans="1:34" s="31" customFormat="1" ht="125.15" customHeight="1" x14ac:dyDescent="0.35">
      <c r="A69" s="48">
        <f t="shared" si="0"/>
        <v>0</v>
      </c>
      <c r="D69" s="418">
        <f t="shared" si="3"/>
        <v>57</v>
      </c>
      <c r="E69" s="449" t="s">
        <v>1282</v>
      </c>
      <c r="F69" s="449" t="s">
        <v>1283</v>
      </c>
      <c r="G69" s="449" t="s">
        <v>1299</v>
      </c>
      <c r="H69" s="449" t="s">
        <v>1270</v>
      </c>
      <c r="I69" s="449" t="s">
        <v>403</v>
      </c>
      <c r="J69" s="449" t="s">
        <v>1285</v>
      </c>
      <c r="K69" s="449" t="s">
        <v>1316</v>
      </c>
      <c r="L69" s="506" t="s">
        <v>1317</v>
      </c>
      <c r="M69" s="449" t="str">
        <f t="shared" si="1"/>
        <v>Y</v>
      </c>
      <c r="N69" s="449" t="s">
        <v>1309</v>
      </c>
      <c r="O69" s="449" t="str">
        <f t="shared" si="2"/>
        <v>N</v>
      </c>
      <c r="P69" s="449" t="s">
        <v>403</v>
      </c>
      <c r="Q69" s="449" t="s">
        <v>1318</v>
      </c>
      <c r="R69" s="78"/>
      <c r="S69" s="502" t="s">
        <v>1310</v>
      </c>
      <c r="T69" s="502" t="s">
        <v>1319</v>
      </c>
      <c r="U69" s="502" t="s">
        <v>1296</v>
      </c>
      <c r="V69" s="502" t="s">
        <v>1290</v>
      </c>
      <c r="W69" s="502" t="s">
        <v>1320</v>
      </c>
      <c r="X69" s="502" t="s">
        <v>1291</v>
      </c>
      <c r="Y69" s="502"/>
      <c r="AA69" s="507"/>
      <c r="AB69" s="507"/>
      <c r="AC69" s="507"/>
      <c r="AD69" s="117"/>
      <c r="AE69" s="13"/>
      <c r="AF69" s="75"/>
      <c r="AG69" s="455" cm="1">
        <f t="array" ref="AG69">SUM(IF(ISBLANK(D69:Q69),1,0))</f>
        <v>0</v>
      </c>
      <c r="AH69" s="455" cm="1">
        <f t="array" ref="AH69">IF(SUM(IF(ISBLANK(S69:Y69),0,1))&gt;0,0,1)</f>
        <v>0</v>
      </c>
    </row>
    <row r="70" spans="1:34" s="31" customFormat="1" ht="113.15" customHeight="1" x14ac:dyDescent="0.35">
      <c r="A70" s="48">
        <f t="shared" si="0"/>
        <v>0</v>
      </c>
      <c r="D70" s="418">
        <f t="shared" si="3"/>
        <v>58</v>
      </c>
      <c r="E70" s="449" t="s">
        <v>1282</v>
      </c>
      <c r="F70" s="449" t="s">
        <v>1283</v>
      </c>
      <c r="G70" s="449" t="s">
        <v>1299</v>
      </c>
      <c r="H70" s="449" t="s">
        <v>1240</v>
      </c>
      <c r="I70" s="449" t="s">
        <v>403</v>
      </c>
      <c r="J70" s="449" t="s">
        <v>1285</v>
      </c>
      <c r="K70" s="449" t="s">
        <v>1316</v>
      </c>
      <c r="L70" s="506" t="s">
        <v>1317</v>
      </c>
      <c r="M70" s="449" t="str">
        <f t="shared" si="1"/>
        <v>Y</v>
      </c>
      <c r="N70" s="449" t="s">
        <v>1311</v>
      </c>
      <c r="O70" s="449" t="str">
        <f t="shared" si="2"/>
        <v>N</v>
      </c>
      <c r="P70" s="449" t="s">
        <v>403</v>
      </c>
      <c r="Q70" s="449" t="s">
        <v>1318</v>
      </c>
      <c r="R70" s="78"/>
      <c r="S70" s="502" t="s">
        <v>1296</v>
      </c>
      <c r="T70" s="502" t="s">
        <v>1290</v>
      </c>
      <c r="U70" s="502" t="s">
        <v>1321</v>
      </c>
      <c r="V70" s="502" t="s">
        <v>1291</v>
      </c>
      <c r="W70" s="502"/>
      <c r="X70" s="502"/>
      <c r="Y70" s="502"/>
      <c r="AA70" s="507"/>
      <c r="AB70" s="507"/>
      <c r="AC70" s="507"/>
      <c r="AD70" s="117"/>
      <c r="AE70" s="13"/>
      <c r="AF70" s="75"/>
      <c r="AG70" s="455" cm="1">
        <f t="array" ref="AG70">SUM(IF(ISBLANK(D70:Q70),1,0))</f>
        <v>0</v>
      </c>
      <c r="AH70" s="455" cm="1">
        <f t="array" ref="AH70">IF(SUM(IF(ISBLANK(S70:Y70),0,1))&gt;0,0,1)</f>
        <v>0</v>
      </c>
    </row>
    <row r="71" spans="1:34" s="31" customFormat="1" ht="135" customHeight="1" x14ac:dyDescent="0.35">
      <c r="A71" s="48">
        <f t="shared" si="0"/>
        <v>0</v>
      </c>
      <c r="D71" s="418">
        <f t="shared" si="3"/>
        <v>59</v>
      </c>
      <c r="E71" s="449" t="s">
        <v>1282</v>
      </c>
      <c r="F71" s="449" t="s">
        <v>1283</v>
      </c>
      <c r="G71" s="449" t="s">
        <v>1299</v>
      </c>
      <c r="H71" s="449" t="s">
        <v>1312</v>
      </c>
      <c r="I71" s="449" t="s">
        <v>403</v>
      </c>
      <c r="J71" s="449" t="s">
        <v>1285</v>
      </c>
      <c r="K71" s="449" t="s">
        <v>1316</v>
      </c>
      <c r="L71" s="506" t="s">
        <v>1317</v>
      </c>
      <c r="M71" s="449" t="str">
        <f t="shared" si="1"/>
        <v>Y</v>
      </c>
      <c r="N71" s="449" t="s">
        <v>1313</v>
      </c>
      <c r="O71" s="449" t="str">
        <f t="shared" si="2"/>
        <v>N</v>
      </c>
      <c r="P71" s="449" t="s">
        <v>403</v>
      </c>
      <c r="Q71" s="449" t="s">
        <v>1318</v>
      </c>
      <c r="R71" s="78"/>
      <c r="S71" s="502" t="s">
        <v>1296</v>
      </c>
      <c r="T71" s="502" t="s">
        <v>1290</v>
      </c>
      <c r="U71" s="502" t="s">
        <v>1291</v>
      </c>
      <c r="V71" s="502"/>
      <c r="W71" s="502"/>
      <c r="X71" s="502"/>
      <c r="Y71" s="502"/>
      <c r="AA71" s="507"/>
      <c r="AB71" s="507"/>
      <c r="AC71" s="507"/>
      <c r="AD71" s="117"/>
      <c r="AE71" s="13"/>
      <c r="AF71" s="75"/>
      <c r="AG71" s="455" cm="1">
        <f t="array" ref="AG71">SUM(IF(ISBLANK(D71:Q71),1,0))</f>
        <v>0</v>
      </c>
      <c r="AH71" s="455" cm="1">
        <f t="array" ref="AH71">IF(SUM(IF(ISBLANK(S71:Y71),0,1))&gt;0,0,1)</f>
        <v>0</v>
      </c>
    </row>
    <row r="72" spans="1:34" s="31" customFormat="1" ht="175.4" customHeight="1" x14ac:dyDescent="0.35">
      <c r="A72" s="48">
        <f t="shared" si="0"/>
        <v>0</v>
      </c>
      <c r="D72" s="418">
        <f t="shared" si="3"/>
        <v>60</v>
      </c>
      <c r="E72" s="449" t="s">
        <v>1282</v>
      </c>
      <c r="F72" s="449" t="s">
        <v>1283</v>
      </c>
      <c r="G72" s="449" t="s">
        <v>1299</v>
      </c>
      <c r="H72" s="449" t="s">
        <v>403</v>
      </c>
      <c r="I72" s="449" t="s">
        <v>403</v>
      </c>
      <c r="J72" s="449" t="s">
        <v>1285</v>
      </c>
      <c r="K72" s="449" t="s">
        <v>1316</v>
      </c>
      <c r="L72" s="449" t="s">
        <v>1322</v>
      </c>
      <c r="M72" s="449" t="str">
        <f t="shared" si="1"/>
        <v>N</v>
      </c>
      <c r="N72" s="449" t="s">
        <v>403</v>
      </c>
      <c r="O72" s="449" t="str">
        <f t="shared" si="2"/>
        <v>N</v>
      </c>
      <c r="P72" s="449" t="s">
        <v>403</v>
      </c>
      <c r="Q72" s="449" t="s">
        <v>1323</v>
      </c>
      <c r="R72" s="78"/>
      <c r="S72" s="502" t="s">
        <v>1296</v>
      </c>
      <c r="T72" s="502" t="s">
        <v>1291</v>
      </c>
      <c r="U72" s="502"/>
      <c r="V72" s="502"/>
      <c r="W72" s="502"/>
      <c r="X72" s="502"/>
      <c r="Y72" s="502"/>
      <c r="AA72" s="507"/>
      <c r="AB72" s="507"/>
      <c r="AC72" s="507"/>
      <c r="AD72" s="117"/>
      <c r="AE72" s="13"/>
      <c r="AF72" s="75"/>
      <c r="AG72" s="455" cm="1">
        <f t="array" ref="AG72">SUM(IF(ISBLANK(D72:Q72),1,0))</f>
        <v>0</v>
      </c>
      <c r="AH72" s="455" cm="1">
        <f t="array" ref="AH72">IF(SUM(IF(ISBLANK(S72:Y72),0,1))&gt;0,0,1)</f>
        <v>0</v>
      </c>
    </row>
    <row r="73" spans="1:34" s="31" customFormat="1" ht="30" customHeight="1" x14ac:dyDescent="0.35">
      <c r="A73" s="48">
        <f t="shared" si="0"/>
        <v>0</v>
      </c>
      <c r="D73" s="418">
        <f t="shared" si="3"/>
        <v>61</v>
      </c>
      <c r="E73" s="449" t="s">
        <v>1282</v>
      </c>
      <c r="F73" s="449" t="s">
        <v>1283</v>
      </c>
      <c r="G73" s="449" t="s">
        <v>1299</v>
      </c>
      <c r="H73" s="449" t="s">
        <v>1324</v>
      </c>
      <c r="I73" s="449" t="s">
        <v>403</v>
      </c>
      <c r="J73" s="449" t="s">
        <v>1285</v>
      </c>
      <c r="K73" s="449" t="s">
        <v>1325</v>
      </c>
      <c r="L73" s="449" t="s">
        <v>1326</v>
      </c>
      <c r="M73" s="449" t="str">
        <f t="shared" si="1"/>
        <v>Y</v>
      </c>
      <c r="N73" s="449" t="s">
        <v>1327</v>
      </c>
      <c r="O73" s="449" t="str">
        <f t="shared" si="2"/>
        <v>N</v>
      </c>
      <c r="P73" s="449" t="s">
        <v>403</v>
      </c>
      <c r="Q73" s="449" t="s">
        <v>1328</v>
      </c>
      <c r="R73" s="78"/>
      <c r="S73" s="502" t="s">
        <v>1296</v>
      </c>
      <c r="T73" s="502" t="s">
        <v>1291</v>
      </c>
      <c r="U73" s="502" t="e">
        <v>#N/A</v>
      </c>
      <c r="V73" s="502"/>
      <c r="W73" s="502"/>
      <c r="X73" s="502"/>
      <c r="Y73" s="502"/>
      <c r="AA73" s="507"/>
      <c r="AB73" s="507"/>
      <c r="AC73" s="507"/>
      <c r="AD73" s="117"/>
      <c r="AE73" s="13"/>
      <c r="AF73" s="75"/>
      <c r="AG73" s="455" cm="1">
        <f t="array" ref="AG73">SUM(IF(ISBLANK(D73:Q73),1,0))</f>
        <v>0</v>
      </c>
      <c r="AH73" s="455" cm="1">
        <f t="array" ref="AH73">IF(SUM(IF(ISBLANK(S73:Y73),0,1))&gt;0,0,1)</f>
        <v>0</v>
      </c>
    </row>
    <row r="74" spans="1:34" s="31" customFormat="1" ht="30" customHeight="1" x14ac:dyDescent="0.35">
      <c r="A74" s="48">
        <f t="shared" si="0"/>
        <v>0</v>
      </c>
      <c r="D74" s="418">
        <f t="shared" si="3"/>
        <v>62</v>
      </c>
      <c r="E74" s="449" t="s">
        <v>1282</v>
      </c>
      <c r="F74" s="449" t="s">
        <v>1283</v>
      </c>
      <c r="G74" s="449" t="s">
        <v>1299</v>
      </c>
      <c r="H74" s="449" t="s">
        <v>1166</v>
      </c>
      <c r="I74" s="449" t="s">
        <v>403</v>
      </c>
      <c r="J74" s="449" t="s">
        <v>1285</v>
      </c>
      <c r="K74" s="449" t="s">
        <v>1325</v>
      </c>
      <c r="L74" s="449" t="s">
        <v>1326</v>
      </c>
      <c r="M74" s="449" t="str">
        <f t="shared" si="1"/>
        <v>Y</v>
      </c>
      <c r="N74" s="449" t="s">
        <v>1329</v>
      </c>
      <c r="O74" s="449" t="str">
        <f t="shared" si="2"/>
        <v>N</v>
      </c>
      <c r="P74" s="449" t="s">
        <v>403</v>
      </c>
      <c r="Q74" s="449" t="s">
        <v>1328</v>
      </c>
      <c r="R74" s="78"/>
      <c r="S74" s="502" t="s">
        <v>1296</v>
      </c>
      <c r="T74" s="502" t="s">
        <v>1291</v>
      </c>
      <c r="U74" s="502" t="e">
        <v>#N/A</v>
      </c>
      <c r="V74" s="502"/>
      <c r="W74" s="502"/>
      <c r="X74" s="502"/>
      <c r="Y74" s="502"/>
      <c r="AA74" s="507"/>
      <c r="AB74" s="507"/>
      <c r="AC74" s="507"/>
      <c r="AD74" s="117"/>
      <c r="AE74" s="13"/>
      <c r="AF74" s="75"/>
      <c r="AG74" s="455" cm="1">
        <f t="array" ref="AG74">SUM(IF(ISBLANK(D74:Q74),1,0))</f>
        <v>0</v>
      </c>
      <c r="AH74" s="455" cm="1">
        <f t="array" ref="AH74">IF(SUM(IF(ISBLANK(S74:Y74),0,1))&gt;0,0,1)</f>
        <v>0</v>
      </c>
    </row>
    <row r="75" spans="1:34" s="31" customFormat="1" ht="30" customHeight="1" x14ac:dyDescent="0.35">
      <c r="A75" s="48">
        <f t="shared" si="0"/>
        <v>0</v>
      </c>
      <c r="D75" s="418">
        <f t="shared" si="3"/>
        <v>63</v>
      </c>
      <c r="E75" s="449" t="s">
        <v>1282</v>
      </c>
      <c r="F75" s="449" t="s">
        <v>1283</v>
      </c>
      <c r="G75" s="449" t="s">
        <v>1299</v>
      </c>
      <c r="H75" s="449" t="s">
        <v>1300</v>
      </c>
      <c r="I75" s="449" t="s">
        <v>403</v>
      </c>
      <c r="J75" s="449" t="s">
        <v>1285</v>
      </c>
      <c r="K75" s="449" t="s">
        <v>1325</v>
      </c>
      <c r="L75" s="449" t="s">
        <v>1326</v>
      </c>
      <c r="M75" s="449" t="str">
        <f t="shared" si="1"/>
        <v>Y</v>
      </c>
      <c r="N75" s="449" t="s">
        <v>1330</v>
      </c>
      <c r="O75" s="449" t="str">
        <f t="shared" si="2"/>
        <v>N</v>
      </c>
      <c r="P75" s="449" t="s">
        <v>403</v>
      </c>
      <c r="Q75" s="449" t="s">
        <v>1328</v>
      </c>
      <c r="R75" s="78"/>
      <c r="S75" s="502" t="s">
        <v>1296</v>
      </c>
      <c r="T75" s="502" t="s">
        <v>1331</v>
      </c>
      <c r="U75" s="502" t="s">
        <v>1291</v>
      </c>
      <c r="V75" s="502"/>
      <c r="W75" s="502"/>
      <c r="X75" s="502"/>
      <c r="Y75" s="502"/>
      <c r="AA75" s="507"/>
      <c r="AB75" s="507"/>
      <c r="AC75" s="507"/>
      <c r="AD75" s="117"/>
      <c r="AE75" s="13"/>
      <c r="AF75" s="75"/>
      <c r="AG75" s="455" cm="1">
        <f t="array" ref="AG75">SUM(IF(ISBLANK(D75:Q75),1,0))</f>
        <v>0</v>
      </c>
      <c r="AH75" s="455" cm="1">
        <f t="array" ref="AH75">IF(SUM(IF(ISBLANK(S75:Y75),0,1))&gt;0,0,1)</f>
        <v>0</v>
      </c>
    </row>
    <row r="76" spans="1:34" s="31" customFormat="1" ht="30" customHeight="1" x14ac:dyDescent="0.35">
      <c r="A76" s="48">
        <f t="shared" si="0"/>
        <v>0</v>
      </c>
      <c r="D76" s="418">
        <f t="shared" si="3"/>
        <v>64</v>
      </c>
      <c r="E76" s="449" t="s">
        <v>1282</v>
      </c>
      <c r="F76" s="449" t="s">
        <v>1283</v>
      </c>
      <c r="G76" s="449" t="s">
        <v>1299</v>
      </c>
      <c r="H76" s="449" t="s">
        <v>1299</v>
      </c>
      <c r="I76" s="449" t="s">
        <v>403</v>
      </c>
      <c r="J76" s="449" t="s">
        <v>1285</v>
      </c>
      <c r="K76" s="449" t="s">
        <v>1325</v>
      </c>
      <c r="L76" s="449" t="s">
        <v>1326</v>
      </c>
      <c r="M76" s="449" t="str">
        <f t="shared" si="1"/>
        <v>Y</v>
      </c>
      <c r="N76" s="449" t="s">
        <v>1332</v>
      </c>
      <c r="O76" s="449" t="str">
        <f t="shared" si="2"/>
        <v>N</v>
      </c>
      <c r="P76" s="449" t="s">
        <v>403</v>
      </c>
      <c r="Q76" s="449" t="s">
        <v>1328</v>
      </c>
      <c r="R76" s="78"/>
      <c r="S76" s="502" t="s">
        <v>1296</v>
      </c>
      <c r="T76" s="502" t="s">
        <v>1333</v>
      </c>
      <c r="U76" s="502" t="s">
        <v>1291</v>
      </c>
      <c r="V76" s="502"/>
      <c r="W76" s="502"/>
      <c r="X76" s="502"/>
      <c r="Y76" s="502"/>
      <c r="AA76" s="507"/>
      <c r="AB76" s="507"/>
      <c r="AC76" s="507"/>
      <c r="AD76" s="117"/>
      <c r="AE76" s="13"/>
      <c r="AF76" s="75"/>
      <c r="AG76" s="455" cm="1">
        <f t="array" ref="AG76">SUM(IF(ISBLANK(D76:Q76),1,0))</f>
        <v>0</v>
      </c>
      <c r="AH76" s="455" cm="1">
        <f t="array" ref="AH76">IF(SUM(IF(ISBLANK(S76:Y76),0,1))&gt;0,0,1)</f>
        <v>0</v>
      </c>
    </row>
    <row r="77" spans="1:34" s="31" customFormat="1" ht="30" customHeight="1" x14ac:dyDescent="0.35">
      <c r="A77" s="48">
        <f t="shared" si="0"/>
        <v>0</v>
      </c>
      <c r="D77" s="418">
        <f t="shared" si="3"/>
        <v>65</v>
      </c>
      <c r="E77" s="449" t="s">
        <v>1282</v>
      </c>
      <c r="F77" s="449" t="s">
        <v>1283</v>
      </c>
      <c r="G77" s="449" t="s">
        <v>1299</v>
      </c>
      <c r="H77" s="449" t="s">
        <v>1299</v>
      </c>
      <c r="I77" s="449" t="s">
        <v>403</v>
      </c>
      <c r="J77" s="449" t="s">
        <v>1285</v>
      </c>
      <c r="K77" s="449" t="s">
        <v>1325</v>
      </c>
      <c r="L77" s="449" t="s">
        <v>1326</v>
      </c>
      <c r="M77" s="449" t="str">
        <f t="shared" si="1"/>
        <v>Y</v>
      </c>
      <c r="N77" s="449" t="s">
        <v>1334</v>
      </c>
      <c r="O77" s="449" t="str">
        <f t="shared" si="2"/>
        <v>N</v>
      </c>
      <c r="P77" s="449" t="s">
        <v>403</v>
      </c>
      <c r="Q77" s="449" t="s">
        <v>1328</v>
      </c>
      <c r="R77" s="78"/>
      <c r="S77" s="502" t="s">
        <v>1296</v>
      </c>
      <c r="T77" s="502" t="s">
        <v>1291</v>
      </c>
      <c r="U77" s="502" t="e">
        <v>#N/A</v>
      </c>
      <c r="V77" s="502"/>
      <c r="W77" s="502"/>
      <c r="X77" s="502"/>
      <c r="Y77" s="502"/>
      <c r="AA77" s="507"/>
      <c r="AB77" s="507"/>
      <c r="AC77" s="507"/>
      <c r="AD77" s="117"/>
      <c r="AE77" s="13"/>
      <c r="AF77" s="75"/>
      <c r="AG77" s="455" cm="1">
        <f t="array" ref="AG77">SUM(IF(ISBLANK(D77:Q77),1,0))</f>
        <v>0</v>
      </c>
      <c r="AH77" s="455" cm="1">
        <f t="array" ref="AH77">IF(SUM(IF(ISBLANK(S77:Y77),0,1))&gt;0,0,1)</f>
        <v>0</v>
      </c>
    </row>
    <row r="78" spans="1:34" s="31" customFormat="1" ht="30" customHeight="1" x14ac:dyDescent="0.35">
      <c r="A78" s="48">
        <f t="shared" ref="A78:A141" si="4">SUM(AG78:AH78)</f>
        <v>0</v>
      </c>
      <c r="D78" s="418">
        <f t="shared" si="3"/>
        <v>66</v>
      </c>
      <c r="E78" s="449" t="s">
        <v>1282</v>
      </c>
      <c r="F78" s="449" t="s">
        <v>1283</v>
      </c>
      <c r="G78" s="449" t="s">
        <v>1300</v>
      </c>
      <c r="H78" s="449" t="s">
        <v>403</v>
      </c>
      <c r="I78" s="449" t="s">
        <v>403</v>
      </c>
      <c r="J78" s="449" t="s">
        <v>1285</v>
      </c>
      <c r="K78" s="449" t="s">
        <v>1325</v>
      </c>
      <c r="L78" s="449" t="s">
        <v>1335</v>
      </c>
      <c r="M78" s="449" t="str">
        <f t="shared" ref="M78:M141" si="5">IF(N78=$N$9,"N","Y")</f>
        <v>Y</v>
      </c>
      <c r="N78" s="449" t="s">
        <v>1336</v>
      </c>
      <c r="O78" s="449" t="str">
        <f t="shared" ref="O78:O141" si="6">IF(P78=$N$9,"N","Y")</f>
        <v>N</v>
      </c>
      <c r="P78" s="449" t="s">
        <v>403</v>
      </c>
      <c r="Q78" s="449" t="s">
        <v>1337</v>
      </c>
      <c r="R78" s="78"/>
      <c r="S78" s="502" t="s">
        <v>1296</v>
      </c>
      <c r="T78" s="502" t="s">
        <v>1290</v>
      </c>
      <c r="U78" s="502" t="s">
        <v>1331</v>
      </c>
      <c r="V78" s="502" t="s">
        <v>1338</v>
      </c>
      <c r="W78" s="502"/>
      <c r="X78" s="502"/>
      <c r="Y78" s="502"/>
      <c r="AA78" s="507"/>
      <c r="AB78" s="507"/>
      <c r="AC78" s="507"/>
      <c r="AD78" s="117"/>
      <c r="AE78" s="13"/>
      <c r="AF78" s="75"/>
      <c r="AG78" s="455" cm="1">
        <f t="array" ref="AG78">SUM(IF(ISBLANK(D78:Q78),1,0))</f>
        <v>0</v>
      </c>
      <c r="AH78" s="455" cm="1">
        <f t="array" ref="AH78">IF(SUM(IF(ISBLANK(S78:Y78),0,1))&gt;0,0,1)</f>
        <v>0</v>
      </c>
    </row>
    <row r="79" spans="1:34" s="31" customFormat="1" ht="30" customHeight="1" x14ac:dyDescent="0.35">
      <c r="A79" s="48">
        <f t="shared" si="4"/>
        <v>0</v>
      </c>
      <c r="D79" s="418">
        <f t="shared" ref="D79:D142" si="7">D78+1</f>
        <v>67</v>
      </c>
      <c r="E79" s="449" t="s">
        <v>1282</v>
      </c>
      <c r="F79" s="449" t="s">
        <v>1283</v>
      </c>
      <c r="G79" s="449" t="s">
        <v>1299</v>
      </c>
      <c r="H79" s="449" t="s">
        <v>1300</v>
      </c>
      <c r="I79" s="449" t="s">
        <v>403</v>
      </c>
      <c r="J79" s="449" t="s">
        <v>1285</v>
      </c>
      <c r="K79" s="449" t="s">
        <v>1339</v>
      </c>
      <c r="L79" s="449" t="s">
        <v>1340</v>
      </c>
      <c r="M79" s="449" t="str">
        <f t="shared" si="5"/>
        <v>Y</v>
      </c>
      <c r="N79" s="449" t="s">
        <v>1341</v>
      </c>
      <c r="O79" s="449" t="str">
        <f t="shared" si="6"/>
        <v>N</v>
      </c>
      <c r="P79" s="449" t="s">
        <v>403</v>
      </c>
      <c r="Q79" s="449" t="s">
        <v>1342</v>
      </c>
      <c r="R79" s="78"/>
      <c r="S79" s="502" t="s">
        <v>1296</v>
      </c>
      <c r="T79" s="502" t="s">
        <v>1290</v>
      </c>
      <c r="U79" s="502" t="s">
        <v>1331</v>
      </c>
      <c r="V79" s="502" t="s">
        <v>1291</v>
      </c>
      <c r="W79" s="502"/>
      <c r="X79" s="502"/>
      <c r="Y79" s="502"/>
      <c r="AA79" s="507"/>
      <c r="AB79" s="507"/>
      <c r="AC79" s="507"/>
      <c r="AD79" s="117"/>
      <c r="AE79" s="13"/>
      <c r="AF79" s="75"/>
      <c r="AG79" s="455" cm="1">
        <f t="array" ref="AG79">SUM(IF(ISBLANK(D79:Q79),1,0))</f>
        <v>0</v>
      </c>
      <c r="AH79" s="455" cm="1">
        <f t="array" ref="AH79">IF(SUM(IF(ISBLANK(S79:Y79),0,1))&gt;0,0,1)</f>
        <v>0</v>
      </c>
    </row>
    <row r="80" spans="1:34" s="31" customFormat="1" ht="30" customHeight="1" x14ac:dyDescent="0.35">
      <c r="A80" s="48">
        <f t="shared" si="4"/>
        <v>0</v>
      </c>
      <c r="D80" s="418">
        <f t="shared" si="7"/>
        <v>68</v>
      </c>
      <c r="E80" s="449" t="s">
        <v>1282</v>
      </c>
      <c r="F80" s="449" t="s">
        <v>1283</v>
      </c>
      <c r="G80" s="449" t="s">
        <v>1299</v>
      </c>
      <c r="H80" s="449" t="s">
        <v>1299</v>
      </c>
      <c r="I80" s="449" t="s">
        <v>403</v>
      </c>
      <c r="J80" s="449" t="s">
        <v>1285</v>
      </c>
      <c r="K80" s="449" t="s">
        <v>1339</v>
      </c>
      <c r="L80" s="449" t="s">
        <v>1340</v>
      </c>
      <c r="M80" s="449" t="str">
        <f t="shared" si="5"/>
        <v>Y</v>
      </c>
      <c r="N80" s="449" t="s">
        <v>1343</v>
      </c>
      <c r="O80" s="449" t="str">
        <f t="shared" si="6"/>
        <v>N</v>
      </c>
      <c r="P80" s="449" t="s">
        <v>403</v>
      </c>
      <c r="Q80" s="449" t="s">
        <v>1342</v>
      </c>
      <c r="R80" s="78"/>
      <c r="S80" s="502" t="s">
        <v>1296</v>
      </c>
      <c r="T80" s="502" t="s">
        <v>1290</v>
      </c>
      <c r="U80" s="502" t="s">
        <v>1291</v>
      </c>
      <c r="V80" s="502"/>
      <c r="W80" s="502"/>
      <c r="X80" s="502"/>
      <c r="Y80" s="502"/>
      <c r="AA80" s="507"/>
      <c r="AB80" s="507"/>
      <c r="AC80" s="507"/>
      <c r="AD80" s="117"/>
      <c r="AE80" s="13"/>
      <c r="AF80" s="75"/>
      <c r="AG80" s="455" cm="1">
        <f t="array" ref="AG80">SUM(IF(ISBLANK(D80:Q80),1,0))</f>
        <v>0</v>
      </c>
      <c r="AH80" s="455" cm="1">
        <f t="array" ref="AH80">IF(SUM(IF(ISBLANK(S80:Y80),0,1))&gt;0,0,1)</f>
        <v>0</v>
      </c>
    </row>
    <row r="81" spans="1:34" s="31" customFormat="1" ht="30" customHeight="1" x14ac:dyDescent="0.35">
      <c r="A81" s="48">
        <f t="shared" si="4"/>
        <v>0</v>
      </c>
      <c r="D81" s="418">
        <f t="shared" si="7"/>
        <v>69</v>
      </c>
      <c r="E81" s="449" t="s">
        <v>1282</v>
      </c>
      <c r="F81" s="449" t="s">
        <v>1283</v>
      </c>
      <c r="G81" s="449" t="s">
        <v>1344</v>
      </c>
      <c r="H81" s="449" t="s">
        <v>403</v>
      </c>
      <c r="I81" s="449" t="s">
        <v>403</v>
      </c>
      <c r="J81" s="449" t="s">
        <v>1285</v>
      </c>
      <c r="K81" s="449" t="s">
        <v>1339</v>
      </c>
      <c r="L81" s="449" t="s">
        <v>1345</v>
      </c>
      <c r="M81" s="449" t="str">
        <f t="shared" si="5"/>
        <v>N</v>
      </c>
      <c r="N81" s="449" t="s">
        <v>403</v>
      </c>
      <c r="O81" s="449" t="str">
        <f t="shared" si="6"/>
        <v>N</v>
      </c>
      <c r="P81" s="449" t="s">
        <v>403</v>
      </c>
      <c r="Q81" s="449" t="s">
        <v>1346</v>
      </c>
      <c r="R81" s="78"/>
      <c r="S81" s="502" t="s">
        <v>1338</v>
      </c>
      <c r="T81" s="502" t="s">
        <v>1290</v>
      </c>
      <c r="U81" s="502" t="s">
        <v>1331</v>
      </c>
      <c r="V81" s="502"/>
      <c r="W81" s="502"/>
      <c r="X81" s="502"/>
      <c r="Y81" s="502"/>
      <c r="AA81" s="507"/>
      <c r="AB81" s="507"/>
      <c r="AC81" s="507"/>
      <c r="AD81" s="117"/>
      <c r="AE81" s="13"/>
      <c r="AF81" s="75"/>
      <c r="AG81" s="455" cm="1">
        <f t="array" ref="AG81">SUM(IF(ISBLANK(D81:Q81),1,0))</f>
        <v>0</v>
      </c>
      <c r="AH81" s="455" cm="1">
        <f t="array" ref="AH81">IF(SUM(IF(ISBLANK(S81:Y81),0,1))&gt;0,0,1)</f>
        <v>0</v>
      </c>
    </row>
    <row r="82" spans="1:34" s="31" customFormat="1" ht="30" customHeight="1" x14ac:dyDescent="0.35">
      <c r="A82" s="48">
        <f t="shared" si="4"/>
        <v>0</v>
      </c>
      <c r="D82" s="418">
        <f t="shared" si="7"/>
        <v>70</v>
      </c>
      <c r="E82" s="449" t="s">
        <v>1282</v>
      </c>
      <c r="F82" s="449" t="s">
        <v>1283</v>
      </c>
      <c r="G82" s="449" t="s">
        <v>1300</v>
      </c>
      <c r="H82" s="449" t="s">
        <v>403</v>
      </c>
      <c r="I82" s="449" t="s">
        <v>403</v>
      </c>
      <c r="J82" s="449" t="s">
        <v>1285</v>
      </c>
      <c r="K82" s="449" t="s">
        <v>1347</v>
      </c>
      <c r="L82" s="449" t="s">
        <v>1348</v>
      </c>
      <c r="M82" s="449" t="str">
        <f t="shared" si="5"/>
        <v>N</v>
      </c>
      <c r="N82" s="449" t="s">
        <v>403</v>
      </c>
      <c r="O82" s="449" t="str">
        <f t="shared" si="6"/>
        <v>N</v>
      </c>
      <c r="P82" s="449" t="s">
        <v>403</v>
      </c>
      <c r="Q82" s="449" t="s">
        <v>1349</v>
      </c>
      <c r="R82" s="78"/>
      <c r="S82" s="502" t="s">
        <v>1296</v>
      </c>
      <c r="T82" s="502" t="s">
        <v>1290</v>
      </c>
      <c r="U82" s="502" t="s">
        <v>1291</v>
      </c>
      <c r="V82" s="502"/>
      <c r="W82" s="502"/>
      <c r="X82" s="502"/>
      <c r="Y82" s="502"/>
      <c r="AA82" s="507"/>
      <c r="AB82" s="507"/>
      <c r="AC82" s="507"/>
      <c r="AD82" s="117"/>
      <c r="AE82" s="13"/>
      <c r="AF82" s="75"/>
      <c r="AG82" s="455" cm="1">
        <f t="array" ref="AG82">SUM(IF(ISBLANK(D82:Q82),1,0))</f>
        <v>0</v>
      </c>
      <c r="AH82" s="455" cm="1">
        <f t="array" ref="AH82">IF(SUM(IF(ISBLANK(S82:Y82),0,1))&gt;0,0,1)</f>
        <v>0</v>
      </c>
    </row>
    <row r="83" spans="1:34" s="31" customFormat="1" ht="30" customHeight="1" x14ac:dyDescent="0.35">
      <c r="A83" s="48">
        <f t="shared" si="4"/>
        <v>0</v>
      </c>
      <c r="D83" s="418">
        <f t="shared" si="7"/>
        <v>71</v>
      </c>
      <c r="E83" s="449" t="s">
        <v>1282</v>
      </c>
      <c r="F83" s="449" t="s">
        <v>1283</v>
      </c>
      <c r="G83" s="449" t="s">
        <v>1299</v>
      </c>
      <c r="H83" s="449" t="s">
        <v>403</v>
      </c>
      <c r="I83" s="449" t="s">
        <v>403</v>
      </c>
      <c r="J83" s="449" t="s">
        <v>1285</v>
      </c>
      <c r="K83" s="449" t="s">
        <v>1347</v>
      </c>
      <c r="L83" s="449" t="s">
        <v>1350</v>
      </c>
      <c r="M83" s="449" t="str">
        <f t="shared" si="5"/>
        <v>N</v>
      </c>
      <c r="N83" s="449" t="s">
        <v>403</v>
      </c>
      <c r="O83" s="449" t="str">
        <f t="shared" si="6"/>
        <v>N</v>
      </c>
      <c r="P83" s="449" t="s">
        <v>403</v>
      </c>
      <c r="Q83" s="449" t="s">
        <v>1351</v>
      </c>
      <c r="R83" s="78"/>
      <c r="S83" s="502" t="s">
        <v>1296</v>
      </c>
      <c r="T83" s="502" t="s">
        <v>1290</v>
      </c>
      <c r="U83" s="502" t="s">
        <v>1352</v>
      </c>
      <c r="V83" s="502"/>
      <c r="W83" s="502"/>
      <c r="X83" s="502"/>
      <c r="Y83" s="502"/>
      <c r="AA83" s="507"/>
      <c r="AB83" s="507"/>
      <c r="AC83" s="507"/>
      <c r="AD83" s="117"/>
      <c r="AE83" s="13"/>
      <c r="AF83" s="75"/>
      <c r="AG83" s="455" cm="1">
        <f t="array" ref="AG83">SUM(IF(ISBLANK(D83:Q83),1,0))</f>
        <v>0</v>
      </c>
      <c r="AH83" s="455" cm="1">
        <f t="array" ref="AH83">IF(SUM(IF(ISBLANK(S83:Y83),0,1))&gt;0,0,1)</f>
        <v>0</v>
      </c>
    </row>
    <row r="84" spans="1:34" s="31" customFormat="1" ht="30" customHeight="1" x14ac:dyDescent="0.35">
      <c r="A84" s="48">
        <f t="shared" si="4"/>
        <v>0</v>
      </c>
      <c r="D84" s="418">
        <f t="shared" si="7"/>
        <v>72</v>
      </c>
      <c r="E84" s="449" t="s">
        <v>1282</v>
      </c>
      <c r="F84" s="449" t="s">
        <v>1283</v>
      </c>
      <c r="G84" s="449" t="s">
        <v>1300</v>
      </c>
      <c r="H84" s="449" t="s">
        <v>403</v>
      </c>
      <c r="I84" s="449" t="s">
        <v>403</v>
      </c>
      <c r="J84" s="449" t="s">
        <v>1285</v>
      </c>
      <c r="K84" s="449" t="s">
        <v>1347</v>
      </c>
      <c r="L84" s="449" t="s">
        <v>1353</v>
      </c>
      <c r="M84" s="449" t="str">
        <f t="shared" si="5"/>
        <v>N</v>
      </c>
      <c r="N84" s="449" t="s">
        <v>403</v>
      </c>
      <c r="O84" s="449" t="str">
        <f t="shared" si="6"/>
        <v>N</v>
      </c>
      <c r="P84" s="449" t="s">
        <v>403</v>
      </c>
      <c r="Q84" s="449" t="s">
        <v>1354</v>
      </c>
      <c r="R84" s="78"/>
      <c r="S84" s="502" t="s">
        <v>1296</v>
      </c>
      <c r="T84" s="502" t="s">
        <v>1290</v>
      </c>
      <c r="U84" s="502" t="s">
        <v>1291</v>
      </c>
      <c r="V84" s="502"/>
      <c r="W84" s="502"/>
      <c r="X84" s="502"/>
      <c r="Y84" s="502"/>
      <c r="AA84" s="507"/>
      <c r="AB84" s="507"/>
      <c r="AC84" s="507"/>
      <c r="AD84" s="117"/>
      <c r="AE84" s="13"/>
      <c r="AF84" s="75"/>
      <c r="AG84" s="455" cm="1">
        <f t="array" ref="AG84">SUM(IF(ISBLANK(D84:Q84),1,0))</f>
        <v>0</v>
      </c>
      <c r="AH84" s="455" cm="1">
        <f t="array" ref="AH84">IF(SUM(IF(ISBLANK(S84:Y84),0,1))&gt;0,0,1)</f>
        <v>0</v>
      </c>
    </row>
    <row r="85" spans="1:34" s="31" customFormat="1" ht="30" customHeight="1" x14ac:dyDescent="0.35">
      <c r="A85" s="48">
        <f t="shared" si="4"/>
        <v>0</v>
      </c>
      <c r="D85" s="418">
        <f t="shared" si="7"/>
        <v>73</v>
      </c>
      <c r="E85" s="449" t="s">
        <v>1282</v>
      </c>
      <c r="F85" s="449" t="s">
        <v>1283</v>
      </c>
      <c r="G85" s="449" t="s">
        <v>1324</v>
      </c>
      <c r="H85" s="449" t="s">
        <v>403</v>
      </c>
      <c r="I85" s="449" t="s">
        <v>403</v>
      </c>
      <c r="J85" s="449" t="s">
        <v>1285</v>
      </c>
      <c r="K85" s="449" t="s">
        <v>1347</v>
      </c>
      <c r="L85" s="449" t="s">
        <v>1355</v>
      </c>
      <c r="M85" s="449" t="str">
        <f t="shared" si="5"/>
        <v>N</v>
      </c>
      <c r="N85" s="449" t="s">
        <v>403</v>
      </c>
      <c r="O85" s="449" t="str">
        <f t="shared" si="6"/>
        <v>N</v>
      </c>
      <c r="P85" s="449" t="s">
        <v>403</v>
      </c>
      <c r="Q85" s="449" t="s">
        <v>1356</v>
      </c>
      <c r="R85" s="78"/>
      <c r="S85" s="502" t="s">
        <v>1357</v>
      </c>
      <c r="T85" s="502" t="s">
        <v>1290</v>
      </c>
      <c r="U85" s="502" t="s">
        <v>1291</v>
      </c>
      <c r="V85" s="502"/>
      <c r="W85" s="502"/>
      <c r="X85" s="502"/>
      <c r="Y85" s="502"/>
      <c r="AA85" s="507"/>
      <c r="AB85" s="507"/>
      <c r="AC85" s="507"/>
      <c r="AD85" s="117"/>
      <c r="AE85" s="13"/>
      <c r="AF85" s="75"/>
      <c r="AG85" s="455" cm="1">
        <f t="array" ref="AG85">SUM(IF(ISBLANK(D85:Q85),1,0))</f>
        <v>0</v>
      </c>
      <c r="AH85" s="455" cm="1">
        <f t="array" ref="AH85">IF(SUM(IF(ISBLANK(S85:Y85),0,1))&gt;0,0,1)</f>
        <v>0</v>
      </c>
    </row>
    <row r="86" spans="1:34" s="31" customFormat="1" ht="30" customHeight="1" x14ac:dyDescent="0.35">
      <c r="A86" s="48">
        <f t="shared" si="4"/>
        <v>0</v>
      </c>
      <c r="D86" s="418">
        <f t="shared" si="7"/>
        <v>74</v>
      </c>
      <c r="E86" s="449" t="s">
        <v>1282</v>
      </c>
      <c r="F86" s="449" t="s">
        <v>1283</v>
      </c>
      <c r="G86" s="449" t="s">
        <v>1358</v>
      </c>
      <c r="H86" s="449" t="s">
        <v>1358</v>
      </c>
      <c r="I86" s="449" t="s">
        <v>403</v>
      </c>
      <c r="J86" s="449" t="s">
        <v>1285</v>
      </c>
      <c r="K86" s="449" t="s">
        <v>1359</v>
      </c>
      <c r="L86" s="449" t="s">
        <v>1360</v>
      </c>
      <c r="M86" s="449" t="str">
        <f t="shared" si="5"/>
        <v>Y</v>
      </c>
      <c r="N86" s="449" t="s">
        <v>1361</v>
      </c>
      <c r="O86" s="449" t="str">
        <f t="shared" si="6"/>
        <v>N</v>
      </c>
      <c r="P86" s="449" t="s">
        <v>403</v>
      </c>
      <c r="Q86" s="449" t="s">
        <v>1362</v>
      </c>
      <c r="R86" s="78"/>
      <c r="S86" s="502" t="s">
        <v>1296</v>
      </c>
      <c r="T86" s="502" t="s">
        <v>1290</v>
      </c>
      <c r="U86" s="502" t="s">
        <v>1291</v>
      </c>
      <c r="V86" s="502"/>
      <c r="W86" s="502"/>
      <c r="X86" s="502"/>
      <c r="Y86" s="502"/>
      <c r="AA86" s="507"/>
      <c r="AB86" s="507"/>
      <c r="AC86" s="507"/>
      <c r="AD86" s="117"/>
      <c r="AE86" s="13"/>
      <c r="AF86" s="75"/>
      <c r="AG86" s="455" cm="1">
        <f t="array" ref="AG86">SUM(IF(ISBLANK(D86:Q86),1,0))</f>
        <v>0</v>
      </c>
      <c r="AH86" s="455" cm="1">
        <f t="array" ref="AH86">IF(SUM(IF(ISBLANK(S86:Y86),0,1))&gt;0,0,1)</f>
        <v>0</v>
      </c>
    </row>
    <row r="87" spans="1:34" s="31" customFormat="1" ht="30" customHeight="1" x14ac:dyDescent="0.35">
      <c r="A87" s="48">
        <f t="shared" si="4"/>
        <v>0</v>
      </c>
      <c r="D87" s="418">
        <f t="shared" si="7"/>
        <v>75</v>
      </c>
      <c r="E87" s="449" t="s">
        <v>1282</v>
      </c>
      <c r="F87" s="449" t="s">
        <v>1283</v>
      </c>
      <c r="G87" s="449" t="s">
        <v>1358</v>
      </c>
      <c r="H87" s="449" t="s">
        <v>1358</v>
      </c>
      <c r="I87" s="449" t="s">
        <v>403</v>
      </c>
      <c r="J87" s="449" t="s">
        <v>1285</v>
      </c>
      <c r="K87" s="449" t="s">
        <v>1359</v>
      </c>
      <c r="L87" s="449" t="s">
        <v>1360</v>
      </c>
      <c r="M87" s="449" t="str">
        <f t="shared" si="5"/>
        <v>Y</v>
      </c>
      <c r="N87" s="449" t="s">
        <v>1363</v>
      </c>
      <c r="O87" s="449" t="str">
        <f t="shared" si="6"/>
        <v>N</v>
      </c>
      <c r="P87" s="449" t="s">
        <v>403</v>
      </c>
      <c r="Q87" s="449" t="s">
        <v>1362</v>
      </c>
      <c r="R87" s="78"/>
      <c r="S87" s="502" t="s">
        <v>1296</v>
      </c>
      <c r="T87" s="502" t="s">
        <v>1290</v>
      </c>
      <c r="U87" s="502" t="s">
        <v>1291</v>
      </c>
      <c r="V87" s="502"/>
      <c r="W87" s="502"/>
      <c r="X87" s="502"/>
      <c r="Y87" s="502"/>
      <c r="AA87" s="507"/>
      <c r="AB87" s="507"/>
      <c r="AC87" s="507"/>
      <c r="AD87" s="117"/>
      <c r="AE87" s="13"/>
      <c r="AF87" s="75"/>
      <c r="AG87" s="455" cm="1">
        <f t="array" ref="AG87">SUM(IF(ISBLANK(D87:Q87),1,0))</f>
        <v>0</v>
      </c>
      <c r="AH87" s="455" cm="1">
        <f t="array" ref="AH87">IF(SUM(IF(ISBLANK(S87:Y87),0,1))&gt;0,0,1)</f>
        <v>0</v>
      </c>
    </row>
    <row r="88" spans="1:34" s="31" customFormat="1" ht="30" customHeight="1" x14ac:dyDescent="0.35">
      <c r="A88" s="48">
        <f t="shared" si="4"/>
        <v>0</v>
      </c>
      <c r="D88" s="418">
        <f t="shared" si="7"/>
        <v>76</v>
      </c>
      <c r="E88" s="449" t="s">
        <v>1282</v>
      </c>
      <c r="F88" s="449" t="s">
        <v>1283</v>
      </c>
      <c r="G88" s="449" t="s">
        <v>1358</v>
      </c>
      <c r="H88" s="449" t="s">
        <v>1358</v>
      </c>
      <c r="I88" s="449" t="s">
        <v>403</v>
      </c>
      <c r="J88" s="449" t="s">
        <v>1285</v>
      </c>
      <c r="K88" s="449" t="s">
        <v>1359</v>
      </c>
      <c r="L88" s="449" t="s">
        <v>1360</v>
      </c>
      <c r="M88" s="449" t="str">
        <f t="shared" si="5"/>
        <v>Y</v>
      </c>
      <c r="N88" s="449" t="s">
        <v>1364</v>
      </c>
      <c r="O88" s="449" t="str">
        <f t="shared" si="6"/>
        <v>N</v>
      </c>
      <c r="P88" s="449" t="s">
        <v>403</v>
      </c>
      <c r="Q88" s="449" t="s">
        <v>1362</v>
      </c>
      <c r="R88" s="78"/>
      <c r="S88" s="502" t="s">
        <v>1296</v>
      </c>
      <c r="T88" s="502" t="s">
        <v>1290</v>
      </c>
      <c r="U88" s="502" t="s">
        <v>1291</v>
      </c>
      <c r="V88" s="502"/>
      <c r="W88" s="502"/>
      <c r="X88" s="502"/>
      <c r="Y88" s="502"/>
      <c r="AA88" s="507"/>
      <c r="AB88" s="507"/>
      <c r="AC88" s="507"/>
      <c r="AD88" s="117"/>
      <c r="AE88" s="13"/>
      <c r="AF88" s="75"/>
      <c r="AG88" s="455" cm="1">
        <f t="array" ref="AG88">SUM(IF(ISBLANK(D88:Q88),1,0))</f>
        <v>0</v>
      </c>
      <c r="AH88" s="455" cm="1">
        <f t="array" ref="AH88">IF(SUM(IF(ISBLANK(S88:Y88),0,1))&gt;0,0,1)</f>
        <v>0</v>
      </c>
    </row>
    <row r="89" spans="1:34" s="31" customFormat="1" ht="30" customHeight="1" x14ac:dyDescent="0.35">
      <c r="A89" s="48">
        <f t="shared" si="4"/>
        <v>0</v>
      </c>
      <c r="D89" s="418">
        <f t="shared" si="7"/>
        <v>77</v>
      </c>
      <c r="E89" s="449" t="s">
        <v>1282</v>
      </c>
      <c r="F89" s="449" t="s">
        <v>1283</v>
      </c>
      <c r="G89" s="449" t="s">
        <v>1358</v>
      </c>
      <c r="H89" s="449" t="s">
        <v>1365</v>
      </c>
      <c r="I89" s="449" t="s">
        <v>403</v>
      </c>
      <c r="J89" s="449" t="s">
        <v>1285</v>
      </c>
      <c r="K89" s="449" t="s">
        <v>1359</v>
      </c>
      <c r="L89" s="449" t="s">
        <v>1360</v>
      </c>
      <c r="M89" s="449" t="str">
        <f t="shared" si="5"/>
        <v>Y</v>
      </c>
      <c r="N89" s="449" t="s">
        <v>1366</v>
      </c>
      <c r="O89" s="449" t="str">
        <f t="shared" si="6"/>
        <v>N</v>
      </c>
      <c r="P89" s="449" t="s">
        <v>403</v>
      </c>
      <c r="Q89" s="449" t="s">
        <v>1362</v>
      </c>
      <c r="R89" s="78"/>
      <c r="S89" s="502" t="s">
        <v>1296</v>
      </c>
      <c r="T89" s="502" t="s">
        <v>1290</v>
      </c>
      <c r="U89" s="502" t="s">
        <v>1291</v>
      </c>
      <c r="V89" s="502"/>
      <c r="W89" s="502"/>
      <c r="X89" s="502"/>
      <c r="Y89" s="502"/>
      <c r="AA89" s="507"/>
      <c r="AB89" s="507"/>
      <c r="AC89" s="507"/>
      <c r="AD89" s="117"/>
      <c r="AE89" s="13"/>
      <c r="AF89" s="75"/>
      <c r="AG89" s="455" cm="1">
        <f t="array" ref="AG89">SUM(IF(ISBLANK(D89:Q89),1,0))</f>
        <v>0</v>
      </c>
      <c r="AH89" s="455" cm="1">
        <f t="array" ref="AH89">IF(SUM(IF(ISBLANK(S89:Y89),0,1))&gt;0,0,1)</f>
        <v>0</v>
      </c>
    </row>
    <row r="90" spans="1:34" s="31" customFormat="1" ht="30" customHeight="1" x14ac:dyDescent="0.35">
      <c r="A90" s="48">
        <f t="shared" si="4"/>
        <v>0</v>
      </c>
      <c r="D90" s="418">
        <f t="shared" si="7"/>
        <v>78</v>
      </c>
      <c r="E90" s="449" t="s">
        <v>1282</v>
      </c>
      <c r="F90" s="449" t="s">
        <v>1283</v>
      </c>
      <c r="G90" s="449" t="s">
        <v>1358</v>
      </c>
      <c r="H90" s="449" t="s">
        <v>1358</v>
      </c>
      <c r="I90" s="449" t="s">
        <v>403</v>
      </c>
      <c r="J90" s="449" t="s">
        <v>1285</v>
      </c>
      <c r="K90" s="449" t="s">
        <v>1359</v>
      </c>
      <c r="L90" s="449" t="s">
        <v>1360</v>
      </c>
      <c r="M90" s="449" t="str">
        <f t="shared" si="5"/>
        <v>Y</v>
      </c>
      <c r="N90" s="449" t="s">
        <v>1367</v>
      </c>
      <c r="O90" s="449" t="str">
        <f t="shared" si="6"/>
        <v>N</v>
      </c>
      <c r="P90" s="449" t="s">
        <v>403</v>
      </c>
      <c r="Q90" s="449" t="s">
        <v>1362</v>
      </c>
      <c r="R90" s="78"/>
      <c r="S90" s="502" t="s">
        <v>1296</v>
      </c>
      <c r="T90" s="502" t="s">
        <v>1290</v>
      </c>
      <c r="U90" s="502" t="s">
        <v>1291</v>
      </c>
      <c r="V90" s="502"/>
      <c r="W90" s="502"/>
      <c r="X90" s="502"/>
      <c r="Y90" s="502"/>
      <c r="AA90" s="507"/>
      <c r="AB90" s="507"/>
      <c r="AC90" s="507"/>
      <c r="AD90" s="117"/>
      <c r="AE90" s="13"/>
      <c r="AF90" s="75"/>
      <c r="AG90" s="455" cm="1">
        <f t="array" ref="AG90">SUM(IF(ISBLANK(D90:Q90),1,0))</f>
        <v>0</v>
      </c>
      <c r="AH90" s="455" cm="1">
        <f t="array" ref="AH90">IF(SUM(IF(ISBLANK(S90:Y90),0,1))&gt;0,0,1)</f>
        <v>0</v>
      </c>
    </row>
    <row r="91" spans="1:34" s="31" customFormat="1" ht="30" customHeight="1" x14ac:dyDescent="0.35">
      <c r="A91" s="48">
        <f t="shared" si="4"/>
        <v>0</v>
      </c>
      <c r="D91" s="418">
        <f t="shared" si="7"/>
        <v>79</v>
      </c>
      <c r="E91" s="449" t="s">
        <v>1282</v>
      </c>
      <c r="F91" s="449" t="s">
        <v>1283</v>
      </c>
      <c r="G91" s="449" t="s">
        <v>1358</v>
      </c>
      <c r="H91" s="449" t="s">
        <v>1365</v>
      </c>
      <c r="I91" s="449" t="s">
        <v>403</v>
      </c>
      <c r="J91" s="449" t="s">
        <v>1285</v>
      </c>
      <c r="K91" s="449" t="s">
        <v>1359</v>
      </c>
      <c r="L91" s="449" t="s">
        <v>1360</v>
      </c>
      <c r="M91" s="449" t="str">
        <f t="shared" si="5"/>
        <v>Y</v>
      </c>
      <c r="N91" s="449" t="s">
        <v>1368</v>
      </c>
      <c r="O91" s="449" t="str">
        <f t="shared" si="6"/>
        <v>N</v>
      </c>
      <c r="P91" s="449" t="s">
        <v>403</v>
      </c>
      <c r="Q91" s="449" t="s">
        <v>1362</v>
      </c>
      <c r="R91" s="78"/>
      <c r="S91" s="502" t="s">
        <v>1296</v>
      </c>
      <c r="T91" s="502" t="s">
        <v>1290</v>
      </c>
      <c r="U91" s="502" t="s">
        <v>1291</v>
      </c>
      <c r="V91" s="502"/>
      <c r="W91" s="502"/>
      <c r="X91" s="502"/>
      <c r="Y91" s="502"/>
      <c r="AA91" s="507"/>
      <c r="AB91" s="507"/>
      <c r="AC91" s="507"/>
      <c r="AD91" s="117"/>
      <c r="AE91" s="13"/>
      <c r="AF91" s="75"/>
      <c r="AG91" s="455" cm="1">
        <f t="array" ref="AG91">SUM(IF(ISBLANK(D91:Q91),1,0))</f>
        <v>0</v>
      </c>
      <c r="AH91" s="455" cm="1">
        <f t="array" ref="AH91">IF(SUM(IF(ISBLANK(S91:Y91),0,1))&gt;0,0,1)</f>
        <v>0</v>
      </c>
    </row>
    <row r="92" spans="1:34" s="31" customFormat="1" ht="30" customHeight="1" x14ac:dyDescent="0.35">
      <c r="A92" s="48">
        <f t="shared" si="4"/>
        <v>0</v>
      </c>
      <c r="D92" s="418">
        <f t="shared" si="7"/>
        <v>80</v>
      </c>
      <c r="E92" s="449" t="s">
        <v>1282</v>
      </c>
      <c r="F92" s="449" t="s">
        <v>1283</v>
      </c>
      <c r="G92" s="449" t="s">
        <v>1358</v>
      </c>
      <c r="H92" s="449" t="s">
        <v>1369</v>
      </c>
      <c r="I92" s="449" t="s">
        <v>403</v>
      </c>
      <c r="J92" s="449" t="s">
        <v>1285</v>
      </c>
      <c r="K92" s="449" t="s">
        <v>1359</v>
      </c>
      <c r="L92" s="449" t="s">
        <v>1360</v>
      </c>
      <c r="M92" s="449" t="str">
        <f t="shared" si="5"/>
        <v>Y</v>
      </c>
      <c r="N92" s="449" t="s">
        <v>1370</v>
      </c>
      <c r="O92" s="449" t="str">
        <f t="shared" si="6"/>
        <v>N</v>
      </c>
      <c r="P92" s="449" t="s">
        <v>403</v>
      </c>
      <c r="Q92" s="449" t="s">
        <v>1362</v>
      </c>
      <c r="R92" s="78"/>
      <c r="S92" s="502" t="s">
        <v>1296</v>
      </c>
      <c r="T92" s="502" t="s">
        <v>1290</v>
      </c>
      <c r="U92" s="502" t="s">
        <v>1291</v>
      </c>
      <c r="V92" s="502"/>
      <c r="W92" s="502"/>
      <c r="X92" s="502"/>
      <c r="Y92" s="502"/>
      <c r="AA92" s="507"/>
      <c r="AB92" s="507"/>
      <c r="AC92" s="507"/>
      <c r="AD92" s="117"/>
      <c r="AE92" s="13"/>
      <c r="AF92" s="75"/>
      <c r="AG92" s="455" cm="1">
        <f t="array" ref="AG92">SUM(IF(ISBLANK(D92:Q92),1,0))</f>
        <v>0</v>
      </c>
      <c r="AH92" s="455" cm="1">
        <f t="array" ref="AH92">IF(SUM(IF(ISBLANK(S92:Y92),0,1))&gt;0,0,1)</f>
        <v>0</v>
      </c>
    </row>
    <row r="93" spans="1:34" s="31" customFormat="1" ht="30" customHeight="1" x14ac:dyDescent="0.35">
      <c r="A93" s="48">
        <f t="shared" si="4"/>
        <v>0</v>
      </c>
      <c r="D93" s="418">
        <f t="shared" si="7"/>
        <v>81</v>
      </c>
      <c r="E93" s="449" t="s">
        <v>1282</v>
      </c>
      <c r="F93" s="449" t="s">
        <v>1283</v>
      </c>
      <c r="G93" s="449" t="s">
        <v>1358</v>
      </c>
      <c r="H93" s="449" t="s">
        <v>1358</v>
      </c>
      <c r="I93" s="449" t="s">
        <v>403</v>
      </c>
      <c r="J93" s="449" t="s">
        <v>1285</v>
      </c>
      <c r="K93" s="449" t="s">
        <v>1359</v>
      </c>
      <c r="L93" s="449" t="s">
        <v>1360</v>
      </c>
      <c r="M93" s="449" t="str">
        <f t="shared" si="5"/>
        <v>Y</v>
      </c>
      <c r="N93" s="449" t="s">
        <v>1371</v>
      </c>
      <c r="O93" s="449" t="str">
        <f t="shared" si="6"/>
        <v>N</v>
      </c>
      <c r="P93" s="449" t="s">
        <v>403</v>
      </c>
      <c r="Q93" s="449" t="s">
        <v>1362</v>
      </c>
      <c r="R93" s="78"/>
      <c r="S93" s="502" t="s">
        <v>1296</v>
      </c>
      <c r="T93" s="502" t="s">
        <v>1290</v>
      </c>
      <c r="U93" s="502" t="s">
        <v>1291</v>
      </c>
      <c r="V93" s="502"/>
      <c r="W93" s="502"/>
      <c r="X93" s="502"/>
      <c r="Y93" s="502"/>
      <c r="AA93" s="507"/>
      <c r="AB93" s="507"/>
      <c r="AC93" s="507"/>
      <c r="AD93" s="117"/>
      <c r="AE93" s="13"/>
      <c r="AF93" s="75"/>
      <c r="AG93" s="455" cm="1">
        <f t="array" ref="AG93">SUM(IF(ISBLANK(D93:Q93),1,0))</f>
        <v>0</v>
      </c>
      <c r="AH93" s="455" cm="1">
        <f t="array" ref="AH93">IF(SUM(IF(ISBLANK(S93:Y93),0,1))&gt;0,0,1)</f>
        <v>0</v>
      </c>
    </row>
    <row r="94" spans="1:34" s="31" customFormat="1" ht="30" customHeight="1" x14ac:dyDescent="0.35">
      <c r="A94" s="48">
        <f t="shared" si="4"/>
        <v>0</v>
      </c>
      <c r="D94" s="418">
        <f t="shared" si="7"/>
        <v>82</v>
      </c>
      <c r="E94" s="449" t="s">
        <v>1282</v>
      </c>
      <c r="F94" s="449" t="s">
        <v>1283</v>
      </c>
      <c r="G94" s="449" t="s">
        <v>1358</v>
      </c>
      <c r="H94" s="449" t="s">
        <v>1358</v>
      </c>
      <c r="I94" s="449" t="s">
        <v>1358</v>
      </c>
      <c r="J94" s="449" t="s">
        <v>1285</v>
      </c>
      <c r="K94" s="449" t="s">
        <v>1359</v>
      </c>
      <c r="L94" s="449" t="s">
        <v>1372</v>
      </c>
      <c r="M94" s="449" t="str">
        <f t="shared" si="5"/>
        <v>Y</v>
      </c>
      <c r="N94" s="449" t="s">
        <v>1361</v>
      </c>
      <c r="O94" s="449" t="str">
        <f t="shared" si="6"/>
        <v>Y</v>
      </c>
      <c r="P94" s="449" t="s">
        <v>1373</v>
      </c>
      <c r="Q94" s="449" t="s">
        <v>1362</v>
      </c>
      <c r="R94" s="78"/>
      <c r="S94" s="502" t="s">
        <v>1296</v>
      </c>
      <c r="T94" s="502" t="s">
        <v>1290</v>
      </c>
      <c r="U94" s="502" t="s">
        <v>1291</v>
      </c>
      <c r="V94" s="502"/>
      <c r="W94" s="502"/>
      <c r="X94" s="502"/>
      <c r="Y94" s="502"/>
      <c r="AA94" s="507"/>
      <c r="AB94" s="507"/>
      <c r="AC94" s="507"/>
      <c r="AD94" s="117"/>
      <c r="AE94" s="13"/>
      <c r="AF94" s="75"/>
      <c r="AG94" s="455" cm="1">
        <f t="array" ref="AG94">SUM(IF(ISBLANK(D94:Q94),1,0))</f>
        <v>0</v>
      </c>
      <c r="AH94" s="455" cm="1">
        <f t="array" ref="AH94">IF(SUM(IF(ISBLANK(S94:Y94),0,1))&gt;0,0,1)</f>
        <v>0</v>
      </c>
    </row>
    <row r="95" spans="1:34" s="31" customFormat="1" ht="30" customHeight="1" x14ac:dyDescent="0.35">
      <c r="A95" s="48">
        <f t="shared" si="4"/>
        <v>0</v>
      </c>
      <c r="D95" s="418">
        <f t="shared" si="7"/>
        <v>83</v>
      </c>
      <c r="E95" s="449" t="s">
        <v>1282</v>
      </c>
      <c r="F95" s="449" t="s">
        <v>1283</v>
      </c>
      <c r="G95" s="449" t="s">
        <v>1358</v>
      </c>
      <c r="H95" s="449" t="s">
        <v>1358</v>
      </c>
      <c r="I95" s="449" t="s">
        <v>1358</v>
      </c>
      <c r="J95" s="449" t="s">
        <v>1285</v>
      </c>
      <c r="K95" s="449" t="s">
        <v>1359</v>
      </c>
      <c r="L95" s="449" t="s">
        <v>1372</v>
      </c>
      <c r="M95" s="449" t="str">
        <f t="shared" si="5"/>
        <v>Y</v>
      </c>
      <c r="N95" s="449" t="s">
        <v>1374</v>
      </c>
      <c r="O95" s="449" t="str">
        <f t="shared" si="6"/>
        <v>Y</v>
      </c>
      <c r="P95" s="449" t="s">
        <v>1375</v>
      </c>
      <c r="Q95" s="449" t="s">
        <v>1362</v>
      </c>
      <c r="R95" s="78"/>
      <c r="S95" s="502" t="s">
        <v>1296</v>
      </c>
      <c r="T95" s="502" t="s">
        <v>1290</v>
      </c>
      <c r="U95" s="502" t="s">
        <v>1291</v>
      </c>
      <c r="V95" s="502"/>
      <c r="W95" s="502"/>
      <c r="X95" s="502"/>
      <c r="Y95" s="502"/>
      <c r="AA95" s="507"/>
      <c r="AB95" s="507"/>
      <c r="AC95" s="507"/>
      <c r="AD95" s="117"/>
      <c r="AE95" s="13"/>
      <c r="AF95" s="75"/>
      <c r="AG95" s="455" cm="1">
        <f t="array" ref="AG95">SUM(IF(ISBLANK(D95:Q95),1,0))</f>
        <v>0</v>
      </c>
      <c r="AH95" s="455" cm="1">
        <f t="array" ref="AH95">IF(SUM(IF(ISBLANK(S95:Y95),0,1))&gt;0,0,1)</f>
        <v>0</v>
      </c>
    </row>
    <row r="96" spans="1:34" s="31" customFormat="1" ht="30" customHeight="1" x14ac:dyDescent="0.35">
      <c r="A96" s="48">
        <f t="shared" si="4"/>
        <v>0</v>
      </c>
      <c r="D96" s="418">
        <f t="shared" si="7"/>
        <v>84</v>
      </c>
      <c r="E96" s="449" t="s">
        <v>1282</v>
      </c>
      <c r="F96" s="449" t="s">
        <v>1283</v>
      </c>
      <c r="G96" s="449" t="s">
        <v>1358</v>
      </c>
      <c r="H96" s="449" t="s">
        <v>1358</v>
      </c>
      <c r="I96" s="449" t="s">
        <v>1358</v>
      </c>
      <c r="J96" s="449" t="s">
        <v>1285</v>
      </c>
      <c r="K96" s="449" t="s">
        <v>1359</v>
      </c>
      <c r="L96" s="449" t="s">
        <v>1372</v>
      </c>
      <c r="M96" s="449" t="str">
        <f t="shared" si="5"/>
        <v>Y</v>
      </c>
      <c r="N96" s="449" t="s">
        <v>1374</v>
      </c>
      <c r="O96" s="449" t="str">
        <f t="shared" si="6"/>
        <v>Y</v>
      </c>
      <c r="P96" s="449" t="s">
        <v>1376</v>
      </c>
      <c r="Q96" s="449" t="s">
        <v>1362</v>
      </c>
      <c r="R96" s="78"/>
      <c r="S96" s="502" t="s">
        <v>1296</v>
      </c>
      <c r="T96" s="502" t="s">
        <v>1290</v>
      </c>
      <c r="U96" s="502" t="s">
        <v>1291</v>
      </c>
      <c r="V96" s="502"/>
      <c r="W96" s="502"/>
      <c r="X96" s="502"/>
      <c r="Y96" s="502"/>
      <c r="AA96" s="507"/>
      <c r="AB96" s="507"/>
      <c r="AC96" s="507"/>
      <c r="AD96" s="117"/>
      <c r="AE96" s="13"/>
      <c r="AF96" s="75"/>
      <c r="AG96" s="455" cm="1">
        <f t="array" ref="AG96">SUM(IF(ISBLANK(D96:Q96),1,0))</f>
        <v>0</v>
      </c>
      <c r="AH96" s="455" cm="1">
        <f t="array" ref="AH96">IF(SUM(IF(ISBLANK(S96:Y96),0,1))&gt;0,0,1)</f>
        <v>0</v>
      </c>
    </row>
    <row r="97" spans="1:34" s="31" customFormat="1" ht="30" customHeight="1" x14ac:dyDescent="0.35">
      <c r="A97" s="48">
        <f t="shared" si="4"/>
        <v>0</v>
      </c>
      <c r="D97" s="418">
        <f t="shared" si="7"/>
        <v>85</v>
      </c>
      <c r="E97" s="449" t="s">
        <v>1282</v>
      </c>
      <c r="F97" s="449" t="s">
        <v>1283</v>
      </c>
      <c r="G97" s="449" t="s">
        <v>1358</v>
      </c>
      <c r="H97" s="449" t="s">
        <v>1358</v>
      </c>
      <c r="I97" s="449" t="s">
        <v>1358</v>
      </c>
      <c r="J97" s="449" t="s">
        <v>1285</v>
      </c>
      <c r="K97" s="449" t="s">
        <v>1359</v>
      </c>
      <c r="L97" s="449" t="s">
        <v>1372</v>
      </c>
      <c r="M97" s="449" t="str">
        <f t="shared" si="5"/>
        <v>Y</v>
      </c>
      <c r="N97" s="449" t="s">
        <v>1374</v>
      </c>
      <c r="O97" s="449" t="str">
        <f t="shared" si="6"/>
        <v>Y</v>
      </c>
      <c r="P97" s="449" t="s">
        <v>1377</v>
      </c>
      <c r="Q97" s="449" t="s">
        <v>1362</v>
      </c>
      <c r="R97" s="78"/>
      <c r="S97" s="502" t="s">
        <v>1296</v>
      </c>
      <c r="T97" s="502" t="s">
        <v>1290</v>
      </c>
      <c r="U97" s="502" t="s">
        <v>1291</v>
      </c>
      <c r="V97" s="502"/>
      <c r="W97" s="502"/>
      <c r="X97" s="502"/>
      <c r="Y97" s="502"/>
      <c r="AA97" s="507"/>
      <c r="AB97" s="507"/>
      <c r="AC97" s="507"/>
      <c r="AD97" s="117"/>
      <c r="AE97" s="13"/>
      <c r="AF97" s="75"/>
      <c r="AG97" s="455" cm="1">
        <f t="array" ref="AG97">SUM(IF(ISBLANK(D97:Q97),1,0))</f>
        <v>0</v>
      </c>
      <c r="AH97" s="455" cm="1">
        <f t="array" ref="AH97">IF(SUM(IF(ISBLANK(S97:Y97),0,1))&gt;0,0,1)</f>
        <v>0</v>
      </c>
    </row>
    <row r="98" spans="1:34" s="31" customFormat="1" ht="30" customHeight="1" x14ac:dyDescent="0.35">
      <c r="A98" s="48">
        <f t="shared" si="4"/>
        <v>0</v>
      </c>
      <c r="D98" s="418">
        <f t="shared" si="7"/>
        <v>86</v>
      </c>
      <c r="E98" s="449" t="s">
        <v>1282</v>
      </c>
      <c r="F98" s="449" t="s">
        <v>1283</v>
      </c>
      <c r="G98" s="449" t="s">
        <v>1358</v>
      </c>
      <c r="H98" s="449" t="s">
        <v>1365</v>
      </c>
      <c r="I98" s="449" t="s">
        <v>403</v>
      </c>
      <c r="J98" s="449" t="s">
        <v>1285</v>
      </c>
      <c r="K98" s="449" t="s">
        <v>1359</v>
      </c>
      <c r="L98" s="449" t="s">
        <v>1372</v>
      </c>
      <c r="M98" s="449" t="str">
        <f t="shared" si="5"/>
        <v>Y</v>
      </c>
      <c r="N98" s="449" t="s">
        <v>1366</v>
      </c>
      <c r="O98" s="449" t="str">
        <f t="shared" si="6"/>
        <v>N</v>
      </c>
      <c r="P98" s="449" t="s">
        <v>403</v>
      </c>
      <c r="Q98" s="449" t="s">
        <v>1362</v>
      </c>
      <c r="R98" s="78"/>
      <c r="S98" s="502" t="s">
        <v>1296</v>
      </c>
      <c r="T98" s="502" t="s">
        <v>1290</v>
      </c>
      <c r="U98" s="502" t="s">
        <v>1291</v>
      </c>
      <c r="V98" s="502"/>
      <c r="W98" s="502"/>
      <c r="X98" s="502"/>
      <c r="Y98" s="502"/>
      <c r="AA98" s="507"/>
      <c r="AB98" s="507"/>
      <c r="AC98" s="507"/>
      <c r="AD98" s="117"/>
      <c r="AE98" s="13"/>
      <c r="AF98" s="75"/>
      <c r="AG98" s="455" cm="1">
        <f t="array" ref="AG98">SUM(IF(ISBLANK(D98:Q98),1,0))</f>
        <v>0</v>
      </c>
      <c r="AH98" s="455" cm="1">
        <f t="array" ref="AH98">IF(SUM(IF(ISBLANK(S98:Y98),0,1))&gt;0,0,1)</f>
        <v>0</v>
      </c>
    </row>
    <row r="99" spans="1:34" s="31" customFormat="1" ht="30" customHeight="1" x14ac:dyDescent="0.35">
      <c r="A99" s="48">
        <f t="shared" si="4"/>
        <v>0</v>
      </c>
      <c r="D99" s="418">
        <f t="shared" si="7"/>
        <v>87</v>
      </c>
      <c r="E99" s="449" t="s">
        <v>1282</v>
      </c>
      <c r="F99" s="449" t="s">
        <v>1283</v>
      </c>
      <c r="G99" s="449" t="s">
        <v>1358</v>
      </c>
      <c r="H99" s="449" t="s">
        <v>1358</v>
      </c>
      <c r="I99" s="449" t="s">
        <v>403</v>
      </c>
      <c r="J99" s="449" t="s">
        <v>1285</v>
      </c>
      <c r="K99" s="449" t="s">
        <v>1359</v>
      </c>
      <c r="L99" s="449" t="s">
        <v>1372</v>
      </c>
      <c r="M99" s="449" t="str">
        <f t="shared" si="5"/>
        <v>Y</v>
      </c>
      <c r="N99" s="449" t="s">
        <v>1378</v>
      </c>
      <c r="O99" s="449" t="str">
        <f t="shared" si="6"/>
        <v>N</v>
      </c>
      <c r="P99" s="449" t="s">
        <v>403</v>
      </c>
      <c r="Q99" s="449" t="s">
        <v>1362</v>
      </c>
      <c r="R99" s="78"/>
      <c r="S99" s="502" t="s">
        <v>1296</v>
      </c>
      <c r="T99" s="502" t="s">
        <v>1290</v>
      </c>
      <c r="U99" s="502" t="s">
        <v>1291</v>
      </c>
      <c r="V99" s="502"/>
      <c r="W99" s="502"/>
      <c r="X99" s="502"/>
      <c r="Y99" s="502"/>
      <c r="AA99" s="507"/>
      <c r="AB99" s="507"/>
      <c r="AC99" s="507"/>
      <c r="AD99" s="117"/>
      <c r="AE99" s="13"/>
      <c r="AF99" s="75"/>
      <c r="AG99" s="455" cm="1">
        <f t="array" ref="AG99">SUM(IF(ISBLANK(D99:Q99),1,0))</f>
        <v>0</v>
      </c>
      <c r="AH99" s="455" cm="1">
        <f t="array" ref="AH99">IF(SUM(IF(ISBLANK(S99:Y99),0,1))&gt;0,0,1)</f>
        <v>0</v>
      </c>
    </row>
    <row r="100" spans="1:34" s="31" customFormat="1" ht="30" customHeight="1" x14ac:dyDescent="0.35">
      <c r="A100" s="48">
        <f t="shared" si="4"/>
        <v>0</v>
      </c>
      <c r="D100" s="418">
        <f t="shared" si="7"/>
        <v>88</v>
      </c>
      <c r="E100" s="449" t="s">
        <v>1282</v>
      </c>
      <c r="F100" s="449" t="s">
        <v>1283</v>
      </c>
      <c r="G100" s="449" t="s">
        <v>1358</v>
      </c>
      <c r="H100" s="449" t="s">
        <v>1358</v>
      </c>
      <c r="I100" s="449" t="s">
        <v>403</v>
      </c>
      <c r="J100" s="449" t="s">
        <v>1285</v>
      </c>
      <c r="K100" s="449" t="s">
        <v>1359</v>
      </c>
      <c r="L100" s="449" t="s">
        <v>1372</v>
      </c>
      <c r="M100" s="449" t="str">
        <f t="shared" si="5"/>
        <v>Y</v>
      </c>
      <c r="N100" s="449" t="s">
        <v>1379</v>
      </c>
      <c r="O100" s="449" t="str">
        <f t="shared" si="6"/>
        <v>N</v>
      </c>
      <c r="P100" s="449" t="s">
        <v>403</v>
      </c>
      <c r="Q100" s="449" t="s">
        <v>1362</v>
      </c>
      <c r="R100" s="78"/>
      <c r="S100" s="502" t="s">
        <v>1296</v>
      </c>
      <c r="T100" s="502" t="s">
        <v>1290</v>
      </c>
      <c r="U100" s="502" t="s">
        <v>1291</v>
      </c>
      <c r="V100" s="502"/>
      <c r="W100" s="502"/>
      <c r="X100" s="502"/>
      <c r="Y100" s="502"/>
      <c r="AA100" s="507"/>
      <c r="AB100" s="507"/>
      <c r="AC100" s="507"/>
      <c r="AD100" s="117"/>
      <c r="AE100" s="13"/>
      <c r="AF100" s="75"/>
      <c r="AG100" s="455" cm="1">
        <f t="array" ref="AG100">SUM(IF(ISBLANK(D100:Q100),1,0))</f>
        <v>0</v>
      </c>
      <c r="AH100" s="455" cm="1">
        <f t="array" ref="AH100">IF(SUM(IF(ISBLANK(S100:Y100),0,1))&gt;0,0,1)</f>
        <v>0</v>
      </c>
    </row>
    <row r="101" spans="1:34" s="31" customFormat="1" ht="30" customHeight="1" x14ac:dyDescent="0.35">
      <c r="A101" s="48">
        <f t="shared" si="4"/>
        <v>0</v>
      </c>
      <c r="D101" s="418">
        <f t="shared" si="7"/>
        <v>89</v>
      </c>
      <c r="E101" s="449" t="s">
        <v>1282</v>
      </c>
      <c r="F101" s="449" t="s">
        <v>1283</v>
      </c>
      <c r="G101" s="449" t="s">
        <v>1358</v>
      </c>
      <c r="H101" s="449" t="s">
        <v>1358</v>
      </c>
      <c r="I101" s="449" t="s">
        <v>403</v>
      </c>
      <c r="J101" s="449" t="s">
        <v>1285</v>
      </c>
      <c r="K101" s="449" t="s">
        <v>1359</v>
      </c>
      <c r="L101" s="449" t="s">
        <v>1372</v>
      </c>
      <c r="M101" s="449" t="str">
        <f t="shared" si="5"/>
        <v>Y</v>
      </c>
      <c r="N101" s="449" t="s">
        <v>1380</v>
      </c>
      <c r="O101" s="449" t="str">
        <f t="shared" si="6"/>
        <v>N</v>
      </c>
      <c r="P101" s="449" t="s">
        <v>403</v>
      </c>
      <c r="Q101" s="449" t="s">
        <v>1362</v>
      </c>
      <c r="R101" s="78"/>
      <c r="S101" s="502" t="s">
        <v>1296</v>
      </c>
      <c r="T101" s="502" t="s">
        <v>1290</v>
      </c>
      <c r="U101" s="502" t="s">
        <v>1291</v>
      </c>
      <c r="V101" s="502"/>
      <c r="W101" s="502"/>
      <c r="X101" s="502"/>
      <c r="Y101" s="502"/>
      <c r="AA101" s="507"/>
      <c r="AB101" s="507"/>
      <c r="AC101" s="507"/>
      <c r="AD101" s="117"/>
      <c r="AE101" s="13"/>
      <c r="AF101" s="75"/>
      <c r="AG101" s="455" cm="1">
        <f t="array" ref="AG101">SUM(IF(ISBLANK(D101:Q101),1,0))</f>
        <v>0</v>
      </c>
      <c r="AH101" s="455" cm="1">
        <f t="array" ref="AH101">IF(SUM(IF(ISBLANK(S101:Y101),0,1))&gt;0,0,1)</f>
        <v>0</v>
      </c>
    </row>
    <row r="102" spans="1:34" s="31" customFormat="1" ht="30" customHeight="1" x14ac:dyDescent="0.35">
      <c r="A102" s="48">
        <f t="shared" si="4"/>
        <v>0</v>
      </c>
      <c r="D102" s="418">
        <f t="shared" si="7"/>
        <v>90</v>
      </c>
      <c r="E102" s="449" t="s">
        <v>1282</v>
      </c>
      <c r="F102" s="449" t="s">
        <v>1283</v>
      </c>
      <c r="G102" s="449" t="s">
        <v>1358</v>
      </c>
      <c r="H102" s="449" t="s">
        <v>1358</v>
      </c>
      <c r="I102" s="449" t="s">
        <v>403</v>
      </c>
      <c r="J102" s="449" t="s">
        <v>1285</v>
      </c>
      <c r="K102" s="449" t="s">
        <v>1359</v>
      </c>
      <c r="L102" s="449" t="s">
        <v>1372</v>
      </c>
      <c r="M102" s="449" t="str">
        <f t="shared" si="5"/>
        <v>Y</v>
      </c>
      <c r="N102" s="449" t="s">
        <v>1381</v>
      </c>
      <c r="O102" s="449" t="str">
        <f t="shared" si="6"/>
        <v>N</v>
      </c>
      <c r="P102" s="449" t="s">
        <v>403</v>
      </c>
      <c r="Q102" s="449" t="s">
        <v>1362</v>
      </c>
      <c r="R102" s="78"/>
      <c r="S102" s="502" t="s">
        <v>1296</v>
      </c>
      <c r="T102" s="502" t="s">
        <v>1290</v>
      </c>
      <c r="U102" s="502" t="s">
        <v>1291</v>
      </c>
      <c r="V102" s="502"/>
      <c r="W102" s="502"/>
      <c r="X102" s="502"/>
      <c r="Y102" s="502"/>
      <c r="AA102" s="507"/>
      <c r="AB102" s="507"/>
      <c r="AC102" s="507"/>
      <c r="AD102" s="117"/>
      <c r="AE102" s="13"/>
      <c r="AF102" s="75"/>
      <c r="AG102" s="455" cm="1">
        <f t="array" ref="AG102">SUM(IF(ISBLANK(D102:Q102),1,0))</f>
        <v>0</v>
      </c>
      <c r="AH102" s="455" cm="1">
        <f t="array" ref="AH102">IF(SUM(IF(ISBLANK(S102:Y102),0,1))&gt;0,0,1)</f>
        <v>0</v>
      </c>
    </row>
    <row r="103" spans="1:34" s="31" customFormat="1" ht="30" customHeight="1" x14ac:dyDescent="0.35">
      <c r="A103" s="48">
        <f t="shared" si="4"/>
        <v>0</v>
      </c>
      <c r="D103" s="418">
        <f t="shared" si="7"/>
        <v>91</v>
      </c>
      <c r="E103" s="449" t="s">
        <v>1282</v>
      </c>
      <c r="F103" s="449" t="s">
        <v>1283</v>
      </c>
      <c r="G103" s="449" t="s">
        <v>1358</v>
      </c>
      <c r="H103" s="449" t="s">
        <v>1358</v>
      </c>
      <c r="I103" s="449" t="s">
        <v>403</v>
      </c>
      <c r="J103" s="449" t="s">
        <v>1285</v>
      </c>
      <c r="K103" s="449" t="s">
        <v>1359</v>
      </c>
      <c r="L103" s="449" t="s">
        <v>1372</v>
      </c>
      <c r="M103" s="449" t="str">
        <f t="shared" si="5"/>
        <v>Y</v>
      </c>
      <c r="N103" s="449" t="s">
        <v>1382</v>
      </c>
      <c r="O103" s="449" t="str">
        <f t="shared" si="6"/>
        <v>N</v>
      </c>
      <c r="P103" s="449" t="s">
        <v>403</v>
      </c>
      <c r="Q103" s="449" t="s">
        <v>1362</v>
      </c>
      <c r="R103" s="78"/>
      <c r="S103" s="502" t="s">
        <v>1296</v>
      </c>
      <c r="T103" s="502" t="s">
        <v>1290</v>
      </c>
      <c r="U103" s="502" t="s">
        <v>1291</v>
      </c>
      <c r="V103" s="502"/>
      <c r="W103" s="502"/>
      <c r="X103" s="502"/>
      <c r="Y103" s="502"/>
      <c r="AA103" s="507"/>
      <c r="AB103" s="507"/>
      <c r="AC103" s="507"/>
      <c r="AD103" s="117"/>
      <c r="AE103" s="13"/>
      <c r="AF103" s="75"/>
      <c r="AG103" s="455" cm="1">
        <f t="array" ref="AG103">SUM(IF(ISBLANK(D103:Q103),1,0))</f>
        <v>0</v>
      </c>
      <c r="AH103" s="455" cm="1">
        <f t="array" ref="AH103">IF(SUM(IF(ISBLANK(S103:Y103),0,1))&gt;0,0,1)</f>
        <v>0</v>
      </c>
    </row>
    <row r="104" spans="1:34" s="31" customFormat="1" ht="30" customHeight="1" x14ac:dyDescent="0.35">
      <c r="A104" s="48">
        <f t="shared" si="4"/>
        <v>0</v>
      </c>
      <c r="D104" s="418">
        <f t="shared" si="7"/>
        <v>92</v>
      </c>
      <c r="E104" s="449" t="s">
        <v>1282</v>
      </c>
      <c r="F104" s="449" t="s">
        <v>1283</v>
      </c>
      <c r="G104" s="449" t="s">
        <v>1358</v>
      </c>
      <c r="H104" s="449" t="s">
        <v>1365</v>
      </c>
      <c r="I104" s="449" t="s">
        <v>403</v>
      </c>
      <c r="J104" s="449" t="s">
        <v>1285</v>
      </c>
      <c r="K104" s="449" t="s">
        <v>1359</v>
      </c>
      <c r="L104" s="449" t="s">
        <v>1372</v>
      </c>
      <c r="M104" s="449" t="str">
        <f t="shared" si="5"/>
        <v>Y</v>
      </c>
      <c r="N104" s="449" t="s">
        <v>1383</v>
      </c>
      <c r="O104" s="449" t="str">
        <f t="shared" si="6"/>
        <v>N</v>
      </c>
      <c r="P104" s="449" t="s">
        <v>403</v>
      </c>
      <c r="Q104" s="449" t="s">
        <v>1362</v>
      </c>
      <c r="R104" s="78"/>
      <c r="S104" s="502" t="s">
        <v>1296</v>
      </c>
      <c r="T104" s="502" t="s">
        <v>1290</v>
      </c>
      <c r="U104" s="502" t="s">
        <v>1291</v>
      </c>
      <c r="V104" s="502"/>
      <c r="W104" s="502"/>
      <c r="X104" s="502"/>
      <c r="Y104" s="502"/>
      <c r="AA104" s="507"/>
      <c r="AB104" s="507"/>
      <c r="AC104" s="507"/>
      <c r="AD104" s="117"/>
      <c r="AE104" s="13"/>
      <c r="AF104" s="75"/>
      <c r="AG104" s="455" cm="1">
        <f t="array" ref="AG104">SUM(IF(ISBLANK(D104:Q104),1,0))</f>
        <v>0</v>
      </c>
      <c r="AH104" s="455" cm="1">
        <f t="array" ref="AH104">IF(SUM(IF(ISBLANK(S104:Y104),0,1))&gt;0,0,1)</f>
        <v>0</v>
      </c>
    </row>
    <row r="105" spans="1:34" s="31" customFormat="1" ht="30" customHeight="1" x14ac:dyDescent="0.35">
      <c r="A105" s="48">
        <f t="shared" si="4"/>
        <v>0</v>
      </c>
      <c r="D105" s="418">
        <f t="shared" si="7"/>
        <v>93</v>
      </c>
      <c r="E105" s="449" t="s">
        <v>1282</v>
      </c>
      <c r="F105" s="449" t="s">
        <v>1283</v>
      </c>
      <c r="G105" s="449" t="s">
        <v>1358</v>
      </c>
      <c r="H105" s="449" t="s">
        <v>1369</v>
      </c>
      <c r="I105" s="449" t="s">
        <v>403</v>
      </c>
      <c r="J105" s="449" t="s">
        <v>1285</v>
      </c>
      <c r="K105" s="449" t="s">
        <v>1359</v>
      </c>
      <c r="L105" s="449" t="s">
        <v>1372</v>
      </c>
      <c r="M105" s="449" t="str">
        <f t="shared" si="5"/>
        <v>Y</v>
      </c>
      <c r="N105" s="449" t="s">
        <v>1384</v>
      </c>
      <c r="O105" s="449" t="str">
        <f t="shared" si="6"/>
        <v>N</v>
      </c>
      <c r="P105" s="449" t="s">
        <v>403</v>
      </c>
      <c r="Q105" s="449" t="s">
        <v>1362</v>
      </c>
      <c r="R105" s="78"/>
      <c r="S105" s="502" t="s">
        <v>1296</v>
      </c>
      <c r="T105" s="502" t="s">
        <v>1290</v>
      </c>
      <c r="U105" s="502" t="s">
        <v>1291</v>
      </c>
      <c r="V105" s="502"/>
      <c r="W105" s="502"/>
      <c r="X105" s="502"/>
      <c r="Y105" s="502"/>
      <c r="AA105" s="507"/>
      <c r="AB105" s="507"/>
      <c r="AC105" s="507"/>
      <c r="AD105" s="117"/>
      <c r="AE105" s="13"/>
      <c r="AF105" s="75"/>
      <c r="AG105" s="455" cm="1">
        <f t="array" ref="AG105">SUM(IF(ISBLANK(D105:Q105),1,0))</f>
        <v>0</v>
      </c>
      <c r="AH105" s="455" cm="1">
        <f t="array" ref="AH105">IF(SUM(IF(ISBLANK(S105:Y105),0,1))&gt;0,0,1)</f>
        <v>0</v>
      </c>
    </row>
    <row r="106" spans="1:34" s="31" customFormat="1" ht="30" customHeight="1" x14ac:dyDescent="0.35">
      <c r="A106" s="48">
        <f t="shared" si="4"/>
        <v>0</v>
      </c>
      <c r="D106" s="418">
        <f t="shared" si="7"/>
        <v>94</v>
      </c>
      <c r="E106" s="449" t="s">
        <v>1282</v>
      </c>
      <c r="F106" s="449" t="s">
        <v>1283</v>
      </c>
      <c r="G106" s="449" t="s">
        <v>1358</v>
      </c>
      <c r="H106" s="449" t="s">
        <v>1358</v>
      </c>
      <c r="I106" s="449" t="s">
        <v>1358</v>
      </c>
      <c r="J106" s="449" t="s">
        <v>1285</v>
      </c>
      <c r="K106" s="449" t="s">
        <v>1359</v>
      </c>
      <c r="L106" s="449" t="s">
        <v>1385</v>
      </c>
      <c r="M106" s="449" t="str">
        <f t="shared" si="5"/>
        <v>Y</v>
      </c>
      <c r="N106" s="449" t="s">
        <v>1361</v>
      </c>
      <c r="O106" s="449" t="str">
        <f t="shared" si="6"/>
        <v>Y</v>
      </c>
      <c r="P106" s="449" t="s">
        <v>1373</v>
      </c>
      <c r="Q106" s="449" t="s">
        <v>1362</v>
      </c>
      <c r="R106" s="78"/>
      <c r="S106" s="502" t="s">
        <v>1296</v>
      </c>
      <c r="T106" s="502" t="s">
        <v>1290</v>
      </c>
      <c r="U106" s="502" t="s">
        <v>1291</v>
      </c>
      <c r="V106" s="502"/>
      <c r="W106" s="502"/>
      <c r="X106" s="502"/>
      <c r="Y106" s="502"/>
      <c r="AA106" s="507"/>
      <c r="AB106" s="507"/>
      <c r="AC106" s="507"/>
      <c r="AD106" s="117"/>
      <c r="AE106" s="13"/>
      <c r="AF106" s="75"/>
      <c r="AG106" s="455" cm="1">
        <f t="array" ref="AG106">SUM(IF(ISBLANK(D106:Q106),1,0))</f>
        <v>0</v>
      </c>
      <c r="AH106" s="455" cm="1">
        <f t="array" ref="AH106">IF(SUM(IF(ISBLANK(S106:Y106),0,1))&gt;0,0,1)</f>
        <v>0</v>
      </c>
    </row>
    <row r="107" spans="1:34" s="31" customFormat="1" ht="30" customHeight="1" x14ac:dyDescent="0.35">
      <c r="A107" s="48">
        <f t="shared" si="4"/>
        <v>0</v>
      </c>
      <c r="D107" s="418">
        <f t="shared" si="7"/>
        <v>95</v>
      </c>
      <c r="E107" s="449" t="s">
        <v>1282</v>
      </c>
      <c r="F107" s="449" t="s">
        <v>1283</v>
      </c>
      <c r="G107" s="449" t="s">
        <v>1358</v>
      </c>
      <c r="H107" s="449" t="s">
        <v>1358</v>
      </c>
      <c r="I107" s="449" t="s">
        <v>1358</v>
      </c>
      <c r="J107" s="449" t="s">
        <v>1285</v>
      </c>
      <c r="K107" s="449" t="s">
        <v>1359</v>
      </c>
      <c r="L107" s="449" t="s">
        <v>1385</v>
      </c>
      <c r="M107" s="449" t="str">
        <f t="shared" si="5"/>
        <v>Y</v>
      </c>
      <c r="N107" s="449" t="s">
        <v>1374</v>
      </c>
      <c r="O107" s="449" t="str">
        <f t="shared" si="6"/>
        <v>Y</v>
      </c>
      <c r="P107" s="449" t="s">
        <v>1386</v>
      </c>
      <c r="Q107" s="449" t="s">
        <v>1362</v>
      </c>
      <c r="R107" s="78"/>
      <c r="S107" s="502" t="s">
        <v>1296</v>
      </c>
      <c r="T107" s="502" t="s">
        <v>1290</v>
      </c>
      <c r="U107" s="502" t="s">
        <v>1291</v>
      </c>
      <c r="V107" s="502"/>
      <c r="W107" s="502"/>
      <c r="X107" s="502"/>
      <c r="Y107" s="502"/>
      <c r="AA107" s="507"/>
      <c r="AB107" s="507"/>
      <c r="AC107" s="507"/>
      <c r="AD107" s="117"/>
      <c r="AE107" s="13"/>
      <c r="AF107" s="75"/>
      <c r="AG107" s="455" cm="1">
        <f t="array" ref="AG107">SUM(IF(ISBLANK(D107:Q107),1,0))</f>
        <v>0</v>
      </c>
      <c r="AH107" s="455" cm="1">
        <f t="array" ref="AH107">IF(SUM(IF(ISBLANK(S107:Y107),0,1))&gt;0,0,1)</f>
        <v>0</v>
      </c>
    </row>
    <row r="108" spans="1:34" s="31" customFormat="1" ht="30" customHeight="1" x14ac:dyDescent="0.35">
      <c r="A108" s="48">
        <f t="shared" si="4"/>
        <v>0</v>
      </c>
      <c r="D108" s="418">
        <f t="shared" si="7"/>
        <v>96</v>
      </c>
      <c r="E108" s="449" t="s">
        <v>1282</v>
      </c>
      <c r="F108" s="449" t="s">
        <v>1283</v>
      </c>
      <c r="G108" s="449" t="s">
        <v>1358</v>
      </c>
      <c r="H108" s="449" t="s">
        <v>1358</v>
      </c>
      <c r="I108" s="449" t="s">
        <v>1358</v>
      </c>
      <c r="J108" s="449" t="s">
        <v>1285</v>
      </c>
      <c r="K108" s="449" t="s">
        <v>1359</v>
      </c>
      <c r="L108" s="449" t="s">
        <v>1385</v>
      </c>
      <c r="M108" s="449" t="str">
        <f t="shared" si="5"/>
        <v>Y</v>
      </c>
      <c r="N108" s="449" t="s">
        <v>1374</v>
      </c>
      <c r="O108" s="449" t="str">
        <f t="shared" si="6"/>
        <v>Y</v>
      </c>
      <c r="P108" s="449" t="s">
        <v>1387</v>
      </c>
      <c r="Q108" s="449" t="s">
        <v>1362</v>
      </c>
      <c r="R108" s="78"/>
      <c r="S108" s="502" t="s">
        <v>1296</v>
      </c>
      <c r="T108" s="502" t="s">
        <v>1290</v>
      </c>
      <c r="U108" s="502" t="s">
        <v>1291</v>
      </c>
      <c r="V108" s="502"/>
      <c r="W108" s="502"/>
      <c r="X108" s="502"/>
      <c r="Y108" s="502"/>
      <c r="AA108" s="507"/>
      <c r="AB108" s="507"/>
      <c r="AC108" s="507"/>
      <c r="AD108" s="117"/>
      <c r="AE108" s="13"/>
      <c r="AF108" s="75"/>
      <c r="AG108" s="455" cm="1">
        <f t="array" ref="AG108">SUM(IF(ISBLANK(D108:Q108),1,0))</f>
        <v>0</v>
      </c>
      <c r="AH108" s="455" cm="1">
        <f t="array" ref="AH108">IF(SUM(IF(ISBLANK(S108:Y108),0,1))&gt;0,0,1)</f>
        <v>0</v>
      </c>
    </row>
    <row r="109" spans="1:34" s="31" customFormat="1" ht="30" customHeight="1" x14ac:dyDescent="0.35">
      <c r="A109" s="48">
        <f t="shared" si="4"/>
        <v>0</v>
      </c>
      <c r="D109" s="418">
        <f t="shared" si="7"/>
        <v>97</v>
      </c>
      <c r="E109" s="449" t="s">
        <v>1282</v>
      </c>
      <c r="F109" s="449" t="s">
        <v>1283</v>
      </c>
      <c r="G109" s="449" t="s">
        <v>1358</v>
      </c>
      <c r="H109" s="449" t="s">
        <v>1358</v>
      </c>
      <c r="I109" s="449" t="s">
        <v>1358</v>
      </c>
      <c r="J109" s="449" t="s">
        <v>1285</v>
      </c>
      <c r="K109" s="449" t="s">
        <v>1359</v>
      </c>
      <c r="L109" s="449" t="s">
        <v>1385</v>
      </c>
      <c r="M109" s="449" t="str">
        <f t="shared" si="5"/>
        <v>Y</v>
      </c>
      <c r="N109" s="449" t="s">
        <v>1374</v>
      </c>
      <c r="O109" s="449" t="str">
        <f t="shared" si="6"/>
        <v>Y</v>
      </c>
      <c r="P109" s="449" t="s">
        <v>1388</v>
      </c>
      <c r="Q109" s="449" t="s">
        <v>1362</v>
      </c>
      <c r="R109" s="78"/>
      <c r="S109" s="502" t="s">
        <v>1296</v>
      </c>
      <c r="T109" s="502" t="s">
        <v>1290</v>
      </c>
      <c r="U109" s="502" t="s">
        <v>1291</v>
      </c>
      <c r="V109" s="502"/>
      <c r="W109" s="502"/>
      <c r="X109" s="502"/>
      <c r="Y109" s="502"/>
      <c r="AA109" s="507"/>
      <c r="AB109" s="507"/>
      <c r="AC109" s="507"/>
      <c r="AD109" s="117"/>
      <c r="AE109" s="13"/>
      <c r="AF109" s="75"/>
      <c r="AG109" s="455" cm="1">
        <f t="array" ref="AG109">SUM(IF(ISBLANK(D109:Q109),1,0))</f>
        <v>0</v>
      </c>
      <c r="AH109" s="455" cm="1">
        <f t="array" ref="AH109">IF(SUM(IF(ISBLANK(S109:Y109),0,1))&gt;0,0,1)</f>
        <v>0</v>
      </c>
    </row>
    <row r="110" spans="1:34" s="31" customFormat="1" ht="30" customHeight="1" x14ac:dyDescent="0.35">
      <c r="A110" s="48">
        <f t="shared" si="4"/>
        <v>0</v>
      </c>
      <c r="D110" s="418">
        <f t="shared" si="7"/>
        <v>98</v>
      </c>
      <c r="E110" s="449" t="s">
        <v>1282</v>
      </c>
      <c r="F110" s="449" t="s">
        <v>1283</v>
      </c>
      <c r="G110" s="449" t="s">
        <v>1358</v>
      </c>
      <c r="H110" s="449" t="s">
        <v>1358</v>
      </c>
      <c r="I110" s="449" t="s">
        <v>403</v>
      </c>
      <c r="J110" s="449" t="s">
        <v>1285</v>
      </c>
      <c r="K110" s="449" t="s">
        <v>1359</v>
      </c>
      <c r="L110" s="449" t="s">
        <v>1385</v>
      </c>
      <c r="M110" s="449" t="str">
        <f t="shared" si="5"/>
        <v>Y</v>
      </c>
      <c r="N110" s="449" t="s">
        <v>1389</v>
      </c>
      <c r="O110" s="449" t="str">
        <f t="shared" si="6"/>
        <v>N</v>
      </c>
      <c r="P110" s="449" t="s">
        <v>403</v>
      </c>
      <c r="Q110" s="449" t="s">
        <v>1362</v>
      </c>
      <c r="R110" s="78"/>
      <c r="S110" s="502" t="s">
        <v>1296</v>
      </c>
      <c r="T110" s="502" t="s">
        <v>1290</v>
      </c>
      <c r="U110" s="502" t="s">
        <v>1291</v>
      </c>
      <c r="V110" s="502"/>
      <c r="W110" s="502"/>
      <c r="X110" s="502"/>
      <c r="Y110" s="502"/>
      <c r="AA110" s="507"/>
      <c r="AB110" s="507"/>
      <c r="AC110" s="507"/>
      <c r="AD110" s="117"/>
      <c r="AE110" s="13"/>
      <c r="AF110" s="75"/>
      <c r="AG110" s="455" cm="1">
        <f t="array" ref="AG110">SUM(IF(ISBLANK(D110:Q110),1,0))</f>
        <v>0</v>
      </c>
      <c r="AH110" s="455" cm="1">
        <f t="array" ref="AH110">IF(SUM(IF(ISBLANK(S110:Y110),0,1))&gt;0,0,1)</f>
        <v>0</v>
      </c>
    </row>
    <row r="111" spans="1:34" s="31" customFormat="1" ht="30" customHeight="1" x14ac:dyDescent="0.35">
      <c r="A111" s="48">
        <f t="shared" si="4"/>
        <v>0</v>
      </c>
      <c r="D111" s="418">
        <f t="shared" si="7"/>
        <v>99</v>
      </c>
      <c r="E111" s="449" t="s">
        <v>1282</v>
      </c>
      <c r="F111" s="449" t="s">
        <v>1283</v>
      </c>
      <c r="G111" s="449" t="s">
        <v>1358</v>
      </c>
      <c r="H111" s="449" t="s">
        <v>1358</v>
      </c>
      <c r="I111" s="449" t="s">
        <v>403</v>
      </c>
      <c r="J111" s="449" t="s">
        <v>1285</v>
      </c>
      <c r="K111" s="449" t="s">
        <v>1359</v>
      </c>
      <c r="L111" s="449" t="s">
        <v>1385</v>
      </c>
      <c r="M111" s="449" t="str">
        <f t="shared" si="5"/>
        <v>Y</v>
      </c>
      <c r="N111" s="449" t="s">
        <v>1390</v>
      </c>
      <c r="O111" s="449" t="str">
        <f t="shared" si="6"/>
        <v>N</v>
      </c>
      <c r="P111" s="449" t="s">
        <v>403</v>
      </c>
      <c r="Q111" s="449" t="s">
        <v>1362</v>
      </c>
      <c r="R111" s="78"/>
      <c r="S111" s="502" t="s">
        <v>1296</v>
      </c>
      <c r="T111" s="502" t="s">
        <v>1290</v>
      </c>
      <c r="U111" s="502" t="s">
        <v>1291</v>
      </c>
      <c r="V111" s="502"/>
      <c r="W111" s="502"/>
      <c r="X111" s="502"/>
      <c r="Y111" s="502"/>
      <c r="AA111" s="507"/>
      <c r="AB111" s="507"/>
      <c r="AC111" s="507"/>
      <c r="AD111" s="117"/>
      <c r="AE111" s="13"/>
      <c r="AF111" s="75"/>
      <c r="AG111" s="455" cm="1">
        <f t="array" ref="AG111">SUM(IF(ISBLANK(D111:Q111),1,0))</f>
        <v>0</v>
      </c>
      <c r="AH111" s="455" cm="1">
        <f t="array" ref="AH111">IF(SUM(IF(ISBLANK(S111:Y111),0,1))&gt;0,0,1)</f>
        <v>0</v>
      </c>
    </row>
    <row r="112" spans="1:34" s="31" customFormat="1" ht="30" customHeight="1" x14ac:dyDescent="0.35">
      <c r="A112" s="48">
        <f t="shared" si="4"/>
        <v>0</v>
      </c>
      <c r="D112" s="418">
        <f t="shared" si="7"/>
        <v>100</v>
      </c>
      <c r="E112" s="449" t="s">
        <v>1282</v>
      </c>
      <c r="F112" s="449" t="s">
        <v>1283</v>
      </c>
      <c r="G112" s="449" t="s">
        <v>1358</v>
      </c>
      <c r="H112" s="449" t="s">
        <v>1358</v>
      </c>
      <c r="I112" s="449" t="s">
        <v>403</v>
      </c>
      <c r="J112" s="449" t="s">
        <v>1285</v>
      </c>
      <c r="K112" s="449" t="s">
        <v>1359</v>
      </c>
      <c r="L112" s="449" t="s">
        <v>1385</v>
      </c>
      <c r="M112" s="449" t="str">
        <f t="shared" si="5"/>
        <v>Y</v>
      </c>
      <c r="N112" s="449" t="s">
        <v>1391</v>
      </c>
      <c r="O112" s="449" t="str">
        <f t="shared" si="6"/>
        <v>N</v>
      </c>
      <c r="P112" s="449" t="s">
        <v>403</v>
      </c>
      <c r="Q112" s="449" t="s">
        <v>1362</v>
      </c>
      <c r="R112" s="78"/>
      <c r="S112" s="502" t="s">
        <v>1296</v>
      </c>
      <c r="T112" s="502" t="s">
        <v>1290</v>
      </c>
      <c r="U112" s="502" t="s">
        <v>1291</v>
      </c>
      <c r="V112" s="502"/>
      <c r="W112" s="502"/>
      <c r="X112" s="502"/>
      <c r="Y112" s="502"/>
      <c r="AA112" s="507"/>
      <c r="AB112" s="507"/>
      <c r="AC112" s="507"/>
      <c r="AD112" s="117"/>
      <c r="AE112" s="13"/>
      <c r="AF112" s="75"/>
      <c r="AG112" s="455" cm="1">
        <f t="array" ref="AG112">SUM(IF(ISBLANK(D112:Q112),1,0))</f>
        <v>0</v>
      </c>
      <c r="AH112" s="455" cm="1">
        <f t="array" ref="AH112">IF(SUM(IF(ISBLANK(S112:Y112),0,1))&gt;0,0,1)</f>
        <v>0</v>
      </c>
    </row>
    <row r="113" spans="1:34" s="31" customFormat="1" ht="30" customHeight="1" x14ac:dyDescent="0.35">
      <c r="A113" s="48">
        <f t="shared" si="4"/>
        <v>0</v>
      </c>
      <c r="D113" s="418">
        <f t="shared" si="7"/>
        <v>101</v>
      </c>
      <c r="E113" s="449" t="s">
        <v>1282</v>
      </c>
      <c r="F113" s="449" t="s">
        <v>1283</v>
      </c>
      <c r="G113" s="449" t="s">
        <v>1358</v>
      </c>
      <c r="H113" s="449" t="s">
        <v>1358</v>
      </c>
      <c r="I113" s="449" t="s">
        <v>403</v>
      </c>
      <c r="J113" s="449" t="s">
        <v>1285</v>
      </c>
      <c r="K113" s="449" t="s">
        <v>1359</v>
      </c>
      <c r="L113" s="449" t="s">
        <v>1385</v>
      </c>
      <c r="M113" s="449" t="str">
        <f t="shared" si="5"/>
        <v>Y</v>
      </c>
      <c r="N113" s="449" t="s">
        <v>1392</v>
      </c>
      <c r="O113" s="449" t="str">
        <f t="shared" si="6"/>
        <v>N</v>
      </c>
      <c r="P113" s="449" t="s">
        <v>403</v>
      </c>
      <c r="Q113" s="449" t="s">
        <v>1362</v>
      </c>
      <c r="R113" s="78"/>
      <c r="S113" s="502" t="s">
        <v>1296</v>
      </c>
      <c r="T113" s="502" t="s">
        <v>1290</v>
      </c>
      <c r="U113" s="502" t="s">
        <v>1291</v>
      </c>
      <c r="V113" s="502"/>
      <c r="W113" s="502"/>
      <c r="X113" s="502"/>
      <c r="Y113" s="502"/>
      <c r="AA113" s="507"/>
      <c r="AB113" s="507"/>
      <c r="AC113" s="507"/>
      <c r="AD113" s="117"/>
      <c r="AE113" s="13"/>
      <c r="AF113" s="75"/>
      <c r="AG113" s="455" cm="1">
        <f t="array" ref="AG113">SUM(IF(ISBLANK(D113:Q113),1,0))</f>
        <v>0</v>
      </c>
      <c r="AH113" s="455" cm="1">
        <f t="array" ref="AH113">IF(SUM(IF(ISBLANK(S113:Y113),0,1))&gt;0,0,1)</f>
        <v>0</v>
      </c>
    </row>
    <row r="114" spans="1:34" s="31" customFormat="1" ht="30" customHeight="1" x14ac:dyDescent="0.35">
      <c r="A114" s="48">
        <f t="shared" si="4"/>
        <v>0</v>
      </c>
      <c r="D114" s="418">
        <f t="shared" si="7"/>
        <v>102</v>
      </c>
      <c r="E114" s="449" t="s">
        <v>1282</v>
      </c>
      <c r="F114" s="449" t="s">
        <v>1283</v>
      </c>
      <c r="G114" s="449" t="s">
        <v>1358</v>
      </c>
      <c r="H114" s="449" t="s">
        <v>1358</v>
      </c>
      <c r="I114" s="449" t="s">
        <v>1365</v>
      </c>
      <c r="J114" s="449" t="s">
        <v>1285</v>
      </c>
      <c r="K114" s="449" t="s">
        <v>1359</v>
      </c>
      <c r="L114" s="449" t="s">
        <v>1385</v>
      </c>
      <c r="M114" s="449" t="str">
        <f t="shared" si="5"/>
        <v>Y</v>
      </c>
      <c r="N114" s="449" t="s">
        <v>1393</v>
      </c>
      <c r="O114" s="449" t="str">
        <f t="shared" si="6"/>
        <v>Y</v>
      </c>
      <c r="P114" s="449" t="s">
        <v>1394</v>
      </c>
      <c r="Q114" s="449" t="s">
        <v>1362</v>
      </c>
      <c r="R114" s="78"/>
      <c r="S114" s="502" t="s">
        <v>1296</v>
      </c>
      <c r="T114" s="502" t="s">
        <v>1290</v>
      </c>
      <c r="U114" s="502" t="s">
        <v>1291</v>
      </c>
      <c r="V114" s="502"/>
      <c r="W114" s="502"/>
      <c r="X114" s="502"/>
      <c r="Y114" s="502"/>
      <c r="AA114" s="507"/>
      <c r="AB114" s="507"/>
      <c r="AC114" s="507"/>
      <c r="AD114" s="117"/>
      <c r="AE114" s="13"/>
      <c r="AF114" s="75"/>
      <c r="AG114" s="455" cm="1">
        <f t="array" ref="AG114">SUM(IF(ISBLANK(D114:Q114),1,0))</f>
        <v>0</v>
      </c>
      <c r="AH114" s="455" cm="1">
        <f t="array" ref="AH114">IF(SUM(IF(ISBLANK(S114:Y114),0,1))&gt;0,0,1)</f>
        <v>0</v>
      </c>
    </row>
    <row r="115" spans="1:34" s="31" customFormat="1" ht="30" customHeight="1" x14ac:dyDescent="0.35">
      <c r="A115" s="48">
        <f t="shared" si="4"/>
        <v>0</v>
      </c>
      <c r="D115" s="418">
        <f t="shared" si="7"/>
        <v>103</v>
      </c>
      <c r="E115" s="449" t="s">
        <v>1282</v>
      </c>
      <c r="F115" s="449" t="s">
        <v>1283</v>
      </c>
      <c r="G115" s="449" t="s">
        <v>1358</v>
      </c>
      <c r="H115" s="449" t="s">
        <v>1358</v>
      </c>
      <c r="I115" s="449" t="s">
        <v>403</v>
      </c>
      <c r="J115" s="449" t="s">
        <v>1285</v>
      </c>
      <c r="K115" s="449" t="s">
        <v>1359</v>
      </c>
      <c r="L115" s="449" t="s">
        <v>1385</v>
      </c>
      <c r="M115" s="449" t="str">
        <f t="shared" si="5"/>
        <v>Y</v>
      </c>
      <c r="N115" s="449" t="s">
        <v>1395</v>
      </c>
      <c r="O115" s="449" t="str">
        <f t="shared" si="6"/>
        <v>N</v>
      </c>
      <c r="P115" s="449" t="s">
        <v>403</v>
      </c>
      <c r="Q115" s="449" t="s">
        <v>1362</v>
      </c>
      <c r="R115" s="78"/>
      <c r="S115" s="502" t="s">
        <v>1296</v>
      </c>
      <c r="T115" s="502" t="s">
        <v>1290</v>
      </c>
      <c r="U115" s="502" t="s">
        <v>1291</v>
      </c>
      <c r="V115" s="502"/>
      <c r="W115" s="502"/>
      <c r="X115" s="502"/>
      <c r="Y115" s="502"/>
      <c r="AA115" s="507"/>
      <c r="AB115" s="507"/>
      <c r="AC115" s="507"/>
      <c r="AD115" s="117"/>
      <c r="AE115" s="13"/>
      <c r="AF115" s="75"/>
      <c r="AG115" s="455" cm="1">
        <f t="array" ref="AG115">SUM(IF(ISBLANK(D115:Q115),1,0))</f>
        <v>0</v>
      </c>
      <c r="AH115" s="455" cm="1">
        <f t="array" ref="AH115">IF(SUM(IF(ISBLANK(S115:Y115),0,1))&gt;0,0,1)</f>
        <v>0</v>
      </c>
    </row>
    <row r="116" spans="1:34" s="31" customFormat="1" ht="30" customHeight="1" x14ac:dyDescent="0.35">
      <c r="A116" s="48">
        <f t="shared" si="4"/>
        <v>0</v>
      </c>
      <c r="D116" s="418">
        <f t="shared" si="7"/>
        <v>104</v>
      </c>
      <c r="E116" s="449" t="s">
        <v>1282</v>
      </c>
      <c r="F116" s="449" t="s">
        <v>1283</v>
      </c>
      <c r="G116" s="449" t="s">
        <v>1358</v>
      </c>
      <c r="H116" s="449" t="s">
        <v>1358</v>
      </c>
      <c r="I116" s="449" t="s">
        <v>403</v>
      </c>
      <c r="J116" s="449" t="s">
        <v>1285</v>
      </c>
      <c r="K116" s="449" t="s">
        <v>1359</v>
      </c>
      <c r="L116" s="449" t="s">
        <v>1385</v>
      </c>
      <c r="M116" s="449" t="str">
        <f t="shared" si="5"/>
        <v>Y</v>
      </c>
      <c r="N116" s="449" t="s">
        <v>1396</v>
      </c>
      <c r="O116" s="449" t="str">
        <f t="shared" si="6"/>
        <v>N</v>
      </c>
      <c r="P116" s="449" t="s">
        <v>403</v>
      </c>
      <c r="Q116" s="449" t="s">
        <v>1362</v>
      </c>
      <c r="R116" s="78"/>
      <c r="S116" s="502" t="s">
        <v>1296</v>
      </c>
      <c r="T116" s="502" t="s">
        <v>1290</v>
      </c>
      <c r="U116" s="502" t="s">
        <v>1291</v>
      </c>
      <c r="V116" s="502"/>
      <c r="W116" s="502"/>
      <c r="X116" s="502"/>
      <c r="Y116" s="502"/>
      <c r="AA116" s="507"/>
      <c r="AB116" s="507"/>
      <c r="AC116" s="507"/>
      <c r="AD116" s="117"/>
      <c r="AE116" s="13"/>
      <c r="AF116" s="75"/>
      <c r="AG116" s="455" cm="1">
        <f t="array" ref="AG116">SUM(IF(ISBLANK(D116:Q116),1,0))</f>
        <v>0</v>
      </c>
      <c r="AH116" s="455" cm="1">
        <f t="array" ref="AH116">IF(SUM(IF(ISBLANK(S116:Y116),0,1))&gt;0,0,1)</f>
        <v>0</v>
      </c>
    </row>
    <row r="117" spans="1:34" s="31" customFormat="1" ht="30" customHeight="1" x14ac:dyDescent="0.35">
      <c r="A117" s="48">
        <f t="shared" si="4"/>
        <v>0</v>
      </c>
      <c r="D117" s="418">
        <f t="shared" si="7"/>
        <v>105</v>
      </c>
      <c r="E117" s="449" t="s">
        <v>1282</v>
      </c>
      <c r="F117" s="449" t="s">
        <v>1283</v>
      </c>
      <c r="G117" s="449" t="s">
        <v>1358</v>
      </c>
      <c r="H117" s="449" t="s">
        <v>1358</v>
      </c>
      <c r="I117" s="449" t="s">
        <v>403</v>
      </c>
      <c r="J117" s="449" t="s">
        <v>1285</v>
      </c>
      <c r="K117" s="449" t="s">
        <v>1359</v>
      </c>
      <c r="L117" s="449" t="s">
        <v>1385</v>
      </c>
      <c r="M117" s="449" t="str">
        <f t="shared" si="5"/>
        <v>Y</v>
      </c>
      <c r="N117" s="449" t="s">
        <v>1384</v>
      </c>
      <c r="O117" s="449" t="str">
        <f t="shared" si="6"/>
        <v>N</v>
      </c>
      <c r="P117" s="449" t="s">
        <v>403</v>
      </c>
      <c r="Q117" s="449" t="s">
        <v>1362</v>
      </c>
      <c r="R117" s="78"/>
      <c r="S117" s="502" t="s">
        <v>1296</v>
      </c>
      <c r="T117" s="502" t="s">
        <v>1290</v>
      </c>
      <c r="U117" s="502" t="s">
        <v>1291</v>
      </c>
      <c r="V117" s="502"/>
      <c r="W117" s="502"/>
      <c r="X117" s="502"/>
      <c r="Y117" s="502"/>
      <c r="AA117" s="507"/>
      <c r="AB117" s="507"/>
      <c r="AC117" s="507"/>
      <c r="AD117" s="117"/>
      <c r="AE117" s="13"/>
      <c r="AF117" s="75"/>
      <c r="AG117" s="455" cm="1">
        <f t="array" ref="AG117">SUM(IF(ISBLANK(D117:Q117),1,0))</f>
        <v>0</v>
      </c>
      <c r="AH117" s="455" cm="1">
        <f t="array" ref="AH117">IF(SUM(IF(ISBLANK(S117:Y117),0,1))&gt;0,0,1)</f>
        <v>0</v>
      </c>
    </row>
    <row r="118" spans="1:34" s="31" customFormat="1" ht="30" customHeight="1" x14ac:dyDescent="0.35">
      <c r="A118" s="48">
        <f t="shared" si="4"/>
        <v>0</v>
      </c>
      <c r="D118" s="418">
        <f t="shared" si="7"/>
        <v>106</v>
      </c>
      <c r="E118" s="449" t="s">
        <v>1397</v>
      </c>
      <c r="F118" s="449" t="s">
        <v>1398</v>
      </c>
      <c r="G118" s="449" t="s">
        <v>1176</v>
      </c>
      <c r="H118" s="449" t="s">
        <v>1176</v>
      </c>
      <c r="I118" s="449" t="s">
        <v>1176</v>
      </c>
      <c r="J118" s="449" t="s">
        <v>1399</v>
      </c>
      <c r="K118" s="449" t="s">
        <v>1400</v>
      </c>
      <c r="L118" s="449" t="s">
        <v>1401</v>
      </c>
      <c r="M118" s="449" t="str">
        <f t="shared" si="5"/>
        <v>Y</v>
      </c>
      <c r="N118" s="449" t="s">
        <v>1402</v>
      </c>
      <c r="O118" s="449" t="str">
        <f t="shared" si="6"/>
        <v>Y</v>
      </c>
      <c r="P118" s="449" t="s">
        <v>1403</v>
      </c>
      <c r="Q118" s="449" t="s">
        <v>1404</v>
      </c>
      <c r="R118" s="78"/>
      <c r="S118" s="502" t="s">
        <v>1405</v>
      </c>
      <c r="T118" s="502" t="s">
        <v>1406</v>
      </c>
      <c r="U118" s="502" t="s">
        <v>1407</v>
      </c>
      <c r="V118" s="502"/>
      <c r="W118" s="502"/>
      <c r="X118" s="502"/>
      <c r="Y118" s="502"/>
      <c r="AA118" s="507"/>
      <c r="AB118" s="507"/>
      <c r="AC118" s="507"/>
      <c r="AD118" s="117"/>
      <c r="AE118" s="13"/>
      <c r="AF118" s="75"/>
      <c r="AG118" s="455" cm="1">
        <f t="array" ref="AG118">SUM(IF(ISBLANK(D118:Q118),1,0))</f>
        <v>0</v>
      </c>
      <c r="AH118" s="455" cm="1">
        <f t="array" ref="AH118">IF(SUM(IF(ISBLANK(S118:Y118),0,1))&gt;0,0,1)</f>
        <v>0</v>
      </c>
    </row>
    <row r="119" spans="1:34" s="31" customFormat="1" ht="30" customHeight="1" x14ac:dyDescent="0.35">
      <c r="A119" s="48">
        <f t="shared" si="4"/>
        <v>0</v>
      </c>
      <c r="D119" s="418">
        <f t="shared" si="7"/>
        <v>107</v>
      </c>
      <c r="E119" s="449" t="s">
        <v>1397</v>
      </c>
      <c r="F119" s="449" t="s">
        <v>1398</v>
      </c>
      <c r="G119" s="449" t="s">
        <v>1176</v>
      </c>
      <c r="H119" s="449" t="s">
        <v>1408</v>
      </c>
      <c r="I119" s="449" t="s">
        <v>1408</v>
      </c>
      <c r="J119" s="449" t="s">
        <v>1399</v>
      </c>
      <c r="K119" s="449" t="s">
        <v>1400</v>
      </c>
      <c r="L119" s="449" t="s">
        <v>1401</v>
      </c>
      <c r="M119" s="449" t="str">
        <f t="shared" si="5"/>
        <v>Y</v>
      </c>
      <c r="N119" s="449" t="s">
        <v>1409</v>
      </c>
      <c r="O119" s="449" t="str">
        <f t="shared" si="6"/>
        <v>Y</v>
      </c>
      <c r="P119" s="449" t="s">
        <v>1410</v>
      </c>
      <c r="Q119" s="449" t="s">
        <v>1404</v>
      </c>
      <c r="R119" s="78"/>
      <c r="S119" s="502" t="s">
        <v>1411</v>
      </c>
      <c r="T119" s="502" t="s">
        <v>1412</v>
      </c>
      <c r="U119" s="502" t="s">
        <v>1413</v>
      </c>
      <c r="V119" s="502"/>
      <c r="W119" s="502"/>
      <c r="X119" s="502"/>
      <c r="Y119" s="502"/>
      <c r="AA119" s="507"/>
      <c r="AB119" s="507"/>
      <c r="AC119" s="507"/>
      <c r="AD119" s="117"/>
      <c r="AE119" s="13"/>
      <c r="AF119" s="75"/>
      <c r="AG119" s="455" cm="1">
        <f t="array" ref="AG119">SUM(IF(ISBLANK(D119:Q119),1,0))</f>
        <v>0</v>
      </c>
      <c r="AH119" s="455" cm="1">
        <f t="array" ref="AH119">IF(SUM(IF(ISBLANK(S119:Y119),0,1))&gt;0,0,1)</f>
        <v>0</v>
      </c>
    </row>
    <row r="120" spans="1:34" s="31" customFormat="1" ht="30" customHeight="1" x14ac:dyDescent="0.35">
      <c r="A120" s="48">
        <f t="shared" si="4"/>
        <v>0</v>
      </c>
      <c r="D120" s="418">
        <f t="shared" si="7"/>
        <v>108</v>
      </c>
      <c r="E120" s="449" t="s">
        <v>1397</v>
      </c>
      <c r="F120" s="449" t="s">
        <v>1398</v>
      </c>
      <c r="G120" s="449" t="s">
        <v>1176</v>
      </c>
      <c r="H120" s="449" t="s">
        <v>1414</v>
      </c>
      <c r="I120" s="449" t="s">
        <v>403</v>
      </c>
      <c r="J120" s="449" t="s">
        <v>1399</v>
      </c>
      <c r="K120" s="449" t="s">
        <v>1400</v>
      </c>
      <c r="L120" s="449" t="s">
        <v>1401</v>
      </c>
      <c r="M120" s="449" t="str">
        <f t="shared" si="5"/>
        <v>Y</v>
      </c>
      <c r="N120" s="449" t="s">
        <v>1415</v>
      </c>
      <c r="O120" s="449" t="str">
        <f t="shared" si="6"/>
        <v>N</v>
      </c>
      <c r="P120" s="449" t="s">
        <v>403</v>
      </c>
      <c r="Q120" s="449" t="s">
        <v>1404</v>
      </c>
      <c r="R120" s="78"/>
      <c r="S120" s="502" t="s">
        <v>1405</v>
      </c>
      <c r="T120" s="502" t="s">
        <v>1406</v>
      </c>
      <c r="U120" s="502" t="s">
        <v>1407</v>
      </c>
      <c r="V120" s="502"/>
      <c r="W120" s="502"/>
      <c r="X120" s="502"/>
      <c r="Y120" s="502"/>
      <c r="AA120" s="507"/>
      <c r="AB120" s="507"/>
      <c r="AC120" s="507"/>
      <c r="AD120" s="117"/>
      <c r="AE120" s="13"/>
      <c r="AF120" s="75"/>
      <c r="AG120" s="455" cm="1">
        <f t="array" ref="AG120">SUM(IF(ISBLANK(D120:Q120),1,0))</f>
        <v>0</v>
      </c>
      <c r="AH120" s="455" cm="1">
        <f t="array" ref="AH120">IF(SUM(IF(ISBLANK(S120:Y120),0,1))&gt;0,0,1)</f>
        <v>0</v>
      </c>
    </row>
    <row r="121" spans="1:34" s="31" customFormat="1" ht="30" customHeight="1" x14ac:dyDescent="0.35">
      <c r="A121" s="48">
        <f t="shared" si="4"/>
        <v>0</v>
      </c>
      <c r="D121" s="418">
        <f t="shared" si="7"/>
        <v>109</v>
      </c>
      <c r="E121" s="449" t="s">
        <v>1397</v>
      </c>
      <c r="F121" s="449" t="s">
        <v>1398</v>
      </c>
      <c r="G121" s="449" t="s">
        <v>1176</v>
      </c>
      <c r="H121" s="449" t="s">
        <v>1414</v>
      </c>
      <c r="I121" s="449" t="s">
        <v>1414</v>
      </c>
      <c r="J121" s="449" t="s">
        <v>1399</v>
      </c>
      <c r="K121" s="449" t="s">
        <v>1400</v>
      </c>
      <c r="L121" s="449" t="s">
        <v>1401</v>
      </c>
      <c r="M121" s="449" t="str">
        <f t="shared" si="5"/>
        <v>Y</v>
      </c>
      <c r="N121" s="449" t="s">
        <v>1416</v>
      </c>
      <c r="O121" s="449" t="str">
        <f t="shared" si="6"/>
        <v>Y</v>
      </c>
      <c r="P121" s="449" t="s">
        <v>1417</v>
      </c>
      <c r="Q121" s="449" t="s">
        <v>1404</v>
      </c>
      <c r="R121" s="78"/>
      <c r="S121" s="502" t="s">
        <v>1405</v>
      </c>
      <c r="T121" s="502" t="s">
        <v>1406</v>
      </c>
      <c r="U121" s="502" t="s">
        <v>1407</v>
      </c>
      <c r="V121" s="502"/>
      <c r="W121" s="502"/>
      <c r="X121" s="502"/>
      <c r="Y121" s="502"/>
      <c r="AA121" s="507"/>
      <c r="AB121" s="507"/>
      <c r="AC121" s="507"/>
      <c r="AD121" s="117"/>
      <c r="AE121" s="13"/>
      <c r="AF121" s="75"/>
      <c r="AG121" s="455" cm="1">
        <f t="array" ref="AG121">SUM(IF(ISBLANK(D121:Q121),1,0))</f>
        <v>0</v>
      </c>
      <c r="AH121" s="455" cm="1">
        <f t="array" ref="AH121">IF(SUM(IF(ISBLANK(S121:Y121),0,1))&gt;0,0,1)</f>
        <v>0</v>
      </c>
    </row>
    <row r="122" spans="1:34" s="31" customFormat="1" ht="30" customHeight="1" x14ac:dyDescent="0.35">
      <c r="A122" s="48">
        <f t="shared" si="4"/>
        <v>0</v>
      </c>
      <c r="D122" s="418">
        <f t="shared" si="7"/>
        <v>110</v>
      </c>
      <c r="E122" s="449" t="s">
        <v>1397</v>
      </c>
      <c r="F122" s="449" t="s">
        <v>1398</v>
      </c>
      <c r="G122" s="449" t="s">
        <v>1176</v>
      </c>
      <c r="H122" s="449" t="s">
        <v>1414</v>
      </c>
      <c r="I122" s="449" t="s">
        <v>1365</v>
      </c>
      <c r="J122" s="449" t="s">
        <v>1399</v>
      </c>
      <c r="K122" s="449" t="s">
        <v>1400</v>
      </c>
      <c r="L122" s="449" t="s">
        <v>1401</v>
      </c>
      <c r="M122" s="449" t="str">
        <f t="shared" si="5"/>
        <v>Y</v>
      </c>
      <c r="N122" s="449" t="s">
        <v>1418</v>
      </c>
      <c r="O122" s="449" t="str">
        <f t="shared" si="6"/>
        <v>Y</v>
      </c>
      <c r="P122" s="449" t="s">
        <v>1419</v>
      </c>
      <c r="Q122" s="449" t="s">
        <v>1404</v>
      </c>
      <c r="R122" s="78"/>
      <c r="S122" s="502" t="s">
        <v>1420</v>
      </c>
      <c r="T122" s="502" t="s">
        <v>1421</v>
      </c>
      <c r="U122" s="502" t="s">
        <v>1406</v>
      </c>
      <c r="V122" s="502"/>
      <c r="W122" s="502"/>
      <c r="X122" s="502"/>
      <c r="Y122" s="502"/>
      <c r="AA122" s="507"/>
      <c r="AB122" s="507"/>
      <c r="AC122" s="507"/>
      <c r="AD122" s="117"/>
      <c r="AE122" s="13"/>
      <c r="AF122" s="75"/>
      <c r="AG122" s="455" cm="1">
        <f t="array" ref="AG122">SUM(IF(ISBLANK(D122:Q122),1,0))</f>
        <v>0</v>
      </c>
      <c r="AH122" s="455" cm="1">
        <f t="array" ref="AH122">IF(SUM(IF(ISBLANK(S122:Y122),0,1))&gt;0,0,1)</f>
        <v>0</v>
      </c>
    </row>
    <row r="123" spans="1:34" s="31" customFormat="1" ht="30" customHeight="1" x14ac:dyDescent="0.35">
      <c r="A123" s="48">
        <f t="shared" si="4"/>
        <v>0</v>
      </c>
      <c r="D123" s="418">
        <f t="shared" si="7"/>
        <v>111</v>
      </c>
      <c r="E123" s="449" t="s">
        <v>1397</v>
      </c>
      <c r="F123" s="449" t="s">
        <v>1398</v>
      </c>
      <c r="G123" s="449" t="s">
        <v>1408</v>
      </c>
      <c r="H123" s="449" t="s">
        <v>1414</v>
      </c>
      <c r="I123" s="449" t="s">
        <v>403</v>
      </c>
      <c r="J123" s="449" t="s">
        <v>1399</v>
      </c>
      <c r="K123" s="449" t="s">
        <v>1400</v>
      </c>
      <c r="L123" s="449" t="s">
        <v>1422</v>
      </c>
      <c r="M123" s="449" t="str">
        <f t="shared" si="5"/>
        <v>Y</v>
      </c>
      <c r="N123" s="449" t="s">
        <v>1423</v>
      </c>
      <c r="O123" s="449" t="str">
        <f t="shared" si="6"/>
        <v>N</v>
      </c>
      <c r="P123" s="449" t="s">
        <v>403</v>
      </c>
      <c r="Q123" s="449" t="s">
        <v>1424</v>
      </c>
      <c r="R123" s="78"/>
      <c r="S123" s="502" t="s">
        <v>1425</v>
      </c>
      <c r="T123" s="502" t="s">
        <v>1426</v>
      </c>
      <c r="U123" s="502" t="s">
        <v>1406</v>
      </c>
      <c r="V123" s="502" t="s">
        <v>1407</v>
      </c>
      <c r="W123" s="502"/>
      <c r="X123" s="502"/>
      <c r="Y123" s="502"/>
      <c r="AA123" s="507"/>
      <c r="AB123" s="507"/>
      <c r="AC123" s="507"/>
      <c r="AD123" s="117"/>
      <c r="AE123" s="13"/>
      <c r="AF123" s="75"/>
      <c r="AG123" s="455" cm="1">
        <f t="array" ref="AG123">SUM(IF(ISBLANK(D123:Q123),1,0))</f>
        <v>0</v>
      </c>
      <c r="AH123" s="455" cm="1">
        <f t="array" ref="AH123">IF(SUM(IF(ISBLANK(S123:Y123),0,1))&gt;0,0,1)</f>
        <v>0</v>
      </c>
    </row>
    <row r="124" spans="1:34" s="31" customFormat="1" ht="30" customHeight="1" x14ac:dyDescent="0.35">
      <c r="A124" s="48">
        <f t="shared" si="4"/>
        <v>0</v>
      </c>
      <c r="D124" s="418">
        <f t="shared" si="7"/>
        <v>112</v>
      </c>
      <c r="E124" s="449" t="s">
        <v>1397</v>
      </c>
      <c r="F124" s="449" t="s">
        <v>1398</v>
      </c>
      <c r="G124" s="449" t="s">
        <v>1408</v>
      </c>
      <c r="H124" s="449" t="s">
        <v>1414</v>
      </c>
      <c r="I124" s="449" t="s">
        <v>1414</v>
      </c>
      <c r="J124" s="449" t="s">
        <v>1399</v>
      </c>
      <c r="K124" s="449" t="s">
        <v>1400</v>
      </c>
      <c r="L124" s="449" t="s">
        <v>1422</v>
      </c>
      <c r="M124" s="449" t="str">
        <f t="shared" si="5"/>
        <v>Y</v>
      </c>
      <c r="N124" s="449" t="s">
        <v>1427</v>
      </c>
      <c r="O124" s="449" t="str">
        <f t="shared" si="6"/>
        <v>Y</v>
      </c>
      <c r="P124" s="449" t="s">
        <v>1428</v>
      </c>
      <c r="Q124" s="449" t="s">
        <v>1424</v>
      </c>
      <c r="R124" s="78"/>
      <c r="S124" s="502" t="s">
        <v>1425</v>
      </c>
      <c r="T124" s="502" t="s">
        <v>1426</v>
      </c>
      <c r="U124" s="502" t="s">
        <v>1406</v>
      </c>
      <c r="V124" s="502" t="s">
        <v>1407</v>
      </c>
      <c r="W124" s="502"/>
      <c r="X124" s="502"/>
      <c r="Y124" s="502"/>
      <c r="AA124" s="507"/>
      <c r="AB124" s="507"/>
      <c r="AC124" s="507"/>
      <c r="AD124" s="117"/>
      <c r="AE124" s="13"/>
      <c r="AF124" s="75"/>
      <c r="AG124" s="455" cm="1">
        <f t="array" ref="AG124">SUM(IF(ISBLANK(D124:Q124),1,0))</f>
        <v>0</v>
      </c>
      <c r="AH124" s="455" cm="1">
        <f t="array" ref="AH124">IF(SUM(IF(ISBLANK(S124:Y124),0,1))&gt;0,0,1)</f>
        <v>0</v>
      </c>
    </row>
    <row r="125" spans="1:34" s="31" customFormat="1" ht="30" customHeight="1" x14ac:dyDescent="0.35">
      <c r="A125" s="48">
        <f t="shared" si="4"/>
        <v>0</v>
      </c>
      <c r="D125" s="418">
        <f t="shared" si="7"/>
        <v>113</v>
      </c>
      <c r="E125" s="449" t="s">
        <v>1397</v>
      </c>
      <c r="F125" s="449" t="s">
        <v>1398</v>
      </c>
      <c r="G125" s="449" t="s">
        <v>1429</v>
      </c>
      <c r="H125" s="449" t="s">
        <v>1429</v>
      </c>
      <c r="I125" s="449" t="s">
        <v>403</v>
      </c>
      <c r="J125" s="449" t="s">
        <v>1399</v>
      </c>
      <c r="K125" s="449" t="s">
        <v>1400</v>
      </c>
      <c r="L125" s="449" t="s">
        <v>1430</v>
      </c>
      <c r="M125" s="449" t="str">
        <f t="shared" si="5"/>
        <v>Y</v>
      </c>
      <c r="N125" s="449" t="s">
        <v>1431</v>
      </c>
      <c r="O125" s="449" t="str">
        <f t="shared" si="6"/>
        <v>N</v>
      </c>
      <c r="P125" s="449" t="s">
        <v>403</v>
      </c>
      <c r="Q125" s="449" t="s">
        <v>1432</v>
      </c>
      <c r="R125" s="78"/>
      <c r="S125" s="502" t="s">
        <v>1405</v>
      </c>
      <c r="T125" s="502" t="s">
        <v>1426</v>
      </c>
      <c r="U125" s="502" t="s">
        <v>1406</v>
      </c>
      <c r="V125" s="502" t="s">
        <v>1407</v>
      </c>
      <c r="W125" s="502"/>
      <c r="X125" s="502"/>
      <c r="Y125" s="502"/>
      <c r="AA125" s="507"/>
      <c r="AB125" s="507"/>
      <c r="AC125" s="507"/>
      <c r="AD125" s="117"/>
      <c r="AE125" s="13"/>
      <c r="AF125" s="75"/>
      <c r="AG125" s="455" cm="1">
        <f t="array" ref="AG125">SUM(IF(ISBLANK(D125:Q125),1,0))</f>
        <v>0</v>
      </c>
      <c r="AH125" s="455" cm="1">
        <f t="array" ref="AH125">IF(SUM(IF(ISBLANK(S125:Y125),0,1))&gt;0,0,1)</f>
        <v>0</v>
      </c>
    </row>
    <row r="126" spans="1:34" s="31" customFormat="1" ht="30" customHeight="1" x14ac:dyDescent="0.35">
      <c r="A126" s="48">
        <f t="shared" si="4"/>
        <v>0</v>
      </c>
      <c r="D126" s="418">
        <f t="shared" si="7"/>
        <v>114</v>
      </c>
      <c r="E126" s="449" t="s">
        <v>1397</v>
      </c>
      <c r="F126" s="449" t="s">
        <v>1398</v>
      </c>
      <c r="G126" s="449" t="s">
        <v>1429</v>
      </c>
      <c r="H126" s="449" t="s">
        <v>1429</v>
      </c>
      <c r="I126" s="449" t="s">
        <v>403</v>
      </c>
      <c r="J126" s="449" t="s">
        <v>1399</v>
      </c>
      <c r="K126" s="449" t="s">
        <v>1400</v>
      </c>
      <c r="L126" s="449" t="s">
        <v>1430</v>
      </c>
      <c r="M126" s="449" t="str">
        <f t="shared" si="5"/>
        <v>Y</v>
      </c>
      <c r="N126" s="449" t="s">
        <v>1433</v>
      </c>
      <c r="O126" s="449" t="str">
        <f t="shared" si="6"/>
        <v>N</v>
      </c>
      <c r="P126" s="449" t="s">
        <v>403</v>
      </c>
      <c r="Q126" s="449" t="s">
        <v>1432</v>
      </c>
      <c r="R126" s="78"/>
      <c r="S126" s="502" t="s">
        <v>1405</v>
      </c>
      <c r="T126" s="502" t="s">
        <v>1426</v>
      </c>
      <c r="U126" s="502" t="s">
        <v>1406</v>
      </c>
      <c r="V126" s="502" t="s">
        <v>1407</v>
      </c>
      <c r="W126" s="502"/>
      <c r="X126" s="502"/>
      <c r="Y126" s="502"/>
      <c r="AA126" s="507"/>
      <c r="AB126" s="507"/>
      <c r="AC126" s="507"/>
      <c r="AD126" s="117"/>
      <c r="AE126" s="13"/>
      <c r="AF126" s="75"/>
      <c r="AG126" s="455" cm="1">
        <f t="array" ref="AG126">SUM(IF(ISBLANK(D126:Q126),1,0))</f>
        <v>0</v>
      </c>
      <c r="AH126" s="455" cm="1">
        <f t="array" ref="AH126">IF(SUM(IF(ISBLANK(S126:Y126),0,1))&gt;0,0,1)</f>
        <v>0</v>
      </c>
    </row>
    <row r="127" spans="1:34" s="31" customFormat="1" ht="30" customHeight="1" x14ac:dyDescent="0.35">
      <c r="A127" s="48">
        <f t="shared" si="4"/>
        <v>0</v>
      </c>
      <c r="D127" s="418">
        <f t="shared" si="7"/>
        <v>115</v>
      </c>
      <c r="E127" s="449" t="s">
        <v>1397</v>
      </c>
      <c r="F127" s="449" t="s">
        <v>1398</v>
      </c>
      <c r="G127" s="449" t="s">
        <v>1429</v>
      </c>
      <c r="H127" s="449" t="s">
        <v>1429</v>
      </c>
      <c r="I127" s="449" t="s">
        <v>403</v>
      </c>
      <c r="J127" s="449" t="s">
        <v>1399</v>
      </c>
      <c r="K127" s="449" t="s">
        <v>1400</v>
      </c>
      <c r="L127" s="449" t="s">
        <v>1430</v>
      </c>
      <c r="M127" s="449" t="str">
        <f t="shared" si="5"/>
        <v>Y</v>
      </c>
      <c r="N127" s="449" t="s">
        <v>1434</v>
      </c>
      <c r="O127" s="449" t="str">
        <f t="shared" si="6"/>
        <v>N</v>
      </c>
      <c r="P127" s="449" t="s">
        <v>403</v>
      </c>
      <c r="Q127" s="449" t="s">
        <v>1432</v>
      </c>
      <c r="R127" s="78"/>
      <c r="S127" s="502" t="s">
        <v>1405</v>
      </c>
      <c r="T127" s="502" t="s">
        <v>1426</v>
      </c>
      <c r="U127" s="502" t="s">
        <v>1406</v>
      </c>
      <c r="V127" s="502" t="s">
        <v>1407</v>
      </c>
      <c r="W127" s="502"/>
      <c r="X127" s="502"/>
      <c r="Y127" s="502"/>
      <c r="AA127" s="507"/>
      <c r="AB127" s="507"/>
      <c r="AC127" s="507"/>
      <c r="AD127" s="117"/>
      <c r="AE127" s="13"/>
      <c r="AF127" s="75"/>
      <c r="AG127" s="455" cm="1">
        <f t="array" ref="AG127">SUM(IF(ISBLANK(D127:Q127),1,0))</f>
        <v>0</v>
      </c>
      <c r="AH127" s="455" cm="1">
        <f t="array" ref="AH127">IF(SUM(IF(ISBLANK(S127:Y127),0,1))&gt;0,0,1)</f>
        <v>0</v>
      </c>
    </row>
    <row r="128" spans="1:34" s="31" customFormat="1" ht="30" customHeight="1" x14ac:dyDescent="0.35">
      <c r="A128" s="48">
        <f t="shared" si="4"/>
        <v>0</v>
      </c>
      <c r="D128" s="418">
        <f t="shared" si="7"/>
        <v>116</v>
      </c>
      <c r="E128" s="449" t="s">
        <v>1397</v>
      </c>
      <c r="F128" s="449" t="s">
        <v>1398</v>
      </c>
      <c r="G128" s="449" t="s">
        <v>1196</v>
      </c>
      <c r="H128" s="449" t="s">
        <v>1196</v>
      </c>
      <c r="I128" s="449" t="s">
        <v>1196</v>
      </c>
      <c r="J128" s="449" t="s">
        <v>1399</v>
      </c>
      <c r="K128" s="449" t="s">
        <v>1400</v>
      </c>
      <c r="L128" s="449" t="s">
        <v>1435</v>
      </c>
      <c r="M128" s="449" t="str">
        <f t="shared" si="5"/>
        <v>Y</v>
      </c>
      <c r="N128" s="449" t="s">
        <v>1436</v>
      </c>
      <c r="O128" s="449" t="str">
        <f t="shared" si="6"/>
        <v>Y</v>
      </c>
      <c r="P128" s="449" t="s">
        <v>1437</v>
      </c>
      <c r="Q128" s="449" t="s">
        <v>1438</v>
      </c>
      <c r="R128" s="78"/>
      <c r="S128" s="502" t="s">
        <v>1405</v>
      </c>
      <c r="T128" s="502" t="s">
        <v>1439</v>
      </c>
      <c r="U128" s="502" t="s">
        <v>1406</v>
      </c>
      <c r="V128" s="502"/>
      <c r="W128" s="502"/>
      <c r="X128" s="502"/>
      <c r="Y128" s="502"/>
      <c r="AA128" s="507"/>
      <c r="AB128" s="507"/>
      <c r="AC128" s="507"/>
      <c r="AD128" s="117"/>
      <c r="AE128" s="13"/>
      <c r="AF128" s="75"/>
      <c r="AG128" s="455" cm="1">
        <f t="array" ref="AG128">SUM(IF(ISBLANK(D128:Q128),1,0))</f>
        <v>0</v>
      </c>
      <c r="AH128" s="455" cm="1">
        <f t="array" ref="AH128">IF(SUM(IF(ISBLANK(S128:Y128),0,1))&gt;0,0,1)</f>
        <v>0</v>
      </c>
    </row>
    <row r="129" spans="1:34" s="31" customFormat="1" ht="30" customHeight="1" x14ac:dyDescent="0.35">
      <c r="A129" s="48">
        <f t="shared" si="4"/>
        <v>0</v>
      </c>
      <c r="D129" s="418">
        <f t="shared" si="7"/>
        <v>117</v>
      </c>
      <c r="E129" s="449" t="s">
        <v>1397</v>
      </c>
      <c r="F129" s="449" t="s">
        <v>1398</v>
      </c>
      <c r="G129" s="449" t="s">
        <v>1196</v>
      </c>
      <c r="H129" s="449" t="s">
        <v>1196</v>
      </c>
      <c r="I129" s="449" t="s">
        <v>1440</v>
      </c>
      <c r="J129" s="449" t="s">
        <v>1399</v>
      </c>
      <c r="K129" s="449" t="s">
        <v>1400</v>
      </c>
      <c r="L129" s="449" t="s">
        <v>1435</v>
      </c>
      <c r="M129" s="449" t="str">
        <f t="shared" si="5"/>
        <v>Y</v>
      </c>
      <c r="N129" s="449" t="s">
        <v>1441</v>
      </c>
      <c r="O129" s="449" t="str">
        <f t="shared" si="6"/>
        <v>Y</v>
      </c>
      <c r="P129" s="449" t="s">
        <v>1442</v>
      </c>
      <c r="Q129" s="449" t="s">
        <v>1438</v>
      </c>
      <c r="R129" s="78"/>
      <c r="S129" s="502" t="s">
        <v>1405</v>
      </c>
      <c r="T129" s="502" t="s">
        <v>1439</v>
      </c>
      <c r="U129" s="502" t="s">
        <v>1406</v>
      </c>
      <c r="V129" s="502"/>
      <c r="W129" s="502"/>
      <c r="X129" s="502"/>
      <c r="Y129" s="502"/>
      <c r="AA129" s="507"/>
      <c r="AB129" s="507"/>
      <c r="AC129" s="507"/>
      <c r="AD129" s="117"/>
      <c r="AE129" s="13"/>
      <c r="AF129" s="75"/>
      <c r="AG129" s="455" cm="1">
        <f t="array" ref="AG129">SUM(IF(ISBLANK(D129:Q129),1,0))</f>
        <v>0</v>
      </c>
      <c r="AH129" s="455" cm="1">
        <f t="array" ref="AH129">IF(SUM(IF(ISBLANK(S129:Y129),0,1))&gt;0,0,1)</f>
        <v>0</v>
      </c>
    </row>
    <row r="130" spans="1:34" s="31" customFormat="1" ht="30" customHeight="1" x14ac:dyDescent="0.35">
      <c r="A130" s="48">
        <f t="shared" si="4"/>
        <v>0</v>
      </c>
      <c r="D130" s="418">
        <f t="shared" si="7"/>
        <v>118</v>
      </c>
      <c r="E130" s="449" t="s">
        <v>1397</v>
      </c>
      <c r="F130" s="449" t="s">
        <v>1398</v>
      </c>
      <c r="G130" s="449" t="s">
        <v>1196</v>
      </c>
      <c r="H130" s="449" t="s">
        <v>1440</v>
      </c>
      <c r="I130" s="449" t="s">
        <v>403</v>
      </c>
      <c r="J130" s="449" t="s">
        <v>1399</v>
      </c>
      <c r="K130" s="449" t="s">
        <v>1400</v>
      </c>
      <c r="L130" s="449" t="s">
        <v>1435</v>
      </c>
      <c r="M130" s="449" t="str">
        <f t="shared" si="5"/>
        <v>Y</v>
      </c>
      <c r="N130" s="449" t="s">
        <v>1443</v>
      </c>
      <c r="O130" s="449" t="str">
        <f t="shared" si="6"/>
        <v>N</v>
      </c>
      <c r="P130" s="449" t="s">
        <v>403</v>
      </c>
      <c r="Q130" s="449" t="s">
        <v>1438</v>
      </c>
      <c r="R130" s="78"/>
      <c r="S130" s="502" t="s">
        <v>1405</v>
      </c>
      <c r="T130" s="502" t="s">
        <v>1439</v>
      </c>
      <c r="U130" s="502" t="s">
        <v>1406</v>
      </c>
      <c r="V130" s="502"/>
      <c r="W130" s="502"/>
      <c r="X130" s="502"/>
      <c r="Y130" s="502"/>
      <c r="AA130" s="507"/>
      <c r="AB130" s="507"/>
      <c r="AC130" s="507"/>
      <c r="AD130" s="117"/>
      <c r="AE130" s="13"/>
      <c r="AF130" s="75"/>
      <c r="AG130" s="455" cm="1">
        <f t="array" ref="AG130">SUM(IF(ISBLANK(D130:Q130),1,0))</f>
        <v>0</v>
      </c>
      <c r="AH130" s="455" cm="1">
        <f t="array" ref="AH130">IF(SUM(IF(ISBLANK(S130:Y130),0,1))&gt;0,0,1)</f>
        <v>0</v>
      </c>
    </row>
    <row r="131" spans="1:34" s="31" customFormat="1" ht="30" customHeight="1" x14ac:dyDescent="0.35">
      <c r="A131" s="48">
        <f t="shared" si="4"/>
        <v>0</v>
      </c>
      <c r="D131" s="418">
        <f t="shared" si="7"/>
        <v>119</v>
      </c>
      <c r="E131" s="449" t="s">
        <v>1397</v>
      </c>
      <c r="F131" s="449" t="s">
        <v>1398</v>
      </c>
      <c r="G131" s="449" t="s">
        <v>1196</v>
      </c>
      <c r="H131" s="449" t="s">
        <v>1196</v>
      </c>
      <c r="I131" s="449" t="s">
        <v>403</v>
      </c>
      <c r="J131" s="449" t="s">
        <v>1399</v>
      </c>
      <c r="K131" s="449" t="s">
        <v>1400</v>
      </c>
      <c r="L131" s="449" t="s">
        <v>1435</v>
      </c>
      <c r="M131" s="449" t="str">
        <f t="shared" si="5"/>
        <v>Y</v>
      </c>
      <c r="N131" s="449" t="s">
        <v>1444</v>
      </c>
      <c r="O131" s="449" t="str">
        <f t="shared" si="6"/>
        <v>N</v>
      </c>
      <c r="P131" s="449" t="s">
        <v>403</v>
      </c>
      <c r="Q131" s="449" t="s">
        <v>1438</v>
      </c>
      <c r="R131" s="78"/>
      <c r="S131" s="502" t="s">
        <v>1405</v>
      </c>
      <c r="T131" s="502" t="s">
        <v>1439</v>
      </c>
      <c r="U131" s="502" t="s">
        <v>1406</v>
      </c>
      <c r="V131" s="502"/>
      <c r="W131" s="502"/>
      <c r="X131" s="502"/>
      <c r="Y131" s="502"/>
      <c r="AA131" s="507"/>
      <c r="AB131" s="507"/>
      <c r="AC131" s="507"/>
      <c r="AD131" s="117"/>
      <c r="AE131" s="13"/>
      <c r="AF131" s="75"/>
      <c r="AG131" s="455" cm="1">
        <f t="array" ref="AG131">SUM(IF(ISBLANK(D131:Q131),1,0))</f>
        <v>0</v>
      </c>
      <c r="AH131" s="455" cm="1">
        <f t="array" ref="AH131">IF(SUM(IF(ISBLANK(S131:Y131),0,1))&gt;0,0,1)</f>
        <v>0</v>
      </c>
    </row>
    <row r="132" spans="1:34" s="31" customFormat="1" ht="30" customHeight="1" x14ac:dyDescent="0.35">
      <c r="A132" s="48">
        <f t="shared" si="4"/>
        <v>0</v>
      </c>
      <c r="D132" s="418">
        <f t="shared" si="7"/>
        <v>120</v>
      </c>
      <c r="E132" s="449" t="s">
        <v>1397</v>
      </c>
      <c r="F132" s="449" t="s">
        <v>1398</v>
      </c>
      <c r="G132" s="449" t="s">
        <v>1196</v>
      </c>
      <c r="H132" s="449" t="s">
        <v>1196</v>
      </c>
      <c r="I132" s="449" t="s">
        <v>403</v>
      </c>
      <c r="J132" s="449" t="s">
        <v>1399</v>
      </c>
      <c r="K132" s="449" t="s">
        <v>1400</v>
      </c>
      <c r="L132" s="449" t="s">
        <v>1435</v>
      </c>
      <c r="M132" s="449" t="str">
        <f t="shared" si="5"/>
        <v>Y</v>
      </c>
      <c r="N132" s="449" t="s">
        <v>1445</v>
      </c>
      <c r="O132" s="449" t="str">
        <f t="shared" si="6"/>
        <v>N</v>
      </c>
      <c r="P132" s="449" t="s">
        <v>403</v>
      </c>
      <c r="Q132" s="449" t="s">
        <v>1438</v>
      </c>
      <c r="R132" s="78"/>
      <c r="S132" s="502" t="s">
        <v>1405</v>
      </c>
      <c r="T132" s="502" t="s">
        <v>1439</v>
      </c>
      <c r="U132" s="502" t="s">
        <v>1446</v>
      </c>
      <c r="V132" s="502"/>
      <c r="W132" s="502"/>
      <c r="X132" s="502"/>
      <c r="Y132" s="502"/>
      <c r="AA132" s="507"/>
      <c r="AB132" s="507"/>
      <c r="AC132" s="507"/>
      <c r="AD132" s="117"/>
      <c r="AE132" s="13"/>
      <c r="AF132" s="75"/>
      <c r="AG132" s="455" cm="1">
        <f t="array" ref="AG132">SUM(IF(ISBLANK(D132:Q132),1,0))</f>
        <v>0</v>
      </c>
      <c r="AH132" s="455" cm="1">
        <f t="array" ref="AH132">IF(SUM(IF(ISBLANK(S132:Y132),0,1))&gt;0,0,1)</f>
        <v>0</v>
      </c>
    </row>
    <row r="133" spans="1:34" s="31" customFormat="1" ht="30" customHeight="1" x14ac:dyDescent="0.35">
      <c r="A133" s="48">
        <f t="shared" si="4"/>
        <v>0</v>
      </c>
      <c r="D133" s="418">
        <f t="shared" si="7"/>
        <v>121</v>
      </c>
      <c r="E133" s="449" t="s">
        <v>1397</v>
      </c>
      <c r="F133" s="449" t="s">
        <v>1398</v>
      </c>
      <c r="G133" s="449" t="s">
        <v>1196</v>
      </c>
      <c r="H133" s="449" t="s">
        <v>1196</v>
      </c>
      <c r="I133" s="449" t="s">
        <v>403</v>
      </c>
      <c r="J133" s="449" t="s">
        <v>1399</v>
      </c>
      <c r="K133" s="449" t="s">
        <v>1400</v>
      </c>
      <c r="L133" s="449" t="s">
        <v>1435</v>
      </c>
      <c r="M133" s="449" t="str">
        <f t="shared" si="5"/>
        <v>Y</v>
      </c>
      <c r="N133" s="449" t="s">
        <v>1447</v>
      </c>
      <c r="O133" s="449" t="str">
        <f t="shared" si="6"/>
        <v>N</v>
      </c>
      <c r="P133" s="449" t="s">
        <v>403</v>
      </c>
      <c r="Q133" s="449" t="s">
        <v>1438</v>
      </c>
      <c r="R133" s="78"/>
      <c r="S133" s="502" t="s">
        <v>1405</v>
      </c>
      <c r="T133" s="502" t="s">
        <v>1439</v>
      </c>
      <c r="U133" s="502" t="s">
        <v>1446</v>
      </c>
      <c r="V133" s="502"/>
      <c r="W133" s="502"/>
      <c r="X133" s="502"/>
      <c r="Y133" s="502"/>
      <c r="AA133" s="507"/>
      <c r="AB133" s="507"/>
      <c r="AC133" s="507"/>
      <c r="AD133" s="117"/>
      <c r="AE133" s="13"/>
      <c r="AF133" s="75"/>
      <c r="AG133" s="455" cm="1">
        <f t="array" ref="AG133">SUM(IF(ISBLANK(D133:Q133),1,0))</f>
        <v>0</v>
      </c>
      <c r="AH133" s="455" cm="1">
        <f t="array" ref="AH133">IF(SUM(IF(ISBLANK(S133:Y133),0,1))&gt;0,0,1)</f>
        <v>0</v>
      </c>
    </row>
    <row r="134" spans="1:34" s="31" customFormat="1" ht="30" customHeight="1" x14ac:dyDescent="0.35">
      <c r="A134" s="48">
        <f t="shared" si="4"/>
        <v>0</v>
      </c>
      <c r="D134" s="418">
        <f t="shared" si="7"/>
        <v>122</v>
      </c>
      <c r="E134" s="449" t="s">
        <v>1397</v>
      </c>
      <c r="F134" s="449" t="s">
        <v>1398</v>
      </c>
      <c r="G134" s="449" t="s">
        <v>1414</v>
      </c>
      <c r="H134" s="449" t="s">
        <v>1414</v>
      </c>
      <c r="I134" s="449" t="s">
        <v>1414</v>
      </c>
      <c r="J134" s="449" t="s">
        <v>1399</v>
      </c>
      <c r="K134" s="449" t="s">
        <v>1400</v>
      </c>
      <c r="L134" s="449" t="s">
        <v>1448</v>
      </c>
      <c r="M134" s="449" t="str">
        <f t="shared" si="5"/>
        <v>Y</v>
      </c>
      <c r="N134" s="449" t="s">
        <v>1449</v>
      </c>
      <c r="O134" s="449" t="str">
        <f t="shared" si="6"/>
        <v>Y</v>
      </c>
      <c r="P134" s="449" t="s">
        <v>1450</v>
      </c>
      <c r="Q134" s="449" t="s">
        <v>1451</v>
      </c>
      <c r="R134" s="78"/>
      <c r="S134" s="502" t="s">
        <v>1405</v>
      </c>
      <c r="T134" s="502" t="s">
        <v>1406</v>
      </c>
      <c r="U134" s="502"/>
      <c r="V134" s="502"/>
      <c r="W134" s="502"/>
      <c r="X134" s="502"/>
      <c r="Y134" s="502"/>
      <c r="AA134" s="507"/>
      <c r="AB134" s="507"/>
      <c r="AC134" s="507"/>
      <c r="AD134" s="117"/>
      <c r="AE134" s="13"/>
      <c r="AF134" s="75"/>
      <c r="AG134" s="455" cm="1">
        <f t="array" ref="AG134">SUM(IF(ISBLANK(D134:Q134),1,0))</f>
        <v>0</v>
      </c>
      <c r="AH134" s="455" cm="1">
        <f t="array" ref="AH134">IF(SUM(IF(ISBLANK(S134:Y134),0,1))&gt;0,0,1)</f>
        <v>0</v>
      </c>
    </row>
    <row r="135" spans="1:34" s="31" customFormat="1" ht="30" customHeight="1" x14ac:dyDescent="0.35">
      <c r="A135" s="48">
        <f t="shared" si="4"/>
        <v>0</v>
      </c>
      <c r="D135" s="418">
        <f t="shared" si="7"/>
        <v>123</v>
      </c>
      <c r="E135" s="449" t="s">
        <v>1397</v>
      </c>
      <c r="F135" s="449" t="s">
        <v>1398</v>
      </c>
      <c r="G135" s="449" t="s">
        <v>1414</v>
      </c>
      <c r="H135" s="449" t="s">
        <v>1414</v>
      </c>
      <c r="I135" s="449" t="s">
        <v>418</v>
      </c>
      <c r="J135" s="449" t="s">
        <v>1399</v>
      </c>
      <c r="K135" s="449" t="s">
        <v>1400</v>
      </c>
      <c r="L135" s="449" t="s">
        <v>1448</v>
      </c>
      <c r="M135" s="449" t="str">
        <f t="shared" si="5"/>
        <v>Y</v>
      </c>
      <c r="N135" s="449" t="s">
        <v>1452</v>
      </c>
      <c r="O135" s="449" t="str">
        <f t="shared" si="6"/>
        <v>Y</v>
      </c>
      <c r="P135" s="449" t="s">
        <v>1453</v>
      </c>
      <c r="Q135" s="449" t="s">
        <v>1451</v>
      </c>
      <c r="R135" s="78"/>
      <c r="S135" s="502" t="s">
        <v>1405</v>
      </c>
      <c r="T135" s="502" t="s">
        <v>1454</v>
      </c>
      <c r="U135" s="502"/>
      <c r="V135" s="502"/>
      <c r="W135" s="502"/>
      <c r="X135" s="502"/>
      <c r="Y135" s="502"/>
      <c r="AA135" s="507"/>
      <c r="AB135" s="507"/>
      <c r="AC135" s="507"/>
      <c r="AD135" s="117"/>
      <c r="AE135" s="13"/>
      <c r="AF135" s="75"/>
      <c r="AG135" s="455" cm="1">
        <f t="array" ref="AG135">SUM(IF(ISBLANK(D135:Q135),1,0))</f>
        <v>0</v>
      </c>
      <c r="AH135" s="455" cm="1">
        <f t="array" ref="AH135">IF(SUM(IF(ISBLANK(S135:Y135),0,1))&gt;0,0,1)</f>
        <v>0</v>
      </c>
    </row>
    <row r="136" spans="1:34" s="31" customFormat="1" ht="30" customHeight="1" x14ac:dyDescent="0.35">
      <c r="A136" s="48">
        <f t="shared" si="4"/>
        <v>0</v>
      </c>
      <c r="D136" s="418">
        <f t="shared" si="7"/>
        <v>124</v>
      </c>
      <c r="E136" s="449" t="s">
        <v>1397</v>
      </c>
      <c r="F136" s="449" t="s">
        <v>1398</v>
      </c>
      <c r="G136" s="449" t="s">
        <v>1414</v>
      </c>
      <c r="H136" s="449" t="s">
        <v>1414</v>
      </c>
      <c r="I136" s="449" t="s">
        <v>403</v>
      </c>
      <c r="J136" s="449" t="s">
        <v>1399</v>
      </c>
      <c r="K136" s="449" t="s">
        <v>1400</v>
      </c>
      <c r="L136" s="449" t="s">
        <v>1448</v>
      </c>
      <c r="M136" s="449" t="str">
        <f t="shared" si="5"/>
        <v>Y</v>
      </c>
      <c r="N136" s="449" t="s">
        <v>1455</v>
      </c>
      <c r="O136" s="449" t="str">
        <f t="shared" si="6"/>
        <v>N</v>
      </c>
      <c r="P136" s="449" t="s">
        <v>403</v>
      </c>
      <c r="Q136" s="449" t="s">
        <v>1451</v>
      </c>
      <c r="R136" s="78"/>
      <c r="S136" s="502" t="s">
        <v>1405</v>
      </c>
      <c r="T136" s="502" t="s">
        <v>1456</v>
      </c>
      <c r="U136" s="502"/>
      <c r="V136" s="502"/>
      <c r="W136" s="502"/>
      <c r="X136" s="502"/>
      <c r="Y136" s="502"/>
      <c r="AA136" s="507"/>
      <c r="AB136" s="507"/>
      <c r="AC136" s="507"/>
      <c r="AD136" s="117"/>
      <c r="AE136" s="13"/>
      <c r="AF136" s="75"/>
      <c r="AG136" s="455" cm="1">
        <f t="array" ref="AG136">SUM(IF(ISBLANK(D136:Q136),1,0))</f>
        <v>0</v>
      </c>
      <c r="AH136" s="455" cm="1">
        <f t="array" ref="AH136">IF(SUM(IF(ISBLANK(S136:Y136),0,1))&gt;0,0,1)</f>
        <v>0</v>
      </c>
    </row>
    <row r="137" spans="1:34" s="31" customFormat="1" ht="30" customHeight="1" x14ac:dyDescent="0.35">
      <c r="A137" s="48">
        <f t="shared" si="4"/>
        <v>0</v>
      </c>
      <c r="D137" s="418">
        <f t="shared" si="7"/>
        <v>125</v>
      </c>
      <c r="E137" s="449" t="s">
        <v>1397</v>
      </c>
      <c r="F137" s="449" t="s">
        <v>1398</v>
      </c>
      <c r="G137" s="449" t="s">
        <v>1414</v>
      </c>
      <c r="H137" s="449" t="s">
        <v>1414</v>
      </c>
      <c r="I137" s="449" t="s">
        <v>1457</v>
      </c>
      <c r="J137" s="449" t="s">
        <v>1399</v>
      </c>
      <c r="K137" s="449" t="s">
        <v>1400</v>
      </c>
      <c r="L137" s="449" t="s">
        <v>1448</v>
      </c>
      <c r="M137" s="449" t="str">
        <f t="shared" si="5"/>
        <v>Y</v>
      </c>
      <c r="N137" s="449" t="s">
        <v>1458</v>
      </c>
      <c r="O137" s="449" t="str">
        <f t="shared" si="6"/>
        <v>Y</v>
      </c>
      <c r="P137" s="449" t="s">
        <v>1459</v>
      </c>
      <c r="Q137" s="449" t="s">
        <v>1451</v>
      </c>
      <c r="R137" s="78"/>
      <c r="S137" s="502" t="s">
        <v>1405</v>
      </c>
      <c r="T137" s="502" t="s">
        <v>1406</v>
      </c>
      <c r="U137" s="502"/>
      <c r="V137" s="502"/>
      <c r="W137" s="502"/>
      <c r="X137" s="502"/>
      <c r="Y137" s="502"/>
      <c r="AA137" s="507"/>
      <c r="AB137" s="507"/>
      <c r="AC137" s="507"/>
      <c r="AD137" s="117"/>
      <c r="AE137" s="13"/>
      <c r="AF137" s="75"/>
      <c r="AG137" s="455" cm="1">
        <f t="array" ref="AG137">SUM(IF(ISBLANK(D137:Q137),1,0))</f>
        <v>0</v>
      </c>
      <c r="AH137" s="455" cm="1">
        <f t="array" ref="AH137">IF(SUM(IF(ISBLANK(S137:Y137),0,1))&gt;0,0,1)</f>
        <v>0</v>
      </c>
    </row>
    <row r="138" spans="1:34" s="31" customFormat="1" ht="30" customHeight="1" x14ac:dyDescent="0.35">
      <c r="A138" s="48">
        <f t="shared" si="4"/>
        <v>0</v>
      </c>
      <c r="D138" s="418">
        <f t="shared" si="7"/>
        <v>126</v>
      </c>
      <c r="E138" s="449" t="s">
        <v>1397</v>
      </c>
      <c r="F138" s="449" t="s">
        <v>1398</v>
      </c>
      <c r="G138" s="449" t="s">
        <v>1414</v>
      </c>
      <c r="H138" s="449" t="s">
        <v>1414</v>
      </c>
      <c r="I138" s="449" t="s">
        <v>1457</v>
      </c>
      <c r="J138" s="449" t="s">
        <v>1399</v>
      </c>
      <c r="K138" s="449" t="s">
        <v>1400</v>
      </c>
      <c r="L138" s="449" t="s">
        <v>1448</v>
      </c>
      <c r="M138" s="449" t="str">
        <f t="shared" si="5"/>
        <v>Y</v>
      </c>
      <c r="N138" s="449" t="s">
        <v>1458</v>
      </c>
      <c r="O138" s="449" t="str">
        <f t="shared" si="6"/>
        <v>Y</v>
      </c>
      <c r="P138" s="449" t="s">
        <v>1460</v>
      </c>
      <c r="Q138" s="449" t="s">
        <v>1451</v>
      </c>
      <c r="R138" s="78"/>
      <c r="S138" s="502" t="s">
        <v>1405</v>
      </c>
      <c r="T138" s="502" t="s">
        <v>1406</v>
      </c>
      <c r="U138" s="502"/>
      <c r="V138" s="502"/>
      <c r="W138" s="502"/>
      <c r="X138" s="502"/>
      <c r="Y138" s="502"/>
      <c r="AA138" s="507"/>
      <c r="AB138" s="507"/>
      <c r="AC138" s="507"/>
      <c r="AD138" s="117"/>
      <c r="AE138" s="13"/>
      <c r="AF138" s="75"/>
      <c r="AG138" s="455" cm="1">
        <f t="array" ref="AG138">SUM(IF(ISBLANK(D138:Q138),1,0))</f>
        <v>0</v>
      </c>
      <c r="AH138" s="455" cm="1">
        <f t="array" ref="AH138">IF(SUM(IF(ISBLANK(S138:Y138),0,1))&gt;0,0,1)</f>
        <v>0</v>
      </c>
    </row>
    <row r="139" spans="1:34" s="31" customFormat="1" ht="30" customHeight="1" x14ac:dyDescent="0.35">
      <c r="A139" s="48">
        <f t="shared" si="4"/>
        <v>0</v>
      </c>
      <c r="D139" s="418">
        <f t="shared" si="7"/>
        <v>127</v>
      </c>
      <c r="E139" s="449" t="s">
        <v>1397</v>
      </c>
      <c r="F139" s="449" t="s">
        <v>1398</v>
      </c>
      <c r="G139" s="449" t="s">
        <v>1414</v>
      </c>
      <c r="H139" s="449" t="s">
        <v>1414</v>
      </c>
      <c r="I139" s="449" t="s">
        <v>1358</v>
      </c>
      <c r="J139" s="449" t="s">
        <v>1399</v>
      </c>
      <c r="K139" s="449" t="s">
        <v>1400</v>
      </c>
      <c r="L139" s="449" t="s">
        <v>1448</v>
      </c>
      <c r="M139" s="449" t="str">
        <f t="shared" si="5"/>
        <v>Y</v>
      </c>
      <c r="N139" s="449" t="s">
        <v>1461</v>
      </c>
      <c r="O139" s="449" t="str">
        <f t="shared" si="6"/>
        <v>Y</v>
      </c>
      <c r="P139" s="449" t="s">
        <v>1462</v>
      </c>
      <c r="Q139" s="449" t="s">
        <v>1451</v>
      </c>
      <c r="R139" s="78"/>
      <c r="S139" s="502" t="s">
        <v>1405</v>
      </c>
      <c r="T139" s="502" t="s">
        <v>1463</v>
      </c>
      <c r="U139" s="502" t="s">
        <v>1406</v>
      </c>
      <c r="V139" s="502"/>
      <c r="W139" s="502"/>
      <c r="X139" s="502"/>
      <c r="Y139" s="502"/>
      <c r="AA139" s="507"/>
      <c r="AB139" s="507"/>
      <c r="AC139" s="507"/>
      <c r="AD139" s="117"/>
      <c r="AE139" s="13"/>
      <c r="AF139" s="75"/>
      <c r="AG139" s="455" cm="1">
        <f t="array" ref="AG139">SUM(IF(ISBLANK(D139:Q139),1,0))</f>
        <v>0</v>
      </c>
      <c r="AH139" s="455" cm="1">
        <f t="array" ref="AH139">IF(SUM(IF(ISBLANK(S139:Y139),0,1))&gt;0,0,1)</f>
        <v>0</v>
      </c>
    </row>
    <row r="140" spans="1:34" s="31" customFormat="1" ht="30" customHeight="1" x14ac:dyDescent="0.35">
      <c r="A140" s="48">
        <f t="shared" si="4"/>
        <v>0</v>
      </c>
      <c r="D140" s="418">
        <f t="shared" si="7"/>
        <v>128</v>
      </c>
      <c r="E140" s="449" t="s">
        <v>1397</v>
      </c>
      <c r="F140" s="449" t="s">
        <v>1398</v>
      </c>
      <c r="G140" s="449" t="s">
        <v>1414</v>
      </c>
      <c r="H140" s="449" t="s">
        <v>1414</v>
      </c>
      <c r="I140" s="449" t="s">
        <v>403</v>
      </c>
      <c r="J140" s="449" t="s">
        <v>1399</v>
      </c>
      <c r="K140" s="449" t="s">
        <v>1400</v>
      </c>
      <c r="L140" s="449" t="s">
        <v>1448</v>
      </c>
      <c r="M140" s="449" t="str">
        <f t="shared" si="5"/>
        <v>Y</v>
      </c>
      <c r="N140" s="449" t="s">
        <v>1464</v>
      </c>
      <c r="O140" s="449" t="str">
        <f t="shared" si="6"/>
        <v>N</v>
      </c>
      <c r="P140" s="449" t="s">
        <v>403</v>
      </c>
      <c r="Q140" s="449" t="s">
        <v>1451</v>
      </c>
      <c r="R140" s="78"/>
      <c r="S140" s="502" t="s">
        <v>1405</v>
      </c>
      <c r="T140" s="502" t="s">
        <v>1465</v>
      </c>
      <c r="U140" s="502"/>
      <c r="V140" s="502"/>
      <c r="W140" s="502"/>
      <c r="X140" s="502"/>
      <c r="Y140" s="502"/>
      <c r="AA140" s="507"/>
      <c r="AB140" s="507"/>
      <c r="AC140" s="507"/>
      <c r="AD140" s="117"/>
      <c r="AE140" s="13"/>
      <c r="AF140" s="75"/>
      <c r="AG140" s="455" cm="1">
        <f t="array" ref="AG140">SUM(IF(ISBLANK(D140:Q140),1,0))</f>
        <v>0</v>
      </c>
      <c r="AH140" s="455" cm="1">
        <f t="array" ref="AH140">IF(SUM(IF(ISBLANK(S140:Y140),0,1))&gt;0,0,1)</f>
        <v>0</v>
      </c>
    </row>
    <row r="141" spans="1:34" s="31" customFormat="1" ht="30" customHeight="1" x14ac:dyDescent="0.35">
      <c r="A141" s="48">
        <f t="shared" si="4"/>
        <v>0</v>
      </c>
      <c r="D141" s="418">
        <f t="shared" si="7"/>
        <v>129</v>
      </c>
      <c r="E141" s="449" t="s">
        <v>1397</v>
      </c>
      <c r="F141" s="449" t="s">
        <v>1398</v>
      </c>
      <c r="G141" s="449" t="s">
        <v>1414</v>
      </c>
      <c r="H141" s="449" t="s">
        <v>1414</v>
      </c>
      <c r="I141" s="449" t="s">
        <v>1176</v>
      </c>
      <c r="J141" s="449" t="s">
        <v>1399</v>
      </c>
      <c r="K141" s="449" t="s">
        <v>1400</v>
      </c>
      <c r="L141" s="449" t="s">
        <v>1448</v>
      </c>
      <c r="M141" s="449" t="str">
        <f t="shared" si="5"/>
        <v>Y</v>
      </c>
      <c r="N141" s="449" t="s">
        <v>1466</v>
      </c>
      <c r="O141" s="449" t="str">
        <f t="shared" si="6"/>
        <v>Y</v>
      </c>
      <c r="P141" s="449" t="s">
        <v>1467</v>
      </c>
      <c r="Q141" s="449" t="s">
        <v>1451</v>
      </c>
      <c r="R141" s="78"/>
      <c r="S141" s="502" t="s">
        <v>1405</v>
      </c>
      <c r="T141" s="502" t="s">
        <v>1468</v>
      </c>
      <c r="U141" s="502"/>
      <c r="V141" s="502"/>
      <c r="W141" s="502"/>
      <c r="X141" s="502"/>
      <c r="Y141" s="502"/>
      <c r="AA141" s="507"/>
      <c r="AB141" s="507"/>
      <c r="AC141" s="507"/>
      <c r="AD141" s="117"/>
      <c r="AE141" s="13"/>
      <c r="AF141" s="75"/>
      <c r="AG141" s="455" cm="1">
        <f t="array" ref="AG141">SUM(IF(ISBLANK(D141:Q141),1,0))</f>
        <v>0</v>
      </c>
      <c r="AH141" s="455" cm="1">
        <f t="array" ref="AH141">IF(SUM(IF(ISBLANK(S141:Y141),0,1))&gt;0,0,1)</f>
        <v>0</v>
      </c>
    </row>
    <row r="142" spans="1:34" s="31" customFormat="1" ht="30" customHeight="1" x14ac:dyDescent="0.35">
      <c r="A142" s="48">
        <f t="shared" ref="A142:A205" si="8">SUM(AG142:AH142)</f>
        <v>0</v>
      </c>
      <c r="D142" s="418">
        <f t="shared" si="7"/>
        <v>130</v>
      </c>
      <c r="E142" s="449" t="s">
        <v>1397</v>
      </c>
      <c r="F142" s="449" t="s">
        <v>1398</v>
      </c>
      <c r="G142" s="449" t="s">
        <v>1414</v>
      </c>
      <c r="H142" s="449" t="s">
        <v>1414</v>
      </c>
      <c r="I142" s="449" t="s">
        <v>1414</v>
      </c>
      <c r="J142" s="449" t="s">
        <v>1399</v>
      </c>
      <c r="K142" s="449" t="s">
        <v>1400</v>
      </c>
      <c r="L142" s="449" t="s">
        <v>1448</v>
      </c>
      <c r="M142" s="449" t="str">
        <f t="shared" ref="M142:M205" si="9">IF(N142=$N$9,"N","Y")</f>
        <v>Y</v>
      </c>
      <c r="N142" s="449" t="s">
        <v>1466</v>
      </c>
      <c r="O142" s="449" t="str">
        <f t="shared" ref="O142:O205" si="10">IF(P142=$N$9,"N","Y")</f>
        <v>Y</v>
      </c>
      <c r="P142" s="449" t="s">
        <v>1469</v>
      </c>
      <c r="Q142" s="449" t="s">
        <v>1451</v>
      </c>
      <c r="R142" s="78"/>
      <c r="S142" s="502" t="s">
        <v>1405</v>
      </c>
      <c r="T142" s="502" t="s">
        <v>1468</v>
      </c>
      <c r="U142" s="502"/>
      <c r="V142" s="502"/>
      <c r="W142" s="502"/>
      <c r="X142" s="502"/>
      <c r="Y142" s="502"/>
      <c r="AA142" s="507"/>
      <c r="AB142" s="507"/>
      <c r="AC142" s="507"/>
      <c r="AD142" s="117"/>
      <c r="AE142" s="13"/>
      <c r="AF142" s="75"/>
      <c r="AG142" s="455" cm="1">
        <f t="array" ref="AG142">SUM(IF(ISBLANK(D142:Q142),1,0))</f>
        <v>0</v>
      </c>
      <c r="AH142" s="455" cm="1">
        <f t="array" ref="AH142">IF(SUM(IF(ISBLANK(S142:Y142),0,1))&gt;0,0,1)</f>
        <v>0</v>
      </c>
    </row>
    <row r="143" spans="1:34" s="31" customFormat="1" ht="30" customHeight="1" x14ac:dyDescent="0.35">
      <c r="A143" s="48">
        <f t="shared" si="8"/>
        <v>0</v>
      </c>
      <c r="D143" s="418">
        <f t="shared" ref="D143:D206" si="11">D142+1</f>
        <v>131</v>
      </c>
      <c r="E143" s="449" t="s">
        <v>1397</v>
      </c>
      <c r="F143" s="449" t="s">
        <v>1398</v>
      </c>
      <c r="G143" s="449" t="s">
        <v>1414</v>
      </c>
      <c r="H143" s="449" t="s">
        <v>1414</v>
      </c>
      <c r="I143" s="449" t="s">
        <v>1196</v>
      </c>
      <c r="J143" s="449" t="s">
        <v>1399</v>
      </c>
      <c r="K143" s="449" t="s">
        <v>1400</v>
      </c>
      <c r="L143" s="449" t="s">
        <v>1448</v>
      </c>
      <c r="M143" s="449" t="str">
        <f t="shared" si="9"/>
        <v>Y</v>
      </c>
      <c r="N143" s="449" t="s">
        <v>1466</v>
      </c>
      <c r="O143" s="449" t="str">
        <f t="shared" si="10"/>
        <v>Y</v>
      </c>
      <c r="P143" s="449" t="s">
        <v>1470</v>
      </c>
      <c r="Q143" s="449" t="s">
        <v>1451</v>
      </c>
      <c r="R143" s="78"/>
      <c r="S143" s="502" t="s">
        <v>1405</v>
      </c>
      <c r="T143" s="502" t="s">
        <v>1468</v>
      </c>
      <c r="U143" s="502"/>
      <c r="V143" s="502"/>
      <c r="W143" s="502"/>
      <c r="X143" s="502"/>
      <c r="Y143" s="502"/>
      <c r="AA143" s="507"/>
      <c r="AB143" s="507"/>
      <c r="AC143" s="507"/>
      <c r="AD143" s="117"/>
      <c r="AE143" s="13"/>
      <c r="AF143" s="75"/>
      <c r="AG143" s="455" cm="1">
        <f t="array" ref="AG143">SUM(IF(ISBLANK(D143:Q143),1,0))</f>
        <v>0</v>
      </c>
      <c r="AH143" s="455" cm="1">
        <f t="array" ref="AH143">IF(SUM(IF(ISBLANK(S143:Y143),0,1))&gt;0,0,1)</f>
        <v>0</v>
      </c>
    </row>
    <row r="144" spans="1:34" s="31" customFormat="1" ht="30" customHeight="1" x14ac:dyDescent="0.35">
      <c r="A144" s="48">
        <f t="shared" si="8"/>
        <v>0</v>
      </c>
      <c r="D144" s="418">
        <f t="shared" si="11"/>
        <v>132</v>
      </c>
      <c r="E144" s="449" t="s">
        <v>1397</v>
      </c>
      <c r="F144" s="449" t="s">
        <v>1398</v>
      </c>
      <c r="G144" s="449" t="s">
        <v>1414</v>
      </c>
      <c r="H144" s="449" t="s">
        <v>1414</v>
      </c>
      <c r="I144" s="449" t="s">
        <v>403</v>
      </c>
      <c r="J144" s="449" t="s">
        <v>1399</v>
      </c>
      <c r="K144" s="449" t="s">
        <v>1400</v>
      </c>
      <c r="L144" s="449" t="s">
        <v>1448</v>
      </c>
      <c r="M144" s="449" t="str">
        <f t="shared" si="9"/>
        <v>Y</v>
      </c>
      <c r="N144" s="449" t="s">
        <v>1471</v>
      </c>
      <c r="O144" s="449" t="str">
        <f t="shared" si="10"/>
        <v>N</v>
      </c>
      <c r="P144" s="449" t="s">
        <v>403</v>
      </c>
      <c r="Q144" s="449" t="s">
        <v>1451</v>
      </c>
      <c r="R144" s="78"/>
      <c r="S144" s="502" t="s">
        <v>1405</v>
      </c>
      <c r="T144" s="502" t="s">
        <v>1406</v>
      </c>
      <c r="U144" s="502"/>
      <c r="V144" s="502"/>
      <c r="W144" s="502"/>
      <c r="X144" s="502"/>
      <c r="Y144" s="502"/>
      <c r="AA144" s="507"/>
      <c r="AB144" s="507"/>
      <c r="AC144" s="507"/>
      <c r="AD144" s="117"/>
      <c r="AE144" s="13"/>
      <c r="AF144" s="75"/>
      <c r="AG144" s="455" cm="1">
        <f t="array" ref="AG144">SUM(IF(ISBLANK(D144:Q144),1,0))</f>
        <v>0</v>
      </c>
      <c r="AH144" s="455" cm="1">
        <f t="array" ref="AH144">IF(SUM(IF(ISBLANK(S144:Y144),0,1))&gt;0,0,1)</f>
        <v>0</v>
      </c>
    </row>
    <row r="145" spans="1:34" s="31" customFormat="1" ht="30" customHeight="1" x14ac:dyDescent="0.35">
      <c r="A145" s="48">
        <f t="shared" si="8"/>
        <v>0</v>
      </c>
      <c r="D145" s="418">
        <f t="shared" si="11"/>
        <v>133</v>
      </c>
      <c r="E145" s="449" t="s">
        <v>1397</v>
      </c>
      <c r="F145" s="449" t="s">
        <v>1398</v>
      </c>
      <c r="G145" s="449" t="s">
        <v>1414</v>
      </c>
      <c r="H145" s="449" t="s">
        <v>1414</v>
      </c>
      <c r="I145" s="449" t="s">
        <v>1414</v>
      </c>
      <c r="J145" s="449" t="s">
        <v>1399</v>
      </c>
      <c r="K145" s="449" t="s">
        <v>1400</v>
      </c>
      <c r="L145" s="449" t="s">
        <v>1448</v>
      </c>
      <c r="M145" s="449" t="str">
        <f t="shared" si="9"/>
        <v>Y</v>
      </c>
      <c r="N145" s="449" t="s">
        <v>1472</v>
      </c>
      <c r="O145" s="449" t="str">
        <f t="shared" si="10"/>
        <v>Y</v>
      </c>
      <c r="P145" s="449" t="s">
        <v>1473</v>
      </c>
      <c r="Q145" s="449" t="s">
        <v>1451</v>
      </c>
      <c r="R145" s="78"/>
      <c r="S145" s="502" t="s">
        <v>1405</v>
      </c>
      <c r="T145" s="502" t="e">
        <v>#N/A</v>
      </c>
      <c r="U145" s="502"/>
      <c r="V145" s="502"/>
      <c r="W145" s="502"/>
      <c r="X145" s="502"/>
      <c r="Y145" s="502"/>
      <c r="AA145" s="507"/>
      <c r="AB145" s="507"/>
      <c r="AC145" s="507"/>
      <c r="AD145" s="117"/>
      <c r="AE145" s="13"/>
      <c r="AF145" s="75"/>
      <c r="AG145" s="455" cm="1">
        <f t="array" ref="AG145">SUM(IF(ISBLANK(D145:Q145),1,0))</f>
        <v>0</v>
      </c>
      <c r="AH145" s="455" cm="1">
        <f t="array" ref="AH145">IF(SUM(IF(ISBLANK(S145:Y145),0,1))&gt;0,0,1)</f>
        <v>0</v>
      </c>
    </row>
    <row r="146" spans="1:34" s="31" customFormat="1" ht="30" customHeight="1" x14ac:dyDescent="0.35">
      <c r="A146" s="48">
        <f t="shared" si="8"/>
        <v>0</v>
      </c>
      <c r="D146" s="418">
        <f t="shared" si="11"/>
        <v>134</v>
      </c>
      <c r="E146" s="449" t="s">
        <v>1397</v>
      </c>
      <c r="F146" s="449" t="s">
        <v>1398</v>
      </c>
      <c r="G146" s="449" t="s">
        <v>1242</v>
      </c>
      <c r="H146" s="449" t="s">
        <v>1242</v>
      </c>
      <c r="I146" s="449" t="s">
        <v>1242</v>
      </c>
      <c r="J146" s="449" t="s">
        <v>1399</v>
      </c>
      <c r="K146" s="449" t="s">
        <v>1400</v>
      </c>
      <c r="L146" s="449" t="s">
        <v>1474</v>
      </c>
      <c r="M146" s="449" t="str">
        <f t="shared" si="9"/>
        <v>Y</v>
      </c>
      <c r="N146" s="449" t="s">
        <v>1475</v>
      </c>
      <c r="O146" s="449" t="str">
        <f t="shared" si="10"/>
        <v>Y</v>
      </c>
      <c r="P146" s="449" t="s">
        <v>1476</v>
      </c>
      <c r="Q146" s="449" t="s">
        <v>1477</v>
      </c>
      <c r="R146" s="78"/>
      <c r="S146" s="502" t="s">
        <v>1405</v>
      </c>
      <c r="T146" s="502" t="s">
        <v>1478</v>
      </c>
      <c r="U146" s="502"/>
      <c r="V146" s="502"/>
      <c r="W146" s="502"/>
      <c r="X146" s="502"/>
      <c r="Y146" s="502"/>
      <c r="AA146" s="507"/>
      <c r="AB146" s="507"/>
      <c r="AC146" s="507"/>
      <c r="AD146" s="117"/>
      <c r="AE146" s="13"/>
      <c r="AF146" s="75"/>
      <c r="AG146" s="455" cm="1">
        <f t="array" ref="AG146">SUM(IF(ISBLANK(D146:Q146),1,0))</f>
        <v>0</v>
      </c>
      <c r="AH146" s="455" cm="1">
        <f t="array" ref="AH146">IF(SUM(IF(ISBLANK(S146:Y146),0,1))&gt;0,0,1)</f>
        <v>0</v>
      </c>
    </row>
    <row r="147" spans="1:34" s="31" customFormat="1" ht="30" customHeight="1" x14ac:dyDescent="0.35">
      <c r="A147" s="48">
        <f t="shared" si="8"/>
        <v>0</v>
      </c>
      <c r="D147" s="418">
        <f t="shared" si="11"/>
        <v>135</v>
      </c>
      <c r="E147" s="449" t="s">
        <v>1397</v>
      </c>
      <c r="F147" s="449" t="s">
        <v>1398</v>
      </c>
      <c r="G147" s="449" t="s">
        <v>1242</v>
      </c>
      <c r="H147" s="449" t="s">
        <v>1242</v>
      </c>
      <c r="I147" s="449" t="s">
        <v>1242</v>
      </c>
      <c r="J147" s="449" t="s">
        <v>1399</v>
      </c>
      <c r="K147" s="449" t="s">
        <v>1400</v>
      </c>
      <c r="L147" s="449" t="s">
        <v>1474</v>
      </c>
      <c r="M147" s="449" t="str">
        <f t="shared" si="9"/>
        <v>Y</v>
      </c>
      <c r="N147" s="449" t="s">
        <v>1475</v>
      </c>
      <c r="O147" s="449" t="str">
        <f t="shared" si="10"/>
        <v>Y</v>
      </c>
      <c r="P147" s="449" t="s">
        <v>1479</v>
      </c>
      <c r="Q147" s="449" t="s">
        <v>1477</v>
      </c>
      <c r="R147" s="78"/>
      <c r="S147" s="502" t="s">
        <v>1405</v>
      </c>
      <c r="T147" s="502" t="s">
        <v>1478</v>
      </c>
      <c r="U147" s="502"/>
      <c r="V147" s="502"/>
      <c r="W147" s="502"/>
      <c r="X147" s="502"/>
      <c r="Y147" s="502"/>
      <c r="AA147" s="507"/>
      <c r="AB147" s="507"/>
      <c r="AC147" s="507"/>
      <c r="AD147" s="117"/>
      <c r="AE147" s="13"/>
      <c r="AF147" s="75"/>
      <c r="AG147" s="455" cm="1">
        <f t="array" ref="AG147">SUM(IF(ISBLANK(D147:Q147),1,0))</f>
        <v>0</v>
      </c>
      <c r="AH147" s="455" cm="1">
        <f t="array" ref="AH147">IF(SUM(IF(ISBLANK(S147:Y147),0,1))&gt;0,0,1)</f>
        <v>0</v>
      </c>
    </row>
    <row r="148" spans="1:34" s="31" customFormat="1" ht="30" customHeight="1" x14ac:dyDescent="0.35">
      <c r="A148" s="48">
        <f t="shared" si="8"/>
        <v>0</v>
      </c>
      <c r="D148" s="418">
        <f t="shared" si="11"/>
        <v>136</v>
      </c>
      <c r="E148" s="449" t="s">
        <v>1397</v>
      </c>
      <c r="F148" s="449" t="s">
        <v>1398</v>
      </c>
      <c r="G148" s="449" t="s">
        <v>1242</v>
      </c>
      <c r="H148" s="449" t="s">
        <v>1242</v>
      </c>
      <c r="I148" s="449" t="s">
        <v>403</v>
      </c>
      <c r="J148" s="449" t="s">
        <v>1399</v>
      </c>
      <c r="K148" s="449" t="s">
        <v>1400</v>
      </c>
      <c r="L148" s="449" t="s">
        <v>1474</v>
      </c>
      <c r="M148" s="449" t="str">
        <f t="shared" si="9"/>
        <v>Y</v>
      </c>
      <c r="N148" s="449" t="s">
        <v>1480</v>
      </c>
      <c r="O148" s="449" t="str">
        <f t="shared" si="10"/>
        <v>N</v>
      </c>
      <c r="P148" s="449" t="s">
        <v>403</v>
      </c>
      <c r="Q148" s="449" t="s">
        <v>1477</v>
      </c>
      <c r="R148" s="78"/>
      <c r="S148" s="502" t="s">
        <v>1405</v>
      </c>
      <c r="T148" s="502" t="s">
        <v>1478</v>
      </c>
      <c r="U148" s="502"/>
      <c r="V148" s="502"/>
      <c r="W148" s="502"/>
      <c r="X148" s="502"/>
      <c r="Y148" s="502"/>
      <c r="AA148" s="507"/>
      <c r="AB148" s="507"/>
      <c r="AC148" s="507"/>
      <c r="AD148" s="117"/>
      <c r="AE148" s="13"/>
      <c r="AF148" s="75"/>
      <c r="AG148" s="455" cm="1">
        <f t="array" ref="AG148">SUM(IF(ISBLANK(D148:Q148),1,0))</f>
        <v>0</v>
      </c>
      <c r="AH148" s="455" cm="1">
        <f t="array" ref="AH148">IF(SUM(IF(ISBLANK(S148:Y148),0,1))&gt;0,0,1)</f>
        <v>0</v>
      </c>
    </row>
    <row r="149" spans="1:34" s="31" customFormat="1" ht="30" customHeight="1" x14ac:dyDescent="0.35">
      <c r="A149" s="48">
        <f t="shared" si="8"/>
        <v>0</v>
      </c>
      <c r="D149" s="418">
        <f t="shared" si="11"/>
        <v>137</v>
      </c>
      <c r="E149" s="449" t="s">
        <v>1397</v>
      </c>
      <c r="F149" s="449" t="s">
        <v>1398</v>
      </c>
      <c r="G149" s="449" t="s">
        <v>1242</v>
      </c>
      <c r="H149" s="449" t="s">
        <v>1242</v>
      </c>
      <c r="I149" s="449" t="s">
        <v>403</v>
      </c>
      <c r="J149" s="449" t="s">
        <v>1399</v>
      </c>
      <c r="K149" s="449" t="s">
        <v>1400</v>
      </c>
      <c r="L149" s="449" t="s">
        <v>1474</v>
      </c>
      <c r="M149" s="449" t="str">
        <f t="shared" si="9"/>
        <v>Y</v>
      </c>
      <c r="N149" s="449" t="s">
        <v>1481</v>
      </c>
      <c r="O149" s="449" t="str">
        <f t="shared" si="10"/>
        <v>N</v>
      </c>
      <c r="P149" s="449" t="s">
        <v>403</v>
      </c>
      <c r="Q149" s="449" t="s">
        <v>1477</v>
      </c>
      <c r="R149" s="78"/>
      <c r="S149" s="502" t="s">
        <v>1405</v>
      </c>
      <c r="T149" s="502" t="s">
        <v>1478</v>
      </c>
      <c r="U149" s="502"/>
      <c r="V149" s="502"/>
      <c r="W149" s="502"/>
      <c r="X149" s="502"/>
      <c r="Y149" s="502"/>
      <c r="AA149" s="507"/>
      <c r="AB149" s="507"/>
      <c r="AC149" s="507"/>
      <c r="AD149" s="117"/>
      <c r="AE149" s="13"/>
      <c r="AF149" s="75"/>
      <c r="AG149" s="455" cm="1">
        <f t="array" ref="AG149">SUM(IF(ISBLANK(D149:Q149),1,0))</f>
        <v>0</v>
      </c>
      <c r="AH149" s="455" cm="1">
        <f t="array" ref="AH149">IF(SUM(IF(ISBLANK(S149:Y149),0,1))&gt;0,0,1)</f>
        <v>0</v>
      </c>
    </row>
    <row r="150" spans="1:34" s="31" customFormat="1" ht="158.5" customHeight="1" x14ac:dyDescent="0.35">
      <c r="A150" s="48">
        <f t="shared" si="8"/>
        <v>0</v>
      </c>
      <c r="D150" s="418">
        <f t="shared" si="11"/>
        <v>138</v>
      </c>
      <c r="E150" s="449" t="s">
        <v>1397</v>
      </c>
      <c r="F150" s="449" t="s">
        <v>1398</v>
      </c>
      <c r="G150" s="449" t="s">
        <v>1240</v>
      </c>
      <c r="H150" s="449" t="s">
        <v>1240</v>
      </c>
      <c r="I150" s="449" t="s">
        <v>403</v>
      </c>
      <c r="J150" s="449" t="s">
        <v>1399</v>
      </c>
      <c r="K150" s="449" t="s">
        <v>1400</v>
      </c>
      <c r="L150" s="506" t="s">
        <v>1482</v>
      </c>
      <c r="M150" s="449" t="str">
        <f t="shared" si="9"/>
        <v>Y</v>
      </c>
      <c r="N150" s="449" t="s">
        <v>1483</v>
      </c>
      <c r="O150" s="449" t="str">
        <f t="shared" si="10"/>
        <v>N</v>
      </c>
      <c r="P150" s="449" t="s">
        <v>403</v>
      </c>
      <c r="Q150" s="449" t="s">
        <v>1477</v>
      </c>
      <c r="R150" s="78"/>
      <c r="S150" s="502" t="s">
        <v>1405</v>
      </c>
      <c r="T150" s="502" t="s">
        <v>1484</v>
      </c>
      <c r="U150" s="502" t="s">
        <v>1485</v>
      </c>
      <c r="V150" s="502"/>
      <c r="W150" s="502"/>
      <c r="X150" s="502"/>
      <c r="Y150" s="502"/>
      <c r="AA150" s="507"/>
      <c r="AB150" s="507"/>
      <c r="AC150" s="507"/>
      <c r="AD150" s="117"/>
      <c r="AE150" s="13"/>
      <c r="AF150" s="75"/>
      <c r="AG150" s="455" cm="1">
        <f t="array" ref="AG150">SUM(IF(ISBLANK(D150:Q150),1,0))</f>
        <v>0</v>
      </c>
      <c r="AH150" s="455" cm="1">
        <f t="array" ref="AH150">IF(SUM(IF(ISBLANK(S150:Y150),0,1))&gt;0,0,1)</f>
        <v>0</v>
      </c>
    </row>
    <row r="151" spans="1:34" s="31" customFormat="1" ht="106.4" customHeight="1" x14ac:dyDescent="0.35">
      <c r="A151" s="48">
        <f t="shared" si="8"/>
        <v>0</v>
      </c>
      <c r="D151" s="418">
        <f t="shared" si="11"/>
        <v>139</v>
      </c>
      <c r="E151" s="449" t="s">
        <v>1397</v>
      </c>
      <c r="F151" s="449" t="s">
        <v>1398</v>
      </c>
      <c r="G151" s="449" t="s">
        <v>1240</v>
      </c>
      <c r="H151" s="449" t="s">
        <v>1240</v>
      </c>
      <c r="I151" s="449" t="s">
        <v>403</v>
      </c>
      <c r="J151" s="449" t="s">
        <v>1399</v>
      </c>
      <c r="K151" s="449" t="s">
        <v>1400</v>
      </c>
      <c r="L151" s="449" t="s">
        <v>1482</v>
      </c>
      <c r="M151" s="449" t="str">
        <f t="shared" si="9"/>
        <v>Y</v>
      </c>
      <c r="N151" s="449" t="s">
        <v>1486</v>
      </c>
      <c r="O151" s="449" t="str">
        <f t="shared" si="10"/>
        <v>N</v>
      </c>
      <c r="P151" s="449" t="s">
        <v>403</v>
      </c>
      <c r="Q151" s="449" t="s">
        <v>1477</v>
      </c>
      <c r="R151" s="78"/>
      <c r="S151" s="502" t="s">
        <v>1405</v>
      </c>
      <c r="T151" s="502" t="s">
        <v>1484</v>
      </c>
      <c r="U151" s="502" t="s">
        <v>1485</v>
      </c>
      <c r="V151" s="502"/>
      <c r="W151" s="502"/>
      <c r="X151" s="502"/>
      <c r="Y151" s="502"/>
      <c r="AA151" s="507"/>
      <c r="AB151" s="507"/>
      <c r="AC151" s="507"/>
      <c r="AD151" s="117"/>
      <c r="AE151" s="13"/>
      <c r="AF151" s="75"/>
      <c r="AG151" s="455" cm="1">
        <f t="array" ref="AG151">SUM(IF(ISBLANK(D151:Q151),1,0))</f>
        <v>0</v>
      </c>
      <c r="AH151" s="455" cm="1">
        <f t="array" ref="AH151">IF(SUM(IF(ISBLANK(S151:Y151),0,1))&gt;0,0,1)</f>
        <v>0</v>
      </c>
    </row>
    <row r="152" spans="1:34" s="31" customFormat="1" ht="30" customHeight="1" x14ac:dyDescent="0.35">
      <c r="A152" s="48">
        <f t="shared" si="8"/>
        <v>0</v>
      </c>
      <c r="D152" s="418">
        <f t="shared" si="11"/>
        <v>140</v>
      </c>
      <c r="E152" s="449" t="s">
        <v>1397</v>
      </c>
      <c r="F152" s="449" t="s">
        <v>1398</v>
      </c>
      <c r="G152" s="449" t="s">
        <v>1369</v>
      </c>
      <c r="H152" s="449" t="s">
        <v>403</v>
      </c>
      <c r="I152" s="449" t="s">
        <v>403</v>
      </c>
      <c r="J152" s="449" t="s">
        <v>1399</v>
      </c>
      <c r="K152" s="449" t="s">
        <v>1400</v>
      </c>
      <c r="L152" s="449" t="s">
        <v>1487</v>
      </c>
      <c r="M152" s="449" t="str">
        <f t="shared" si="9"/>
        <v>N</v>
      </c>
      <c r="N152" s="449" t="s">
        <v>403</v>
      </c>
      <c r="O152" s="449" t="str">
        <f t="shared" si="10"/>
        <v>N</v>
      </c>
      <c r="P152" s="449" t="s">
        <v>403</v>
      </c>
      <c r="Q152" s="449" t="s">
        <v>1488</v>
      </c>
      <c r="R152" s="78"/>
      <c r="S152" s="502" t="s">
        <v>1405</v>
      </c>
      <c r="T152" s="502" t="s">
        <v>1489</v>
      </c>
      <c r="U152" s="502"/>
      <c r="V152" s="502"/>
      <c r="W152" s="502"/>
      <c r="X152" s="502"/>
      <c r="Y152" s="502"/>
      <c r="AA152" s="507"/>
      <c r="AB152" s="507"/>
      <c r="AC152" s="507"/>
      <c r="AD152" s="117"/>
      <c r="AE152" s="13"/>
      <c r="AF152" s="75"/>
      <c r="AG152" s="455" cm="1">
        <f t="array" ref="AG152">SUM(IF(ISBLANK(D152:Q152),1,0))</f>
        <v>0</v>
      </c>
      <c r="AH152" s="455" cm="1">
        <f t="array" ref="AH152">IF(SUM(IF(ISBLANK(S152:Y152),0,1))&gt;0,0,1)</f>
        <v>0</v>
      </c>
    </row>
    <row r="153" spans="1:34" s="31" customFormat="1" ht="30" customHeight="1" x14ac:dyDescent="0.35">
      <c r="A153" s="48">
        <f t="shared" si="8"/>
        <v>0</v>
      </c>
      <c r="D153" s="418">
        <f t="shared" si="11"/>
        <v>141</v>
      </c>
      <c r="E153" s="449" t="s">
        <v>1397</v>
      </c>
      <c r="F153" s="449" t="s">
        <v>1398</v>
      </c>
      <c r="G153" s="449" t="s">
        <v>1414</v>
      </c>
      <c r="H153" s="449" t="s">
        <v>1299</v>
      </c>
      <c r="I153" s="449" t="s">
        <v>403</v>
      </c>
      <c r="J153" s="449" t="s">
        <v>1399</v>
      </c>
      <c r="K153" s="449" t="s">
        <v>1490</v>
      </c>
      <c r="L153" s="449" t="s">
        <v>1491</v>
      </c>
      <c r="M153" s="449" t="str">
        <f t="shared" si="9"/>
        <v>Y</v>
      </c>
      <c r="N153" s="449" t="s">
        <v>1492</v>
      </c>
      <c r="O153" s="449" t="str">
        <f t="shared" si="10"/>
        <v>N</v>
      </c>
      <c r="P153" s="449" t="s">
        <v>403</v>
      </c>
      <c r="Q153" s="449" t="s">
        <v>1493</v>
      </c>
      <c r="R153" s="78"/>
      <c r="S153" s="502" t="s">
        <v>1405</v>
      </c>
      <c r="T153" s="502" t="s">
        <v>1494</v>
      </c>
      <c r="U153" s="502"/>
      <c r="V153" s="502"/>
      <c r="W153" s="502"/>
      <c r="X153" s="502"/>
      <c r="Y153" s="502"/>
      <c r="AA153" s="507"/>
      <c r="AB153" s="507"/>
      <c r="AC153" s="507"/>
      <c r="AD153" s="117"/>
      <c r="AE153" s="13"/>
      <c r="AF153" s="75"/>
      <c r="AG153" s="455" cm="1">
        <f t="array" ref="AG153">SUM(IF(ISBLANK(D153:Q153),1,0))</f>
        <v>0</v>
      </c>
      <c r="AH153" s="455" cm="1">
        <f t="array" ref="AH153">IF(SUM(IF(ISBLANK(S153:Y153),0,1))&gt;0,0,1)</f>
        <v>0</v>
      </c>
    </row>
    <row r="154" spans="1:34" s="31" customFormat="1" ht="30" customHeight="1" x14ac:dyDescent="0.35">
      <c r="A154" s="48">
        <f t="shared" si="8"/>
        <v>0</v>
      </c>
      <c r="D154" s="418">
        <f t="shared" si="11"/>
        <v>142</v>
      </c>
      <c r="E154" s="449" t="s">
        <v>1397</v>
      </c>
      <c r="F154" s="449" t="s">
        <v>1398</v>
      </c>
      <c r="G154" s="449" t="s">
        <v>1414</v>
      </c>
      <c r="H154" s="449" t="s">
        <v>1344</v>
      </c>
      <c r="I154" s="449" t="s">
        <v>403</v>
      </c>
      <c r="J154" s="449" t="s">
        <v>1399</v>
      </c>
      <c r="K154" s="449" t="s">
        <v>1490</v>
      </c>
      <c r="L154" s="449" t="s">
        <v>1491</v>
      </c>
      <c r="M154" s="449" t="str">
        <f t="shared" si="9"/>
        <v>Y</v>
      </c>
      <c r="N154" s="449" t="s">
        <v>1495</v>
      </c>
      <c r="O154" s="449" t="str">
        <f t="shared" si="10"/>
        <v>N</v>
      </c>
      <c r="P154" s="449" t="s">
        <v>403</v>
      </c>
      <c r="Q154" s="449" t="s">
        <v>1493</v>
      </c>
      <c r="R154" s="78"/>
      <c r="S154" s="502" t="s">
        <v>1405</v>
      </c>
      <c r="T154" s="502" t="s">
        <v>1489</v>
      </c>
      <c r="U154" s="502" t="s">
        <v>1496</v>
      </c>
      <c r="V154" s="502"/>
      <c r="W154" s="502"/>
      <c r="X154" s="502"/>
      <c r="Y154" s="502"/>
      <c r="AA154" s="507"/>
      <c r="AB154" s="507"/>
      <c r="AC154" s="507"/>
      <c r="AD154" s="117"/>
      <c r="AE154" s="13"/>
      <c r="AF154" s="75"/>
      <c r="AG154" s="455" cm="1">
        <f t="array" ref="AG154">SUM(IF(ISBLANK(D154:Q154),1,0))</f>
        <v>0</v>
      </c>
      <c r="AH154" s="455" cm="1">
        <f t="array" ref="AH154">IF(SUM(IF(ISBLANK(S154:Y154),0,1))&gt;0,0,1)</f>
        <v>0</v>
      </c>
    </row>
    <row r="155" spans="1:34" s="31" customFormat="1" ht="30" customHeight="1" x14ac:dyDescent="0.35">
      <c r="A155" s="48">
        <f t="shared" si="8"/>
        <v>0</v>
      </c>
      <c r="D155" s="418">
        <f t="shared" si="11"/>
        <v>143</v>
      </c>
      <c r="E155" s="449" t="s">
        <v>1397</v>
      </c>
      <c r="F155" s="449" t="s">
        <v>1398</v>
      </c>
      <c r="G155" s="449" t="s">
        <v>1414</v>
      </c>
      <c r="H155" s="449" t="s">
        <v>1414</v>
      </c>
      <c r="I155" s="449" t="s">
        <v>403</v>
      </c>
      <c r="J155" s="449" t="s">
        <v>1399</v>
      </c>
      <c r="K155" s="449" t="s">
        <v>1490</v>
      </c>
      <c r="L155" s="449" t="s">
        <v>1497</v>
      </c>
      <c r="M155" s="449" t="str">
        <f t="shared" si="9"/>
        <v>Y</v>
      </c>
      <c r="N155" s="449" t="s">
        <v>1498</v>
      </c>
      <c r="O155" s="449" t="str">
        <f t="shared" si="10"/>
        <v>N</v>
      </c>
      <c r="P155" s="449" t="s">
        <v>403</v>
      </c>
      <c r="Q155" s="449" t="s">
        <v>1499</v>
      </c>
      <c r="R155" s="78"/>
      <c r="S155" s="502" t="s">
        <v>1405</v>
      </c>
      <c r="T155" s="502" t="s">
        <v>1500</v>
      </c>
      <c r="U155" s="502" t="s">
        <v>1501</v>
      </c>
      <c r="V155" s="502"/>
      <c r="W155" s="502"/>
      <c r="X155" s="502"/>
      <c r="Y155" s="502"/>
      <c r="AA155" s="507"/>
      <c r="AB155" s="507"/>
      <c r="AC155" s="507"/>
      <c r="AD155" s="117"/>
      <c r="AE155" s="13"/>
      <c r="AF155" s="75"/>
      <c r="AG155" s="455" cm="1">
        <f t="array" ref="AG155">SUM(IF(ISBLANK(D155:Q155),1,0))</f>
        <v>0</v>
      </c>
      <c r="AH155" s="455" cm="1">
        <f t="array" ref="AH155">IF(SUM(IF(ISBLANK(S155:Y155),0,1))&gt;0,0,1)</f>
        <v>0</v>
      </c>
    </row>
    <row r="156" spans="1:34" s="31" customFormat="1" ht="30" customHeight="1" x14ac:dyDescent="0.35">
      <c r="A156" s="48">
        <f t="shared" si="8"/>
        <v>0</v>
      </c>
      <c r="D156" s="418">
        <f t="shared" si="11"/>
        <v>144</v>
      </c>
      <c r="E156" s="449" t="s">
        <v>1397</v>
      </c>
      <c r="F156" s="449" t="s">
        <v>1398</v>
      </c>
      <c r="G156" s="449" t="s">
        <v>1414</v>
      </c>
      <c r="H156" s="449" t="s">
        <v>1414</v>
      </c>
      <c r="I156" s="449" t="s">
        <v>403</v>
      </c>
      <c r="J156" s="449" t="s">
        <v>1399</v>
      </c>
      <c r="K156" s="449" t="s">
        <v>1490</v>
      </c>
      <c r="L156" s="449" t="s">
        <v>1497</v>
      </c>
      <c r="M156" s="449" t="str">
        <f t="shared" si="9"/>
        <v>Y</v>
      </c>
      <c r="N156" s="449" t="s">
        <v>1502</v>
      </c>
      <c r="O156" s="449" t="str">
        <f t="shared" si="10"/>
        <v>N</v>
      </c>
      <c r="P156" s="449" t="s">
        <v>403</v>
      </c>
      <c r="Q156" s="449" t="s">
        <v>1499</v>
      </c>
      <c r="R156" s="78"/>
      <c r="S156" s="502" t="s">
        <v>1405</v>
      </c>
      <c r="T156" s="502"/>
      <c r="U156" s="502"/>
      <c r="V156" s="502"/>
      <c r="W156" s="502"/>
      <c r="X156" s="502"/>
      <c r="Y156" s="502"/>
      <c r="AA156" s="507"/>
      <c r="AB156" s="507"/>
      <c r="AC156" s="507"/>
      <c r="AD156" s="117"/>
      <c r="AE156" s="13"/>
      <c r="AF156" s="75"/>
      <c r="AG156" s="455" cm="1">
        <f t="array" ref="AG156">SUM(IF(ISBLANK(D156:Q156),1,0))</f>
        <v>0</v>
      </c>
      <c r="AH156" s="455" cm="1">
        <f t="array" ref="AH156">IF(SUM(IF(ISBLANK(S156:Y156),0,1))&gt;0,0,1)</f>
        <v>0</v>
      </c>
    </row>
    <row r="157" spans="1:34" s="31" customFormat="1" ht="30" customHeight="1" x14ac:dyDescent="0.35">
      <c r="A157" s="48">
        <f t="shared" si="8"/>
        <v>0</v>
      </c>
      <c r="D157" s="418">
        <f t="shared" si="11"/>
        <v>145</v>
      </c>
      <c r="E157" s="449" t="s">
        <v>1397</v>
      </c>
      <c r="F157" s="449" t="s">
        <v>1398</v>
      </c>
      <c r="G157" s="449" t="s">
        <v>1414</v>
      </c>
      <c r="H157" s="449" t="s">
        <v>1414</v>
      </c>
      <c r="I157" s="449" t="s">
        <v>403</v>
      </c>
      <c r="J157" s="449" t="s">
        <v>1399</v>
      </c>
      <c r="K157" s="449" t="s">
        <v>1490</v>
      </c>
      <c r="L157" s="449" t="s">
        <v>1497</v>
      </c>
      <c r="M157" s="449" t="str">
        <f t="shared" si="9"/>
        <v>Y</v>
      </c>
      <c r="N157" s="449" t="s">
        <v>1503</v>
      </c>
      <c r="O157" s="449" t="str">
        <f t="shared" si="10"/>
        <v>N</v>
      </c>
      <c r="P157" s="449" t="s">
        <v>403</v>
      </c>
      <c r="Q157" s="449" t="s">
        <v>1499</v>
      </c>
      <c r="R157" s="78"/>
      <c r="S157" s="502" t="s">
        <v>1405</v>
      </c>
      <c r="T157" s="502" t="s">
        <v>1504</v>
      </c>
      <c r="U157" s="502"/>
      <c r="V157" s="502"/>
      <c r="W157" s="502"/>
      <c r="X157" s="502"/>
      <c r="Y157" s="502"/>
      <c r="AA157" s="507"/>
      <c r="AB157" s="507"/>
      <c r="AC157" s="507"/>
      <c r="AD157" s="117"/>
      <c r="AE157" s="13"/>
      <c r="AF157" s="75"/>
      <c r="AG157" s="455" cm="1">
        <f t="array" ref="AG157">SUM(IF(ISBLANK(D157:Q157),1,0))</f>
        <v>0</v>
      </c>
      <c r="AH157" s="455" cm="1">
        <f t="array" ref="AH157">IF(SUM(IF(ISBLANK(S157:Y157),0,1))&gt;0,0,1)</f>
        <v>0</v>
      </c>
    </row>
    <row r="158" spans="1:34" s="31" customFormat="1" ht="30" customHeight="1" x14ac:dyDescent="0.35">
      <c r="A158" s="48">
        <f t="shared" si="8"/>
        <v>0</v>
      </c>
      <c r="D158" s="418">
        <f t="shared" si="11"/>
        <v>146</v>
      </c>
      <c r="E158" s="449" t="s">
        <v>1397</v>
      </c>
      <c r="F158" s="449" t="s">
        <v>1398</v>
      </c>
      <c r="G158" s="449" t="s">
        <v>1414</v>
      </c>
      <c r="H158" s="449" t="s">
        <v>1414</v>
      </c>
      <c r="I158" s="449" t="s">
        <v>1414</v>
      </c>
      <c r="J158" s="449" t="s">
        <v>1399</v>
      </c>
      <c r="K158" s="449" t="s">
        <v>1490</v>
      </c>
      <c r="L158" s="449" t="s">
        <v>1497</v>
      </c>
      <c r="M158" s="449" t="str">
        <f t="shared" si="9"/>
        <v>Y</v>
      </c>
      <c r="N158" s="449" t="s">
        <v>1505</v>
      </c>
      <c r="O158" s="449" t="str">
        <f t="shared" si="10"/>
        <v>Y</v>
      </c>
      <c r="P158" s="449" t="s">
        <v>1506</v>
      </c>
      <c r="Q158" s="449" t="s">
        <v>1499</v>
      </c>
      <c r="R158" s="78"/>
      <c r="S158" s="502" t="s">
        <v>1405</v>
      </c>
      <c r="T158" s="502" t="s">
        <v>1500</v>
      </c>
      <c r="U158" s="502"/>
      <c r="V158" s="502"/>
      <c r="W158" s="502"/>
      <c r="X158" s="502"/>
      <c r="Y158" s="502"/>
      <c r="AA158" s="507"/>
      <c r="AB158" s="507"/>
      <c r="AC158" s="507"/>
      <c r="AD158" s="117"/>
      <c r="AE158" s="13"/>
      <c r="AF158" s="75"/>
      <c r="AG158" s="455" cm="1">
        <f t="array" ref="AG158">SUM(IF(ISBLANK(D158:Q158),1,0))</f>
        <v>0</v>
      </c>
      <c r="AH158" s="455" cm="1">
        <f t="array" ref="AH158">IF(SUM(IF(ISBLANK(S158:Y158),0,1))&gt;0,0,1)</f>
        <v>0</v>
      </c>
    </row>
    <row r="159" spans="1:34" s="31" customFormat="1" ht="30" customHeight="1" x14ac:dyDescent="0.35">
      <c r="A159" s="48">
        <f t="shared" si="8"/>
        <v>0</v>
      </c>
      <c r="D159" s="418">
        <f t="shared" si="11"/>
        <v>147</v>
      </c>
      <c r="E159" s="449" t="s">
        <v>1397</v>
      </c>
      <c r="F159" s="449" t="s">
        <v>1398</v>
      </c>
      <c r="G159" s="449" t="s">
        <v>1414</v>
      </c>
      <c r="H159" s="449" t="s">
        <v>1414</v>
      </c>
      <c r="I159" s="449" t="s">
        <v>1414</v>
      </c>
      <c r="J159" s="449" t="s">
        <v>1399</v>
      </c>
      <c r="K159" s="449" t="s">
        <v>1490</v>
      </c>
      <c r="L159" s="449" t="s">
        <v>1497</v>
      </c>
      <c r="M159" s="449" t="str">
        <f t="shared" si="9"/>
        <v>Y</v>
      </c>
      <c r="N159" s="449" t="s">
        <v>1505</v>
      </c>
      <c r="O159" s="449" t="str">
        <f t="shared" si="10"/>
        <v>Y</v>
      </c>
      <c r="P159" s="449" t="s">
        <v>1507</v>
      </c>
      <c r="Q159" s="449" t="s">
        <v>1499</v>
      </c>
      <c r="R159" s="78"/>
      <c r="S159" s="502" t="s">
        <v>1405</v>
      </c>
      <c r="T159" s="502" t="s">
        <v>1500</v>
      </c>
      <c r="U159" s="502"/>
      <c r="V159" s="502"/>
      <c r="W159" s="502"/>
      <c r="X159" s="502"/>
      <c r="Y159" s="502"/>
      <c r="AA159" s="507"/>
      <c r="AB159" s="507"/>
      <c r="AC159" s="507"/>
      <c r="AD159" s="117"/>
      <c r="AE159" s="13"/>
      <c r="AF159" s="75"/>
      <c r="AG159" s="455" cm="1">
        <f t="array" ref="AG159">SUM(IF(ISBLANK(D159:Q159),1,0))</f>
        <v>0</v>
      </c>
      <c r="AH159" s="455" cm="1">
        <f t="array" ref="AH159">IF(SUM(IF(ISBLANK(S159:Y159),0,1))&gt;0,0,1)</f>
        <v>0</v>
      </c>
    </row>
    <row r="160" spans="1:34" s="31" customFormat="1" ht="30" customHeight="1" x14ac:dyDescent="0.35">
      <c r="A160" s="48">
        <f t="shared" si="8"/>
        <v>0</v>
      </c>
      <c r="D160" s="418">
        <f t="shared" si="11"/>
        <v>148</v>
      </c>
      <c r="E160" s="449" t="s">
        <v>1397</v>
      </c>
      <c r="F160" s="449" t="s">
        <v>1398</v>
      </c>
      <c r="G160" s="449" t="s">
        <v>1414</v>
      </c>
      <c r="H160" s="449" t="s">
        <v>1414</v>
      </c>
      <c r="I160" s="449" t="s">
        <v>403</v>
      </c>
      <c r="J160" s="449" t="s">
        <v>1399</v>
      </c>
      <c r="K160" s="449" t="s">
        <v>1490</v>
      </c>
      <c r="L160" s="449" t="s">
        <v>1497</v>
      </c>
      <c r="M160" s="449" t="str">
        <f t="shared" si="9"/>
        <v>Y</v>
      </c>
      <c r="N160" s="449" t="s">
        <v>1508</v>
      </c>
      <c r="O160" s="449" t="str">
        <f t="shared" si="10"/>
        <v>N</v>
      </c>
      <c r="P160" s="449" t="s">
        <v>403</v>
      </c>
      <c r="Q160" s="449" t="s">
        <v>1499</v>
      </c>
      <c r="R160" s="78"/>
      <c r="S160" s="502" t="s">
        <v>1405</v>
      </c>
      <c r="T160" s="502" t="s">
        <v>1500</v>
      </c>
      <c r="U160" s="502"/>
      <c r="V160" s="502"/>
      <c r="W160" s="502"/>
      <c r="X160" s="502"/>
      <c r="Y160" s="502"/>
      <c r="AA160" s="507"/>
      <c r="AB160" s="507"/>
      <c r="AC160" s="507"/>
      <c r="AD160" s="117"/>
      <c r="AE160" s="13"/>
      <c r="AF160" s="75"/>
      <c r="AG160" s="455" cm="1">
        <f t="array" ref="AG160">SUM(IF(ISBLANK(D160:Q160),1,0))</f>
        <v>0</v>
      </c>
      <c r="AH160" s="455" cm="1">
        <f t="array" ref="AH160">IF(SUM(IF(ISBLANK(S160:Y160),0,1))&gt;0,0,1)</f>
        <v>0</v>
      </c>
    </row>
    <row r="161" spans="1:34" s="31" customFormat="1" ht="30" customHeight="1" x14ac:dyDescent="0.35">
      <c r="A161" s="48">
        <f t="shared" si="8"/>
        <v>0</v>
      </c>
      <c r="D161" s="418">
        <f t="shared" si="11"/>
        <v>149</v>
      </c>
      <c r="E161" s="449" t="s">
        <v>1397</v>
      </c>
      <c r="F161" s="449" t="s">
        <v>1398</v>
      </c>
      <c r="G161" s="449" t="s">
        <v>1414</v>
      </c>
      <c r="H161" s="449" t="s">
        <v>1509</v>
      </c>
      <c r="I161" s="449" t="s">
        <v>1509</v>
      </c>
      <c r="J161" s="449" t="s">
        <v>1399</v>
      </c>
      <c r="K161" s="449" t="s">
        <v>1490</v>
      </c>
      <c r="L161" s="449" t="s">
        <v>1497</v>
      </c>
      <c r="M161" s="449" t="str">
        <f t="shared" si="9"/>
        <v>Y</v>
      </c>
      <c r="N161" s="449" t="s">
        <v>1510</v>
      </c>
      <c r="O161" s="449" t="str">
        <f t="shared" si="10"/>
        <v>Y</v>
      </c>
      <c r="P161" s="449" t="s">
        <v>1511</v>
      </c>
      <c r="Q161" s="449" t="s">
        <v>1499</v>
      </c>
      <c r="R161" s="78"/>
      <c r="S161" s="502" t="s">
        <v>1405</v>
      </c>
      <c r="T161" s="502" t="s">
        <v>1500</v>
      </c>
      <c r="U161" s="502"/>
      <c r="V161" s="502"/>
      <c r="W161" s="502"/>
      <c r="X161" s="502"/>
      <c r="Y161" s="502"/>
      <c r="AA161" s="507"/>
      <c r="AB161" s="507"/>
      <c r="AC161" s="507"/>
      <c r="AD161" s="117"/>
      <c r="AE161" s="13"/>
      <c r="AF161" s="75"/>
      <c r="AG161" s="455" cm="1">
        <f t="array" ref="AG161">SUM(IF(ISBLANK(D161:Q161),1,0))</f>
        <v>0</v>
      </c>
      <c r="AH161" s="455" cm="1">
        <f t="array" ref="AH161">IF(SUM(IF(ISBLANK(S161:Y161),0,1))&gt;0,0,1)</f>
        <v>0</v>
      </c>
    </row>
    <row r="162" spans="1:34" s="31" customFormat="1" ht="30" customHeight="1" x14ac:dyDescent="0.35">
      <c r="A162" s="48">
        <f t="shared" si="8"/>
        <v>0</v>
      </c>
      <c r="D162" s="418">
        <f t="shared" si="11"/>
        <v>150</v>
      </c>
      <c r="E162" s="449" t="s">
        <v>1397</v>
      </c>
      <c r="F162" s="449" t="s">
        <v>1398</v>
      </c>
      <c r="G162" s="449" t="s">
        <v>1414</v>
      </c>
      <c r="H162" s="449" t="s">
        <v>1344</v>
      </c>
      <c r="I162" s="449" t="s">
        <v>1344</v>
      </c>
      <c r="J162" s="449" t="s">
        <v>1399</v>
      </c>
      <c r="K162" s="449" t="s">
        <v>1490</v>
      </c>
      <c r="L162" s="449" t="s">
        <v>1497</v>
      </c>
      <c r="M162" s="449" t="str">
        <f t="shared" si="9"/>
        <v>Y</v>
      </c>
      <c r="N162" s="449" t="s">
        <v>1512</v>
      </c>
      <c r="O162" s="449" t="str">
        <f t="shared" si="10"/>
        <v>Y</v>
      </c>
      <c r="P162" s="449" t="s">
        <v>1513</v>
      </c>
      <c r="Q162" s="449" t="s">
        <v>1499</v>
      </c>
      <c r="R162" s="78"/>
      <c r="S162" s="502" t="s">
        <v>1405</v>
      </c>
      <c r="T162" s="502" t="s">
        <v>1500</v>
      </c>
      <c r="U162" s="502" t="s">
        <v>1514</v>
      </c>
      <c r="V162" s="502" t="s">
        <v>1515</v>
      </c>
      <c r="W162" s="502"/>
      <c r="X162" s="502"/>
      <c r="Y162" s="502"/>
      <c r="AA162" s="507"/>
      <c r="AB162" s="507"/>
      <c r="AC162" s="507"/>
      <c r="AD162" s="117"/>
      <c r="AE162" s="13"/>
      <c r="AF162" s="75"/>
      <c r="AG162" s="455" cm="1">
        <f t="array" ref="AG162">SUM(IF(ISBLANK(D162:Q162),1,0))</f>
        <v>0</v>
      </c>
      <c r="AH162" s="455" cm="1">
        <f t="array" ref="AH162">IF(SUM(IF(ISBLANK(S162:Y162),0,1))&gt;0,0,1)</f>
        <v>0</v>
      </c>
    </row>
    <row r="163" spans="1:34" s="31" customFormat="1" ht="30" customHeight="1" x14ac:dyDescent="0.35">
      <c r="A163" s="48">
        <f t="shared" si="8"/>
        <v>0</v>
      </c>
      <c r="D163" s="418">
        <f t="shared" si="11"/>
        <v>151</v>
      </c>
      <c r="E163" s="449" t="s">
        <v>1397</v>
      </c>
      <c r="F163" s="449" t="s">
        <v>1398</v>
      </c>
      <c r="G163" s="449" t="s">
        <v>1414</v>
      </c>
      <c r="H163" s="449" t="s">
        <v>1344</v>
      </c>
      <c r="I163" s="449" t="s">
        <v>1344</v>
      </c>
      <c r="J163" s="449" t="s">
        <v>1399</v>
      </c>
      <c r="K163" s="449" t="s">
        <v>1490</v>
      </c>
      <c r="L163" s="449" t="s">
        <v>1497</v>
      </c>
      <c r="M163" s="449" t="str">
        <f t="shared" si="9"/>
        <v>Y</v>
      </c>
      <c r="N163" s="449" t="s">
        <v>1512</v>
      </c>
      <c r="O163" s="449" t="str">
        <f t="shared" si="10"/>
        <v>Y</v>
      </c>
      <c r="P163" s="449" t="s">
        <v>1516</v>
      </c>
      <c r="Q163" s="449" t="s">
        <v>1499</v>
      </c>
      <c r="R163" s="78"/>
      <c r="S163" s="502" t="s">
        <v>1405</v>
      </c>
      <c r="T163" s="502" t="s">
        <v>1500</v>
      </c>
      <c r="U163" s="502" t="s">
        <v>1514</v>
      </c>
      <c r="V163" s="502"/>
      <c r="W163" s="502"/>
      <c r="X163" s="502"/>
      <c r="Y163" s="502"/>
      <c r="AA163" s="507"/>
      <c r="AB163" s="507"/>
      <c r="AC163" s="507"/>
      <c r="AD163" s="117"/>
      <c r="AE163" s="13"/>
      <c r="AF163" s="75"/>
      <c r="AG163" s="455" cm="1">
        <f t="array" ref="AG163">SUM(IF(ISBLANK(D163:Q163),1,0))</f>
        <v>0</v>
      </c>
      <c r="AH163" s="455" cm="1">
        <f t="array" ref="AH163">IF(SUM(IF(ISBLANK(S163:Y163),0,1))&gt;0,0,1)</f>
        <v>0</v>
      </c>
    </row>
    <row r="164" spans="1:34" s="31" customFormat="1" ht="30" customHeight="1" x14ac:dyDescent="0.35">
      <c r="A164" s="48">
        <f t="shared" si="8"/>
        <v>0</v>
      </c>
      <c r="D164" s="418">
        <f t="shared" si="11"/>
        <v>152</v>
      </c>
      <c r="E164" s="449" t="s">
        <v>1397</v>
      </c>
      <c r="F164" s="449" t="s">
        <v>1398</v>
      </c>
      <c r="G164" s="449" t="s">
        <v>1414</v>
      </c>
      <c r="H164" s="449" t="s">
        <v>1344</v>
      </c>
      <c r="I164" s="449" t="s">
        <v>1344</v>
      </c>
      <c r="J164" s="449" t="s">
        <v>1399</v>
      </c>
      <c r="K164" s="449" t="s">
        <v>1490</v>
      </c>
      <c r="L164" s="449" t="s">
        <v>1497</v>
      </c>
      <c r="M164" s="449" t="str">
        <f t="shared" si="9"/>
        <v>Y</v>
      </c>
      <c r="N164" s="449" t="s">
        <v>1512</v>
      </c>
      <c r="O164" s="449" t="str">
        <f t="shared" si="10"/>
        <v>Y</v>
      </c>
      <c r="P164" s="449" t="s">
        <v>1517</v>
      </c>
      <c r="Q164" s="449" t="s">
        <v>1499</v>
      </c>
      <c r="R164" s="78"/>
      <c r="S164" s="502" t="s">
        <v>1405</v>
      </c>
      <c r="T164" s="502" t="s">
        <v>1500</v>
      </c>
      <c r="U164" s="502"/>
      <c r="V164" s="502"/>
      <c r="W164" s="502"/>
      <c r="X164" s="502"/>
      <c r="Y164" s="502"/>
      <c r="AA164" s="507"/>
      <c r="AB164" s="507"/>
      <c r="AC164" s="507"/>
      <c r="AD164" s="117"/>
      <c r="AE164" s="13"/>
      <c r="AF164" s="75"/>
      <c r="AG164" s="455" cm="1">
        <f t="array" ref="AG164">SUM(IF(ISBLANK(D164:Q164),1,0))</f>
        <v>0</v>
      </c>
      <c r="AH164" s="455" cm="1">
        <f t="array" ref="AH164">IF(SUM(IF(ISBLANK(S164:Y164),0,1))&gt;0,0,1)</f>
        <v>0</v>
      </c>
    </row>
    <row r="165" spans="1:34" s="31" customFormat="1" ht="30" customHeight="1" x14ac:dyDescent="0.35">
      <c r="A165" s="48">
        <f t="shared" si="8"/>
        <v>0</v>
      </c>
      <c r="D165" s="418">
        <f t="shared" si="11"/>
        <v>153</v>
      </c>
      <c r="E165" s="449" t="s">
        <v>1397</v>
      </c>
      <c r="F165" s="449" t="s">
        <v>1398</v>
      </c>
      <c r="G165" s="449" t="s">
        <v>1518</v>
      </c>
      <c r="H165" s="449" t="s">
        <v>1518</v>
      </c>
      <c r="I165" s="449" t="s">
        <v>403</v>
      </c>
      <c r="J165" s="449" t="s">
        <v>1399</v>
      </c>
      <c r="K165" s="449" t="s">
        <v>1490</v>
      </c>
      <c r="L165" s="449" t="s">
        <v>1519</v>
      </c>
      <c r="M165" s="449" t="str">
        <f t="shared" si="9"/>
        <v>Y</v>
      </c>
      <c r="N165" s="449" t="s">
        <v>1520</v>
      </c>
      <c r="O165" s="449" t="str">
        <f t="shared" si="10"/>
        <v>N</v>
      </c>
      <c r="P165" s="449" t="s">
        <v>403</v>
      </c>
      <c r="Q165" s="449" t="s">
        <v>1521</v>
      </c>
      <c r="R165" s="78"/>
      <c r="S165" s="502" t="s">
        <v>1522</v>
      </c>
      <c r="T165" s="502"/>
      <c r="U165" s="502"/>
      <c r="V165" s="502"/>
      <c r="W165" s="502"/>
      <c r="X165" s="502"/>
      <c r="Y165" s="502"/>
      <c r="AA165" s="507"/>
      <c r="AB165" s="507"/>
      <c r="AC165" s="507"/>
      <c r="AD165" s="117"/>
      <c r="AE165" s="13"/>
      <c r="AF165" s="75"/>
      <c r="AG165" s="455" cm="1">
        <f t="array" ref="AG165">SUM(IF(ISBLANK(D165:Q165),1,0))</f>
        <v>0</v>
      </c>
      <c r="AH165" s="455" cm="1">
        <f t="array" ref="AH165">IF(SUM(IF(ISBLANK(S165:Y165),0,1))&gt;0,0,1)</f>
        <v>0</v>
      </c>
    </row>
    <row r="166" spans="1:34" s="31" customFormat="1" ht="30" customHeight="1" x14ac:dyDescent="0.35">
      <c r="A166" s="48">
        <f t="shared" si="8"/>
        <v>0</v>
      </c>
      <c r="D166" s="418">
        <f t="shared" si="11"/>
        <v>154</v>
      </c>
      <c r="E166" s="449" t="s">
        <v>1397</v>
      </c>
      <c r="F166" s="449" t="s">
        <v>1398</v>
      </c>
      <c r="G166" s="449" t="s">
        <v>1518</v>
      </c>
      <c r="H166" s="449" t="s">
        <v>1518</v>
      </c>
      <c r="I166" s="449" t="s">
        <v>403</v>
      </c>
      <c r="J166" s="449" t="s">
        <v>1399</v>
      </c>
      <c r="K166" s="449" t="s">
        <v>1490</v>
      </c>
      <c r="L166" s="449" t="s">
        <v>1519</v>
      </c>
      <c r="M166" s="449" t="str">
        <f t="shared" si="9"/>
        <v>Y</v>
      </c>
      <c r="N166" s="449" t="s">
        <v>1523</v>
      </c>
      <c r="O166" s="449" t="str">
        <f t="shared" si="10"/>
        <v>N</v>
      </c>
      <c r="P166" s="449" t="s">
        <v>403</v>
      </c>
      <c r="Q166" s="449" t="s">
        <v>1521</v>
      </c>
      <c r="R166" s="78"/>
      <c r="S166" s="502" t="s">
        <v>1522</v>
      </c>
      <c r="T166" s="502"/>
      <c r="U166" s="502"/>
      <c r="V166" s="502"/>
      <c r="W166" s="502"/>
      <c r="X166" s="502"/>
      <c r="Y166" s="502"/>
      <c r="AA166" s="507"/>
      <c r="AB166" s="507"/>
      <c r="AC166" s="507"/>
      <c r="AD166" s="117"/>
      <c r="AE166" s="13"/>
      <c r="AF166" s="75"/>
      <c r="AG166" s="455" cm="1">
        <f t="array" ref="AG166">SUM(IF(ISBLANK(D166:Q166),1,0))</f>
        <v>0</v>
      </c>
      <c r="AH166" s="455" cm="1">
        <f t="array" ref="AH166">IF(SUM(IF(ISBLANK(S166:Y166),0,1))&gt;0,0,1)</f>
        <v>0</v>
      </c>
    </row>
    <row r="167" spans="1:34" s="31" customFormat="1" ht="30" customHeight="1" x14ac:dyDescent="0.35">
      <c r="A167" s="48">
        <f t="shared" si="8"/>
        <v>0</v>
      </c>
      <c r="D167" s="418">
        <f t="shared" si="11"/>
        <v>155</v>
      </c>
      <c r="E167" s="449" t="s">
        <v>1397</v>
      </c>
      <c r="F167" s="449" t="s">
        <v>1398</v>
      </c>
      <c r="G167" s="449" t="s">
        <v>1414</v>
      </c>
      <c r="H167" s="449" t="s">
        <v>1414</v>
      </c>
      <c r="I167" s="449" t="s">
        <v>403</v>
      </c>
      <c r="J167" s="449" t="s">
        <v>1399</v>
      </c>
      <c r="K167" s="449" t="s">
        <v>1490</v>
      </c>
      <c r="L167" s="449" t="s">
        <v>1524</v>
      </c>
      <c r="M167" s="449" t="str">
        <f t="shared" si="9"/>
        <v>Y</v>
      </c>
      <c r="N167" s="449" t="s">
        <v>1525</v>
      </c>
      <c r="O167" s="449" t="str">
        <f t="shared" si="10"/>
        <v>N</v>
      </c>
      <c r="P167" s="449" t="s">
        <v>403</v>
      </c>
      <c r="Q167" s="449" t="s">
        <v>1526</v>
      </c>
      <c r="R167" s="78"/>
      <c r="S167" s="502" t="s">
        <v>1527</v>
      </c>
      <c r="T167" s="502" t="s">
        <v>1528</v>
      </c>
      <c r="U167" s="502"/>
      <c r="V167" s="502"/>
      <c r="W167" s="502"/>
      <c r="X167" s="502"/>
      <c r="Y167" s="502"/>
      <c r="AA167" s="507"/>
      <c r="AB167" s="507"/>
      <c r="AC167" s="507"/>
      <c r="AD167" s="117"/>
      <c r="AE167" s="13"/>
      <c r="AF167" s="75"/>
      <c r="AG167" s="455" cm="1">
        <f t="array" ref="AG167">SUM(IF(ISBLANK(D167:Q167),1,0))</f>
        <v>0</v>
      </c>
      <c r="AH167" s="455" cm="1">
        <f t="array" ref="AH167">IF(SUM(IF(ISBLANK(S167:Y167),0,1))&gt;0,0,1)</f>
        <v>0</v>
      </c>
    </row>
    <row r="168" spans="1:34" s="31" customFormat="1" ht="30" customHeight="1" x14ac:dyDescent="0.35">
      <c r="A168" s="48">
        <f t="shared" si="8"/>
        <v>0</v>
      </c>
      <c r="D168" s="418">
        <f t="shared" si="11"/>
        <v>156</v>
      </c>
      <c r="E168" s="449" t="s">
        <v>1397</v>
      </c>
      <c r="F168" s="449" t="s">
        <v>1398</v>
      </c>
      <c r="G168" s="449" t="s">
        <v>1414</v>
      </c>
      <c r="H168" s="449" t="s">
        <v>1414</v>
      </c>
      <c r="I168" s="449" t="s">
        <v>403</v>
      </c>
      <c r="J168" s="449" t="s">
        <v>1399</v>
      </c>
      <c r="K168" s="449" t="s">
        <v>1490</v>
      </c>
      <c r="L168" s="449" t="s">
        <v>1524</v>
      </c>
      <c r="M168" s="449" t="str">
        <f t="shared" si="9"/>
        <v>Y</v>
      </c>
      <c r="N168" s="449" t="s">
        <v>1529</v>
      </c>
      <c r="O168" s="449" t="str">
        <f t="shared" si="10"/>
        <v>N</v>
      </c>
      <c r="P168" s="449" t="s">
        <v>403</v>
      </c>
      <c r="Q168" s="449" t="s">
        <v>1526</v>
      </c>
      <c r="R168" s="78"/>
      <c r="S168" s="502" t="s">
        <v>1527</v>
      </c>
      <c r="T168" s="502" t="s">
        <v>1530</v>
      </c>
      <c r="U168" s="502"/>
      <c r="V168" s="502"/>
      <c r="W168" s="502"/>
      <c r="X168" s="502"/>
      <c r="Y168" s="502"/>
      <c r="AA168" s="507"/>
      <c r="AB168" s="507"/>
      <c r="AC168" s="507"/>
      <c r="AD168" s="117"/>
      <c r="AE168" s="13"/>
      <c r="AF168" s="75"/>
      <c r="AG168" s="455" cm="1">
        <f t="array" ref="AG168">SUM(IF(ISBLANK(D168:Q168),1,0))</f>
        <v>0</v>
      </c>
      <c r="AH168" s="455" cm="1">
        <f t="array" ref="AH168">IF(SUM(IF(ISBLANK(S168:Y168),0,1))&gt;0,0,1)</f>
        <v>0</v>
      </c>
    </row>
    <row r="169" spans="1:34" s="31" customFormat="1" ht="30" customHeight="1" x14ac:dyDescent="0.35">
      <c r="A169" s="48">
        <f t="shared" si="8"/>
        <v>0</v>
      </c>
      <c r="D169" s="418">
        <f t="shared" si="11"/>
        <v>157</v>
      </c>
      <c r="E169" s="449" t="s">
        <v>1397</v>
      </c>
      <c r="F169" s="449" t="s">
        <v>1398</v>
      </c>
      <c r="G169" s="449" t="s">
        <v>1414</v>
      </c>
      <c r="H169" s="449" t="s">
        <v>1414</v>
      </c>
      <c r="I169" s="449" t="s">
        <v>403</v>
      </c>
      <c r="J169" s="449" t="s">
        <v>1399</v>
      </c>
      <c r="K169" s="449" t="s">
        <v>1490</v>
      </c>
      <c r="L169" s="449" t="s">
        <v>1524</v>
      </c>
      <c r="M169" s="449" t="str">
        <f t="shared" si="9"/>
        <v>Y</v>
      </c>
      <c r="N169" s="449" t="s">
        <v>1531</v>
      </c>
      <c r="O169" s="449" t="str">
        <f t="shared" si="10"/>
        <v>N</v>
      </c>
      <c r="P169" s="449" t="s">
        <v>403</v>
      </c>
      <c r="Q169" s="449" t="s">
        <v>1526</v>
      </c>
      <c r="R169" s="78"/>
      <c r="S169" s="502" t="s">
        <v>1532</v>
      </c>
      <c r="T169" s="502"/>
      <c r="U169" s="502"/>
      <c r="V169" s="502"/>
      <c r="W169" s="502"/>
      <c r="X169" s="502"/>
      <c r="Y169" s="502"/>
      <c r="AA169" s="507"/>
      <c r="AB169" s="507"/>
      <c r="AC169" s="507"/>
      <c r="AD169" s="117"/>
      <c r="AE169" s="13"/>
      <c r="AF169" s="75"/>
      <c r="AG169" s="455" cm="1">
        <f t="array" ref="AG169">SUM(IF(ISBLANK(D169:Q169),1,0))</f>
        <v>0</v>
      </c>
      <c r="AH169" s="455" cm="1">
        <f t="array" ref="AH169">IF(SUM(IF(ISBLANK(S169:Y169),0,1))&gt;0,0,1)</f>
        <v>0</v>
      </c>
    </row>
    <row r="170" spans="1:34" s="31" customFormat="1" ht="30" customHeight="1" x14ac:dyDescent="0.35">
      <c r="A170" s="48">
        <f t="shared" si="8"/>
        <v>0</v>
      </c>
      <c r="D170" s="418">
        <f t="shared" si="11"/>
        <v>158</v>
      </c>
      <c r="E170" s="449" t="s">
        <v>1397</v>
      </c>
      <c r="F170" s="449" t="s">
        <v>1398</v>
      </c>
      <c r="G170" s="449" t="s">
        <v>1414</v>
      </c>
      <c r="H170" s="449" t="s">
        <v>1414</v>
      </c>
      <c r="I170" s="449" t="s">
        <v>403</v>
      </c>
      <c r="J170" s="449" t="s">
        <v>1399</v>
      </c>
      <c r="K170" s="449" t="s">
        <v>1490</v>
      </c>
      <c r="L170" s="449" t="s">
        <v>1524</v>
      </c>
      <c r="M170" s="449" t="str">
        <f t="shared" si="9"/>
        <v>Y</v>
      </c>
      <c r="N170" s="449" t="s">
        <v>1533</v>
      </c>
      <c r="O170" s="449" t="str">
        <f t="shared" si="10"/>
        <v>N</v>
      </c>
      <c r="P170" s="449" t="s">
        <v>403</v>
      </c>
      <c r="Q170" s="449" t="s">
        <v>1526</v>
      </c>
      <c r="R170" s="78"/>
      <c r="S170" s="502" t="s">
        <v>1534</v>
      </c>
      <c r="T170" s="502"/>
      <c r="U170" s="502"/>
      <c r="V170" s="502"/>
      <c r="W170" s="502"/>
      <c r="X170" s="502"/>
      <c r="Y170" s="502"/>
      <c r="AA170" s="507"/>
      <c r="AB170" s="507"/>
      <c r="AC170" s="507"/>
      <c r="AD170" s="117"/>
      <c r="AE170" s="13"/>
      <c r="AF170" s="75"/>
      <c r="AG170" s="455" cm="1">
        <f t="array" ref="AG170">SUM(IF(ISBLANK(D170:Q170),1,0))</f>
        <v>0</v>
      </c>
      <c r="AH170" s="455" cm="1">
        <f t="array" ref="AH170">IF(SUM(IF(ISBLANK(S170:Y170),0,1))&gt;0,0,1)</f>
        <v>0</v>
      </c>
    </row>
    <row r="171" spans="1:34" s="31" customFormat="1" ht="30" customHeight="1" x14ac:dyDescent="0.35">
      <c r="A171" s="48">
        <f t="shared" si="8"/>
        <v>0</v>
      </c>
      <c r="D171" s="418">
        <f t="shared" si="11"/>
        <v>159</v>
      </c>
      <c r="E171" s="449" t="s">
        <v>1397</v>
      </c>
      <c r="F171" s="449" t="s">
        <v>1398</v>
      </c>
      <c r="G171" s="449" t="s">
        <v>1414</v>
      </c>
      <c r="H171" s="449" t="s">
        <v>1414</v>
      </c>
      <c r="I171" s="449" t="s">
        <v>1414</v>
      </c>
      <c r="J171" s="449" t="s">
        <v>1399</v>
      </c>
      <c r="K171" s="449" t="s">
        <v>1490</v>
      </c>
      <c r="L171" s="449" t="s">
        <v>1524</v>
      </c>
      <c r="M171" s="449" t="str">
        <f t="shared" si="9"/>
        <v>Y</v>
      </c>
      <c r="N171" s="449" t="s">
        <v>1535</v>
      </c>
      <c r="O171" s="449" t="str">
        <f t="shared" si="10"/>
        <v>Y</v>
      </c>
      <c r="P171" s="449" t="s">
        <v>1536</v>
      </c>
      <c r="Q171" s="449" t="s">
        <v>1526</v>
      </c>
      <c r="R171" s="78"/>
      <c r="S171" s="502" t="s">
        <v>1463</v>
      </c>
      <c r="T171" s="502"/>
      <c r="U171" s="502"/>
      <c r="V171" s="502"/>
      <c r="W171" s="502"/>
      <c r="X171" s="502"/>
      <c r="Y171" s="502"/>
      <c r="AA171" s="507"/>
      <c r="AB171" s="507"/>
      <c r="AC171" s="507"/>
      <c r="AD171" s="117"/>
      <c r="AE171" s="13"/>
      <c r="AF171" s="75"/>
      <c r="AG171" s="455" cm="1">
        <f t="array" ref="AG171">SUM(IF(ISBLANK(D171:Q171),1,0))</f>
        <v>0</v>
      </c>
      <c r="AH171" s="455" cm="1">
        <f t="array" ref="AH171">IF(SUM(IF(ISBLANK(S171:Y171),0,1))&gt;0,0,1)</f>
        <v>0</v>
      </c>
    </row>
    <row r="172" spans="1:34" s="31" customFormat="1" ht="30" customHeight="1" x14ac:dyDescent="0.35">
      <c r="A172" s="48">
        <f t="shared" si="8"/>
        <v>0</v>
      </c>
      <c r="D172" s="418">
        <f t="shared" si="11"/>
        <v>160</v>
      </c>
      <c r="E172" s="449" t="s">
        <v>1397</v>
      </c>
      <c r="F172" s="449" t="s">
        <v>1398</v>
      </c>
      <c r="G172" s="449" t="s">
        <v>1414</v>
      </c>
      <c r="H172" s="449" t="s">
        <v>1414</v>
      </c>
      <c r="I172" s="449" t="s">
        <v>1414</v>
      </c>
      <c r="J172" s="449" t="s">
        <v>1399</v>
      </c>
      <c r="K172" s="449" t="s">
        <v>1490</v>
      </c>
      <c r="L172" s="449" t="s">
        <v>1524</v>
      </c>
      <c r="M172" s="449" t="str">
        <f t="shared" si="9"/>
        <v>Y</v>
      </c>
      <c r="N172" s="449" t="s">
        <v>1535</v>
      </c>
      <c r="O172" s="449" t="str">
        <f t="shared" si="10"/>
        <v>Y</v>
      </c>
      <c r="P172" s="449" t="s">
        <v>1537</v>
      </c>
      <c r="Q172" s="449" t="s">
        <v>1526</v>
      </c>
      <c r="R172" s="78"/>
      <c r="S172" s="502" t="s">
        <v>1538</v>
      </c>
      <c r="T172" s="502"/>
      <c r="U172" s="502"/>
      <c r="V172" s="502"/>
      <c r="W172" s="502"/>
      <c r="X172" s="502"/>
      <c r="Y172" s="502"/>
      <c r="AA172" s="507"/>
      <c r="AB172" s="507"/>
      <c r="AC172" s="507"/>
      <c r="AD172" s="117"/>
      <c r="AE172" s="13"/>
      <c r="AF172" s="75"/>
      <c r="AG172" s="455" cm="1">
        <f t="array" ref="AG172">SUM(IF(ISBLANK(D172:Q172),1,0))</f>
        <v>0</v>
      </c>
      <c r="AH172" s="455" cm="1">
        <f t="array" ref="AH172">IF(SUM(IF(ISBLANK(S172:Y172),0,1))&gt;0,0,1)</f>
        <v>0</v>
      </c>
    </row>
    <row r="173" spans="1:34" s="31" customFormat="1" ht="30" customHeight="1" x14ac:dyDescent="0.35">
      <c r="A173" s="48">
        <f t="shared" si="8"/>
        <v>0</v>
      </c>
      <c r="D173" s="418">
        <f t="shared" si="11"/>
        <v>161</v>
      </c>
      <c r="E173" s="449" t="s">
        <v>1397</v>
      </c>
      <c r="F173" s="449" t="s">
        <v>1398</v>
      </c>
      <c r="G173" s="449" t="s">
        <v>1414</v>
      </c>
      <c r="H173" s="449" t="s">
        <v>1414</v>
      </c>
      <c r="I173" s="449" t="s">
        <v>403</v>
      </c>
      <c r="J173" s="449" t="s">
        <v>1399</v>
      </c>
      <c r="K173" s="449" t="s">
        <v>1490</v>
      </c>
      <c r="L173" s="449" t="s">
        <v>1524</v>
      </c>
      <c r="M173" s="449" t="str">
        <f t="shared" si="9"/>
        <v>Y</v>
      </c>
      <c r="N173" s="449" t="s">
        <v>1539</v>
      </c>
      <c r="O173" s="449" t="str">
        <f t="shared" si="10"/>
        <v>N</v>
      </c>
      <c r="P173" s="449" t="s">
        <v>403</v>
      </c>
      <c r="Q173" s="449" t="s">
        <v>1526</v>
      </c>
      <c r="R173" s="78"/>
      <c r="S173" s="502" t="s">
        <v>1540</v>
      </c>
      <c r="T173" s="502"/>
      <c r="U173" s="502"/>
      <c r="V173" s="502"/>
      <c r="W173" s="502"/>
      <c r="X173" s="502"/>
      <c r="Y173" s="502"/>
      <c r="AA173" s="507"/>
      <c r="AB173" s="507"/>
      <c r="AC173" s="507"/>
      <c r="AD173" s="117"/>
      <c r="AE173" s="13"/>
      <c r="AF173" s="75"/>
      <c r="AG173" s="455" cm="1">
        <f t="array" ref="AG173">SUM(IF(ISBLANK(D173:Q173),1,0))</f>
        <v>0</v>
      </c>
      <c r="AH173" s="455" cm="1">
        <f t="array" ref="AH173">IF(SUM(IF(ISBLANK(S173:Y173),0,1))&gt;0,0,1)</f>
        <v>0</v>
      </c>
    </row>
    <row r="174" spans="1:34" s="31" customFormat="1" ht="30" customHeight="1" x14ac:dyDescent="0.35">
      <c r="A174" s="48">
        <f t="shared" si="8"/>
        <v>0</v>
      </c>
      <c r="D174" s="418">
        <f t="shared" si="11"/>
        <v>162</v>
      </c>
      <c r="E174" s="449" t="s">
        <v>1397</v>
      </c>
      <c r="F174" s="449" t="s">
        <v>1398</v>
      </c>
      <c r="G174" s="449" t="s">
        <v>1414</v>
      </c>
      <c r="H174" s="449" t="s">
        <v>418</v>
      </c>
      <c r="I174" s="449" t="s">
        <v>403</v>
      </c>
      <c r="J174" s="449" t="s">
        <v>1399</v>
      </c>
      <c r="K174" s="449" t="s">
        <v>1490</v>
      </c>
      <c r="L174" s="449" t="s">
        <v>1541</v>
      </c>
      <c r="M174" s="449" t="str">
        <f t="shared" si="9"/>
        <v>Y</v>
      </c>
      <c r="N174" s="449" t="s">
        <v>1542</v>
      </c>
      <c r="O174" s="449" t="str">
        <f t="shared" si="10"/>
        <v>N</v>
      </c>
      <c r="P174" s="449" t="s">
        <v>403</v>
      </c>
      <c r="Q174" s="449" t="s">
        <v>1543</v>
      </c>
      <c r="R174" s="78"/>
      <c r="S174" s="502" t="s">
        <v>1544</v>
      </c>
      <c r="T174" s="502"/>
      <c r="U174" s="502"/>
      <c r="V174" s="502"/>
      <c r="W174" s="502"/>
      <c r="X174" s="502"/>
      <c r="Y174" s="502"/>
      <c r="AA174" s="507"/>
      <c r="AB174" s="507"/>
      <c r="AC174" s="507"/>
      <c r="AD174" s="117"/>
      <c r="AE174" s="13"/>
      <c r="AF174" s="75"/>
      <c r="AG174" s="455" cm="1">
        <f t="array" ref="AG174">SUM(IF(ISBLANK(D174:Q174),1,0))</f>
        <v>0</v>
      </c>
      <c r="AH174" s="455" cm="1">
        <f t="array" ref="AH174">IF(SUM(IF(ISBLANK(S174:Y174),0,1))&gt;0,0,1)</f>
        <v>0</v>
      </c>
    </row>
    <row r="175" spans="1:34" s="31" customFormat="1" ht="30" customHeight="1" x14ac:dyDescent="0.35">
      <c r="A175" s="48">
        <f t="shared" si="8"/>
        <v>0</v>
      </c>
      <c r="D175" s="418">
        <f t="shared" si="11"/>
        <v>163</v>
      </c>
      <c r="E175" s="449" t="s">
        <v>1397</v>
      </c>
      <c r="F175" s="449" t="s">
        <v>1398</v>
      </c>
      <c r="G175" s="449" t="s">
        <v>1414</v>
      </c>
      <c r="H175" s="449" t="s">
        <v>418</v>
      </c>
      <c r="I175" s="449" t="s">
        <v>403</v>
      </c>
      <c r="J175" s="449" t="s">
        <v>1399</v>
      </c>
      <c r="K175" s="449" t="s">
        <v>1490</v>
      </c>
      <c r="L175" s="449" t="s">
        <v>1541</v>
      </c>
      <c r="M175" s="449" t="str">
        <f t="shared" si="9"/>
        <v>Y</v>
      </c>
      <c r="N175" s="449" t="s">
        <v>1545</v>
      </c>
      <c r="O175" s="449" t="str">
        <f t="shared" si="10"/>
        <v>N</v>
      </c>
      <c r="P175" s="449" t="s">
        <v>403</v>
      </c>
      <c r="Q175" s="449" t="s">
        <v>1543</v>
      </c>
      <c r="R175" s="78"/>
      <c r="S175" s="502" t="s">
        <v>1544</v>
      </c>
      <c r="T175" s="502"/>
      <c r="U175" s="502"/>
      <c r="V175" s="502"/>
      <c r="W175" s="502"/>
      <c r="X175" s="502"/>
      <c r="Y175" s="502"/>
      <c r="AA175" s="507"/>
      <c r="AB175" s="507"/>
      <c r="AC175" s="507"/>
      <c r="AD175" s="117"/>
      <c r="AE175" s="13"/>
      <c r="AF175" s="75"/>
      <c r="AG175" s="455" cm="1">
        <f t="array" ref="AG175">SUM(IF(ISBLANK(D175:Q175),1,0))</f>
        <v>0</v>
      </c>
      <c r="AH175" s="455" cm="1">
        <f t="array" ref="AH175">IF(SUM(IF(ISBLANK(S175:Y175),0,1))&gt;0,0,1)</f>
        <v>0</v>
      </c>
    </row>
    <row r="176" spans="1:34" s="31" customFormat="1" ht="30" customHeight="1" x14ac:dyDescent="0.35">
      <c r="A176" s="48">
        <f t="shared" si="8"/>
        <v>0</v>
      </c>
      <c r="D176" s="418">
        <f t="shared" si="11"/>
        <v>164</v>
      </c>
      <c r="E176" s="449" t="s">
        <v>1397</v>
      </c>
      <c r="F176" s="449" t="s">
        <v>1398</v>
      </c>
      <c r="G176" s="449" t="s">
        <v>1414</v>
      </c>
      <c r="H176" s="449" t="s">
        <v>418</v>
      </c>
      <c r="I176" s="449" t="s">
        <v>403</v>
      </c>
      <c r="J176" s="449" t="s">
        <v>1399</v>
      </c>
      <c r="K176" s="449" t="s">
        <v>1490</v>
      </c>
      <c r="L176" s="449" t="s">
        <v>1541</v>
      </c>
      <c r="M176" s="449" t="str">
        <f t="shared" si="9"/>
        <v>Y</v>
      </c>
      <c r="N176" s="449" t="s">
        <v>1546</v>
      </c>
      <c r="O176" s="449" t="str">
        <f t="shared" si="10"/>
        <v>N</v>
      </c>
      <c r="P176" s="449" t="s">
        <v>403</v>
      </c>
      <c r="Q176" s="449" t="s">
        <v>1543</v>
      </c>
      <c r="R176" s="78"/>
      <c r="S176" s="502" t="s">
        <v>1544</v>
      </c>
      <c r="T176" s="502"/>
      <c r="U176" s="502"/>
      <c r="V176" s="502"/>
      <c r="W176" s="502"/>
      <c r="X176" s="502"/>
      <c r="Y176" s="502"/>
      <c r="AA176" s="507"/>
      <c r="AB176" s="507"/>
      <c r="AC176" s="507"/>
      <c r="AD176" s="117"/>
      <c r="AE176" s="13"/>
      <c r="AF176" s="75"/>
      <c r="AG176" s="455" cm="1">
        <f t="array" ref="AG176">SUM(IF(ISBLANK(D176:Q176),1,0))</f>
        <v>0</v>
      </c>
      <c r="AH176" s="455" cm="1">
        <f t="array" ref="AH176">IF(SUM(IF(ISBLANK(S176:Y176),0,1))&gt;0,0,1)</f>
        <v>0</v>
      </c>
    </row>
    <row r="177" spans="1:34" s="31" customFormat="1" ht="30" customHeight="1" x14ac:dyDescent="0.35">
      <c r="A177" s="48">
        <f t="shared" si="8"/>
        <v>0</v>
      </c>
      <c r="D177" s="418">
        <f t="shared" si="11"/>
        <v>165</v>
      </c>
      <c r="E177" s="449" t="s">
        <v>1397</v>
      </c>
      <c r="F177" s="449" t="s">
        <v>1398</v>
      </c>
      <c r="G177" s="449" t="s">
        <v>1414</v>
      </c>
      <c r="H177" s="449" t="s">
        <v>418</v>
      </c>
      <c r="I177" s="449" t="s">
        <v>403</v>
      </c>
      <c r="J177" s="449" t="s">
        <v>1399</v>
      </c>
      <c r="K177" s="449" t="s">
        <v>1490</v>
      </c>
      <c r="L177" s="449" t="s">
        <v>1541</v>
      </c>
      <c r="M177" s="449" t="str">
        <f t="shared" si="9"/>
        <v>Y</v>
      </c>
      <c r="N177" s="449" t="s">
        <v>1547</v>
      </c>
      <c r="O177" s="449" t="str">
        <f t="shared" si="10"/>
        <v>N</v>
      </c>
      <c r="P177" s="449" t="s">
        <v>403</v>
      </c>
      <c r="Q177" s="449" t="s">
        <v>1543</v>
      </c>
      <c r="R177" s="78"/>
      <c r="S177" s="502" t="s">
        <v>1405</v>
      </c>
      <c r="T177" s="502" t="s">
        <v>1548</v>
      </c>
      <c r="U177" s="502"/>
      <c r="V177" s="502"/>
      <c r="W177" s="502"/>
      <c r="X177" s="502"/>
      <c r="Y177" s="502"/>
      <c r="AA177" s="507"/>
      <c r="AB177" s="507"/>
      <c r="AC177" s="507"/>
      <c r="AD177" s="117"/>
      <c r="AE177" s="13"/>
      <c r="AF177" s="75"/>
      <c r="AG177" s="455" cm="1">
        <f t="array" ref="AG177">SUM(IF(ISBLANK(D177:Q177),1,0))</f>
        <v>0</v>
      </c>
      <c r="AH177" s="455" cm="1">
        <f t="array" ref="AH177">IF(SUM(IF(ISBLANK(S177:Y177),0,1))&gt;0,0,1)</f>
        <v>0</v>
      </c>
    </row>
    <row r="178" spans="1:34" s="31" customFormat="1" ht="30" customHeight="1" x14ac:dyDescent="0.35">
      <c r="A178" s="48">
        <f t="shared" si="8"/>
        <v>0</v>
      </c>
      <c r="D178" s="418">
        <f t="shared" si="11"/>
        <v>166</v>
      </c>
      <c r="E178" s="449" t="s">
        <v>1397</v>
      </c>
      <c r="F178" s="449" t="s">
        <v>1398</v>
      </c>
      <c r="G178" s="449" t="s">
        <v>1414</v>
      </c>
      <c r="H178" s="449" t="s">
        <v>418</v>
      </c>
      <c r="I178" s="449" t="s">
        <v>403</v>
      </c>
      <c r="J178" s="449" t="s">
        <v>1399</v>
      </c>
      <c r="K178" s="449" t="s">
        <v>1490</v>
      </c>
      <c r="L178" s="449" t="s">
        <v>1541</v>
      </c>
      <c r="M178" s="449" t="str">
        <f t="shared" si="9"/>
        <v>Y</v>
      </c>
      <c r="N178" s="449" t="s">
        <v>1549</v>
      </c>
      <c r="O178" s="449" t="str">
        <f t="shared" si="10"/>
        <v>N</v>
      </c>
      <c r="P178" s="449" t="s">
        <v>403</v>
      </c>
      <c r="Q178" s="449" t="s">
        <v>1543</v>
      </c>
      <c r="R178" s="78"/>
      <c r="S178" s="502" t="s">
        <v>1550</v>
      </c>
      <c r="T178" s="502" t="s">
        <v>1548</v>
      </c>
      <c r="U178" s="502"/>
      <c r="V178" s="502"/>
      <c r="W178" s="502"/>
      <c r="X178" s="502"/>
      <c r="Y178" s="502"/>
      <c r="AA178" s="507"/>
      <c r="AB178" s="507"/>
      <c r="AC178" s="507"/>
      <c r="AD178" s="117"/>
      <c r="AE178" s="13"/>
      <c r="AF178" s="75"/>
      <c r="AG178" s="455" cm="1">
        <f t="array" ref="AG178">SUM(IF(ISBLANK(D178:Q178),1,0))</f>
        <v>0</v>
      </c>
      <c r="AH178" s="455" cm="1">
        <f t="array" ref="AH178">IF(SUM(IF(ISBLANK(S178:Y178),0,1))&gt;0,0,1)</f>
        <v>0</v>
      </c>
    </row>
    <row r="179" spans="1:34" s="31" customFormat="1" ht="30" customHeight="1" x14ac:dyDescent="0.35">
      <c r="A179" s="48">
        <f t="shared" si="8"/>
        <v>0</v>
      </c>
      <c r="D179" s="418">
        <f t="shared" si="11"/>
        <v>167</v>
      </c>
      <c r="E179" s="449" t="s">
        <v>1397</v>
      </c>
      <c r="F179" s="449" t="s">
        <v>1398</v>
      </c>
      <c r="G179" s="449" t="s">
        <v>1414</v>
      </c>
      <c r="H179" s="449" t="s">
        <v>418</v>
      </c>
      <c r="I179" s="449" t="s">
        <v>403</v>
      </c>
      <c r="J179" s="449" t="s">
        <v>1399</v>
      </c>
      <c r="K179" s="449" t="s">
        <v>1490</v>
      </c>
      <c r="L179" s="449" t="s">
        <v>1541</v>
      </c>
      <c r="M179" s="449" t="str">
        <f t="shared" si="9"/>
        <v>Y</v>
      </c>
      <c r="N179" s="449" t="s">
        <v>1551</v>
      </c>
      <c r="O179" s="449" t="str">
        <f t="shared" si="10"/>
        <v>N</v>
      </c>
      <c r="P179" s="449" t="s">
        <v>403</v>
      </c>
      <c r="Q179" s="449" t="s">
        <v>1543</v>
      </c>
      <c r="R179" s="78"/>
      <c r="S179" s="502" t="s">
        <v>1550</v>
      </c>
      <c r="T179" s="502"/>
      <c r="U179" s="502"/>
      <c r="V179" s="502"/>
      <c r="W179" s="502"/>
      <c r="X179" s="502"/>
      <c r="Y179" s="502"/>
      <c r="AA179" s="507"/>
      <c r="AB179" s="507"/>
      <c r="AC179" s="507"/>
      <c r="AD179" s="117"/>
      <c r="AE179" s="13"/>
      <c r="AF179" s="75"/>
      <c r="AG179" s="455" cm="1">
        <f t="array" ref="AG179">SUM(IF(ISBLANK(D179:Q179),1,0))</f>
        <v>0</v>
      </c>
      <c r="AH179" s="455" cm="1">
        <f t="array" ref="AH179">IF(SUM(IF(ISBLANK(S179:Y179),0,1))&gt;0,0,1)</f>
        <v>0</v>
      </c>
    </row>
    <row r="180" spans="1:34" s="31" customFormat="1" ht="30" customHeight="1" x14ac:dyDescent="0.35">
      <c r="A180" s="48">
        <f t="shared" si="8"/>
        <v>0</v>
      </c>
      <c r="D180" s="418">
        <f t="shared" si="11"/>
        <v>168</v>
      </c>
      <c r="E180" s="449" t="s">
        <v>1397</v>
      </c>
      <c r="F180" s="449" t="s">
        <v>1398</v>
      </c>
      <c r="G180" s="449" t="s">
        <v>1414</v>
      </c>
      <c r="H180" s="449" t="s">
        <v>418</v>
      </c>
      <c r="I180" s="449" t="s">
        <v>403</v>
      </c>
      <c r="J180" s="449" t="s">
        <v>1399</v>
      </c>
      <c r="K180" s="449" t="s">
        <v>1490</v>
      </c>
      <c r="L180" s="449" t="s">
        <v>1541</v>
      </c>
      <c r="M180" s="449" t="str">
        <f t="shared" si="9"/>
        <v>Y</v>
      </c>
      <c r="N180" s="449" t="s">
        <v>1552</v>
      </c>
      <c r="O180" s="449" t="str">
        <f t="shared" si="10"/>
        <v>N</v>
      </c>
      <c r="P180" s="449" t="s">
        <v>403</v>
      </c>
      <c r="Q180" s="449" t="s">
        <v>1543</v>
      </c>
      <c r="R180" s="78"/>
      <c r="S180" s="502" t="s">
        <v>1553</v>
      </c>
      <c r="T180" s="502"/>
      <c r="U180" s="502"/>
      <c r="V180" s="502"/>
      <c r="W180" s="502"/>
      <c r="X180" s="502"/>
      <c r="Y180" s="502"/>
      <c r="AA180" s="507"/>
      <c r="AB180" s="507"/>
      <c r="AC180" s="507"/>
      <c r="AD180" s="117"/>
      <c r="AE180" s="13"/>
      <c r="AF180" s="75"/>
      <c r="AG180" s="455" cm="1">
        <f t="array" ref="AG180">SUM(IF(ISBLANK(D180:Q180),1,0))</f>
        <v>0</v>
      </c>
      <c r="AH180" s="455" cm="1">
        <f t="array" ref="AH180">IF(SUM(IF(ISBLANK(S180:Y180),0,1))&gt;0,0,1)</f>
        <v>0</v>
      </c>
    </row>
    <row r="181" spans="1:34" s="31" customFormat="1" ht="30" customHeight="1" x14ac:dyDescent="0.35">
      <c r="A181" s="48">
        <f t="shared" si="8"/>
        <v>0</v>
      </c>
      <c r="D181" s="418">
        <f t="shared" si="11"/>
        <v>169</v>
      </c>
      <c r="E181" s="449" t="s">
        <v>1397</v>
      </c>
      <c r="F181" s="449" t="s">
        <v>1398</v>
      </c>
      <c r="G181" s="449" t="s">
        <v>1414</v>
      </c>
      <c r="H181" s="449" t="s">
        <v>1509</v>
      </c>
      <c r="I181" s="449" t="s">
        <v>403</v>
      </c>
      <c r="J181" s="449" t="s">
        <v>1399</v>
      </c>
      <c r="K181" s="449" t="s">
        <v>1490</v>
      </c>
      <c r="L181" s="449" t="s">
        <v>1541</v>
      </c>
      <c r="M181" s="449" t="str">
        <f t="shared" si="9"/>
        <v>Y</v>
      </c>
      <c r="N181" s="449" t="s">
        <v>1554</v>
      </c>
      <c r="O181" s="449" t="str">
        <f t="shared" si="10"/>
        <v>N</v>
      </c>
      <c r="P181" s="449" t="s">
        <v>403</v>
      </c>
      <c r="Q181" s="449" t="s">
        <v>1543</v>
      </c>
      <c r="R181" s="78"/>
      <c r="S181" s="502" t="s">
        <v>1555</v>
      </c>
      <c r="T181" s="502"/>
      <c r="U181" s="502"/>
      <c r="V181" s="502"/>
      <c r="W181" s="502"/>
      <c r="X181" s="502"/>
      <c r="Y181" s="502"/>
      <c r="AA181" s="507"/>
      <c r="AB181" s="507"/>
      <c r="AC181" s="507"/>
      <c r="AD181" s="117"/>
      <c r="AE181" s="13"/>
      <c r="AF181" s="75"/>
      <c r="AG181" s="455" cm="1">
        <f t="array" ref="AG181">SUM(IF(ISBLANK(D181:Q181),1,0))</f>
        <v>0</v>
      </c>
      <c r="AH181" s="455" cm="1">
        <f t="array" ref="AH181">IF(SUM(IF(ISBLANK(S181:Y181),0,1))&gt;0,0,1)</f>
        <v>0</v>
      </c>
    </row>
    <row r="182" spans="1:34" s="31" customFormat="1" ht="107.15" customHeight="1" x14ac:dyDescent="0.35">
      <c r="A182" s="48">
        <f t="shared" si="8"/>
        <v>0</v>
      </c>
      <c r="D182" s="418">
        <f t="shared" si="11"/>
        <v>170</v>
      </c>
      <c r="E182" s="449" t="s">
        <v>1397</v>
      </c>
      <c r="F182" s="449" t="s">
        <v>1398</v>
      </c>
      <c r="G182" s="449" t="s">
        <v>1270</v>
      </c>
      <c r="H182" s="449" t="s">
        <v>1270</v>
      </c>
      <c r="I182" s="449" t="s">
        <v>403</v>
      </c>
      <c r="J182" s="449" t="s">
        <v>1399</v>
      </c>
      <c r="K182" s="449" t="s">
        <v>1490</v>
      </c>
      <c r="L182" s="449" t="s">
        <v>1556</v>
      </c>
      <c r="M182" s="449" t="str">
        <f t="shared" si="9"/>
        <v>Y</v>
      </c>
      <c r="N182" s="449" t="s">
        <v>1557</v>
      </c>
      <c r="O182" s="449" t="str">
        <f t="shared" si="10"/>
        <v>N</v>
      </c>
      <c r="P182" s="449" t="s">
        <v>403</v>
      </c>
      <c r="Q182" s="449" t="s">
        <v>1558</v>
      </c>
      <c r="R182" s="78"/>
      <c r="S182" s="502" t="s">
        <v>1544</v>
      </c>
      <c r="T182" s="502" t="s">
        <v>1279</v>
      </c>
      <c r="U182" s="502" t="s">
        <v>1280</v>
      </c>
      <c r="V182" s="502"/>
      <c r="W182" s="502"/>
      <c r="X182" s="502"/>
      <c r="Y182" s="502"/>
      <c r="AA182" s="507"/>
      <c r="AB182" s="507"/>
      <c r="AC182" s="507"/>
      <c r="AD182" s="117"/>
      <c r="AE182" s="13"/>
      <c r="AF182" s="75"/>
      <c r="AG182" s="455" cm="1">
        <f t="array" ref="AG182">SUM(IF(ISBLANK(D182:Q182),1,0))</f>
        <v>0</v>
      </c>
      <c r="AH182" s="455" cm="1">
        <f t="array" ref="AH182">IF(SUM(IF(ISBLANK(S182:Y182),0,1))&gt;0,0,1)</f>
        <v>0</v>
      </c>
    </row>
    <row r="183" spans="1:34" s="31" customFormat="1" ht="108.65" customHeight="1" x14ac:dyDescent="0.35">
      <c r="A183" s="48">
        <f t="shared" si="8"/>
        <v>0</v>
      </c>
      <c r="D183" s="418">
        <f t="shared" si="11"/>
        <v>171</v>
      </c>
      <c r="E183" s="449" t="s">
        <v>1397</v>
      </c>
      <c r="F183" s="449" t="s">
        <v>1398</v>
      </c>
      <c r="G183" s="449" t="s">
        <v>1270</v>
      </c>
      <c r="H183" s="449" t="s">
        <v>1270</v>
      </c>
      <c r="I183" s="449" t="s">
        <v>403</v>
      </c>
      <c r="J183" s="449" t="s">
        <v>1399</v>
      </c>
      <c r="K183" s="449" t="s">
        <v>1490</v>
      </c>
      <c r="L183" s="449" t="s">
        <v>1556</v>
      </c>
      <c r="M183" s="449" t="str">
        <f t="shared" si="9"/>
        <v>Y</v>
      </c>
      <c r="N183" s="449" t="s">
        <v>1559</v>
      </c>
      <c r="O183" s="449" t="str">
        <f t="shared" si="10"/>
        <v>N</v>
      </c>
      <c r="P183" s="449" t="s">
        <v>403</v>
      </c>
      <c r="Q183" s="449" t="s">
        <v>1558</v>
      </c>
      <c r="R183" s="78"/>
      <c r="S183" s="502" t="s">
        <v>1544</v>
      </c>
      <c r="T183" s="502" t="s">
        <v>1279</v>
      </c>
      <c r="U183" s="502" t="s">
        <v>1280</v>
      </c>
      <c r="V183" s="502"/>
      <c r="W183" s="502"/>
      <c r="X183" s="502"/>
      <c r="Y183" s="502"/>
      <c r="AA183" s="507"/>
      <c r="AB183" s="507"/>
      <c r="AC183" s="507"/>
      <c r="AD183" s="117"/>
      <c r="AE183" s="13"/>
      <c r="AF183" s="75"/>
      <c r="AG183" s="455" cm="1">
        <f t="array" ref="AG183">SUM(IF(ISBLANK(D183:Q183),1,0))</f>
        <v>0</v>
      </c>
      <c r="AH183" s="455" cm="1">
        <f t="array" ref="AH183">IF(SUM(IF(ISBLANK(S183:Y183),0,1))&gt;0,0,1)</f>
        <v>0</v>
      </c>
    </row>
    <row r="184" spans="1:34" s="31" customFormat="1" ht="30" customHeight="1" x14ac:dyDescent="0.35">
      <c r="A184" s="48">
        <f t="shared" si="8"/>
        <v>0</v>
      </c>
      <c r="D184" s="418">
        <f t="shared" si="11"/>
        <v>172</v>
      </c>
      <c r="E184" s="449" t="s">
        <v>1397</v>
      </c>
      <c r="F184" s="449" t="s">
        <v>1398</v>
      </c>
      <c r="G184" s="449" t="s">
        <v>418</v>
      </c>
      <c r="H184" s="449" t="s">
        <v>418</v>
      </c>
      <c r="I184" s="449" t="s">
        <v>403</v>
      </c>
      <c r="J184" s="449" t="s">
        <v>1399</v>
      </c>
      <c r="K184" s="449" t="s">
        <v>1490</v>
      </c>
      <c r="L184" s="449" t="s">
        <v>1560</v>
      </c>
      <c r="M184" s="449" t="str">
        <f t="shared" si="9"/>
        <v>Y</v>
      </c>
      <c r="N184" s="449" t="s">
        <v>1561</v>
      </c>
      <c r="O184" s="449" t="str">
        <f t="shared" si="10"/>
        <v>N</v>
      </c>
      <c r="P184" s="449" t="s">
        <v>403</v>
      </c>
      <c r="Q184" s="449" t="s">
        <v>1562</v>
      </c>
      <c r="R184" s="78"/>
      <c r="S184" s="502" t="s">
        <v>1563</v>
      </c>
      <c r="T184" s="502"/>
      <c r="U184" s="502"/>
      <c r="V184" s="502"/>
      <c r="W184" s="502"/>
      <c r="X184" s="502"/>
      <c r="Y184" s="502"/>
      <c r="AA184" s="507"/>
      <c r="AB184" s="507"/>
      <c r="AC184" s="507"/>
      <c r="AD184" s="117"/>
      <c r="AE184" s="13"/>
      <c r="AF184" s="75"/>
      <c r="AG184" s="455" cm="1">
        <f t="array" ref="AG184">SUM(IF(ISBLANK(D184:Q184),1,0))</f>
        <v>0</v>
      </c>
      <c r="AH184" s="455" cm="1">
        <f t="array" ref="AH184">IF(SUM(IF(ISBLANK(S184:Y184),0,1))&gt;0,0,1)</f>
        <v>0</v>
      </c>
    </row>
    <row r="185" spans="1:34" s="31" customFormat="1" ht="30" customHeight="1" x14ac:dyDescent="0.35">
      <c r="A185" s="48">
        <f t="shared" si="8"/>
        <v>0</v>
      </c>
      <c r="D185" s="418">
        <f t="shared" si="11"/>
        <v>173</v>
      </c>
      <c r="E185" s="449" t="s">
        <v>1397</v>
      </c>
      <c r="F185" s="449" t="s">
        <v>1398</v>
      </c>
      <c r="G185" s="449" t="s">
        <v>418</v>
      </c>
      <c r="H185" s="449" t="s">
        <v>418</v>
      </c>
      <c r="I185" s="449" t="s">
        <v>403</v>
      </c>
      <c r="J185" s="449" t="s">
        <v>1399</v>
      </c>
      <c r="K185" s="449" t="s">
        <v>1490</v>
      </c>
      <c r="L185" s="449" t="s">
        <v>1560</v>
      </c>
      <c r="M185" s="449" t="str">
        <f t="shared" si="9"/>
        <v>Y</v>
      </c>
      <c r="N185" s="449" t="s">
        <v>1564</v>
      </c>
      <c r="O185" s="449" t="str">
        <f t="shared" si="10"/>
        <v>N</v>
      </c>
      <c r="P185" s="449" t="s">
        <v>403</v>
      </c>
      <c r="Q185" s="449" t="s">
        <v>1562</v>
      </c>
      <c r="R185" s="78"/>
      <c r="S185" s="502" t="s">
        <v>1553</v>
      </c>
      <c r="T185" s="502"/>
      <c r="U185" s="502"/>
      <c r="V185" s="502"/>
      <c r="W185" s="502"/>
      <c r="X185" s="502"/>
      <c r="Y185" s="502"/>
      <c r="AA185" s="507"/>
      <c r="AB185" s="507"/>
      <c r="AC185" s="507"/>
      <c r="AD185" s="117"/>
      <c r="AE185" s="13"/>
      <c r="AF185" s="75"/>
      <c r="AG185" s="455" cm="1">
        <f t="array" ref="AG185">SUM(IF(ISBLANK(D185:Q185),1,0))</f>
        <v>0</v>
      </c>
      <c r="AH185" s="455" cm="1">
        <f t="array" ref="AH185">IF(SUM(IF(ISBLANK(S185:Y185),0,1))&gt;0,0,1)</f>
        <v>0</v>
      </c>
    </row>
    <row r="186" spans="1:34" s="31" customFormat="1" ht="30" customHeight="1" x14ac:dyDescent="0.35">
      <c r="A186" s="48">
        <f t="shared" si="8"/>
        <v>0</v>
      </c>
      <c r="D186" s="418">
        <f t="shared" si="11"/>
        <v>174</v>
      </c>
      <c r="E186" s="449" t="s">
        <v>1397</v>
      </c>
      <c r="F186" s="449" t="s">
        <v>1398</v>
      </c>
      <c r="G186" s="449" t="s">
        <v>418</v>
      </c>
      <c r="H186" s="449" t="s">
        <v>418</v>
      </c>
      <c r="I186" s="449" t="s">
        <v>403</v>
      </c>
      <c r="J186" s="449" t="s">
        <v>1399</v>
      </c>
      <c r="K186" s="449" t="s">
        <v>1490</v>
      </c>
      <c r="L186" s="449" t="s">
        <v>1560</v>
      </c>
      <c r="M186" s="449" t="str">
        <f t="shared" si="9"/>
        <v>Y</v>
      </c>
      <c r="N186" s="449" t="s">
        <v>1565</v>
      </c>
      <c r="O186" s="449" t="str">
        <f t="shared" si="10"/>
        <v>N</v>
      </c>
      <c r="P186" s="449" t="s">
        <v>403</v>
      </c>
      <c r="Q186" s="449" t="s">
        <v>1562</v>
      </c>
      <c r="R186" s="78"/>
      <c r="S186" s="502" t="s">
        <v>1553</v>
      </c>
      <c r="T186" s="502"/>
      <c r="U186" s="502"/>
      <c r="V186" s="502"/>
      <c r="W186" s="502"/>
      <c r="X186" s="502"/>
      <c r="Y186" s="502"/>
      <c r="AA186" s="507"/>
      <c r="AB186" s="507"/>
      <c r="AC186" s="507"/>
      <c r="AD186" s="117"/>
      <c r="AE186" s="13"/>
      <c r="AF186" s="75"/>
      <c r="AG186" s="455" cm="1">
        <f t="array" ref="AG186">SUM(IF(ISBLANK(D186:Q186),1,0))</f>
        <v>0</v>
      </c>
      <c r="AH186" s="455" cm="1">
        <f t="array" ref="AH186">IF(SUM(IF(ISBLANK(S186:Y186),0,1))&gt;0,0,1)</f>
        <v>0</v>
      </c>
    </row>
    <row r="187" spans="1:34" s="31" customFormat="1" ht="30" customHeight="1" x14ac:dyDescent="0.35">
      <c r="A187" s="48">
        <f t="shared" si="8"/>
        <v>0</v>
      </c>
      <c r="D187" s="418">
        <f t="shared" si="11"/>
        <v>175</v>
      </c>
      <c r="E187" s="449" t="s">
        <v>1397</v>
      </c>
      <c r="F187" s="449" t="s">
        <v>1398</v>
      </c>
      <c r="G187" s="449" t="s">
        <v>1369</v>
      </c>
      <c r="H187" s="449" t="s">
        <v>1369</v>
      </c>
      <c r="I187" s="449" t="s">
        <v>1369</v>
      </c>
      <c r="J187" s="449" t="s">
        <v>1399</v>
      </c>
      <c r="K187" s="449" t="s">
        <v>1490</v>
      </c>
      <c r="L187" s="449" t="s">
        <v>1566</v>
      </c>
      <c r="M187" s="449" t="str">
        <f t="shared" si="9"/>
        <v>Y</v>
      </c>
      <c r="N187" s="449" t="s">
        <v>1567</v>
      </c>
      <c r="O187" s="449" t="str">
        <f t="shared" si="10"/>
        <v>Y</v>
      </c>
      <c r="P187" s="449" t="s">
        <v>1568</v>
      </c>
      <c r="Q187" s="449" t="s">
        <v>1569</v>
      </c>
      <c r="R187" s="78"/>
      <c r="S187" s="502" t="s">
        <v>1489</v>
      </c>
      <c r="T187" s="502"/>
      <c r="U187" s="502"/>
      <c r="V187" s="502"/>
      <c r="W187" s="502"/>
      <c r="X187" s="502"/>
      <c r="Y187" s="502"/>
      <c r="AA187" s="507"/>
      <c r="AB187" s="507"/>
      <c r="AC187" s="507"/>
      <c r="AD187" s="117"/>
      <c r="AE187" s="13"/>
      <c r="AF187" s="75"/>
      <c r="AG187" s="455" cm="1">
        <f t="array" ref="AG187">SUM(IF(ISBLANK(D187:Q187),1,0))</f>
        <v>0</v>
      </c>
      <c r="AH187" s="455" cm="1">
        <f t="array" ref="AH187">IF(SUM(IF(ISBLANK(S187:Y187),0,1))&gt;0,0,1)</f>
        <v>0</v>
      </c>
    </row>
    <row r="188" spans="1:34" s="31" customFormat="1" ht="30" customHeight="1" x14ac:dyDescent="0.35">
      <c r="A188" s="48">
        <f t="shared" si="8"/>
        <v>0</v>
      </c>
      <c r="D188" s="418">
        <f t="shared" si="11"/>
        <v>176</v>
      </c>
      <c r="E188" s="449" t="s">
        <v>1397</v>
      </c>
      <c r="F188" s="449" t="s">
        <v>1398</v>
      </c>
      <c r="G188" s="449" t="s">
        <v>1369</v>
      </c>
      <c r="H188" s="449" t="s">
        <v>1369</v>
      </c>
      <c r="I188" s="449" t="s">
        <v>1369</v>
      </c>
      <c r="J188" s="449" t="s">
        <v>1399</v>
      </c>
      <c r="K188" s="449" t="s">
        <v>1490</v>
      </c>
      <c r="L188" s="449" t="s">
        <v>1566</v>
      </c>
      <c r="M188" s="449" t="str">
        <f t="shared" si="9"/>
        <v>Y</v>
      </c>
      <c r="N188" s="449" t="s">
        <v>1567</v>
      </c>
      <c r="O188" s="449" t="str">
        <f t="shared" si="10"/>
        <v>Y</v>
      </c>
      <c r="P188" s="449" t="s">
        <v>1570</v>
      </c>
      <c r="Q188" s="449" t="s">
        <v>1569</v>
      </c>
      <c r="R188" s="78"/>
      <c r="S188" s="502" t="s">
        <v>1405</v>
      </c>
      <c r="T188" s="502"/>
      <c r="U188" s="502"/>
      <c r="V188" s="502"/>
      <c r="W188" s="502"/>
      <c r="X188" s="502"/>
      <c r="Y188" s="502"/>
      <c r="AA188" s="507"/>
      <c r="AB188" s="507"/>
      <c r="AC188" s="507"/>
      <c r="AD188" s="117"/>
      <c r="AE188" s="13"/>
      <c r="AF188" s="75"/>
      <c r="AG188" s="455" cm="1">
        <f t="array" ref="AG188">SUM(IF(ISBLANK(D188:Q188),1,0))</f>
        <v>0</v>
      </c>
      <c r="AH188" s="455" cm="1">
        <f t="array" ref="AH188">IF(SUM(IF(ISBLANK(S188:Y188),0,1))&gt;0,0,1)</f>
        <v>0</v>
      </c>
    </row>
    <row r="189" spans="1:34" s="31" customFormat="1" ht="30" customHeight="1" x14ac:dyDescent="0.35">
      <c r="A189" s="48">
        <f t="shared" si="8"/>
        <v>0</v>
      </c>
      <c r="D189" s="418">
        <f t="shared" si="11"/>
        <v>177</v>
      </c>
      <c r="E189" s="449" t="s">
        <v>1397</v>
      </c>
      <c r="F189" s="449" t="s">
        <v>1398</v>
      </c>
      <c r="G189" s="449" t="s">
        <v>1369</v>
      </c>
      <c r="H189" s="449" t="s">
        <v>1369</v>
      </c>
      <c r="I189" s="449" t="s">
        <v>403</v>
      </c>
      <c r="J189" s="449" t="s">
        <v>1399</v>
      </c>
      <c r="K189" s="449" t="s">
        <v>1490</v>
      </c>
      <c r="L189" s="449" t="s">
        <v>1566</v>
      </c>
      <c r="M189" s="449" t="str">
        <f t="shared" si="9"/>
        <v>Y</v>
      </c>
      <c r="N189" s="449" t="s">
        <v>1571</v>
      </c>
      <c r="O189" s="449" t="str">
        <f t="shared" si="10"/>
        <v>N</v>
      </c>
      <c r="P189" s="449" t="s">
        <v>403</v>
      </c>
      <c r="Q189" s="449" t="s">
        <v>1569</v>
      </c>
      <c r="R189" s="78"/>
      <c r="S189" s="502" t="s">
        <v>1405</v>
      </c>
      <c r="T189" s="502"/>
      <c r="U189" s="502"/>
      <c r="V189" s="502"/>
      <c r="W189" s="502"/>
      <c r="X189" s="502"/>
      <c r="Y189" s="502"/>
      <c r="AA189" s="507"/>
      <c r="AB189" s="507"/>
      <c r="AC189" s="507"/>
      <c r="AD189" s="117"/>
      <c r="AE189" s="13"/>
      <c r="AF189" s="75"/>
      <c r="AG189" s="455" cm="1">
        <f t="array" ref="AG189">SUM(IF(ISBLANK(D189:Q189),1,0))</f>
        <v>0</v>
      </c>
      <c r="AH189" s="455" cm="1">
        <f t="array" ref="AH189">IF(SUM(IF(ISBLANK(S189:Y189),0,1))&gt;0,0,1)</f>
        <v>0</v>
      </c>
    </row>
    <row r="190" spans="1:34" s="31" customFormat="1" ht="30" customHeight="1" x14ac:dyDescent="0.35">
      <c r="A190" s="48">
        <f t="shared" si="8"/>
        <v>0</v>
      </c>
      <c r="D190" s="418">
        <f t="shared" si="11"/>
        <v>178</v>
      </c>
      <c r="E190" s="449" t="s">
        <v>1397</v>
      </c>
      <c r="F190" s="449" t="s">
        <v>1398</v>
      </c>
      <c r="G190" s="449" t="s">
        <v>1369</v>
      </c>
      <c r="H190" s="449" t="s">
        <v>1440</v>
      </c>
      <c r="I190" s="449" t="s">
        <v>403</v>
      </c>
      <c r="J190" s="449" t="s">
        <v>1399</v>
      </c>
      <c r="K190" s="449" t="s">
        <v>1490</v>
      </c>
      <c r="L190" s="449" t="s">
        <v>1566</v>
      </c>
      <c r="M190" s="449" t="str">
        <f t="shared" si="9"/>
        <v>Y</v>
      </c>
      <c r="N190" s="449" t="s">
        <v>1572</v>
      </c>
      <c r="O190" s="449" t="str">
        <f t="shared" si="10"/>
        <v>N</v>
      </c>
      <c r="P190" s="449" t="s">
        <v>403</v>
      </c>
      <c r="Q190" s="449" t="s">
        <v>1569</v>
      </c>
      <c r="R190" s="78"/>
      <c r="S190" s="502" t="s">
        <v>1405</v>
      </c>
      <c r="T190" s="502"/>
      <c r="U190" s="502"/>
      <c r="V190" s="502"/>
      <c r="W190" s="502"/>
      <c r="X190" s="502"/>
      <c r="Y190" s="502"/>
      <c r="AA190" s="507"/>
      <c r="AB190" s="507"/>
      <c r="AC190" s="507"/>
      <c r="AD190" s="117"/>
      <c r="AE190" s="13"/>
      <c r="AF190" s="75"/>
      <c r="AG190" s="455" cm="1">
        <f t="array" ref="AG190">SUM(IF(ISBLANK(D190:Q190),1,0))</f>
        <v>0</v>
      </c>
      <c r="AH190" s="455" cm="1">
        <f t="array" ref="AH190">IF(SUM(IF(ISBLANK(S190:Y190),0,1))&gt;0,0,1)</f>
        <v>0</v>
      </c>
    </row>
    <row r="191" spans="1:34" s="31" customFormat="1" ht="30" customHeight="1" x14ac:dyDescent="0.35">
      <c r="A191" s="48">
        <f t="shared" si="8"/>
        <v>0</v>
      </c>
      <c r="D191" s="418">
        <f t="shared" si="11"/>
        <v>179</v>
      </c>
      <c r="E191" s="449" t="s">
        <v>1397</v>
      </c>
      <c r="F191" s="449" t="s">
        <v>1398</v>
      </c>
      <c r="G191" s="449" t="s">
        <v>1369</v>
      </c>
      <c r="H191" s="449" t="s">
        <v>1344</v>
      </c>
      <c r="I191" s="449" t="s">
        <v>403</v>
      </c>
      <c r="J191" s="449" t="s">
        <v>1399</v>
      </c>
      <c r="K191" s="449" t="s">
        <v>1490</v>
      </c>
      <c r="L191" s="449" t="s">
        <v>1566</v>
      </c>
      <c r="M191" s="449" t="str">
        <f t="shared" si="9"/>
        <v>Y</v>
      </c>
      <c r="N191" s="449" t="s">
        <v>1573</v>
      </c>
      <c r="O191" s="449" t="str">
        <f t="shared" si="10"/>
        <v>N</v>
      </c>
      <c r="P191" s="449" t="s">
        <v>403</v>
      </c>
      <c r="Q191" s="449" t="s">
        <v>1569</v>
      </c>
      <c r="R191" s="78"/>
      <c r="S191" s="502" t="s">
        <v>1405</v>
      </c>
      <c r="T191" s="502"/>
      <c r="U191" s="502"/>
      <c r="V191" s="502"/>
      <c r="W191" s="502"/>
      <c r="X191" s="502"/>
      <c r="Y191" s="502"/>
      <c r="AA191" s="507"/>
      <c r="AB191" s="507"/>
      <c r="AC191" s="507"/>
      <c r="AD191" s="117"/>
      <c r="AE191" s="13"/>
      <c r="AF191" s="75"/>
      <c r="AG191" s="455" cm="1">
        <f t="array" ref="AG191">SUM(IF(ISBLANK(D191:Q191),1,0))</f>
        <v>0</v>
      </c>
      <c r="AH191" s="455" cm="1">
        <f t="array" ref="AH191">IF(SUM(IF(ISBLANK(S191:Y191),0,1))&gt;0,0,1)</f>
        <v>0</v>
      </c>
    </row>
    <row r="192" spans="1:34" s="31" customFormat="1" ht="30" customHeight="1" x14ac:dyDescent="0.35">
      <c r="A192" s="48">
        <f t="shared" si="8"/>
        <v>0</v>
      </c>
      <c r="D192" s="418">
        <f t="shared" si="11"/>
        <v>180</v>
      </c>
      <c r="E192" s="449" t="s">
        <v>1397</v>
      </c>
      <c r="F192" s="449" t="s">
        <v>1398</v>
      </c>
      <c r="G192" s="449" t="s">
        <v>1369</v>
      </c>
      <c r="H192" s="449" t="s">
        <v>1518</v>
      </c>
      <c r="I192" s="449" t="s">
        <v>403</v>
      </c>
      <c r="J192" s="449" t="s">
        <v>1399</v>
      </c>
      <c r="K192" s="449" t="s">
        <v>1490</v>
      </c>
      <c r="L192" s="449" t="s">
        <v>1566</v>
      </c>
      <c r="M192" s="449" t="str">
        <f t="shared" si="9"/>
        <v>Y</v>
      </c>
      <c r="N192" s="449" t="s">
        <v>1574</v>
      </c>
      <c r="O192" s="449" t="str">
        <f t="shared" si="10"/>
        <v>N</v>
      </c>
      <c r="P192" s="449" t="s">
        <v>403</v>
      </c>
      <c r="Q192" s="449" t="s">
        <v>1569</v>
      </c>
      <c r="R192" s="78"/>
      <c r="S192" s="502" t="s">
        <v>1405</v>
      </c>
      <c r="T192" s="502"/>
      <c r="U192" s="502"/>
      <c r="V192" s="502"/>
      <c r="W192" s="502"/>
      <c r="X192" s="502"/>
      <c r="Y192" s="502"/>
      <c r="AA192" s="507"/>
      <c r="AB192" s="507"/>
      <c r="AC192" s="507"/>
      <c r="AD192" s="117"/>
      <c r="AE192" s="13"/>
      <c r="AF192" s="75"/>
      <c r="AG192" s="455" cm="1">
        <f t="array" ref="AG192">SUM(IF(ISBLANK(D192:Q192),1,0))</f>
        <v>0</v>
      </c>
      <c r="AH192" s="455" cm="1">
        <f t="array" ref="AH192">IF(SUM(IF(ISBLANK(S192:Y192),0,1))&gt;0,0,1)</f>
        <v>0</v>
      </c>
    </row>
    <row r="193" spans="1:34" s="31" customFormat="1" ht="30" customHeight="1" x14ac:dyDescent="0.35">
      <c r="A193" s="48">
        <f t="shared" si="8"/>
        <v>0</v>
      </c>
      <c r="D193" s="418">
        <f t="shared" si="11"/>
        <v>181</v>
      </c>
      <c r="E193" s="449" t="s">
        <v>1397</v>
      </c>
      <c r="F193" s="449" t="s">
        <v>1398</v>
      </c>
      <c r="G193" s="449" t="s">
        <v>1369</v>
      </c>
      <c r="H193" s="449" t="s">
        <v>1369</v>
      </c>
      <c r="I193" s="449" t="s">
        <v>1369</v>
      </c>
      <c r="J193" s="449" t="s">
        <v>1399</v>
      </c>
      <c r="K193" s="449" t="s">
        <v>1490</v>
      </c>
      <c r="L193" s="449" t="s">
        <v>1566</v>
      </c>
      <c r="M193" s="449" t="str">
        <f t="shared" si="9"/>
        <v>Y</v>
      </c>
      <c r="N193" s="449" t="s">
        <v>1575</v>
      </c>
      <c r="O193" s="449" t="str">
        <f t="shared" si="10"/>
        <v>Y</v>
      </c>
      <c r="P193" s="449" t="s">
        <v>1576</v>
      </c>
      <c r="Q193" s="449" t="s">
        <v>1569</v>
      </c>
      <c r="R193" s="78"/>
      <c r="S193" s="502" t="s">
        <v>1405</v>
      </c>
      <c r="T193" s="502"/>
      <c r="U193" s="502"/>
      <c r="V193" s="502"/>
      <c r="W193" s="502"/>
      <c r="X193" s="502"/>
      <c r="Y193" s="502"/>
      <c r="AA193" s="507"/>
      <c r="AB193" s="507"/>
      <c r="AC193" s="507"/>
      <c r="AD193" s="117"/>
      <c r="AE193" s="13"/>
      <c r="AF193" s="75"/>
      <c r="AG193" s="455" cm="1">
        <f t="array" ref="AG193">SUM(IF(ISBLANK(D193:Q193),1,0))</f>
        <v>0</v>
      </c>
      <c r="AH193" s="455" cm="1">
        <f t="array" ref="AH193">IF(SUM(IF(ISBLANK(S193:Y193),0,1))&gt;0,0,1)</f>
        <v>0</v>
      </c>
    </row>
    <row r="194" spans="1:34" s="31" customFormat="1" ht="30" customHeight="1" x14ac:dyDescent="0.35">
      <c r="A194" s="48">
        <f t="shared" si="8"/>
        <v>0</v>
      </c>
      <c r="D194" s="418">
        <f t="shared" si="11"/>
        <v>182</v>
      </c>
      <c r="E194" s="449" t="s">
        <v>1397</v>
      </c>
      <c r="F194" s="449" t="s">
        <v>1398</v>
      </c>
      <c r="G194" s="449" t="s">
        <v>1369</v>
      </c>
      <c r="H194" s="449" t="s">
        <v>1369</v>
      </c>
      <c r="I194" s="449" t="s">
        <v>403</v>
      </c>
      <c r="J194" s="449" t="s">
        <v>1399</v>
      </c>
      <c r="K194" s="449" t="s">
        <v>1490</v>
      </c>
      <c r="L194" s="449" t="s">
        <v>1566</v>
      </c>
      <c r="M194" s="449" t="str">
        <f t="shared" si="9"/>
        <v>Y</v>
      </c>
      <c r="N194" s="449" t="s">
        <v>1577</v>
      </c>
      <c r="O194" s="449" t="str">
        <f t="shared" si="10"/>
        <v>N</v>
      </c>
      <c r="P194" s="449" t="s">
        <v>403</v>
      </c>
      <c r="Q194" s="449" t="s">
        <v>1569</v>
      </c>
      <c r="R194" s="78"/>
      <c r="S194" s="502" t="s">
        <v>1405</v>
      </c>
      <c r="T194" s="502"/>
      <c r="U194" s="502"/>
      <c r="V194" s="502"/>
      <c r="W194" s="502"/>
      <c r="X194" s="502"/>
      <c r="Y194" s="502"/>
      <c r="AA194" s="507"/>
      <c r="AB194" s="507"/>
      <c r="AC194" s="507"/>
      <c r="AD194" s="117"/>
      <c r="AE194" s="13"/>
      <c r="AF194" s="75"/>
      <c r="AG194" s="455" cm="1">
        <f t="array" ref="AG194">SUM(IF(ISBLANK(D194:Q194),1,0))</f>
        <v>0</v>
      </c>
      <c r="AH194" s="455" cm="1">
        <f t="array" ref="AH194">IF(SUM(IF(ISBLANK(S194:Y194),0,1))&gt;0,0,1)</f>
        <v>0</v>
      </c>
    </row>
    <row r="195" spans="1:34" s="31" customFormat="1" ht="30" customHeight="1" x14ac:dyDescent="0.35">
      <c r="A195" s="48">
        <f t="shared" si="8"/>
        <v>0</v>
      </c>
      <c r="D195" s="418">
        <f t="shared" si="11"/>
        <v>183</v>
      </c>
      <c r="E195" s="449" t="s">
        <v>1397</v>
      </c>
      <c r="F195" s="449" t="s">
        <v>1398</v>
      </c>
      <c r="G195" s="449" t="s">
        <v>1509</v>
      </c>
      <c r="H195" s="449" t="s">
        <v>1578</v>
      </c>
      <c r="I195" s="449" t="s">
        <v>1578</v>
      </c>
      <c r="J195" s="449" t="s">
        <v>1399</v>
      </c>
      <c r="K195" s="449" t="s">
        <v>1490</v>
      </c>
      <c r="L195" s="449" t="s">
        <v>1579</v>
      </c>
      <c r="M195" s="449" t="str">
        <f t="shared" si="9"/>
        <v>Y</v>
      </c>
      <c r="N195" s="449" t="s">
        <v>1580</v>
      </c>
      <c r="O195" s="449" t="str">
        <f t="shared" si="10"/>
        <v>Y</v>
      </c>
      <c r="P195" s="449" t="s">
        <v>1581</v>
      </c>
      <c r="Q195" s="449" t="s">
        <v>1582</v>
      </c>
      <c r="R195" s="78"/>
      <c r="S195" s="502" t="s">
        <v>1405</v>
      </c>
      <c r="T195" s="502"/>
      <c r="U195" s="502"/>
      <c r="V195" s="502"/>
      <c r="W195" s="502"/>
      <c r="X195" s="502"/>
      <c r="Y195" s="502"/>
      <c r="AA195" s="507"/>
      <c r="AB195" s="507"/>
      <c r="AC195" s="507"/>
      <c r="AD195" s="117"/>
      <c r="AE195" s="13"/>
      <c r="AF195" s="75"/>
      <c r="AG195" s="455" cm="1">
        <f t="array" ref="AG195">SUM(IF(ISBLANK(D195:Q195),1,0))</f>
        <v>0</v>
      </c>
      <c r="AH195" s="455" cm="1">
        <f t="array" ref="AH195">IF(SUM(IF(ISBLANK(S195:Y195),0,1))&gt;0,0,1)</f>
        <v>0</v>
      </c>
    </row>
    <row r="196" spans="1:34" s="31" customFormat="1" ht="30" customHeight="1" x14ac:dyDescent="0.35">
      <c r="A196" s="48">
        <f t="shared" si="8"/>
        <v>0</v>
      </c>
      <c r="D196" s="418">
        <f t="shared" si="11"/>
        <v>184</v>
      </c>
      <c r="E196" s="449" t="s">
        <v>1397</v>
      </c>
      <c r="F196" s="449" t="s">
        <v>1398</v>
      </c>
      <c r="G196" s="449" t="s">
        <v>1509</v>
      </c>
      <c r="H196" s="449" t="s">
        <v>1578</v>
      </c>
      <c r="I196" s="449" t="s">
        <v>1578</v>
      </c>
      <c r="J196" s="449" t="s">
        <v>1399</v>
      </c>
      <c r="K196" s="449" t="s">
        <v>1490</v>
      </c>
      <c r="L196" s="449" t="s">
        <v>1579</v>
      </c>
      <c r="M196" s="449" t="str">
        <f t="shared" si="9"/>
        <v>Y</v>
      </c>
      <c r="N196" s="449" t="s">
        <v>1580</v>
      </c>
      <c r="O196" s="449" t="str">
        <f t="shared" si="10"/>
        <v>Y</v>
      </c>
      <c r="P196" s="449" t="s">
        <v>1583</v>
      </c>
      <c r="Q196" s="449" t="s">
        <v>1582</v>
      </c>
      <c r="R196" s="78"/>
      <c r="S196" s="502" t="s">
        <v>1405</v>
      </c>
      <c r="T196" s="502" t="s">
        <v>1584</v>
      </c>
      <c r="U196" s="502"/>
      <c r="V196" s="502"/>
      <c r="W196" s="502"/>
      <c r="X196" s="502"/>
      <c r="Y196" s="502"/>
      <c r="AA196" s="507"/>
      <c r="AB196" s="507"/>
      <c r="AC196" s="507"/>
      <c r="AD196" s="117"/>
      <c r="AE196" s="13"/>
      <c r="AF196" s="75"/>
      <c r="AG196" s="455" cm="1">
        <f t="array" ref="AG196">SUM(IF(ISBLANK(D196:Q196),1,0))</f>
        <v>0</v>
      </c>
      <c r="AH196" s="455" cm="1">
        <f t="array" ref="AH196">IF(SUM(IF(ISBLANK(S196:Y196),0,1))&gt;0,0,1)</f>
        <v>0</v>
      </c>
    </row>
    <row r="197" spans="1:34" s="31" customFormat="1" ht="30" customHeight="1" x14ac:dyDescent="0.35">
      <c r="A197" s="48">
        <f t="shared" si="8"/>
        <v>0</v>
      </c>
      <c r="D197" s="418">
        <f t="shared" si="11"/>
        <v>185</v>
      </c>
      <c r="E197" s="449" t="s">
        <v>1397</v>
      </c>
      <c r="F197" s="449" t="s">
        <v>1398</v>
      </c>
      <c r="G197" s="449" t="s">
        <v>1509</v>
      </c>
      <c r="H197" s="449" t="s">
        <v>1578</v>
      </c>
      <c r="I197" s="449" t="s">
        <v>1578</v>
      </c>
      <c r="J197" s="449" t="s">
        <v>1399</v>
      </c>
      <c r="K197" s="449" t="s">
        <v>1490</v>
      </c>
      <c r="L197" s="449" t="s">
        <v>1579</v>
      </c>
      <c r="M197" s="449" t="str">
        <f t="shared" si="9"/>
        <v>Y</v>
      </c>
      <c r="N197" s="449" t="s">
        <v>1580</v>
      </c>
      <c r="O197" s="449" t="str">
        <f t="shared" si="10"/>
        <v>Y</v>
      </c>
      <c r="P197" s="449" t="s">
        <v>1585</v>
      </c>
      <c r="Q197" s="449" t="s">
        <v>1582</v>
      </c>
      <c r="R197" s="78"/>
      <c r="S197" s="502" t="s">
        <v>1405</v>
      </c>
      <c r="T197" s="502" t="s">
        <v>1468</v>
      </c>
      <c r="U197" s="502"/>
      <c r="V197" s="502"/>
      <c r="W197" s="502"/>
      <c r="X197" s="502"/>
      <c r="Y197" s="502"/>
      <c r="AA197" s="507"/>
      <c r="AB197" s="507"/>
      <c r="AC197" s="507"/>
      <c r="AD197" s="117"/>
      <c r="AE197" s="13"/>
      <c r="AF197" s="75"/>
      <c r="AG197" s="455" cm="1">
        <f t="array" ref="AG197">SUM(IF(ISBLANK(D197:Q197),1,0))</f>
        <v>0</v>
      </c>
      <c r="AH197" s="455" cm="1">
        <f t="array" ref="AH197">IF(SUM(IF(ISBLANK(S197:Y197),0,1))&gt;0,0,1)</f>
        <v>0</v>
      </c>
    </row>
    <row r="198" spans="1:34" s="31" customFormat="1" ht="30" customHeight="1" x14ac:dyDescent="0.35">
      <c r="A198" s="48">
        <f t="shared" si="8"/>
        <v>0</v>
      </c>
      <c r="D198" s="418">
        <f t="shared" si="11"/>
        <v>186</v>
      </c>
      <c r="E198" s="449" t="s">
        <v>1397</v>
      </c>
      <c r="F198" s="449" t="s">
        <v>1398</v>
      </c>
      <c r="G198" s="449" t="s">
        <v>1509</v>
      </c>
      <c r="H198" s="449" t="s">
        <v>1578</v>
      </c>
      <c r="I198" s="449" t="s">
        <v>1578</v>
      </c>
      <c r="J198" s="449" t="s">
        <v>1399</v>
      </c>
      <c r="K198" s="449" t="s">
        <v>1490</v>
      </c>
      <c r="L198" s="449" t="s">
        <v>1579</v>
      </c>
      <c r="M198" s="449" t="str">
        <f t="shared" si="9"/>
        <v>Y</v>
      </c>
      <c r="N198" s="449" t="s">
        <v>1580</v>
      </c>
      <c r="O198" s="449" t="str">
        <f t="shared" si="10"/>
        <v>Y</v>
      </c>
      <c r="P198" s="449" t="s">
        <v>1586</v>
      </c>
      <c r="Q198" s="449" t="s">
        <v>1582</v>
      </c>
      <c r="R198" s="78"/>
      <c r="S198" s="502" t="s">
        <v>1405</v>
      </c>
      <c r="T198" s="502" t="s">
        <v>1587</v>
      </c>
      <c r="U198" s="502"/>
      <c r="V198" s="502"/>
      <c r="W198" s="502"/>
      <c r="X198" s="502"/>
      <c r="Y198" s="502"/>
      <c r="AA198" s="507"/>
      <c r="AB198" s="507"/>
      <c r="AC198" s="507"/>
      <c r="AD198" s="117"/>
      <c r="AE198" s="13"/>
      <c r="AF198" s="75"/>
      <c r="AG198" s="455" cm="1">
        <f t="array" ref="AG198">SUM(IF(ISBLANK(D198:Q198),1,0))</f>
        <v>0</v>
      </c>
      <c r="AH198" s="455" cm="1">
        <f t="array" ref="AH198">IF(SUM(IF(ISBLANK(S198:Y198),0,1))&gt;0,0,1)</f>
        <v>0</v>
      </c>
    </row>
    <row r="199" spans="1:34" s="31" customFormat="1" ht="30" customHeight="1" x14ac:dyDescent="0.35">
      <c r="A199" s="48">
        <f t="shared" si="8"/>
        <v>0</v>
      </c>
      <c r="D199" s="418">
        <f t="shared" si="11"/>
        <v>187</v>
      </c>
      <c r="E199" s="449" t="s">
        <v>1397</v>
      </c>
      <c r="F199" s="449" t="s">
        <v>1398</v>
      </c>
      <c r="G199" s="449" t="s">
        <v>1509</v>
      </c>
      <c r="H199" s="449" t="s">
        <v>1578</v>
      </c>
      <c r="I199" s="449" t="s">
        <v>1578</v>
      </c>
      <c r="J199" s="449" t="s">
        <v>1399</v>
      </c>
      <c r="K199" s="449" t="s">
        <v>1490</v>
      </c>
      <c r="L199" s="449" t="s">
        <v>1579</v>
      </c>
      <c r="M199" s="449" t="str">
        <f t="shared" si="9"/>
        <v>Y</v>
      </c>
      <c r="N199" s="449" t="s">
        <v>1580</v>
      </c>
      <c r="O199" s="449" t="str">
        <f t="shared" si="10"/>
        <v>Y</v>
      </c>
      <c r="P199" s="449" t="s">
        <v>1588</v>
      </c>
      <c r="Q199" s="449" t="s">
        <v>1582</v>
      </c>
      <c r="R199" s="78"/>
      <c r="S199" s="502" t="s">
        <v>1405</v>
      </c>
      <c r="T199" s="502" t="s">
        <v>1420</v>
      </c>
      <c r="U199" s="502"/>
      <c r="V199" s="502"/>
      <c r="W199" s="502"/>
      <c r="X199" s="502"/>
      <c r="Y199" s="502"/>
      <c r="AA199" s="507"/>
      <c r="AB199" s="507"/>
      <c r="AC199" s="507"/>
      <c r="AD199" s="117"/>
      <c r="AE199" s="13"/>
      <c r="AF199" s="75"/>
      <c r="AG199" s="455" cm="1">
        <f t="array" ref="AG199">SUM(IF(ISBLANK(D199:Q199),1,0))</f>
        <v>0</v>
      </c>
      <c r="AH199" s="455" cm="1">
        <f t="array" ref="AH199">IF(SUM(IF(ISBLANK(S199:Y199),0,1))&gt;0,0,1)</f>
        <v>0</v>
      </c>
    </row>
    <row r="200" spans="1:34" s="31" customFormat="1" ht="30" customHeight="1" x14ac:dyDescent="0.35">
      <c r="A200" s="48">
        <f t="shared" si="8"/>
        <v>0</v>
      </c>
      <c r="D200" s="418">
        <f t="shared" si="11"/>
        <v>188</v>
      </c>
      <c r="E200" s="449" t="s">
        <v>1397</v>
      </c>
      <c r="F200" s="449" t="s">
        <v>1398</v>
      </c>
      <c r="G200" s="449" t="s">
        <v>1509</v>
      </c>
      <c r="H200" s="449" t="s">
        <v>1578</v>
      </c>
      <c r="I200" s="449" t="s">
        <v>1578</v>
      </c>
      <c r="J200" s="449" t="s">
        <v>1399</v>
      </c>
      <c r="K200" s="449" t="s">
        <v>1490</v>
      </c>
      <c r="L200" s="449" t="s">
        <v>1579</v>
      </c>
      <c r="M200" s="449" t="str">
        <f t="shared" si="9"/>
        <v>Y</v>
      </c>
      <c r="N200" s="449" t="s">
        <v>1580</v>
      </c>
      <c r="O200" s="449" t="str">
        <f t="shared" si="10"/>
        <v>Y</v>
      </c>
      <c r="P200" s="449" t="s">
        <v>1589</v>
      </c>
      <c r="Q200" s="449" t="s">
        <v>1582</v>
      </c>
      <c r="R200" s="78"/>
      <c r="S200" s="502" t="s">
        <v>1405</v>
      </c>
      <c r="T200" s="502" t="s">
        <v>1590</v>
      </c>
      <c r="U200" s="502"/>
      <c r="V200" s="502"/>
      <c r="W200" s="502"/>
      <c r="X200" s="502"/>
      <c r="Y200" s="502"/>
      <c r="AA200" s="507"/>
      <c r="AB200" s="507"/>
      <c r="AC200" s="507"/>
      <c r="AD200" s="117"/>
      <c r="AE200" s="13"/>
      <c r="AF200" s="75"/>
      <c r="AG200" s="455" cm="1">
        <f t="array" ref="AG200">SUM(IF(ISBLANK(D200:Q200),1,0))</f>
        <v>0</v>
      </c>
      <c r="AH200" s="455" cm="1">
        <f t="array" ref="AH200">IF(SUM(IF(ISBLANK(S200:Y200),0,1))&gt;0,0,1)</f>
        <v>0</v>
      </c>
    </row>
    <row r="201" spans="1:34" s="31" customFormat="1" ht="30" customHeight="1" x14ac:dyDescent="0.35">
      <c r="A201" s="48">
        <f t="shared" si="8"/>
        <v>0</v>
      </c>
      <c r="D201" s="418">
        <f t="shared" si="11"/>
        <v>189</v>
      </c>
      <c r="E201" s="449" t="s">
        <v>1397</v>
      </c>
      <c r="F201" s="449" t="s">
        <v>1398</v>
      </c>
      <c r="G201" s="449" t="s">
        <v>1509</v>
      </c>
      <c r="H201" s="449" t="s">
        <v>1509</v>
      </c>
      <c r="I201" s="449" t="s">
        <v>403</v>
      </c>
      <c r="J201" s="449" t="s">
        <v>1399</v>
      </c>
      <c r="K201" s="449" t="s">
        <v>1490</v>
      </c>
      <c r="L201" s="449" t="s">
        <v>1579</v>
      </c>
      <c r="M201" s="449" t="str">
        <f t="shared" si="9"/>
        <v>Y</v>
      </c>
      <c r="N201" s="449" t="s">
        <v>1591</v>
      </c>
      <c r="O201" s="449" t="str">
        <f t="shared" si="10"/>
        <v>N</v>
      </c>
      <c r="P201" s="449" t="s">
        <v>403</v>
      </c>
      <c r="Q201" s="449" t="s">
        <v>1582</v>
      </c>
      <c r="R201" s="78"/>
      <c r="S201" s="502" t="s">
        <v>1405</v>
      </c>
      <c r="T201" s="502" t="s">
        <v>1592</v>
      </c>
      <c r="U201" s="502"/>
      <c r="V201" s="502"/>
      <c r="W201" s="502"/>
      <c r="X201" s="502"/>
      <c r="Y201" s="502"/>
      <c r="AA201" s="507"/>
      <c r="AB201" s="507"/>
      <c r="AC201" s="507"/>
      <c r="AD201" s="117"/>
      <c r="AE201" s="13"/>
      <c r="AF201" s="75"/>
      <c r="AG201" s="455" cm="1">
        <f t="array" ref="AG201">SUM(IF(ISBLANK(D201:Q201),1,0))</f>
        <v>0</v>
      </c>
      <c r="AH201" s="455" cm="1">
        <f t="array" ref="AH201">IF(SUM(IF(ISBLANK(S201:Y201),0,1))&gt;0,0,1)</f>
        <v>0</v>
      </c>
    </row>
    <row r="202" spans="1:34" s="31" customFormat="1" ht="30" customHeight="1" x14ac:dyDescent="0.35">
      <c r="A202" s="48">
        <f t="shared" si="8"/>
        <v>0</v>
      </c>
      <c r="D202" s="418">
        <f t="shared" si="11"/>
        <v>190</v>
      </c>
      <c r="E202" s="449" t="s">
        <v>1397</v>
      </c>
      <c r="F202" s="449" t="s">
        <v>1398</v>
      </c>
      <c r="G202" s="449" t="s">
        <v>1509</v>
      </c>
      <c r="H202" s="449" t="s">
        <v>1429</v>
      </c>
      <c r="I202" s="449" t="s">
        <v>403</v>
      </c>
      <c r="J202" s="449" t="s">
        <v>1399</v>
      </c>
      <c r="K202" s="449" t="s">
        <v>1490</v>
      </c>
      <c r="L202" s="449" t="s">
        <v>1579</v>
      </c>
      <c r="M202" s="449" t="str">
        <f t="shared" si="9"/>
        <v>Y</v>
      </c>
      <c r="N202" s="449" t="s">
        <v>1593</v>
      </c>
      <c r="O202" s="449" t="str">
        <f t="shared" si="10"/>
        <v>N</v>
      </c>
      <c r="P202" s="449" t="s">
        <v>403</v>
      </c>
      <c r="Q202" s="449" t="s">
        <v>1582</v>
      </c>
      <c r="R202" s="78"/>
      <c r="S202" s="502" t="s">
        <v>1405</v>
      </c>
      <c r="T202" s="502"/>
      <c r="U202" s="502"/>
      <c r="V202" s="502"/>
      <c r="W202" s="502"/>
      <c r="X202" s="502"/>
      <c r="Y202" s="502"/>
      <c r="AA202" s="507"/>
      <c r="AB202" s="507"/>
      <c r="AC202" s="507"/>
      <c r="AD202" s="117"/>
      <c r="AE202" s="13"/>
      <c r="AF202" s="75"/>
      <c r="AG202" s="455" cm="1">
        <f t="array" ref="AG202">SUM(IF(ISBLANK(D202:Q202),1,0))</f>
        <v>0</v>
      </c>
      <c r="AH202" s="455" cm="1">
        <f t="array" ref="AH202">IF(SUM(IF(ISBLANK(S202:Y202),0,1))&gt;0,0,1)</f>
        <v>0</v>
      </c>
    </row>
    <row r="203" spans="1:34" s="31" customFormat="1" ht="30" customHeight="1" x14ac:dyDescent="0.35">
      <c r="A203" s="48">
        <f t="shared" si="8"/>
        <v>0</v>
      </c>
      <c r="D203" s="418">
        <f t="shared" si="11"/>
        <v>191</v>
      </c>
      <c r="E203" s="449" t="s">
        <v>1397</v>
      </c>
      <c r="F203" s="449" t="s">
        <v>1398</v>
      </c>
      <c r="G203" s="449" t="s">
        <v>1509</v>
      </c>
      <c r="H203" s="449" t="s">
        <v>1594</v>
      </c>
      <c r="I203" s="449" t="s">
        <v>403</v>
      </c>
      <c r="J203" s="449" t="s">
        <v>1399</v>
      </c>
      <c r="K203" s="449" t="s">
        <v>1490</v>
      </c>
      <c r="L203" s="449" t="s">
        <v>1579</v>
      </c>
      <c r="M203" s="449" t="str">
        <f t="shared" si="9"/>
        <v>Y</v>
      </c>
      <c r="N203" s="449" t="s">
        <v>1595</v>
      </c>
      <c r="O203" s="449" t="str">
        <f t="shared" si="10"/>
        <v>N</v>
      </c>
      <c r="P203" s="449" t="s">
        <v>403</v>
      </c>
      <c r="Q203" s="449" t="s">
        <v>1582</v>
      </c>
      <c r="R203" s="78"/>
      <c r="S203" s="502" t="s">
        <v>1405</v>
      </c>
      <c r="T203" s="502" t="s">
        <v>1596</v>
      </c>
      <c r="U203" s="502"/>
      <c r="V203" s="502"/>
      <c r="W203" s="502"/>
      <c r="X203" s="502"/>
      <c r="Y203" s="502"/>
      <c r="AA203" s="507"/>
      <c r="AB203" s="507"/>
      <c r="AC203" s="507"/>
      <c r="AD203" s="117"/>
      <c r="AE203" s="13"/>
      <c r="AF203" s="75"/>
      <c r="AG203" s="455" cm="1">
        <f t="array" ref="AG203">SUM(IF(ISBLANK(D203:Q203),1,0))</f>
        <v>0</v>
      </c>
      <c r="AH203" s="455" cm="1">
        <f t="array" ref="AH203">IF(SUM(IF(ISBLANK(S203:Y203),0,1))&gt;0,0,1)</f>
        <v>0</v>
      </c>
    </row>
    <row r="204" spans="1:34" s="31" customFormat="1" ht="45.65" customHeight="1" x14ac:dyDescent="0.35">
      <c r="A204" s="48">
        <f t="shared" si="8"/>
        <v>0</v>
      </c>
      <c r="D204" s="418">
        <f t="shared" si="11"/>
        <v>192</v>
      </c>
      <c r="E204" s="449" t="s">
        <v>1397</v>
      </c>
      <c r="F204" s="449" t="s">
        <v>1398</v>
      </c>
      <c r="G204" s="449" t="s">
        <v>1509</v>
      </c>
      <c r="H204" s="449" t="s">
        <v>1597</v>
      </c>
      <c r="I204" s="449" t="s">
        <v>1196</v>
      </c>
      <c r="J204" s="449" t="s">
        <v>1399</v>
      </c>
      <c r="K204" s="449" t="s">
        <v>1490</v>
      </c>
      <c r="L204" s="449" t="s">
        <v>1579</v>
      </c>
      <c r="M204" s="449" t="str">
        <f t="shared" si="9"/>
        <v>Y</v>
      </c>
      <c r="N204" s="449" t="s">
        <v>1598</v>
      </c>
      <c r="O204" s="449" t="str">
        <f t="shared" si="10"/>
        <v>Y</v>
      </c>
      <c r="P204" s="449" t="s">
        <v>1599</v>
      </c>
      <c r="Q204" s="449" t="s">
        <v>1582</v>
      </c>
      <c r="R204" s="78"/>
      <c r="S204" s="502" t="s">
        <v>1405</v>
      </c>
      <c r="T204" s="502" t="e">
        <v>#N/A</v>
      </c>
      <c r="U204" s="502"/>
      <c r="V204" s="502"/>
      <c r="W204" s="502"/>
      <c r="X204" s="502"/>
      <c r="Y204" s="502"/>
      <c r="AA204" s="507"/>
      <c r="AB204" s="507"/>
      <c r="AC204" s="507"/>
      <c r="AD204" s="117"/>
      <c r="AE204" s="13"/>
      <c r="AF204" s="75"/>
      <c r="AG204" s="455" cm="1">
        <f t="array" ref="AG204">SUM(IF(ISBLANK(D204:Q204),1,0))</f>
        <v>0</v>
      </c>
      <c r="AH204" s="455" cm="1">
        <f t="array" ref="AH204">IF(SUM(IF(ISBLANK(S204:Y204),0,1))&gt;0,0,1)</f>
        <v>0</v>
      </c>
    </row>
    <row r="205" spans="1:34" s="31" customFormat="1" ht="30" customHeight="1" x14ac:dyDescent="0.35">
      <c r="A205" s="48">
        <f t="shared" si="8"/>
        <v>0</v>
      </c>
      <c r="D205" s="418">
        <f t="shared" si="11"/>
        <v>193</v>
      </c>
      <c r="E205" s="449" t="s">
        <v>1397</v>
      </c>
      <c r="F205" s="449" t="s">
        <v>1398</v>
      </c>
      <c r="G205" s="449" t="s">
        <v>1509</v>
      </c>
      <c r="H205" s="449" t="s">
        <v>1597</v>
      </c>
      <c r="I205" s="449" t="s">
        <v>1600</v>
      </c>
      <c r="J205" s="449" t="s">
        <v>1399</v>
      </c>
      <c r="K205" s="449" t="s">
        <v>1490</v>
      </c>
      <c r="L205" s="449" t="s">
        <v>1579</v>
      </c>
      <c r="M205" s="449" t="str">
        <f t="shared" si="9"/>
        <v>Y</v>
      </c>
      <c r="N205" s="449" t="s">
        <v>1598</v>
      </c>
      <c r="O205" s="449" t="str">
        <f t="shared" si="10"/>
        <v>Y</v>
      </c>
      <c r="P205" s="449" t="s">
        <v>1601</v>
      </c>
      <c r="Q205" s="449" t="s">
        <v>1582</v>
      </c>
      <c r="R205" s="78"/>
      <c r="S205" s="502" t="s">
        <v>1405</v>
      </c>
      <c r="T205" s="502" t="s">
        <v>1532</v>
      </c>
      <c r="U205" s="502"/>
      <c r="V205" s="502"/>
      <c r="W205" s="502"/>
      <c r="X205" s="502"/>
      <c r="Y205" s="502"/>
      <c r="AA205" s="507"/>
      <c r="AB205" s="507"/>
      <c r="AC205" s="507"/>
      <c r="AD205" s="117"/>
      <c r="AE205" s="13"/>
      <c r="AF205" s="75"/>
      <c r="AG205" s="455" cm="1">
        <f t="array" ref="AG205">SUM(IF(ISBLANK(D205:Q205),1,0))</f>
        <v>0</v>
      </c>
      <c r="AH205" s="455" cm="1">
        <f t="array" ref="AH205">IF(SUM(IF(ISBLANK(S205:Y205),0,1))&gt;0,0,1)</f>
        <v>0</v>
      </c>
    </row>
    <row r="206" spans="1:34" s="31" customFormat="1" ht="30" customHeight="1" x14ac:dyDescent="0.35">
      <c r="A206" s="48">
        <f t="shared" ref="A206:A269" si="12">SUM(AG206:AH206)</f>
        <v>0</v>
      </c>
      <c r="D206" s="418">
        <f t="shared" si="11"/>
        <v>194</v>
      </c>
      <c r="E206" s="449" t="s">
        <v>1397</v>
      </c>
      <c r="F206" s="449" t="s">
        <v>1398</v>
      </c>
      <c r="G206" s="449" t="s">
        <v>1408</v>
      </c>
      <c r="H206" s="449" t="s">
        <v>403</v>
      </c>
      <c r="I206" s="449" t="s">
        <v>403</v>
      </c>
      <c r="J206" s="449" t="s">
        <v>1399</v>
      </c>
      <c r="K206" s="449" t="s">
        <v>1602</v>
      </c>
      <c r="L206" s="449" t="s">
        <v>1603</v>
      </c>
      <c r="M206" s="449" t="str">
        <f t="shared" ref="M206:M269" si="13">IF(N206=$N$9,"N","Y")</f>
        <v>N</v>
      </c>
      <c r="N206" s="449" t="s">
        <v>403</v>
      </c>
      <c r="O206" s="449" t="str">
        <f t="shared" ref="O206:O269" si="14">IF(P206=$N$9,"N","Y")</f>
        <v>N</v>
      </c>
      <c r="P206" s="449" t="s">
        <v>403</v>
      </c>
      <c r="Q206" s="449" t="s">
        <v>1604</v>
      </c>
      <c r="R206" s="78"/>
      <c r="S206" s="502" t="s">
        <v>1405</v>
      </c>
      <c r="T206" s="502" t="s">
        <v>1413</v>
      </c>
      <c r="U206" s="502"/>
      <c r="V206" s="502"/>
      <c r="W206" s="502"/>
      <c r="X206" s="502"/>
      <c r="Y206" s="502"/>
      <c r="AA206" s="507"/>
      <c r="AB206" s="507"/>
      <c r="AC206" s="507"/>
      <c r="AD206" s="117"/>
      <c r="AE206" s="13"/>
      <c r="AF206" s="75"/>
      <c r="AG206" s="455" cm="1">
        <f t="array" ref="AG206">SUM(IF(ISBLANK(D206:Q206),1,0))</f>
        <v>0</v>
      </c>
      <c r="AH206" s="455" cm="1">
        <f t="array" ref="AH206">IF(SUM(IF(ISBLANK(S206:Y206),0,1))&gt;0,0,1)</f>
        <v>0</v>
      </c>
    </row>
    <row r="207" spans="1:34" s="31" customFormat="1" ht="30" customHeight="1" x14ac:dyDescent="0.35">
      <c r="A207" s="48">
        <f t="shared" si="12"/>
        <v>0</v>
      </c>
      <c r="D207" s="418">
        <f t="shared" ref="D207:D270" si="15">D206+1</f>
        <v>195</v>
      </c>
      <c r="E207" s="449" t="s">
        <v>1397</v>
      </c>
      <c r="F207" s="449" t="s">
        <v>1398</v>
      </c>
      <c r="G207" s="449" t="s">
        <v>1414</v>
      </c>
      <c r="H207" s="449" t="s">
        <v>403</v>
      </c>
      <c r="I207" s="449" t="s">
        <v>403</v>
      </c>
      <c r="J207" s="449" t="s">
        <v>1399</v>
      </c>
      <c r="K207" s="449" t="s">
        <v>1602</v>
      </c>
      <c r="L207" s="449" t="s">
        <v>1605</v>
      </c>
      <c r="M207" s="449" t="str">
        <f t="shared" si="13"/>
        <v>N</v>
      </c>
      <c r="N207" s="449" t="s">
        <v>403</v>
      </c>
      <c r="O207" s="449" t="str">
        <f t="shared" si="14"/>
        <v>N</v>
      </c>
      <c r="P207" s="449" t="s">
        <v>403</v>
      </c>
      <c r="Q207" s="449" t="s">
        <v>1604</v>
      </c>
      <c r="R207" s="78"/>
      <c r="S207" s="502" t="s">
        <v>1405</v>
      </c>
      <c r="T207" s="502" t="s">
        <v>1606</v>
      </c>
      <c r="U207" s="502"/>
      <c r="V207" s="502"/>
      <c r="W207" s="502"/>
      <c r="X207" s="502"/>
      <c r="Y207" s="502"/>
      <c r="AA207" s="507"/>
      <c r="AB207" s="507"/>
      <c r="AC207" s="507"/>
      <c r="AD207" s="117"/>
      <c r="AE207" s="13"/>
      <c r="AF207" s="75"/>
      <c r="AG207" s="455" cm="1">
        <f t="array" ref="AG207">SUM(IF(ISBLANK(D207:Q207),1,0))</f>
        <v>0</v>
      </c>
      <c r="AH207" s="455" cm="1">
        <f t="array" ref="AH207">IF(SUM(IF(ISBLANK(S207:Y207),0,1))&gt;0,0,1)</f>
        <v>0</v>
      </c>
    </row>
    <row r="208" spans="1:34" s="31" customFormat="1" ht="52.4" customHeight="1" x14ac:dyDescent="0.35">
      <c r="A208" s="48">
        <f t="shared" si="12"/>
        <v>0</v>
      </c>
      <c r="D208" s="418">
        <f t="shared" si="15"/>
        <v>196</v>
      </c>
      <c r="E208" s="449" t="s">
        <v>1397</v>
      </c>
      <c r="F208" s="449" t="s">
        <v>1398</v>
      </c>
      <c r="G208" s="449" t="s">
        <v>1414</v>
      </c>
      <c r="H208" s="449" t="s">
        <v>403</v>
      </c>
      <c r="I208" s="449" t="s">
        <v>403</v>
      </c>
      <c r="J208" s="449" t="s">
        <v>1399</v>
      </c>
      <c r="K208" s="449" t="s">
        <v>1602</v>
      </c>
      <c r="L208" s="449" t="s">
        <v>1607</v>
      </c>
      <c r="M208" s="449" t="str">
        <f t="shared" si="13"/>
        <v>N</v>
      </c>
      <c r="N208" s="449" t="s">
        <v>403</v>
      </c>
      <c r="O208" s="449" t="str">
        <f t="shared" si="14"/>
        <v>N</v>
      </c>
      <c r="P208" s="449" t="s">
        <v>403</v>
      </c>
      <c r="Q208" s="449" t="s">
        <v>1604</v>
      </c>
      <c r="R208" s="78"/>
      <c r="S208" s="502" t="s">
        <v>1405</v>
      </c>
      <c r="T208" s="502" t="s">
        <v>1608</v>
      </c>
      <c r="U208" s="502"/>
      <c r="V208" s="502"/>
      <c r="W208" s="502"/>
      <c r="X208" s="502"/>
      <c r="Y208" s="502"/>
      <c r="AA208" s="507"/>
      <c r="AB208" s="507"/>
      <c r="AC208" s="507"/>
      <c r="AD208" s="117"/>
      <c r="AE208" s="13"/>
      <c r="AF208" s="75"/>
      <c r="AG208" s="455" cm="1">
        <f t="array" ref="AG208">SUM(IF(ISBLANK(D208:Q208),1,0))</f>
        <v>0</v>
      </c>
      <c r="AH208" s="455" cm="1">
        <f t="array" ref="AH208">IF(SUM(IF(ISBLANK(S208:Y208),0,1))&gt;0,0,1)</f>
        <v>0</v>
      </c>
    </row>
    <row r="209" spans="1:34" s="31" customFormat="1" ht="30" customHeight="1" x14ac:dyDescent="0.35">
      <c r="A209" s="48">
        <f t="shared" si="12"/>
        <v>0</v>
      </c>
      <c r="D209" s="418">
        <f t="shared" si="15"/>
        <v>197</v>
      </c>
      <c r="E209" s="449" t="s">
        <v>1397</v>
      </c>
      <c r="F209" s="449" t="s">
        <v>1398</v>
      </c>
      <c r="G209" s="449" t="s">
        <v>1414</v>
      </c>
      <c r="H209" s="449" t="s">
        <v>403</v>
      </c>
      <c r="I209" s="449" t="s">
        <v>403</v>
      </c>
      <c r="J209" s="449" t="s">
        <v>1399</v>
      </c>
      <c r="K209" s="449" t="s">
        <v>1602</v>
      </c>
      <c r="L209" s="449" t="s">
        <v>1609</v>
      </c>
      <c r="M209" s="449" t="str">
        <f t="shared" si="13"/>
        <v>N</v>
      </c>
      <c r="N209" s="449" t="s">
        <v>403</v>
      </c>
      <c r="O209" s="449" t="str">
        <f t="shared" si="14"/>
        <v>N</v>
      </c>
      <c r="P209" s="449" t="s">
        <v>403</v>
      </c>
      <c r="Q209" s="449" t="s">
        <v>1604</v>
      </c>
      <c r="R209" s="78"/>
      <c r="S209" s="502" t="s">
        <v>1405</v>
      </c>
      <c r="T209" s="502"/>
      <c r="U209" s="502"/>
      <c r="V209" s="502"/>
      <c r="W209" s="502"/>
      <c r="X209" s="502"/>
      <c r="Y209" s="502"/>
      <c r="AA209" s="507"/>
      <c r="AB209" s="507"/>
      <c r="AC209" s="507"/>
      <c r="AD209" s="117"/>
      <c r="AE209" s="13"/>
      <c r="AF209" s="75"/>
      <c r="AG209" s="455" cm="1">
        <f t="array" ref="AG209">SUM(IF(ISBLANK(D209:Q209),1,0))</f>
        <v>0</v>
      </c>
      <c r="AH209" s="455" cm="1">
        <f t="array" ref="AH209">IF(SUM(IF(ISBLANK(S209:Y209),0,1))&gt;0,0,1)</f>
        <v>0</v>
      </c>
    </row>
    <row r="210" spans="1:34" s="31" customFormat="1" ht="30" customHeight="1" x14ac:dyDescent="0.35">
      <c r="A210" s="48">
        <f t="shared" si="12"/>
        <v>0</v>
      </c>
      <c r="D210" s="418">
        <f t="shared" si="15"/>
        <v>198</v>
      </c>
      <c r="E210" s="449" t="s">
        <v>1397</v>
      </c>
      <c r="F210" s="449" t="s">
        <v>1398</v>
      </c>
      <c r="G210" s="449" t="s">
        <v>1299</v>
      </c>
      <c r="H210" s="449" t="s">
        <v>403</v>
      </c>
      <c r="I210" s="449" t="s">
        <v>403</v>
      </c>
      <c r="J210" s="449" t="s">
        <v>1399</v>
      </c>
      <c r="K210" s="449" t="s">
        <v>1610</v>
      </c>
      <c r="L210" s="449" t="s">
        <v>1611</v>
      </c>
      <c r="M210" s="449" t="str">
        <f t="shared" si="13"/>
        <v>N</v>
      </c>
      <c r="N210" s="449" t="s">
        <v>403</v>
      </c>
      <c r="O210" s="449" t="str">
        <f t="shared" si="14"/>
        <v>N</v>
      </c>
      <c r="P210" s="449" t="s">
        <v>403</v>
      </c>
      <c r="Q210" s="449" t="s">
        <v>1612</v>
      </c>
      <c r="R210" s="78"/>
      <c r="S210" s="502" t="s">
        <v>1405</v>
      </c>
      <c r="T210" s="502"/>
      <c r="U210" s="502"/>
      <c r="V210" s="502"/>
      <c r="W210" s="502"/>
      <c r="X210" s="502"/>
      <c r="Y210" s="502"/>
      <c r="AA210" s="507"/>
      <c r="AB210" s="507"/>
      <c r="AC210" s="507"/>
      <c r="AD210" s="117"/>
      <c r="AE210" s="13"/>
      <c r="AF210" s="75"/>
      <c r="AG210" s="455" cm="1">
        <f t="array" ref="AG210">SUM(IF(ISBLANK(D210:Q210),1,0))</f>
        <v>0</v>
      </c>
      <c r="AH210" s="455" cm="1">
        <f t="array" ref="AH210">IF(SUM(IF(ISBLANK(S210:Y210),0,1))&gt;0,0,1)</f>
        <v>0</v>
      </c>
    </row>
    <row r="211" spans="1:34" s="31" customFormat="1" ht="162" customHeight="1" x14ac:dyDescent="0.35">
      <c r="A211" s="48">
        <f t="shared" si="12"/>
        <v>0</v>
      </c>
      <c r="D211" s="418">
        <f t="shared" si="15"/>
        <v>199</v>
      </c>
      <c r="E211" s="449" t="s">
        <v>1397</v>
      </c>
      <c r="F211" s="449" t="s">
        <v>1398</v>
      </c>
      <c r="G211" s="449" t="s">
        <v>1299</v>
      </c>
      <c r="H211" s="449" t="s">
        <v>403</v>
      </c>
      <c r="I211" s="449" t="s">
        <v>403</v>
      </c>
      <c r="J211" s="449" t="s">
        <v>1399</v>
      </c>
      <c r="K211" s="449" t="s">
        <v>1610</v>
      </c>
      <c r="L211" s="506" t="s">
        <v>1613</v>
      </c>
      <c r="M211" s="449" t="str">
        <f t="shared" si="13"/>
        <v>N</v>
      </c>
      <c r="N211" s="449" t="s">
        <v>403</v>
      </c>
      <c r="O211" s="449" t="str">
        <f t="shared" si="14"/>
        <v>N</v>
      </c>
      <c r="P211" s="449" t="s">
        <v>403</v>
      </c>
      <c r="Q211" s="449" t="s">
        <v>1614</v>
      </c>
      <c r="R211" s="78"/>
      <c r="S211" s="502" t="s">
        <v>1615</v>
      </c>
      <c r="T211" s="502" t="s">
        <v>1616</v>
      </c>
      <c r="U211" s="502" t="s">
        <v>1617</v>
      </c>
      <c r="V211" s="502"/>
      <c r="W211" s="502"/>
      <c r="X211" s="502"/>
      <c r="Y211" s="502"/>
      <c r="AA211" s="507"/>
      <c r="AB211" s="507"/>
      <c r="AC211" s="507"/>
      <c r="AD211" s="117"/>
      <c r="AE211" s="13"/>
      <c r="AF211" s="75"/>
      <c r="AG211" s="455" cm="1">
        <f t="array" ref="AG211">SUM(IF(ISBLANK(D211:Q211),1,0))</f>
        <v>0</v>
      </c>
      <c r="AH211" s="455" cm="1">
        <f t="array" ref="AH211">IF(SUM(IF(ISBLANK(S211:Y211),0,1))&gt;0,0,1)</f>
        <v>0</v>
      </c>
    </row>
    <row r="212" spans="1:34" s="31" customFormat="1" ht="125.5" customHeight="1" x14ac:dyDescent="0.35">
      <c r="A212" s="48">
        <f t="shared" si="12"/>
        <v>0</v>
      </c>
      <c r="D212" s="418">
        <f t="shared" si="15"/>
        <v>200</v>
      </c>
      <c r="E212" s="449" t="s">
        <v>1397</v>
      </c>
      <c r="F212" s="449" t="s">
        <v>1398</v>
      </c>
      <c r="G212" s="449" t="s">
        <v>1299</v>
      </c>
      <c r="H212" s="449" t="s">
        <v>1299</v>
      </c>
      <c r="I212" s="449" t="s">
        <v>403</v>
      </c>
      <c r="J212" s="449" t="s">
        <v>1399</v>
      </c>
      <c r="K212" s="449" t="s">
        <v>1610</v>
      </c>
      <c r="L212" s="449" t="s">
        <v>1618</v>
      </c>
      <c r="M212" s="449" t="str">
        <f t="shared" si="13"/>
        <v>Y</v>
      </c>
      <c r="N212" s="449" t="s">
        <v>1619</v>
      </c>
      <c r="O212" s="449" t="str">
        <f t="shared" si="14"/>
        <v>N</v>
      </c>
      <c r="P212" s="449" t="s">
        <v>403</v>
      </c>
      <c r="Q212" s="449" t="s">
        <v>1614</v>
      </c>
      <c r="R212" s="78"/>
      <c r="S212" s="502" t="s">
        <v>1615</v>
      </c>
      <c r="T212" s="502" t="s">
        <v>1616</v>
      </c>
      <c r="U212" s="502" t="s">
        <v>1617</v>
      </c>
      <c r="V212" s="502"/>
      <c r="W212" s="502"/>
      <c r="X212" s="502"/>
      <c r="Y212" s="502"/>
      <c r="AA212" s="507"/>
      <c r="AB212" s="507"/>
      <c r="AC212" s="507"/>
      <c r="AD212" s="117"/>
      <c r="AE212" s="13"/>
      <c r="AF212" s="75"/>
      <c r="AG212" s="455" cm="1">
        <f t="array" ref="AG212">SUM(IF(ISBLANK(D212:Q212),1,0))</f>
        <v>0</v>
      </c>
      <c r="AH212" s="455" cm="1">
        <f t="array" ref="AH212">IF(SUM(IF(ISBLANK(S212:Y212),0,1))&gt;0,0,1)</f>
        <v>0</v>
      </c>
    </row>
    <row r="213" spans="1:34" s="31" customFormat="1" ht="146.15" customHeight="1" x14ac:dyDescent="0.35">
      <c r="A213" s="48">
        <f t="shared" si="12"/>
        <v>0</v>
      </c>
      <c r="D213" s="418">
        <f t="shared" si="15"/>
        <v>201</v>
      </c>
      <c r="E213" s="449" t="s">
        <v>1397</v>
      </c>
      <c r="F213" s="449" t="s">
        <v>1398</v>
      </c>
      <c r="G213" s="449" t="s">
        <v>1440</v>
      </c>
      <c r="H213" s="449" t="s">
        <v>403</v>
      </c>
      <c r="I213" s="449" t="s">
        <v>403</v>
      </c>
      <c r="J213" s="449" t="s">
        <v>1399</v>
      </c>
      <c r="K213" s="449" t="s">
        <v>1610</v>
      </c>
      <c r="L213" s="506" t="s">
        <v>1620</v>
      </c>
      <c r="M213" s="449" t="str">
        <f t="shared" si="13"/>
        <v>N</v>
      </c>
      <c r="N213" s="449" t="s">
        <v>403</v>
      </c>
      <c r="O213" s="449" t="str">
        <f t="shared" si="14"/>
        <v>N</v>
      </c>
      <c r="P213" s="449" t="s">
        <v>403</v>
      </c>
      <c r="Q213" s="449" t="s">
        <v>1621</v>
      </c>
      <c r="R213" s="78"/>
      <c r="S213" s="502" t="s">
        <v>1615</v>
      </c>
      <c r="T213" s="502" t="s">
        <v>1616</v>
      </c>
      <c r="U213" s="502" t="s">
        <v>1617</v>
      </c>
      <c r="V213" s="502"/>
      <c r="W213" s="502"/>
      <c r="X213" s="502"/>
      <c r="Y213" s="502"/>
      <c r="AA213" s="507"/>
      <c r="AB213" s="507"/>
      <c r="AC213" s="507"/>
      <c r="AD213" s="117"/>
      <c r="AE213" s="13"/>
      <c r="AF213" s="75"/>
      <c r="AG213" s="455" cm="1">
        <f t="array" ref="AG213">SUM(IF(ISBLANK(D213:Q213),1,0))</f>
        <v>0</v>
      </c>
      <c r="AH213" s="455" cm="1">
        <f t="array" ref="AH213">IF(SUM(IF(ISBLANK(S213:Y213),0,1))&gt;0,0,1)</f>
        <v>0</v>
      </c>
    </row>
    <row r="214" spans="1:34" s="31" customFormat="1" ht="177" customHeight="1" x14ac:dyDescent="0.35">
      <c r="A214" s="48">
        <f t="shared" si="12"/>
        <v>0</v>
      </c>
      <c r="D214" s="418">
        <f t="shared" si="15"/>
        <v>202</v>
      </c>
      <c r="E214" s="449" t="s">
        <v>1397</v>
      </c>
      <c r="F214" s="449" t="s">
        <v>1398</v>
      </c>
      <c r="G214" s="449" t="s">
        <v>1408</v>
      </c>
      <c r="H214" s="449" t="s">
        <v>1408</v>
      </c>
      <c r="I214" s="449" t="s">
        <v>403</v>
      </c>
      <c r="J214" s="449" t="s">
        <v>1399</v>
      </c>
      <c r="K214" s="449" t="s">
        <v>1622</v>
      </c>
      <c r="L214" s="506" t="s">
        <v>1623</v>
      </c>
      <c r="M214" s="449" t="str">
        <f t="shared" si="13"/>
        <v>Y</v>
      </c>
      <c r="N214" s="449" t="s">
        <v>1624</v>
      </c>
      <c r="O214" s="449" t="str">
        <f t="shared" si="14"/>
        <v>N</v>
      </c>
      <c r="P214" s="449" t="s">
        <v>403</v>
      </c>
      <c r="Q214" s="449" t="s">
        <v>1625</v>
      </c>
      <c r="R214" s="78"/>
      <c r="S214" s="502" t="s">
        <v>1413</v>
      </c>
      <c r="T214" s="502" t="s">
        <v>1626</v>
      </c>
      <c r="U214" s="502"/>
      <c r="V214" s="502"/>
      <c r="W214" s="502"/>
      <c r="X214" s="502"/>
      <c r="Y214" s="502"/>
      <c r="AA214" s="507"/>
      <c r="AB214" s="507"/>
      <c r="AC214" s="507"/>
      <c r="AD214" s="117"/>
      <c r="AE214" s="13"/>
      <c r="AF214" s="75"/>
      <c r="AG214" s="455" cm="1">
        <f t="array" ref="AG214">SUM(IF(ISBLANK(D214:Q214),1,0))</f>
        <v>0</v>
      </c>
      <c r="AH214" s="455" cm="1">
        <f t="array" ref="AH214">IF(SUM(IF(ISBLANK(S214:Y214),0,1))&gt;0,0,1)</f>
        <v>0</v>
      </c>
    </row>
    <row r="215" spans="1:34" s="31" customFormat="1" ht="30" customHeight="1" x14ac:dyDescent="0.35">
      <c r="A215" s="48">
        <f t="shared" si="12"/>
        <v>0</v>
      </c>
      <c r="D215" s="418">
        <f t="shared" si="15"/>
        <v>203</v>
      </c>
      <c r="E215" s="449" t="s">
        <v>1397</v>
      </c>
      <c r="F215" s="449" t="s">
        <v>1398</v>
      </c>
      <c r="G215" s="449" t="s">
        <v>1408</v>
      </c>
      <c r="H215" s="449" t="s">
        <v>403</v>
      </c>
      <c r="I215" s="449" t="s">
        <v>403</v>
      </c>
      <c r="J215" s="449" t="s">
        <v>1399</v>
      </c>
      <c r="K215" s="449" t="s">
        <v>1622</v>
      </c>
      <c r="L215" s="449" t="s">
        <v>1627</v>
      </c>
      <c r="M215" s="449" t="str">
        <f t="shared" si="13"/>
        <v>N</v>
      </c>
      <c r="N215" s="449" t="s">
        <v>403</v>
      </c>
      <c r="O215" s="449" t="str">
        <f t="shared" si="14"/>
        <v>N</v>
      </c>
      <c r="P215" s="449" t="s">
        <v>403</v>
      </c>
      <c r="Q215" s="449" t="s">
        <v>1628</v>
      </c>
      <c r="R215" s="78"/>
      <c r="S215" s="502" t="s">
        <v>1413</v>
      </c>
      <c r="T215" s="502" t="s">
        <v>1626</v>
      </c>
      <c r="U215" s="502"/>
      <c r="V215" s="502"/>
      <c r="W215" s="502"/>
      <c r="X215" s="502"/>
      <c r="Y215" s="502"/>
      <c r="AA215" s="507"/>
      <c r="AB215" s="507"/>
      <c r="AC215" s="507"/>
      <c r="AD215" s="117"/>
      <c r="AE215" s="13"/>
      <c r="AF215" s="75"/>
      <c r="AG215" s="455" cm="1">
        <f t="array" ref="AG215">SUM(IF(ISBLANK(D215:Q215),1,0))</f>
        <v>0</v>
      </c>
      <c r="AH215" s="455" cm="1">
        <f t="array" ref="AH215">IF(SUM(IF(ISBLANK(S215:Y215),0,1))&gt;0,0,1)</f>
        <v>0</v>
      </c>
    </row>
    <row r="216" spans="1:34" s="31" customFormat="1" ht="173.15" customHeight="1" x14ac:dyDescent="0.35">
      <c r="A216" s="48">
        <f t="shared" si="12"/>
        <v>0</v>
      </c>
      <c r="D216" s="418">
        <f t="shared" si="15"/>
        <v>204</v>
      </c>
      <c r="E216" s="449" t="s">
        <v>1397</v>
      </c>
      <c r="F216" s="449" t="s">
        <v>1398</v>
      </c>
      <c r="G216" s="449" t="s">
        <v>1408</v>
      </c>
      <c r="H216" s="449" t="s">
        <v>403</v>
      </c>
      <c r="I216" s="449" t="s">
        <v>403</v>
      </c>
      <c r="J216" s="449" t="s">
        <v>1399</v>
      </c>
      <c r="K216" s="449" t="s">
        <v>1622</v>
      </c>
      <c r="L216" s="506" t="s">
        <v>1629</v>
      </c>
      <c r="M216" s="449" t="str">
        <f t="shared" si="13"/>
        <v>N</v>
      </c>
      <c r="N216" s="449" t="s">
        <v>403</v>
      </c>
      <c r="O216" s="449" t="str">
        <f t="shared" si="14"/>
        <v>N</v>
      </c>
      <c r="P216" s="449" t="s">
        <v>403</v>
      </c>
      <c r="Q216" s="449" t="s">
        <v>1630</v>
      </c>
      <c r="R216" s="78"/>
      <c r="S216" s="502" t="s">
        <v>1413</v>
      </c>
      <c r="T216" s="502" t="s">
        <v>1626</v>
      </c>
      <c r="U216" s="502"/>
      <c r="V216" s="502"/>
      <c r="W216" s="502"/>
      <c r="X216" s="502"/>
      <c r="Y216" s="502"/>
      <c r="AA216" s="507"/>
      <c r="AB216" s="507"/>
      <c r="AC216" s="507"/>
      <c r="AD216" s="117"/>
      <c r="AE216" s="13"/>
      <c r="AF216" s="75"/>
      <c r="AG216" s="455" cm="1">
        <f t="array" ref="AG216">SUM(IF(ISBLANK(D216:Q216),1,0))</f>
        <v>0</v>
      </c>
      <c r="AH216" s="455" cm="1">
        <f t="array" ref="AH216">IF(SUM(IF(ISBLANK(S216:Y216),0,1))&gt;0,0,1)</f>
        <v>0</v>
      </c>
    </row>
    <row r="217" spans="1:34" s="31" customFormat="1" ht="30" customHeight="1" x14ac:dyDescent="0.35">
      <c r="A217" s="48">
        <f t="shared" si="12"/>
        <v>0</v>
      </c>
      <c r="D217" s="418">
        <f t="shared" si="15"/>
        <v>205</v>
      </c>
      <c r="E217" s="449" t="s">
        <v>1397</v>
      </c>
      <c r="F217" s="449" t="s">
        <v>1398</v>
      </c>
      <c r="G217" s="449" t="s">
        <v>1408</v>
      </c>
      <c r="H217" s="449" t="s">
        <v>403</v>
      </c>
      <c r="I217" s="449" t="s">
        <v>403</v>
      </c>
      <c r="J217" s="449" t="s">
        <v>1399</v>
      </c>
      <c r="K217" s="449" t="s">
        <v>1622</v>
      </c>
      <c r="L217" s="449" t="s">
        <v>1631</v>
      </c>
      <c r="M217" s="449" t="str">
        <f t="shared" si="13"/>
        <v>N</v>
      </c>
      <c r="N217" s="449" t="s">
        <v>403</v>
      </c>
      <c r="O217" s="449" t="str">
        <f t="shared" si="14"/>
        <v>N</v>
      </c>
      <c r="P217" s="449" t="s">
        <v>403</v>
      </c>
      <c r="Q217" s="449" t="s">
        <v>1630</v>
      </c>
      <c r="R217" s="78"/>
      <c r="S217" s="502" t="s">
        <v>1413</v>
      </c>
      <c r="T217" s="502" t="s">
        <v>1626</v>
      </c>
      <c r="U217" s="502"/>
      <c r="V217" s="502"/>
      <c r="W217" s="502"/>
      <c r="X217" s="502"/>
      <c r="Y217" s="502"/>
      <c r="AA217" s="507"/>
      <c r="AB217" s="507"/>
      <c r="AC217" s="507"/>
      <c r="AD217" s="117"/>
      <c r="AE217" s="13"/>
      <c r="AF217" s="75"/>
      <c r="AG217" s="455" cm="1">
        <f t="array" ref="AG217">SUM(IF(ISBLANK(D217:Q217),1,0))</f>
        <v>0</v>
      </c>
      <c r="AH217" s="455" cm="1">
        <f t="array" ref="AH217">IF(SUM(IF(ISBLANK(S217:Y217),0,1))&gt;0,0,1)</f>
        <v>0</v>
      </c>
    </row>
    <row r="218" spans="1:34" s="31" customFormat="1" ht="30" customHeight="1" x14ac:dyDescent="0.35">
      <c r="A218" s="48">
        <f t="shared" si="12"/>
        <v>0</v>
      </c>
      <c r="D218" s="418">
        <f t="shared" si="15"/>
        <v>206</v>
      </c>
      <c r="E218" s="449" t="s">
        <v>1632</v>
      </c>
      <c r="F218" s="449" t="s">
        <v>1633</v>
      </c>
      <c r="G218" s="449" t="s">
        <v>1324</v>
      </c>
      <c r="H218" s="449" t="s">
        <v>1312</v>
      </c>
      <c r="I218" s="449" t="s">
        <v>403</v>
      </c>
      <c r="J218" s="449" t="s">
        <v>1634</v>
      </c>
      <c r="K218" s="449" t="s">
        <v>1635</v>
      </c>
      <c r="L218" s="449" t="s">
        <v>1636</v>
      </c>
      <c r="M218" s="449" t="str">
        <f t="shared" si="13"/>
        <v>Y</v>
      </c>
      <c r="N218" s="449" t="s">
        <v>1637</v>
      </c>
      <c r="O218" s="449" t="str">
        <f t="shared" si="14"/>
        <v>N</v>
      </c>
      <c r="P218" s="449" t="s">
        <v>403</v>
      </c>
      <c r="Q218" s="449" t="s">
        <v>1638</v>
      </c>
      <c r="R218" s="78"/>
      <c r="S218" s="502" t="s">
        <v>1639</v>
      </c>
      <c r="T218" s="502" t="s">
        <v>1640</v>
      </c>
      <c r="U218" s="502" t="s">
        <v>1641</v>
      </c>
      <c r="V218" s="502" t="s">
        <v>1642</v>
      </c>
      <c r="W218" s="502"/>
      <c r="X218" s="502"/>
      <c r="Y218" s="502"/>
      <c r="AA218" s="507"/>
      <c r="AB218" s="507"/>
      <c r="AC218" s="507"/>
      <c r="AD218" s="117"/>
      <c r="AE218" s="13"/>
      <c r="AF218" s="75"/>
      <c r="AG218" s="455" cm="1">
        <f t="array" ref="AG218">SUM(IF(ISBLANK(D218:Q218),1,0))</f>
        <v>0</v>
      </c>
      <c r="AH218" s="455" cm="1">
        <f t="array" ref="AH218">IF(SUM(IF(ISBLANK(S218:Y218),0,1))&gt;0,0,1)</f>
        <v>0</v>
      </c>
    </row>
    <row r="219" spans="1:34" s="31" customFormat="1" ht="30" customHeight="1" x14ac:dyDescent="0.35">
      <c r="A219" s="48">
        <f t="shared" si="12"/>
        <v>0</v>
      </c>
      <c r="D219" s="418">
        <f t="shared" si="15"/>
        <v>207</v>
      </c>
      <c r="E219" s="449" t="s">
        <v>1632</v>
      </c>
      <c r="F219" s="449" t="s">
        <v>1633</v>
      </c>
      <c r="G219" s="449" t="s">
        <v>1324</v>
      </c>
      <c r="H219" s="449" t="s">
        <v>1237</v>
      </c>
      <c r="I219" s="449" t="s">
        <v>403</v>
      </c>
      <c r="J219" s="449" t="s">
        <v>1634</v>
      </c>
      <c r="K219" s="449" t="s">
        <v>1635</v>
      </c>
      <c r="L219" s="449" t="s">
        <v>1636</v>
      </c>
      <c r="M219" s="449" t="str">
        <f t="shared" si="13"/>
        <v>Y</v>
      </c>
      <c r="N219" s="449" t="s">
        <v>1643</v>
      </c>
      <c r="O219" s="449" t="str">
        <f t="shared" si="14"/>
        <v>N</v>
      </c>
      <c r="P219" s="449" t="s">
        <v>403</v>
      </c>
      <c r="Q219" s="449" t="s">
        <v>1638</v>
      </c>
      <c r="R219" s="78"/>
      <c r="S219" s="502" t="s">
        <v>1639</v>
      </c>
      <c r="T219" s="502" t="s">
        <v>1640</v>
      </c>
      <c r="U219" s="502" t="s">
        <v>1641</v>
      </c>
      <c r="V219" s="502" t="s">
        <v>1642</v>
      </c>
      <c r="W219" s="502"/>
      <c r="X219" s="502"/>
      <c r="Y219" s="502"/>
      <c r="AA219" s="507"/>
      <c r="AB219" s="507"/>
      <c r="AC219" s="507"/>
      <c r="AD219" s="117"/>
      <c r="AE219" s="13"/>
      <c r="AF219" s="75"/>
      <c r="AG219" s="455" cm="1">
        <f t="array" ref="AG219">SUM(IF(ISBLANK(D219:Q219),1,0))</f>
        <v>0</v>
      </c>
      <c r="AH219" s="455" cm="1">
        <f t="array" ref="AH219">IF(SUM(IF(ISBLANK(S219:Y219),0,1))&gt;0,0,1)</f>
        <v>0</v>
      </c>
    </row>
    <row r="220" spans="1:34" s="31" customFormat="1" ht="30" customHeight="1" x14ac:dyDescent="0.35">
      <c r="A220" s="48">
        <f t="shared" si="12"/>
        <v>0</v>
      </c>
      <c r="D220" s="418">
        <f t="shared" si="15"/>
        <v>208</v>
      </c>
      <c r="E220" s="449" t="s">
        <v>1632</v>
      </c>
      <c r="F220" s="449" t="s">
        <v>1633</v>
      </c>
      <c r="G220" s="449" t="s">
        <v>1324</v>
      </c>
      <c r="H220" s="449" t="s">
        <v>1644</v>
      </c>
      <c r="I220" s="449" t="s">
        <v>403</v>
      </c>
      <c r="J220" s="449" t="s">
        <v>1634</v>
      </c>
      <c r="K220" s="449" t="s">
        <v>1635</v>
      </c>
      <c r="L220" s="449" t="s">
        <v>1636</v>
      </c>
      <c r="M220" s="449" t="str">
        <f t="shared" si="13"/>
        <v>Y</v>
      </c>
      <c r="N220" s="449" t="s">
        <v>1645</v>
      </c>
      <c r="O220" s="449" t="str">
        <f t="shared" si="14"/>
        <v>N</v>
      </c>
      <c r="P220" s="449" t="s">
        <v>403</v>
      </c>
      <c r="Q220" s="449" t="s">
        <v>1638</v>
      </c>
      <c r="R220" s="78"/>
      <c r="S220" s="502" t="s">
        <v>1639</v>
      </c>
      <c r="T220" s="502" t="s">
        <v>1640</v>
      </c>
      <c r="U220" s="502" t="s">
        <v>1641</v>
      </c>
      <c r="V220" s="502" t="s">
        <v>1642</v>
      </c>
      <c r="W220" s="502"/>
      <c r="X220" s="502"/>
      <c r="Y220" s="502"/>
      <c r="AA220" s="507"/>
      <c r="AB220" s="507"/>
      <c r="AC220" s="507"/>
      <c r="AD220" s="117"/>
      <c r="AE220" s="13"/>
      <c r="AF220" s="75"/>
      <c r="AG220" s="455" cm="1">
        <f t="array" ref="AG220">SUM(IF(ISBLANK(D220:Q220),1,0))</f>
        <v>0</v>
      </c>
      <c r="AH220" s="455" cm="1">
        <f t="array" ref="AH220">IF(SUM(IF(ISBLANK(S220:Y220),0,1))&gt;0,0,1)</f>
        <v>0</v>
      </c>
    </row>
    <row r="221" spans="1:34" s="31" customFormat="1" ht="30" customHeight="1" x14ac:dyDescent="0.35">
      <c r="A221" s="48">
        <f t="shared" si="12"/>
        <v>0</v>
      </c>
      <c r="D221" s="418">
        <f t="shared" si="15"/>
        <v>209</v>
      </c>
      <c r="E221" s="449" t="s">
        <v>1632</v>
      </c>
      <c r="F221" s="449" t="s">
        <v>1633</v>
      </c>
      <c r="G221" s="449" t="s">
        <v>1324</v>
      </c>
      <c r="H221" s="449" t="s">
        <v>1240</v>
      </c>
      <c r="I221" s="449" t="s">
        <v>1240</v>
      </c>
      <c r="J221" s="449" t="s">
        <v>1634</v>
      </c>
      <c r="K221" s="449" t="s">
        <v>1635</v>
      </c>
      <c r="L221" s="449" t="s">
        <v>1636</v>
      </c>
      <c r="M221" s="449" t="str">
        <f t="shared" si="13"/>
        <v>Y</v>
      </c>
      <c r="N221" s="449" t="s">
        <v>1646</v>
      </c>
      <c r="O221" s="449" t="str">
        <f t="shared" si="14"/>
        <v>Y</v>
      </c>
      <c r="P221" s="449" t="s">
        <v>1647</v>
      </c>
      <c r="Q221" s="449" t="s">
        <v>1638</v>
      </c>
      <c r="R221" s="78"/>
      <c r="S221" s="502" t="s">
        <v>1639</v>
      </c>
      <c r="T221" s="502" t="s">
        <v>1640</v>
      </c>
      <c r="U221" s="502" t="s">
        <v>1641</v>
      </c>
      <c r="V221" s="502" t="s">
        <v>1642</v>
      </c>
      <c r="W221" s="502"/>
      <c r="X221" s="502"/>
      <c r="Y221" s="502"/>
      <c r="AA221" s="507"/>
      <c r="AB221" s="507"/>
      <c r="AC221" s="507"/>
      <c r="AD221" s="117"/>
      <c r="AE221" s="13"/>
      <c r="AF221" s="75"/>
      <c r="AG221" s="455" cm="1">
        <f t="array" ref="AG221">SUM(IF(ISBLANK(D221:Q221),1,0))</f>
        <v>0</v>
      </c>
      <c r="AH221" s="455" cm="1">
        <f t="array" ref="AH221">IF(SUM(IF(ISBLANK(S221:Y221),0,1))&gt;0,0,1)</f>
        <v>0</v>
      </c>
    </row>
    <row r="222" spans="1:34" s="31" customFormat="1" ht="30" customHeight="1" x14ac:dyDescent="0.35">
      <c r="A222" s="48">
        <f t="shared" si="12"/>
        <v>0</v>
      </c>
      <c r="D222" s="418">
        <f t="shared" si="15"/>
        <v>210</v>
      </c>
      <c r="E222" s="449" t="s">
        <v>1632</v>
      </c>
      <c r="F222" s="449" t="s">
        <v>1633</v>
      </c>
      <c r="G222" s="449" t="s">
        <v>1324</v>
      </c>
      <c r="H222" s="449" t="s">
        <v>1324</v>
      </c>
      <c r="I222" s="449" t="s">
        <v>1324</v>
      </c>
      <c r="J222" s="449" t="s">
        <v>1634</v>
      </c>
      <c r="K222" s="449" t="s">
        <v>1635</v>
      </c>
      <c r="L222" s="449" t="s">
        <v>1648</v>
      </c>
      <c r="M222" s="449" t="str">
        <f t="shared" si="13"/>
        <v>Y</v>
      </c>
      <c r="N222" s="449" t="s">
        <v>1649</v>
      </c>
      <c r="O222" s="449" t="str">
        <f t="shared" si="14"/>
        <v>Y</v>
      </c>
      <c r="P222" s="449" t="s">
        <v>1650</v>
      </c>
      <c r="Q222" s="449" t="s">
        <v>1651</v>
      </c>
      <c r="R222" s="78"/>
      <c r="S222" s="502" t="s">
        <v>1639</v>
      </c>
      <c r="T222" s="502" t="s">
        <v>1640</v>
      </c>
      <c r="U222" s="502" t="s">
        <v>1641</v>
      </c>
      <c r="V222" s="502" t="s">
        <v>1642</v>
      </c>
      <c r="W222" s="502"/>
      <c r="X222" s="502"/>
      <c r="Y222" s="502"/>
      <c r="AA222" s="507"/>
      <c r="AB222" s="507"/>
      <c r="AC222" s="507"/>
      <c r="AD222" s="117"/>
      <c r="AE222" s="13"/>
      <c r="AF222" s="75"/>
      <c r="AG222" s="455" cm="1">
        <f t="array" ref="AG222">SUM(IF(ISBLANK(D222:Q222),1,0))</f>
        <v>0</v>
      </c>
      <c r="AH222" s="455" cm="1">
        <f t="array" ref="AH222">IF(SUM(IF(ISBLANK(S222:Y222),0,1))&gt;0,0,1)</f>
        <v>0</v>
      </c>
    </row>
    <row r="223" spans="1:34" s="31" customFormat="1" ht="30" customHeight="1" x14ac:dyDescent="0.35">
      <c r="A223" s="48">
        <f t="shared" si="12"/>
        <v>0</v>
      </c>
      <c r="D223" s="418">
        <f t="shared" si="15"/>
        <v>211</v>
      </c>
      <c r="E223" s="449" t="s">
        <v>1632</v>
      </c>
      <c r="F223" s="449" t="s">
        <v>1633</v>
      </c>
      <c r="G223" s="449" t="s">
        <v>1324</v>
      </c>
      <c r="H223" s="449" t="s">
        <v>1324</v>
      </c>
      <c r="I223" s="449" t="s">
        <v>1324</v>
      </c>
      <c r="J223" s="449" t="s">
        <v>1634</v>
      </c>
      <c r="K223" s="449" t="s">
        <v>1635</v>
      </c>
      <c r="L223" s="449" t="s">
        <v>1652</v>
      </c>
      <c r="M223" s="449" t="str">
        <f t="shared" si="13"/>
        <v>Y</v>
      </c>
      <c r="N223" s="449" t="s">
        <v>1653</v>
      </c>
      <c r="O223" s="449" t="str">
        <f t="shared" si="14"/>
        <v>Y</v>
      </c>
      <c r="P223" s="449" t="s">
        <v>1654</v>
      </c>
      <c r="Q223" s="449" t="s">
        <v>1655</v>
      </c>
      <c r="R223" s="78"/>
      <c r="S223" s="502" t="s">
        <v>1639</v>
      </c>
      <c r="T223" s="502" t="s">
        <v>1640</v>
      </c>
      <c r="U223" s="502" t="s">
        <v>1641</v>
      </c>
      <c r="V223" s="502" t="s">
        <v>1642</v>
      </c>
      <c r="W223" s="502"/>
      <c r="X223" s="502"/>
      <c r="Y223" s="502"/>
      <c r="AA223" s="507"/>
      <c r="AB223" s="507"/>
      <c r="AC223" s="507"/>
      <c r="AD223" s="117"/>
      <c r="AE223" s="13"/>
      <c r="AF223" s="75"/>
      <c r="AG223" s="455" cm="1">
        <f t="array" ref="AG223">SUM(IF(ISBLANK(D223:Q223),1,0))</f>
        <v>0</v>
      </c>
      <c r="AH223" s="455" cm="1">
        <f t="array" ref="AH223">IF(SUM(IF(ISBLANK(S223:Y223),0,1))&gt;0,0,1)</f>
        <v>0</v>
      </c>
    </row>
    <row r="224" spans="1:34" s="31" customFormat="1" ht="30" customHeight="1" x14ac:dyDescent="0.35">
      <c r="A224" s="48">
        <f t="shared" si="12"/>
        <v>0</v>
      </c>
      <c r="D224" s="418">
        <f t="shared" si="15"/>
        <v>212</v>
      </c>
      <c r="E224" s="449" t="s">
        <v>1632</v>
      </c>
      <c r="F224" s="449" t="s">
        <v>1633</v>
      </c>
      <c r="G224" s="449" t="s">
        <v>1324</v>
      </c>
      <c r="H224" s="449" t="s">
        <v>1344</v>
      </c>
      <c r="I224" s="449" t="s">
        <v>403</v>
      </c>
      <c r="J224" s="449" t="s">
        <v>1634</v>
      </c>
      <c r="K224" s="449" t="s">
        <v>1635</v>
      </c>
      <c r="L224" s="449" t="s">
        <v>1652</v>
      </c>
      <c r="M224" s="449" t="str">
        <f t="shared" si="13"/>
        <v>Y</v>
      </c>
      <c r="N224" s="449" t="s">
        <v>1656</v>
      </c>
      <c r="O224" s="449" t="str">
        <f t="shared" si="14"/>
        <v>N</v>
      </c>
      <c r="P224" s="449" t="s">
        <v>403</v>
      </c>
      <c r="Q224" s="449" t="s">
        <v>1655</v>
      </c>
      <c r="R224" s="78"/>
      <c r="S224" s="502" t="s">
        <v>1639</v>
      </c>
      <c r="T224" s="502" t="s">
        <v>1640</v>
      </c>
      <c r="U224" s="502" t="s">
        <v>1641</v>
      </c>
      <c r="V224" s="502" t="s">
        <v>1642</v>
      </c>
      <c r="W224" s="502"/>
      <c r="X224" s="502"/>
      <c r="Y224" s="502"/>
      <c r="AA224" s="507"/>
      <c r="AB224" s="507"/>
      <c r="AC224" s="507"/>
      <c r="AD224" s="117"/>
      <c r="AE224" s="13"/>
      <c r="AF224" s="75"/>
      <c r="AG224" s="455" cm="1">
        <f t="array" ref="AG224">SUM(IF(ISBLANK(D224:Q224),1,0))</f>
        <v>0</v>
      </c>
      <c r="AH224" s="455" cm="1">
        <f t="array" ref="AH224">IF(SUM(IF(ISBLANK(S224:Y224),0,1))&gt;0,0,1)</f>
        <v>0</v>
      </c>
    </row>
    <row r="225" spans="1:34" s="31" customFormat="1" ht="30" customHeight="1" x14ac:dyDescent="0.35">
      <c r="A225" s="48">
        <f t="shared" si="12"/>
        <v>0</v>
      </c>
      <c r="D225" s="418">
        <f t="shared" si="15"/>
        <v>213</v>
      </c>
      <c r="E225" s="449" t="s">
        <v>1632</v>
      </c>
      <c r="F225" s="449" t="s">
        <v>1633</v>
      </c>
      <c r="G225" s="449" t="s">
        <v>1324</v>
      </c>
      <c r="H225" s="449" t="s">
        <v>1324</v>
      </c>
      <c r="I225" s="449" t="s">
        <v>403</v>
      </c>
      <c r="J225" s="449" t="s">
        <v>1634</v>
      </c>
      <c r="K225" s="449" t="s">
        <v>1635</v>
      </c>
      <c r="L225" s="449" t="s">
        <v>1657</v>
      </c>
      <c r="M225" s="449" t="str">
        <f t="shared" si="13"/>
        <v>Y</v>
      </c>
      <c r="N225" s="449" t="s">
        <v>1658</v>
      </c>
      <c r="O225" s="449" t="str">
        <f t="shared" si="14"/>
        <v>N</v>
      </c>
      <c r="P225" s="449" t="s">
        <v>403</v>
      </c>
      <c r="Q225" s="449" t="s">
        <v>1659</v>
      </c>
      <c r="R225" s="78"/>
      <c r="S225" s="502" t="s">
        <v>1639</v>
      </c>
      <c r="T225" s="502" t="s">
        <v>1640</v>
      </c>
      <c r="U225" s="502" t="s">
        <v>1641</v>
      </c>
      <c r="V225" s="502" t="s">
        <v>1642</v>
      </c>
      <c r="W225" s="502"/>
      <c r="X225" s="502"/>
      <c r="Y225" s="502"/>
      <c r="AA225" s="507"/>
      <c r="AB225" s="507"/>
      <c r="AC225" s="507"/>
      <c r="AD225" s="117"/>
      <c r="AE225" s="13"/>
      <c r="AF225" s="75"/>
      <c r="AG225" s="455" cm="1">
        <f t="array" ref="AG225">SUM(IF(ISBLANK(D225:Q225),1,0))</f>
        <v>0</v>
      </c>
      <c r="AH225" s="455" cm="1">
        <f t="array" ref="AH225">IF(SUM(IF(ISBLANK(S225:Y225),0,1))&gt;0,0,1)</f>
        <v>0</v>
      </c>
    </row>
    <row r="226" spans="1:34" s="31" customFormat="1" ht="30" customHeight="1" x14ac:dyDescent="0.35">
      <c r="A226" s="48">
        <f t="shared" si="12"/>
        <v>0</v>
      </c>
      <c r="D226" s="418">
        <f t="shared" si="15"/>
        <v>214</v>
      </c>
      <c r="E226" s="449" t="s">
        <v>1632</v>
      </c>
      <c r="F226" s="449" t="s">
        <v>1633</v>
      </c>
      <c r="G226" s="449" t="s">
        <v>1324</v>
      </c>
      <c r="H226" s="449" t="s">
        <v>1324</v>
      </c>
      <c r="I226" s="449" t="s">
        <v>403</v>
      </c>
      <c r="J226" s="449" t="s">
        <v>1634</v>
      </c>
      <c r="K226" s="449" t="s">
        <v>1635</v>
      </c>
      <c r="L226" s="449" t="s">
        <v>1657</v>
      </c>
      <c r="M226" s="449" t="str">
        <f t="shared" si="13"/>
        <v>Y</v>
      </c>
      <c r="N226" s="449" t="s">
        <v>1660</v>
      </c>
      <c r="O226" s="449" t="str">
        <f t="shared" si="14"/>
        <v>N</v>
      </c>
      <c r="P226" s="449" t="s">
        <v>403</v>
      </c>
      <c r="Q226" s="449" t="s">
        <v>1659</v>
      </c>
      <c r="R226" s="78"/>
      <c r="S226" s="502" t="s">
        <v>1639</v>
      </c>
      <c r="T226" s="502" t="s">
        <v>1640</v>
      </c>
      <c r="U226" s="502" t="s">
        <v>1641</v>
      </c>
      <c r="V226" s="502" t="s">
        <v>1642</v>
      </c>
      <c r="W226" s="502"/>
      <c r="X226" s="502"/>
      <c r="Y226" s="502"/>
      <c r="AA226" s="507"/>
      <c r="AB226" s="507"/>
      <c r="AC226" s="507"/>
      <c r="AD226" s="117"/>
      <c r="AE226" s="13"/>
      <c r="AF226" s="75"/>
      <c r="AG226" s="455" cm="1">
        <f t="array" ref="AG226">SUM(IF(ISBLANK(D226:Q226),1,0))</f>
        <v>0</v>
      </c>
      <c r="AH226" s="455" cm="1">
        <f t="array" ref="AH226">IF(SUM(IF(ISBLANK(S226:Y226),0,1))&gt;0,0,1)</f>
        <v>0</v>
      </c>
    </row>
    <row r="227" spans="1:34" s="31" customFormat="1" ht="30" customHeight="1" x14ac:dyDescent="0.35">
      <c r="A227" s="48">
        <f t="shared" si="12"/>
        <v>0</v>
      </c>
      <c r="D227" s="418">
        <f t="shared" si="15"/>
        <v>215</v>
      </c>
      <c r="E227" s="449" t="s">
        <v>1632</v>
      </c>
      <c r="F227" s="449" t="s">
        <v>1633</v>
      </c>
      <c r="G227" s="449" t="s">
        <v>1324</v>
      </c>
      <c r="H227" s="449" t="s">
        <v>1324</v>
      </c>
      <c r="I227" s="449" t="s">
        <v>403</v>
      </c>
      <c r="J227" s="449" t="s">
        <v>1634</v>
      </c>
      <c r="K227" s="449" t="s">
        <v>1635</v>
      </c>
      <c r="L227" s="449" t="s">
        <v>1657</v>
      </c>
      <c r="M227" s="449" t="str">
        <f t="shared" si="13"/>
        <v>Y</v>
      </c>
      <c r="N227" s="449" t="s">
        <v>1661</v>
      </c>
      <c r="O227" s="449" t="str">
        <f t="shared" si="14"/>
        <v>N</v>
      </c>
      <c r="P227" s="449" t="s">
        <v>403</v>
      </c>
      <c r="Q227" s="449" t="s">
        <v>1659</v>
      </c>
      <c r="R227" s="78"/>
      <c r="S227" s="502" t="s">
        <v>1639</v>
      </c>
      <c r="T227" s="502" t="s">
        <v>1640</v>
      </c>
      <c r="U227" s="502" t="s">
        <v>1641</v>
      </c>
      <c r="V227" s="502" t="s">
        <v>1642</v>
      </c>
      <c r="W227" s="502"/>
      <c r="X227" s="502"/>
      <c r="Y227" s="502"/>
      <c r="AA227" s="507"/>
      <c r="AB227" s="507"/>
      <c r="AC227" s="507"/>
      <c r="AD227" s="117"/>
      <c r="AE227" s="13"/>
      <c r="AF227" s="75"/>
      <c r="AG227" s="455" cm="1">
        <f t="array" ref="AG227">SUM(IF(ISBLANK(D227:Q227),1,0))</f>
        <v>0</v>
      </c>
      <c r="AH227" s="455" cm="1">
        <f t="array" ref="AH227">IF(SUM(IF(ISBLANK(S227:Y227),0,1))&gt;0,0,1)</f>
        <v>0</v>
      </c>
    </row>
    <row r="228" spans="1:34" s="31" customFormat="1" ht="30" customHeight="1" x14ac:dyDescent="0.35">
      <c r="A228" s="48">
        <f t="shared" si="12"/>
        <v>0</v>
      </c>
      <c r="D228" s="418">
        <f t="shared" si="15"/>
        <v>216</v>
      </c>
      <c r="E228" s="449" t="s">
        <v>1632</v>
      </c>
      <c r="F228" s="449" t="s">
        <v>1633</v>
      </c>
      <c r="G228" s="449" t="s">
        <v>1324</v>
      </c>
      <c r="H228" s="449" t="s">
        <v>1324</v>
      </c>
      <c r="I228" s="449" t="s">
        <v>1324</v>
      </c>
      <c r="J228" s="449" t="s">
        <v>1634</v>
      </c>
      <c r="K228" s="449" t="s">
        <v>1635</v>
      </c>
      <c r="L228" s="449" t="s">
        <v>1662</v>
      </c>
      <c r="M228" s="449" t="str">
        <f t="shared" si="13"/>
        <v>Y</v>
      </c>
      <c r="N228" s="449" t="s">
        <v>1663</v>
      </c>
      <c r="O228" s="449" t="str">
        <f t="shared" si="14"/>
        <v>Y</v>
      </c>
      <c r="P228" s="449" t="s">
        <v>1664</v>
      </c>
      <c r="Q228" s="449" t="s">
        <v>1665</v>
      </c>
      <c r="R228" s="78"/>
      <c r="S228" s="502" t="s">
        <v>1639</v>
      </c>
      <c r="T228" s="502" t="s">
        <v>1640</v>
      </c>
      <c r="U228" s="502" t="s">
        <v>1641</v>
      </c>
      <c r="V228" s="502" t="s">
        <v>1515</v>
      </c>
      <c r="W228" s="502" t="s">
        <v>1642</v>
      </c>
      <c r="X228" s="502" t="s">
        <v>1666</v>
      </c>
      <c r="Y228" s="502"/>
      <c r="AA228" s="507"/>
      <c r="AB228" s="507"/>
      <c r="AC228" s="507"/>
      <c r="AD228" s="117"/>
      <c r="AE228" s="13"/>
      <c r="AF228" s="75"/>
      <c r="AG228" s="455" cm="1">
        <f t="array" ref="AG228">SUM(IF(ISBLANK(D228:Q228),1,0))</f>
        <v>0</v>
      </c>
      <c r="AH228" s="455" cm="1">
        <f t="array" ref="AH228">IF(SUM(IF(ISBLANK(S228:Y228),0,1))&gt;0,0,1)</f>
        <v>0</v>
      </c>
    </row>
    <row r="229" spans="1:34" s="31" customFormat="1" ht="30" customHeight="1" x14ac:dyDescent="0.35">
      <c r="A229" s="48">
        <f t="shared" si="12"/>
        <v>0</v>
      </c>
      <c r="D229" s="418">
        <f t="shared" si="15"/>
        <v>217</v>
      </c>
      <c r="E229" s="449" t="s">
        <v>1632</v>
      </c>
      <c r="F229" s="449" t="s">
        <v>1633</v>
      </c>
      <c r="G229" s="449" t="s">
        <v>1324</v>
      </c>
      <c r="H229" s="449" t="s">
        <v>1324</v>
      </c>
      <c r="I229" s="449" t="s">
        <v>1324</v>
      </c>
      <c r="J229" s="449" t="s">
        <v>1634</v>
      </c>
      <c r="K229" s="449" t="s">
        <v>1635</v>
      </c>
      <c r="L229" s="449" t="s">
        <v>1662</v>
      </c>
      <c r="M229" s="449" t="str">
        <f t="shared" si="13"/>
        <v>Y</v>
      </c>
      <c r="N229" s="449" t="s">
        <v>1663</v>
      </c>
      <c r="O229" s="449" t="str">
        <f t="shared" si="14"/>
        <v>Y</v>
      </c>
      <c r="P229" s="449" t="s">
        <v>1667</v>
      </c>
      <c r="Q229" s="449" t="s">
        <v>1665</v>
      </c>
      <c r="R229" s="78"/>
      <c r="S229" s="502" t="s">
        <v>1639</v>
      </c>
      <c r="T229" s="502" t="s">
        <v>1640</v>
      </c>
      <c r="U229" s="502" t="s">
        <v>1641</v>
      </c>
      <c r="V229" s="502" t="s">
        <v>1642</v>
      </c>
      <c r="W229" s="502"/>
      <c r="X229" s="502"/>
      <c r="Y229" s="502"/>
      <c r="AA229" s="507"/>
      <c r="AB229" s="507"/>
      <c r="AC229" s="507"/>
      <c r="AD229" s="117"/>
      <c r="AE229" s="13"/>
      <c r="AF229" s="75"/>
      <c r="AG229" s="455" cm="1">
        <f t="array" ref="AG229">SUM(IF(ISBLANK(D229:Q229),1,0))</f>
        <v>0</v>
      </c>
      <c r="AH229" s="455" cm="1">
        <f t="array" ref="AH229">IF(SUM(IF(ISBLANK(S229:Y229),0,1))&gt;0,0,1)</f>
        <v>0</v>
      </c>
    </row>
    <row r="230" spans="1:34" s="31" customFormat="1" ht="30" customHeight="1" x14ac:dyDescent="0.35">
      <c r="A230" s="48">
        <f t="shared" si="12"/>
        <v>0</v>
      </c>
      <c r="D230" s="418">
        <f t="shared" si="15"/>
        <v>218</v>
      </c>
      <c r="E230" s="449" t="s">
        <v>1632</v>
      </c>
      <c r="F230" s="449" t="s">
        <v>1633</v>
      </c>
      <c r="G230" s="449" t="s">
        <v>1324</v>
      </c>
      <c r="H230" s="449" t="s">
        <v>1324</v>
      </c>
      <c r="I230" s="449" t="s">
        <v>1324</v>
      </c>
      <c r="J230" s="449" t="s">
        <v>1634</v>
      </c>
      <c r="K230" s="449" t="s">
        <v>1635</v>
      </c>
      <c r="L230" s="449" t="s">
        <v>1662</v>
      </c>
      <c r="M230" s="449" t="str">
        <f t="shared" si="13"/>
        <v>Y</v>
      </c>
      <c r="N230" s="449" t="s">
        <v>1663</v>
      </c>
      <c r="O230" s="449" t="str">
        <f t="shared" si="14"/>
        <v>Y</v>
      </c>
      <c r="P230" s="449" t="s">
        <v>1668</v>
      </c>
      <c r="Q230" s="449" t="s">
        <v>1665</v>
      </c>
      <c r="R230" s="78"/>
      <c r="S230" s="502" t="s">
        <v>1639</v>
      </c>
      <c r="T230" s="502" t="s">
        <v>1640</v>
      </c>
      <c r="U230" s="502" t="s">
        <v>1641</v>
      </c>
      <c r="V230" s="502" t="s">
        <v>1642</v>
      </c>
      <c r="W230" s="502"/>
      <c r="X230" s="502"/>
      <c r="Y230" s="502"/>
      <c r="AA230" s="507"/>
      <c r="AB230" s="507"/>
      <c r="AC230" s="507"/>
      <c r="AD230" s="117"/>
      <c r="AE230" s="13"/>
      <c r="AF230" s="75"/>
      <c r="AG230" s="455" cm="1">
        <f t="array" ref="AG230">SUM(IF(ISBLANK(D230:Q230),1,0))</f>
        <v>0</v>
      </c>
      <c r="AH230" s="455" cm="1">
        <f t="array" ref="AH230">IF(SUM(IF(ISBLANK(S230:Y230),0,1))&gt;0,0,1)</f>
        <v>0</v>
      </c>
    </row>
    <row r="231" spans="1:34" s="31" customFormat="1" ht="30" customHeight="1" x14ac:dyDescent="0.35">
      <c r="A231" s="48">
        <f t="shared" si="12"/>
        <v>0</v>
      </c>
      <c r="D231" s="418">
        <f t="shared" si="15"/>
        <v>219</v>
      </c>
      <c r="E231" s="449" t="s">
        <v>1632</v>
      </c>
      <c r="F231" s="449" t="s">
        <v>1633</v>
      </c>
      <c r="G231" s="449" t="s">
        <v>1324</v>
      </c>
      <c r="H231" s="449" t="s">
        <v>1324</v>
      </c>
      <c r="I231" s="449" t="s">
        <v>1324</v>
      </c>
      <c r="J231" s="449" t="s">
        <v>1634</v>
      </c>
      <c r="K231" s="449" t="s">
        <v>1635</v>
      </c>
      <c r="L231" s="449" t="s">
        <v>1662</v>
      </c>
      <c r="M231" s="449" t="str">
        <f t="shared" si="13"/>
        <v>Y</v>
      </c>
      <c r="N231" s="449" t="s">
        <v>1663</v>
      </c>
      <c r="O231" s="449" t="str">
        <f t="shared" si="14"/>
        <v>Y</v>
      </c>
      <c r="P231" s="449" t="s">
        <v>1669</v>
      </c>
      <c r="Q231" s="449" t="s">
        <v>1665</v>
      </c>
      <c r="R231" s="78"/>
      <c r="S231" s="502" t="s">
        <v>1639</v>
      </c>
      <c r="T231" s="502" t="s">
        <v>1640</v>
      </c>
      <c r="U231" s="502" t="s">
        <v>1641</v>
      </c>
      <c r="V231" s="502" t="s">
        <v>1642</v>
      </c>
      <c r="W231" s="502"/>
      <c r="X231" s="502"/>
      <c r="Y231" s="502"/>
      <c r="AA231" s="507"/>
      <c r="AB231" s="507"/>
      <c r="AC231" s="507"/>
      <c r="AD231" s="117"/>
      <c r="AE231" s="13"/>
      <c r="AF231" s="75"/>
      <c r="AG231" s="455" cm="1">
        <f t="array" ref="AG231">SUM(IF(ISBLANK(D231:Q231),1,0))</f>
        <v>0</v>
      </c>
      <c r="AH231" s="455" cm="1">
        <f t="array" ref="AH231">IF(SUM(IF(ISBLANK(S231:Y231),0,1))&gt;0,0,1)</f>
        <v>0</v>
      </c>
    </row>
    <row r="232" spans="1:34" s="31" customFormat="1" ht="30" customHeight="1" x14ac:dyDescent="0.35">
      <c r="A232" s="48">
        <f t="shared" si="12"/>
        <v>0</v>
      </c>
      <c r="D232" s="418">
        <f t="shared" si="15"/>
        <v>220</v>
      </c>
      <c r="E232" s="449" t="s">
        <v>1632</v>
      </c>
      <c r="F232" s="449" t="s">
        <v>1633</v>
      </c>
      <c r="G232" s="449" t="s">
        <v>1670</v>
      </c>
      <c r="H232" s="449" t="s">
        <v>1670</v>
      </c>
      <c r="I232" s="449" t="s">
        <v>403</v>
      </c>
      <c r="J232" s="449" t="s">
        <v>1634</v>
      </c>
      <c r="K232" s="449" t="s">
        <v>1635</v>
      </c>
      <c r="L232" s="449" t="s">
        <v>1671</v>
      </c>
      <c r="M232" s="449" t="str">
        <f t="shared" si="13"/>
        <v>Y</v>
      </c>
      <c r="N232" s="449" t="s">
        <v>1672</v>
      </c>
      <c r="O232" s="449" t="str">
        <f t="shared" si="14"/>
        <v>N</v>
      </c>
      <c r="P232" s="449" t="s">
        <v>403</v>
      </c>
      <c r="Q232" s="449" t="s">
        <v>1673</v>
      </c>
      <c r="R232" s="78"/>
      <c r="S232" s="502" t="s">
        <v>1674</v>
      </c>
      <c r="T232" s="502" t="s">
        <v>1675</v>
      </c>
      <c r="U232" s="502" t="s">
        <v>1676</v>
      </c>
      <c r="V232" s="502" t="s">
        <v>1677</v>
      </c>
      <c r="W232" s="502" t="s">
        <v>1678</v>
      </c>
      <c r="X232" s="502" t="s">
        <v>1679</v>
      </c>
      <c r="Y232" s="502" t="s">
        <v>1333</v>
      </c>
      <c r="AA232" s="507"/>
      <c r="AB232" s="507"/>
      <c r="AC232" s="507"/>
      <c r="AD232" s="117"/>
      <c r="AE232" s="13"/>
      <c r="AF232" s="75"/>
      <c r="AG232" s="455" cm="1">
        <f t="array" ref="AG232">SUM(IF(ISBLANK(D232:Q232),1,0))</f>
        <v>0</v>
      </c>
      <c r="AH232" s="455" cm="1">
        <f t="array" ref="AH232">IF(SUM(IF(ISBLANK(S232:Y232),0,1))&gt;0,0,1)</f>
        <v>0</v>
      </c>
    </row>
    <row r="233" spans="1:34" s="31" customFormat="1" ht="30" customHeight="1" x14ac:dyDescent="0.35">
      <c r="A233" s="48">
        <f t="shared" si="12"/>
        <v>0</v>
      </c>
      <c r="D233" s="418">
        <f t="shared" si="15"/>
        <v>221</v>
      </c>
      <c r="E233" s="449" t="s">
        <v>1632</v>
      </c>
      <c r="F233" s="449" t="s">
        <v>1633</v>
      </c>
      <c r="G233" s="449" t="s">
        <v>1670</v>
      </c>
      <c r="H233" s="449" t="s">
        <v>1670</v>
      </c>
      <c r="I233" s="449" t="s">
        <v>403</v>
      </c>
      <c r="J233" s="449" t="s">
        <v>1634</v>
      </c>
      <c r="K233" s="449" t="s">
        <v>1635</v>
      </c>
      <c r="L233" s="449" t="s">
        <v>1671</v>
      </c>
      <c r="M233" s="449" t="str">
        <f t="shared" si="13"/>
        <v>Y</v>
      </c>
      <c r="N233" s="449" t="s">
        <v>1680</v>
      </c>
      <c r="O233" s="449" t="str">
        <f t="shared" si="14"/>
        <v>N</v>
      </c>
      <c r="P233" s="449" t="s">
        <v>403</v>
      </c>
      <c r="Q233" s="449" t="s">
        <v>1673</v>
      </c>
      <c r="R233" s="78"/>
      <c r="S233" s="502" t="s">
        <v>1674</v>
      </c>
      <c r="T233" s="502" t="s">
        <v>1675</v>
      </c>
      <c r="U233" s="502"/>
      <c r="V233" s="502"/>
      <c r="W233" s="502"/>
      <c r="X233" s="502"/>
      <c r="Y233" s="502"/>
      <c r="AA233" s="507"/>
      <c r="AB233" s="507"/>
      <c r="AC233" s="507"/>
      <c r="AD233" s="117"/>
      <c r="AE233" s="13"/>
      <c r="AF233" s="75"/>
      <c r="AG233" s="455" cm="1">
        <f t="array" ref="AG233">SUM(IF(ISBLANK(D233:Q233),1,0))</f>
        <v>0</v>
      </c>
      <c r="AH233" s="455" cm="1">
        <f t="array" ref="AH233">IF(SUM(IF(ISBLANK(S233:Y233),0,1))&gt;0,0,1)</f>
        <v>0</v>
      </c>
    </row>
    <row r="234" spans="1:34" s="31" customFormat="1" ht="30" customHeight="1" x14ac:dyDescent="0.35">
      <c r="A234" s="48">
        <f t="shared" si="12"/>
        <v>0</v>
      </c>
      <c r="D234" s="418">
        <f t="shared" si="15"/>
        <v>222</v>
      </c>
      <c r="E234" s="449" t="s">
        <v>1632</v>
      </c>
      <c r="F234" s="449" t="s">
        <v>1633</v>
      </c>
      <c r="G234" s="449" t="s">
        <v>1670</v>
      </c>
      <c r="H234" s="449" t="s">
        <v>1670</v>
      </c>
      <c r="I234" s="449" t="s">
        <v>403</v>
      </c>
      <c r="J234" s="449" t="s">
        <v>1634</v>
      </c>
      <c r="K234" s="449" t="s">
        <v>1635</v>
      </c>
      <c r="L234" s="449" t="s">
        <v>1671</v>
      </c>
      <c r="M234" s="449" t="str">
        <f t="shared" si="13"/>
        <v>Y</v>
      </c>
      <c r="N234" s="449" t="s">
        <v>1681</v>
      </c>
      <c r="O234" s="449" t="str">
        <f t="shared" si="14"/>
        <v>N</v>
      </c>
      <c r="P234" s="449" t="s">
        <v>403</v>
      </c>
      <c r="Q234" s="449" t="s">
        <v>1673</v>
      </c>
      <c r="R234" s="78"/>
      <c r="S234" s="502" t="s">
        <v>1674</v>
      </c>
      <c r="T234" s="502" t="s">
        <v>1675</v>
      </c>
      <c r="U234" s="502" t="s">
        <v>1676</v>
      </c>
      <c r="V234" s="502" t="s">
        <v>1682</v>
      </c>
      <c r="W234" s="502"/>
      <c r="X234" s="502"/>
      <c r="Y234" s="502"/>
      <c r="AA234" s="507"/>
      <c r="AB234" s="507"/>
      <c r="AC234" s="507"/>
      <c r="AD234" s="117"/>
      <c r="AE234" s="13"/>
      <c r="AF234" s="75"/>
      <c r="AG234" s="455" cm="1">
        <f t="array" ref="AG234">SUM(IF(ISBLANK(D234:Q234),1,0))</f>
        <v>0</v>
      </c>
      <c r="AH234" s="455" cm="1">
        <f t="array" ref="AH234">IF(SUM(IF(ISBLANK(S234:Y234),0,1))&gt;0,0,1)</f>
        <v>0</v>
      </c>
    </row>
    <row r="235" spans="1:34" s="31" customFormat="1" ht="30" customHeight="1" x14ac:dyDescent="0.35">
      <c r="A235" s="48">
        <f t="shared" si="12"/>
        <v>0</v>
      </c>
      <c r="D235" s="418">
        <f t="shared" si="15"/>
        <v>223</v>
      </c>
      <c r="E235" s="449" t="s">
        <v>1632</v>
      </c>
      <c r="F235" s="449" t="s">
        <v>1633</v>
      </c>
      <c r="G235" s="449" t="s">
        <v>1670</v>
      </c>
      <c r="H235" s="449" t="s">
        <v>1670</v>
      </c>
      <c r="I235" s="449" t="s">
        <v>403</v>
      </c>
      <c r="J235" s="449" t="s">
        <v>1634</v>
      </c>
      <c r="K235" s="449" t="s">
        <v>1635</v>
      </c>
      <c r="L235" s="449" t="s">
        <v>1671</v>
      </c>
      <c r="M235" s="449" t="str">
        <f t="shared" si="13"/>
        <v>Y</v>
      </c>
      <c r="N235" s="449" t="s">
        <v>1683</v>
      </c>
      <c r="O235" s="449" t="str">
        <f t="shared" si="14"/>
        <v>N</v>
      </c>
      <c r="P235" s="449" t="s">
        <v>403</v>
      </c>
      <c r="Q235" s="449" t="s">
        <v>1673</v>
      </c>
      <c r="R235" s="78"/>
      <c r="S235" s="502" t="s">
        <v>1674</v>
      </c>
      <c r="T235" s="502" t="s">
        <v>1675</v>
      </c>
      <c r="U235" s="502" t="s">
        <v>1677</v>
      </c>
      <c r="V235" s="502" t="s">
        <v>1333</v>
      </c>
      <c r="W235" s="502"/>
      <c r="X235" s="502"/>
      <c r="Y235" s="502"/>
      <c r="AA235" s="507"/>
      <c r="AB235" s="507"/>
      <c r="AC235" s="507"/>
      <c r="AD235" s="117"/>
      <c r="AE235" s="13"/>
      <c r="AF235" s="75"/>
      <c r="AG235" s="455" cm="1">
        <f t="array" ref="AG235">SUM(IF(ISBLANK(D235:Q235),1,0))</f>
        <v>0</v>
      </c>
      <c r="AH235" s="455" cm="1">
        <f t="array" ref="AH235">IF(SUM(IF(ISBLANK(S235:Y235),0,1))&gt;0,0,1)</f>
        <v>0</v>
      </c>
    </row>
    <row r="236" spans="1:34" s="31" customFormat="1" ht="30" customHeight="1" x14ac:dyDescent="0.35">
      <c r="A236" s="48">
        <f t="shared" si="12"/>
        <v>0</v>
      </c>
      <c r="D236" s="418">
        <f t="shared" si="15"/>
        <v>224</v>
      </c>
      <c r="E236" s="449" t="s">
        <v>1632</v>
      </c>
      <c r="F236" s="449" t="s">
        <v>1633</v>
      </c>
      <c r="G236" s="449" t="s">
        <v>1670</v>
      </c>
      <c r="H236" s="449" t="s">
        <v>1670</v>
      </c>
      <c r="I236" s="449" t="s">
        <v>403</v>
      </c>
      <c r="J236" s="449" t="s">
        <v>1634</v>
      </c>
      <c r="K236" s="449" t="s">
        <v>1635</v>
      </c>
      <c r="L236" s="449" t="s">
        <v>1671</v>
      </c>
      <c r="M236" s="449" t="str">
        <f t="shared" si="13"/>
        <v>Y</v>
      </c>
      <c r="N236" s="449" t="s">
        <v>1684</v>
      </c>
      <c r="O236" s="449" t="str">
        <f t="shared" si="14"/>
        <v>N</v>
      </c>
      <c r="P236" s="449" t="s">
        <v>403</v>
      </c>
      <c r="Q236" s="449" t="s">
        <v>1673</v>
      </c>
      <c r="R236" s="78"/>
      <c r="S236" s="502" t="s">
        <v>1685</v>
      </c>
      <c r="T236" s="502" t="s">
        <v>1679</v>
      </c>
      <c r="U236" s="502"/>
      <c r="V236" s="502"/>
      <c r="W236" s="502"/>
      <c r="X236" s="502"/>
      <c r="Y236" s="502"/>
      <c r="AA236" s="507"/>
      <c r="AB236" s="507"/>
      <c r="AC236" s="507"/>
      <c r="AD236" s="117"/>
      <c r="AE236" s="13"/>
      <c r="AF236" s="75"/>
      <c r="AG236" s="455" cm="1">
        <f t="array" ref="AG236">SUM(IF(ISBLANK(D236:Q236),1,0))</f>
        <v>0</v>
      </c>
      <c r="AH236" s="455" cm="1">
        <f t="array" ref="AH236">IF(SUM(IF(ISBLANK(S236:Y236),0,1))&gt;0,0,1)</f>
        <v>0</v>
      </c>
    </row>
    <row r="237" spans="1:34" s="31" customFormat="1" ht="30" customHeight="1" x14ac:dyDescent="0.35">
      <c r="A237" s="48">
        <f t="shared" si="12"/>
        <v>0</v>
      </c>
      <c r="D237" s="418">
        <f t="shared" si="15"/>
        <v>225</v>
      </c>
      <c r="E237" s="449" t="s">
        <v>1632</v>
      </c>
      <c r="F237" s="449" t="s">
        <v>1633</v>
      </c>
      <c r="G237" s="449" t="s">
        <v>1324</v>
      </c>
      <c r="H237" s="449" t="s">
        <v>1324</v>
      </c>
      <c r="I237" s="449" t="s">
        <v>403</v>
      </c>
      <c r="J237" s="449" t="s">
        <v>1634</v>
      </c>
      <c r="K237" s="449" t="s">
        <v>1635</v>
      </c>
      <c r="L237" s="449" t="s">
        <v>1686</v>
      </c>
      <c r="M237" s="449" t="str">
        <f t="shared" si="13"/>
        <v>Y</v>
      </c>
      <c r="N237" s="449" t="s">
        <v>1687</v>
      </c>
      <c r="O237" s="449" t="str">
        <f t="shared" si="14"/>
        <v>N</v>
      </c>
      <c r="P237" s="449" t="s">
        <v>403</v>
      </c>
      <c r="Q237" s="449" t="s">
        <v>1688</v>
      </c>
      <c r="R237" s="78"/>
      <c r="S237" s="502" t="s">
        <v>1639</v>
      </c>
      <c r="T237" s="502" t="s">
        <v>1640</v>
      </c>
      <c r="U237" s="502" t="s">
        <v>1641</v>
      </c>
      <c r="V237" s="502" t="s">
        <v>1642</v>
      </c>
      <c r="W237" s="502"/>
      <c r="X237" s="502"/>
      <c r="Y237" s="502"/>
      <c r="AA237" s="507"/>
      <c r="AB237" s="507"/>
      <c r="AC237" s="507"/>
      <c r="AD237" s="117"/>
      <c r="AE237" s="13"/>
      <c r="AF237" s="75"/>
      <c r="AG237" s="455" cm="1">
        <f t="array" ref="AG237">SUM(IF(ISBLANK(D237:Q237),1,0))</f>
        <v>0</v>
      </c>
      <c r="AH237" s="455" cm="1">
        <f t="array" ref="AH237">IF(SUM(IF(ISBLANK(S237:Y237),0,1))&gt;0,0,1)</f>
        <v>0</v>
      </c>
    </row>
    <row r="238" spans="1:34" s="31" customFormat="1" ht="30" customHeight="1" x14ac:dyDescent="0.35">
      <c r="A238" s="48">
        <f t="shared" si="12"/>
        <v>0</v>
      </c>
      <c r="D238" s="418">
        <f t="shared" si="15"/>
        <v>226</v>
      </c>
      <c r="E238" s="449" t="s">
        <v>1632</v>
      </c>
      <c r="F238" s="449" t="s">
        <v>1633</v>
      </c>
      <c r="G238" s="449" t="s">
        <v>1324</v>
      </c>
      <c r="H238" s="449" t="s">
        <v>1324</v>
      </c>
      <c r="I238" s="449" t="s">
        <v>403</v>
      </c>
      <c r="J238" s="449" t="s">
        <v>1634</v>
      </c>
      <c r="K238" s="449" t="s">
        <v>1635</v>
      </c>
      <c r="L238" s="449" t="s">
        <v>1686</v>
      </c>
      <c r="M238" s="449" t="str">
        <f t="shared" si="13"/>
        <v>Y</v>
      </c>
      <c r="N238" s="449" t="s">
        <v>1689</v>
      </c>
      <c r="O238" s="449" t="str">
        <f t="shared" si="14"/>
        <v>N</v>
      </c>
      <c r="P238" s="449" t="s">
        <v>403</v>
      </c>
      <c r="Q238" s="449" t="s">
        <v>1688</v>
      </c>
      <c r="R238" s="78"/>
      <c r="S238" s="502" t="s">
        <v>1639</v>
      </c>
      <c r="T238" s="502" t="s">
        <v>1640</v>
      </c>
      <c r="U238" s="502" t="s">
        <v>1641</v>
      </c>
      <c r="V238" s="502" t="s">
        <v>1642</v>
      </c>
      <c r="W238" s="502"/>
      <c r="X238" s="502"/>
      <c r="Y238" s="502"/>
      <c r="AA238" s="507"/>
      <c r="AB238" s="507"/>
      <c r="AC238" s="507"/>
      <c r="AD238" s="117"/>
      <c r="AE238" s="13"/>
      <c r="AF238" s="75"/>
      <c r="AG238" s="455" cm="1">
        <f t="array" ref="AG238">SUM(IF(ISBLANK(D238:Q238),1,0))</f>
        <v>0</v>
      </c>
      <c r="AH238" s="455" cm="1">
        <f t="array" ref="AH238">IF(SUM(IF(ISBLANK(S238:Y238),0,1))&gt;0,0,1)</f>
        <v>0</v>
      </c>
    </row>
    <row r="239" spans="1:34" s="31" customFormat="1" ht="30" customHeight="1" x14ac:dyDescent="0.35">
      <c r="A239" s="48">
        <f t="shared" si="12"/>
        <v>0</v>
      </c>
      <c r="D239" s="418">
        <f t="shared" si="15"/>
        <v>227</v>
      </c>
      <c r="E239" s="449" t="s">
        <v>1632</v>
      </c>
      <c r="F239" s="449" t="s">
        <v>1633</v>
      </c>
      <c r="G239" s="449" t="s">
        <v>1324</v>
      </c>
      <c r="H239" s="449" t="s">
        <v>1324</v>
      </c>
      <c r="I239" s="449" t="s">
        <v>403</v>
      </c>
      <c r="J239" s="449" t="s">
        <v>1634</v>
      </c>
      <c r="K239" s="449" t="s">
        <v>1635</v>
      </c>
      <c r="L239" s="449" t="s">
        <v>1686</v>
      </c>
      <c r="M239" s="449" t="str">
        <f t="shared" si="13"/>
        <v>Y</v>
      </c>
      <c r="N239" s="449" t="s">
        <v>1690</v>
      </c>
      <c r="O239" s="449" t="str">
        <f t="shared" si="14"/>
        <v>N</v>
      </c>
      <c r="P239" s="449" t="s">
        <v>403</v>
      </c>
      <c r="Q239" s="449" t="s">
        <v>1688</v>
      </c>
      <c r="R239" s="78"/>
      <c r="S239" s="502" t="s">
        <v>1639</v>
      </c>
      <c r="T239" s="502" t="s">
        <v>1640</v>
      </c>
      <c r="U239" s="502" t="s">
        <v>1641</v>
      </c>
      <c r="V239" s="502" t="s">
        <v>1642</v>
      </c>
      <c r="W239" s="502"/>
      <c r="X239" s="502"/>
      <c r="Y239" s="502"/>
      <c r="AA239" s="507"/>
      <c r="AB239" s="507"/>
      <c r="AC239" s="507"/>
      <c r="AD239" s="117"/>
      <c r="AE239" s="13"/>
      <c r="AF239" s="75"/>
      <c r="AG239" s="455" cm="1">
        <f t="array" ref="AG239">SUM(IF(ISBLANK(D239:Q239),1,0))</f>
        <v>0</v>
      </c>
      <c r="AH239" s="455" cm="1">
        <f t="array" ref="AH239">IF(SUM(IF(ISBLANK(S239:Y239),0,1))&gt;0,0,1)</f>
        <v>0</v>
      </c>
    </row>
    <row r="240" spans="1:34" s="31" customFormat="1" ht="30" customHeight="1" x14ac:dyDescent="0.35">
      <c r="A240" s="48">
        <f t="shared" si="12"/>
        <v>0</v>
      </c>
      <c r="D240" s="418">
        <f t="shared" si="15"/>
        <v>228</v>
      </c>
      <c r="E240" s="449" t="s">
        <v>1632</v>
      </c>
      <c r="F240" s="449" t="s">
        <v>1633</v>
      </c>
      <c r="G240" s="449" t="s">
        <v>1324</v>
      </c>
      <c r="H240" s="449" t="s">
        <v>1324</v>
      </c>
      <c r="I240" s="449" t="s">
        <v>403</v>
      </c>
      <c r="J240" s="449" t="s">
        <v>1634</v>
      </c>
      <c r="K240" s="449" t="s">
        <v>1635</v>
      </c>
      <c r="L240" s="449" t="s">
        <v>1686</v>
      </c>
      <c r="M240" s="449" t="str">
        <f t="shared" si="13"/>
        <v>Y</v>
      </c>
      <c r="N240" s="449" t="s">
        <v>1691</v>
      </c>
      <c r="O240" s="449" t="str">
        <f t="shared" si="14"/>
        <v>N</v>
      </c>
      <c r="P240" s="449" t="s">
        <v>403</v>
      </c>
      <c r="Q240" s="449" t="s">
        <v>1688</v>
      </c>
      <c r="R240" s="78"/>
      <c r="S240" s="502" t="s">
        <v>1639</v>
      </c>
      <c r="T240" s="502" t="s">
        <v>1640</v>
      </c>
      <c r="U240" s="502" t="s">
        <v>1641</v>
      </c>
      <c r="V240" s="502" t="s">
        <v>1642</v>
      </c>
      <c r="W240" s="502"/>
      <c r="X240" s="502"/>
      <c r="Y240" s="502"/>
      <c r="AA240" s="507"/>
      <c r="AB240" s="507"/>
      <c r="AC240" s="507"/>
      <c r="AD240" s="117"/>
      <c r="AE240" s="13"/>
      <c r="AF240" s="75"/>
      <c r="AG240" s="455" cm="1">
        <f t="array" ref="AG240">SUM(IF(ISBLANK(D240:Q240),1,0))</f>
        <v>0</v>
      </c>
      <c r="AH240" s="455" cm="1">
        <f t="array" ref="AH240">IF(SUM(IF(ISBLANK(S240:Y240),0,1))&gt;0,0,1)</f>
        <v>0</v>
      </c>
    </row>
    <row r="241" spans="1:34" s="31" customFormat="1" ht="30" customHeight="1" x14ac:dyDescent="0.35">
      <c r="A241" s="48">
        <f t="shared" si="12"/>
        <v>0</v>
      </c>
      <c r="D241" s="418">
        <f t="shared" si="15"/>
        <v>229</v>
      </c>
      <c r="E241" s="449" t="s">
        <v>1632</v>
      </c>
      <c r="F241" s="449" t="s">
        <v>1633</v>
      </c>
      <c r="G241" s="449" t="s">
        <v>1324</v>
      </c>
      <c r="H241" s="449" t="s">
        <v>1324</v>
      </c>
      <c r="I241" s="449" t="s">
        <v>403</v>
      </c>
      <c r="J241" s="449" t="s">
        <v>1634</v>
      </c>
      <c r="K241" s="449" t="s">
        <v>1635</v>
      </c>
      <c r="L241" s="449" t="s">
        <v>1686</v>
      </c>
      <c r="M241" s="449" t="str">
        <f t="shared" si="13"/>
        <v>Y</v>
      </c>
      <c r="N241" s="449" t="s">
        <v>1692</v>
      </c>
      <c r="O241" s="449" t="str">
        <f t="shared" si="14"/>
        <v>N</v>
      </c>
      <c r="P241" s="449" t="s">
        <v>403</v>
      </c>
      <c r="Q241" s="449" t="s">
        <v>1688</v>
      </c>
      <c r="R241" s="78"/>
      <c r="S241" s="502" t="s">
        <v>1639</v>
      </c>
      <c r="T241" s="502" t="s">
        <v>1640</v>
      </c>
      <c r="U241" s="502" t="s">
        <v>1641</v>
      </c>
      <c r="V241" s="502" t="s">
        <v>1642</v>
      </c>
      <c r="W241" s="502"/>
      <c r="X241" s="502"/>
      <c r="Y241" s="502"/>
      <c r="AA241" s="507"/>
      <c r="AB241" s="507"/>
      <c r="AC241" s="507"/>
      <c r="AD241" s="117"/>
      <c r="AE241" s="13"/>
      <c r="AF241" s="75"/>
      <c r="AG241" s="455" cm="1">
        <f t="array" ref="AG241">SUM(IF(ISBLANK(D241:Q241),1,0))</f>
        <v>0</v>
      </c>
      <c r="AH241" s="455" cm="1">
        <f t="array" ref="AH241">IF(SUM(IF(ISBLANK(S241:Y241),0,1))&gt;0,0,1)</f>
        <v>0</v>
      </c>
    </row>
    <row r="242" spans="1:34" s="31" customFormat="1" ht="30" customHeight="1" x14ac:dyDescent="0.35">
      <c r="A242" s="48">
        <f t="shared" si="12"/>
        <v>0</v>
      </c>
      <c r="D242" s="418">
        <f t="shared" si="15"/>
        <v>230</v>
      </c>
      <c r="E242" s="449" t="s">
        <v>1632</v>
      </c>
      <c r="F242" s="449" t="s">
        <v>1633</v>
      </c>
      <c r="G242" s="449" t="s">
        <v>1324</v>
      </c>
      <c r="H242" s="449" t="s">
        <v>1324</v>
      </c>
      <c r="I242" s="449" t="s">
        <v>403</v>
      </c>
      <c r="J242" s="449" t="s">
        <v>1634</v>
      </c>
      <c r="K242" s="449" t="s">
        <v>1635</v>
      </c>
      <c r="L242" s="449" t="s">
        <v>1693</v>
      </c>
      <c r="M242" s="449" t="str">
        <f t="shared" si="13"/>
        <v>Y</v>
      </c>
      <c r="N242" s="449" t="s">
        <v>1694</v>
      </c>
      <c r="O242" s="449" t="str">
        <f t="shared" si="14"/>
        <v>N</v>
      </c>
      <c r="P242" s="449" t="s">
        <v>403</v>
      </c>
      <c r="Q242" s="449" t="s">
        <v>1695</v>
      </c>
      <c r="R242" s="78"/>
      <c r="S242" s="502" t="s">
        <v>1639</v>
      </c>
      <c r="T242" s="502" t="s">
        <v>1640</v>
      </c>
      <c r="U242" s="502" t="s">
        <v>1641</v>
      </c>
      <c r="V242" s="502" t="s">
        <v>1696</v>
      </c>
      <c r="W242" s="502" t="s">
        <v>1642</v>
      </c>
      <c r="X242" s="502"/>
      <c r="Y242" s="502"/>
      <c r="AA242" s="507"/>
      <c r="AB242" s="507"/>
      <c r="AC242" s="507"/>
      <c r="AD242" s="117"/>
      <c r="AE242" s="13"/>
      <c r="AF242" s="75"/>
      <c r="AG242" s="455" cm="1">
        <f t="array" ref="AG242">SUM(IF(ISBLANK(D242:Q242),1,0))</f>
        <v>0</v>
      </c>
      <c r="AH242" s="455" cm="1">
        <f t="array" ref="AH242">IF(SUM(IF(ISBLANK(S242:Y242),0,1))&gt;0,0,1)</f>
        <v>0</v>
      </c>
    </row>
    <row r="243" spans="1:34" s="31" customFormat="1" ht="30" customHeight="1" x14ac:dyDescent="0.35">
      <c r="A243" s="48">
        <f t="shared" si="12"/>
        <v>0</v>
      </c>
      <c r="D243" s="418">
        <f t="shared" si="15"/>
        <v>231</v>
      </c>
      <c r="E243" s="449" t="s">
        <v>1632</v>
      </c>
      <c r="F243" s="449" t="s">
        <v>1633</v>
      </c>
      <c r="G243" s="449" t="s">
        <v>1324</v>
      </c>
      <c r="H243" s="449" t="s">
        <v>1324</v>
      </c>
      <c r="I243" s="449" t="s">
        <v>403</v>
      </c>
      <c r="J243" s="449" t="s">
        <v>1634</v>
      </c>
      <c r="K243" s="449" t="s">
        <v>1635</v>
      </c>
      <c r="L243" s="449" t="s">
        <v>1693</v>
      </c>
      <c r="M243" s="449" t="str">
        <f t="shared" si="13"/>
        <v>Y</v>
      </c>
      <c r="N243" s="449" t="s">
        <v>1697</v>
      </c>
      <c r="O243" s="449" t="str">
        <f t="shared" si="14"/>
        <v>N</v>
      </c>
      <c r="P243" s="449" t="s">
        <v>403</v>
      </c>
      <c r="Q243" s="449" t="s">
        <v>1695</v>
      </c>
      <c r="R243" s="78"/>
      <c r="S243" s="502" t="s">
        <v>1639</v>
      </c>
      <c r="T243" s="502" t="s">
        <v>1640</v>
      </c>
      <c r="U243" s="502" t="s">
        <v>1641</v>
      </c>
      <c r="V243" s="502" t="s">
        <v>1696</v>
      </c>
      <c r="W243" s="502" t="s">
        <v>1642</v>
      </c>
      <c r="X243" s="502"/>
      <c r="Y243" s="502"/>
      <c r="AA243" s="507"/>
      <c r="AB243" s="507"/>
      <c r="AC243" s="507"/>
      <c r="AD243" s="117"/>
      <c r="AE243" s="13"/>
      <c r="AF243" s="75"/>
      <c r="AG243" s="455" cm="1">
        <f t="array" ref="AG243">SUM(IF(ISBLANK(D243:Q243),1,0))</f>
        <v>0</v>
      </c>
      <c r="AH243" s="455" cm="1">
        <f t="array" ref="AH243">IF(SUM(IF(ISBLANK(S243:Y243),0,1))&gt;0,0,1)</f>
        <v>0</v>
      </c>
    </row>
    <row r="244" spans="1:34" s="31" customFormat="1" ht="30" customHeight="1" x14ac:dyDescent="0.35">
      <c r="A244" s="48">
        <f t="shared" si="12"/>
        <v>0</v>
      </c>
      <c r="D244" s="418">
        <f t="shared" si="15"/>
        <v>232</v>
      </c>
      <c r="E244" s="449" t="s">
        <v>1632</v>
      </c>
      <c r="F244" s="449" t="s">
        <v>1633</v>
      </c>
      <c r="G244" s="449" t="s">
        <v>1324</v>
      </c>
      <c r="H244" s="449" t="s">
        <v>403</v>
      </c>
      <c r="I244" s="449" t="s">
        <v>403</v>
      </c>
      <c r="J244" s="449" t="s">
        <v>1634</v>
      </c>
      <c r="K244" s="449" t="s">
        <v>1698</v>
      </c>
      <c r="L244" s="449" t="s">
        <v>1699</v>
      </c>
      <c r="M244" s="449" t="str">
        <f t="shared" si="13"/>
        <v>N</v>
      </c>
      <c r="N244" s="449" t="s">
        <v>403</v>
      </c>
      <c r="O244" s="449" t="str">
        <f t="shared" si="14"/>
        <v>N</v>
      </c>
      <c r="P244" s="449" t="s">
        <v>403</v>
      </c>
      <c r="Q244" s="449" t="s">
        <v>1700</v>
      </c>
      <c r="R244" s="78"/>
      <c r="S244" s="502" t="s">
        <v>1639</v>
      </c>
      <c r="T244" s="502" t="s">
        <v>1640</v>
      </c>
      <c r="U244" s="502" t="s">
        <v>1641</v>
      </c>
      <c r="V244" s="502" t="s">
        <v>1642</v>
      </c>
      <c r="W244" s="502"/>
      <c r="X244" s="502"/>
      <c r="Y244" s="502"/>
      <c r="AA244" s="507"/>
      <c r="AB244" s="507"/>
      <c r="AC244" s="507"/>
      <c r="AD244" s="117"/>
      <c r="AE244" s="13"/>
      <c r="AF244" s="75"/>
      <c r="AG244" s="455" cm="1">
        <f t="array" ref="AG244">SUM(IF(ISBLANK(D244:Q244),1,0))</f>
        <v>0</v>
      </c>
      <c r="AH244" s="455" cm="1">
        <f t="array" ref="AH244">IF(SUM(IF(ISBLANK(S244:Y244),0,1))&gt;0,0,1)</f>
        <v>0</v>
      </c>
    </row>
    <row r="245" spans="1:34" s="31" customFormat="1" ht="30" customHeight="1" x14ac:dyDescent="0.35">
      <c r="A245" s="48">
        <f t="shared" si="12"/>
        <v>0</v>
      </c>
      <c r="D245" s="418">
        <f t="shared" si="15"/>
        <v>233</v>
      </c>
      <c r="E245" s="449" t="s">
        <v>1632</v>
      </c>
      <c r="F245" s="449" t="s">
        <v>1633</v>
      </c>
      <c r="G245" s="449" t="s">
        <v>1324</v>
      </c>
      <c r="H245" s="449" t="s">
        <v>1324</v>
      </c>
      <c r="I245" s="449" t="s">
        <v>403</v>
      </c>
      <c r="J245" s="449" t="s">
        <v>1634</v>
      </c>
      <c r="K245" s="449" t="s">
        <v>1698</v>
      </c>
      <c r="L245" s="449" t="s">
        <v>1701</v>
      </c>
      <c r="M245" s="449" t="str">
        <f t="shared" si="13"/>
        <v>Y</v>
      </c>
      <c r="N245" s="449" t="s">
        <v>1702</v>
      </c>
      <c r="O245" s="449" t="str">
        <f t="shared" si="14"/>
        <v>N</v>
      </c>
      <c r="P245" s="449" t="s">
        <v>403</v>
      </c>
      <c r="Q245" s="449" t="s">
        <v>1703</v>
      </c>
      <c r="R245" s="78"/>
      <c r="S245" s="502" t="s">
        <v>1639</v>
      </c>
      <c r="T245" s="502" t="s">
        <v>1640</v>
      </c>
      <c r="U245" s="502" t="s">
        <v>1641</v>
      </c>
      <c r="V245" s="502" t="s">
        <v>1642</v>
      </c>
      <c r="W245" s="502"/>
      <c r="X245" s="502"/>
      <c r="Y245" s="502"/>
      <c r="AA245" s="507"/>
      <c r="AB245" s="507"/>
      <c r="AC245" s="507"/>
      <c r="AD245" s="117"/>
      <c r="AE245" s="13"/>
      <c r="AF245" s="75"/>
      <c r="AG245" s="455" cm="1">
        <f t="array" ref="AG245">SUM(IF(ISBLANK(D245:Q245),1,0))</f>
        <v>0</v>
      </c>
      <c r="AH245" s="455" cm="1">
        <f t="array" ref="AH245">IF(SUM(IF(ISBLANK(S245:Y245),0,1))&gt;0,0,1)</f>
        <v>0</v>
      </c>
    </row>
    <row r="246" spans="1:34" s="31" customFormat="1" ht="30" customHeight="1" x14ac:dyDescent="0.35">
      <c r="A246" s="48">
        <f t="shared" si="12"/>
        <v>0</v>
      </c>
      <c r="D246" s="418">
        <f t="shared" si="15"/>
        <v>234</v>
      </c>
      <c r="E246" s="449" t="s">
        <v>1632</v>
      </c>
      <c r="F246" s="449" t="s">
        <v>1633</v>
      </c>
      <c r="G246" s="449" t="s">
        <v>1324</v>
      </c>
      <c r="H246" s="449" t="s">
        <v>1237</v>
      </c>
      <c r="I246" s="449" t="s">
        <v>1237</v>
      </c>
      <c r="J246" s="449" t="s">
        <v>1634</v>
      </c>
      <c r="K246" s="449" t="s">
        <v>1698</v>
      </c>
      <c r="L246" s="449" t="s">
        <v>1701</v>
      </c>
      <c r="M246" s="449" t="str">
        <f t="shared" si="13"/>
        <v>Y</v>
      </c>
      <c r="N246" s="449" t="s">
        <v>1643</v>
      </c>
      <c r="O246" s="449" t="str">
        <f t="shared" si="14"/>
        <v>Y</v>
      </c>
      <c r="P246" s="449" t="s">
        <v>1704</v>
      </c>
      <c r="Q246" s="449" t="s">
        <v>1703</v>
      </c>
      <c r="R246" s="78"/>
      <c r="S246" s="502" t="s">
        <v>1639</v>
      </c>
      <c r="T246" s="502" t="s">
        <v>1640</v>
      </c>
      <c r="U246" s="502" t="s">
        <v>1641</v>
      </c>
      <c r="V246" s="502" t="s">
        <v>1642</v>
      </c>
      <c r="W246" s="502"/>
      <c r="X246" s="502"/>
      <c r="Y246" s="502"/>
      <c r="AA246" s="507"/>
      <c r="AB246" s="507"/>
      <c r="AC246" s="507"/>
      <c r="AD246" s="117"/>
      <c r="AE246" s="13"/>
      <c r="AF246" s="75"/>
      <c r="AG246" s="455" cm="1">
        <f t="array" ref="AG246">SUM(IF(ISBLANK(D246:Q246),1,0))</f>
        <v>0</v>
      </c>
      <c r="AH246" s="455" cm="1">
        <f t="array" ref="AH246">IF(SUM(IF(ISBLANK(S246:Y246),0,1))&gt;0,0,1)</f>
        <v>0</v>
      </c>
    </row>
    <row r="247" spans="1:34" s="31" customFormat="1" ht="30" customHeight="1" x14ac:dyDescent="0.35">
      <c r="A247" s="48">
        <f t="shared" si="12"/>
        <v>0</v>
      </c>
      <c r="D247" s="418">
        <f t="shared" si="15"/>
        <v>235</v>
      </c>
      <c r="E247" s="449" t="s">
        <v>1632</v>
      </c>
      <c r="F247" s="449" t="s">
        <v>1633</v>
      </c>
      <c r="G247" s="449" t="s">
        <v>1324</v>
      </c>
      <c r="H247" s="449" t="s">
        <v>1237</v>
      </c>
      <c r="I247" s="449" t="s">
        <v>1237</v>
      </c>
      <c r="J247" s="449" t="s">
        <v>1634</v>
      </c>
      <c r="K247" s="449" t="s">
        <v>1698</v>
      </c>
      <c r="L247" s="449" t="s">
        <v>1701</v>
      </c>
      <c r="M247" s="449" t="str">
        <f t="shared" si="13"/>
        <v>Y</v>
      </c>
      <c r="N247" s="449" t="s">
        <v>1643</v>
      </c>
      <c r="O247" s="449" t="str">
        <f t="shared" si="14"/>
        <v>Y</v>
      </c>
      <c r="P247" s="449" t="s">
        <v>1705</v>
      </c>
      <c r="Q247" s="449" t="s">
        <v>1703</v>
      </c>
      <c r="R247" s="78"/>
      <c r="S247" s="502" t="s">
        <v>1639</v>
      </c>
      <c r="T247" s="502" t="s">
        <v>1640</v>
      </c>
      <c r="U247" s="502" t="s">
        <v>1641</v>
      </c>
      <c r="V247" s="502" t="s">
        <v>1642</v>
      </c>
      <c r="W247" s="502"/>
      <c r="X247" s="502"/>
      <c r="Y247" s="502"/>
      <c r="AA247" s="507"/>
      <c r="AB247" s="507"/>
      <c r="AC247" s="507"/>
      <c r="AD247" s="117"/>
      <c r="AE247" s="13"/>
      <c r="AF247" s="75"/>
      <c r="AG247" s="455" cm="1">
        <f t="array" ref="AG247">SUM(IF(ISBLANK(D247:Q247),1,0))</f>
        <v>0</v>
      </c>
      <c r="AH247" s="455" cm="1">
        <f t="array" ref="AH247">IF(SUM(IF(ISBLANK(S247:Y247),0,1))&gt;0,0,1)</f>
        <v>0</v>
      </c>
    </row>
    <row r="248" spans="1:34" s="31" customFormat="1" ht="30" customHeight="1" x14ac:dyDescent="0.35">
      <c r="A248" s="48">
        <f t="shared" si="12"/>
        <v>0</v>
      </c>
      <c r="D248" s="418">
        <f t="shared" si="15"/>
        <v>236</v>
      </c>
      <c r="E248" s="449" t="s">
        <v>1632</v>
      </c>
      <c r="F248" s="449" t="s">
        <v>1633</v>
      </c>
      <c r="G248" s="449" t="s">
        <v>1324</v>
      </c>
      <c r="H248" s="449" t="s">
        <v>1237</v>
      </c>
      <c r="I248" s="449" t="s">
        <v>1237</v>
      </c>
      <c r="J248" s="449" t="s">
        <v>1634</v>
      </c>
      <c r="K248" s="449" t="s">
        <v>1698</v>
      </c>
      <c r="L248" s="449" t="s">
        <v>1701</v>
      </c>
      <c r="M248" s="449" t="str">
        <f t="shared" si="13"/>
        <v>Y</v>
      </c>
      <c r="N248" s="449" t="s">
        <v>1643</v>
      </c>
      <c r="O248" s="449" t="str">
        <f t="shared" si="14"/>
        <v>Y</v>
      </c>
      <c r="P248" s="449" t="s">
        <v>1706</v>
      </c>
      <c r="Q248" s="449" t="s">
        <v>1703</v>
      </c>
      <c r="R248" s="78"/>
      <c r="S248" s="502" t="s">
        <v>1639</v>
      </c>
      <c r="T248" s="502" t="s">
        <v>1640</v>
      </c>
      <c r="U248" s="502" t="s">
        <v>1641</v>
      </c>
      <c r="V248" s="502" t="s">
        <v>1642</v>
      </c>
      <c r="W248" s="502"/>
      <c r="X248" s="502"/>
      <c r="Y248" s="502"/>
      <c r="AA248" s="507"/>
      <c r="AB248" s="507"/>
      <c r="AC248" s="507"/>
      <c r="AD248" s="117"/>
      <c r="AE248" s="13"/>
      <c r="AF248" s="75"/>
      <c r="AG248" s="455" cm="1">
        <f t="array" ref="AG248">SUM(IF(ISBLANK(D248:Q248),1,0))</f>
        <v>0</v>
      </c>
      <c r="AH248" s="455" cm="1">
        <f t="array" ref="AH248">IF(SUM(IF(ISBLANK(S248:Y248),0,1))&gt;0,0,1)</f>
        <v>0</v>
      </c>
    </row>
    <row r="249" spans="1:34" s="31" customFormat="1" ht="30" customHeight="1" x14ac:dyDescent="0.35">
      <c r="A249" s="48">
        <f t="shared" si="12"/>
        <v>0</v>
      </c>
      <c r="D249" s="418">
        <f t="shared" si="15"/>
        <v>237</v>
      </c>
      <c r="E249" s="449" t="s">
        <v>1632</v>
      </c>
      <c r="F249" s="449" t="s">
        <v>1633</v>
      </c>
      <c r="G249" s="449" t="s">
        <v>1324</v>
      </c>
      <c r="H249" s="449" t="s">
        <v>1644</v>
      </c>
      <c r="I249" s="449" t="s">
        <v>403</v>
      </c>
      <c r="J249" s="449" t="s">
        <v>1634</v>
      </c>
      <c r="K249" s="449" t="s">
        <v>1698</v>
      </c>
      <c r="L249" s="449" t="s">
        <v>1701</v>
      </c>
      <c r="M249" s="449" t="str">
        <f t="shared" si="13"/>
        <v>Y</v>
      </c>
      <c r="N249" s="449" t="s">
        <v>1645</v>
      </c>
      <c r="O249" s="449" t="str">
        <f t="shared" si="14"/>
        <v>N</v>
      </c>
      <c r="P249" s="449" t="s">
        <v>403</v>
      </c>
      <c r="Q249" s="449" t="s">
        <v>1703</v>
      </c>
      <c r="R249" s="78"/>
      <c r="S249" s="502" t="s">
        <v>1639</v>
      </c>
      <c r="T249" s="502" t="s">
        <v>1640</v>
      </c>
      <c r="U249" s="502" t="s">
        <v>1641</v>
      </c>
      <c r="V249" s="502" t="s">
        <v>1642</v>
      </c>
      <c r="W249" s="502"/>
      <c r="X249" s="502"/>
      <c r="Y249" s="502"/>
      <c r="AA249" s="507"/>
      <c r="AB249" s="507"/>
      <c r="AC249" s="507"/>
      <c r="AD249" s="117"/>
      <c r="AE249" s="13"/>
      <c r="AF249" s="75"/>
      <c r="AG249" s="455" cm="1">
        <f t="array" ref="AG249">SUM(IF(ISBLANK(D249:Q249),1,0))</f>
        <v>0</v>
      </c>
      <c r="AH249" s="455" cm="1">
        <f t="array" ref="AH249">IF(SUM(IF(ISBLANK(S249:Y249),0,1))&gt;0,0,1)</f>
        <v>0</v>
      </c>
    </row>
    <row r="250" spans="1:34" s="31" customFormat="1" ht="30" customHeight="1" x14ac:dyDescent="0.35">
      <c r="A250" s="48">
        <f t="shared" si="12"/>
        <v>0</v>
      </c>
      <c r="D250" s="418">
        <f t="shared" si="15"/>
        <v>238</v>
      </c>
      <c r="E250" s="449" t="s">
        <v>1632</v>
      </c>
      <c r="F250" s="449" t="s">
        <v>1633</v>
      </c>
      <c r="G250" s="449" t="s">
        <v>1324</v>
      </c>
      <c r="H250" s="449" t="s">
        <v>1240</v>
      </c>
      <c r="I250" s="449" t="s">
        <v>1240</v>
      </c>
      <c r="J250" s="449" t="s">
        <v>1634</v>
      </c>
      <c r="K250" s="449" t="s">
        <v>1698</v>
      </c>
      <c r="L250" s="449" t="s">
        <v>1701</v>
      </c>
      <c r="M250" s="449" t="str">
        <f t="shared" si="13"/>
        <v>Y</v>
      </c>
      <c r="N250" s="449" t="s">
        <v>1707</v>
      </c>
      <c r="O250" s="449" t="str">
        <f t="shared" si="14"/>
        <v>Y</v>
      </c>
      <c r="P250" s="449" t="s">
        <v>1647</v>
      </c>
      <c r="Q250" s="449" t="s">
        <v>1703</v>
      </c>
      <c r="R250" s="78"/>
      <c r="S250" s="502" t="s">
        <v>1639</v>
      </c>
      <c r="T250" s="502" t="s">
        <v>1640</v>
      </c>
      <c r="U250" s="502" t="s">
        <v>1641</v>
      </c>
      <c r="V250" s="502" t="s">
        <v>1642</v>
      </c>
      <c r="W250" s="502"/>
      <c r="X250" s="502"/>
      <c r="Y250" s="502"/>
      <c r="AA250" s="507"/>
      <c r="AB250" s="507"/>
      <c r="AC250" s="507"/>
      <c r="AD250" s="117"/>
      <c r="AE250" s="13"/>
      <c r="AF250" s="75"/>
      <c r="AG250" s="455" cm="1">
        <f t="array" ref="AG250">SUM(IF(ISBLANK(D250:Q250),1,0))</f>
        <v>0</v>
      </c>
      <c r="AH250" s="455" cm="1">
        <f t="array" ref="AH250">IF(SUM(IF(ISBLANK(S250:Y250),0,1))&gt;0,0,1)</f>
        <v>0</v>
      </c>
    </row>
    <row r="251" spans="1:34" s="31" customFormat="1" ht="30" customHeight="1" x14ac:dyDescent="0.35">
      <c r="A251" s="48">
        <f t="shared" si="12"/>
        <v>0</v>
      </c>
      <c r="D251" s="418">
        <f t="shared" si="15"/>
        <v>239</v>
      </c>
      <c r="E251" s="449" t="s">
        <v>1632</v>
      </c>
      <c r="F251" s="449" t="s">
        <v>1633</v>
      </c>
      <c r="G251" s="449" t="s">
        <v>1324</v>
      </c>
      <c r="H251" s="449" t="s">
        <v>1324</v>
      </c>
      <c r="I251" s="449" t="s">
        <v>1324</v>
      </c>
      <c r="J251" s="449" t="s">
        <v>1634</v>
      </c>
      <c r="K251" s="449" t="s">
        <v>1698</v>
      </c>
      <c r="L251" s="449" t="s">
        <v>1708</v>
      </c>
      <c r="M251" s="449" t="str">
        <f t="shared" si="13"/>
        <v>Y</v>
      </c>
      <c r="N251" s="449" t="s">
        <v>1649</v>
      </c>
      <c r="O251" s="449" t="str">
        <f t="shared" si="14"/>
        <v>Y</v>
      </c>
      <c r="P251" s="449" t="s">
        <v>1650</v>
      </c>
      <c r="Q251" s="449" t="s">
        <v>1651</v>
      </c>
      <c r="R251" s="78"/>
      <c r="S251" s="502" t="s">
        <v>1639</v>
      </c>
      <c r="T251" s="502" t="s">
        <v>1640</v>
      </c>
      <c r="U251" s="502" t="s">
        <v>1641</v>
      </c>
      <c r="V251" s="502" t="s">
        <v>1642</v>
      </c>
      <c r="W251" s="502"/>
      <c r="X251" s="502"/>
      <c r="Y251" s="502"/>
      <c r="AA251" s="507"/>
      <c r="AB251" s="507"/>
      <c r="AC251" s="507"/>
      <c r="AD251" s="117"/>
      <c r="AE251" s="13"/>
      <c r="AF251" s="75"/>
      <c r="AG251" s="455" cm="1">
        <f t="array" ref="AG251">SUM(IF(ISBLANK(D251:Q251),1,0))</f>
        <v>0</v>
      </c>
      <c r="AH251" s="455" cm="1">
        <f t="array" ref="AH251">IF(SUM(IF(ISBLANK(S251:Y251),0,1))&gt;0,0,1)</f>
        <v>0</v>
      </c>
    </row>
    <row r="252" spans="1:34" s="31" customFormat="1" ht="30" customHeight="1" x14ac:dyDescent="0.35">
      <c r="A252" s="48">
        <f t="shared" si="12"/>
        <v>0</v>
      </c>
      <c r="D252" s="418">
        <f t="shared" si="15"/>
        <v>240</v>
      </c>
      <c r="E252" s="449" t="s">
        <v>1632</v>
      </c>
      <c r="F252" s="449" t="s">
        <v>1633</v>
      </c>
      <c r="G252" s="449" t="s">
        <v>1324</v>
      </c>
      <c r="H252" s="449" t="s">
        <v>1324</v>
      </c>
      <c r="I252" s="449" t="s">
        <v>1324</v>
      </c>
      <c r="J252" s="449" t="s">
        <v>1634</v>
      </c>
      <c r="K252" s="449" t="s">
        <v>1698</v>
      </c>
      <c r="L252" s="449" t="s">
        <v>1709</v>
      </c>
      <c r="M252" s="449" t="str">
        <f t="shared" si="13"/>
        <v>Y</v>
      </c>
      <c r="N252" s="449" t="s">
        <v>1653</v>
      </c>
      <c r="O252" s="449" t="str">
        <f t="shared" si="14"/>
        <v>Y</v>
      </c>
      <c r="P252" s="449" t="s">
        <v>1654</v>
      </c>
      <c r="Q252" s="449" t="s">
        <v>1710</v>
      </c>
      <c r="R252" s="78"/>
      <c r="S252" s="502" t="s">
        <v>1639</v>
      </c>
      <c r="T252" s="502" t="s">
        <v>1640</v>
      </c>
      <c r="U252" s="502" t="s">
        <v>1641</v>
      </c>
      <c r="V252" s="502" t="s">
        <v>1642</v>
      </c>
      <c r="W252" s="502"/>
      <c r="X252" s="502"/>
      <c r="Y252" s="502"/>
      <c r="AA252" s="507"/>
      <c r="AB252" s="507"/>
      <c r="AC252" s="507"/>
      <c r="AD252" s="117"/>
      <c r="AE252" s="13"/>
      <c r="AF252" s="75"/>
      <c r="AG252" s="455" cm="1">
        <f t="array" ref="AG252">SUM(IF(ISBLANK(D252:Q252),1,0))</f>
        <v>0</v>
      </c>
      <c r="AH252" s="455" cm="1">
        <f t="array" ref="AH252">IF(SUM(IF(ISBLANK(S252:Y252),0,1))&gt;0,0,1)</f>
        <v>0</v>
      </c>
    </row>
    <row r="253" spans="1:34" s="31" customFormat="1" ht="30" customHeight="1" x14ac:dyDescent="0.35">
      <c r="A253" s="48">
        <f t="shared" si="12"/>
        <v>0</v>
      </c>
      <c r="D253" s="418">
        <f t="shared" si="15"/>
        <v>241</v>
      </c>
      <c r="E253" s="449" t="s">
        <v>1632</v>
      </c>
      <c r="F253" s="449" t="s">
        <v>1633</v>
      </c>
      <c r="G253" s="449" t="s">
        <v>1324</v>
      </c>
      <c r="H253" s="449" t="s">
        <v>1344</v>
      </c>
      <c r="I253" s="449" t="s">
        <v>403</v>
      </c>
      <c r="J253" s="449" t="s">
        <v>1634</v>
      </c>
      <c r="K253" s="449" t="s">
        <v>1698</v>
      </c>
      <c r="L253" s="449" t="s">
        <v>1709</v>
      </c>
      <c r="M253" s="449" t="str">
        <f t="shared" si="13"/>
        <v>Y</v>
      </c>
      <c r="N253" s="449" t="s">
        <v>1656</v>
      </c>
      <c r="O253" s="449" t="str">
        <f t="shared" si="14"/>
        <v>N</v>
      </c>
      <c r="P253" s="449" t="s">
        <v>403</v>
      </c>
      <c r="Q253" s="449" t="s">
        <v>1710</v>
      </c>
      <c r="R253" s="78"/>
      <c r="S253" s="502" t="s">
        <v>1639</v>
      </c>
      <c r="T253" s="502" t="s">
        <v>1640</v>
      </c>
      <c r="U253" s="502" t="s">
        <v>1641</v>
      </c>
      <c r="V253" s="502" t="s">
        <v>1515</v>
      </c>
      <c r="W253" s="502" t="s">
        <v>1642</v>
      </c>
      <c r="X253" s="502"/>
      <c r="Y253" s="502"/>
      <c r="AA253" s="507"/>
      <c r="AB253" s="507"/>
      <c r="AC253" s="507"/>
      <c r="AD253" s="117"/>
      <c r="AE253" s="13"/>
      <c r="AF253" s="75"/>
      <c r="AG253" s="455" cm="1">
        <f t="array" ref="AG253">SUM(IF(ISBLANK(D253:Q253),1,0))</f>
        <v>0</v>
      </c>
      <c r="AH253" s="455" cm="1">
        <f t="array" ref="AH253">IF(SUM(IF(ISBLANK(S253:Y253),0,1))&gt;0,0,1)</f>
        <v>0</v>
      </c>
    </row>
    <row r="254" spans="1:34" s="31" customFormat="1" ht="30" customHeight="1" x14ac:dyDescent="0.35">
      <c r="A254" s="48">
        <f t="shared" si="12"/>
        <v>0</v>
      </c>
      <c r="D254" s="418">
        <f t="shared" si="15"/>
        <v>242</v>
      </c>
      <c r="E254" s="449" t="s">
        <v>1632</v>
      </c>
      <c r="F254" s="449" t="s">
        <v>1633</v>
      </c>
      <c r="G254" s="449" t="s">
        <v>1324</v>
      </c>
      <c r="H254" s="449" t="s">
        <v>1324</v>
      </c>
      <c r="I254" s="449" t="s">
        <v>403</v>
      </c>
      <c r="J254" s="449" t="s">
        <v>1634</v>
      </c>
      <c r="K254" s="449" t="s">
        <v>1698</v>
      </c>
      <c r="L254" s="449" t="s">
        <v>1711</v>
      </c>
      <c r="M254" s="449" t="str">
        <f t="shared" si="13"/>
        <v>Y</v>
      </c>
      <c r="N254" s="449" t="s">
        <v>1658</v>
      </c>
      <c r="O254" s="449" t="str">
        <f t="shared" si="14"/>
        <v>N</v>
      </c>
      <c r="P254" s="449" t="s">
        <v>403</v>
      </c>
      <c r="Q254" s="449" t="s">
        <v>1712</v>
      </c>
      <c r="R254" s="78"/>
      <c r="S254" s="502" t="s">
        <v>1639</v>
      </c>
      <c r="T254" s="502" t="s">
        <v>1640</v>
      </c>
      <c r="U254" s="502" t="s">
        <v>1641</v>
      </c>
      <c r="V254" s="502" t="s">
        <v>1515</v>
      </c>
      <c r="W254" s="502" t="s">
        <v>1642</v>
      </c>
      <c r="X254" s="502"/>
      <c r="Y254" s="502"/>
      <c r="AA254" s="507"/>
      <c r="AB254" s="507"/>
      <c r="AC254" s="507"/>
      <c r="AD254" s="117"/>
      <c r="AE254" s="13"/>
      <c r="AF254" s="75"/>
      <c r="AG254" s="455" cm="1">
        <f t="array" ref="AG254">SUM(IF(ISBLANK(D254:Q254),1,0))</f>
        <v>0</v>
      </c>
      <c r="AH254" s="455" cm="1">
        <f t="array" ref="AH254">IF(SUM(IF(ISBLANK(S254:Y254),0,1))&gt;0,0,1)</f>
        <v>0</v>
      </c>
    </row>
    <row r="255" spans="1:34" s="31" customFormat="1" ht="30" customHeight="1" x14ac:dyDescent="0.35">
      <c r="A255" s="48">
        <f t="shared" si="12"/>
        <v>0</v>
      </c>
      <c r="D255" s="418">
        <f t="shared" si="15"/>
        <v>243</v>
      </c>
      <c r="E255" s="449" t="s">
        <v>1632</v>
      </c>
      <c r="F255" s="449" t="s">
        <v>1633</v>
      </c>
      <c r="G255" s="449" t="s">
        <v>1324</v>
      </c>
      <c r="H255" s="449" t="s">
        <v>1324</v>
      </c>
      <c r="I255" s="449" t="s">
        <v>403</v>
      </c>
      <c r="J255" s="449" t="s">
        <v>1634</v>
      </c>
      <c r="K255" s="449" t="s">
        <v>1698</v>
      </c>
      <c r="L255" s="449" t="s">
        <v>1711</v>
      </c>
      <c r="M255" s="449" t="str">
        <f t="shared" si="13"/>
        <v>Y</v>
      </c>
      <c r="N255" s="449" t="s">
        <v>1660</v>
      </c>
      <c r="O255" s="449" t="str">
        <f t="shared" si="14"/>
        <v>N</v>
      </c>
      <c r="P255" s="449" t="s">
        <v>403</v>
      </c>
      <c r="Q255" s="449" t="s">
        <v>1712</v>
      </c>
      <c r="R255" s="78"/>
      <c r="S255" s="502" t="s">
        <v>1639</v>
      </c>
      <c r="T255" s="502" t="s">
        <v>1640</v>
      </c>
      <c r="U255" s="502" t="s">
        <v>1641</v>
      </c>
      <c r="V255" s="502" t="s">
        <v>1515</v>
      </c>
      <c r="W255" s="502" t="s">
        <v>1642</v>
      </c>
      <c r="X255" s="502"/>
      <c r="Y255" s="502"/>
      <c r="AA255" s="507"/>
      <c r="AB255" s="507"/>
      <c r="AC255" s="507"/>
      <c r="AD255" s="117"/>
      <c r="AE255" s="13"/>
      <c r="AF255" s="75"/>
      <c r="AG255" s="455" cm="1">
        <f t="array" ref="AG255">SUM(IF(ISBLANK(D255:Q255),1,0))</f>
        <v>0</v>
      </c>
      <c r="AH255" s="455" cm="1">
        <f t="array" ref="AH255">IF(SUM(IF(ISBLANK(S255:Y255),0,1))&gt;0,0,1)</f>
        <v>0</v>
      </c>
    </row>
    <row r="256" spans="1:34" s="31" customFormat="1" ht="30" customHeight="1" x14ac:dyDescent="0.35">
      <c r="A256" s="48">
        <f t="shared" si="12"/>
        <v>0</v>
      </c>
      <c r="D256" s="418">
        <f t="shared" si="15"/>
        <v>244</v>
      </c>
      <c r="E256" s="449" t="s">
        <v>1632</v>
      </c>
      <c r="F256" s="449" t="s">
        <v>1633</v>
      </c>
      <c r="G256" s="449" t="s">
        <v>1324</v>
      </c>
      <c r="H256" s="449" t="s">
        <v>1324</v>
      </c>
      <c r="I256" s="449" t="s">
        <v>403</v>
      </c>
      <c r="J256" s="449" t="s">
        <v>1634</v>
      </c>
      <c r="K256" s="449" t="s">
        <v>1698</v>
      </c>
      <c r="L256" s="449" t="s">
        <v>1711</v>
      </c>
      <c r="M256" s="449" t="str">
        <f t="shared" si="13"/>
        <v>Y</v>
      </c>
      <c r="N256" s="449" t="s">
        <v>1661</v>
      </c>
      <c r="O256" s="449" t="str">
        <f t="shared" si="14"/>
        <v>N</v>
      </c>
      <c r="P256" s="449" t="s">
        <v>403</v>
      </c>
      <c r="Q256" s="449" t="s">
        <v>1712</v>
      </c>
      <c r="R256" s="78"/>
      <c r="S256" s="502" t="s">
        <v>1639</v>
      </c>
      <c r="T256" s="502" t="s">
        <v>1640</v>
      </c>
      <c r="U256" s="502" t="s">
        <v>1641</v>
      </c>
      <c r="V256" s="502" t="s">
        <v>1515</v>
      </c>
      <c r="W256" s="502" t="s">
        <v>1642</v>
      </c>
      <c r="X256" s="502"/>
      <c r="Y256" s="502"/>
      <c r="AA256" s="507"/>
      <c r="AB256" s="507"/>
      <c r="AC256" s="507"/>
      <c r="AD256" s="117"/>
      <c r="AE256" s="13"/>
      <c r="AF256" s="75"/>
      <c r="AG256" s="455" cm="1">
        <f t="array" ref="AG256">SUM(IF(ISBLANK(D256:Q256),1,0))</f>
        <v>0</v>
      </c>
      <c r="AH256" s="455" cm="1">
        <f t="array" ref="AH256">IF(SUM(IF(ISBLANK(S256:Y256),0,1))&gt;0,0,1)</f>
        <v>0</v>
      </c>
    </row>
    <row r="257" spans="1:34" s="31" customFormat="1" ht="30" customHeight="1" x14ac:dyDescent="0.35">
      <c r="A257" s="48">
        <f t="shared" si="12"/>
        <v>0</v>
      </c>
      <c r="D257" s="418">
        <f t="shared" si="15"/>
        <v>245</v>
      </c>
      <c r="E257" s="449" t="s">
        <v>1632</v>
      </c>
      <c r="F257" s="449" t="s">
        <v>1633</v>
      </c>
      <c r="G257" s="449" t="s">
        <v>1324</v>
      </c>
      <c r="H257" s="449" t="s">
        <v>1324</v>
      </c>
      <c r="I257" s="449" t="s">
        <v>1324</v>
      </c>
      <c r="J257" s="449" t="s">
        <v>1634</v>
      </c>
      <c r="K257" s="449" t="s">
        <v>1698</v>
      </c>
      <c r="L257" s="449" t="s">
        <v>1713</v>
      </c>
      <c r="M257" s="449" t="str">
        <f t="shared" si="13"/>
        <v>Y</v>
      </c>
      <c r="N257" s="449" t="s">
        <v>1663</v>
      </c>
      <c r="O257" s="449" t="str">
        <f t="shared" si="14"/>
        <v>Y</v>
      </c>
      <c r="P257" s="449" t="s">
        <v>1664</v>
      </c>
      <c r="Q257" s="449" t="s">
        <v>1714</v>
      </c>
      <c r="R257" s="78"/>
      <c r="S257" s="502" t="s">
        <v>1639</v>
      </c>
      <c r="T257" s="502" t="s">
        <v>1640</v>
      </c>
      <c r="U257" s="502" t="s">
        <v>1641</v>
      </c>
      <c r="V257" s="502" t="s">
        <v>1515</v>
      </c>
      <c r="W257" s="502" t="s">
        <v>1642</v>
      </c>
      <c r="X257" s="502"/>
      <c r="Y257" s="502"/>
      <c r="AA257" s="507"/>
      <c r="AB257" s="507"/>
      <c r="AC257" s="507"/>
      <c r="AD257" s="117"/>
      <c r="AE257" s="13"/>
      <c r="AF257" s="75"/>
      <c r="AG257" s="455" cm="1">
        <f t="array" ref="AG257">SUM(IF(ISBLANK(D257:Q257),1,0))</f>
        <v>0</v>
      </c>
      <c r="AH257" s="455" cm="1">
        <f t="array" ref="AH257">IF(SUM(IF(ISBLANK(S257:Y257),0,1))&gt;0,0,1)</f>
        <v>0</v>
      </c>
    </row>
    <row r="258" spans="1:34" s="31" customFormat="1" ht="30" customHeight="1" x14ac:dyDescent="0.35">
      <c r="A258" s="48">
        <f t="shared" si="12"/>
        <v>0</v>
      </c>
      <c r="D258" s="418">
        <f t="shared" si="15"/>
        <v>246</v>
      </c>
      <c r="E258" s="449" t="s">
        <v>1632</v>
      </c>
      <c r="F258" s="449" t="s">
        <v>1633</v>
      </c>
      <c r="G258" s="449" t="s">
        <v>1324</v>
      </c>
      <c r="H258" s="449" t="s">
        <v>1324</v>
      </c>
      <c r="I258" s="449" t="s">
        <v>1324</v>
      </c>
      <c r="J258" s="449" t="s">
        <v>1634</v>
      </c>
      <c r="K258" s="449" t="s">
        <v>1698</v>
      </c>
      <c r="L258" s="449" t="s">
        <v>1713</v>
      </c>
      <c r="M258" s="449" t="str">
        <f t="shared" si="13"/>
        <v>Y</v>
      </c>
      <c r="N258" s="449" t="s">
        <v>1663</v>
      </c>
      <c r="O258" s="449" t="str">
        <f t="shared" si="14"/>
        <v>Y</v>
      </c>
      <c r="P258" s="449" t="s">
        <v>1667</v>
      </c>
      <c r="Q258" s="449" t="s">
        <v>1714</v>
      </c>
      <c r="R258" s="78"/>
      <c r="S258" s="502" t="s">
        <v>1639</v>
      </c>
      <c r="T258" s="502" t="s">
        <v>1640</v>
      </c>
      <c r="U258" s="502" t="s">
        <v>1641</v>
      </c>
      <c r="V258" s="502" t="s">
        <v>1515</v>
      </c>
      <c r="W258" s="502" t="s">
        <v>1642</v>
      </c>
      <c r="X258" s="502"/>
      <c r="Y258" s="502"/>
      <c r="AA258" s="507"/>
      <c r="AB258" s="507"/>
      <c r="AC258" s="507"/>
      <c r="AD258" s="117"/>
      <c r="AE258" s="13"/>
      <c r="AF258" s="75"/>
      <c r="AG258" s="455" cm="1">
        <f t="array" ref="AG258">SUM(IF(ISBLANK(D258:Q258),1,0))</f>
        <v>0</v>
      </c>
      <c r="AH258" s="455" cm="1">
        <f t="array" ref="AH258">IF(SUM(IF(ISBLANK(S258:Y258),0,1))&gt;0,0,1)</f>
        <v>0</v>
      </c>
    </row>
    <row r="259" spans="1:34" s="31" customFormat="1" ht="30" customHeight="1" x14ac:dyDescent="0.35">
      <c r="A259" s="48">
        <f t="shared" si="12"/>
        <v>0</v>
      </c>
      <c r="D259" s="418">
        <f t="shared" si="15"/>
        <v>247</v>
      </c>
      <c r="E259" s="449" t="s">
        <v>1632</v>
      </c>
      <c r="F259" s="449" t="s">
        <v>1633</v>
      </c>
      <c r="G259" s="449" t="s">
        <v>1324</v>
      </c>
      <c r="H259" s="449" t="s">
        <v>1324</v>
      </c>
      <c r="I259" s="449" t="s">
        <v>1324</v>
      </c>
      <c r="J259" s="449" t="s">
        <v>1634</v>
      </c>
      <c r="K259" s="449" t="s">
        <v>1698</v>
      </c>
      <c r="L259" s="449" t="s">
        <v>1713</v>
      </c>
      <c r="M259" s="449" t="str">
        <f t="shared" si="13"/>
        <v>Y</v>
      </c>
      <c r="N259" s="449" t="s">
        <v>1663</v>
      </c>
      <c r="O259" s="449" t="str">
        <f t="shared" si="14"/>
        <v>Y</v>
      </c>
      <c r="P259" s="449" t="s">
        <v>1668</v>
      </c>
      <c r="Q259" s="449" t="s">
        <v>1714</v>
      </c>
      <c r="R259" s="78"/>
      <c r="S259" s="502" t="s">
        <v>1639</v>
      </c>
      <c r="T259" s="502" t="s">
        <v>1640</v>
      </c>
      <c r="U259" s="502" t="s">
        <v>1641</v>
      </c>
      <c r="V259" s="502" t="s">
        <v>1515</v>
      </c>
      <c r="W259" s="502" t="s">
        <v>1642</v>
      </c>
      <c r="X259" s="502"/>
      <c r="Y259" s="502"/>
      <c r="AA259" s="507"/>
      <c r="AB259" s="507"/>
      <c r="AC259" s="507"/>
      <c r="AD259" s="117"/>
      <c r="AE259" s="13"/>
      <c r="AF259" s="75"/>
      <c r="AG259" s="455" cm="1">
        <f t="array" ref="AG259">SUM(IF(ISBLANK(D259:Q259),1,0))</f>
        <v>0</v>
      </c>
      <c r="AH259" s="455" cm="1">
        <f t="array" ref="AH259">IF(SUM(IF(ISBLANK(S259:Y259),0,1))&gt;0,0,1)</f>
        <v>0</v>
      </c>
    </row>
    <row r="260" spans="1:34" s="31" customFormat="1" ht="30" customHeight="1" x14ac:dyDescent="0.35">
      <c r="A260" s="48">
        <f t="shared" si="12"/>
        <v>0</v>
      </c>
      <c r="D260" s="418">
        <f t="shared" si="15"/>
        <v>248</v>
      </c>
      <c r="E260" s="449" t="s">
        <v>1632</v>
      </c>
      <c r="F260" s="449" t="s">
        <v>1633</v>
      </c>
      <c r="G260" s="449" t="s">
        <v>1324</v>
      </c>
      <c r="H260" s="449" t="s">
        <v>1324</v>
      </c>
      <c r="I260" s="449" t="s">
        <v>1324</v>
      </c>
      <c r="J260" s="449" t="s">
        <v>1634</v>
      </c>
      <c r="K260" s="449" t="s">
        <v>1698</v>
      </c>
      <c r="L260" s="449" t="s">
        <v>1713</v>
      </c>
      <c r="M260" s="449" t="str">
        <f t="shared" si="13"/>
        <v>Y</v>
      </c>
      <c r="N260" s="449" t="s">
        <v>1663</v>
      </c>
      <c r="O260" s="449" t="str">
        <f t="shared" si="14"/>
        <v>Y</v>
      </c>
      <c r="P260" s="449" t="s">
        <v>1669</v>
      </c>
      <c r="Q260" s="449" t="s">
        <v>1714</v>
      </c>
      <c r="R260" s="78"/>
      <c r="S260" s="502" t="s">
        <v>1639</v>
      </c>
      <c r="T260" s="502" t="s">
        <v>1640</v>
      </c>
      <c r="U260" s="502" t="s">
        <v>1641</v>
      </c>
      <c r="V260" s="502" t="s">
        <v>1515</v>
      </c>
      <c r="W260" s="502" t="s">
        <v>1642</v>
      </c>
      <c r="X260" s="502" t="s">
        <v>1666</v>
      </c>
      <c r="Y260" s="502"/>
      <c r="AA260" s="507"/>
      <c r="AB260" s="507"/>
      <c r="AC260" s="507"/>
      <c r="AD260" s="117"/>
      <c r="AE260" s="13"/>
      <c r="AF260" s="75"/>
      <c r="AG260" s="455" cm="1">
        <f t="array" ref="AG260">SUM(IF(ISBLANK(D260:Q260),1,0))</f>
        <v>0</v>
      </c>
      <c r="AH260" s="455" cm="1">
        <f t="array" ref="AH260">IF(SUM(IF(ISBLANK(S260:Y260),0,1))&gt;0,0,1)</f>
        <v>0</v>
      </c>
    </row>
    <row r="261" spans="1:34" s="31" customFormat="1" ht="30" customHeight="1" x14ac:dyDescent="0.35">
      <c r="A261" s="48">
        <f t="shared" si="12"/>
        <v>0</v>
      </c>
      <c r="D261" s="418">
        <f t="shared" si="15"/>
        <v>249</v>
      </c>
      <c r="E261" s="449" t="s">
        <v>1632</v>
      </c>
      <c r="F261" s="449" t="s">
        <v>1633</v>
      </c>
      <c r="G261" s="449" t="s">
        <v>1670</v>
      </c>
      <c r="H261" s="449" t="s">
        <v>1670</v>
      </c>
      <c r="I261" s="449" t="s">
        <v>403</v>
      </c>
      <c r="J261" s="449" t="s">
        <v>1634</v>
      </c>
      <c r="K261" s="449" t="s">
        <v>1698</v>
      </c>
      <c r="L261" s="449" t="s">
        <v>1715</v>
      </c>
      <c r="M261" s="449" t="str">
        <f t="shared" si="13"/>
        <v>Y</v>
      </c>
      <c r="N261" s="449" t="s">
        <v>1716</v>
      </c>
      <c r="O261" s="449" t="str">
        <f t="shared" si="14"/>
        <v>N</v>
      </c>
      <c r="P261" s="449" t="s">
        <v>403</v>
      </c>
      <c r="Q261" s="449" t="s">
        <v>1717</v>
      </c>
      <c r="R261" s="78"/>
      <c r="S261" s="502" t="s">
        <v>1674</v>
      </c>
      <c r="T261" s="502" t="s">
        <v>1675</v>
      </c>
      <c r="U261" s="502" t="s">
        <v>1676</v>
      </c>
      <c r="V261" s="502" t="s">
        <v>1677</v>
      </c>
      <c r="W261" s="502" t="s">
        <v>1678</v>
      </c>
      <c r="X261" s="502" t="s">
        <v>1685</v>
      </c>
      <c r="Y261" s="502" t="s">
        <v>1333</v>
      </c>
      <c r="AA261" s="507"/>
      <c r="AB261" s="507"/>
      <c r="AC261" s="507"/>
      <c r="AD261" s="117"/>
      <c r="AE261" s="13"/>
      <c r="AF261" s="75"/>
      <c r="AG261" s="455" cm="1">
        <f t="array" ref="AG261">SUM(IF(ISBLANK(D261:Q261),1,0))</f>
        <v>0</v>
      </c>
      <c r="AH261" s="455" cm="1">
        <f t="array" ref="AH261">IF(SUM(IF(ISBLANK(S261:Y261),0,1))&gt;0,0,1)</f>
        <v>0</v>
      </c>
    </row>
    <row r="262" spans="1:34" s="31" customFormat="1" ht="30" customHeight="1" x14ac:dyDescent="0.35">
      <c r="A262" s="48">
        <f t="shared" si="12"/>
        <v>0</v>
      </c>
      <c r="D262" s="418">
        <f t="shared" si="15"/>
        <v>250</v>
      </c>
      <c r="E262" s="449" t="s">
        <v>1632</v>
      </c>
      <c r="F262" s="449" t="s">
        <v>1633</v>
      </c>
      <c r="G262" s="449" t="s">
        <v>1670</v>
      </c>
      <c r="H262" s="449" t="s">
        <v>1670</v>
      </c>
      <c r="I262" s="449" t="s">
        <v>403</v>
      </c>
      <c r="J262" s="449" t="s">
        <v>1634</v>
      </c>
      <c r="K262" s="449" t="s">
        <v>1698</v>
      </c>
      <c r="L262" s="449" t="s">
        <v>1715</v>
      </c>
      <c r="M262" s="449" t="str">
        <f t="shared" si="13"/>
        <v>Y</v>
      </c>
      <c r="N262" s="449" t="s">
        <v>1680</v>
      </c>
      <c r="O262" s="449" t="str">
        <f t="shared" si="14"/>
        <v>N</v>
      </c>
      <c r="P262" s="449" t="s">
        <v>403</v>
      </c>
      <c r="Q262" s="449" t="s">
        <v>1717</v>
      </c>
      <c r="R262" s="78"/>
      <c r="S262" s="502" t="s">
        <v>1674</v>
      </c>
      <c r="T262" s="502" t="s">
        <v>1675</v>
      </c>
      <c r="U262" s="502"/>
      <c r="V262" s="502"/>
      <c r="W262" s="502"/>
      <c r="X262" s="502"/>
      <c r="Y262" s="502"/>
      <c r="AA262" s="507"/>
      <c r="AB262" s="507"/>
      <c r="AC262" s="507"/>
      <c r="AD262" s="117"/>
      <c r="AE262" s="13"/>
      <c r="AF262" s="75"/>
      <c r="AG262" s="455" cm="1">
        <f t="array" ref="AG262">SUM(IF(ISBLANK(D262:Q262),1,0))</f>
        <v>0</v>
      </c>
      <c r="AH262" s="455" cm="1">
        <f t="array" ref="AH262">IF(SUM(IF(ISBLANK(S262:Y262),0,1))&gt;0,0,1)</f>
        <v>0</v>
      </c>
    </row>
    <row r="263" spans="1:34" s="31" customFormat="1" ht="30" customHeight="1" x14ac:dyDescent="0.35">
      <c r="A263" s="48">
        <f t="shared" si="12"/>
        <v>0</v>
      </c>
      <c r="D263" s="418">
        <f t="shared" si="15"/>
        <v>251</v>
      </c>
      <c r="E263" s="449" t="s">
        <v>1632</v>
      </c>
      <c r="F263" s="449" t="s">
        <v>1633</v>
      </c>
      <c r="G263" s="449" t="s">
        <v>1670</v>
      </c>
      <c r="H263" s="449" t="s">
        <v>1670</v>
      </c>
      <c r="I263" s="449" t="s">
        <v>403</v>
      </c>
      <c r="J263" s="449" t="s">
        <v>1634</v>
      </c>
      <c r="K263" s="449" t="s">
        <v>1698</v>
      </c>
      <c r="L263" s="449" t="s">
        <v>1715</v>
      </c>
      <c r="M263" s="449" t="str">
        <f t="shared" si="13"/>
        <v>Y</v>
      </c>
      <c r="N263" s="449" t="s">
        <v>1681</v>
      </c>
      <c r="O263" s="449" t="str">
        <f t="shared" si="14"/>
        <v>N</v>
      </c>
      <c r="P263" s="449" t="s">
        <v>403</v>
      </c>
      <c r="Q263" s="449" t="s">
        <v>1717</v>
      </c>
      <c r="R263" s="78"/>
      <c r="S263" s="502" t="s">
        <v>1674</v>
      </c>
      <c r="T263" s="502" t="s">
        <v>1675</v>
      </c>
      <c r="U263" s="502" t="s">
        <v>1676</v>
      </c>
      <c r="V263" s="502" t="s">
        <v>1682</v>
      </c>
      <c r="W263" s="502"/>
      <c r="X263" s="502"/>
      <c r="Y263" s="502"/>
      <c r="AA263" s="507"/>
      <c r="AB263" s="507"/>
      <c r="AC263" s="507"/>
      <c r="AD263" s="117"/>
      <c r="AE263" s="13"/>
      <c r="AF263" s="75"/>
      <c r="AG263" s="455" cm="1">
        <f t="array" ref="AG263">SUM(IF(ISBLANK(D263:Q263),1,0))</f>
        <v>0</v>
      </c>
      <c r="AH263" s="455" cm="1">
        <f t="array" ref="AH263">IF(SUM(IF(ISBLANK(S263:Y263),0,1))&gt;0,0,1)</f>
        <v>0</v>
      </c>
    </row>
    <row r="264" spans="1:34" s="31" customFormat="1" ht="30" customHeight="1" x14ac:dyDescent="0.35">
      <c r="A264" s="48">
        <f t="shared" si="12"/>
        <v>0</v>
      </c>
      <c r="D264" s="418">
        <f t="shared" si="15"/>
        <v>252</v>
      </c>
      <c r="E264" s="449" t="s">
        <v>1632</v>
      </c>
      <c r="F264" s="449" t="s">
        <v>1633</v>
      </c>
      <c r="G264" s="449" t="s">
        <v>1670</v>
      </c>
      <c r="H264" s="449" t="s">
        <v>1670</v>
      </c>
      <c r="I264" s="449" t="s">
        <v>403</v>
      </c>
      <c r="J264" s="449" t="s">
        <v>1634</v>
      </c>
      <c r="K264" s="449" t="s">
        <v>1698</v>
      </c>
      <c r="L264" s="449" t="s">
        <v>1715</v>
      </c>
      <c r="M264" s="449" t="str">
        <f t="shared" si="13"/>
        <v>Y</v>
      </c>
      <c r="N264" s="449" t="s">
        <v>1683</v>
      </c>
      <c r="O264" s="449" t="str">
        <f t="shared" si="14"/>
        <v>N</v>
      </c>
      <c r="P264" s="449" t="s">
        <v>403</v>
      </c>
      <c r="Q264" s="449" t="s">
        <v>1717</v>
      </c>
      <c r="R264" s="78"/>
      <c r="S264" s="502" t="s">
        <v>1674</v>
      </c>
      <c r="T264" s="502" t="s">
        <v>1675</v>
      </c>
      <c r="U264" s="502" t="s">
        <v>1677</v>
      </c>
      <c r="V264" s="502" t="s">
        <v>1333</v>
      </c>
      <c r="W264" s="502"/>
      <c r="X264" s="502"/>
      <c r="Y264" s="502"/>
      <c r="AA264" s="507"/>
      <c r="AB264" s="507"/>
      <c r="AC264" s="507"/>
      <c r="AD264" s="117"/>
      <c r="AE264" s="13"/>
      <c r="AF264" s="75"/>
      <c r="AG264" s="455" cm="1">
        <f t="array" ref="AG264">SUM(IF(ISBLANK(D264:Q264),1,0))</f>
        <v>0</v>
      </c>
      <c r="AH264" s="455" cm="1">
        <f t="array" ref="AH264">IF(SUM(IF(ISBLANK(S264:Y264),0,1))&gt;0,0,1)</f>
        <v>0</v>
      </c>
    </row>
    <row r="265" spans="1:34" s="31" customFormat="1" ht="30" customHeight="1" x14ac:dyDescent="0.35">
      <c r="A265" s="48">
        <f t="shared" si="12"/>
        <v>0</v>
      </c>
      <c r="D265" s="418">
        <f t="shared" si="15"/>
        <v>253</v>
      </c>
      <c r="E265" s="449" t="s">
        <v>1632</v>
      </c>
      <c r="F265" s="449" t="s">
        <v>1633</v>
      </c>
      <c r="G265" s="449" t="s">
        <v>1670</v>
      </c>
      <c r="H265" s="449" t="s">
        <v>1670</v>
      </c>
      <c r="I265" s="449" t="s">
        <v>403</v>
      </c>
      <c r="J265" s="449" t="s">
        <v>1634</v>
      </c>
      <c r="K265" s="449" t="s">
        <v>1698</v>
      </c>
      <c r="L265" s="449" t="s">
        <v>1715</v>
      </c>
      <c r="M265" s="449" t="str">
        <f t="shared" si="13"/>
        <v>Y</v>
      </c>
      <c r="N265" s="449" t="s">
        <v>1684</v>
      </c>
      <c r="O265" s="449" t="str">
        <f t="shared" si="14"/>
        <v>N</v>
      </c>
      <c r="P265" s="449" t="s">
        <v>403</v>
      </c>
      <c r="Q265" s="449" t="s">
        <v>1717</v>
      </c>
      <c r="R265" s="78"/>
      <c r="S265" s="502" t="s">
        <v>1685</v>
      </c>
      <c r="T265" s="502"/>
      <c r="U265" s="502"/>
      <c r="V265" s="502"/>
      <c r="W265" s="502"/>
      <c r="X265" s="502"/>
      <c r="Y265" s="502"/>
      <c r="AA265" s="507"/>
      <c r="AB265" s="507"/>
      <c r="AC265" s="507"/>
      <c r="AD265" s="117"/>
      <c r="AE265" s="13"/>
      <c r="AF265" s="75"/>
      <c r="AG265" s="455" cm="1">
        <f t="array" ref="AG265">SUM(IF(ISBLANK(D265:Q265),1,0))</f>
        <v>0</v>
      </c>
      <c r="AH265" s="455" cm="1">
        <f t="array" ref="AH265">IF(SUM(IF(ISBLANK(S265:Y265),0,1))&gt;0,0,1)</f>
        <v>0</v>
      </c>
    </row>
    <row r="266" spans="1:34" s="31" customFormat="1" ht="30" customHeight="1" x14ac:dyDescent="0.35">
      <c r="A266" s="48">
        <f t="shared" si="12"/>
        <v>0</v>
      </c>
      <c r="D266" s="418">
        <f t="shared" si="15"/>
        <v>254</v>
      </c>
      <c r="E266" s="449" t="s">
        <v>1632</v>
      </c>
      <c r="F266" s="449" t="s">
        <v>1633</v>
      </c>
      <c r="G266" s="449" t="s">
        <v>1324</v>
      </c>
      <c r="H266" s="449" t="s">
        <v>1324</v>
      </c>
      <c r="I266" s="449" t="s">
        <v>403</v>
      </c>
      <c r="J266" s="449" t="s">
        <v>1634</v>
      </c>
      <c r="K266" s="449" t="s">
        <v>1698</v>
      </c>
      <c r="L266" s="449" t="s">
        <v>1718</v>
      </c>
      <c r="M266" s="449" t="str">
        <f t="shared" si="13"/>
        <v>Y</v>
      </c>
      <c r="N266" s="449" t="s">
        <v>1687</v>
      </c>
      <c r="O266" s="449" t="str">
        <f t="shared" si="14"/>
        <v>N</v>
      </c>
      <c r="P266" s="449" t="s">
        <v>403</v>
      </c>
      <c r="Q266" s="449" t="s">
        <v>1688</v>
      </c>
      <c r="R266" s="78"/>
      <c r="S266" s="502" t="s">
        <v>1639</v>
      </c>
      <c r="T266" s="502" t="s">
        <v>1640</v>
      </c>
      <c r="U266" s="502"/>
      <c r="V266" s="502"/>
      <c r="W266" s="502"/>
      <c r="X266" s="502"/>
      <c r="Y266" s="502"/>
      <c r="AA266" s="507"/>
      <c r="AB266" s="507"/>
      <c r="AC266" s="507"/>
      <c r="AD266" s="117"/>
      <c r="AE266" s="13"/>
      <c r="AF266" s="75"/>
      <c r="AG266" s="455" cm="1">
        <f t="array" ref="AG266">SUM(IF(ISBLANK(D266:Q266),1,0))</f>
        <v>0</v>
      </c>
      <c r="AH266" s="455" cm="1">
        <f t="array" ref="AH266">IF(SUM(IF(ISBLANK(S266:Y266),0,1))&gt;0,0,1)</f>
        <v>0</v>
      </c>
    </row>
    <row r="267" spans="1:34" s="31" customFormat="1" ht="30" customHeight="1" x14ac:dyDescent="0.35">
      <c r="A267" s="48">
        <f t="shared" si="12"/>
        <v>0</v>
      </c>
      <c r="D267" s="418">
        <f t="shared" si="15"/>
        <v>255</v>
      </c>
      <c r="E267" s="449" t="s">
        <v>1632</v>
      </c>
      <c r="F267" s="449" t="s">
        <v>1633</v>
      </c>
      <c r="G267" s="449" t="s">
        <v>1324</v>
      </c>
      <c r="H267" s="449" t="s">
        <v>1324</v>
      </c>
      <c r="I267" s="449" t="s">
        <v>403</v>
      </c>
      <c r="J267" s="449" t="s">
        <v>1634</v>
      </c>
      <c r="K267" s="449" t="s">
        <v>1698</v>
      </c>
      <c r="L267" s="449" t="s">
        <v>1718</v>
      </c>
      <c r="M267" s="449" t="str">
        <f t="shared" si="13"/>
        <v>Y</v>
      </c>
      <c r="N267" s="449" t="s">
        <v>1689</v>
      </c>
      <c r="O267" s="449" t="str">
        <f t="shared" si="14"/>
        <v>N</v>
      </c>
      <c r="P267" s="449" t="s">
        <v>403</v>
      </c>
      <c r="Q267" s="449" t="s">
        <v>1688</v>
      </c>
      <c r="R267" s="78"/>
      <c r="S267" s="502" t="s">
        <v>1639</v>
      </c>
      <c r="T267" s="502" t="s">
        <v>1640</v>
      </c>
      <c r="U267" s="502"/>
      <c r="V267" s="502"/>
      <c r="W267" s="502"/>
      <c r="X267" s="502"/>
      <c r="Y267" s="502"/>
      <c r="AA267" s="507"/>
      <c r="AB267" s="507"/>
      <c r="AC267" s="507"/>
      <c r="AD267" s="117"/>
      <c r="AE267" s="13"/>
      <c r="AF267" s="75"/>
      <c r="AG267" s="455" cm="1">
        <f t="array" ref="AG267">SUM(IF(ISBLANK(D267:Q267),1,0))</f>
        <v>0</v>
      </c>
      <c r="AH267" s="455" cm="1">
        <f t="array" ref="AH267">IF(SUM(IF(ISBLANK(S267:Y267),0,1))&gt;0,0,1)</f>
        <v>0</v>
      </c>
    </row>
    <row r="268" spans="1:34" s="31" customFormat="1" ht="30" customHeight="1" x14ac:dyDescent="0.35">
      <c r="A268" s="48">
        <f t="shared" si="12"/>
        <v>0</v>
      </c>
      <c r="D268" s="418">
        <f t="shared" si="15"/>
        <v>256</v>
      </c>
      <c r="E268" s="449" t="s">
        <v>1632</v>
      </c>
      <c r="F268" s="449" t="s">
        <v>1633</v>
      </c>
      <c r="G268" s="449" t="s">
        <v>1324</v>
      </c>
      <c r="H268" s="449" t="s">
        <v>1324</v>
      </c>
      <c r="I268" s="449" t="s">
        <v>403</v>
      </c>
      <c r="J268" s="449" t="s">
        <v>1634</v>
      </c>
      <c r="K268" s="449" t="s">
        <v>1698</v>
      </c>
      <c r="L268" s="449" t="s">
        <v>1718</v>
      </c>
      <c r="M268" s="449" t="str">
        <f t="shared" si="13"/>
        <v>Y</v>
      </c>
      <c r="N268" s="449" t="s">
        <v>1690</v>
      </c>
      <c r="O268" s="449" t="str">
        <f t="shared" si="14"/>
        <v>N</v>
      </c>
      <c r="P268" s="449" t="s">
        <v>403</v>
      </c>
      <c r="Q268" s="449" t="s">
        <v>1688</v>
      </c>
      <c r="R268" s="78"/>
      <c r="S268" s="502" t="s">
        <v>1639</v>
      </c>
      <c r="T268" s="502" t="s">
        <v>1640</v>
      </c>
      <c r="U268" s="502"/>
      <c r="V268" s="502"/>
      <c r="W268" s="502"/>
      <c r="X268" s="502"/>
      <c r="Y268" s="502"/>
      <c r="AA268" s="507"/>
      <c r="AB268" s="507"/>
      <c r="AC268" s="507"/>
      <c r="AD268" s="117"/>
      <c r="AE268" s="13"/>
      <c r="AF268" s="75"/>
      <c r="AG268" s="455" cm="1">
        <f t="array" ref="AG268">SUM(IF(ISBLANK(D268:Q268),1,0))</f>
        <v>0</v>
      </c>
      <c r="AH268" s="455" cm="1">
        <f t="array" ref="AH268">IF(SUM(IF(ISBLANK(S268:Y268),0,1))&gt;0,0,1)</f>
        <v>0</v>
      </c>
    </row>
    <row r="269" spans="1:34" s="31" customFormat="1" ht="30" customHeight="1" x14ac:dyDescent="0.35">
      <c r="A269" s="48">
        <f t="shared" si="12"/>
        <v>0</v>
      </c>
      <c r="D269" s="418">
        <f t="shared" si="15"/>
        <v>257</v>
      </c>
      <c r="E269" s="449" t="s">
        <v>1632</v>
      </c>
      <c r="F269" s="449" t="s">
        <v>1633</v>
      </c>
      <c r="G269" s="449" t="s">
        <v>1324</v>
      </c>
      <c r="H269" s="449" t="s">
        <v>1324</v>
      </c>
      <c r="I269" s="449" t="s">
        <v>403</v>
      </c>
      <c r="J269" s="449" t="s">
        <v>1634</v>
      </c>
      <c r="K269" s="449" t="s">
        <v>1698</v>
      </c>
      <c r="L269" s="449" t="s">
        <v>1718</v>
      </c>
      <c r="M269" s="449" t="str">
        <f t="shared" si="13"/>
        <v>Y</v>
      </c>
      <c r="N269" s="449" t="s">
        <v>1691</v>
      </c>
      <c r="O269" s="449" t="str">
        <f t="shared" si="14"/>
        <v>N</v>
      </c>
      <c r="P269" s="449" t="s">
        <v>403</v>
      </c>
      <c r="Q269" s="449" t="s">
        <v>1688</v>
      </c>
      <c r="R269" s="78"/>
      <c r="S269" s="502" t="s">
        <v>1639</v>
      </c>
      <c r="T269" s="502" t="s">
        <v>1640</v>
      </c>
      <c r="U269" s="502"/>
      <c r="V269" s="502"/>
      <c r="W269" s="502"/>
      <c r="X269" s="502"/>
      <c r="Y269" s="502"/>
      <c r="AA269" s="507"/>
      <c r="AB269" s="507"/>
      <c r="AC269" s="507"/>
      <c r="AD269" s="117"/>
      <c r="AE269" s="13"/>
      <c r="AF269" s="75"/>
      <c r="AG269" s="455" cm="1">
        <f t="array" ref="AG269">SUM(IF(ISBLANK(D269:Q269),1,0))</f>
        <v>0</v>
      </c>
      <c r="AH269" s="455" cm="1">
        <f t="array" ref="AH269">IF(SUM(IF(ISBLANK(S269:Y269),0,1))&gt;0,0,1)</f>
        <v>0</v>
      </c>
    </row>
    <row r="270" spans="1:34" s="31" customFormat="1" ht="30" customHeight="1" x14ac:dyDescent="0.35">
      <c r="A270" s="48">
        <f t="shared" ref="A270:A333" si="16">SUM(AG270:AH270)</f>
        <v>0</v>
      </c>
      <c r="D270" s="418">
        <f t="shared" si="15"/>
        <v>258</v>
      </c>
      <c r="E270" s="449" t="s">
        <v>1632</v>
      </c>
      <c r="F270" s="449" t="s">
        <v>1633</v>
      </c>
      <c r="G270" s="449" t="s">
        <v>1324</v>
      </c>
      <c r="H270" s="449" t="s">
        <v>1324</v>
      </c>
      <c r="I270" s="449" t="s">
        <v>403</v>
      </c>
      <c r="J270" s="449" t="s">
        <v>1634</v>
      </c>
      <c r="K270" s="449" t="s">
        <v>1698</v>
      </c>
      <c r="L270" s="449" t="s">
        <v>1718</v>
      </c>
      <c r="M270" s="449" t="str">
        <f t="shared" ref="M270:M333" si="17">IF(N270=$N$9,"N","Y")</f>
        <v>Y</v>
      </c>
      <c r="N270" s="449" t="s">
        <v>1692</v>
      </c>
      <c r="O270" s="449" t="str">
        <f t="shared" ref="O270:O333" si="18">IF(P270=$N$9,"N","Y")</f>
        <v>N</v>
      </c>
      <c r="P270" s="449" t="s">
        <v>403</v>
      </c>
      <c r="Q270" s="449" t="s">
        <v>1688</v>
      </c>
      <c r="R270" s="78"/>
      <c r="S270" s="502" t="s">
        <v>1639</v>
      </c>
      <c r="T270" s="502" t="s">
        <v>1640</v>
      </c>
      <c r="U270" s="502"/>
      <c r="V270" s="502"/>
      <c r="W270" s="502"/>
      <c r="X270" s="502"/>
      <c r="Y270" s="502"/>
      <c r="AA270" s="507"/>
      <c r="AB270" s="507"/>
      <c r="AC270" s="507"/>
      <c r="AD270" s="117"/>
      <c r="AE270" s="13"/>
      <c r="AF270" s="75"/>
      <c r="AG270" s="455" cm="1">
        <f t="array" ref="AG270">SUM(IF(ISBLANK(D270:Q270),1,0))</f>
        <v>0</v>
      </c>
      <c r="AH270" s="455" cm="1">
        <f t="array" ref="AH270">IF(SUM(IF(ISBLANK(S270:Y270),0,1))&gt;0,0,1)</f>
        <v>0</v>
      </c>
    </row>
    <row r="271" spans="1:34" s="31" customFormat="1" ht="30" customHeight="1" x14ac:dyDescent="0.35">
      <c r="A271" s="48">
        <f t="shared" si="16"/>
        <v>0</v>
      </c>
      <c r="D271" s="418">
        <f t="shared" ref="D271:D334" si="19">D270+1</f>
        <v>259</v>
      </c>
      <c r="E271" s="449" t="s">
        <v>1632</v>
      </c>
      <c r="F271" s="449" t="s">
        <v>1633</v>
      </c>
      <c r="G271" s="449" t="s">
        <v>1324</v>
      </c>
      <c r="H271" s="449" t="s">
        <v>1324</v>
      </c>
      <c r="I271" s="449" t="s">
        <v>403</v>
      </c>
      <c r="J271" s="449" t="s">
        <v>1634</v>
      </c>
      <c r="K271" s="449" t="s">
        <v>1698</v>
      </c>
      <c r="L271" s="449" t="s">
        <v>1719</v>
      </c>
      <c r="M271" s="449" t="str">
        <f t="shared" si="17"/>
        <v>Y</v>
      </c>
      <c r="N271" s="449" t="s">
        <v>1694</v>
      </c>
      <c r="O271" s="449" t="str">
        <f t="shared" si="18"/>
        <v>N</v>
      </c>
      <c r="P271" s="449" t="s">
        <v>403</v>
      </c>
      <c r="Q271" s="449" t="s">
        <v>1695</v>
      </c>
      <c r="R271" s="78"/>
      <c r="S271" s="502" t="s">
        <v>1639</v>
      </c>
      <c r="T271" s="502" t="s">
        <v>1696</v>
      </c>
      <c r="U271" s="502"/>
      <c r="V271" s="502"/>
      <c r="W271" s="502"/>
      <c r="X271" s="502"/>
      <c r="Y271" s="502"/>
      <c r="AA271" s="507"/>
      <c r="AB271" s="507"/>
      <c r="AC271" s="507"/>
      <c r="AD271" s="117"/>
      <c r="AE271" s="13"/>
      <c r="AF271" s="75"/>
      <c r="AG271" s="455" cm="1">
        <f t="array" ref="AG271">SUM(IF(ISBLANK(D271:Q271),1,0))</f>
        <v>0</v>
      </c>
      <c r="AH271" s="455" cm="1">
        <f t="array" ref="AH271">IF(SUM(IF(ISBLANK(S271:Y271),0,1))&gt;0,0,1)</f>
        <v>0</v>
      </c>
    </row>
    <row r="272" spans="1:34" s="31" customFormat="1" ht="30" customHeight="1" x14ac:dyDescent="0.35">
      <c r="A272" s="48">
        <f t="shared" si="16"/>
        <v>0</v>
      </c>
      <c r="D272" s="418">
        <f t="shared" si="19"/>
        <v>260</v>
      </c>
      <c r="E272" s="449" t="s">
        <v>1632</v>
      </c>
      <c r="F272" s="449" t="s">
        <v>1633</v>
      </c>
      <c r="G272" s="449" t="s">
        <v>1324</v>
      </c>
      <c r="H272" s="449" t="s">
        <v>1324</v>
      </c>
      <c r="I272" s="449" t="s">
        <v>403</v>
      </c>
      <c r="J272" s="449" t="s">
        <v>1634</v>
      </c>
      <c r="K272" s="449" t="s">
        <v>1698</v>
      </c>
      <c r="L272" s="449" t="s">
        <v>1719</v>
      </c>
      <c r="M272" s="449" t="str">
        <f t="shared" si="17"/>
        <v>Y</v>
      </c>
      <c r="N272" s="449" t="s">
        <v>1720</v>
      </c>
      <c r="O272" s="449" t="str">
        <f t="shared" si="18"/>
        <v>N</v>
      </c>
      <c r="P272" s="449" t="s">
        <v>403</v>
      </c>
      <c r="Q272" s="449" t="s">
        <v>1695</v>
      </c>
      <c r="R272" s="78"/>
      <c r="S272" s="502" t="s">
        <v>1639</v>
      </c>
      <c r="T272" s="502" t="s">
        <v>1696</v>
      </c>
      <c r="U272" s="502"/>
      <c r="V272" s="502"/>
      <c r="W272" s="502"/>
      <c r="X272" s="502"/>
      <c r="Y272" s="502"/>
      <c r="AA272" s="507"/>
      <c r="AB272" s="507"/>
      <c r="AC272" s="507"/>
      <c r="AD272" s="117"/>
      <c r="AE272" s="13"/>
      <c r="AF272" s="75"/>
      <c r="AG272" s="455" cm="1">
        <f t="array" ref="AG272">SUM(IF(ISBLANK(D272:Q272),1,0))</f>
        <v>0</v>
      </c>
      <c r="AH272" s="455" cm="1">
        <f t="array" ref="AH272">IF(SUM(IF(ISBLANK(S272:Y272),0,1))&gt;0,0,1)</f>
        <v>0</v>
      </c>
    </row>
    <row r="273" spans="1:34" s="31" customFormat="1" ht="30" customHeight="1" x14ac:dyDescent="0.35">
      <c r="A273" s="48">
        <f t="shared" si="16"/>
        <v>0</v>
      </c>
      <c r="D273" s="418">
        <f t="shared" si="19"/>
        <v>261</v>
      </c>
      <c r="E273" s="449" t="s">
        <v>1632</v>
      </c>
      <c r="F273" s="449" t="s">
        <v>1633</v>
      </c>
      <c r="G273" s="449" t="s">
        <v>1721</v>
      </c>
      <c r="H273" s="449" t="s">
        <v>403</v>
      </c>
      <c r="I273" s="449" t="s">
        <v>403</v>
      </c>
      <c r="J273" s="449" t="s">
        <v>1634</v>
      </c>
      <c r="K273" s="449" t="s">
        <v>1722</v>
      </c>
      <c r="L273" s="449" t="s">
        <v>1723</v>
      </c>
      <c r="M273" s="449" t="str">
        <f t="shared" si="17"/>
        <v>N</v>
      </c>
      <c r="N273" s="449" t="s">
        <v>403</v>
      </c>
      <c r="O273" s="449" t="str">
        <f t="shared" si="18"/>
        <v>N</v>
      </c>
      <c r="P273" s="449" t="s">
        <v>403</v>
      </c>
      <c r="Q273" s="449" t="s">
        <v>1724</v>
      </c>
      <c r="R273" s="78"/>
      <c r="S273" s="502" t="s">
        <v>1639</v>
      </c>
      <c r="T273" s="502" t="s">
        <v>1725</v>
      </c>
      <c r="U273" s="502"/>
      <c r="V273" s="502"/>
      <c r="W273" s="502"/>
      <c r="X273" s="502"/>
      <c r="Y273" s="502"/>
      <c r="AA273" s="507"/>
      <c r="AB273" s="507"/>
      <c r="AC273" s="507"/>
      <c r="AD273" s="117"/>
      <c r="AE273" s="13"/>
      <c r="AF273" s="75"/>
      <c r="AG273" s="455" cm="1">
        <f t="array" ref="AG273">SUM(IF(ISBLANK(D273:Q273),1,0))</f>
        <v>0</v>
      </c>
      <c r="AH273" s="455" cm="1">
        <f t="array" ref="AH273">IF(SUM(IF(ISBLANK(S273:Y273),0,1))&gt;0,0,1)</f>
        <v>0</v>
      </c>
    </row>
    <row r="274" spans="1:34" s="31" customFormat="1" ht="30" customHeight="1" x14ac:dyDescent="0.35">
      <c r="A274" s="48">
        <f t="shared" si="16"/>
        <v>0</v>
      </c>
      <c r="D274" s="418">
        <f t="shared" si="19"/>
        <v>262</v>
      </c>
      <c r="E274" s="449" t="s">
        <v>1632</v>
      </c>
      <c r="F274" s="449" t="s">
        <v>1633</v>
      </c>
      <c r="G274" s="449" t="s">
        <v>1721</v>
      </c>
      <c r="H274" s="449" t="s">
        <v>403</v>
      </c>
      <c r="I274" s="449" t="s">
        <v>403</v>
      </c>
      <c r="J274" s="449" t="s">
        <v>1634</v>
      </c>
      <c r="K274" s="449" t="s">
        <v>1722</v>
      </c>
      <c r="L274" s="449" t="s">
        <v>1726</v>
      </c>
      <c r="M274" s="449" t="str">
        <f t="shared" si="17"/>
        <v>N</v>
      </c>
      <c r="N274" s="449" t="s">
        <v>403</v>
      </c>
      <c r="O274" s="449" t="str">
        <f t="shared" si="18"/>
        <v>N</v>
      </c>
      <c r="P274" s="449" t="s">
        <v>403</v>
      </c>
      <c r="Q274" s="449" t="s">
        <v>1724</v>
      </c>
      <c r="R274" s="78"/>
      <c r="S274" s="502" t="s">
        <v>1639</v>
      </c>
      <c r="T274" s="502" t="s">
        <v>1725</v>
      </c>
      <c r="U274" s="502"/>
      <c r="V274" s="502"/>
      <c r="W274" s="502"/>
      <c r="X274" s="502"/>
      <c r="Y274" s="502"/>
      <c r="AA274" s="507"/>
      <c r="AB274" s="507"/>
      <c r="AC274" s="507"/>
      <c r="AD274" s="117"/>
      <c r="AE274" s="13"/>
      <c r="AF274" s="75"/>
      <c r="AG274" s="455" cm="1">
        <f t="array" ref="AG274">SUM(IF(ISBLANK(D274:Q274),1,0))</f>
        <v>0</v>
      </c>
      <c r="AH274" s="455" cm="1">
        <f t="array" ref="AH274">IF(SUM(IF(ISBLANK(S274:Y274),0,1))&gt;0,0,1)</f>
        <v>0</v>
      </c>
    </row>
    <row r="275" spans="1:34" s="31" customFormat="1" ht="69" customHeight="1" x14ac:dyDescent="0.35">
      <c r="A275" s="48">
        <f t="shared" si="16"/>
        <v>0</v>
      </c>
      <c r="D275" s="418">
        <f t="shared" si="19"/>
        <v>263</v>
      </c>
      <c r="E275" s="449" t="s">
        <v>1632</v>
      </c>
      <c r="F275" s="449" t="s">
        <v>1633</v>
      </c>
      <c r="G275" s="449" t="s">
        <v>1721</v>
      </c>
      <c r="H275" s="449" t="s">
        <v>403</v>
      </c>
      <c r="I275" s="449" t="s">
        <v>403</v>
      </c>
      <c r="J275" s="449" t="s">
        <v>1634</v>
      </c>
      <c r="K275" s="449" t="s">
        <v>1727</v>
      </c>
      <c r="L275" s="449" t="s">
        <v>1728</v>
      </c>
      <c r="M275" s="449" t="str">
        <f t="shared" si="17"/>
        <v>N</v>
      </c>
      <c r="N275" s="449" t="s">
        <v>403</v>
      </c>
      <c r="O275" s="449" t="str">
        <f t="shared" si="18"/>
        <v>N</v>
      </c>
      <c r="P275" s="449" t="s">
        <v>403</v>
      </c>
      <c r="Q275" s="449" t="s">
        <v>1729</v>
      </c>
      <c r="R275" s="78"/>
      <c r="S275" s="502" t="s">
        <v>1639</v>
      </c>
      <c r="T275" s="502" t="s">
        <v>1725</v>
      </c>
      <c r="U275" s="502"/>
      <c r="V275" s="502"/>
      <c r="W275" s="502"/>
      <c r="X275" s="502"/>
      <c r="Y275" s="502"/>
      <c r="AA275" s="507"/>
      <c r="AB275" s="507"/>
      <c r="AC275" s="507"/>
      <c r="AD275" s="117"/>
      <c r="AE275" s="13"/>
      <c r="AF275" s="75"/>
      <c r="AG275" s="455" cm="1">
        <f t="array" ref="AG275">SUM(IF(ISBLANK(D275:Q275),1,0))</f>
        <v>0</v>
      </c>
      <c r="AH275" s="455" cm="1">
        <f t="array" ref="AH275">IF(SUM(IF(ISBLANK(S275:Y275),0,1))&gt;0,0,1)</f>
        <v>0</v>
      </c>
    </row>
    <row r="276" spans="1:34" s="31" customFormat="1" ht="86.15" customHeight="1" x14ac:dyDescent="0.35">
      <c r="A276" s="48">
        <f t="shared" si="16"/>
        <v>0</v>
      </c>
      <c r="D276" s="418">
        <f t="shared" si="19"/>
        <v>264</v>
      </c>
      <c r="E276" s="449" t="s">
        <v>1632</v>
      </c>
      <c r="F276" s="449" t="s">
        <v>1633</v>
      </c>
      <c r="G276" s="449" t="s">
        <v>1721</v>
      </c>
      <c r="H276" s="449" t="s">
        <v>403</v>
      </c>
      <c r="I276" s="449" t="s">
        <v>403</v>
      </c>
      <c r="J276" s="449" t="s">
        <v>1634</v>
      </c>
      <c r="K276" s="449" t="s">
        <v>1727</v>
      </c>
      <c r="L276" s="449" t="s">
        <v>1730</v>
      </c>
      <c r="M276" s="449" t="str">
        <f t="shared" si="17"/>
        <v>N</v>
      </c>
      <c r="N276" s="449" t="s">
        <v>403</v>
      </c>
      <c r="O276" s="449" t="str">
        <f t="shared" si="18"/>
        <v>N</v>
      </c>
      <c r="P276" s="449" t="s">
        <v>403</v>
      </c>
      <c r="Q276" s="449" t="s">
        <v>1731</v>
      </c>
      <c r="R276" s="78"/>
      <c r="S276" s="502" t="s">
        <v>1639</v>
      </c>
      <c r="T276" s="502" t="s">
        <v>1725</v>
      </c>
      <c r="U276" s="502"/>
      <c r="V276" s="502"/>
      <c r="W276" s="502"/>
      <c r="X276" s="502"/>
      <c r="Y276" s="502"/>
      <c r="AA276" s="507"/>
      <c r="AB276" s="507"/>
      <c r="AC276" s="507"/>
      <c r="AD276" s="117"/>
      <c r="AE276" s="13"/>
      <c r="AF276" s="75"/>
      <c r="AG276" s="455" cm="1">
        <f t="array" ref="AG276">SUM(IF(ISBLANK(D276:Q276),1,0))</f>
        <v>0</v>
      </c>
      <c r="AH276" s="455" cm="1">
        <f t="array" ref="AH276">IF(SUM(IF(ISBLANK(S276:Y276),0,1))&gt;0,0,1)</f>
        <v>0</v>
      </c>
    </row>
    <row r="277" spans="1:34" s="31" customFormat="1" ht="89.15" customHeight="1" x14ac:dyDescent="0.35">
      <c r="A277" s="48">
        <f t="shared" si="16"/>
        <v>0</v>
      </c>
      <c r="D277" s="418">
        <f t="shared" si="19"/>
        <v>265</v>
      </c>
      <c r="E277" s="449" t="s">
        <v>1632</v>
      </c>
      <c r="F277" s="449" t="s">
        <v>1633</v>
      </c>
      <c r="G277" s="449" t="s">
        <v>1721</v>
      </c>
      <c r="H277" s="449" t="s">
        <v>403</v>
      </c>
      <c r="I277" s="449" t="s">
        <v>403</v>
      </c>
      <c r="J277" s="449" t="s">
        <v>1634</v>
      </c>
      <c r="K277" s="449" t="s">
        <v>1727</v>
      </c>
      <c r="L277" s="449" t="s">
        <v>1732</v>
      </c>
      <c r="M277" s="449" t="str">
        <f t="shared" si="17"/>
        <v>N</v>
      </c>
      <c r="N277" s="449" t="s">
        <v>403</v>
      </c>
      <c r="O277" s="449" t="str">
        <f t="shared" si="18"/>
        <v>N</v>
      </c>
      <c r="P277" s="449" t="s">
        <v>403</v>
      </c>
      <c r="Q277" s="449" t="s">
        <v>1731</v>
      </c>
      <c r="R277" s="78"/>
      <c r="S277" s="502" t="s">
        <v>1639</v>
      </c>
      <c r="T277" s="502" t="s">
        <v>1725</v>
      </c>
      <c r="U277" s="502"/>
      <c r="V277" s="502"/>
      <c r="W277" s="502"/>
      <c r="X277" s="502"/>
      <c r="Y277" s="502"/>
      <c r="AA277" s="507"/>
      <c r="AB277" s="507"/>
      <c r="AC277" s="507"/>
      <c r="AD277" s="117"/>
      <c r="AE277" s="13"/>
      <c r="AF277" s="75"/>
      <c r="AG277" s="455" cm="1">
        <f t="array" ref="AG277">SUM(IF(ISBLANK(D277:Q277),1,0))</f>
        <v>0</v>
      </c>
      <c r="AH277" s="455" cm="1">
        <f t="array" ref="AH277">IF(SUM(IF(ISBLANK(S277:Y277),0,1))&gt;0,0,1)</f>
        <v>0</v>
      </c>
    </row>
    <row r="278" spans="1:34" s="31" customFormat="1" ht="66" customHeight="1" x14ac:dyDescent="0.35">
      <c r="A278" s="48">
        <f t="shared" si="16"/>
        <v>0</v>
      </c>
      <c r="D278" s="418">
        <f t="shared" si="19"/>
        <v>266</v>
      </c>
      <c r="E278" s="449" t="s">
        <v>1632</v>
      </c>
      <c r="F278" s="449" t="s">
        <v>1633</v>
      </c>
      <c r="G278" s="449" t="s">
        <v>1721</v>
      </c>
      <c r="H278" s="449" t="s">
        <v>403</v>
      </c>
      <c r="I278" s="449" t="s">
        <v>403</v>
      </c>
      <c r="J278" s="449" t="s">
        <v>1634</v>
      </c>
      <c r="K278" s="449" t="s">
        <v>1733</v>
      </c>
      <c r="L278" s="449" t="s">
        <v>1734</v>
      </c>
      <c r="M278" s="449" t="str">
        <f t="shared" si="17"/>
        <v>N</v>
      </c>
      <c r="N278" s="449" t="s">
        <v>403</v>
      </c>
      <c r="O278" s="449" t="str">
        <f t="shared" si="18"/>
        <v>N</v>
      </c>
      <c r="P278" s="449" t="s">
        <v>403</v>
      </c>
      <c r="Q278" s="449" t="s">
        <v>1729</v>
      </c>
      <c r="R278" s="78"/>
      <c r="S278" s="502" t="s">
        <v>1639</v>
      </c>
      <c r="T278" s="502" t="s">
        <v>1725</v>
      </c>
      <c r="U278" s="502"/>
      <c r="V278" s="502"/>
      <c r="W278" s="502"/>
      <c r="X278" s="502"/>
      <c r="Y278" s="502"/>
      <c r="AA278" s="507"/>
      <c r="AB278" s="507"/>
      <c r="AC278" s="507"/>
      <c r="AD278" s="117"/>
      <c r="AE278" s="13"/>
      <c r="AF278" s="75"/>
      <c r="AG278" s="455" cm="1">
        <f t="array" ref="AG278">SUM(IF(ISBLANK(D278:Q278),1,0))</f>
        <v>0</v>
      </c>
      <c r="AH278" s="455" cm="1">
        <f t="array" ref="AH278">IF(SUM(IF(ISBLANK(S278:Y278),0,1))&gt;0,0,1)</f>
        <v>0</v>
      </c>
    </row>
    <row r="279" spans="1:34" s="31" customFormat="1" ht="65.150000000000006" customHeight="1" x14ac:dyDescent="0.35">
      <c r="A279" s="48">
        <f t="shared" si="16"/>
        <v>0</v>
      </c>
      <c r="D279" s="418">
        <f t="shared" si="19"/>
        <v>267</v>
      </c>
      <c r="E279" s="449" t="s">
        <v>1632</v>
      </c>
      <c r="F279" s="449" t="s">
        <v>1633</v>
      </c>
      <c r="G279" s="449" t="s">
        <v>1721</v>
      </c>
      <c r="H279" s="449" t="s">
        <v>403</v>
      </c>
      <c r="I279" s="449" t="s">
        <v>403</v>
      </c>
      <c r="J279" s="449" t="s">
        <v>1634</v>
      </c>
      <c r="K279" s="449" t="s">
        <v>1733</v>
      </c>
      <c r="L279" s="449" t="s">
        <v>1735</v>
      </c>
      <c r="M279" s="449" t="str">
        <f t="shared" si="17"/>
        <v>N</v>
      </c>
      <c r="N279" s="449" t="s">
        <v>403</v>
      </c>
      <c r="O279" s="449" t="str">
        <f t="shared" si="18"/>
        <v>N</v>
      </c>
      <c r="P279" s="449" t="s">
        <v>403</v>
      </c>
      <c r="Q279" s="449" t="s">
        <v>1731</v>
      </c>
      <c r="R279" s="78"/>
      <c r="S279" s="502" t="s">
        <v>1639</v>
      </c>
      <c r="T279" s="502" t="s">
        <v>1725</v>
      </c>
      <c r="U279" s="502"/>
      <c r="V279" s="502"/>
      <c r="W279" s="502"/>
      <c r="X279" s="502"/>
      <c r="Y279" s="502"/>
      <c r="AA279" s="507"/>
      <c r="AB279" s="507"/>
      <c r="AC279" s="507"/>
      <c r="AD279" s="117"/>
      <c r="AE279" s="13"/>
      <c r="AF279" s="75"/>
      <c r="AG279" s="455" cm="1">
        <f t="array" ref="AG279">SUM(IF(ISBLANK(D279:Q279),1,0))</f>
        <v>0</v>
      </c>
      <c r="AH279" s="455" cm="1">
        <f t="array" ref="AH279">IF(SUM(IF(ISBLANK(S279:Y279),0,1))&gt;0,0,1)</f>
        <v>0</v>
      </c>
    </row>
    <row r="280" spans="1:34" s="31" customFormat="1" ht="80.150000000000006" customHeight="1" x14ac:dyDescent="0.35">
      <c r="A280" s="48">
        <f t="shared" si="16"/>
        <v>0</v>
      </c>
      <c r="D280" s="418">
        <f t="shared" si="19"/>
        <v>268</v>
      </c>
      <c r="E280" s="449" t="s">
        <v>1632</v>
      </c>
      <c r="F280" s="449" t="s">
        <v>1633</v>
      </c>
      <c r="G280" s="449" t="s">
        <v>1721</v>
      </c>
      <c r="H280" s="449" t="s">
        <v>403</v>
      </c>
      <c r="I280" s="449" t="s">
        <v>403</v>
      </c>
      <c r="J280" s="449" t="s">
        <v>1634</v>
      </c>
      <c r="K280" s="449" t="s">
        <v>1733</v>
      </c>
      <c r="L280" s="449" t="s">
        <v>1736</v>
      </c>
      <c r="M280" s="449" t="str">
        <f t="shared" si="17"/>
        <v>N</v>
      </c>
      <c r="N280" s="449" t="s">
        <v>403</v>
      </c>
      <c r="O280" s="449" t="str">
        <f t="shared" si="18"/>
        <v>N</v>
      </c>
      <c r="P280" s="449" t="s">
        <v>403</v>
      </c>
      <c r="Q280" s="449" t="s">
        <v>1731</v>
      </c>
      <c r="R280" s="78"/>
      <c r="S280" s="502" t="s">
        <v>1639</v>
      </c>
      <c r="T280" s="502" t="s">
        <v>1725</v>
      </c>
      <c r="U280" s="502"/>
      <c r="V280" s="502"/>
      <c r="W280" s="502"/>
      <c r="X280" s="502"/>
      <c r="Y280" s="502"/>
      <c r="AA280" s="507"/>
      <c r="AB280" s="507"/>
      <c r="AC280" s="507"/>
      <c r="AD280" s="117"/>
      <c r="AE280" s="13"/>
      <c r="AF280" s="75"/>
      <c r="AG280" s="455" cm="1">
        <f t="array" ref="AG280">SUM(IF(ISBLANK(D280:Q280),1,0))</f>
        <v>0</v>
      </c>
      <c r="AH280" s="455" cm="1">
        <f t="array" ref="AH280">IF(SUM(IF(ISBLANK(S280:Y280),0,1))&gt;0,0,1)</f>
        <v>0</v>
      </c>
    </row>
    <row r="281" spans="1:34" s="31" customFormat="1" ht="30" customHeight="1" x14ac:dyDescent="0.35">
      <c r="A281" s="48">
        <f t="shared" si="16"/>
        <v>0</v>
      </c>
      <c r="D281" s="418">
        <f t="shared" si="19"/>
        <v>269</v>
      </c>
      <c r="E281" s="449" t="s">
        <v>1737</v>
      </c>
      <c r="F281" s="449" t="s">
        <v>1738</v>
      </c>
      <c r="G281" s="449" t="s">
        <v>1176</v>
      </c>
      <c r="H281" s="449" t="s">
        <v>403</v>
      </c>
      <c r="I281" s="449" t="s">
        <v>403</v>
      </c>
      <c r="J281" s="449" t="s">
        <v>1739</v>
      </c>
      <c r="K281" s="449" t="s">
        <v>1740</v>
      </c>
      <c r="L281" s="449" t="s">
        <v>1741</v>
      </c>
      <c r="M281" s="449" t="str">
        <f t="shared" si="17"/>
        <v>N</v>
      </c>
      <c r="N281" s="449" t="s">
        <v>403</v>
      </c>
      <c r="O281" s="449" t="str">
        <f t="shared" si="18"/>
        <v>N</v>
      </c>
      <c r="P281" s="449" t="s">
        <v>403</v>
      </c>
      <c r="Q281" s="449" t="s">
        <v>1742</v>
      </c>
      <c r="R281" s="78"/>
      <c r="S281" s="502" t="s">
        <v>1743</v>
      </c>
      <c r="T281" s="502"/>
      <c r="U281" s="502"/>
      <c r="V281" s="502"/>
      <c r="W281" s="502"/>
      <c r="X281" s="502"/>
      <c r="Y281" s="502"/>
      <c r="AA281" s="507"/>
      <c r="AB281" s="507"/>
      <c r="AC281" s="507"/>
      <c r="AD281" s="117"/>
      <c r="AE281" s="13"/>
      <c r="AF281" s="75"/>
      <c r="AG281" s="455" cm="1">
        <f t="array" ref="AG281">SUM(IF(ISBLANK(D281:Q281),1,0))</f>
        <v>0</v>
      </c>
      <c r="AH281" s="455" cm="1">
        <f t="array" ref="AH281">IF(SUM(IF(ISBLANK(S281:Y281),0,1))&gt;0,0,1)</f>
        <v>0</v>
      </c>
    </row>
    <row r="282" spans="1:34" s="31" customFormat="1" ht="30" customHeight="1" x14ac:dyDescent="0.35">
      <c r="A282" s="48">
        <f t="shared" si="16"/>
        <v>0</v>
      </c>
      <c r="D282" s="418">
        <f t="shared" si="19"/>
        <v>270</v>
      </c>
      <c r="E282" s="449" t="s">
        <v>1737</v>
      </c>
      <c r="F282" s="449" t="s">
        <v>1738</v>
      </c>
      <c r="G282" s="449" t="s">
        <v>1312</v>
      </c>
      <c r="H282" s="449" t="s">
        <v>403</v>
      </c>
      <c r="I282" s="449" t="s">
        <v>403</v>
      </c>
      <c r="J282" s="449" t="s">
        <v>1739</v>
      </c>
      <c r="K282" s="449" t="s">
        <v>1740</v>
      </c>
      <c r="L282" s="449" t="s">
        <v>1744</v>
      </c>
      <c r="M282" s="449" t="str">
        <f t="shared" si="17"/>
        <v>N</v>
      </c>
      <c r="N282" s="449" t="s">
        <v>403</v>
      </c>
      <c r="O282" s="449" t="str">
        <f t="shared" si="18"/>
        <v>N</v>
      </c>
      <c r="P282" s="449" t="s">
        <v>403</v>
      </c>
      <c r="Q282" s="449" t="s">
        <v>1745</v>
      </c>
      <c r="R282" s="78"/>
      <c r="S282" s="502" t="s">
        <v>1746</v>
      </c>
      <c r="T282" s="502"/>
      <c r="U282" s="502"/>
      <c r="V282" s="502"/>
      <c r="W282" s="502"/>
      <c r="X282" s="502"/>
      <c r="Y282" s="502"/>
      <c r="AA282" s="507"/>
      <c r="AB282" s="507"/>
      <c r="AC282" s="507"/>
      <c r="AD282" s="117"/>
      <c r="AE282" s="13"/>
      <c r="AF282" s="75"/>
      <c r="AG282" s="455" cm="1">
        <f t="array" ref="AG282">SUM(IF(ISBLANK(D282:Q282),1,0))</f>
        <v>0</v>
      </c>
      <c r="AH282" s="455" cm="1">
        <f t="array" ref="AH282">IF(SUM(IF(ISBLANK(S282:Y282),0,1))&gt;0,0,1)</f>
        <v>0</v>
      </c>
    </row>
    <row r="283" spans="1:34" s="31" customFormat="1" ht="30" customHeight="1" x14ac:dyDescent="0.35">
      <c r="A283" s="48">
        <f t="shared" si="16"/>
        <v>0</v>
      </c>
      <c r="D283" s="418">
        <f t="shared" si="19"/>
        <v>271</v>
      </c>
      <c r="E283" s="449" t="s">
        <v>1737</v>
      </c>
      <c r="F283" s="449" t="s">
        <v>1738</v>
      </c>
      <c r="G283" s="449" t="s">
        <v>1747</v>
      </c>
      <c r="H283" s="449" t="s">
        <v>403</v>
      </c>
      <c r="I283" s="449" t="s">
        <v>403</v>
      </c>
      <c r="J283" s="449" t="s">
        <v>1739</v>
      </c>
      <c r="K283" s="449" t="s">
        <v>1740</v>
      </c>
      <c r="L283" s="449" t="s">
        <v>1748</v>
      </c>
      <c r="M283" s="449" t="str">
        <f t="shared" si="17"/>
        <v>N</v>
      </c>
      <c r="N283" s="449" t="s">
        <v>403</v>
      </c>
      <c r="O283" s="449" t="str">
        <f t="shared" si="18"/>
        <v>N</v>
      </c>
      <c r="P283" s="449" t="s">
        <v>403</v>
      </c>
      <c r="Q283" s="449" t="s">
        <v>1749</v>
      </c>
      <c r="R283" s="78"/>
      <c r="S283" s="502" t="s">
        <v>1750</v>
      </c>
      <c r="T283" s="502"/>
      <c r="U283" s="502"/>
      <c r="V283" s="502"/>
      <c r="W283" s="502"/>
      <c r="X283" s="502"/>
      <c r="Y283" s="502"/>
      <c r="AA283" s="507"/>
      <c r="AB283" s="507"/>
      <c r="AC283" s="507"/>
      <c r="AD283" s="117"/>
      <c r="AE283" s="13"/>
      <c r="AF283" s="75"/>
      <c r="AG283" s="455" cm="1">
        <f t="array" ref="AG283">SUM(IF(ISBLANK(D283:Q283),1,0))</f>
        <v>0</v>
      </c>
      <c r="AH283" s="455" cm="1">
        <f t="array" ref="AH283">IF(SUM(IF(ISBLANK(S283:Y283),0,1))&gt;0,0,1)</f>
        <v>0</v>
      </c>
    </row>
    <row r="284" spans="1:34" s="31" customFormat="1" ht="30" customHeight="1" x14ac:dyDescent="0.35">
      <c r="A284" s="48">
        <f t="shared" si="16"/>
        <v>0</v>
      </c>
      <c r="D284" s="418">
        <f t="shared" si="19"/>
        <v>272</v>
      </c>
      <c r="E284" s="449" t="s">
        <v>1737</v>
      </c>
      <c r="F284" s="449" t="s">
        <v>1738</v>
      </c>
      <c r="G284" s="449" t="s">
        <v>1509</v>
      </c>
      <c r="H284" s="449" t="s">
        <v>1509</v>
      </c>
      <c r="I284" s="449" t="s">
        <v>403</v>
      </c>
      <c r="J284" s="449" t="s">
        <v>1739</v>
      </c>
      <c r="K284" s="449" t="s">
        <v>1740</v>
      </c>
      <c r="L284" s="449" t="s">
        <v>1751</v>
      </c>
      <c r="M284" s="449" t="str">
        <f t="shared" si="17"/>
        <v>Y</v>
      </c>
      <c r="N284" s="449" t="s">
        <v>1752</v>
      </c>
      <c r="O284" s="449" t="str">
        <f t="shared" si="18"/>
        <v>N</v>
      </c>
      <c r="P284" s="449" t="s">
        <v>403</v>
      </c>
      <c r="Q284" s="449" t="s">
        <v>1753</v>
      </c>
      <c r="R284" s="78"/>
      <c r="S284" s="502" t="s">
        <v>1754</v>
      </c>
      <c r="T284" s="502"/>
      <c r="U284" s="502"/>
      <c r="V284" s="502"/>
      <c r="W284" s="502"/>
      <c r="X284" s="502"/>
      <c r="Y284" s="502"/>
      <c r="AA284" s="507"/>
      <c r="AB284" s="507"/>
      <c r="AC284" s="507"/>
      <c r="AD284" s="117"/>
      <c r="AE284" s="13"/>
      <c r="AF284" s="75"/>
      <c r="AG284" s="455" cm="1">
        <f t="array" ref="AG284">SUM(IF(ISBLANK(D284:Q284),1,0))</f>
        <v>0</v>
      </c>
      <c r="AH284" s="455" cm="1">
        <f t="array" ref="AH284">IF(SUM(IF(ISBLANK(S284:Y284),0,1))&gt;0,0,1)</f>
        <v>0</v>
      </c>
    </row>
    <row r="285" spans="1:34" s="31" customFormat="1" ht="30" customHeight="1" x14ac:dyDescent="0.35">
      <c r="A285" s="48">
        <f t="shared" si="16"/>
        <v>0</v>
      </c>
      <c r="D285" s="418">
        <f t="shared" si="19"/>
        <v>273</v>
      </c>
      <c r="E285" s="449" t="s">
        <v>1737</v>
      </c>
      <c r="F285" s="449" t="s">
        <v>1738</v>
      </c>
      <c r="G285" s="449" t="s">
        <v>1509</v>
      </c>
      <c r="H285" s="449" t="s">
        <v>1509</v>
      </c>
      <c r="I285" s="449" t="s">
        <v>1509</v>
      </c>
      <c r="J285" s="449" t="s">
        <v>1739</v>
      </c>
      <c r="K285" s="449" t="s">
        <v>1740</v>
      </c>
      <c r="L285" s="449" t="s">
        <v>1751</v>
      </c>
      <c r="M285" s="449" t="str">
        <f t="shared" si="17"/>
        <v>Y</v>
      </c>
      <c r="N285" s="449" t="s">
        <v>1755</v>
      </c>
      <c r="O285" s="449" t="str">
        <f t="shared" si="18"/>
        <v>Y</v>
      </c>
      <c r="P285" s="449" t="s">
        <v>1756</v>
      </c>
      <c r="Q285" s="449" t="s">
        <v>1753</v>
      </c>
      <c r="R285" s="78"/>
      <c r="S285" s="502" t="s">
        <v>1754</v>
      </c>
      <c r="T285" s="502"/>
      <c r="U285" s="502"/>
      <c r="V285" s="502"/>
      <c r="W285" s="502"/>
      <c r="X285" s="502"/>
      <c r="Y285" s="502"/>
      <c r="AA285" s="507"/>
      <c r="AB285" s="507"/>
      <c r="AC285" s="507"/>
      <c r="AD285" s="117"/>
      <c r="AE285" s="13"/>
      <c r="AF285" s="75"/>
      <c r="AG285" s="455" cm="1">
        <f t="array" ref="AG285">SUM(IF(ISBLANK(D285:Q285),1,0))</f>
        <v>0</v>
      </c>
      <c r="AH285" s="455" cm="1">
        <f t="array" ref="AH285">IF(SUM(IF(ISBLANK(S285:Y285),0,1))&gt;0,0,1)</f>
        <v>0</v>
      </c>
    </row>
    <row r="286" spans="1:34" s="31" customFormat="1" ht="30" customHeight="1" x14ac:dyDescent="0.35">
      <c r="A286" s="48">
        <f t="shared" si="16"/>
        <v>0</v>
      </c>
      <c r="D286" s="418">
        <f t="shared" si="19"/>
        <v>274</v>
      </c>
      <c r="E286" s="449" t="s">
        <v>1737</v>
      </c>
      <c r="F286" s="449" t="s">
        <v>1738</v>
      </c>
      <c r="G286" s="449" t="s">
        <v>1509</v>
      </c>
      <c r="H286" s="449" t="s">
        <v>1509</v>
      </c>
      <c r="I286" s="449" t="s">
        <v>1509</v>
      </c>
      <c r="J286" s="449" t="s">
        <v>1739</v>
      </c>
      <c r="K286" s="449" t="s">
        <v>1740</v>
      </c>
      <c r="L286" s="449" t="s">
        <v>1751</v>
      </c>
      <c r="M286" s="449" t="str">
        <f t="shared" si="17"/>
        <v>Y</v>
      </c>
      <c r="N286" s="449" t="s">
        <v>1755</v>
      </c>
      <c r="O286" s="449" t="str">
        <f t="shared" si="18"/>
        <v>Y</v>
      </c>
      <c r="P286" s="449" t="s">
        <v>1757</v>
      </c>
      <c r="Q286" s="449" t="s">
        <v>1753</v>
      </c>
      <c r="R286" s="78"/>
      <c r="S286" s="502" t="s">
        <v>1754</v>
      </c>
      <c r="T286" s="502"/>
      <c r="U286" s="502"/>
      <c r="V286" s="502"/>
      <c r="W286" s="502"/>
      <c r="X286" s="502"/>
      <c r="Y286" s="502"/>
      <c r="AA286" s="507"/>
      <c r="AB286" s="507"/>
      <c r="AC286" s="507"/>
      <c r="AD286" s="117"/>
      <c r="AE286" s="13"/>
      <c r="AF286" s="75"/>
      <c r="AG286" s="455" cm="1">
        <f t="array" ref="AG286">SUM(IF(ISBLANK(D286:Q286),1,0))</f>
        <v>0</v>
      </c>
      <c r="AH286" s="455" cm="1">
        <f t="array" ref="AH286">IF(SUM(IF(ISBLANK(S286:Y286),0,1))&gt;0,0,1)</f>
        <v>0</v>
      </c>
    </row>
    <row r="287" spans="1:34" s="31" customFormat="1" ht="30" customHeight="1" x14ac:dyDescent="0.35">
      <c r="A287" s="48">
        <f t="shared" si="16"/>
        <v>0</v>
      </c>
      <c r="D287" s="418">
        <f t="shared" si="19"/>
        <v>275</v>
      </c>
      <c r="E287" s="449" t="s">
        <v>1737</v>
      </c>
      <c r="F287" s="449" t="s">
        <v>1738</v>
      </c>
      <c r="G287" s="449" t="s">
        <v>1509</v>
      </c>
      <c r="H287" s="449" t="s">
        <v>1509</v>
      </c>
      <c r="I287" s="449" t="s">
        <v>1509</v>
      </c>
      <c r="J287" s="449" t="s">
        <v>1739</v>
      </c>
      <c r="K287" s="449" t="s">
        <v>1740</v>
      </c>
      <c r="L287" s="449" t="s">
        <v>1751</v>
      </c>
      <c r="M287" s="449" t="str">
        <f t="shared" si="17"/>
        <v>Y</v>
      </c>
      <c r="N287" s="449" t="s">
        <v>1755</v>
      </c>
      <c r="O287" s="449" t="str">
        <f t="shared" si="18"/>
        <v>Y</v>
      </c>
      <c r="P287" s="449" t="s">
        <v>1758</v>
      </c>
      <c r="Q287" s="449" t="s">
        <v>1753</v>
      </c>
      <c r="R287" s="78"/>
      <c r="S287" s="502" t="s">
        <v>1754</v>
      </c>
      <c r="T287" s="502"/>
      <c r="U287" s="502"/>
      <c r="V287" s="502"/>
      <c r="W287" s="502"/>
      <c r="X287" s="502"/>
      <c r="Y287" s="502"/>
      <c r="AA287" s="507"/>
      <c r="AB287" s="507"/>
      <c r="AC287" s="507"/>
      <c r="AD287" s="117"/>
      <c r="AE287" s="13"/>
      <c r="AF287" s="75"/>
      <c r="AG287" s="455" cm="1">
        <f t="array" ref="AG287">SUM(IF(ISBLANK(D287:Q287),1,0))</f>
        <v>0</v>
      </c>
      <c r="AH287" s="455" cm="1">
        <f t="array" ref="AH287">IF(SUM(IF(ISBLANK(S287:Y287),0,1))&gt;0,0,1)</f>
        <v>0</v>
      </c>
    </row>
    <row r="288" spans="1:34" s="31" customFormat="1" ht="30" customHeight="1" x14ac:dyDescent="0.35">
      <c r="A288" s="48">
        <f t="shared" si="16"/>
        <v>0</v>
      </c>
      <c r="D288" s="418">
        <f t="shared" si="19"/>
        <v>276</v>
      </c>
      <c r="E288" s="449" t="s">
        <v>1737</v>
      </c>
      <c r="F288" s="449" t="s">
        <v>1738</v>
      </c>
      <c r="G288" s="449" t="s">
        <v>1509</v>
      </c>
      <c r="H288" s="449" t="s">
        <v>1509</v>
      </c>
      <c r="I288" s="449" t="s">
        <v>1509</v>
      </c>
      <c r="J288" s="449" t="s">
        <v>1739</v>
      </c>
      <c r="K288" s="449" t="s">
        <v>1740</v>
      </c>
      <c r="L288" s="449" t="s">
        <v>1751</v>
      </c>
      <c r="M288" s="449" t="str">
        <f t="shared" si="17"/>
        <v>Y</v>
      </c>
      <c r="N288" s="449" t="s">
        <v>1755</v>
      </c>
      <c r="O288" s="449" t="str">
        <f t="shared" si="18"/>
        <v>Y</v>
      </c>
      <c r="P288" s="449" t="s">
        <v>1759</v>
      </c>
      <c r="Q288" s="449" t="s">
        <v>1753</v>
      </c>
      <c r="R288" s="78"/>
      <c r="S288" s="502" t="s">
        <v>1754</v>
      </c>
      <c r="T288" s="502"/>
      <c r="U288" s="502"/>
      <c r="V288" s="502"/>
      <c r="W288" s="502"/>
      <c r="X288" s="502"/>
      <c r="Y288" s="502"/>
      <c r="AA288" s="507"/>
      <c r="AB288" s="507"/>
      <c r="AC288" s="507"/>
      <c r="AD288" s="117"/>
      <c r="AE288" s="13"/>
      <c r="AF288" s="75"/>
      <c r="AG288" s="455" cm="1">
        <f t="array" ref="AG288">SUM(IF(ISBLANK(D288:Q288),1,0))</f>
        <v>0</v>
      </c>
      <c r="AH288" s="455" cm="1">
        <f t="array" ref="AH288">IF(SUM(IF(ISBLANK(S288:Y288),0,1))&gt;0,0,1)</f>
        <v>0</v>
      </c>
    </row>
    <row r="289" spans="1:34" s="31" customFormat="1" ht="30" customHeight="1" x14ac:dyDescent="0.35">
      <c r="A289" s="48">
        <f t="shared" si="16"/>
        <v>0</v>
      </c>
      <c r="D289" s="418">
        <f t="shared" si="19"/>
        <v>277</v>
      </c>
      <c r="E289" s="449" t="s">
        <v>1737</v>
      </c>
      <c r="F289" s="449" t="s">
        <v>1738</v>
      </c>
      <c r="G289" s="449" t="s">
        <v>1509</v>
      </c>
      <c r="H289" s="449" t="s">
        <v>1509</v>
      </c>
      <c r="I289" s="449" t="s">
        <v>1509</v>
      </c>
      <c r="J289" s="449" t="s">
        <v>1739</v>
      </c>
      <c r="K289" s="449" t="s">
        <v>1740</v>
      </c>
      <c r="L289" s="449" t="s">
        <v>1751</v>
      </c>
      <c r="M289" s="449" t="str">
        <f t="shared" si="17"/>
        <v>Y</v>
      </c>
      <c r="N289" s="449" t="s">
        <v>1755</v>
      </c>
      <c r="O289" s="449" t="str">
        <f t="shared" si="18"/>
        <v>Y</v>
      </c>
      <c r="P289" s="449" t="s">
        <v>1760</v>
      </c>
      <c r="Q289" s="449" t="s">
        <v>1753</v>
      </c>
      <c r="R289" s="78"/>
      <c r="S289" s="502" t="s">
        <v>1754</v>
      </c>
      <c r="T289" s="502"/>
      <c r="U289" s="502"/>
      <c r="V289" s="502"/>
      <c r="W289" s="502"/>
      <c r="X289" s="502"/>
      <c r="Y289" s="502"/>
      <c r="AA289" s="507"/>
      <c r="AB289" s="507"/>
      <c r="AC289" s="507"/>
      <c r="AD289" s="117"/>
      <c r="AE289" s="13"/>
      <c r="AF289" s="75"/>
      <c r="AG289" s="455" cm="1">
        <f t="array" ref="AG289">SUM(IF(ISBLANK(D289:Q289),1,0))</f>
        <v>0</v>
      </c>
      <c r="AH289" s="455" cm="1">
        <f t="array" ref="AH289">IF(SUM(IF(ISBLANK(S289:Y289),0,1))&gt;0,0,1)</f>
        <v>0</v>
      </c>
    </row>
    <row r="290" spans="1:34" s="31" customFormat="1" ht="30" customHeight="1" x14ac:dyDescent="0.35">
      <c r="A290" s="48">
        <f t="shared" si="16"/>
        <v>0</v>
      </c>
      <c r="D290" s="418">
        <f t="shared" si="19"/>
        <v>278</v>
      </c>
      <c r="E290" s="449" t="s">
        <v>1737</v>
      </c>
      <c r="F290" s="449" t="s">
        <v>1738</v>
      </c>
      <c r="G290" s="449" t="s">
        <v>1509</v>
      </c>
      <c r="H290" s="449" t="s">
        <v>1509</v>
      </c>
      <c r="I290" s="449" t="s">
        <v>403</v>
      </c>
      <c r="J290" s="449" t="s">
        <v>1739</v>
      </c>
      <c r="K290" s="449" t="s">
        <v>1740</v>
      </c>
      <c r="L290" s="449" t="s">
        <v>1751</v>
      </c>
      <c r="M290" s="449" t="str">
        <f t="shared" si="17"/>
        <v>Y</v>
      </c>
      <c r="N290" s="449" t="s">
        <v>1761</v>
      </c>
      <c r="O290" s="449" t="str">
        <f t="shared" si="18"/>
        <v>N</v>
      </c>
      <c r="P290" s="449" t="s">
        <v>403</v>
      </c>
      <c r="Q290" s="449" t="s">
        <v>1753</v>
      </c>
      <c r="R290" s="78"/>
      <c r="S290" s="502" t="s">
        <v>1754</v>
      </c>
      <c r="T290" s="502"/>
      <c r="U290" s="502"/>
      <c r="V290" s="502"/>
      <c r="W290" s="502"/>
      <c r="X290" s="502"/>
      <c r="Y290" s="502"/>
      <c r="AA290" s="507"/>
      <c r="AB290" s="507"/>
      <c r="AC290" s="507"/>
      <c r="AD290" s="117"/>
      <c r="AE290" s="13"/>
      <c r="AF290" s="75"/>
      <c r="AG290" s="455" cm="1">
        <f t="array" ref="AG290">SUM(IF(ISBLANK(D290:Q290),1,0))</f>
        <v>0</v>
      </c>
      <c r="AH290" s="455" cm="1">
        <f t="array" ref="AH290">IF(SUM(IF(ISBLANK(S290:Y290),0,1))&gt;0,0,1)</f>
        <v>0</v>
      </c>
    </row>
    <row r="291" spans="1:34" s="31" customFormat="1" ht="30" customHeight="1" x14ac:dyDescent="0.35">
      <c r="A291" s="48">
        <f t="shared" si="16"/>
        <v>0</v>
      </c>
      <c r="D291" s="418">
        <f t="shared" si="19"/>
        <v>279</v>
      </c>
      <c r="E291" s="449" t="s">
        <v>1737</v>
      </c>
      <c r="F291" s="449" t="s">
        <v>1738</v>
      </c>
      <c r="G291" s="449" t="s">
        <v>1747</v>
      </c>
      <c r="H291" s="449" t="s">
        <v>403</v>
      </c>
      <c r="I291" s="449" t="s">
        <v>403</v>
      </c>
      <c r="J291" s="449" t="s">
        <v>1739</v>
      </c>
      <c r="K291" s="449" t="s">
        <v>1762</v>
      </c>
      <c r="L291" s="506" t="s">
        <v>1763</v>
      </c>
      <c r="M291" s="449" t="str">
        <f t="shared" si="17"/>
        <v>Y</v>
      </c>
      <c r="N291" s="506" t="s">
        <v>1764</v>
      </c>
      <c r="O291" s="449" t="str">
        <f t="shared" si="18"/>
        <v>N</v>
      </c>
      <c r="P291" s="449" t="s">
        <v>403</v>
      </c>
      <c r="Q291" s="449" t="s">
        <v>1765</v>
      </c>
      <c r="R291" s="78"/>
      <c r="S291" s="502" t="s">
        <v>1766</v>
      </c>
      <c r="T291" s="502"/>
      <c r="U291" s="502"/>
      <c r="V291" s="502"/>
      <c r="W291" s="502"/>
      <c r="X291" s="502"/>
      <c r="Y291" s="502"/>
      <c r="AA291" s="507"/>
      <c r="AB291" s="507"/>
      <c r="AC291" s="507"/>
      <c r="AD291" s="117"/>
      <c r="AE291" s="13"/>
      <c r="AF291" s="75"/>
      <c r="AG291" s="455" cm="1">
        <f t="array" ref="AG291">SUM(IF(ISBLANK(D291:Q291),1,0))</f>
        <v>0</v>
      </c>
      <c r="AH291" s="455" cm="1">
        <f t="array" ref="AH291">IF(SUM(IF(ISBLANK(S291:Y291),0,1))&gt;0,0,1)</f>
        <v>0</v>
      </c>
    </row>
    <row r="292" spans="1:34" s="31" customFormat="1" ht="30" customHeight="1" x14ac:dyDescent="0.35">
      <c r="A292" s="48">
        <f t="shared" si="16"/>
        <v>0</v>
      </c>
      <c r="D292" s="418">
        <f t="shared" si="19"/>
        <v>280</v>
      </c>
      <c r="E292" s="449" t="s">
        <v>1737</v>
      </c>
      <c r="F292" s="449" t="s">
        <v>1738</v>
      </c>
      <c r="G292" s="449" t="s">
        <v>1644</v>
      </c>
      <c r="H292" s="449" t="s">
        <v>403</v>
      </c>
      <c r="I292" s="449" t="s">
        <v>403</v>
      </c>
      <c r="J292" s="449" t="s">
        <v>1739</v>
      </c>
      <c r="K292" s="449" t="s">
        <v>1762</v>
      </c>
      <c r="L292" s="449" t="s">
        <v>1767</v>
      </c>
      <c r="M292" s="449" t="str">
        <f t="shared" si="17"/>
        <v>N</v>
      </c>
      <c r="N292" s="449" t="s">
        <v>403</v>
      </c>
      <c r="O292" s="449" t="str">
        <f t="shared" si="18"/>
        <v>N</v>
      </c>
      <c r="P292" s="449" t="s">
        <v>403</v>
      </c>
      <c r="Q292" s="449" t="s">
        <v>1768</v>
      </c>
      <c r="R292" s="78"/>
      <c r="S292" s="502" t="s">
        <v>1769</v>
      </c>
      <c r="T292" s="502"/>
      <c r="U292" s="502"/>
      <c r="V292" s="502"/>
      <c r="W292" s="502"/>
      <c r="X292" s="502"/>
      <c r="Y292" s="502"/>
      <c r="AA292" s="507"/>
      <c r="AB292" s="507"/>
      <c r="AC292" s="507"/>
      <c r="AD292" s="117"/>
      <c r="AE292" s="13"/>
      <c r="AF292" s="75"/>
      <c r="AG292" s="455" cm="1">
        <f t="array" ref="AG292">SUM(IF(ISBLANK(D292:Q292),1,0))</f>
        <v>0</v>
      </c>
      <c r="AH292" s="455" cm="1">
        <f t="array" ref="AH292">IF(SUM(IF(ISBLANK(S292:Y292),0,1))&gt;0,0,1)</f>
        <v>0</v>
      </c>
    </row>
    <row r="293" spans="1:34" s="31" customFormat="1" ht="30" customHeight="1" x14ac:dyDescent="0.35">
      <c r="A293" s="48">
        <f t="shared" si="16"/>
        <v>0</v>
      </c>
      <c r="D293" s="418">
        <f t="shared" si="19"/>
        <v>281</v>
      </c>
      <c r="E293" s="449" t="s">
        <v>1737</v>
      </c>
      <c r="F293" s="449" t="s">
        <v>1738</v>
      </c>
      <c r="G293" s="449" t="s">
        <v>1747</v>
      </c>
      <c r="H293" s="449" t="s">
        <v>403</v>
      </c>
      <c r="I293" s="449" t="s">
        <v>403</v>
      </c>
      <c r="J293" s="449" t="s">
        <v>1739</v>
      </c>
      <c r="K293" s="449" t="s">
        <v>1762</v>
      </c>
      <c r="L293" s="449" t="s">
        <v>1770</v>
      </c>
      <c r="M293" s="449" t="str">
        <f t="shared" si="17"/>
        <v>Y</v>
      </c>
      <c r="N293" s="449" t="s">
        <v>1771</v>
      </c>
      <c r="O293" s="449" t="str">
        <f t="shared" si="18"/>
        <v>N</v>
      </c>
      <c r="P293" s="449" t="s">
        <v>403</v>
      </c>
      <c r="Q293" s="449" t="s">
        <v>1772</v>
      </c>
      <c r="R293" s="78"/>
      <c r="S293" s="502" t="s">
        <v>1773</v>
      </c>
      <c r="T293" s="502"/>
      <c r="U293" s="502"/>
      <c r="V293" s="502"/>
      <c r="W293" s="502"/>
      <c r="X293" s="502"/>
      <c r="Y293" s="502"/>
      <c r="AA293" s="507"/>
      <c r="AB293" s="507"/>
      <c r="AC293" s="507"/>
      <c r="AD293" s="117"/>
      <c r="AE293" s="13"/>
      <c r="AF293" s="75"/>
      <c r="AG293" s="455" cm="1">
        <f t="array" ref="AG293">SUM(IF(ISBLANK(D293:Q293),1,0))</f>
        <v>0</v>
      </c>
      <c r="AH293" s="455" cm="1">
        <f t="array" ref="AH293">IF(SUM(IF(ISBLANK(S293:Y293),0,1))&gt;0,0,1)</f>
        <v>0</v>
      </c>
    </row>
    <row r="294" spans="1:34" s="31" customFormat="1" ht="30" customHeight="1" x14ac:dyDescent="0.35">
      <c r="A294" s="48">
        <f t="shared" si="16"/>
        <v>0</v>
      </c>
      <c r="D294" s="418">
        <f t="shared" si="19"/>
        <v>282</v>
      </c>
      <c r="E294" s="449" t="s">
        <v>1737</v>
      </c>
      <c r="F294" s="449" t="s">
        <v>1738</v>
      </c>
      <c r="G294" s="449" t="s">
        <v>1747</v>
      </c>
      <c r="H294" s="449" t="s">
        <v>403</v>
      </c>
      <c r="I294" s="449" t="s">
        <v>403</v>
      </c>
      <c r="J294" s="449" t="s">
        <v>1739</v>
      </c>
      <c r="K294" s="449" t="s">
        <v>1762</v>
      </c>
      <c r="L294" s="449" t="s">
        <v>1770</v>
      </c>
      <c r="M294" s="449" t="str">
        <f t="shared" si="17"/>
        <v>Y</v>
      </c>
      <c r="N294" s="449" t="s">
        <v>1774</v>
      </c>
      <c r="O294" s="449" t="str">
        <f t="shared" si="18"/>
        <v>N</v>
      </c>
      <c r="P294" s="449" t="s">
        <v>403</v>
      </c>
      <c r="Q294" s="449" t="s">
        <v>1772</v>
      </c>
      <c r="R294" s="78"/>
      <c r="S294" s="502" t="s">
        <v>1773</v>
      </c>
      <c r="T294" s="502"/>
      <c r="U294" s="502"/>
      <c r="V294" s="502"/>
      <c r="W294" s="502"/>
      <c r="X294" s="502"/>
      <c r="Y294" s="502"/>
      <c r="AA294" s="507"/>
      <c r="AB294" s="507"/>
      <c r="AC294" s="507"/>
      <c r="AD294" s="117"/>
      <c r="AE294" s="13"/>
      <c r="AF294" s="75"/>
      <c r="AG294" s="455" cm="1">
        <f t="array" ref="AG294">SUM(IF(ISBLANK(D294:Q294),1,0))</f>
        <v>0</v>
      </c>
      <c r="AH294" s="455" cm="1">
        <f t="array" ref="AH294">IF(SUM(IF(ISBLANK(S294:Y294),0,1))&gt;0,0,1)</f>
        <v>0</v>
      </c>
    </row>
    <row r="295" spans="1:34" s="31" customFormat="1" ht="30" customHeight="1" x14ac:dyDescent="0.35">
      <c r="A295" s="48">
        <f t="shared" si="16"/>
        <v>0</v>
      </c>
      <c r="D295" s="418">
        <f t="shared" si="19"/>
        <v>283</v>
      </c>
      <c r="E295" s="449" t="s">
        <v>1737</v>
      </c>
      <c r="F295" s="449" t="s">
        <v>1738</v>
      </c>
      <c r="G295" s="449" t="s">
        <v>1747</v>
      </c>
      <c r="H295" s="449" t="s">
        <v>403</v>
      </c>
      <c r="I295" s="449" t="s">
        <v>403</v>
      </c>
      <c r="J295" s="449" t="s">
        <v>1739</v>
      </c>
      <c r="K295" s="449" t="s">
        <v>1762</v>
      </c>
      <c r="L295" s="449" t="s">
        <v>1770</v>
      </c>
      <c r="M295" s="449" t="str">
        <f t="shared" si="17"/>
        <v>Y</v>
      </c>
      <c r="N295" s="449" t="s">
        <v>1775</v>
      </c>
      <c r="O295" s="449" t="str">
        <f t="shared" si="18"/>
        <v>N</v>
      </c>
      <c r="P295" s="449" t="s">
        <v>403</v>
      </c>
      <c r="Q295" s="449" t="s">
        <v>1772</v>
      </c>
      <c r="R295" s="78"/>
      <c r="S295" s="502" t="s">
        <v>1773</v>
      </c>
      <c r="T295" s="502"/>
      <c r="U295" s="502"/>
      <c r="V295" s="502"/>
      <c r="W295" s="502"/>
      <c r="X295" s="502"/>
      <c r="Y295" s="502"/>
      <c r="AA295" s="507"/>
      <c r="AB295" s="507"/>
      <c r="AC295" s="507"/>
      <c r="AD295" s="117"/>
      <c r="AE295" s="13"/>
      <c r="AF295" s="75"/>
      <c r="AG295" s="455" cm="1">
        <f t="array" ref="AG295">SUM(IF(ISBLANK(D295:Q295),1,0))</f>
        <v>0</v>
      </c>
      <c r="AH295" s="455" cm="1">
        <f t="array" ref="AH295">IF(SUM(IF(ISBLANK(S295:Y295),0,1))&gt;0,0,1)</f>
        <v>0</v>
      </c>
    </row>
    <row r="296" spans="1:34" s="31" customFormat="1" ht="30" customHeight="1" x14ac:dyDescent="0.35">
      <c r="A296" s="48">
        <f t="shared" si="16"/>
        <v>0</v>
      </c>
      <c r="D296" s="418">
        <f t="shared" si="19"/>
        <v>284</v>
      </c>
      <c r="E296" s="449" t="s">
        <v>1737</v>
      </c>
      <c r="F296" s="449" t="s">
        <v>1738</v>
      </c>
      <c r="G296" s="449" t="s">
        <v>1747</v>
      </c>
      <c r="H296" s="449" t="s">
        <v>1600</v>
      </c>
      <c r="I296" s="449" t="s">
        <v>1600</v>
      </c>
      <c r="J296" s="449" t="s">
        <v>1739</v>
      </c>
      <c r="K296" s="449" t="s">
        <v>1762</v>
      </c>
      <c r="L296" s="449" t="s">
        <v>1770</v>
      </c>
      <c r="M296" s="449" t="str">
        <f t="shared" si="17"/>
        <v>Y</v>
      </c>
      <c r="N296" s="449" t="s">
        <v>1776</v>
      </c>
      <c r="O296" s="449" t="str">
        <f t="shared" si="18"/>
        <v>Y</v>
      </c>
      <c r="P296" s="449" t="s">
        <v>1777</v>
      </c>
      <c r="Q296" s="449" t="s">
        <v>1772</v>
      </c>
      <c r="R296" s="78"/>
      <c r="S296" s="502" t="s">
        <v>1773</v>
      </c>
      <c r="T296" s="502"/>
      <c r="U296" s="502"/>
      <c r="V296" s="502"/>
      <c r="W296" s="502"/>
      <c r="X296" s="502"/>
      <c r="Y296" s="502"/>
      <c r="AA296" s="507"/>
      <c r="AB296" s="507"/>
      <c r="AC296" s="507"/>
      <c r="AD296" s="117"/>
      <c r="AE296" s="13"/>
      <c r="AF296" s="75"/>
      <c r="AG296" s="455" cm="1">
        <f t="array" ref="AG296">SUM(IF(ISBLANK(D296:Q296),1,0))</f>
        <v>0</v>
      </c>
      <c r="AH296" s="455" cm="1">
        <f t="array" ref="AH296">IF(SUM(IF(ISBLANK(S296:Y296),0,1))&gt;0,0,1)</f>
        <v>0</v>
      </c>
    </row>
    <row r="297" spans="1:34" s="31" customFormat="1" ht="30" customHeight="1" x14ac:dyDescent="0.35">
      <c r="A297" s="48">
        <f t="shared" si="16"/>
        <v>0</v>
      </c>
      <c r="D297" s="418">
        <f t="shared" si="19"/>
        <v>285</v>
      </c>
      <c r="E297" s="449" t="s">
        <v>1737</v>
      </c>
      <c r="F297" s="449" t="s">
        <v>1738</v>
      </c>
      <c r="G297" s="449" t="s">
        <v>1747</v>
      </c>
      <c r="H297" s="449" t="s">
        <v>1600</v>
      </c>
      <c r="I297" s="449" t="s">
        <v>1600</v>
      </c>
      <c r="J297" s="449" t="s">
        <v>1739</v>
      </c>
      <c r="K297" s="449" t="s">
        <v>1762</v>
      </c>
      <c r="L297" s="449" t="s">
        <v>1770</v>
      </c>
      <c r="M297" s="449" t="str">
        <f t="shared" si="17"/>
        <v>Y</v>
      </c>
      <c r="N297" s="449" t="s">
        <v>1776</v>
      </c>
      <c r="O297" s="449" t="str">
        <f t="shared" si="18"/>
        <v>Y</v>
      </c>
      <c r="P297" s="449" t="s">
        <v>1778</v>
      </c>
      <c r="Q297" s="449" t="s">
        <v>1772</v>
      </c>
      <c r="R297" s="78"/>
      <c r="S297" s="502" t="s">
        <v>1773</v>
      </c>
      <c r="T297" s="502"/>
      <c r="U297" s="502"/>
      <c r="V297" s="502"/>
      <c r="W297" s="502"/>
      <c r="X297" s="502"/>
      <c r="Y297" s="502"/>
      <c r="AA297" s="507"/>
      <c r="AB297" s="507"/>
      <c r="AC297" s="507"/>
      <c r="AD297" s="117"/>
      <c r="AE297" s="13"/>
      <c r="AF297" s="75"/>
      <c r="AG297" s="455" cm="1">
        <f t="array" ref="AG297">SUM(IF(ISBLANK(D297:Q297),1,0))</f>
        <v>0</v>
      </c>
      <c r="AH297" s="455" cm="1">
        <f t="array" ref="AH297">IF(SUM(IF(ISBLANK(S297:Y297),0,1))&gt;0,0,1)</f>
        <v>0</v>
      </c>
    </row>
    <row r="298" spans="1:34" s="31" customFormat="1" ht="30" customHeight="1" x14ac:dyDescent="0.35">
      <c r="A298" s="48">
        <f t="shared" si="16"/>
        <v>0</v>
      </c>
      <c r="D298" s="418">
        <f t="shared" si="19"/>
        <v>286</v>
      </c>
      <c r="E298" s="449" t="s">
        <v>1737</v>
      </c>
      <c r="F298" s="449" t="s">
        <v>1738</v>
      </c>
      <c r="G298" s="449" t="s">
        <v>1747</v>
      </c>
      <c r="H298" s="449" t="s">
        <v>1600</v>
      </c>
      <c r="I298" s="449" t="s">
        <v>1600</v>
      </c>
      <c r="J298" s="449" t="s">
        <v>1739</v>
      </c>
      <c r="K298" s="449" t="s">
        <v>1762</v>
      </c>
      <c r="L298" s="449" t="s">
        <v>1770</v>
      </c>
      <c r="M298" s="449" t="str">
        <f t="shared" si="17"/>
        <v>Y</v>
      </c>
      <c r="N298" s="449" t="s">
        <v>1776</v>
      </c>
      <c r="O298" s="449" t="str">
        <f t="shared" si="18"/>
        <v>Y</v>
      </c>
      <c r="P298" s="449" t="s">
        <v>1779</v>
      </c>
      <c r="Q298" s="449" t="s">
        <v>1772</v>
      </c>
      <c r="R298" s="78"/>
      <c r="S298" s="502" t="s">
        <v>1773</v>
      </c>
      <c r="T298" s="502"/>
      <c r="U298" s="502"/>
      <c r="V298" s="502"/>
      <c r="W298" s="502"/>
      <c r="X298" s="502"/>
      <c r="Y298" s="502"/>
      <c r="AA298" s="507"/>
      <c r="AB298" s="507"/>
      <c r="AC298" s="507"/>
      <c r="AD298" s="117"/>
      <c r="AE298" s="13"/>
      <c r="AF298" s="75"/>
      <c r="AG298" s="455" cm="1">
        <f t="array" ref="AG298">SUM(IF(ISBLANK(D298:Q298),1,0))</f>
        <v>0</v>
      </c>
      <c r="AH298" s="455" cm="1">
        <f t="array" ref="AH298">IF(SUM(IF(ISBLANK(S298:Y298),0,1))&gt;0,0,1)</f>
        <v>0</v>
      </c>
    </row>
    <row r="299" spans="1:34" s="31" customFormat="1" ht="30" customHeight="1" x14ac:dyDescent="0.35">
      <c r="A299" s="48">
        <f t="shared" si="16"/>
        <v>0</v>
      </c>
      <c r="D299" s="418">
        <f t="shared" si="19"/>
        <v>287</v>
      </c>
      <c r="E299" s="449" t="s">
        <v>1737</v>
      </c>
      <c r="F299" s="449" t="s">
        <v>1738</v>
      </c>
      <c r="G299" s="449" t="s">
        <v>1457</v>
      </c>
      <c r="H299" s="449" t="s">
        <v>1457</v>
      </c>
      <c r="I299" s="449" t="s">
        <v>1644</v>
      </c>
      <c r="J299" s="449" t="s">
        <v>1739</v>
      </c>
      <c r="K299" s="449" t="s">
        <v>1762</v>
      </c>
      <c r="L299" s="449" t="s">
        <v>1780</v>
      </c>
      <c r="M299" s="449" t="str">
        <f t="shared" si="17"/>
        <v>Y</v>
      </c>
      <c r="N299" s="449" t="s">
        <v>1781</v>
      </c>
      <c r="O299" s="449" t="str">
        <f t="shared" si="18"/>
        <v>Y</v>
      </c>
      <c r="P299" s="449" t="s">
        <v>1782</v>
      </c>
      <c r="Q299" s="449" t="s">
        <v>1783</v>
      </c>
      <c r="R299" s="78"/>
      <c r="S299" s="502" t="s">
        <v>1769</v>
      </c>
      <c r="T299" s="502"/>
      <c r="U299" s="502"/>
      <c r="V299" s="502"/>
      <c r="W299" s="502"/>
      <c r="X299" s="502"/>
      <c r="Y299" s="502"/>
      <c r="AA299" s="507"/>
      <c r="AB299" s="507"/>
      <c r="AC299" s="507"/>
      <c r="AD299" s="117"/>
      <c r="AE299" s="13"/>
      <c r="AF299" s="75"/>
      <c r="AG299" s="455" cm="1">
        <f t="array" ref="AG299">SUM(IF(ISBLANK(D299:Q299),1,0))</f>
        <v>0</v>
      </c>
      <c r="AH299" s="455" cm="1">
        <f t="array" ref="AH299">IF(SUM(IF(ISBLANK(S299:Y299),0,1))&gt;0,0,1)</f>
        <v>0</v>
      </c>
    </row>
    <row r="300" spans="1:34" s="31" customFormat="1" ht="30" customHeight="1" x14ac:dyDescent="0.35">
      <c r="A300" s="48">
        <f t="shared" si="16"/>
        <v>0</v>
      </c>
      <c r="D300" s="418">
        <f t="shared" si="19"/>
        <v>288</v>
      </c>
      <c r="E300" s="449" t="s">
        <v>1737</v>
      </c>
      <c r="F300" s="449" t="s">
        <v>1738</v>
      </c>
      <c r="G300" s="449" t="s">
        <v>1457</v>
      </c>
      <c r="H300" s="449" t="s">
        <v>1457</v>
      </c>
      <c r="I300" s="449" t="s">
        <v>1644</v>
      </c>
      <c r="J300" s="449" t="s">
        <v>1739</v>
      </c>
      <c r="K300" s="449" t="s">
        <v>1762</v>
      </c>
      <c r="L300" s="449" t="s">
        <v>1780</v>
      </c>
      <c r="M300" s="449" t="str">
        <f t="shared" si="17"/>
        <v>Y</v>
      </c>
      <c r="N300" s="449" t="s">
        <v>1781</v>
      </c>
      <c r="O300" s="449" t="str">
        <f t="shared" si="18"/>
        <v>Y</v>
      </c>
      <c r="P300" s="449" t="s">
        <v>1784</v>
      </c>
      <c r="Q300" s="449" t="s">
        <v>1783</v>
      </c>
      <c r="R300" s="78"/>
      <c r="S300" s="502" t="s">
        <v>1785</v>
      </c>
      <c r="T300" s="502"/>
      <c r="U300" s="502"/>
      <c r="V300" s="502"/>
      <c r="W300" s="502"/>
      <c r="X300" s="502"/>
      <c r="Y300" s="502"/>
      <c r="AA300" s="507"/>
      <c r="AB300" s="507"/>
      <c r="AC300" s="507"/>
      <c r="AD300" s="117"/>
      <c r="AE300" s="13"/>
      <c r="AF300" s="75"/>
      <c r="AG300" s="455" cm="1">
        <f t="array" ref="AG300">SUM(IF(ISBLANK(D300:Q300),1,0))</f>
        <v>0</v>
      </c>
      <c r="AH300" s="455" cm="1">
        <f t="array" ref="AH300">IF(SUM(IF(ISBLANK(S300:Y300),0,1))&gt;0,0,1)</f>
        <v>0</v>
      </c>
    </row>
    <row r="301" spans="1:34" s="31" customFormat="1" ht="30" customHeight="1" x14ac:dyDescent="0.35">
      <c r="A301" s="48">
        <f t="shared" si="16"/>
        <v>0</v>
      </c>
      <c r="D301" s="418">
        <f t="shared" si="19"/>
        <v>289</v>
      </c>
      <c r="E301" s="449" t="s">
        <v>1737</v>
      </c>
      <c r="F301" s="449" t="s">
        <v>1738</v>
      </c>
      <c r="G301" s="449" t="s">
        <v>1457</v>
      </c>
      <c r="H301" s="449" t="s">
        <v>1457</v>
      </c>
      <c r="I301" s="449" t="s">
        <v>1786</v>
      </c>
      <c r="J301" s="449" t="s">
        <v>1739</v>
      </c>
      <c r="K301" s="449" t="s">
        <v>1762</v>
      </c>
      <c r="L301" s="449" t="s">
        <v>1780</v>
      </c>
      <c r="M301" s="449" t="str">
        <f t="shared" si="17"/>
        <v>Y</v>
      </c>
      <c r="N301" s="449" t="s">
        <v>1781</v>
      </c>
      <c r="O301" s="449" t="str">
        <f t="shared" si="18"/>
        <v>Y</v>
      </c>
      <c r="P301" s="449" t="s">
        <v>1787</v>
      </c>
      <c r="Q301" s="449" t="s">
        <v>1783</v>
      </c>
      <c r="R301" s="78"/>
      <c r="S301" s="502" t="s">
        <v>1785</v>
      </c>
      <c r="T301" s="502"/>
      <c r="U301" s="502"/>
      <c r="V301" s="502"/>
      <c r="W301" s="502"/>
      <c r="X301" s="502"/>
      <c r="Y301" s="502"/>
      <c r="AA301" s="507"/>
      <c r="AB301" s="507"/>
      <c r="AC301" s="507"/>
      <c r="AD301" s="117"/>
      <c r="AE301" s="13"/>
      <c r="AF301" s="75"/>
      <c r="AG301" s="455" cm="1">
        <f t="array" ref="AG301">SUM(IF(ISBLANK(D301:Q301),1,0))</f>
        <v>0</v>
      </c>
      <c r="AH301" s="455" cm="1">
        <f t="array" ref="AH301">IF(SUM(IF(ISBLANK(S301:Y301),0,1))&gt;0,0,1)</f>
        <v>0</v>
      </c>
    </row>
    <row r="302" spans="1:34" s="31" customFormat="1" ht="30" customHeight="1" x14ac:dyDescent="0.35">
      <c r="A302" s="48">
        <f t="shared" si="16"/>
        <v>0</v>
      </c>
      <c r="D302" s="418">
        <f t="shared" si="19"/>
        <v>290</v>
      </c>
      <c r="E302" s="449" t="s">
        <v>1737</v>
      </c>
      <c r="F302" s="449" t="s">
        <v>1738</v>
      </c>
      <c r="G302" s="449" t="s">
        <v>1457</v>
      </c>
      <c r="H302" s="449" t="s">
        <v>1457</v>
      </c>
      <c r="I302" s="449" t="s">
        <v>1457</v>
      </c>
      <c r="J302" s="449" t="s">
        <v>1739</v>
      </c>
      <c r="K302" s="449" t="s">
        <v>1762</v>
      </c>
      <c r="L302" s="449" t="s">
        <v>1780</v>
      </c>
      <c r="M302" s="449" t="str">
        <f t="shared" si="17"/>
        <v>Y</v>
      </c>
      <c r="N302" s="449" t="s">
        <v>1788</v>
      </c>
      <c r="O302" s="449" t="str">
        <f t="shared" si="18"/>
        <v>Y</v>
      </c>
      <c r="P302" s="449" t="s">
        <v>1789</v>
      </c>
      <c r="Q302" s="449" t="s">
        <v>1783</v>
      </c>
      <c r="R302" s="78"/>
      <c r="S302" s="502" t="s">
        <v>1785</v>
      </c>
      <c r="T302" s="502"/>
      <c r="U302" s="502"/>
      <c r="V302" s="502"/>
      <c r="W302" s="502"/>
      <c r="X302" s="502"/>
      <c r="Y302" s="502"/>
      <c r="AA302" s="507"/>
      <c r="AB302" s="507"/>
      <c r="AC302" s="507"/>
      <c r="AD302" s="117"/>
      <c r="AE302" s="13"/>
      <c r="AF302" s="75"/>
      <c r="AG302" s="455" cm="1">
        <f t="array" ref="AG302">SUM(IF(ISBLANK(D302:Q302),1,0))</f>
        <v>0</v>
      </c>
      <c r="AH302" s="455" cm="1">
        <f t="array" ref="AH302">IF(SUM(IF(ISBLANK(S302:Y302),0,1))&gt;0,0,1)</f>
        <v>0</v>
      </c>
    </row>
    <row r="303" spans="1:34" s="31" customFormat="1" ht="30" customHeight="1" x14ac:dyDescent="0.35">
      <c r="A303" s="48">
        <f t="shared" si="16"/>
        <v>0</v>
      </c>
      <c r="D303" s="418">
        <f t="shared" si="19"/>
        <v>291</v>
      </c>
      <c r="E303" s="449" t="s">
        <v>1737</v>
      </c>
      <c r="F303" s="449" t="s">
        <v>1738</v>
      </c>
      <c r="G303" s="449" t="s">
        <v>1457</v>
      </c>
      <c r="H303" s="449" t="s">
        <v>1457</v>
      </c>
      <c r="I303" s="449" t="s">
        <v>403</v>
      </c>
      <c r="J303" s="449" t="s">
        <v>1739</v>
      </c>
      <c r="K303" s="449" t="s">
        <v>1762</v>
      </c>
      <c r="L303" s="449" t="s">
        <v>1780</v>
      </c>
      <c r="M303" s="449" t="str">
        <f t="shared" si="17"/>
        <v>Y</v>
      </c>
      <c r="N303" s="449" t="s">
        <v>1790</v>
      </c>
      <c r="O303" s="449" t="str">
        <f t="shared" si="18"/>
        <v>N</v>
      </c>
      <c r="P303" s="449" t="s">
        <v>403</v>
      </c>
      <c r="Q303" s="449" t="s">
        <v>1783</v>
      </c>
      <c r="R303" s="78"/>
      <c r="S303" s="502" t="s">
        <v>1791</v>
      </c>
      <c r="T303" s="502"/>
      <c r="U303" s="502"/>
      <c r="V303" s="502"/>
      <c r="W303" s="502"/>
      <c r="X303" s="502"/>
      <c r="Y303" s="502"/>
      <c r="AA303" s="507"/>
      <c r="AB303" s="507"/>
      <c r="AC303" s="507"/>
      <c r="AD303" s="117"/>
      <c r="AE303" s="13"/>
      <c r="AF303" s="75"/>
      <c r="AG303" s="455" cm="1">
        <f t="array" ref="AG303">SUM(IF(ISBLANK(D303:Q303),1,0))</f>
        <v>0</v>
      </c>
      <c r="AH303" s="455" cm="1">
        <f t="array" ref="AH303">IF(SUM(IF(ISBLANK(S303:Y303),0,1))&gt;0,0,1)</f>
        <v>0</v>
      </c>
    </row>
    <row r="304" spans="1:34" s="31" customFormat="1" ht="30" customHeight="1" x14ac:dyDescent="0.35">
      <c r="A304" s="48">
        <f t="shared" si="16"/>
        <v>0</v>
      </c>
      <c r="D304" s="418">
        <f t="shared" si="19"/>
        <v>292</v>
      </c>
      <c r="E304" s="449" t="s">
        <v>1737</v>
      </c>
      <c r="F304" s="449" t="s">
        <v>1738</v>
      </c>
      <c r="G304" s="449" t="s">
        <v>1457</v>
      </c>
      <c r="H304" s="449" t="s">
        <v>1457</v>
      </c>
      <c r="I304" s="449" t="s">
        <v>1457</v>
      </c>
      <c r="J304" s="449" t="s">
        <v>1739</v>
      </c>
      <c r="K304" s="449" t="s">
        <v>1762</v>
      </c>
      <c r="L304" s="449" t="s">
        <v>1780</v>
      </c>
      <c r="M304" s="449" t="str">
        <f t="shared" si="17"/>
        <v>Y</v>
      </c>
      <c r="N304" s="449" t="s">
        <v>1792</v>
      </c>
      <c r="O304" s="449" t="str">
        <f t="shared" si="18"/>
        <v>Y</v>
      </c>
      <c r="P304" s="449" t="s">
        <v>1793</v>
      </c>
      <c r="Q304" s="449" t="s">
        <v>1783</v>
      </c>
      <c r="R304" s="78"/>
      <c r="S304" s="502" t="s">
        <v>1791</v>
      </c>
      <c r="T304" s="502"/>
      <c r="U304" s="502"/>
      <c r="V304" s="502"/>
      <c r="W304" s="502"/>
      <c r="X304" s="502"/>
      <c r="Y304" s="502"/>
      <c r="AA304" s="507"/>
      <c r="AB304" s="507"/>
      <c r="AC304" s="507"/>
      <c r="AD304" s="117"/>
      <c r="AE304" s="13"/>
      <c r="AF304" s="75"/>
      <c r="AG304" s="455" cm="1">
        <f t="array" ref="AG304">SUM(IF(ISBLANK(D304:Q304),1,0))</f>
        <v>0</v>
      </c>
      <c r="AH304" s="455" cm="1">
        <f t="array" ref="AH304">IF(SUM(IF(ISBLANK(S304:Y304),0,1))&gt;0,0,1)</f>
        <v>0</v>
      </c>
    </row>
    <row r="305" spans="1:34" s="31" customFormat="1" ht="30" customHeight="1" x14ac:dyDescent="0.35">
      <c r="A305" s="48">
        <f t="shared" si="16"/>
        <v>0</v>
      </c>
      <c r="D305" s="418">
        <f t="shared" si="19"/>
        <v>293</v>
      </c>
      <c r="E305" s="449" t="s">
        <v>1737</v>
      </c>
      <c r="F305" s="449" t="s">
        <v>1738</v>
      </c>
      <c r="G305" s="449" t="s">
        <v>1457</v>
      </c>
      <c r="H305" s="449" t="s">
        <v>1457</v>
      </c>
      <c r="I305" s="449" t="s">
        <v>1457</v>
      </c>
      <c r="J305" s="449" t="s">
        <v>1739</v>
      </c>
      <c r="K305" s="449" t="s">
        <v>1762</v>
      </c>
      <c r="L305" s="449" t="s">
        <v>1780</v>
      </c>
      <c r="M305" s="449" t="str">
        <f t="shared" si="17"/>
        <v>Y</v>
      </c>
      <c r="N305" s="449" t="s">
        <v>1792</v>
      </c>
      <c r="O305" s="449" t="str">
        <f t="shared" si="18"/>
        <v>Y</v>
      </c>
      <c r="P305" s="449" t="s">
        <v>1794</v>
      </c>
      <c r="Q305" s="449" t="s">
        <v>1783</v>
      </c>
      <c r="R305" s="78"/>
      <c r="S305" s="502" t="s">
        <v>1795</v>
      </c>
      <c r="T305" s="502" t="s">
        <v>1796</v>
      </c>
      <c r="U305" s="502" t="s">
        <v>1797</v>
      </c>
      <c r="V305" s="502"/>
      <c r="W305" s="502"/>
      <c r="X305" s="502"/>
      <c r="Y305" s="502"/>
      <c r="AA305" s="507"/>
      <c r="AB305" s="507"/>
      <c r="AC305" s="507"/>
      <c r="AD305" s="117"/>
      <c r="AE305" s="13"/>
      <c r="AF305" s="75"/>
      <c r="AG305" s="455" cm="1">
        <f t="array" ref="AG305">SUM(IF(ISBLANK(D305:Q305),1,0))</f>
        <v>0</v>
      </c>
      <c r="AH305" s="455" cm="1">
        <f t="array" ref="AH305">IF(SUM(IF(ISBLANK(S305:Y305),0,1))&gt;0,0,1)</f>
        <v>0</v>
      </c>
    </row>
    <row r="306" spans="1:34" s="31" customFormat="1" ht="30" customHeight="1" x14ac:dyDescent="0.35">
      <c r="A306" s="48">
        <f t="shared" si="16"/>
        <v>0</v>
      </c>
      <c r="D306" s="418">
        <f t="shared" si="19"/>
        <v>294</v>
      </c>
      <c r="E306" s="449" t="s">
        <v>1737</v>
      </c>
      <c r="F306" s="449" t="s">
        <v>1738</v>
      </c>
      <c r="G306" s="449" t="s">
        <v>1457</v>
      </c>
      <c r="H306" s="449" t="s">
        <v>1457</v>
      </c>
      <c r="I306" s="449" t="s">
        <v>1457</v>
      </c>
      <c r="J306" s="449" t="s">
        <v>1739</v>
      </c>
      <c r="K306" s="449" t="s">
        <v>1762</v>
      </c>
      <c r="L306" s="449" t="s">
        <v>1780</v>
      </c>
      <c r="M306" s="449" t="str">
        <f t="shared" si="17"/>
        <v>Y</v>
      </c>
      <c r="N306" s="449" t="s">
        <v>1792</v>
      </c>
      <c r="O306" s="449" t="str">
        <f t="shared" si="18"/>
        <v>Y</v>
      </c>
      <c r="P306" s="449" t="s">
        <v>1798</v>
      </c>
      <c r="Q306" s="449" t="s">
        <v>1783</v>
      </c>
      <c r="R306" s="78"/>
      <c r="S306" s="502" t="s">
        <v>1795</v>
      </c>
      <c r="T306" s="502" t="s">
        <v>1796</v>
      </c>
      <c r="U306" s="502" t="s">
        <v>1797</v>
      </c>
      <c r="V306" s="502"/>
      <c r="W306" s="502"/>
      <c r="X306" s="502"/>
      <c r="Y306" s="502"/>
      <c r="AA306" s="507"/>
      <c r="AB306" s="507"/>
      <c r="AC306" s="507"/>
      <c r="AD306" s="117"/>
      <c r="AE306" s="13"/>
      <c r="AF306" s="75"/>
      <c r="AG306" s="455" cm="1">
        <f t="array" ref="AG306">SUM(IF(ISBLANK(D306:Q306),1,0))</f>
        <v>0</v>
      </c>
      <c r="AH306" s="455" cm="1">
        <f t="array" ref="AH306">IF(SUM(IF(ISBLANK(S306:Y306),0,1))&gt;0,0,1)</f>
        <v>0</v>
      </c>
    </row>
    <row r="307" spans="1:34" s="31" customFormat="1" ht="30" customHeight="1" x14ac:dyDescent="0.35">
      <c r="A307" s="48">
        <f t="shared" si="16"/>
        <v>0</v>
      </c>
      <c r="D307" s="418">
        <f t="shared" si="19"/>
        <v>295</v>
      </c>
      <c r="E307" s="449" t="s">
        <v>1737</v>
      </c>
      <c r="F307" s="449" t="s">
        <v>1738</v>
      </c>
      <c r="G307" s="449" t="s">
        <v>1457</v>
      </c>
      <c r="H307" s="449" t="s">
        <v>1457</v>
      </c>
      <c r="I307" s="449" t="s">
        <v>1457</v>
      </c>
      <c r="J307" s="449" t="s">
        <v>1739</v>
      </c>
      <c r="K307" s="449" t="s">
        <v>1762</v>
      </c>
      <c r="L307" s="449" t="s">
        <v>1780</v>
      </c>
      <c r="M307" s="449" t="str">
        <f t="shared" si="17"/>
        <v>Y</v>
      </c>
      <c r="N307" s="449" t="s">
        <v>1792</v>
      </c>
      <c r="O307" s="449" t="str">
        <f t="shared" si="18"/>
        <v>Y</v>
      </c>
      <c r="P307" s="449" t="s">
        <v>1799</v>
      </c>
      <c r="Q307" s="449" t="s">
        <v>1783</v>
      </c>
      <c r="R307" s="78"/>
      <c r="S307" s="502" t="s">
        <v>1795</v>
      </c>
      <c r="T307" s="502" t="s">
        <v>1796</v>
      </c>
      <c r="U307" s="502" t="s">
        <v>1797</v>
      </c>
      <c r="V307" s="502"/>
      <c r="W307" s="502"/>
      <c r="X307" s="502"/>
      <c r="Y307" s="502"/>
      <c r="AA307" s="507"/>
      <c r="AB307" s="507"/>
      <c r="AC307" s="507"/>
      <c r="AD307" s="117"/>
      <c r="AE307" s="13"/>
      <c r="AF307" s="75"/>
      <c r="AG307" s="455" cm="1">
        <f t="array" ref="AG307">SUM(IF(ISBLANK(D307:Q307),1,0))</f>
        <v>0</v>
      </c>
      <c r="AH307" s="455" cm="1">
        <f t="array" ref="AH307">IF(SUM(IF(ISBLANK(S307:Y307),0,1))&gt;0,0,1)</f>
        <v>0</v>
      </c>
    </row>
    <row r="308" spans="1:34" s="31" customFormat="1" ht="30" customHeight="1" x14ac:dyDescent="0.35">
      <c r="A308" s="48">
        <f t="shared" si="16"/>
        <v>0</v>
      </c>
      <c r="D308" s="418">
        <f t="shared" si="19"/>
        <v>296</v>
      </c>
      <c r="E308" s="449" t="s">
        <v>1737</v>
      </c>
      <c r="F308" s="449" t="s">
        <v>1738</v>
      </c>
      <c r="G308" s="449" t="s">
        <v>1457</v>
      </c>
      <c r="H308" s="449" t="s">
        <v>1457</v>
      </c>
      <c r="I308" s="449" t="s">
        <v>1457</v>
      </c>
      <c r="J308" s="449" t="s">
        <v>1739</v>
      </c>
      <c r="K308" s="449" t="s">
        <v>1762</v>
      </c>
      <c r="L308" s="449" t="s">
        <v>1780</v>
      </c>
      <c r="M308" s="449" t="str">
        <f t="shared" si="17"/>
        <v>Y</v>
      </c>
      <c r="N308" s="449" t="s">
        <v>1792</v>
      </c>
      <c r="O308" s="449" t="str">
        <f t="shared" si="18"/>
        <v>Y</v>
      </c>
      <c r="P308" s="449" t="s">
        <v>1800</v>
      </c>
      <c r="Q308" s="449" t="s">
        <v>1783</v>
      </c>
      <c r="R308" s="78"/>
      <c r="S308" s="502" t="s">
        <v>1666</v>
      </c>
      <c r="T308" s="502" t="s">
        <v>1796</v>
      </c>
      <c r="U308" s="502" t="s">
        <v>1797</v>
      </c>
      <c r="V308" s="502"/>
      <c r="W308" s="502"/>
      <c r="X308" s="502"/>
      <c r="Y308" s="502"/>
      <c r="AA308" s="507"/>
      <c r="AB308" s="507"/>
      <c r="AC308" s="507"/>
      <c r="AD308" s="117"/>
      <c r="AE308" s="13"/>
      <c r="AF308" s="75"/>
      <c r="AG308" s="455" cm="1">
        <f t="array" ref="AG308">SUM(IF(ISBLANK(D308:Q308),1,0))</f>
        <v>0</v>
      </c>
      <c r="AH308" s="455" cm="1">
        <f t="array" ref="AH308">IF(SUM(IF(ISBLANK(S308:Y308),0,1))&gt;0,0,1)</f>
        <v>0</v>
      </c>
    </row>
    <row r="309" spans="1:34" s="31" customFormat="1" ht="30" customHeight="1" x14ac:dyDescent="0.35">
      <c r="A309" s="48">
        <f t="shared" si="16"/>
        <v>0</v>
      </c>
      <c r="D309" s="418">
        <f t="shared" si="19"/>
        <v>297</v>
      </c>
      <c r="E309" s="449" t="s">
        <v>1737</v>
      </c>
      <c r="F309" s="449" t="s">
        <v>1738</v>
      </c>
      <c r="G309" s="449" t="s">
        <v>1369</v>
      </c>
      <c r="H309" s="449" t="s">
        <v>1369</v>
      </c>
      <c r="I309" s="449" t="s">
        <v>403</v>
      </c>
      <c r="J309" s="449" t="s">
        <v>1739</v>
      </c>
      <c r="K309" s="449" t="s">
        <v>1762</v>
      </c>
      <c r="L309" s="449" t="s">
        <v>1801</v>
      </c>
      <c r="M309" s="449" t="str">
        <f t="shared" si="17"/>
        <v>Y</v>
      </c>
      <c r="N309" s="449" t="s">
        <v>1802</v>
      </c>
      <c r="O309" s="449" t="str">
        <f t="shared" si="18"/>
        <v>N</v>
      </c>
      <c r="P309" s="449" t="s">
        <v>403</v>
      </c>
      <c r="Q309" s="449" t="s">
        <v>1803</v>
      </c>
      <c r="R309" s="78"/>
      <c r="S309" s="502" t="s">
        <v>1791</v>
      </c>
      <c r="T309" s="502" t="s">
        <v>1804</v>
      </c>
      <c r="U309" s="502"/>
      <c r="V309" s="502"/>
      <c r="W309" s="502"/>
      <c r="X309" s="502"/>
      <c r="Y309" s="502"/>
      <c r="AA309" s="507"/>
      <c r="AB309" s="507"/>
      <c r="AC309" s="507"/>
      <c r="AD309" s="117"/>
      <c r="AE309" s="13"/>
      <c r="AF309" s="75"/>
      <c r="AG309" s="455" cm="1">
        <f t="array" ref="AG309">SUM(IF(ISBLANK(D309:Q309),1,0))</f>
        <v>0</v>
      </c>
      <c r="AH309" s="455" cm="1">
        <f t="array" ref="AH309">IF(SUM(IF(ISBLANK(S309:Y309),0,1))&gt;0,0,1)</f>
        <v>0</v>
      </c>
    </row>
    <row r="310" spans="1:34" s="31" customFormat="1" ht="30" customHeight="1" x14ac:dyDescent="0.35">
      <c r="A310" s="48">
        <f t="shared" si="16"/>
        <v>0</v>
      </c>
      <c r="D310" s="418">
        <f t="shared" si="19"/>
        <v>298</v>
      </c>
      <c r="E310" s="449" t="s">
        <v>1737</v>
      </c>
      <c r="F310" s="449" t="s">
        <v>1738</v>
      </c>
      <c r="G310" s="449" t="s">
        <v>1369</v>
      </c>
      <c r="H310" s="449" t="s">
        <v>1369</v>
      </c>
      <c r="I310" s="449" t="s">
        <v>403</v>
      </c>
      <c r="J310" s="449" t="s">
        <v>1739</v>
      </c>
      <c r="K310" s="449" t="s">
        <v>1762</v>
      </c>
      <c r="L310" s="449" t="s">
        <v>1801</v>
      </c>
      <c r="M310" s="449" t="str">
        <f t="shared" si="17"/>
        <v>Y</v>
      </c>
      <c r="N310" s="449" t="s">
        <v>1805</v>
      </c>
      <c r="O310" s="449" t="str">
        <f t="shared" si="18"/>
        <v>N</v>
      </c>
      <c r="P310" s="449" t="s">
        <v>403</v>
      </c>
      <c r="Q310" s="449" t="s">
        <v>1803</v>
      </c>
      <c r="R310" s="78"/>
      <c r="S310" s="502" t="s">
        <v>1791</v>
      </c>
      <c r="T310" s="502" t="s">
        <v>1804</v>
      </c>
      <c r="U310" s="502"/>
      <c r="V310" s="502"/>
      <c r="W310" s="502"/>
      <c r="X310" s="502"/>
      <c r="Y310" s="502"/>
      <c r="AA310" s="507"/>
      <c r="AB310" s="507"/>
      <c r="AC310" s="507"/>
      <c r="AD310" s="117"/>
      <c r="AE310" s="13"/>
      <c r="AF310" s="75"/>
      <c r="AG310" s="455" cm="1">
        <f t="array" ref="AG310">SUM(IF(ISBLANK(D310:Q310),1,0))</f>
        <v>0</v>
      </c>
      <c r="AH310" s="455" cm="1">
        <f t="array" ref="AH310">IF(SUM(IF(ISBLANK(S310:Y310),0,1))&gt;0,0,1)</f>
        <v>0</v>
      </c>
    </row>
    <row r="311" spans="1:34" s="31" customFormat="1" ht="30" customHeight="1" x14ac:dyDescent="0.35">
      <c r="A311" s="48">
        <f t="shared" si="16"/>
        <v>0</v>
      </c>
      <c r="D311" s="418">
        <f t="shared" si="19"/>
        <v>299</v>
      </c>
      <c r="E311" s="449" t="s">
        <v>1737</v>
      </c>
      <c r="F311" s="449" t="s">
        <v>1738</v>
      </c>
      <c r="G311" s="449" t="s">
        <v>1369</v>
      </c>
      <c r="H311" s="449" t="s">
        <v>1369</v>
      </c>
      <c r="I311" s="449" t="s">
        <v>403</v>
      </c>
      <c r="J311" s="449" t="s">
        <v>1739</v>
      </c>
      <c r="K311" s="449" t="s">
        <v>1762</v>
      </c>
      <c r="L311" s="449" t="s">
        <v>1801</v>
      </c>
      <c r="M311" s="449" t="str">
        <f t="shared" si="17"/>
        <v>Y</v>
      </c>
      <c r="N311" s="449" t="s">
        <v>1806</v>
      </c>
      <c r="O311" s="449" t="str">
        <f t="shared" si="18"/>
        <v>N</v>
      </c>
      <c r="P311" s="449" t="s">
        <v>403</v>
      </c>
      <c r="Q311" s="449" t="s">
        <v>1803</v>
      </c>
      <c r="R311" s="78"/>
      <c r="S311" s="502" t="s">
        <v>1791</v>
      </c>
      <c r="T311" s="502" t="s">
        <v>1804</v>
      </c>
      <c r="U311" s="502"/>
      <c r="V311" s="502"/>
      <c r="W311" s="502"/>
      <c r="X311" s="502"/>
      <c r="Y311" s="502"/>
      <c r="AA311" s="507"/>
      <c r="AB311" s="507"/>
      <c r="AC311" s="507"/>
      <c r="AD311" s="117"/>
      <c r="AE311" s="13"/>
      <c r="AF311" s="75"/>
      <c r="AG311" s="455" cm="1">
        <f t="array" ref="AG311">SUM(IF(ISBLANK(D311:Q311),1,0))</f>
        <v>0</v>
      </c>
      <c r="AH311" s="455" cm="1">
        <f t="array" ref="AH311">IF(SUM(IF(ISBLANK(S311:Y311),0,1))&gt;0,0,1)</f>
        <v>0</v>
      </c>
    </row>
    <row r="312" spans="1:34" s="31" customFormat="1" ht="30" customHeight="1" x14ac:dyDescent="0.35">
      <c r="A312" s="48">
        <f t="shared" si="16"/>
        <v>0</v>
      </c>
      <c r="D312" s="418">
        <f t="shared" si="19"/>
        <v>300</v>
      </c>
      <c r="E312" s="449" t="s">
        <v>1737</v>
      </c>
      <c r="F312" s="449" t="s">
        <v>1738</v>
      </c>
      <c r="G312" s="449" t="s">
        <v>1369</v>
      </c>
      <c r="H312" s="449" t="s">
        <v>1369</v>
      </c>
      <c r="I312" s="449" t="s">
        <v>403</v>
      </c>
      <c r="J312" s="449" t="s">
        <v>1739</v>
      </c>
      <c r="K312" s="449" t="s">
        <v>1762</v>
      </c>
      <c r="L312" s="449" t="s">
        <v>1801</v>
      </c>
      <c r="M312" s="449" t="str">
        <f t="shared" si="17"/>
        <v>Y</v>
      </c>
      <c r="N312" s="449" t="s">
        <v>1807</v>
      </c>
      <c r="O312" s="449" t="str">
        <f t="shared" si="18"/>
        <v>N</v>
      </c>
      <c r="P312" s="449" t="s">
        <v>403</v>
      </c>
      <c r="Q312" s="449" t="s">
        <v>1803</v>
      </c>
      <c r="R312" s="78"/>
      <c r="S312" s="502" t="s">
        <v>1791</v>
      </c>
      <c r="T312" s="502" t="s">
        <v>1804</v>
      </c>
      <c r="U312" s="502"/>
      <c r="V312" s="502"/>
      <c r="W312" s="502"/>
      <c r="X312" s="502"/>
      <c r="Y312" s="502"/>
      <c r="AA312" s="507"/>
      <c r="AB312" s="507"/>
      <c r="AC312" s="507"/>
      <c r="AD312" s="117"/>
      <c r="AE312" s="13"/>
      <c r="AF312" s="75"/>
      <c r="AG312" s="455" cm="1">
        <f t="array" ref="AG312">SUM(IF(ISBLANK(D312:Q312),1,0))</f>
        <v>0</v>
      </c>
      <c r="AH312" s="455" cm="1">
        <f t="array" ref="AH312">IF(SUM(IF(ISBLANK(S312:Y312),0,1))&gt;0,0,1)</f>
        <v>0</v>
      </c>
    </row>
    <row r="313" spans="1:34" s="31" customFormat="1" ht="30" customHeight="1" x14ac:dyDescent="0.35">
      <c r="A313" s="48">
        <f t="shared" si="16"/>
        <v>1</v>
      </c>
      <c r="D313" s="418">
        <f t="shared" si="19"/>
        <v>301</v>
      </c>
      <c r="E313" s="449" t="s">
        <v>1737</v>
      </c>
      <c r="F313" s="449" t="s">
        <v>1738</v>
      </c>
      <c r="G313" s="449" t="s">
        <v>1578</v>
      </c>
      <c r="H313" s="449" t="s">
        <v>1369</v>
      </c>
      <c r="I313" s="449" t="s">
        <v>403</v>
      </c>
      <c r="J313" s="449" t="s">
        <v>1739</v>
      </c>
      <c r="K313" s="449" t="s">
        <v>1762</v>
      </c>
      <c r="L313" s="449" t="s">
        <v>1808</v>
      </c>
      <c r="M313" s="449" t="str">
        <f t="shared" si="17"/>
        <v>Y</v>
      </c>
      <c r="N313" s="449" t="s">
        <v>1809</v>
      </c>
      <c r="O313" s="449" t="str">
        <f t="shared" si="18"/>
        <v>N</v>
      </c>
      <c r="P313" s="449" t="s">
        <v>403</v>
      </c>
      <c r="Q313" s="449"/>
      <c r="R313" s="78"/>
      <c r="S313" s="502" t="s">
        <v>1810</v>
      </c>
      <c r="T313" s="502"/>
      <c r="U313" s="502"/>
      <c r="V313" s="502"/>
      <c r="W313" s="502"/>
      <c r="X313" s="502"/>
      <c r="Y313" s="502"/>
      <c r="AA313" s="507"/>
      <c r="AB313" s="507"/>
      <c r="AC313" s="507"/>
      <c r="AD313" s="117"/>
      <c r="AE313" s="13"/>
      <c r="AF313" s="75"/>
      <c r="AG313" s="455" cm="1">
        <f t="array" ref="AG313">SUM(IF(ISBLANK(D313:Q313),1,0))</f>
        <v>1</v>
      </c>
      <c r="AH313" s="455" cm="1">
        <f t="array" ref="AH313">IF(SUM(IF(ISBLANK(S313:Y313),0,1))&gt;0,0,1)</f>
        <v>0</v>
      </c>
    </row>
    <row r="314" spans="1:34" s="31" customFormat="1" ht="30" customHeight="1" x14ac:dyDescent="0.35">
      <c r="A314" s="48">
        <f t="shared" si="16"/>
        <v>1</v>
      </c>
      <c r="D314" s="418">
        <f t="shared" si="19"/>
        <v>302</v>
      </c>
      <c r="E314" s="449" t="s">
        <v>1737</v>
      </c>
      <c r="F314" s="449" t="s">
        <v>1738</v>
      </c>
      <c r="G314" s="449" t="s">
        <v>1578</v>
      </c>
      <c r="H314" s="449" t="s">
        <v>1369</v>
      </c>
      <c r="I314" s="449" t="s">
        <v>403</v>
      </c>
      <c r="J314" s="449" t="s">
        <v>1739</v>
      </c>
      <c r="K314" s="449" t="s">
        <v>1762</v>
      </c>
      <c r="L314" s="449" t="s">
        <v>1808</v>
      </c>
      <c r="M314" s="449" t="str">
        <f t="shared" si="17"/>
        <v>Y</v>
      </c>
      <c r="N314" s="449" t="s">
        <v>1811</v>
      </c>
      <c r="O314" s="449" t="str">
        <f t="shared" si="18"/>
        <v>N</v>
      </c>
      <c r="P314" s="449" t="s">
        <v>403</v>
      </c>
      <c r="Q314" s="449"/>
      <c r="R314" s="78"/>
      <c r="S314" s="502" t="s">
        <v>1468</v>
      </c>
      <c r="T314" s="502"/>
      <c r="U314" s="502"/>
      <c r="V314" s="502"/>
      <c r="W314" s="502"/>
      <c r="X314" s="502"/>
      <c r="Y314" s="502"/>
      <c r="AA314" s="507"/>
      <c r="AB314" s="507"/>
      <c r="AC314" s="507"/>
      <c r="AD314" s="117"/>
      <c r="AE314" s="13"/>
      <c r="AF314" s="75"/>
      <c r="AG314" s="455" cm="1">
        <f t="array" ref="AG314">SUM(IF(ISBLANK(D314:Q314),1,0))</f>
        <v>1</v>
      </c>
      <c r="AH314" s="455" cm="1">
        <f t="array" ref="AH314">IF(SUM(IF(ISBLANK(S314:Y314),0,1))&gt;0,0,1)</f>
        <v>0</v>
      </c>
    </row>
    <row r="315" spans="1:34" s="31" customFormat="1" ht="30" customHeight="1" x14ac:dyDescent="0.35">
      <c r="A315" s="48">
        <f t="shared" si="16"/>
        <v>1</v>
      </c>
      <c r="D315" s="418">
        <f t="shared" si="19"/>
        <v>303</v>
      </c>
      <c r="E315" s="449" t="s">
        <v>1737</v>
      </c>
      <c r="F315" s="449" t="s">
        <v>1738</v>
      </c>
      <c r="G315" s="449" t="s">
        <v>1578</v>
      </c>
      <c r="H315" s="449" t="s">
        <v>1369</v>
      </c>
      <c r="I315" s="449" t="s">
        <v>403</v>
      </c>
      <c r="J315" s="449" t="s">
        <v>1739</v>
      </c>
      <c r="K315" s="449" t="s">
        <v>1762</v>
      </c>
      <c r="L315" s="449" t="s">
        <v>1808</v>
      </c>
      <c r="M315" s="449" t="str">
        <f t="shared" si="17"/>
        <v>Y</v>
      </c>
      <c r="N315" s="449" t="s">
        <v>1812</v>
      </c>
      <c r="O315" s="449" t="str">
        <f t="shared" si="18"/>
        <v>N</v>
      </c>
      <c r="P315" s="449" t="s">
        <v>403</v>
      </c>
      <c r="Q315" s="449"/>
      <c r="R315" s="78"/>
      <c r="S315" s="502" t="s">
        <v>1813</v>
      </c>
      <c r="T315" s="502"/>
      <c r="U315" s="502"/>
      <c r="V315" s="502"/>
      <c r="W315" s="502"/>
      <c r="X315" s="502"/>
      <c r="Y315" s="502"/>
      <c r="AA315" s="507"/>
      <c r="AB315" s="507"/>
      <c r="AC315" s="507"/>
      <c r="AD315" s="117"/>
      <c r="AE315" s="13"/>
      <c r="AF315" s="75"/>
      <c r="AG315" s="455" cm="1">
        <f t="array" ref="AG315">SUM(IF(ISBLANK(D315:Q315),1,0))</f>
        <v>1</v>
      </c>
      <c r="AH315" s="455" cm="1">
        <f t="array" ref="AH315">IF(SUM(IF(ISBLANK(S315:Y315),0,1))&gt;0,0,1)</f>
        <v>0</v>
      </c>
    </row>
    <row r="316" spans="1:34" s="31" customFormat="1" ht="30" customHeight="1" x14ac:dyDescent="0.35">
      <c r="A316" s="48">
        <f t="shared" si="16"/>
        <v>1</v>
      </c>
      <c r="D316" s="418">
        <f t="shared" si="19"/>
        <v>304</v>
      </c>
      <c r="E316" s="449" t="s">
        <v>1737</v>
      </c>
      <c r="F316" s="449" t="s">
        <v>1738</v>
      </c>
      <c r="G316" s="449" t="s">
        <v>1578</v>
      </c>
      <c r="H316" s="449" t="s">
        <v>1369</v>
      </c>
      <c r="I316" s="449" t="s">
        <v>403</v>
      </c>
      <c r="J316" s="449" t="s">
        <v>1739</v>
      </c>
      <c r="K316" s="449" t="s">
        <v>1762</v>
      </c>
      <c r="L316" s="449" t="s">
        <v>1808</v>
      </c>
      <c r="M316" s="449" t="str">
        <f t="shared" si="17"/>
        <v>Y</v>
      </c>
      <c r="N316" s="449" t="s">
        <v>1814</v>
      </c>
      <c r="O316" s="449" t="str">
        <f t="shared" si="18"/>
        <v>N</v>
      </c>
      <c r="P316" s="449" t="s">
        <v>403</v>
      </c>
      <c r="Q316" s="449"/>
      <c r="R316" s="78"/>
      <c r="S316" s="502" t="s">
        <v>1813</v>
      </c>
      <c r="T316" s="502"/>
      <c r="U316" s="502"/>
      <c r="V316" s="502"/>
      <c r="W316" s="502"/>
      <c r="X316" s="502"/>
      <c r="Y316" s="502"/>
      <c r="AA316" s="507"/>
      <c r="AB316" s="507"/>
      <c r="AC316" s="507"/>
      <c r="AD316" s="117"/>
      <c r="AE316" s="13"/>
      <c r="AF316" s="75"/>
      <c r="AG316" s="455" cm="1">
        <f t="array" ref="AG316">SUM(IF(ISBLANK(D316:Q316),1,0))</f>
        <v>1</v>
      </c>
      <c r="AH316" s="455" cm="1">
        <f t="array" ref="AH316">IF(SUM(IF(ISBLANK(S316:Y316),0,1))&gt;0,0,1)</f>
        <v>0</v>
      </c>
    </row>
    <row r="317" spans="1:34" s="31" customFormat="1" ht="30" customHeight="1" x14ac:dyDescent="0.35">
      <c r="A317" s="48">
        <f t="shared" si="16"/>
        <v>1</v>
      </c>
      <c r="D317" s="418">
        <f t="shared" si="19"/>
        <v>305</v>
      </c>
      <c r="E317" s="449" t="s">
        <v>1737</v>
      </c>
      <c r="F317" s="449" t="s">
        <v>1738</v>
      </c>
      <c r="G317" s="449" t="s">
        <v>1578</v>
      </c>
      <c r="H317" s="449" t="s">
        <v>1369</v>
      </c>
      <c r="I317" s="449" t="s">
        <v>403</v>
      </c>
      <c r="J317" s="449" t="s">
        <v>1739</v>
      </c>
      <c r="K317" s="449" t="s">
        <v>1762</v>
      </c>
      <c r="L317" s="449" t="s">
        <v>1808</v>
      </c>
      <c r="M317" s="449" t="str">
        <f t="shared" si="17"/>
        <v>Y</v>
      </c>
      <c r="N317" s="449" t="s">
        <v>1815</v>
      </c>
      <c r="O317" s="449" t="str">
        <f t="shared" si="18"/>
        <v>N</v>
      </c>
      <c r="P317" s="449" t="s">
        <v>403</v>
      </c>
      <c r="Q317" s="449"/>
      <c r="R317" s="78"/>
      <c r="S317" s="502" t="s">
        <v>1813</v>
      </c>
      <c r="T317" s="502"/>
      <c r="U317" s="502"/>
      <c r="V317" s="502"/>
      <c r="W317" s="502"/>
      <c r="X317" s="502"/>
      <c r="Y317" s="502"/>
      <c r="AA317" s="507"/>
      <c r="AB317" s="507"/>
      <c r="AC317" s="507"/>
      <c r="AD317" s="117"/>
      <c r="AE317" s="13"/>
      <c r="AF317" s="75"/>
      <c r="AG317" s="455" cm="1">
        <f t="array" ref="AG317">SUM(IF(ISBLANK(D317:Q317),1,0))</f>
        <v>1</v>
      </c>
      <c r="AH317" s="455" cm="1">
        <f t="array" ref="AH317">IF(SUM(IF(ISBLANK(S317:Y317),0,1))&gt;0,0,1)</f>
        <v>0</v>
      </c>
    </row>
    <row r="318" spans="1:34" s="31" customFormat="1" ht="30" customHeight="1" x14ac:dyDescent="0.35">
      <c r="A318" s="48">
        <f t="shared" si="16"/>
        <v>0</v>
      </c>
      <c r="D318" s="418">
        <f t="shared" si="19"/>
        <v>306</v>
      </c>
      <c r="E318" s="449" t="s">
        <v>1737</v>
      </c>
      <c r="F318" s="449" t="s">
        <v>1738</v>
      </c>
      <c r="G318" s="449" t="s">
        <v>1578</v>
      </c>
      <c r="H318" s="449" t="s">
        <v>418</v>
      </c>
      <c r="I318" s="449" t="s">
        <v>418</v>
      </c>
      <c r="J318" s="449" t="s">
        <v>1739</v>
      </c>
      <c r="K318" s="449" t="s">
        <v>1762</v>
      </c>
      <c r="L318" s="449" t="s">
        <v>1808</v>
      </c>
      <c r="M318" s="449" t="str">
        <f t="shared" si="17"/>
        <v>Y</v>
      </c>
      <c r="N318" s="449" t="s">
        <v>1816</v>
      </c>
      <c r="O318" s="449" t="str">
        <f t="shared" si="18"/>
        <v>Y</v>
      </c>
      <c r="P318" s="449" t="s">
        <v>1817</v>
      </c>
      <c r="Q318" s="449" t="s">
        <v>1818</v>
      </c>
      <c r="R318" s="78"/>
      <c r="S318" s="502" t="s">
        <v>1813</v>
      </c>
      <c r="T318" s="502" t="s">
        <v>1819</v>
      </c>
      <c r="U318" s="502" t="s">
        <v>1563</v>
      </c>
      <c r="V318" s="502"/>
      <c r="W318" s="502"/>
      <c r="X318" s="502"/>
      <c r="Y318" s="502"/>
      <c r="AA318" s="507"/>
      <c r="AB318" s="507"/>
      <c r="AC318" s="507"/>
      <c r="AD318" s="117"/>
      <c r="AE318" s="13"/>
      <c r="AF318" s="75"/>
      <c r="AG318" s="455" cm="1">
        <f t="array" ref="AG318">SUM(IF(ISBLANK(D318:Q318),1,0))</f>
        <v>0</v>
      </c>
      <c r="AH318" s="455" cm="1">
        <f t="array" ref="AH318">IF(SUM(IF(ISBLANK(S318:Y318),0,1))&gt;0,0,1)</f>
        <v>0</v>
      </c>
    </row>
    <row r="319" spans="1:34" s="31" customFormat="1" ht="30" customHeight="1" x14ac:dyDescent="0.35">
      <c r="A319" s="48">
        <f t="shared" si="16"/>
        <v>0</v>
      </c>
      <c r="D319" s="418">
        <f t="shared" si="19"/>
        <v>307</v>
      </c>
      <c r="E319" s="449" t="s">
        <v>1737</v>
      </c>
      <c r="F319" s="449" t="s">
        <v>1738</v>
      </c>
      <c r="G319" s="449" t="s">
        <v>1196</v>
      </c>
      <c r="H319" s="449" t="s">
        <v>1196</v>
      </c>
      <c r="I319" s="449" t="s">
        <v>403</v>
      </c>
      <c r="J319" s="449" t="s">
        <v>1739</v>
      </c>
      <c r="K319" s="449" t="s">
        <v>1762</v>
      </c>
      <c r="L319" s="449" t="s">
        <v>1820</v>
      </c>
      <c r="M319" s="449" t="str">
        <f t="shared" si="17"/>
        <v>Y</v>
      </c>
      <c r="N319" s="449" t="s">
        <v>1821</v>
      </c>
      <c r="O319" s="449" t="str">
        <f t="shared" si="18"/>
        <v>N</v>
      </c>
      <c r="P319" s="449" t="s">
        <v>403</v>
      </c>
      <c r="Q319" s="449" t="s">
        <v>1822</v>
      </c>
      <c r="R319" s="78"/>
      <c r="S319" s="502" t="s">
        <v>1791</v>
      </c>
      <c r="T319" s="502"/>
      <c r="U319" s="502"/>
      <c r="V319" s="502"/>
      <c r="W319" s="502"/>
      <c r="X319" s="502"/>
      <c r="Y319" s="502"/>
      <c r="AA319" s="507"/>
      <c r="AB319" s="507"/>
      <c r="AC319" s="507"/>
      <c r="AD319" s="117"/>
      <c r="AE319" s="13"/>
      <c r="AF319" s="75"/>
      <c r="AG319" s="455" cm="1">
        <f t="array" ref="AG319">SUM(IF(ISBLANK(D319:Q319),1,0))</f>
        <v>0</v>
      </c>
      <c r="AH319" s="455" cm="1">
        <f t="array" ref="AH319">IF(SUM(IF(ISBLANK(S319:Y319),0,1))&gt;0,0,1)</f>
        <v>0</v>
      </c>
    </row>
    <row r="320" spans="1:34" s="31" customFormat="1" ht="30" customHeight="1" x14ac:dyDescent="0.35">
      <c r="A320" s="48">
        <f t="shared" si="16"/>
        <v>0</v>
      </c>
      <c r="D320" s="418">
        <f t="shared" si="19"/>
        <v>308</v>
      </c>
      <c r="E320" s="449" t="s">
        <v>1737</v>
      </c>
      <c r="F320" s="449" t="s">
        <v>1738</v>
      </c>
      <c r="G320" s="449" t="s">
        <v>1196</v>
      </c>
      <c r="H320" s="449" t="s">
        <v>1196</v>
      </c>
      <c r="I320" s="449" t="s">
        <v>403</v>
      </c>
      <c r="J320" s="449" t="s">
        <v>1739</v>
      </c>
      <c r="K320" s="449" t="s">
        <v>1762</v>
      </c>
      <c r="L320" s="449" t="s">
        <v>1820</v>
      </c>
      <c r="M320" s="449" t="str">
        <f t="shared" si="17"/>
        <v>Y</v>
      </c>
      <c r="N320" s="449" t="s">
        <v>1823</v>
      </c>
      <c r="O320" s="449" t="str">
        <f t="shared" si="18"/>
        <v>N</v>
      </c>
      <c r="P320" s="449" t="s">
        <v>403</v>
      </c>
      <c r="Q320" s="449" t="s">
        <v>1822</v>
      </c>
      <c r="R320" s="78"/>
      <c r="S320" s="502" t="s">
        <v>1791</v>
      </c>
      <c r="T320" s="502"/>
      <c r="U320" s="502"/>
      <c r="V320" s="502"/>
      <c r="W320" s="502"/>
      <c r="X320" s="502"/>
      <c r="Y320" s="502"/>
      <c r="AA320" s="507"/>
      <c r="AB320" s="507"/>
      <c r="AC320" s="507"/>
      <c r="AD320" s="117"/>
      <c r="AE320" s="13"/>
      <c r="AF320" s="75"/>
      <c r="AG320" s="455" cm="1">
        <f t="array" ref="AG320">SUM(IF(ISBLANK(D320:Q320),1,0))</f>
        <v>0</v>
      </c>
      <c r="AH320" s="455" cm="1">
        <f t="array" ref="AH320">IF(SUM(IF(ISBLANK(S320:Y320),0,1))&gt;0,0,1)</f>
        <v>0</v>
      </c>
    </row>
    <row r="321" spans="1:34" s="31" customFormat="1" ht="30" customHeight="1" x14ac:dyDescent="0.35">
      <c r="A321" s="48">
        <f t="shared" si="16"/>
        <v>0</v>
      </c>
      <c r="D321" s="418">
        <f t="shared" si="19"/>
        <v>309</v>
      </c>
      <c r="E321" s="449" t="s">
        <v>1737</v>
      </c>
      <c r="F321" s="449" t="s">
        <v>1738</v>
      </c>
      <c r="G321" s="449" t="s">
        <v>1196</v>
      </c>
      <c r="H321" s="449" t="s">
        <v>1196</v>
      </c>
      <c r="I321" s="449" t="s">
        <v>403</v>
      </c>
      <c r="J321" s="449" t="s">
        <v>1739</v>
      </c>
      <c r="K321" s="449" t="s">
        <v>1762</v>
      </c>
      <c r="L321" s="449" t="s">
        <v>1820</v>
      </c>
      <c r="M321" s="449" t="str">
        <f t="shared" si="17"/>
        <v>Y</v>
      </c>
      <c r="N321" s="449" t="s">
        <v>1824</v>
      </c>
      <c r="O321" s="449" t="str">
        <f t="shared" si="18"/>
        <v>N</v>
      </c>
      <c r="P321" s="449" t="s">
        <v>403</v>
      </c>
      <c r="Q321" s="449" t="s">
        <v>1822</v>
      </c>
      <c r="R321" s="78"/>
      <c r="S321" s="502" t="s">
        <v>1791</v>
      </c>
      <c r="T321" s="502"/>
      <c r="U321" s="502"/>
      <c r="V321" s="502"/>
      <c r="W321" s="502"/>
      <c r="X321" s="502"/>
      <c r="Y321" s="502"/>
      <c r="AA321" s="507"/>
      <c r="AB321" s="507"/>
      <c r="AC321" s="507"/>
      <c r="AD321" s="117"/>
      <c r="AE321" s="13"/>
      <c r="AF321" s="75"/>
      <c r="AG321" s="455" cm="1">
        <f t="array" ref="AG321">SUM(IF(ISBLANK(D321:Q321),1,0))</f>
        <v>0</v>
      </c>
      <c r="AH321" s="455" cm="1">
        <f t="array" ref="AH321">IF(SUM(IF(ISBLANK(S321:Y321),0,1))&gt;0,0,1)</f>
        <v>0</v>
      </c>
    </row>
    <row r="322" spans="1:34" s="31" customFormat="1" ht="30" customHeight="1" x14ac:dyDescent="0.35">
      <c r="A322" s="48">
        <f t="shared" si="16"/>
        <v>0</v>
      </c>
      <c r="D322" s="418">
        <f t="shared" si="19"/>
        <v>310</v>
      </c>
      <c r="E322" s="449" t="s">
        <v>1737</v>
      </c>
      <c r="F322" s="449" t="s">
        <v>1738</v>
      </c>
      <c r="G322" s="449" t="s">
        <v>1196</v>
      </c>
      <c r="H322" s="449" t="s">
        <v>403</v>
      </c>
      <c r="I322" s="449" t="s">
        <v>403</v>
      </c>
      <c r="J322" s="449" t="s">
        <v>1739</v>
      </c>
      <c r="K322" s="449" t="s">
        <v>1762</v>
      </c>
      <c r="L322" s="449" t="s">
        <v>1825</v>
      </c>
      <c r="M322" s="449" t="str">
        <f t="shared" si="17"/>
        <v>N</v>
      </c>
      <c r="N322" s="449" t="s">
        <v>403</v>
      </c>
      <c r="O322" s="449" t="str">
        <f t="shared" si="18"/>
        <v>N</v>
      </c>
      <c r="P322" s="449" t="s">
        <v>403</v>
      </c>
      <c r="Q322" s="449" t="s">
        <v>1826</v>
      </c>
      <c r="R322" s="78"/>
      <c r="S322" s="502" t="s">
        <v>1797</v>
      </c>
      <c r="T322" s="502"/>
      <c r="U322" s="502"/>
      <c r="V322" s="502"/>
      <c r="W322" s="502"/>
      <c r="X322" s="502"/>
      <c r="Y322" s="502"/>
      <c r="AA322" s="507"/>
      <c r="AB322" s="507"/>
      <c r="AC322" s="507"/>
      <c r="AD322" s="117"/>
      <c r="AE322" s="13"/>
      <c r="AF322" s="75"/>
      <c r="AG322" s="455" cm="1">
        <f t="array" ref="AG322">SUM(IF(ISBLANK(D322:Q322),1,0))</f>
        <v>0</v>
      </c>
      <c r="AH322" s="455" cm="1">
        <f t="array" ref="AH322">IF(SUM(IF(ISBLANK(S322:Y322),0,1))&gt;0,0,1)</f>
        <v>0</v>
      </c>
    </row>
    <row r="323" spans="1:34" s="31" customFormat="1" ht="30" customHeight="1" x14ac:dyDescent="0.35">
      <c r="A323" s="48">
        <f t="shared" si="16"/>
        <v>0</v>
      </c>
      <c r="D323" s="418">
        <f t="shared" si="19"/>
        <v>311</v>
      </c>
      <c r="E323" s="449" t="s">
        <v>1737</v>
      </c>
      <c r="F323" s="449" t="s">
        <v>1738</v>
      </c>
      <c r="G323" s="449" t="s">
        <v>1827</v>
      </c>
      <c r="H323" s="449" t="s">
        <v>1578</v>
      </c>
      <c r="I323" s="449" t="s">
        <v>403</v>
      </c>
      <c r="J323" s="449" t="s">
        <v>1739</v>
      </c>
      <c r="K323" s="449" t="s">
        <v>1762</v>
      </c>
      <c r="L323" s="449" t="s">
        <v>1828</v>
      </c>
      <c r="M323" s="449" t="str">
        <f t="shared" si="17"/>
        <v>Y</v>
      </c>
      <c r="N323" s="449" t="s">
        <v>1829</v>
      </c>
      <c r="O323" s="449" t="str">
        <f t="shared" si="18"/>
        <v>N</v>
      </c>
      <c r="P323" s="449" t="s">
        <v>403</v>
      </c>
      <c r="Q323" s="449" t="s">
        <v>1830</v>
      </c>
      <c r="R323" s="78"/>
      <c r="S323" s="502" t="s">
        <v>1831</v>
      </c>
      <c r="T323" s="502"/>
      <c r="U323" s="502"/>
      <c r="V323" s="502"/>
      <c r="W323" s="502"/>
      <c r="X323" s="502"/>
      <c r="Y323" s="502"/>
      <c r="AA323" s="507"/>
      <c r="AB323" s="507"/>
      <c r="AC323" s="507"/>
      <c r="AD323" s="117"/>
      <c r="AE323" s="13"/>
      <c r="AF323" s="75"/>
      <c r="AG323" s="455" cm="1">
        <f t="array" ref="AG323">SUM(IF(ISBLANK(D323:Q323),1,0))</f>
        <v>0</v>
      </c>
      <c r="AH323" s="455" cm="1">
        <f t="array" ref="AH323">IF(SUM(IF(ISBLANK(S323:Y323),0,1))&gt;0,0,1)</f>
        <v>0</v>
      </c>
    </row>
    <row r="324" spans="1:34" s="31" customFormat="1" ht="30" customHeight="1" x14ac:dyDescent="0.35">
      <c r="A324" s="48">
        <f t="shared" si="16"/>
        <v>0</v>
      </c>
      <c r="D324" s="418">
        <f t="shared" si="19"/>
        <v>312</v>
      </c>
      <c r="E324" s="449" t="s">
        <v>1737</v>
      </c>
      <c r="F324" s="449" t="s">
        <v>1738</v>
      </c>
      <c r="G324" s="449" t="s">
        <v>1827</v>
      </c>
      <c r="H324" s="449" t="s">
        <v>1827</v>
      </c>
      <c r="I324" s="449" t="s">
        <v>1827</v>
      </c>
      <c r="J324" s="449" t="s">
        <v>1739</v>
      </c>
      <c r="K324" s="449" t="s">
        <v>1762</v>
      </c>
      <c r="L324" s="449" t="s">
        <v>1828</v>
      </c>
      <c r="M324" s="449" t="str">
        <f t="shared" si="17"/>
        <v>Y</v>
      </c>
      <c r="N324" s="449" t="s">
        <v>1832</v>
      </c>
      <c r="O324" s="449" t="str">
        <f t="shared" si="18"/>
        <v>Y</v>
      </c>
      <c r="P324" s="449" t="s">
        <v>1833</v>
      </c>
      <c r="Q324" s="449" t="s">
        <v>1830</v>
      </c>
      <c r="R324" s="78"/>
      <c r="S324" s="502" t="s">
        <v>1831</v>
      </c>
      <c r="T324" s="502"/>
      <c r="U324" s="502"/>
      <c r="V324" s="502"/>
      <c r="W324" s="502"/>
      <c r="X324" s="502"/>
      <c r="Y324" s="502"/>
      <c r="AA324" s="507"/>
      <c r="AB324" s="507"/>
      <c r="AC324" s="507"/>
      <c r="AD324" s="117"/>
      <c r="AE324" s="13"/>
      <c r="AF324" s="75"/>
      <c r="AG324" s="455" cm="1">
        <f t="array" ref="AG324">SUM(IF(ISBLANK(D324:Q324),1,0))</f>
        <v>0</v>
      </c>
      <c r="AH324" s="455" cm="1">
        <f t="array" ref="AH324">IF(SUM(IF(ISBLANK(S324:Y324),0,1))&gt;0,0,1)</f>
        <v>0</v>
      </c>
    </row>
    <row r="325" spans="1:34" s="31" customFormat="1" ht="30" customHeight="1" x14ac:dyDescent="0.35">
      <c r="A325" s="48">
        <f t="shared" si="16"/>
        <v>0</v>
      </c>
      <c r="D325" s="418">
        <f t="shared" si="19"/>
        <v>313</v>
      </c>
      <c r="E325" s="449" t="s">
        <v>1737</v>
      </c>
      <c r="F325" s="449" t="s">
        <v>1738</v>
      </c>
      <c r="G325" s="449" t="s">
        <v>1827</v>
      </c>
      <c r="H325" s="449" t="s">
        <v>1827</v>
      </c>
      <c r="I325" s="449" t="s">
        <v>1827</v>
      </c>
      <c r="J325" s="449" t="s">
        <v>1739</v>
      </c>
      <c r="K325" s="449" t="s">
        <v>1762</v>
      </c>
      <c r="L325" s="449" t="s">
        <v>1828</v>
      </c>
      <c r="M325" s="449" t="str">
        <f t="shared" si="17"/>
        <v>Y</v>
      </c>
      <c r="N325" s="449" t="s">
        <v>1832</v>
      </c>
      <c r="O325" s="449" t="str">
        <f t="shared" si="18"/>
        <v>Y</v>
      </c>
      <c r="P325" s="449" t="s">
        <v>1834</v>
      </c>
      <c r="Q325" s="449" t="s">
        <v>1830</v>
      </c>
      <c r="R325" s="78"/>
      <c r="S325" s="502" t="s">
        <v>1831</v>
      </c>
      <c r="T325" s="502"/>
      <c r="U325" s="502"/>
      <c r="V325" s="502"/>
      <c r="W325" s="502"/>
      <c r="X325" s="502"/>
      <c r="Y325" s="502"/>
      <c r="AA325" s="507"/>
      <c r="AB325" s="507"/>
      <c r="AC325" s="507"/>
      <c r="AD325" s="117"/>
      <c r="AE325" s="13"/>
      <c r="AF325" s="75"/>
      <c r="AG325" s="455" cm="1">
        <f t="array" ref="AG325">SUM(IF(ISBLANK(D325:Q325),1,0))</f>
        <v>0</v>
      </c>
      <c r="AH325" s="455" cm="1">
        <f t="array" ref="AH325">IF(SUM(IF(ISBLANK(S325:Y325),0,1))&gt;0,0,1)</f>
        <v>0</v>
      </c>
    </row>
    <row r="326" spans="1:34" s="31" customFormat="1" ht="30" customHeight="1" x14ac:dyDescent="0.35">
      <c r="A326" s="48">
        <f t="shared" si="16"/>
        <v>0</v>
      </c>
      <c r="D326" s="418">
        <f t="shared" si="19"/>
        <v>314</v>
      </c>
      <c r="E326" s="449" t="s">
        <v>1737</v>
      </c>
      <c r="F326" s="449" t="s">
        <v>1738</v>
      </c>
      <c r="G326" s="449" t="s">
        <v>1827</v>
      </c>
      <c r="H326" s="449" t="s">
        <v>1827</v>
      </c>
      <c r="I326" s="449" t="s">
        <v>1827</v>
      </c>
      <c r="J326" s="449" t="s">
        <v>1739</v>
      </c>
      <c r="K326" s="449" t="s">
        <v>1762</v>
      </c>
      <c r="L326" s="449" t="s">
        <v>1828</v>
      </c>
      <c r="M326" s="449" t="str">
        <f t="shared" si="17"/>
        <v>Y</v>
      </c>
      <c r="N326" s="449" t="s">
        <v>1832</v>
      </c>
      <c r="O326" s="449" t="str">
        <f t="shared" si="18"/>
        <v>Y</v>
      </c>
      <c r="P326" s="449" t="s">
        <v>1835</v>
      </c>
      <c r="Q326" s="449" t="s">
        <v>1830</v>
      </c>
      <c r="R326" s="78"/>
      <c r="S326" s="502" t="s">
        <v>1831</v>
      </c>
      <c r="T326" s="502"/>
      <c r="U326" s="502"/>
      <c r="V326" s="502"/>
      <c r="W326" s="502"/>
      <c r="X326" s="502"/>
      <c r="Y326" s="502"/>
      <c r="AA326" s="507"/>
      <c r="AB326" s="507"/>
      <c r="AC326" s="507"/>
      <c r="AD326" s="117"/>
      <c r="AE326" s="13"/>
      <c r="AF326" s="75"/>
      <c r="AG326" s="455" cm="1">
        <f t="array" ref="AG326">SUM(IF(ISBLANK(D326:Q326),1,0))</f>
        <v>0</v>
      </c>
      <c r="AH326" s="455" cm="1">
        <f t="array" ref="AH326">IF(SUM(IF(ISBLANK(S326:Y326),0,1))&gt;0,0,1)</f>
        <v>0</v>
      </c>
    </row>
    <row r="327" spans="1:34" s="31" customFormat="1" ht="30" customHeight="1" x14ac:dyDescent="0.35">
      <c r="A327" s="48">
        <f t="shared" si="16"/>
        <v>0</v>
      </c>
      <c r="D327" s="418">
        <f t="shared" si="19"/>
        <v>315</v>
      </c>
      <c r="E327" s="449" t="s">
        <v>1737</v>
      </c>
      <c r="F327" s="449" t="s">
        <v>1738</v>
      </c>
      <c r="G327" s="449" t="s">
        <v>1827</v>
      </c>
      <c r="H327" s="449" t="s">
        <v>1827</v>
      </c>
      <c r="I327" s="449" t="s">
        <v>1827</v>
      </c>
      <c r="J327" s="449" t="s">
        <v>1739</v>
      </c>
      <c r="K327" s="449" t="s">
        <v>1762</v>
      </c>
      <c r="L327" s="449" t="s">
        <v>1828</v>
      </c>
      <c r="M327" s="449" t="str">
        <f t="shared" si="17"/>
        <v>Y</v>
      </c>
      <c r="N327" s="449" t="s">
        <v>1836</v>
      </c>
      <c r="O327" s="449" t="str">
        <f t="shared" si="18"/>
        <v>Y</v>
      </c>
      <c r="P327" s="449" t="s">
        <v>1833</v>
      </c>
      <c r="Q327" s="449" t="s">
        <v>1830</v>
      </c>
      <c r="R327" s="78"/>
      <c r="S327" s="502" t="s">
        <v>1831</v>
      </c>
      <c r="T327" s="502"/>
      <c r="U327" s="502"/>
      <c r="V327" s="502"/>
      <c r="W327" s="502"/>
      <c r="X327" s="502"/>
      <c r="Y327" s="502"/>
      <c r="AA327" s="507"/>
      <c r="AB327" s="507"/>
      <c r="AC327" s="507"/>
      <c r="AD327" s="117"/>
      <c r="AE327" s="13"/>
      <c r="AF327" s="75"/>
      <c r="AG327" s="455" cm="1">
        <f t="array" ref="AG327">SUM(IF(ISBLANK(D327:Q327),1,0))</f>
        <v>0</v>
      </c>
      <c r="AH327" s="455" cm="1">
        <f t="array" ref="AH327">IF(SUM(IF(ISBLANK(S327:Y327),0,1))&gt;0,0,1)</f>
        <v>0</v>
      </c>
    </row>
    <row r="328" spans="1:34" s="31" customFormat="1" ht="30" customHeight="1" x14ac:dyDescent="0.35">
      <c r="A328" s="48">
        <f t="shared" si="16"/>
        <v>0</v>
      </c>
      <c r="D328" s="418">
        <f t="shared" si="19"/>
        <v>316</v>
      </c>
      <c r="E328" s="449" t="s">
        <v>1737</v>
      </c>
      <c r="F328" s="449" t="s">
        <v>1738</v>
      </c>
      <c r="G328" s="449" t="s">
        <v>1827</v>
      </c>
      <c r="H328" s="449" t="s">
        <v>1827</v>
      </c>
      <c r="I328" s="449" t="s">
        <v>1827</v>
      </c>
      <c r="J328" s="449" t="s">
        <v>1739</v>
      </c>
      <c r="K328" s="449" t="s">
        <v>1762</v>
      </c>
      <c r="L328" s="449" t="s">
        <v>1828</v>
      </c>
      <c r="M328" s="449" t="str">
        <f t="shared" si="17"/>
        <v>Y</v>
      </c>
      <c r="N328" s="449" t="s">
        <v>1836</v>
      </c>
      <c r="O328" s="449" t="str">
        <f t="shared" si="18"/>
        <v>Y</v>
      </c>
      <c r="P328" s="449" t="s">
        <v>1834</v>
      </c>
      <c r="Q328" s="449" t="s">
        <v>1830</v>
      </c>
      <c r="R328" s="78"/>
      <c r="S328" s="502" t="s">
        <v>1831</v>
      </c>
      <c r="T328" s="502"/>
      <c r="U328" s="502"/>
      <c r="V328" s="502"/>
      <c r="W328" s="502"/>
      <c r="X328" s="502"/>
      <c r="Y328" s="502"/>
      <c r="AA328" s="507"/>
      <c r="AB328" s="507"/>
      <c r="AC328" s="507"/>
      <c r="AD328" s="117"/>
      <c r="AE328" s="13"/>
      <c r="AF328" s="75"/>
      <c r="AG328" s="455" cm="1">
        <f t="array" ref="AG328">SUM(IF(ISBLANK(D328:Q328),1,0))</f>
        <v>0</v>
      </c>
      <c r="AH328" s="455" cm="1">
        <f t="array" ref="AH328">IF(SUM(IF(ISBLANK(S328:Y328),0,1))&gt;0,0,1)</f>
        <v>0</v>
      </c>
    </row>
    <row r="329" spans="1:34" s="31" customFormat="1" ht="30" customHeight="1" x14ac:dyDescent="0.35">
      <c r="A329" s="48">
        <f t="shared" si="16"/>
        <v>0</v>
      </c>
      <c r="D329" s="418">
        <f t="shared" si="19"/>
        <v>317</v>
      </c>
      <c r="E329" s="449" t="s">
        <v>1737</v>
      </c>
      <c r="F329" s="449" t="s">
        <v>1738</v>
      </c>
      <c r="G329" s="449" t="s">
        <v>1827</v>
      </c>
      <c r="H329" s="449" t="s">
        <v>1644</v>
      </c>
      <c r="I329" s="449" t="s">
        <v>403</v>
      </c>
      <c r="J329" s="449" t="s">
        <v>1739</v>
      </c>
      <c r="K329" s="449" t="s">
        <v>1762</v>
      </c>
      <c r="L329" s="449" t="s">
        <v>1828</v>
      </c>
      <c r="M329" s="449" t="str">
        <f t="shared" si="17"/>
        <v>Y</v>
      </c>
      <c r="N329" s="449" t="s">
        <v>1837</v>
      </c>
      <c r="O329" s="449" t="str">
        <f t="shared" si="18"/>
        <v>N</v>
      </c>
      <c r="P329" s="449" t="s">
        <v>403</v>
      </c>
      <c r="Q329" s="449" t="s">
        <v>1830</v>
      </c>
      <c r="R329" s="78"/>
      <c r="S329" s="502" t="s">
        <v>1831</v>
      </c>
      <c r="T329" s="502"/>
      <c r="U329" s="502"/>
      <c r="V329" s="502"/>
      <c r="W329" s="502"/>
      <c r="X329" s="502"/>
      <c r="Y329" s="502"/>
      <c r="AA329" s="507"/>
      <c r="AB329" s="507"/>
      <c r="AC329" s="507"/>
      <c r="AD329" s="117"/>
      <c r="AE329" s="13"/>
      <c r="AF329" s="75"/>
      <c r="AG329" s="455" cm="1">
        <f t="array" ref="AG329">SUM(IF(ISBLANK(D329:Q329),1,0))</f>
        <v>0</v>
      </c>
      <c r="AH329" s="455" cm="1">
        <f t="array" ref="AH329">IF(SUM(IF(ISBLANK(S329:Y329),0,1))&gt;0,0,1)</f>
        <v>0</v>
      </c>
    </row>
    <row r="330" spans="1:34" s="31" customFormat="1" ht="30" customHeight="1" x14ac:dyDescent="0.35">
      <c r="A330" s="48">
        <f t="shared" si="16"/>
        <v>0</v>
      </c>
      <c r="D330" s="418">
        <f t="shared" si="19"/>
        <v>318</v>
      </c>
      <c r="E330" s="449" t="s">
        <v>1737</v>
      </c>
      <c r="F330" s="449" t="s">
        <v>1738</v>
      </c>
      <c r="G330" s="449" t="s">
        <v>1786</v>
      </c>
      <c r="H330" s="449" t="s">
        <v>1786</v>
      </c>
      <c r="I330" s="449" t="s">
        <v>1786</v>
      </c>
      <c r="J330" s="449" t="s">
        <v>1739</v>
      </c>
      <c r="K330" s="449" t="s">
        <v>1762</v>
      </c>
      <c r="L330" s="506" t="s">
        <v>1838</v>
      </c>
      <c r="M330" s="449" t="str">
        <f t="shared" si="17"/>
        <v>Y</v>
      </c>
      <c r="N330" s="506" t="s">
        <v>1839</v>
      </c>
      <c r="O330" s="449" t="str">
        <f t="shared" si="18"/>
        <v>Y</v>
      </c>
      <c r="P330" s="449" t="s">
        <v>1840</v>
      </c>
      <c r="Q330" s="449" t="s">
        <v>1841</v>
      </c>
      <c r="R330" s="78"/>
      <c r="S330" s="502" t="s">
        <v>1842</v>
      </c>
      <c r="T330" s="502" t="s">
        <v>1843</v>
      </c>
      <c r="U330" s="502"/>
      <c r="V330" s="502"/>
      <c r="W330" s="502"/>
      <c r="X330" s="502"/>
      <c r="Y330" s="502"/>
      <c r="AA330" s="507"/>
      <c r="AB330" s="507"/>
      <c r="AC330" s="507"/>
      <c r="AD330" s="117"/>
      <c r="AE330" s="13"/>
      <c r="AF330" s="75"/>
      <c r="AG330" s="455" cm="1">
        <f t="array" ref="AG330">SUM(IF(ISBLANK(D330:Q330),1,0))</f>
        <v>0</v>
      </c>
      <c r="AH330" s="455" cm="1">
        <f t="array" ref="AH330">IF(SUM(IF(ISBLANK(S330:Y330),0,1))&gt;0,0,1)</f>
        <v>0</v>
      </c>
    </row>
    <row r="331" spans="1:34" s="31" customFormat="1" ht="30" customHeight="1" x14ac:dyDescent="0.35">
      <c r="A331" s="48">
        <f t="shared" si="16"/>
        <v>0</v>
      </c>
      <c r="D331" s="418">
        <f t="shared" si="19"/>
        <v>319</v>
      </c>
      <c r="E331" s="449" t="s">
        <v>1737</v>
      </c>
      <c r="F331" s="449" t="s">
        <v>1738</v>
      </c>
      <c r="G331" s="449" t="s">
        <v>1786</v>
      </c>
      <c r="H331" s="449" t="s">
        <v>1786</v>
      </c>
      <c r="I331" s="449" t="s">
        <v>1786</v>
      </c>
      <c r="J331" s="449" t="s">
        <v>1739</v>
      </c>
      <c r="K331" s="449" t="s">
        <v>1762</v>
      </c>
      <c r="L331" s="449" t="s">
        <v>1838</v>
      </c>
      <c r="M331" s="449" t="str">
        <f t="shared" si="17"/>
        <v>Y</v>
      </c>
      <c r="N331" s="449" t="s">
        <v>1839</v>
      </c>
      <c r="O331" s="449" t="str">
        <f t="shared" si="18"/>
        <v>Y</v>
      </c>
      <c r="P331" s="449" t="s">
        <v>1844</v>
      </c>
      <c r="Q331" s="449" t="s">
        <v>1841</v>
      </c>
      <c r="R331" s="78"/>
      <c r="S331" s="502" t="s">
        <v>1842</v>
      </c>
      <c r="T331" s="502" t="s">
        <v>1843</v>
      </c>
      <c r="U331" s="502"/>
      <c r="V331" s="502"/>
      <c r="W331" s="502"/>
      <c r="X331" s="502"/>
      <c r="Y331" s="502"/>
      <c r="AA331" s="507"/>
      <c r="AB331" s="507"/>
      <c r="AC331" s="507"/>
      <c r="AD331" s="117"/>
      <c r="AE331" s="13"/>
      <c r="AF331" s="75"/>
      <c r="AG331" s="455" cm="1">
        <f t="array" ref="AG331">SUM(IF(ISBLANK(D331:Q331),1,0))</f>
        <v>0</v>
      </c>
      <c r="AH331" s="455" cm="1">
        <f t="array" ref="AH331">IF(SUM(IF(ISBLANK(S331:Y331),0,1))&gt;0,0,1)</f>
        <v>0</v>
      </c>
    </row>
    <row r="332" spans="1:34" s="31" customFormat="1" ht="30" customHeight="1" x14ac:dyDescent="0.35">
      <c r="A332" s="48">
        <f t="shared" si="16"/>
        <v>0</v>
      </c>
      <c r="D332" s="418">
        <f t="shared" si="19"/>
        <v>320</v>
      </c>
      <c r="E332" s="449" t="s">
        <v>1737</v>
      </c>
      <c r="F332" s="449" t="s">
        <v>1738</v>
      </c>
      <c r="G332" s="449" t="s">
        <v>1786</v>
      </c>
      <c r="H332" s="449" t="s">
        <v>1786</v>
      </c>
      <c r="I332" s="449" t="s">
        <v>1786</v>
      </c>
      <c r="J332" s="449" t="s">
        <v>1739</v>
      </c>
      <c r="K332" s="449" t="s">
        <v>1762</v>
      </c>
      <c r="L332" s="449" t="s">
        <v>1838</v>
      </c>
      <c r="M332" s="449" t="str">
        <f t="shared" si="17"/>
        <v>Y</v>
      </c>
      <c r="N332" s="449" t="s">
        <v>1839</v>
      </c>
      <c r="O332" s="449" t="str">
        <f t="shared" si="18"/>
        <v>Y</v>
      </c>
      <c r="P332" s="449" t="s">
        <v>1845</v>
      </c>
      <c r="Q332" s="449" t="s">
        <v>1841</v>
      </c>
      <c r="R332" s="78"/>
      <c r="S332" s="502" t="s">
        <v>1842</v>
      </c>
      <c r="T332" s="502" t="s">
        <v>1843</v>
      </c>
      <c r="U332" s="502"/>
      <c r="V332" s="502"/>
      <c r="W332" s="502"/>
      <c r="X332" s="502"/>
      <c r="Y332" s="502"/>
      <c r="AA332" s="507"/>
      <c r="AB332" s="507"/>
      <c r="AC332" s="507"/>
      <c r="AD332" s="117"/>
      <c r="AE332" s="13"/>
      <c r="AF332" s="75"/>
      <c r="AG332" s="455" cm="1">
        <f t="array" ref="AG332">SUM(IF(ISBLANK(D332:Q332),1,0))</f>
        <v>0</v>
      </c>
      <c r="AH332" s="455" cm="1">
        <f t="array" ref="AH332">IF(SUM(IF(ISBLANK(S332:Y332),0,1))&gt;0,0,1)</f>
        <v>0</v>
      </c>
    </row>
    <row r="333" spans="1:34" s="31" customFormat="1" ht="30" customHeight="1" x14ac:dyDescent="0.35">
      <c r="A333" s="48">
        <f t="shared" si="16"/>
        <v>0</v>
      </c>
      <c r="D333" s="418">
        <f t="shared" si="19"/>
        <v>321</v>
      </c>
      <c r="E333" s="449" t="s">
        <v>1737</v>
      </c>
      <c r="F333" s="449" t="s">
        <v>1738</v>
      </c>
      <c r="G333" s="449" t="s">
        <v>1786</v>
      </c>
      <c r="H333" s="449" t="s">
        <v>1786</v>
      </c>
      <c r="I333" s="449" t="s">
        <v>1786</v>
      </c>
      <c r="J333" s="449" t="s">
        <v>1739</v>
      </c>
      <c r="K333" s="449" t="s">
        <v>1762</v>
      </c>
      <c r="L333" s="449" t="s">
        <v>1838</v>
      </c>
      <c r="M333" s="449" t="str">
        <f t="shared" si="17"/>
        <v>Y</v>
      </c>
      <c r="N333" s="506" t="s">
        <v>1846</v>
      </c>
      <c r="O333" s="449" t="str">
        <f t="shared" si="18"/>
        <v>Y</v>
      </c>
      <c r="P333" s="449" t="s">
        <v>1847</v>
      </c>
      <c r="Q333" s="449" t="s">
        <v>1841</v>
      </c>
      <c r="R333" s="78"/>
      <c r="S333" s="502" t="s">
        <v>1842</v>
      </c>
      <c r="T333" s="502" t="s">
        <v>1843</v>
      </c>
      <c r="U333" s="502"/>
      <c r="V333" s="502"/>
      <c r="W333" s="502"/>
      <c r="X333" s="502"/>
      <c r="Y333" s="502"/>
      <c r="AA333" s="507"/>
      <c r="AB333" s="507"/>
      <c r="AC333" s="507"/>
      <c r="AD333" s="117"/>
      <c r="AE333" s="13"/>
      <c r="AF333" s="75"/>
      <c r="AG333" s="455" cm="1">
        <f t="array" ref="AG333">SUM(IF(ISBLANK(D333:Q333),1,0))</f>
        <v>0</v>
      </c>
      <c r="AH333" s="455" cm="1">
        <f t="array" ref="AH333">IF(SUM(IF(ISBLANK(S333:Y333),0,1))&gt;0,0,1)</f>
        <v>0</v>
      </c>
    </row>
    <row r="334" spans="1:34" s="31" customFormat="1" ht="161.15" customHeight="1" x14ac:dyDescent="0.35">
      <c r="A334" s="48">
        <f t="shared" ref="A334:A397" si="20">SUM(AG334:AH334)</f>
        <v>0</v>
      </c>
      <c r="D334" s="418">
        <f t="shared" si="19"/>
        <v>322</v>
      </c>
      <c r="E334" s="449" t="s">
        <v>1737</v>
      </c>
      <c r="F334" s="449" t="s">
        <v>1738</v>
      </c>
      <c r="G334" s="449" t="s">
        <v>1786</v>
      </c>
      <c r="H334" s="449" t="s">
        <v>1786</v>
      </c>
      <c r="I334" s="449" t="s">
        <v>403</v>
      </c>
      <c r="J334" s="449" t="s">
        <v>1739</v>
      </c>
      <c r="K334" s="449" t="s">
        <v>1762</v>
      </c>
      <c r="L334" s="449" t="s">
        <v>1838</v>
      </c>
      <c r="M334" s="449" t="str">
        <f t="shared" ref="M334:M397" si="21">IF(N334=$N$9,"N","Y")</f>
        <v>Y</v>
      </c>
      <c r="N334" s="506" t="s">
        <v>1848</v>
      </c>
      <c r="O334" s="449" t="str">
        <f t="shared" ref="O334:O397" si="22">IF(P334=$N$9,"N","Y")</f>
        <v>N</v>
      </c>
      <c r="P334" s="449" t="s">
        <v>403</v>
      </c>
      <c r="Q334" s="449" t="s">
        <v>1849</v>
      </c>
      <c r="R334" s="78"/>
      <c r="S334" s="502" t="s">
        <v>1850</v>
      </c>
      <c r="T334" s="502" t="s">
        <v>1851</v>
      </c>
      <c r="U334" s="502"/>
      <c r="V334" s="502"/>
      <c r="W334" s="502"/>
      <c r="X334" s="502"/>
      <c r="Y334" s="502"/>
      <c r="AA334" s="507"/>
      <c r="AB334" s="507"/>
      <c r="AC334" s="507"/>
      <c r="AD334" s="117"/>
      <c r="AE334" s="13"/>
      <c r="AF334" s="75"/>
      <c r="AG334" s="455" cm="1">
        <f t="array" ref="AG334">SUM(IF(ISBLANK(D334:Q334),1,0))</f>
        <v>0</v>
      </c>
      <c r="AH334" s="455" cm="1">
        <f t="array" ref="AH334">IF(SUM(IF(ISBLANK(S334:Y334),0,1))&gt;0,0,1)</f>
        <v>0</v>
      </c>
    </row>
    <row r="335" spans="1:34" s="31" customFormat="1" ht="155.15" customHeight="1" x14ac:dyDescent="0.35">
      <c r="A335" s="48">
        <f t="shared" si="20"/>
        <v>0</v>
      </c>
      <c r="D335" s="418">
        <f t="shared" ref="D335:D398" si="23">D334+1</f>
        <v>323</v>
      </c>
      <c r="E335" s="449" t="s">
        <v>1737</v>
      </c>
      <c r="F335" s="449" t="s">
        <v>1738</v>
      </c>
      <c r="G335" s="449" t="s">
        <v>1578</v>
      </c>
      <c r="H335" s="449" t="s">
        <v>403</v>
      </c>
      <c r="I335" s="449" t="s">
        <v>403</v>
      </c>
      <c r="J335" s="449" t="s">
        <v>1739</v>
      </c>
      <c r="K335" s="449" t="s">
        <v>1762</v>
      </c>
      <c r="L335" s="506" t="s">
        <v>1852</v>
      </c>
      <c r="M335" s="449" t="str">
        <f t="shared" si="21"/>
        <v>Y</v>
      </c>
      <c r="N335" s="506" t="s">
        <v>1853</v>
      </c>
      <c r="O335" s="449" t="str">
        <f t="shared" si="22"/>
        <v>N</v>
      </c>
      <c r="P335" s="449" t="s">
        <v>403</v>
      </c>
      <c r="Q335" s="449" t="s">
        <v>1854</v>
      </c>
      <c r="R335" s="78"/>
      <c r="S335" s="502" t="s">
        <v>1855</v>
      </c>
      <c r="T335" s="502" t="s">
        <v>1791</v>
      </c>
      <c r="U335" s="502" t="s">
        <v>1856</v>
      </c>
      <c r="V335" s="502"/>
      <c r="W335" s="502"/>
      <c r="X335" s="502"/>
      <c r="Y335" s="502"/>
      <c r="AA335" s="507"/>
      <c r="AB335" s="507"/>
      <c r="AC335" s="507"/>
      <c r="AD335" s="117"/>
      <c r="AE335" s="13"/>
      <c r="AF335" s="75"/>
      <c r="AG335" s="455" cm="1">
        <f t="array" ref="AG335">SUM(IF(ISBLANK(D335:Q335),1,0))</f>
        <v>0</v>
      </c>
      <c r="AH335" s="455" cm="1">
        <f t="array" ref="AH335">IF(SUM(IF(ISBLANK(S335:Y335),0,1))&gt;0,0,1)</f>
        <v>0</v>
      </c>
    </row>
    <row r="336" spans="1:34" s="31" customFormat="1" ht="30" customHeight="1" x14ac:dyDescent="0.35">
      <c r="A336" s="48">
        <f t="shared" si="20"/>
        <v>0</v>
      </c>
      <c r="D336" s="418">
        <f t="shared" si="23"/>
        <v>324</v>
      </c>
      <c r="E336" s="449" t="s">
        <v>1737</v>
      </c>
      <c r="F336" s="449" t="s">
        <v>1738</v>
      </c>
      <c r="G336" s="449" t="s">
        <v>1644</v>
      </c>
      <c r="H336" s="449" t="s">
        <v>403</v>
      </c>
      <c r="I336" s="449" t="s">
        <v>403</v>
      </c>
      <c r="J336" s="449" t="s">
        <v>1739</v>
      </c>
      <c r="K336" s="449" t="s">
        <v>1762</v>
      </c>
      <c r="L336" s="506" t="s">
        <v>1857</v>
      </c>
      <c r="M336" s="449" t="str">
        <f t="shared" si="21"/>
        <v>N</v>
      </c>
      <c r="N336" s="449" t="s">
        <v>403</v>
      </c>
      <c r="O336" s="449" t="str">
        <f t="shared" si="22"/>
        <v>N</v>
      </c>
      <c r="P336" s="449" t="s">
        <v>403</v>
      </c>
      <c r="Q336" s="449" t="s">
        <v>1858</v>
      </c>
      <c r="R336" s="78"/>
      <c r="S336" s="502" t="s">
        <v>1859</v>
      </c>
      <c r="T336" s="502" t="s">
        <v>1860</v>
      </c>
      <c r="U336" s="502" t="s">
        <v>1861</v>
      </c>
      <c r="V336" s="502"/>
      <c r="W336" s="502"/>
      <c r="X336" s="502"/>
      <c r="Y336" s="502"/>
      <c r="AA336" s="507"/>
      <c r="AB336" s="507"/>
      <c r="AC336" s="507"/>
      <c r="AD336" s="117"/>
      <c r="AE336" s="13"/>
      <c r="AF336" s="75"/>
      <c r="AG336" s="455" cm="1">
        <f t="array" ref="AG336">SUM(IF(ISBLANK(D336:Q336),1,0))</f>
        <v>0</v>
      </c>
      <c r="AH336" s="455" cm="1">
        <f t="array" ref="AH336">IF(SUM(IF(ISBLANK(S336:Y336),0,1))&gt;0,0,1)</f>
        <v>0</v>
      </c>
    </row>
    <row r="337" spans="1:34" s="31" customFormat="1" ht="30" customHeight="1" x14ac:dyDescent="0.35">
      <c r="A337" s="48">
        <f t="shared" si="20"/>
        <v>0</v>
      </c>
      <c r="D337" s="418">
        <f t="shared" si="23"/>
        <v>325</v>
      </c>
      <c r="E337" s="449" t="s">
        <v>1737</v>
      </c>
      <c r="F337" s="449" t="s">
        <v>1738</v>
      </c>
      <c r="G337" s="449" t="s">
        <v>1196</v>
      </c>
      <c r="H337" s="449" t="s">
        <v>1196</v>
      </c>
      <c r="I337" s="449" t="s">
        <v>403</v>
      </c>
      <c r="J337" s="449" t="s">
        <v>1739</v>
      </c>
      <c r="K337" s="449" t="s">
        <v>1862</v>
      </c>
      <c r="L337" s="449" t="s">
        <v>1863</v>
      </c>
      <c r="M337" s="449" t="str">
        <f t="shared" si="21"/>
        <v>Y</v>
      </c>
      <c r="N337" s="449" t="s">
        <v>1864</v>
      </c>
      <c r="O337" s="449" t="str">
        <f t="shared" si="22"/>
        <v>N</v>
      </c>
      <c r="P337" s="449" t="s">
        <v>403</v>
      </c>
      <c r="Q337" s="449" t="s">
        <v>1865</v>
      </c>
      <c r="R337" s="78"/>
      <c r="S337" s="502" t="s">
        <v>1796</v>
      </c>
      <c r="T337" s="502" t="s">
        <v>1866</v>
      </c>
      <c r="U337" s="502"/>
      <c r="V337" s="502"/>
      <c r="W337" s="502"/>
      <c r="X337" s="502"/>
      <c r="Y337" s="502"/>
      <c r="AA337" s="507"/>
      <c r="AB337" s="507"/>
      <c r="AC337" s="507"/>
      <c r="AD337" s="117"/>
      <c r="AE337" s="13"/>
      <c r="AF337" s="75"/>
      <c r="AG337" s="455" cm="1">
        <f t="array" ref="AG337">SUM(IF(ISBLANK(D337:Q337),1,0))</f>
        <v>0</v>
      </c>
      <c r="AH337" s="455" cm="1">
        <f t="array" ref="AH337">IF(SUM(IF(ISBLANK(S337:Y337),0,1))&gt;0,0,1)</f>
        <v>0</v>
      </c>
    </row>
    <row r="338" spans="1:34" s="31" customFormat="1" ht="30" customHeight="1" x14ac:dyDescent="0.35">
      <c r="A338" s="48">
        <f t="shared" si="20"/>
        <v>0</v>
      </c>
      <c r="D338" s="418">
        <f t="shared" si="23"/>
        <v>326</v>
      </c>
      <c r="E338" s="449" t="s">
        <v>1737</v>
      </c>
      <c r="F338" s="449" t="s">
        <v>1738</v>
      </c>
      <c r="G338" s="449" t="s">
        <v>1196</v>
      </c>
      <c r="H338" s="449" t="s">
        <v>1196</v>
      </c>
      <c r="I338" s="449" t="s">
        <v>1240</v>
      </c>
      <c r="J338" s="449" t="s">
        <v>1739</v>
      </c>
      <c r="K338" s="449" t="s">
        <v>1862</v>
      </c>
      <c r="L338" s="449" t="s">
        <v>1867</v>
      </c>
      <c r="M338" s="449" t="str">
        <f t="shared" si="21"/>
        <v>Y</v>
      </c>
      <c r="N338" s="449" t="s">
        <v>1868</v>
      </c>
      <c r="O338" s="449" t="str">
        <f t="shared" si="22"/>
        <v>Y</v>
      </c>
      <c r="P338" s="449" t="s">
        <v>1869</v>
      </c>
      <c r="Q338" s="449" t="s">
        <v>1870</v>
      </c>
      <c r="R338" s="78"/>
      <c r="S338" s="502" t="s">
        <v>1796</v>
      </c>
      <c r="T338" s="502" t="s">
        <v>1871</v>
      </c>
      <c r="U338" s="502"/>
      <c r="V338" s="502"/>
      <c r="W338" s="502"/>
      <c r="X338" s="502"/>
      <c r="Y338" s="502"/>
      <c r="AA338" s="507"/>
      <c r="AB338" s="507"/>
      <c r="AC338" s="507"/>
      <c r="AD338" s="117"/>
      <c r="AE338" s="13"/>
      <c r="AF338" s="75"/>
      <c r="AG338" s="455" cm="1">
        <f t="array" ref="AG338">SUM(IF(ISBLANK(D338:Q338),1,0))</f>
        <v>0</v>
      </c>
      <c r="AH338" s="455" cm="1">
        <f t="array" ref="AH338">IF(SUM(IF(ISBLANK(S338:Y338),0,1))&gt;0,0,1)</f>
        <v>0</v>
      </c>
    </row>
    <row r="339" spans="1:34" s="31" customFormat="1" ht="30" customHeight="1" x14ac:dyDescent="0.35">
      <c r="A339" s="48">
        <f t="shared" si="20"/>
        <v>0</v>
      </c>
      <c r="D339" s="418">
        <f t="shared" si="23"/>
        <v>327</v>
      </c>
      <c r="E339" s="449" t="s">
        <v>1737</v>
      </c>
      <c r="F339" s="449" t="s">
        <v>1738</v>
      </c>
      <c r="G339" s="449" t="s">
        <v>1196</v>
      </c>
      <c r="H339" s="449" t="s">
        <v>1196</v>
      </c>
      <c r="I339" s="449" t="s">
        <v>1312</v>
      </c>
      <c r="J339" s="449" t="s">
        <v>1739</v>
      </c>
      <c r="K339" s="449" t="s">
        <v>1862</v>
      </c>
      <c r="L339" s="449" t="s">
        <v>1867</v>
      </c>
      <c r="M339" s="449" t="str">
        <f t="shared" si="21"/>
        <v>Y</v>
      </c>
      <c r="N339" s="449" t="s">
        <v>1868</v>
      </c>
      <c r="O339" s="449" t="str">
        <f t="shared" si="22"/>
        <v>Y</v>
      </c>
      <c r="P339" s="449" t="s">
        <v>1872</v>
      </c>
      <c r="Q339" s="449" t="s">
        <v>1870</v>
      </c>
      <c r="R339" s="78"/>
      <c r="S339" s="502" t="s">
        <v>1796</v>
      </c>
      <c r="T339" s="502" t="s">
        <v>1873</v>
      </c>
      <c r="U339" s="502"/>
      <c r="V339" s="502"/>
      <c r="W339" s="502"/>
      <c r="X339" s="502"/>
      <c r="Y339" s="502"/>
      <c r="AA339" s="507"/>
      <c r="AB339" s="507"/>
      <c r="AC339" s="507"/>
      <c r="AD339" s="117"/>
      <c r="AE339" s="13"/>
      <c r="AF339" s="75"/>
      <c r="AG339" s="455" cm="1">
        <f t="array" ref="AG339">SUM(IF(ISBLANK(D339:Q339),1,0))</f>
        <v>0</v>
      </c>
      <c r="AH339" s="455" cm="1">
        <f t="array" ref="AH339">IF(SUM(IF(ISBLANK(S339:Y339),0,1))&gt;0,0,1)</f>
        <v>0</v>
      </c>
    </row>
    <row r="340" spans="1:34" s="31" customFormat="1" ht="30" customHeight="1" x14ac:dyDescent="0.35">
      <c r="A340" s="48">
        <f t="shared" si="20"/>
        <v>0</v>
      </c>
      <c r="D340" s="418">
        <f t="shared" si="23"/>
        <v>328</v>
      </c>
      <c r="E340" s="449" t="s">
        <v>1737</v>
      </c>
      <c r="F340" s="449" t="s">
        <v>1738</v>
      </c>
      <c r="G340" s="449" t="s">
        <v>1196</v>
      </c>
      <c r="H340" s="449" t="s">
        <v>1196</v>
      </c>
      <c r="I340" s="449" t="s">
        <v>1874</v>
      </c>
      <c r="J340" s="449" t="s">
        <v>1739</v>
      </c>
      <c r="K340" s="449" t="s">
        <v>1862</v>
      </c>
      <c r="L340" s="449" t="s">
        <v>1867</v>
      </c>
      <c r="M340" s="449" t="str">
        <f t="shared" si="21"/>
        <v>Y</v>
      </c>
      <c r="N340" s="449" t="s">
        <v>1868</v>
      </c>
      <c r="O340" s="449" t="str">
        <f t="shared" si="22"/>
        <v>Y</v>
      </c>
      <c r="P340" s="449" t="s">
        <v>1875</v>
      </c>
      <c r="Q340" s="449" t="s">
        <v>1870</v>
      </c>
      <c r="R340" s="78"/>
      <c r="S340" s="502" t="s">
        <v>1796</v>
      </c>
      <c r="T340" s="502"/>
      <c r="U340" s="502"/>
      <c r="V340" s="502"/>
      <c r="W340" s="502"/>
      <c r="X340" s="502"/>
      <c r="Y340" s="502"/>
      <c r="AA340" s="507"/>
      <c r="AB340" s="507"/>
      <c r="AC340" s="507"/>
      <c r="AD340" s="117"/>
      <c r="AE340" s="13"/>
      <c r="AF340" s="75"/>
      <c r="AG340" s="455" cm="1">
        <f t="array" ref="AG340">SUM(IF(ISBLANK(D340:Q340),1,0))</f>
        <v>0</v>
      </c>
      <c r="AH340" s="455" cm="1">
        <f t="array" ref="AH340">IF(SUM(IF(ISBLANK(S340:Y340),0,1))&gt;0,0,1)</f>
        <v>0</v>
      </c>
    </row>
    <row r="341" spans="1:34" s="31" customFormat="1" ht="30" customHeight="1" x14ac:dyDescent="0.35">
      <c r="A341" s="48">
        <f t="shared" si="20"/>
        <v>0</v>
      </c>
      <c r="D341" s="418">
        <f t="shared" si="23"/>
        <v>329</v>
      </c>
      <c r="E341" s="449" t="s">
        <v>1737</v>
      </c>
      <c r="F341" s="449" t="s">
        <v>1738</v>
      </c>
      <c r="G341" s="449" t="s">
        <v>1196</v>
      </c>
      <c r="H341" s="449" t="s">
        <v>1196</v>
      </c>
      <c r="I341" s="449" t="s">
        <v>403</v>
      </c>
      <c r="J341" s="449" t="s">
        <v>1739</v>
      </c>
      <c r="K341" s="449" t="s">
        <v>1862</v>
      </c>
      <c r="L341" s="449" t="s">
        <v>1867</v>
      </c>
      <c r="M341" s="449" t="str">
        <f t="shared" si="21"/>
        <v>Y</v>
      </c>
      <c r="N341" s="449" t="s">
        <v>1876</v>
      </c>
      <c r="O341" s="449" t="str">
        <f t="shared" si="22"/>
        <v>N</v>
      </c>
      <c r="P341" s="449" t="s">
        <v>403</v>
      </c>
      <c r="Q341" s="449" t="s">
        <v>1870</v>
      </c>
      <c r="R341" s="78"/>
      <c r="S341" s="502" t="s">
        <v>1796</v>
      </c>
      <c r="T341" s="502"/>
      <c r="U341" s="502"/>
      <c r="V341" s="502"/>
      <c r="W341" s="502"/>
      <c r="X341" s="502"/>
      <c r="Y341" s="502"/>
      <c r="AA341" s="507"/>
      <c r="AB341" s="507"/>
      <c r="AC341" s="507"/>
      <c r="AD341" s="117"/>
      <c r="AE341" s="13"/>
      <c r="AF341" s="75"/>
      <c r="AG341" s="455" cm="1">
        <f t="array" ref="AG341">SUM(IF(ISBLANK(D341:Q341),1,0))</f>
        <v>0</v>
      </c>
      <c r="AH341" s="455" cm="1">
        <f t="array" ref="AH341">IF(SUM(IF(ISBLANK(S341:Y341),0,1))&gt;0,0,1)</f>
        <v>0</v>
      </c>
    </row>
    <row r="342" spans="1:34" s="31" customFormat="1" ht="30" customHeight="1" x14ac:dyDescent="0.35">
      <c r="A342" s="48">
        <f t="shared" si="20"/>
        <v>0</v>
      </c>
      <c r="D342" s="418">
        <f t="shared" si="23"/>
        <v>330</v>
      </c>
      <c r="E342" s="449" t="s">
        <v>1737</v>
      </c>
      <c r="F342" s="449" t="s">
        <v>1738</v>
      </c>
      <c r="G342" s="449" t="s">
        <v>1196</v>
      </c>
      <c r="H342" s="449" t="s">
        <v>1196</v>
      </c>
      <c r="I342" s="449" t="s">
        <v>403</v>
      </c>
      <c r="J342" s="449" t="s">
        <v>1739</v>
      </c>
      <c r="K342" s="449" t="s">
        <v>1862</v>
      </c>
      <c r="L342" s="449" t="s">
        <v>1867</v>
      </c>
      <c r="M342" s="449" t="str">
        <f t="shared" si="21"/>
        <v>Y</v>
      </c>
      <c r="N342" s="449" t="s">
        <v>1877</v>
      </c>
      <c r="O342" s="449" t="str">
        <f t="shared" si="22"/>
        <v>N</v>
      </c>
      <c r="P342" s="449" t="s">
        <v>403</v>
      </c>
      <c r="Q342" s="449" t="s">
        <v>1870</v>
      </c>
      <c r="R342" s="78"/>
      <c r="S342" s="502" t="s">
        <v>1796</v>
      </c>
      <c r="T342" s="502" t="s">
        <v>1878</v>
      </c>
      <c r="U342" s="502"/>
      <c r="V342" s="502"/>
      <c r="W342" s="502"/>
      <c r="X342" s="502"/>
      <c r="Y342" s="502"/>
      <c r="AA342" s="507"/>
      <c r="AB342" s="507"/>
      <c r="AC342" s="507"/>
      <c r="AD342" s="117"/>
      <c r="AE342" s="13"/>
      <c r="AF342" s="75"/>
      <c r="AG342" s="455" cm="1">
        <f t="array" ref="AG342">SUM(IF(ISBLANK(D342:Q342),1,0))</f>
        <v>0</v>
      </c>
      <c r="AH342" s="455" cm="1">
        <f t="array" ref="AH342">IF(SUM(IF(ISBLANK(S342:Y342),0,1))&gt;0,0,1)</f>
        <v>0</v>
      </c>
    </row>
    <row r="343" spans="1:34" s="31" customFormat="1" ht="30" customHeight="1" x14ac:dyDescent="0.35">
      <c r="A343" s="48">
        <f t="shared" si="20"/>
        <v>0</v>
      </c>
      <c r="D343" s="418">
        <f t="shared" si="23"/>
        <v>331</v>
      </c>
      <c r="E343" s="449" t="s">
        <v>1737</v>
      </c>
      <c r="F343" s="449" t="s">
        <v>1738</v>
      </c>
      <c r="G343" s="449" t="s">
        <v>1196</v>
      </c>
      <c r="H343" s="449" t="s">
        <v>1196</v>
      </c>
      <c r="I343" s="449" t="s">
        <v>403</v>
      </c>
      <c r="J343" s="449" t="s">
        <v>1739</v>
      </c>
      <c r="K343" s="449" t="s">
        <v>1862</v>
      </c>
      <c r="L343" s="449" t="s">
        <v>1867</v>
      </c>
      <c r="M343" s="449" t="str">
        <f t="shared" si="21"/>
        <v>Y</v>
      </c>
      <c r="N343" s="449" t="s">
        <v>1879</v>
      </c>
      <c r="O343" s="449" t="str">
        <f t="shared" si="22"/>
        <v>N</v>
      </c>
      <c r="P343" s="449" t="s">
        <v>403</v>
      </c>
      <c r="Q343" s="449" t="s">
        <v>1870</v>
      </c>
      <c r="R343" s="78"/>
      <c r="S343" s="502" t="s">
        <v>1796</v>
      </c>
      <c r="T343" s="502" t="s">
        <v>1878</v>
      </c>
      <c r="U343" s="502"/>
      <c r="V343" s="502"/>
      <c r="W343" s="502"/>
      <c r="X343" s="502"/>
      <c r="Y343" s="502"/>
      <c r="AA343" s="507"/>
      <c r="AB343" s="507"/>
      <c r="AC343" s="507"/>
      <c r="AD343" s="117"/>
      <c r="AE343" s="13"/>
      <c r="AF343" s="75"/>
      <c r="AG343" s="455" cm="1">
        <f t="array" ref="AG343">SUM(IF(ISBLANK(D343:Q343),1,0))</f>
        <v>0</v>
      </c>
      <c r="AH343" s="455" cm="1">
        <f t="array" ref="AH343">IF(SUM(IF(ISBLANK(S343:Y343),0,1))&gt;0,0,1)</f>
        <v>0</v>
      </c>
    </row>
    <row r="344" spans="1:34" s="31" customFormat="1" ht="30" customHeight="1" x14ac:dyDescent="0.35">
      <c r="A344" s="48">
        <f t="shared" si="20"/>
        <v>0</v>
      </c>
      <c r="D344" s="418">
        <f t="shared" si="23"/>
        <v>332</v>
      </c>
      <c r="E344" s="449" t="s">
        <v>1737</v>
      </c>
      <c r="F344" s="449" t="s">
        <v>1738</v>
      </c>
      <c r="G344" s="449" t="s">
        <v>1196</v>
      </c>
      <c r="H344" s="449" t="s">
        <v>1196</v>
      </c>
      <c r="I344" s="449" t="s">
        <v>403</v>
      </c>
      <c r="J344" s="449" t="s">
        <v>1739</v>
      </c>
      <c r="K344" s="449" t="s">
        <v>1862</v>
      </c>
      <c r="L344" s="449" t="s">
        <v>1867</v>
      </c>
      <c r="M344" s="449" t="str">
        <f t="shared" si="21"/>
        <v>Y</v>
      </c>
      <c r="N344" s="449" t="s">
        <v>1880</v>
      </c>
      <c r="O344" s="449" t="str">
        <f t="shared" si="22"/>
        <v>N</v>
      </c>
      <c r="P344" s="449" t="s">
        <v>403</v>
      </c>
      <c r="Q344" s="449" t="s">
        <v>1870</v>
      </c>
      <c r="R344" s="78"/>
      <c r="S344" s="502" t="s">
        <v>1796</v>
      </c>
      <c r="T344" s="502" t="s">
        <v>1881</v>
      </c>
      <c r="U344" s="502" t="s">
        <v>1882</v>
      </c>
      <c r="V344" s="502"/>
      <c r="W344" s="502"/>
      <c r="X344" s="502"/>
      <c r="Y344" s="502"/>
      <c r="AA344" s="507"/>
      <c r="AB344" s="507"/>
      <c r="AC344" s="507"/>
      <c r="AD344" s="117"/>
      <c r="AE344" s="13"/>
      <c r="AF344" s="75"/>
      <c r="AG344" s="455" cm="1">
        <f t="array" ref="AG344">SUM(IF(ISBLANK(D344:Q344),1,0))</f>
        <v>0</v>
      </c>
      <c r="AH344" s="455" cm="1">
        <f t="array" ref="AH344">IF(SUM(IF(ISBLANK(S344:Y344),0,1))&gt;0,0,1)</f>
        <v>0</v>
      </c>
    </row>
    <row r="345" spans="1:34" s="31" customFormat="1" ht="30" customHeight="1" x14ac:dyDescent="0.35">
      <c r="A345" s="48">
        <f t="shared" si="20"/>
        <v>0</v>
      </c>
      <c r="D345" s="418">
        <f t="shared" si="23"/>
        <v>333</v>
      </c>
      <c r="E345" s="449" t="s">
        <v>1737</v>
      </c>
      <c r="F345" s="449" t="s">
        <v>1738</v>
      </c>
      <c r="G345" s="449" t="s">
        <v>1196</v>
      </c>
      <c r="H345" s="449" t="s">
        <v>1196</v>
      </c>
      <c r="I345" s="449" t="s">
        <v>403</v>
      </c>
      <c r="J345" s="449" t="s">
        <v>1739</v>
      </c>
      <c r="K345" s="449" t="s">
        <v>1862</v>
      </c>
      <c r="L345" s="449" t="s">
        <v>1867</v>
      </c>
      <c r="M345" s="449" t="str">
        <f t="shared" si="21"/>
        <v>Y</v>
      </c>
      <c r="N345" s="449" t="s">
        <v>1883</v>
      </c>
      <c r="O345" s="449" t="str">
        <f t="shared" si="22"/>
        <v>N</v>
      </c>
      <c r="P345" s="449" t="s">
        <v>403</v>
      </c>
      <c r="Q345" s="449" t="s">
        <v>1870</v>
      </c>
      <c r="R345" s="78"/>
      <c r="S345" s="502" t="s">
        <v>1796</v>
      </c>
      <c r="T345" s="502" t="s">
        <v>1881</v>
      </c>
      <c r="U345" s="502" t="s">
        <v>1882</v>
      </c>
      <c r="V345" s="502"/>
      <c r="W345" s="502"/>
      <c r="X345" s="502"/>
      <c r="Y345" s="502"/>
      <c r="AA345" s="507"/>
      <c r="AB345" s="507"/>
      <c r="AC345" s="507"/>
      <c r="AD345" s="117"/>
      <c r="AE345" s="13"/>
      <c r="AF345" s="75"/>
      <c r="AG345" s="455" cm="1">
        <f t="array" ref="AG345">SUM(IF(ISBLANK(D345:Q345),1,0))</f>
        <v>0</v>
      </c>
      <c r="AH345" s="455" cm="1">
        <f t="array" ref="AH345">IF(SUM(IF(ISBLANK(S345:Y345),0,1))&gt;0,0,1)</f>
        <v>0</v>
      </c>
    </row>
    <row r="346" spans="1:34" s="31" customFormat="1" ht="86.5" customHeight="1" x14ac:dyDescent="0.35">
      <c r="A346" s="48">
        <f t="shared" si="20"/>
        <v>0</v>
      </c>
      <c r="D346" s="418">
        <f t="shared" si="23"/>
        <v>334</v>
      </c>
      <c r="E346" s="449" t="s">
        <v>1737</v>
      </c>
      <c r="F346" s="449" t="s">
        <v>1738</v>
      </c>
      <c r="G346" s="449" t="s">
        <v>1196</v>
      </c>
      <c r="H346" s="449" t="s">
        <v>403</v>
      </c>
      <c r="I346" s="449" t="s">
        <v>403</v>
      </c>
      <c r="J346" s="449" t="s">
        <v>1739</v>
      </c>
      <c r="K346" s="449" t="s">
        <v>1862</v>
      </c>
      <c r="L346" s="449" t="s">
        <v>1884</v>
      </c>
      <c r="M346" s="449" t="str">
        <f t="shared" si="21"/>
        <v>N</v>
      </c>
      <c r="N346" s="449" t="s">
        <v>403</v>
      </c>
      <c r="O346" s="449" t="str">
        <f t="shared" si="22"/>
        <v>N</v>
      </c>
      <c r="P346" s="449" t="s">
        <v>403</v>
      </c>
      <c r="Q346" s="449" t="s">
        <v>1885</v>
      </c>
      <c r="R346" s="78"/>
      <c r="S346" s="502" t="s">
        <v>1886</v>
      </c>
      <c r="T346" s="502"/>
      <c r="U346" s="502"/>
      <c r="V346" s="502"/>
      <c r="W346" s="502"/>
      <c r="X346" s="502"/>
      <c r="Y346" s="502"/>
      <c r="AA346" s="507"/>
      <c r="AB346" s="507"/>
      <c r="AC346" s="507"/>
      <c r="AD346" s="117"/>
      <c r="AE346" s="13"/>
      <c r="AF346" s="75"/>
      <c r="AG346" s="455" cm="1">
        <f t="array" ref="AG346">SUM(IF(ISBLANK(D346:Q346),1,0))</f>
        <v>0</v>
      </c>
      <c r="AH346" s="455" cm="1">
        <f t="array" ref="AH346">IF(SUM(IF(ISBLANK(S346:Y346),0,1))&gt;0,0,1)</f>
        <v>0</v>
      </c>
    </row>
    <row r="347" spans="1:34" s="31" customFormat="1" ht="86.5" customHeight="1" x14ac:dyDescent="0.35">
      <c r="A347" s="48">
        <f t="shared" si="20"/>
        <v>0</v>
      </c>
      <c r="D347" s="418">
        <f t="shared" si="23"/>
        <v>335</v>
      </c>
      <c r="E347" s="449" t="s">
        <v>1737</v>
      </c>
      <c r="F347" s="449" t="s">
        <v>1269</v>
      </c>
      <c r="G347" s="449" t="s">
        <v>1270</v>
      </c>
      <c r="H347" s="449" t="s">
        <v>1270</v>
      </c>
      <c r="I347" s="449" t="s">
        <v>403</v>
      </c>
      <c r="J347" s="449" t="s">
        <v>1739</v>
      </c>
      <c r="K347" s="449" t="s">
        <v>1887</v>
      </c>
      <c r="L347" s="449" t="s">
        <v>1888</v>
      </c>
      <c r="M347" s="449" t="str">
        <f t="shared" si="21"/>
        <v>Y</v>
      </c>
      <c r="N347" s="449" t="s">
        <v>1889</v>
      </c>
      <c r="O347" s="449" t="str">
        <f t="shared" si="22"/>
        <v>N</v>
      </c>
      <c r="P347" s="449" t="s">
        <v>403</v>
      </c>
      <c r="Q347" s="449" t="s">
        <v>1558</v>
      </c>
      <c r="R347" s="78"/>
      <c r="S347" s="502" t="s">
        <v>1275</v>
      </c>
      <c r="T347" s="502" t="s">
        <v>1276</v>
      </c>
      <c r="U347" s="502" t="s">
        <v>1277</v>
      </c>
      <c r="V347" s="502" t="s">
        <v>1278</v>
      </c>
      <c r="W347" s="502" t="s">
        <v>1279</v>
      </c>
      <c r="X347" s="502" t="s">
        <v>1280</v>
      </c>
      <c r="Y347" s="502"/>
      <c r="AA347" s="507"/>
      <c r="AB347" s="507"/>
      <c r="AC347" s="507"/>
      <c r="AD347" s="117"/>
      <c r="AE347" s="13"/>
      <c r="AF347" s="75"/>
      <c r="AG347" s="455" cm="1">
        <f t="array" ref="AG347">SUM(IF(ISBLANK(D347:Q347),1,0))</f>
        <v>0</v>
      </c>
      <c r="AH347" s="455" cm="1">
        <f t="array" ref="AH347">IF(SUM(IF(ISBLANK(S347:Y347),0,1))&gt;0,0,1)</f>
        <v>0</v>
      </c>
    </row>
    <row r="348" spans="1:34" s="31" customFormat="1" ht="86.5" customHeight="1" x14ac:dyDescent="0.35">
      <c r="A348" s="48">
        <f t="shared" si="20"/>
        <v>0</v>
      </c>
      <c r="D348" s="418">
        <f t="shared" si="23"/>
        <v>336</v>
      </c>
      <c r="E348" s="449" t="s">
        <v>1737</v>
      </c>
      <c r="F348" s="449" t="s">
        <v>1269</v>
      </c>
      <c r="G348" s="449" t="s">
        <v>1270</v>
      </c>
      <c r="H348" s="449" t="s">
        <v>1270</v>
      </c>
      <c r="I348" s="449" t="s">
        <v>403</v>
      </c>
      <c r="J348" s="449" t="s">
        <v>1739</v>
      </c>
      <c r="K348" s="449" t="s">
        <v>1887</v>
      </c>
      <c r="L348" s="449" t="s">
        <v>1888</v>
      </c>
      <c r="M348" s="449" t="str">
        <f t="shared" si="21"/>
        <v>Y</v>
      </c>
      <c r="N348" s="449" t="s">
        <v>1890</v>
      </c>
      <c r="O348" s="449" t="str">
        <f t="shared" si="22"/>
        <v>N</v>
      </c>
      <c r="P348" s="449" t="s">
        <v>403</v>
      </c>
      <c r="Q348" s="449" t="s">
        <v>1558</v>
      </c>
      <c r="R348" s="78"/>
      <c r="S348" s="502" t="s">
        <v>1275</v>
      </c>
      <c r="T348" s="502" t="s">
        <v>1276</v>
      </c>
      <c r="U348" s="502" t="s">
        <v>1277</v>
      </c>
      <c r="V348" s="502" t="s">
        <v>1278</v>
      </c>
      <c r="W348" s="502" t="s">
        <v>1279</v>
      </c>
      <c r="X348" s="502" t="s">
        <v>1280</v>
      </c>
      <c r="Y348" s="502"/>
      <c r="AA348" s="507"/>
      <c r="AB348" s="507"/>
      <c r="AC348" s="507"/>
      <c r="AD348" s="117"/>
      <c r="AE348" s="13"/>
      <c r="AF348" s="75"/>
      <c r="AG348" s="455" cm="1">
        <f t="array" ref="AG348">SUM(IF(ISBLANK(D348:Q348),1,0))</f>
        <v>0</v>
      </c>
      <c r="AH348" s="455" cm="1">
        <f t="array" ref="AH348">IF(SUM(IF(ISBLANK(S348:Y348),0,1))&gt;0,0,1)</f>
        <v>0</v>
      </c>
    </row>
    <row r="349" spans="1:34" s="31" customFormat="1" ht="86.5" customHeight="1" x14ac:dyDescent="0.35">
      <c r="A349" s="48">
        <f t="shared" si="20"/>
        <v>0</v>
      </c>
      <c r="D349" s="418">
        <f t="shared" si="23"/>
        <v>337</v>
      </c>
      <c r="E349" s="449" t="s">
        <v>1737</v>
      </c>
      <c r="F349" s="449" t="s">
        <v>1269</v>
      </c>
      <c r="G349" s="449" t="s">
        <v>1270</v>
      </c>
      <c r="H349" s="449" t="s">
        <v>1270</v>
      </c>
      <c r="I349" s="449" t="s">
        <v>403</v>
      </c>
      <c r="J349" s="449" t="s">
        <v>1739</v>
      </c>
      <c r="K349" s="449" t="s">
        <v>1887</v>
      </c>
      <c r="L349" s="449" t="s">
        <v>1891</v>
      </c>
      <c r="M349" s="449" t="str">
        <f t="shared" si="21"/>
        <v>Y</v>
      </c>
      <c r="N349" s="449" t="s">
        <v>1892</v>
      </c>
      <c r="O349" s="449" t="str">
        <f t="shared" si="22"/>
        <v>N</v>
      </c>
      <c r="P349" s="449" t="s">
        <v>403</v>
      </c>
      <c r="Q349" s="449" t="s">
        <v>1558</v>
      </c>
      <c r="R349" s="78"/>
      <c r="S349" s="502" t="s">
        <v>1275</v>
      </c>
      <c r="T349" s="502" t="s">
        <v>1276</v>
      </c>
      <c r="U349" s="502" t="s">
        <v>1277</v>
      </c>
      <c r="V349" s="502" t="s">
        <v>1278</v>
      </c>
      <c r="W349" s="502" t="s">
        <v>1279</v>
      </c>
      <c r="X349" s="502" t="s">
        <v>1280</v>
      </c>
      <c r="Y349" s="502"/>
      <c r="AA349" s="507"/>
      <c r="AB349" s="507"/>
      <c r="AC349" s="507"/>
      <c r="AD349" s="117"/>
      <c r="AE349" s="13"/>
      <c r="AF349" s="75"/>
      <c r="AG349" s="455" cm="1">
        <f t="array" ref="AG349">SUM(IF(ISBLANK(D349:Q349),1,0))</f>
        <v>0</v>
      </c>
      <c r="AH349" s="455" cm="1">
        <f t="array" ref="AH349">IF(SUM(IF(ISBLANK(S349:Y349),0,1))&gt;0,0,1)</f>
        <v>0</v>
      </c>
    </row>
    <row r="350" spans="1:34" s="31" customFormat="1" ht="86.5" customHeight="1" x14ac:dyDescent="0.35">
      <c r="A350" s="48">
        <f t="shared" si="20"/>
        <v>0</v>
      </c>
      <c r="D350" s="418">
        <f t="shared" si="23"/>
        <v>338</v>
      </c>
      <c r="E350" s="449" t="s">
        <v>1737</v>
      </c>
      <c r="F350" s="449" t="s">
        <v>1269</v>
      </c>
      <c r="G350" s="449" t="s">
        <v>1270</v>
      </c>
      <c r="H350" s="449" t="s">
        <v>1270</v>
      </c>
      <c r="I350" s="449" t="s">
        <v>403</v>
      </c>
      <c r="J350" s="449" t="s">
        <v>1739</v>
      </c>
      <c r="K350" s="449" t="s">
        <v>1887</v>
      </c>
      <c r="L350" s="449" t="s">
        <v>1891</v>
      </c>
      <c r="M350" s="449" t="str">
        <f t="shared" si="21"/>
        <v>Y</v>
      </c>
      <c r="N350" s="449" t="s">
        <v>1893</v>
      </c>
      <c r="O350" s="449" t="str">
        <f t="shared" si="22"/>
        <v>N</v>
      </c>
      <c r="P350" s="449" t="s">
        <v>403</v>
      </c>
      <c r="Q350" s="449" t="s">
        <v>1558</v>
      </c>
      <c r="R350" s="78"/>
      <c r="S350" s="502" t="s">
        <v>1275</v>
      </c>
      <c r="T350" s="502" t="s">
        <v>1276</v>
      </c>
      <c r="U350" s="502" t="s">
        <v>1277</v>
      </c>
      <c r="V350" s="502" t="s">
        <v>1278</v>
      </c>
      <c r="W350" s="502" t="s">
        <v>1279</v>
      </c>
      <c r="X350" s="502" t="s">
        <v>1280</v>
      </c>
      <c r="Y350" s="502"/>
      <c r="AA350" s="507"/>
      <c r="AB350" s="507"/>
      <c r="AC350" s="507"/>
      <c r="AD350" s="117"/>
      <c r="AE350" s="13"/>
      <c r="AF350" s="75"/>
      <c r="AG350" s="455" cm="1">
        <f t="array" ref="AG350">SUM(IF(ISBLANK(D350:Q350),1,0))</f>
        <v>0</v>
      </c>
      <c r="AH350" s="455" cm="1">
        <f t="array" ref="AH350">IF(SUM(IF(ISBLANK(S350:Y350),0,1))&gt;0,0,1)</f>
        <v>0</v>
      </c>
    </row>
    <row r="351" spans="1:34" s="31" customFormat="1" ht="86.5" customHeight="1" x14ac:dyDescent="0.35">
      <c r="A351" s="48">
        <f t="shared" si="20"/>
        <v>0</v>
      </c>
      <c r="D351" s="418">
        <f t="shared" si="23"/>
        <v>339</v>
      </c>
      <c r="E351" s="449" t="s">
        <v>1737</v>
      </c>
      <c r="F351" s="449" t="s">
        <v>1269</v>
      </c>
      <c r="G351" s="449" t="s">
        <v>1270</v>
      </c>
      <c r="H351" s="449" t="s">
        <v>1894</v>
      </c>
      <c r="I351" s="449" t="s">
        <v>403</v>
      </c>
      <c r="J351" s="449" t="s">
        <v>1739</v>
      </c>
      <c r="K351" s="449" t="s">
        <v>1887</v>
      </c>
      <c r="L351" s="449" t="s">
        <v>1891</v>
      </c>
      <c r="M351" s="449" t="str">
        <f t="shared" si="21"/>
        <v>Y</v>
      </c>
      <c r="N351" s="449" t="s">
        <v>1895</v>
      </c>
      <c r="O351" s="449" t="str">
        <f t="shared" si="22"/>
        <v>N</v>
      </c>
      <c r="P351" s="449" t="s">
        <v>403</v>
      </c>
      <c r="Q351" s="449" t="s">
        <v>1558</v>
      </c>
      <c r="R351" s="78"/>
      <c r="S351" s="502" t="s">
        <v>1275</v>
      </c>
      <c r="T351" s="502" t="s">
        <v>1276</v>
      </c>
      <c r="U351" s="502" t="s">
        <v>1277</v>
      </c>
      <c r="V351" s="502" t="s">
        <v>1278</v>
      </c>
      <c r="W351" s="502" t="s">
        <v>1279</v>
      </c>
      <c r="X351" s="502" t="s">
        <v>1280</v>
      </c>
      <c r="Y351" s="502"/>
      <c r="AA351" s="507"/>
      <c r="AB351" s="507"/>
      <c r="AC351" s="507"/>
      <c r="AD351" s="117"/>
      <c r="AE351" s="13"/>
      <c r="AF351" s="75"/>
      <c r="AG351" s="455" cm="1">
        <f t="array" ref="AG351">SUM(IF(ISBLANK(D351:Q351),1,0))</f>
        <v>0</v>
      </c>
      <c r="AH351" s="455" cm="1">
        <f t="array" ref="AH351">IF(SUM(IF(ISBLANK(S351:Y351),0,1))&gt;0,0,1)</f>
        <v>0</v>
      </c>
    </row>
    <row r="352" spans="1:34" s="31" customFormat="1" ht="30" customHeight="1" x14ac:dyDescent="0.35">
      <c r="A352" s="48">
        <f t="shared" si="20"/>
        <v>0</v>
      </c>
      <c r="D352" s="418">
        <f t="shared" si="23"/>
        <v>340</v>
      </c>
      <c r="E352" s="449" t="s">
        <v>1737</v>
      </c>
      <c r="F352" s="449" t="s">
        <v>1269</v>
      </c>
      <c r="G352" s="449" t="s">
        <v>1270</v>
      </c>
      <c r="H352" s="449" t="s">
        <v>1270</v>
      </c>
      <c r="I352" s="449" t="s">
        <v>403</v>
      </c>
      <c r="J352" s="449" t="s">
        <v>1739</v>
      </c>
      <c r="K352" s="449" t="s">
        <v>1887</v>
      </c>
      <c r="L352" s="449" t="s">
        <v>1891</v>
      </c>
      <c r="M352" s="449" t="str">
        <f t="shared" si="21"/>
        <v>Y</v>
      </c>
      <c r="N352" s="449" t="s">
        <v>1896</v>
      </c>
      <c r="O352" s="449" t="str">
        <f t="shared" si="22"/>
        <v>N</v>
      </c>
      <c r="P352" s="449" t="s">
        <v>403</v>
      </c>
      <c r="Q352" s="449" t="s">
        <v>1558</v>
      </c>
      <c r="R352" s="78"/>
      <c r="S352" s="502" t="s">
        <v>1275</v>
      </c>
      <c r="T352" s="502" t="s">
        <v>1276</v>
      </c>
      <c r="U352" s="502" t="s">
        <v>1277</v>
      </c>
      <c r="V352" s="502" t="s">
        <v>1278</v>
      </c>
      <c r="W352" s="502" t="s">
        <v>1279</v>
      </c>
      <c r="X352" s="502" t="s">
        <v>1280</v>
      </c>
      <c r="Y352" s="502"/>
      <c r="AA352" s="507"/>
      <c r="AB352" s="507"/>
      <c r="AC352" s="507"/>
      <c r="AD352" s="117"/>
      <c r="AE352" s="13"/>
      <c r="AF352" s="75"/>
      <c r="AG352" s="455" cm="1">
        <f t="array" ref="AG352">SUM(IF(ISBLANK(D352:Q352),1,0))</f>
        <v>0</v>
      </c>
      <c r="AH352" s="455" cm="1">
        <f t="array" ref="AH352">IF(SUM(IF(ISBLANK(S352:Y352),0,1))&gt;0,0,1)</f>
        <v>0</v>
      </c>
    </row>
    <row r="353" spans="1:34" s="31" customFormat="1" ht="30" customHeight="1" x14ac:dyDescent="0.35">
      <c r="A353" s="48">
        <f t="shared" si="20"/>
        <v>0</v>
      </c>
      <c r="D353" s="418">
        <f t="shared" si="23"/>
        <v>341</v>
      </c>
      <c r="E353" s="449" t="s">
        <v>1737</v>
      </c>
      <c r="F353" s="449" t="s">
        <v>1269</v>
      </c>
      <c r="G353" s="449" t="s">
        <v>1270</v>
      </c>
      <c r="H353" s="449" t="s">
        <v>1440</v>
      </c>
      <c r="I353" s="449" t="s">
        <v>403</v>
      </c>
      <c r="J353" s="449" t="s">
        <v>1739</v>
      </c>
      <c r="K353" s="449" t="s">
        <v>1887</v>
      </c>
      <c r="L353" s="449" t="s">
        <v>1897</v>
      </c>
      <c r="M353" s="449" t="str">
        <f t="shared" si="21"/>
        <v>Y</v>
      </c>
      <c r="N353" s="449" t="s">
        <v>1898</v>
      </c>
      <c r="O353" s="449" t="str">
        <f t="shared" si="22"/>
        <v>N</v>
      </c>
      <c r="P353" s="449" t="s">
        <v>403</v>
      </c>
      <c r="Q353" s="449" t="s">
        <v>1899</v>
      </c>
      <c r="R353" s="78"/>
      <c r="S353" s="502" t="s">
        <v>1900</v>
      </c>
      <c r="T353" s="502" t="s">
        <v>1279</v>
      </c>
      <c r="U353" s="502" t="s">
        <v>1280</v>
      </c>
      <c r="V353" s="502"/>
      <c r="W353" s="502"/>
      <c r="X353" s="502"/>
      <c r="Y353" s="502"/>
      <c r="AA353" s="507"/>
      <c r="AB353" s="507"/>
      <c r="AC353" s="507"/>
      <c r="AD353" s="117"/>
      <c r="AE353" s="13"/>
      <c r="AF353" s="75"/>
      <c r="AG353" s="455" cm="1">
        <f t="array" ref="AG353">SUM(IF(ISBLANK(D353:Q353),1,0))</f>
        <v>0</v>
      </c>
      <c r="AH353" s="455" cm="1">
        <f t="array" ref="AH353">IF(SUM(IF(ISBLANK(S353:Y353),0,1))&gt;0,0,1)</f>
        <v>0</v>
      </c>
    </row>
    <row r="354" spans="1:34" s="31" customFormat="1" ht="30" customHeight="1" x14ac:dyDescent="0.35">
      <c r="A354" s="48">
        <f t="shared" si="20"/>
        <v>0</v>
      </c>
      <c r="D354" s="418">
        <f t="shared" si="23"/>
        <v>342</v>
      </c>
      <c r="E354" s="449" t="s">
        <v>1737</v>
      </c>
      <c r="F354" s="449" t="s">
        <v>1269</v>
      </c>
      <c r="G354" s="449" t="s">
        <v>1270</v>
      </c>
      <c r="H354" s="449" t="s">
        <v>1196</v>
      </c>
      <c r="I354" s="449" t="s">
        <v>403</v>
      </c>
      <c r="J354" s="449" t="s">
        <v>1739</v>
      </c>
      <c r="K354" s="449" t="s">
        <v>1887</v>
      </c>
      <c r="L354" s="449" t="s">
        <v>1897</v>
      </c>
      <c r="M354" s="449" t="str">
        <f t="shared" si="21"/>
        <v>Y</v>
      </c>
      <c r="N354" s="449" t="s">
        <v>1901</v>
      </c>
      <c r="O354" s="449" t="str">
        <f t="shared" si="22"/>
        <v>N</v>
      </c>
      <c r="P354" s="449" t="s">
        <v>403</v>
      </c>
      <c r="Q354" s="449" t="s">
        <v>1899</v>
      </c>
      <c r="R354" s="78"/>
      <c r="S354" s="502" t="s">
        <v>1900</v>
      </c>
      <c r="T354" s="502" t="s">
        <v>1279</v>
      </c>
      <c r="U354" s="502" t="s">
        <v>1280</v>
      </c>
      <c r="V354" s="502"/>
      <c r="W354" s="502"/>
      <c r="X354" s="502"/>
      <c r="Y354" s="502"/>
      <c r="AA354" s="507"/>
      <c r="AB354" s="507"/>
      <c r="AC354" s="507"/>
      <c r="AD354" s="117"/>
      <c r="AE354" s="13"/>
      <c r="AF354" s="75"/>
      <c r="AG354" s="455" cm="1">
        <f t="array" ref="AG354">SUM(IF(ISBLANK(D354:Q354),1,0))</f>
        <v>0</v>
      </c>
      <c r="AH354" s="455" cm="1">
        <f t="array" ref="AH354">IF(SUM(IF(ISBLANK(S354:Y354),0,1))&gt;0,0,1)</f>
        <v>0</v>
      </c>
    </row>
    <row r="355" spans="1:34" s="31" customFormat="1" ht="30" customHeight="1" x14ac:dyDescent="0.35">
      <c r="A355" s="48">
        <f t="shared" si="20"/>
        <v>0</v>
      </c>
      <c r="D355" s="418">
        <f t="shared" si="23"/>
        <v>343</v>
      </c>
      <c r="E355" s="449" t="s">
        <v>1737</v>
      </c>
      <c r="F355" s="449" t="s">
        <v>1269</v>
      </c>
      <c r="G355" s="449" t="s">
        <v>1270</v>
      </c>
      <c r="H355" s="449" t="s">
        <v>1196</v>
      </c>
      <c r="I355" s="449" t="s">
        <v>403</v>
      </c>
      <c r="J355" s="449" t="s">
        <v>1739</v>
      </c>
      <c r="K355" s="449" t="s">
        <v>1887</v>
      </c>
      <c r="L355" s="449" t="s">
        <v>1897</v>
      </c>
      <c r="M355" s="449" t="str">
        <f t="shared" si="21"/>
        <v>Y</v>
      </c>
      <c r="N355" s="449" t="s">
        <v>1902</v>
      </c>
      <c r="O355" s="449" t="str">
        <f t="shared" si="22"/>
        <v>N</v>
      </c>
      <c r="P355" s="449" t="s">
        <v>403</v>
      </c>
      <c r="Q355" s="449" t="s">
        <v>1899</v>
      </c>
      <c r="R355" s="78"/>
      <c r="S355" s="502" t="s">
        <v>1900</v>
      </c>
      <c r="T355" s="502" t="s">
        <v>1279</v>
      </c>
      <c r="U355" s="502" t="s">
        <v>1280</v>
      </c>
      <c r="V355" s="502"/>
      <c r="W355" s="502"/>
      <c r="X355" s="502"/>
      <c r="Y355" s="502"/>
      <c r="AA355" s="507"/>
      <c r="AB355" s="507"/>
      <c r="AC355" s="507"/>
      <c r="AD355" s="117"/>
      <c r="AE355" s="13"/>
      <c r="AF355" s="75"/>
      <c r="AG355" s="455" cm="1">
        <f t="array" ref="AG355">SUM(IF(ISBLANK(D355:Q355),1,0))</f>
        <v>0</v>
      </c>
      <c r="AH355" s="455" cm="1">
        <f t="array" ref="AH355">IF(SUM(IF(ISBLANK(S355:Y355),0,1))&gt;0,0,1)</f>
        <v>0</v>
      </c>
    </row>
    <row r="356" spans="1:34" s="31" customFormat="1" ht="115.4" customHeight="1" x14ac:dyDescent="0.35">
      <c r="A356" s="48">
        <f t="shared" si="20"/>
        <v>0</v>
      </c>
      <c r="D356" s="418">
        <f t="shared" si="23"/>
        <v>344</v>
      </c>
      <c r="E356" s="449" t="s">
        <v>1737</v>
      </c>
      <c r="F356" s="449" t="s">
        <v>1269</v>
      </c>
      <c r="G356" s="449" t="s">
        <v>1644</v>
      </c>
      <c r="H356" s="449" t="s">
        <v>1440</v>
      </c>
      <c r="I356" s="449" t="s">
        <v>403</v>
      </c>
      <c r="J356" s="449" t="s">
        <v>1739</v>
      </c>
      <c r="K356" s="449" t="s">
        <v>1887</v>
      </c>
      <c r="L356" s="449" t="s">
        <v>1903</v>
      </c>
      <c r="M356" s="449" t="str">
        <f t="shared" si="21"/>
        <v>Y</v>
      </c>
      <c r="N356" s="449" t="s">
        <v>1904</v>
      </c>
      <c r="O356" s="449" t="str">
        <f t="shared" si="22"/>
        <v>N</v>
      </c>
      <c r="P356" s="449" t="s">
        <v>403</v>
      </c>
      <c r="Q356" s="449" t="s">
        <v>1905</v>
      </c>
      <c r="R356" s="78"/>
      <c r="S356" s="502" t="s">
        <v>1900</v>
      </c>
      <c r="T356" s="502" t="s">
        <v>1279</v>
      </c>
      <c r="U356" s="502" t="s">
        <v>1280</v>
      </c>
      <c r="V356" s="502"/>
      <c r="W356" s="502"/>
      <c r="X356" s="502"/>
      <c r="Y356" s="502"/>
      <c r="AA356" s="507"/>
      <c r="AB356" s="507"/>
      <c r="AC356" s="507"/>
      <c r="AD356" s="117"/>
      <c r="AE356" s="13"/>
      <c r="AF356" s="75"/>
      <c r="AG356" s="455" cm="1">
        <f t="array" ref="AG356">SUM(IF(ISBLANK(D356:Q356),1,0))</f>
        <v>0</v>
      </c>
      <c r="AH356" s="455" cm="1">
        <f t="array" ref="AH356">IF(SUM(IF(ISBLANK(S356:Y356),0,1))&gt;0,0,1)</f>
        <v>0</v>
      </c>
    </row>
    <row r="357" spans="1:34" s="31" customFormat="1" ht="115.4" customHeight="1" x14ac:dyDescent="0.35">
      <c r="A357" s="48">
        <f t="shared" si="20"/>
        <v>0</v>
      </c>
      <c r="D357" s="418">
        <f t="shared" si="23"/>
        <v>345</v>
      </c>
      <c r="E357" s="449" t="s">
        <v>1737</v>
      </c>
      <c r="F357" s="449" t="s">
        <v>1269</v>
      </c>
      <c r="G357" s="449" t="s">
        <v>1240</v>
      </c>
      <c r="H357" s="449" t="s">
        <v>1240</v>
      </c>
      <c r="I357" s="449" t="s">
        <v>403</v>
      </c>
      <c r="J357" s="449" t="s">
        <v>1739</v>
      </c>
      <c r="K357" s="449" t="s">
        <v>1906</v>
      </c>
      <c r="L357" s="449" t="s">
        <v>1907</v>
      </c>
      <c r="M357" s="449" t="str">
        <f t="shared" si="21"/>
        <v>Y</v>
      </c>
      <c r="N357" s="449" t="s">
        <v>1908</v>
      </c>
      <c r="O357" s="449" t="str">
        <f t="shared" si="22"/>
        <v>Y</v>
      </c>
      <c r="P357" s="449" t="s">
        <v>1909</v>
      </c>
      <c r="Q357" s="449" t="s">
        <v>1910</v>
      </c>
      <c r="R357" s="78"/>
      <c r="S357" s="502" t="s">
        <v>1484</v>
      </c>
      <c r="T357" s="502" t="s">
        <v>1911</v>
      </c>
      <c r="U357" s="502" t="s">
        <v>1912</v>
      </c>
      <c r="V357" s="502" t="s">
        <v>1913</v>
      </c>
      <c r="W357" s="502" t="s">
        <v>1914</v>
      </c>
      <c r="X357" s="502"/>
      <c r="Y357" s="502"/>
      <c r="AA357" s="507"/>
      <c r="AB357" s="507"/>
      <c r="AC357" s="507"/>
      <c r="AD357" s="117"/>
      <c r="AE357" s="13"/>
      <c r="AF357" s="75"/>
      <c r="AG357" s="455" cm="1">
        <f t="array" ref="AG357">SUM(IF(ISBLANK(D357:Q357),1,0))</f>
        <v>0</v>
      </c>
      <c r="AH357" s="455" cm="1">
        <f t="array" ref="AH357">IF(SUM(IF(ISBLANK(S357:Y357),0,1))&gt;0,0,1)</f>
        <v>0</v>
      </c>
    </row>
    <row r="358" spans="1:34" s="31" customFormat="1" ht="115.4" customHeight="1" x14ac:dyDescent="0.35">
      <c r="A358" s="48">
        <f t="shared" si="20"/>
        <v>0</v>
      </c>
      <c r="D358" s="418">
        <f t="shared" si="23"/>
        <v>346</v>
      </c>
      <c r="E358" s="449" t="s">
        <v>1737</v>
      </c>
      <c r="F358" s="449" t="s">
        <v>1269</v>
      </c>
      <c r="G358" s="449" t="s">
        <v>1240</v>
      </c>
      <c r="H358" s="449" t="s">
        <v>1240</v>
      </c>
      <c r="I358" s="449" t="s">
        <v>403</v>
      </c>
      <c r="J358" s="449" t="s">
        <v>1739</v>
      </c>
      <c r="K358" s="449" t="s">
        <v>1906</v>
      </c>
      <c r="L358" s="449" t="s">
        <v>1907</v>
      </c>
      <c r="M358" s="449" t="str">
        <f t="shared" si="21"/>
        <v>Y</v>
      </c>
      <c r="N358" s="449" t="s">
        <v>1915</v>
      </c>
      <c r="O358" s="449" t="str">
        <f t="shared" si="22"/>
        <v>Y</v>
      </c>
      <c r="P358" s="449" t="s">
        <v>1909</v>
      </c>
      <c r="Q358" s="449" t="s">
        <v>1916</v>
      </c>
      <c r="R358" s="78"/>
      <c r="S358" s="502" t="s">
        <v>1484</v>
      </c>
      <c r="T358" s="502" t="s">
        <v>1911</v>
      </c>
      <c r="U358" s="502" t="s">
        <v>1912</v>
      </c>
      <c r="V358" s="502" t="s">
        <v>1913</v>
      </c>
      <c r="W358" s="502" t="s">
        <v>1914</v>
      </c>
      <c r="X358" s="502"/>
      <c r="Y358" s="502"/>
      <c r="AA358" s="507"/>
      <c r="AB358" s="507"/>
      <c r="AC358" s="507"/>
      <c r="AD358" s="117"/>
      <c r="AE358" s="13"/>
      <c r="AF358" s="75"/>
      <c r="AG358" s="455" cm="1">
        <f t="array" ref="AG358">SUM(IF(ISBLANK(D358:Q358),1,0))</f>
        <v>0</v>
      </c>
      <c r="AH358" s="455" cm="1">
        <f t="array" ref="AH358">IF(SUM(IF(ISBLANK(S358:Y358),0,1))&gt;0,0,1)</f>
        <v>0</v>
      </c>
    </row>
    <row r="359" spans="1:34" s="31" customFormat="1" ht="115.4" customHeight="1" x14ac:dyDescent="0.35">
      <c r="A359" s="48">
        <f t="shared" si="20"/>
        <v>0</v>
      </c>
      <c r="D359" s="418">
        <f t="shared" si="23"/>
        <v>347</v>
      </c>
      <c r="E359" s="449" t="s">
        <v>1737</v>
      </c>
      <c r="F359" s="449" t="s">
        <v>1269</v>
      </c>
      <c r="G359" s="449" t="s">
        <v>1240</v>
      </c>
      <c r="H359" s="449" t="s">
        <v>1240</v>
      </c>
      <c r="I359" s="449" t="s">
        <v>403</v>
      </c>
      <c r="J359" s="449" t="s">
        <v>1739</v>
      </c>
      <c r="K359" s="449" t="s">
        <v>1906</v>
      </c>
      <c r="L359" s="449" t="s">
        <v>1907</v>
      </c>
      <c r="M359" s="449" t="str">
        <f t="shared" si="21"/>
        <v>Y</v>
      </c>
      <c r="N359" s="449" t="s">
        <v>1917</v>
      </c>
      <c r="O359" s="449" t="str">
        <f t="shared" si="22"/>
        <v>Y</v>
      </c>
      <c r="P359" s="449" t="s">
        <v>1909</v>
      </c>
      <c r="Q359" s="449" t="s">
        <v>1916</v>
      </c>
      <c r="R359" s="78"/>
      <c r="S359" s="502" t="s">
        <v>1484</v>
      </c>
      <c r="T359" s="502" t="s">
        <v>1911</v>
      </c>
      <c r="U359" s="502" t="s">
        <v>1912</v>
      </c>
      <c r="V359" s="502" t="s">
        <v>1913</v>
      </c>
      <c r="W359" s="502" t="s">
        <v>1914</v>
      </c>
      <c r="X359" s="502"/>
      <c r="Y359" s="502"/>
      <c r="AA359" s="507"/>
      <c r="AB359" s="507"/>
      <c r="AC359" s="507"/>
      <c r="AD359" s="117"/>
      <c r="AE359" s="13"/>
      <c r="AF359" s="75"/>
      <c r="AG359" s="455" cm="1">
        <f t="array" ref="AG359">SUM(IF(ISBLANK(D359:Q359),1,0))</f>
        <v>0</v>
      </c>
      <c r="AH359" s="455" cm="1">
        <f t="array" ref="AH359">IF(SUM(IF(ISBLANK(S359:Y359),0,1))&gt;0,0,1)</f>
        <v>0</v>
      </c>
    </row>
    <row r="360" spans="1:34" s="31" customFormat="1" ht="115.4" customHeight="1" x14ac:dyDescent="0.35">
      <c r="A360" s="48">
        <f t="shared" si="20"/>
        <v>0</v>
      </c>
      <c r="D360" s="418">
        <f t="shared" si="23"/>
        <v>348</v>
      </c>
      <c r="E360" s="449" t="s">
        <v>1737</v>
      </c>
      <c r="F360" s="449" t="s">
        <v>1269</v>
      </c>
      <c r="G360" s="449" t="s">
        <v>1240</v>
      </c>
      <c r="H360" s="449" t="s">
        <v>1240</v>
      </c>
      <c r="I360" s="449" t="s">
        <v>403</v>
      </c>
      <c r="J360" s="449" t="s">
        <v>1739</v>
      </c>
      <c r="K360" s="449" t="s">
        <v>1906</v>
      </c>
      <c r="L360" s="449" t="s">
        <v>1918</v>
      </c>
      <c r="M360" s="449" t="str">
        <f t="shared" si="21"/>
        <v>Y</v>
      </c>
      <c r="N360" s="449" t="s">
        <v>1919</v>
      </c>
      <c r="O360" s="449" t="str">
        <f t="shared" si="22"/>
        <v>Y</v>
      </c>
      <c r="P360" s="449" t="s">
        <v>1920</v>
      </c>
      <c r="Q360" s="449" t="s">
        <v>1921</v>
      </c>
      <c r="R360" s="78"/>
      <c r="S360" s="502" t="s">
        <v>1484</v>
      </c>
      <c r="T360" s="502" t="s">
        <v>1911</v>
      </c>
      <c r="U360" s="502" t="s">
        <v>1912</v>
      </c>
      <c r="V360" s="502"/>
      <c r="W360" s="502"/>
      <c r="X360" s="502"/>
      <c r="Y360" s="502"/>
      <c r="AA360" s="507"/>
      <c r="AB360" s="507"/>
      <c r="AC360" s="507"/>
      <c r="AD360" s="117"/>
      <c r="AE360" s="13"/>
      <c r="AF360" s="75"/>
      <c r="AG360" s="455" cm="1">
        <f t="array" ref="AG360">SUM(IF(ISBLANK(D360:Q360),1,0))</f>
        <v>0</v>
      </c>
      <c r="AH360" s="455" cm="1">
        <f t="array" ref="AH360">IF(SUM(IF(ISBLANK(S360:Y360),0,1))&gt;0,0,1)</f>
        <v>0</v>
      </c>
    </row>
    <row r="361" spans="1:34" s="31" customFormat="1" ht="115.4" customHeight="1" x14ac:dyDescent="0.35">
      <c r="A361" s="48">
        <f t="shared" si="20"/>
        <v>0</v>
      </c>
      <c r="D361" s="418">
        <f t="shared" si="23"/>
        <v>349</v>
      </c>
      <c r="E361" s="449" t="s">
        <v>1737</v>
      </c>
      <c r="F361" s="449" t="s">
        <v>1269</v>
      </c>
      <c r="G361" s="449" t="s">
        <v>1240</v>
      </c>
      <c r="H361" s="449" t="s">
        <v>1457</v>
      </c>
      <c r="I361" s="449" t="s">
        <v>403</v>
      </c>
      <c r="J361" s="449" t="s">
        <v>1739</v>
      </c>
      <c r="K361" s="449" t="s">
        <v>1906</v>
      </c>
      <c r="L361" s="449" t="s">
        <v>1918</v>
      </c>
      <c r="M361" s="449" t="str">
        <f t="shared" si="21"/>
        <v>Y</v>
      </c>
      <c r="N361" s="449" t="s">
        <v>1922</v>
      </c>
      <c r="O361" s="449" t="str">
        <f t="shared" si="22"/>
        <v>Y</v>
      </c>
      <c r="P361" s="449" t="s">
        <v>1920</v>
      </c>
      <c r="Q361" s="449" t="s">
        <v>1921</v>
      </c>
      <c r="R361" s="78"/>
      <c r="S361" s="502" t="s">
        <v>1484</v>
      </c>
      <c r="T361" s="502" t="s">
        <v>1911</v>
      </c>
      <c r="U361" s="502" t="s">
        <v>1912</v>
      </c>
      <c r="V361" s="502"/>
      <c r="W361" s="502"/>
      <c r="X361" s="502"/>
      <c r="Y361" s="502"/>
      <c r="AA361" s="507"/>
      <c r="AB361" s="507"/>
      <c r="AC361" s="507"/>
      <c r="AD361" s="117"/>
      <c r="AE361" s="13"/>
      <c r="AF361" s="75"/>
      <c r="AG361" s="455" cm="1">
        <f t="array" ref="AG361">SUM(IF(ISBLANK(D361:Q361),1,0))</f>
        <v>0</v>
      </c>
      <c r="AH361" s="455" cm="1">
        <f t="array" ref="AH361">IF(SUM(IF(ISBLANK(S361:Y361),0,1))&gt;0,0,1)</f>
        <v>0</v>
      </c>
    </row>
    <row r="362" spans="1:34" s="31" customFormat="1" ht="115.4" customHeight="1" x14ac:dyDescent="0.35">
      <c r="A362" s="48">
        <f t="shared" si="20"/>
        <v>0</v>
      </c>
      <c r="D362" s="418">
        <f t="shared" si="23"/>
        <v>350</v>
      </c>
      <c r="E362" s="449" t="s">
        <v>1737</v>
      </c>
      <c r="F362" s="449" t="s">
        <v>1269</v>
      </c>
      <c r="G362" s="449" t="s">
        <v>1240</v>
      </c>
      <c r="H362" s="449" t="s">
        <v>1240</v>
      </c>
      <c r="I362" s="449" t="s">
        <v>403</v>
      </c>
      <c r="J362" s="449" t="s">
        <v>1739</v>
      </c>
      <c r="K362" s="449" t="s">
        <v>1906</v>
      </c>
      <c r="L362" s="449" t="s">
        <v>1918</v>
      </c>
      <c r="M362" s="449" t="str">
        <f t="shared" si="21"/>
        <v>Y</v>
      </c>
      <c r="N362" s="449" t="s">
        <v>1923</v>
      </c>
      <c r="O362" s="449" t="str">
        <f t="shared" si="22"/>
        <v>Y</v>
      </c>
      <c r="P362" s="449" t="s">
        <v>1920</v>
      </c>
      <c r="Q362" s="449" t="s">
        <v>1921</v>
      </c>
      <c r="R362" s="78"/>
      <c r="S362" s="502" t="s">
        <v>1484</v>
      </c>
      <c r="T362" s="502" t="s">
        <v>1911</v>
      </c>
      <c r="U362" s="502" t="s">
        <v>1912</v>
      </c>
      <c r="V362" s="502"/>
      <c r="W362" s="502"/>
      <c r="X362" s="502"/>
      <c r="Y362" s="502"/>
      <c r="AA362" s="507"/>
      <c r="AB362" s="507"/>
      <c r="AC362" s="507"/>
      <c r="AD362" s="117"/>
      <c r="AE362" s="13"/>
      <c r="AF362" s="75"/>
      <c r="AG362" s="455" cm="1">
        <f t="array" ref="AG362">SUM(IF(ISBLANK(D362:Q362),1,0))</f>
        <v>0</v>
      </c>
      <c r="AH362" s="455" cm="1">
        <f t="array" ref="AH362">IF(SUM(IF(ISBLANK(S362:Y362),0,1))&gt;0,0,1)</f>
        <v>0</v>
      </c>
    </row>
    <row r="363" spans="1:34" s="31" customFormat="1" ht="115.4" customHeight="1" x14ac:dyDescent="0.35">
      <c r="A363" s="48">
        <f t="shared" si="20"/>
        <v>0</v>
      </c>
      <c r="D363" s="418">
        <f t="shared" si="23"/>
        <v>351</v>
      </c>
      <c r="E363" s="449" t="s">
        <v>1737</v>
      </c>
      <c r="F363" s="449" t="s">
        <v>1269</v>
      </c>
      <c r="G363" s="449" t="s">
        <v>1240</v>
      </c>
      <c r="H363" s="449" t="s">
        <v>1240</v>
      </c>
      <c r="I363" s="449" t="s">
        <v>403</v>
      </c>
      <c r="J363" s="449" t="s">
        <v>1739</v>
      </c>
      <c r="K363" s="449" t="s">
        <v>1906</v>
      </c>
      <c r="L363" s="449" t="s">
        <v>1918</v>
      </c>
      <c r="M363" s="449" t="str">
        <f t="shared" si="21"/>
        <v>Y</v>
      </c>
      <c r="N363" s="449" t="s">
        <v>1924</v>
      </c>
      <c r="O363" s="449" t="str">
        <f t="shared" si="22"/>
        <v>Y</v>
      </c>
      <c r="P363" s="449" t="s">
        <v>1920</v>
      </c>
      <c r="Q363" s="449" t="s">
        <v>1921</v>
      </c>
      <c r="R363" s="78"/>
      <c r="S363" s="502" t="s">
        <v>1484</v>
      </c>
      <c r="T363" s="502" t="s">
        <v>1911</v>
      </c>
      <c r="U363" s="502" t="s">
        <v>1912</v>
      </c>
      <c r="V363" s="502"/>
      <c r="W363" s="502"/>
      <c r="X363" s="502"/>
      <c r="Y363" s="502"/>
      <c r="AA363" s="507"/>
      <c r="AB363" s="507"/>
      <c r="AC363" s="507"/>
      <c r="AD363" s="117"/>
      <c r="AE363" s="13"/>
      <c r="AF363" s="75"/>
      <c r="AG363" s="455" cm="1">
        <f t="array" ref="AG363">SUM(IF(ISBLANK(D363:Q363),1,0))</f>
        <v>0</v>
      </c>
      <c r="AH363" s="455" cm="1">
        <f t="array" ref="AH363">IF(SUM(IF(ISBLANK(S363:Y363),0,1))&gt;0,0,1)</f>
        <v>0</v>
      </c>
    </row>
    <row r="364" spans="1:34" s="31" customFormat="1" ht="30" customHeight="1" x14ac:dyDescent="0.35">
      <c r="A364" s="48">
        <f t="shared" si="20"/>
        <v>0</v>
      </c>
      <c r="D364" s="418">
        <f t="shared" si="23"/>
        <v>352</v>
      </c>
      <c r="E364" s="449" t="s">
        <v>1737</v>
      </c>
      <c r="F364" s="449" t="s">
        <v>1269</v>
      </c>
      <c r="G364" s="449" t="s">
        <v>1240</v>
      </c>
      <c r="H364" s="449" t="s">
        <v>1240</v>
      </c>
      <c r="I364" s="449" t="s">
        <v>403</v>
      </c>
      <c r="J364" s="449" t="s">
        <v>1739</v>
      </c>
      <c r="K364" s="449" t="s">
        <v>1906</v>
      </c>
      <c r="L364" s="449" t="s">
        <v>1918</v>
      </c>
      <c r="M364" s="449" t="str">
        <f t="shared" si="21"/>
        <v>Y</v>
      </c>
      <c r="N364" s="449" t="s">
        <v>1925</v>
      </c>
      <c r="O364" s="449" t="str">
        <f t="shared" si="22"/>
        <v>Y</v>
      </c>
      <c r="P364" s="449" t="s">
        <v>1920</v>
      </c>
      <c r="Q364" s="449" t="s">
        <v>1926</v>
      </c>
      <c r="R364" s="78"/>
      <c r="S364" s="502" t="s">
        <v>1484</v>
      </c>
      <c r="T364" s="502" t="s">
        <v>1911</v>
      </c>
      <c r="U364" s="502" t="s">
        <v>1912</v>
      </c>
      <c r="V364" s="502" t="s">
        <v>1913</v>
      </c>
      <c r="W364" s="502"/>
      <c r="X364" s="502"/>
      <c r="Y364" s="502"/>
      <c r="AA364" s="507"/>
      <c r="AB364" s="507"/>
      <c r="AC364" s="507"/>
      <c r="AD364" s="117"/>
      <c r="AE364" s="13"/>
      <c r="AF364" s="75"/>
      <c r="AG364" s="455" cm="1">
        <f t="array" ref="AG364">SUM(IF(ISBLANK(D364:Q364),1,0))</f>
        <v>0</v>
      </c>
      <c r="AH364" s="455" cm="1">
        <f t="array" ref="AH364">IF(SUM(IF(ISBLANK(S364:Y364),0,1))&gt;0,0,1)</f>
        <v>0</v>
      </c>
    </row>
    <row r="365" spans="1:34" s="31" customFormat="1" ht="30" customHeight="1" x14ac:dyDescent="0.35">
      <c r="A365" s="48">
        <f t="shared" si="20"/>
        <v>0</v>
      </c>
      <c r="D365" s="418">
        <f t="shared" si="23"/>
        <v>353</v>
      </c>
      <c r="E365" s="449" t="s">
        <v>1737</v>
      </c>
      <c r="F365" s="449" t="s">
        <v>1927</v>
      </c>
      <c r="G365" s="449" t="s">
        <v>1242</v>
      </c>
      <c r="H365" s="449" t="s">
        <v>403</v>
      </c>
      <c r="I365" s="449" t="s">
        <v>403</v>
      </c>
      <c r="J365" s="449" t="s">
        <v>1739</v>
      </c>
      <c r="K365" s="449" t="s">
        <v>1928</v>
      </c>
      <c r="L365" s="449" t="s">
        <v>1929</v>
      </c>
      <c r="M365" s="449" t="str">
        <f t="shared" si="21"/>
        <v>N</v>
      </c>
      <c r="N365" s="449" t="s">
        <v>403</v>
      </c>
      <c r="O365" s="449" t="str">
        <f t="shared" si="22"/>
        <v>N</v>
      </c>
      <c r="P365" s="449" t="s">
        <v>403</v>
      </c>
      <c r="Q365" s="449" t="s">
        <v>1930</v>
      </c>
      <c r="R365" s="78"/>
      <c r="S365" s="502" t="s">
        <v>1931</v>
      </c>
      <c r="T365" s="502" t="s">
        <v>1932</v>
      </c>
      <c r="U365" s="502" t="s">
        <v>1933</v>
      </c>
      <c r="V365" s="502"/>
      <c r="W365" s="502"/>
      <c r="X365" s="502"/>
      <c r="Y365" s="502"/>
      <c r="AA365" s="507"/>
      <c r="AB365" s="507"/>
      <c r="AC365" s="507"/>
      <c r="AD365" s="117"/>
      <c r="AE365" s="13"/>
      <c r="AF365" s="75"/>
      <c r="AG365" s="455" cm="1">
        <f t="array" ref="AG365">SUM(IF(ISBLANK(D365:Q365),1,0))</f>
        <v>0</v>
      </c>
      <c r="AH365" s="455" cm="1">
        <f t="array" ref="AH365">IF(SUM(IF(ISBLANK(S365:Y365),0,1))&gt;0,0,1)</f>
        <v>0</v>
      </c>
    </row>
    <row r="366" spans="1:34" s="31" customFormat="1" ht="179.5" customHeight="1" x14ac:dyDescent="0.35">
      <c r="A366" s="48">
        <f t="shared" si="20"/>
        <v>0</v>
      </c>
      <c r="D366" s="418">
        <f t="shared" si="23"/>
        <v>354</v>
      </c>
      <c r="E366" s="449" t="s">
        <v>1737</v>
      </c>
      <c r="F366" s="449" t="s">
        <v>1927</v>
      </c>
      <c r="G366" s="449" t="s">
        <v>1242</v>
      </c>
      <c r="H366" s="449" t="s">
        <v>403</v>
      </c>
      <c r="I366" s="449" t="s">
        <v>403</v>
      </c>
      <c r="J366" s="449" t="s">
        <v>1739</v>
      </c>
      <c r="K366" s="449" t="s">
        <v>1928</v>
      </c>
      <c r="L366" s="449" t="s">
        <v>1934</v>
      </c>
      <c r="M366" s="449" t="str">
        <f t="shared" si="21"/>
        <v>N</v>
      </c>
      <c r="N366" s="449" t="s">
        <v>403</v>
      </c>
      <c r="O366" s="449" t="str">
        <f t="shared" si="22"/>
        <v>N</v>
      </c>
      <c r="P366" s="449" t="s">
        <v>403</v>
      </c>
      <c r="Q366" s="449" t="s">
        <v>1935</v>
      </c>
      <c r="R366" s="78"/>
      <c r="S366" s="502" t="s">
        <v>1931</v>
      </c>
      <c r="T366" s="502" t="s">
        <v>1932</v>
      </c>
      <c r="U366" s="502" t="s">
        <v>1933</v>
      </c>
      <c r="V366" s="502"/>
      <c r="W366" s="502"/>
      <c r="X366" s="502"/>
      <c r="Y366" s="502"/>
      <c r="AA366" s="507"/>
      <c r="AB366" s="507"/>
      <c r="AC366" s="507"/>
      <c r="AD366" s="117"/>
      <c r="AE366" s="13"/>
      <c r="AF366" s="75"/>
      <c r="AG366" s="455" cm="1">
        <f t="array" ref="AG366">SUM(IF(ISBLANK(D366:Q366),1,0))</f>
        <v>0</v>
      </c>
      <c r="AH366" s="455" cm="1">
        <f t="array" ref="AH366">IF(SUM(IF(ISBLANK(S366:Y366),0,1))&gt;0,0,1)</f>
        <v>0</v>
      </c>
    </row>
    <row r="367" spans="1:34" s="31" customFormat="1" ht="30" customHeight="1" x14ac:dyDescent="0.35">
      <c r="A367" s="48">
        <f t="shared" si="20"/>
        <v>0</v>
      </c>
      <c r="D367" s="418">
        <f t="shared" si="23"/>
        <v>355</v>
      </c>
      <c r="E367" s="449" t="s">
        <v>1737</v>
      </c>
      <c r="F367" s="449" t="s">
        <v>1927</v>
      </c>
      <c r="G367" s="449" t="s">
        <v>1242</v>
      </c>
      <c r="H367" s="449" t="s">
        <v>403</v>
      </c>
      <c r="I367" s="449" t="s">
        <v>403</v>
      </c>
      <c r="J367" s="449" t="s">
        <v>1739</v>
      </c>
      <c r="K367" s="449" t="s">
        <v>1928</v>
      </c>
      <c r="L367" s="449" t="s">
        <v>1936</v>
      </c>
      <c r="M367" s="449" t="str">
        <f t="shared" si="21"/>
        <v>N</v>
      </c>
      <c r="N367" s="449" t="s">
        <v>403</v>
      </c>
      <c r="O367" s="449" t="str">
        <f t="shared" si="22"/>
        <v>N</v>
      </c>
      <c r="P367" s="449" t="s">
        <v>403</v>
      </c>
      <c r="Q367" s="449" t="s">
        <v>1937</v>
      </c>
      <c r="R367" s="78"/>
      <c r="S367" s="502" t="s">
        <v>1931</v>
      </c>
      <c r="T367" s="502" t="s">
        <v>1932</v>
      </c>
      <c r="U367" s="502" t="s">
        <v>1933</v>
      </c>
      <c r="V367" s="502"/>
      <c r="W367" s="502"/>
      <c r="X367" s="502"/>
      <c r="Y367" s="502"/>
      <c r="AA367" s="507"/>
      <c r="AB367" s="507"/>
      <c r="AC367" s="507"/>
      <c r="AD367" s="117"/>
      <c r="AE367" s="13"/>
      <c r="AF367" s="75"/>
      <c r="AG367" s="455" cm="1">
        <f t="array" ref="AG367">SUM(IF(ISBLANK(D367:Q367),1,0))</f>
        <v>0</v>
      </c>
      <c r="AH367" s="455" cm="1">
        <f t="array" ref="AH367">IF(SUM(IF(ISBLANK(S367:Y367),0,1))&gt;0,0,1)</f>
        <v>0</v>
      </c>
    </row>
    <row r="368" spans="1:34" s="31" customFormat="1" ht="30" customHeight="1" x14ac:dyDescent="0.35">
      <c r="A368" s="48">
        <f t="shared" si="20"/>
        <v>0</v>
      </c>
      <c r="D368" s="418">
        <f t="shared" si="23"/>
        <v>356</v>
      </c>
      <c r="E368" s="449" t="s">
        <v>1737</v>
      </c>
      <c r="F368" s="449" t="s">
        <v>1927</v>
      </c>
      <c r="G368" s="449" t="s">
        <v>1242</v>
      </c>
      <c r="H368" s="449" t="s">
        <v>403</v>
      </c>
      <c r="I368" s="449" t="s">
        <v>403</v>
      </c>
      <c r="J368" s="449" t="s">
        <v>1739</v>
      </c>
      <c r="K368" s="449" t="s">
        <v>1928</v>
      </c>
      <c r="L368" s="449" t="s">
        <v>1938</v>
      </c>
      <c r="M368" s="449" t="str">
        <f t="shared" si="21"/>
        <v>N</v>
      </c>
      <c r="N368" s="449" t="s">
        <v>403</v>
      </c>
      <c r="O368" s="449" t="str">
        <f t="shared" si="22"/>
        <v>N</v>
      </c>
      <c r="P368" s="449" t="s">
        <v>403</v>
      </c>
      <c r="Q368" s="449" t="s">
        <v>1939</v>
      </c>
      <c r="R368" s="78"/>
      <c r="S368" s="502" t="s">
        <v>1931</v>
      </c>
      <c r="T368" s="502" t="s">
        <v>1932</v>
      </c>
      <c r="U368" s="502" t="s">
        <v>1933</v>
      </c>
      <c r="V368" s="502"/>
      <c r="W368" s="502"/>
      <c r="X368" s="502"/>
      <c r="Y368" s="502"/>
      <c r="AA368" s="507"/>
      <c r="AB368" s="507"/>
      <c r="AC368" s="507"/>
      <c r="AD368" s="117"/>
      <c r="AE368" s="13"/>
      <c r="AF368" s="75"/>
      <c r="AG368" s="455" cm="1">
        <f t="array" ref="AG368">SUM(IF(ISBLANK(D368:Q368),1,0))</f>
        <v>0</v>
      </c>
      <c r="AH368" s="455" cm="1">
        <f t="array" ref="AH368">IF(SUM(IF(ISBLANK(S368:Y368),0,1))&gt;0,0,1)</f>
        <v>0</v>
      </c>
    </row>
    <row r="369" spans="1:34" s="31" customFormat="1" ht="30" customHeight="1" x14ac:dyDescent="0.35">
      <c r="A369" s="48">
        <f t="shared" si="20"/>
        <v>0</v>
      </c>
      <c r="D369" s="418">
        <f t="shared" si="23"/>
        <v>357</v>
      </c>
      <c r="E369" s="449" t="s">
        <v>1737</v>
      </c>
      <c r="F369" s="449" t="s">
        <v>1927</v>
      </c>
      <c r="G369" s="449" t="s">
        <v>1242</v>
      </c>
      <c r="H369" s="449" t="s">
        <v>403</v>
      </c>
      <c r="I369" s="449" t="s">
        <v>403</v>
      </c>
      <c r="J369" s="449" t="s">
        <v>1739</v>
      </c>
      <c r="K369" s="449" t="s">
        <v>1928</v>
      </c>
      <c r="L369" s="449" t="s">
        <v>1940</v>
      </c>
      <c r="M369" s="449" t="str">
        <f t="shared" si="21"/>
        <v>N</v>
      </c>
      <c r="N369" s="449" t="s">
        <v>403</v>
      </c>
      <c r="O369" s="449" t="str">
        <f t="shared" si="22"/>
        <v>N</v>
      </c>
      <c r="P369" s="449" t="s">
        <v>403</v>
      </c>
      <c r="Q369" s="449" t="s">
        <v>1941</v>
      </c>
      <c r="R369" s="78"/>
      <c r="S369" s="502" t="s">
        <v>1931</v>
      </c>
      <c r="T369" s="502" t="s">
        <v>1932</v>
      </c>
      <c r="U369" s="502" t="s">
        <v>1942</v>
      </c>
      <c r="V369" s="502" t="s">
        <v>1943</v>
      </c>
      <c r="W369" s="502" t="s">
        <v>1933</v>
      </c>
      <c r="X369" s="502"/>
      <c r="Y369" s="502"/>
      <c r="AA369" s="507"/>
      <c r="AB369" s="507"/>
      <c r="AC369" s="507"/>
      <c r="AD369" s="117"/>
      <c r="AE369" s="13"/>
      <c r="AF369" s="75"/>
      <c r="AG369" s="455" cm="1">
        <f t="array" ref="AG369">SUM(IF(ISBLANK(D369:Q369),1,0))</f>
        <v>0</v>
      </c>
      <c r="AH369" s="455" cm="1">
        <f t="array" ref="AH369">IF(SUM(IF(ISBLANK(S369:Y369),0,1))&gt;0,0,1)</f>
        <v>0</v>
      </c>
    </row>
    <row r="370" spans="1:34" s="31" customFormat="1" ht="30" customHeight="1" x14ac:dyDescent="0.35">
      <c r="A370" s="48">
        <f t="shared" si="20"/>
        <v>0</v>
      </c>
      <c r="D370" s="418">
        <f t="shared" si="23"/>
        <v>358</v>
      </c>
      <c r="E370" s="449" t="s">
        <v>1737</v>
      </c>
      <c r="F370" s="449" t="s">
        <v>1927</v>
      </c>
      <c r="G370" s="449" t="s">
        <v>1597</v>
      </c>
      <c r="H370" s="449" t="s">
        <v>1242</v>
      </c>
      <c r="I370" s="449" t="s">
        <v>403</v>
      </c>
      <c r="J370" s="449" t="s">
        <v>1739</v>
      </c>
      <c r="K370" s="449" t="s">
        <v>1928</v>
      </c>
      <c r="L370" s="449" t="s">
        <v>1944</v>
      </c>
      <c r="M370" s="449" t="str">
        <f t="shared" si="21"/>
        <v>Y</v>
      </c>
      <c r="N370" s="449" t="s">
        <v>1945</v>
      </c>
      <c r="O370" s="449" t="str">
        <f t="shared" si="22"/>
        <v>N</v>
      </c>
      <c r="P370" s="449" t="s">
        <v>403</v>
      </c>
      <c r="Q370" s="449" t="s">
        <v>1946</v>
      </c>
      <c r="R370" s="78"/>
      <c r="S370" s="502" t="s">
        <v>1931</v>
      </c>
      <c r="T370" s="502" t="s">
        <v>1932</v>
      </c>
      <c r="U370" s="502" t="s">
        <v>1947</v>
      </c>
      <c r="V370" s="502" t="s">
        <v>1943</v>
      </c>
      <c r="W370" s="502" t="s">
        <v>1933</v>
      </c>
      <c r="X370" s="502"/>
      <c r="Y370" s="502"/>
      <c r="AA370" s="507"/>
      <c r="AB370" s="507"/>
      <c r="AC370" s="507"/>
      <c r="AD370" s="117"/>
      <c r="AE370" s="13"/>
      <c r="AF370" s="75"/>
      <c r="AG370" s="455" cm="1">
        <f t="array" ref="AG370">SUM(IF(ISBLANK(D370:Q370),1,0))</f>
        <v>0</v>
      </c>
      <c r="AH370" s="455" cm="1">
        <f t="array" ref="AH370">IF(SUM(IF(ISBLANK(S370:Y370),0,1))&gt;0,0,1)</f>
        <v>0</v>
      </c>
    </row>
    <row r="371" spans="1:34" s="31" customFormat="1" ht="30" customHeight="1" x14ac:dyDescent="0.35">
      <c r="A371" s="48">
        <f t="shared" si="20"/>
        <v>0</v>
      </c>
      <c r="D371" s="418">
        <f t="shared" si="23"/>
        <v>359</v>
      </c>
      <c r="E371" s="449" t="s">
        <v>1737</v>
      </c>
      <c r="F371" s="449" t="s">
        <v>1927</v>
      </c>
      <c r="G371" s="449" t="s">
        <v>1597</v>
      </c>
      <c r="H371" s="449" t="s">
        <v>1242</v>
      </c>
      <c r="I371" s="449" t="s">
        <v>403</v>
      </c>
      <c r="J371" s="449" t="s">
        <v>1739</v>
      </c>
      <c r="K371" s="449" t="s">
        <v>1928</v>
      </c>
      <c r="L371" s="449" t="s">
        <v>1944</v>
      </c>
      <c r="M371" s="449" t="str">
        <f t="shared" si="21"/>
        <v>Y</v>
      </c>
      <c r="N371" s="449" t="s">
        <v>1948</v>
      </c>
      <c r="O371" s="449" t="str">
        <f t="shared" si="22"/>
        <v>N</v>
      </c>
      <c r="P371" s="449" t="s">
        <v>403</v>
      </c>
      <c r="Q371" s="449" t="s">
        <v>1946</v>
      </c>
      <c r="R371" s="78"/>
      <c r="S371" s="502" t="s">
        <v>1931</v>
      </c>
      <c r="T371" s="502" t="s">
        <v>1932</v>
      </c>
      <c r="U371" s="502" t="s">
        <v>1947</v>
      </c>
      <c r="V371" s="502" t="s">
        <v>1943</v>
      </c>
      <c r="W371" s="502" t="s">
        <v>1933</v>
      </c>
      <c r="X371" s="502"/>
      <c r="Y371" s="502"/>
      <c r="AA371" s="507"/>
      <c r="AB371" s="507"/>
      <c r="AC371" s="507"/>
      <c r="AD371" s="117"/>
      <c r="AE371" s="13"/>
      <c r="AF371" s="75"/>
      <c r="AG371" s="455" cm="1">
        <f t="array" ref="AG371">SUM(IF(ISBLANK(D371:Q371),1,0))</f>
        <v>0</v>
      </c>
      <c r="AH371" s="455" cm="1">
        <f t="array" ref="AH371">IF(SUM(IF(ISBLANK(S371:Y371),0,1))&gt;0,0,1)</f>
        <v>0</v>
      </c>
    </row>
    <row r="372" spans="1:34" s="31" customFormat="1" ht="30" customHeight="1" x14ac:dyDescent="0.35">
      <c r="A372" s="48">
        <f t="shared" si="20"/>
        <v>0</v>
      </c>
      <c r="D372" s="418">
        <f t="shared" si="23"/>
        <v>360</v>
      </c>
      <c r="E372" s="449" t="s">
        <v>1737</v>
      </c>
      <c r="F372" s="449" t="s">
        <v>1927</v>
      </c>
      <c r="G372" s="449" t="s">
        <v>1597</v>
      </c>
      <c r="H372" s="449" t="s">
        <v>1242</v>
      </c>
      <c r="I372" s="449" t="s">
        <v>403</v>
      </c>
      <c r="J372" s="449" t="s">
        <v>1739</v>
      </c>
      <c r="K372" s="449" t="s">
        <v>1928</v>
      </c>
      <c r="L372" s="449" t="s">
        <v>1944</v>
      </c>
      <c r="M372" s="449" t="str">
        <f t="shared" si="21"/>
        <v>Y</v>
      </c>
      <c r="N372" s="449" t="s">
        <v>1949</v>
      </c>
      <c r="O372" s="449" t="str">
        <f t="shared" si="22"/>
        <v>N</v>
      </c>
      <c r="P372" s="449" t="s">
        <v>403</v>
      </c>
      <c r="Q372" s="449" t="s">
        <v>1946</v>
      </c>
      <c r="R372" s="78"/>
      <c r="S372" s="502" t="s">
        <v>1931</v>
      </c>
      <c r="T372" s="502" t="s">
        <v>1932</v>
      </c>
      <c r="U372" s="502" t="s">
        <v>1947</v>
      </c>
      <c r="V372" s="502" t="s">
        <v>1943</v>
      </c>
      <c r="W372" s="502" t="s">
        <v>1933</v>
      </c>
      <c r="X372" s="502"/>
      <c r="Y372" s="502"/>
      <c r="AA372" s="507"/>
      <c r="AB372" s="507"/>
      <c r="AC372" s="507"/>
      <c r="AD372" s="117"/>
      <c r="AE372" s="13"/>
      <c r="AF372" s="75"/>
      <c r="AG372" s="455" cm="1">
        <f t="array" ref="AG372">SUM(IF(ISBLANK(D372:Q372),1,0))</f>
        <v>0</v>
      </c>
      <c r="AH372" s="455" cm="1">
        <f t="array" ref="AH372">IF(SUM(IF(ISBLANK(S372:Y372),0,1))&gt;0,0,1)</f>
        <v>0</v>
      </c>
    </row>
    <row r="373" spans="1:34" s="31" customFormat="1" ht="30" customHeight="1" x14ac:dyDescent="0.35">
      <c r="A373" s="48">
        <f t="shared" si="20"/>
        <v>0</v>
      </c>
      <c r="D373" s="418">
        <f t="shared" si="23"/>
        <v>361</v>
      </c>
      <c r="E373" s="449" t="s">
        <v>1737</v>
      </c>
      <c r="F373" s="449" t="s">
        <v>1927</v>
      </c>
      <c r="G373" s="449" t="s">
        <v>1597</v>
      </c>
      <c r="H373" s="449" t="s">
        <v>1242</v>
      </c>
      <c r="I373" s="449" t="s">
        <v>403</v>
      </c>
      <c r="J373" s="449" t="s">
        <v>1739</v>
      </c>
      <c r="K373" s="449" t="s">
        <v>1928</v>
      </c>
      <c r="L373" s="449" t="s">
        <v>1944</v>
      </c>
      <c r="M373" s="449" t="str">
        <f t="shared" si="21"/>
        <v>Y</v>
      </c>
      <c r="N373" s="449" t="s">
        <v>1950</v>
      </c>
      <c r="O373" s="449" t="str">
        <f t="shared" si="22"/>
        <v>N</v>
      </c>
      <c r="P373" s="449" t="s">
        <v>403</v>
      </c>
      <c r="Q373" s="449" t="s">
        <v>1946</v>
      </c>
      <c r="R373" s="78"/>
      <c r="S373" s="502" t="s">
        <v>1931</v>
      </c>
      <c r="T373" s="502" t="s">
        <v>1932</v>
      </c>
      <c r="U373" s="502" t="s">
        <v>1947</v>
      </c>
      <c r="V373" s="502" t="s">
        <v>1943</v>
      </c>
      <c r="W373" s="502" t="s">
        <v>1933</v>
      </c>
      <c r="X373" s="502"/>
      <c r="Y373" s="502"/>
      <c r="AA373" s="507"/>
      <c r="AB373" s="507"/>
      <c r="AC373" s="507"/>
      <c r="AD373" s="117"/>
      <c r="AE373" s="13"/>
      <c r="AF373" s="75"/>
      <c r="AG373" s="455" cm="1">
        <f t="array" ref="AG373">SUM(IF(ISBLANK(D373:Q373),1,0))</f>
        <v>0</v>
      </c>
      <c r="AH373" s="455" cm="1">
        <f t="array" ref="AH373">IF(SUM(IF(ISBLANK(S373:Y373),0,1))&gt;0,0,1)</f>
        <v>0</v>
      </c>
    </row>
    <row r="374" spans="1:34" s="31" customFormat="1" ht="30" customHeight="1" x14ac:dyDescent="0.35">
      <c r="A374" s="48">
        <f t="shared" si="20"/>
        <v>0</v>
      </c>
      <c r="D374" s="418">
        <f t="shared" si="23"/>
        <v>362</v>
      </c>
      <c r="E374" s="449" t="s">
        <v>1737</v>
      </c>
      <c r="F374" s="449" t="s">
        <v>1927</v>
      </c>
      <c r="G374" s="449" t="s">
        <v>1597</v>
      </c>
      <c r="H374" s="449" t="s">
        <v>1242</v>
      </c>
      <c r="I374" s="449" t="s">
        <v>403</v>
      </c>
      <c r="J374" s="449" t="s">
        <v>1739</v>
      </c>
      <c r="K374" s="449" t="s">
        <v>1928</v>
      </c>
      <c r="L374" s="449" t="s">
        <v>1944</v>
      </c>
      <c r="M374" s="449" t="str">
        <f t="shared" si="21"/>
        <v>Y</v>
      </c>
      <c r="N374" s="449" t="s">
        <v>1951</v>
      </c>
      <c r="O374" s="449" t="str">
        <f t="shared" si="22"/>
        <v>N</v>
      </c>
      <c r="P374" s="449" t="s">
        <v>403</v>
      </c>
      <c r="Q374" s="449" t="s">
        <v>1946</v>
      </c>
      <c r="R374" s="78"/>
      <c r="S374" s="502" t="s">
        <v>1931</v>
      </c>
      <c r="T374" s="502" t="s">
        <v>1932</v>
      </c>
      <c r="U374" s="502" t="s">
        <v>1947</v>
      </c>
      <c r="V374" s="502" t="s">
        <v>1943</v>
      </c>
      <c r="W374" s="502" t="s">
        <v>1933</v>
      </c>
      <c r="X374" s="502"/>
      <c r="Y374" s="502"/>
      <c r="AA374" s="507"/>
      <c r="AB374" s="507"/>
      <c r="AC374" s="507"/>
      <c r="AD374" s="117"/>
      <c r="AE374" s="13"/>
      <c r="AF374" s="75"/>
      <c r="AG374" s="455" cm="1">
        <f t="array" ref="AG374">SUM(IF(ISBLANK(D374:Q374),1,0))</f>
        <v>0</v>
      </c>
      <c r="AH374" s="455" cm="1">
        <f t="array" ref="AH374">IF(SUM(IF(ISBLANK(S374:Y374),0,1))&gt;0,0,1)</f>
        <v>0</v>
      </c>
    </row>
    <row r="375" spans="1:34" s="31" customFormat="1" ht="30" customHeight="1" x14ac:dyDescent="0.35">
      <c r="A375" s="48">
        <f t="shared" si="20"/>
        <v>0</v>
      </c>
      <c r="D375" s="418">
        <f t="shared" si="23"/>
        <v>363</v>
      </c>
      <c r="E375" s="449" t="s">
        <v>1737</v>
      </c>
      <c r="F375" s="449" t="s">
        <v>1927</v>
      </c>
      <c r="G375" s="449" t="s">
        <v>1952</v>
      </c>
      <c r="H375" s="449" t="s">
        <v>403</v>
      </c>
      <c r="I375" s="449" t="s">
        <v>403</v>
      </c>
      <c r="J375" s="449" t="s">
        <v>1739</v>
      </c>
      <c r="K375" s="449" t="s">
        <v>1928</v>
      </c>
      <c r="L375" s="449" t="s">
        <v>1953</v>
      </c>
      <c r="M375" s="449" t="str">
        <f t="shared" si="21"/>
        <v>N</v>
      </c>
      <c r="N375" s="449" t="s">
        <v>403</v>
      </c>
      <c r="O375" s="449" t="str">
        <f t="shared" si="22"/>
        <v>N</v>
      </c>
      <c r="P375" s="449" t="s">
        <v>403</v>
      </c>
      <c r="Q375" s="449" t="s">
        <v>1954</v>
      </c>
      <c r="R375" s="78"/>
      <c r="S375" s="502" t="s">
        <v>1931</v>
      </c>
      <c r="T375" s="502" t="s">
        <v>1932</v>
      </c>
      <c r="U375" s="502" t="s">
        <v>1955</v>
      </c>
      <c r="V375" s="502" t="s">
        <v>1933</v>
      </c>
      <c r="W375" s="502"/>
      <c r="X375" s="502"/>
      <c r="Y375" s="502"/>
      <c r="AA375" s="507"/>
      <c r="AB375" s="507"/>
      <c r="AC375" s="507"/>
      <c r="AD375" s="117"/>
      <c r="AE375" s="13"/>
      <c r="AF375" s="75"/>
      <c r="AG375" s="455" cm="1">
        <f t="array" ref="AG375">SUM(IF(ISBLANK(D375:Q375),1,0))</f>
        <v>0</v>
      </c>
      <c r="AH375" s="455" cm="1">
        <f t="array" ref="AH375">IF(SUM(IF(ISBLANK(S375:Y375),0,1))&gt;0,0,1)</f>
        <v>0</v>
      </c>
    </row>
    <row r="376" spans="1:34" s="31" customFormat="1" ht="30" customHeight="1" x14ac:dyDescent="0.35">
      <c r="A376" s="48">
        <f t="shared" si="20"/>
        <v>0</v>
      </c>
      <c r="D376" s="418">
        <f t="shared" si="23"/>
        <v>364</v>
      </c>
      <c r="E376" s="449" t="s">
        <v>1737</v>
      </c>
      <c r="F376" s="449" t="s">
        <v>1927</v>
      </c>
      <c r="G376" s="449" t="s">
        <v>1952</v>
      </c>
      <c r="H376" s="449" t="s">
        <v>403</v>
      </c>
      <c r="I376" s="449" t="s">
        <v>403</v>
      </c>
      <c r="J376" s="449" t="s">
        <v>1739</v>
      </c>
      <c r="K376" s="449" t="s">
        <v>1928</v>
      </c>
      <c r="L376" s="449" t="s">
        <v>1956</v>
      </c>
      <c r="M376" s="449" t="str">
        <f t="shared" si="21"/>
        <v>N</v>
      </c>
      <c r="N376" s="449" t="s">
        <v>403</v>
      </c>
      <c r="O376" s="449" t="str">
        <f t="shared" si="22"/>
        <v>N</v>
      </c>
      <c r="P376" s="449" t="s">
        <v>403</v>
      </c>
      <c r="Q376" s="449" t="s">
        <v>1957</v>
      </c>
      <c r="R376" s="78"/>
      <c r="S376" s="502" t="s">
        <v>1931</v>
      </c>
      <c r="T376" s="502" t="s">
        <v>1932</v>
      </c>
      <c r="U376" s="502" t="s">
        <v>1955</v>
      </c>
      <c r="V376" s="502" t="s">
        <v>1933</v>
      </c>
      <c r="W376" s="502"/>
      <c r="X376" s="502"/>
      <c r="Y376" s="502"/>
      <c r="AA376" s="507"/>
      <c r="AB376" s="507"/>
      <c r="AC376" s="507"/>
      <c r="AD376" s="117"/>
      <c r="AE376" s="13"/>
      <c r="AF376" s="75"/>
      <c r="AG376" s="455" cm="1">
        <f t="array" ref="AG376">SUM(IF(ISBLANK(D376:Q376),1,0))</f>
        <v>0</v>
      </c>
      <c r="AH376" s="455" cm="1">
        <f t="array" ref="AH376">IF(SUM(IF(ISBLANK(S376:Y376),0,1))&gt;0,0,1)</f>
        <v>0</v>
      </c>
    </row>
    <row r="377" spans="1:34" s="31" customFormat="1" ht="30" customHeight="1" x14ac:dyDescent="0.35">
      <c r="A377" s="48">
        <f t="shared" si="20"/>
        <v>0</v>
      </c>
      <c r="D377" s="418">
        <f t="shared" si="23"/>
        <v>365</v>
      </c>
      <c r="E377" s="449" t="s">
        <v>1737</v>
      </c>
      <c r="F377" s="449" t="s">
        <v>1927</v>
      </c>
      <c r="G377" s="449" t="s">
        <v>1242</v>
      </c>
      <c r="H377" s="449" t="s">
        <v>403</v>
      </c>
      <c r="I377" s="449" t="s">
        <v>403</v>
      </c>
      <c r="J377" s="449" t="s">
        <v>1739</v>
      </c>
      <c r="K377" s="449" t="s">
        <v>1928</v>
      </c>
      <c r="L377" s="449" t="s">
        <v>1958</v>
      </c>
      <c r="M377" s="449" t="str">
        <f t="shared" si="21"/>
        <v>N</v>
      </c>
      <c r="N377" s="449" t="s">
        <v>403</v>
      </c>
      <c r="O377" s="449" t="str">
        <f t="shared" si="22"/>
        <v>N</v>
      </c>
      <c r="P377" s="449" t="s">
        <v>403</v>
      </c>
      <c r="Q377" s="449" t="s">
        <v>1959</v>
      </c>
      <c r="R377" s="78"/>
      <c r="S377" s="502" t="s">
        <v>1931</v>
      </c>
      <c r="T377" s="502" t="s">
        <v>1932</v>
      </c>
      <c r="U377" s="502" t="s">
        <v>1933</v>
      </c>
      <c r="V377" s="502"/>
      <c r="W377" s="502"/>
      <c r="X377" s="502"/>
      <c r="Y377" s="502"/>
      <c r="AA377" s="507"/>
      <c r="AB377" s="507"/>
      <c r="AC377" s="507"/>
      <c r="AD377" s="117"/>
      <c r="AE377" s="13"/>
      <c r="AF377" s="75"/>
      <c r="AG377" s="455" cm="1">
        <f t="array" ref="AG377">SUM(IF(ISBLANK(D377:Q377),1,0))</f>
        <v>0</v>
      </c>
      <c r="AH377" s="455" cm="1">
        <f t="array" ref="AH377">IF(SUM(IF(ISBLANK(S377:Y377),0,1))&gt;0,0,1)</f>
        <v>0</v>
      </c>
    </row>
    <row r="378" spans="1:34" s="31" customFormat="1" ht="30" customHeight="1" x14ac:dyDescent="0.35">
      <c r="A378" s="48">
        <f t="shared" si="20"/>
        <v>0</v>
      </c>
      <c r="D378" s="418">
        <f t="shared" si="23"/>
        <v>366</v>
      </c>
      <c r="E378" s="449" t="s">
        <v>1737</v>
      </c>
      <c r="F378" s="449" t="s">
        <v>1927</v>
      </c>
      <c r="G378" s="449" t="s">
        <v>1960</v>
      </c>
      <c r="H378" s="449" t="s">
        <v>403</v>
      </c>
      <c r="I378" s="449" t="s">
        <v>403</v>
      </c>
      <c r="J378" s="449" t="s">
        <v>1739</v>
      </c>
      <c r="K378" s="449" t="s">
        <v>1928</v>
      </c>
      <c r="L378" s="449" t="s">
        <v>1961</v>
      </c>
      <c r="M378" s="449" t="str">
        <f t="shared" si="21"/>
        <v>N</v>
      </c>
      <c r="N378" s="449" t="s">
        <v>403</v>
      </c>
      <c r="O378" s="449" t="str">
        <f t="shared" si="22"/>
        <v>N</v>
      </c>
      <c r="P378" s="449" t="s">
        <v>403</v>
      </c>
      <c r="Q378" s="449" t="s">
        <v>1962</v>
      </c>
      <c r="R378" s="78"/>
      <c r="S378" s="502" t="s">
        <v>1931</v>
      </c>
      <c r="T378" s="502" t="s">
        <v>1932</v>
      </c>
      <c r="U378" s="502" t="s">
        <v>1933</v>
      </c>
      <c r="V378" s="502"/>
      <c r="W378" s="502"/>
      <c r="X378" s="502"/>
      <c r="Y378" s="502"/>
      <c r="AA378" s="507"/>
      <c r="AB378" s="507"/>
      <c r="AC378" s="507"/>
      <c r="AD378" s="117"/>
      <c r="AE378" s="13"/>
      <c r="AF378" s="75"/>
      <c r="AG378" s="455" cm="1">
        <f t="array" ref="AG378">SUM(IF(ISBLANK(D378:Q378),1,0))</f>
        <v>0</v>
      </c>
      <c r="AH378" s="455" cm="1">
        <f t="array" ref="AH378">IF(SUM(IF(ISBLANK(S378:Y378),0,1))&gt;0,0,1)</f>
        <v>0</v>
      </c>
    </row>
    <row r="379" spans="1:34" s="31" customFormat="1" ht="30" customHeight="1" x14ac:dyDescent="0.35">
      <c r="A379" s="48">
        <f t="shared" si="20"/>
        <v>0</v>
      </c>
      <c r="D379" s="418">
        <f t="shared" si="23"/>
        <v>367</v>
      </c>
      <c r="E379" s="449" t="s">
        <v>1737</v>
      </c>
      <c r="F379" s="449" t="s">
        <v>1165</v>
      </c>
      <c r="G379" s="449" t="s">
        <v>1237</v>
      </c>
      <c r="H379" s="449" t="s">
        <v>403</v>
      </c>
      <c r="I379" s="449" t="s">
        <v>403</v>
      </c>
      <c r="J379" s="449" t="s">
        <v>1739</v>
      </c>
      <c r="K379" s="449" t="s">
        <v>1963</v>
      </c>
      <c r="L379" s="449" t="s">
        <v>1964</v>
      </c>
      <c r="M379" s="449" t="str">
        <f t="shared" si="21"/>
        <v>N</v>
      </c>
      <c r="N379" s="449" t="s">
        <v>403</v>
      </c>
      <c r="O379" s="449" t="str">
        <f t="shared" si="22"/>
        <v>N</v>
      </c>
      <c r="P379" s="449" t="s">
        <v>403</v>
      </c>
      <c r="Q379" s="449" t="s">
        <v>1965</v>
      </c>
      <c r="R379" s="78"/>
      <c r="S379" s="502" t="s">
        <v>1966</v>
      </c>
      <c r="T379" s="502"/>
      <c r="U379" s="502"/>
      <c r="V379" s="502"/>
      <c r="W379" s="502"/>
      <c r="X379" s="502"/>
      <c r="Y379" s="502"/>
      <c r="AA379" s="507"/>
      <c r="AB379" s="507"/>
      <c r="AC379" s="507"/>
      <c r="AD379" s="117"/>
      <c r="AE379" s="13"/>
      <c r="AF379" s="75"/>
      <c r="AG379" s="455" cm="1">
        <f t="array" ref="AG379">SUM(IF(ISBLANK(D379:Q379),1,0))</f>
        <v>0</v>
      </c>
      <c r="AH379" s="455" cm="1">
        <f t="array" ref="AH379">IF(SUM(IF(ISBLANK(S379:Y379),0,1))&gt;0,0,1)</f>
        <v>0</v>
      </c>
    </row>
    <row r="380" spans="1:34" s="31" customFormat="1" ht="30" customHeight="1" x14ac:dyDescent="0.35">
      <c r="A380" s="48">
        <f t="shared" si="20"/>
        <v>0</v>
      </c>
      <c r="D380" s="418">
        <f t="shared" si="23"/>
        <v>368</v>
      </c>
      <c r="E380" s="449" t="s">
        <v>1737</v>
      </c>
      <c r="F380" s="449" t="s">
        <v>1165</v>
      </c>
      <c r="G380" s="449" t="s">
        <v>1237</v>
      </c>
      <c r="H380" s="449" t="s">
        <v>1237</v>
      </c>
      <c r="I380" s="449" t="s">
        <v>1237</v>
      </c>
      <c r="J380" s="449" t="s">
        <v>1739</v>
      </c>
      <c r="K380" s="449" t="s">
        <v>1963</v>
      </c>
      <c r="L380" s="449" t="s">
        <v>1967</v>
      </c>
      <c r="M380" s="449" t="str">
        <f t="shared" si="21"/>
        <v>Y</v>
      </c>
      <c r="N380" s="449" t="s">
        <v>1968</v>
      </c>
      <c r="O380" s="449" t="str">
        <f t="shared" si="22"/>
        <v>Y</v>
      </c>
      <c r="P380" s="449" t="s">
        <v>1969</v>
      </c>
      <c r="Q380" s="449" t="s">
        <v>1970</v>
      </c>
      <c r="R380" s="78"/>
      <c r="S380" s="502" t="s">
        <v>1966</v>
      </c>
      <c r="T380" s="502"/>
      <c r="U380" s="502"/>
      <c r="V380" s="502"/>
      <c r="W380" s="502"/>
      <c r="X380" s="502"/>
      <c r="Y380" s="502"/>
      <c r="AA380" s="507"/>
      <c r="AB380" s="507"/>
      <c r="AC380" s="507"/>
      <c r="AD380" s="117"/>
      <c r="AE380" s="13"/>
      <c r="AF380" s="75"/>
      <c r="AG380" s="455" cm="1">
        <f t="array" ref="AG380">SUM(IF(ISBLANK(D380:Q380),1,0))</f>
        <v>0</v>
      </c>
      <c r="AH380" s="455" cm="1">
        <f t="array" ref="AH380">IF(SUM(IF(ISBLANK(S380:Y380),0,1))&gt;0,0,1)</f>
        <v>0</v>
      </c>
    </row>
    <row r="381" spans="1:34" s="31" customFormat="1" ht="30" customHeight="1" x14ac:dyDescent="0.35">
      <c r="A381" s="48">
        <f t="shared" si="20"/>
        <v>0</v>
      </c>
      <c r="D381" s="418">
        <f t="shared" si="23"/>
        <v>369</v>
      </c>
      <c r="E381" s="449" t="s">
        <v>1737</v>
      </c>
      <c r="F381" s="449" t="s">
        <v>1165</v>
      </c>
      <c r="G381" s="449" t="s">
        <v>1237</v>
      </c>
      <c r="H381" s="449" t="s">
        <v>1237</v>
      </c>
      <c r="I381" s="449" t="s">
        <v>1237</v>
      </c>
      <c r="J381" s="449" t="s">
        <v>1739</v>
      </c>
      <c r="K381" s="449" t="s">
        <v>1963</v>
      </c>
      <c r="L381" s="449" t="s">
        <v>1967</v>
      </c>
      <c r="M381" s="449" t="str">
        <f t="shared" si="21"/>
        <v>Y</v>
      </c>
      <c r="N381" s="449" t="s">
        <v>1968</v>
      </c>
      <c r="O381" s="449" t="str">
        <f t="shared" si="22"/>
        <v>Y</v>
      </c>
      <c r="P381" s="449" t="s">
        <v>1971</v>
      </c>
      <c r="Q381" s="449" t="s">
        <v>1970</v>
      </c>
      <c r="R381" s="78"/>
      <c r="S381" s="502" t="s">
        <v>1966</v>
      </c>
      <c r="T381" s="502"/>
      <c r="U381" s="502"/>
      <c r="V381" s="502"/>
      <c r="W381" s="502"/>
      <c r="X381" s="502"/>
      <c r="Y381" s="502"/>
      <c r="AA381" s="507"/>
      <c r="AB381" s="507"/>
      <c r="AC381" s="507"/>
      <c r="AD381" s="117"/>
      <c r="AE381" s="13"/>
      <c r="AF381" s="75"/>
      <c r="AG381" s="455" cm="1">
        <f t="array" ref="AG381">SUM(IF(ISBLANK(D381:Q381),1,0))</f>
        <v>0</v>
      </c>
      <c r="AH381" s="455" cm="1">
        <f t="array" ref="AH381">IF(SUM(IF(ISBLANK(S381:Y381),0,1))&gt;0,0,1)</f>
        <v>0</v>
      </c>
    </row>
    <row r="382" spans="1:34" s="31" customFormat="1" ht="30" customHeight="1" x14ac:dyDescent="0.35">
      <c r="A382" s="48">
        <f t="shared" si="20"/>
        <v>0</v>
      </c>
      <c r="D382" s="418">
        <f t="shared" si="23"/>
        <v>370</v>
      </c>
      <c r="E382" s="449" t="s">
        <v>1737</v>
      </c>
      <c r="F382" s="449" t="s">
        <v>1165</v>
      </c>
      <c r="G382" s="449" t="s">
        <v>1237</v>
      </c>
      <c r="H382" s="449" t="s">
        <v>1237</v>
      </c>
      <c r="I382" s="449" t="s">
        <v>1237</v>
      </c>
      <c r="J382" s="449" t="s">
        <v>1739</v>
      </c>
      <c r="K382" s="449" t="s">
        <v>1963</v>
      </c>
      <c r="L382" s="449" t="s">
        <v>1967</v>
      </c>
      <c r="M382" s="449" t="str">
        <f t="shared" si="21"/>
        <v>Y</v>
      </c>
      <c r="N382" s="449" t="s">
        <v>1968</v>
      </c>
      <c r="O382" s="449" t="str">
        <f t="shared" si="22"/>
        <v>Y</v>
      </c>
      <c r="P382" s="449" t="s">
        <v>1972</v>
      </c>
      <c r="Q382" s="449" t="s">
        <v>1970</v>
      </c>
      <c r="R382" s="78"/>
      <c r="S382" s="502" t="s">
        <v>1966</v>
      </c>
      <c r="T382" s="502"/>
      <c r="U382" s="502"/>
      <c r="V382" s="502"/>
      <c r="W382" s="502"/>
      <c r="X382" s="502"/>
      <c r="Y382" s="502"/>
      <c r="AA382" s="507"/>
      <c r="AB382" s="507"/>
      <c r="AC382" s="507"/>
      <c r="AD382" s="117"/>
      <c r="AE382" s="13"/>
      <c r="AF382" s="75"/>
      <c r="AG382" s="455" cm="1">
        <f t="array" ref="AG382">SUM(IF(ISBLANK(D382:Q382),1,0))</f>
        <v>0</v>
      </c>
      <c r="AH382" s="455" cm="1">
        <f t="array" ref="AH382">IF(SUM(IF(ISBLANK(S382:Y382),0,1))&gt;0,0,1)</f>
        <v>0</v>
      </c>
    </row>
    <row r="383" spans="1:34" s="31" customFormat="1" ht="30" customHeight="1" x14ac:dyDescent="0.35">
      <c r="A383" s="48">
        <f t="shared" si="20"/>
        <v>0</v>
      </c>
      <c r="D383" s="418">
        <f t="shared" si="23"/>
        <v>371</v>
      </c>
      <c r="E383" s="449" t="s">
        <v>1737</v>
      </c>
      <c r="F383" s="449" t="s">
        <v>1165</v>
      </c>
      <c r="G383" s="449" t="s">
        <v>1237</v>
      </c>
      <c r="H383" s="449" t="s">
        <v>1237</v>
      </c>
      <c r="I383" s="449" t="s">
        <v>1237</v>
      </c>
      <c r="J383" s="449" t="s">
        <v>1739</v>
      </c>
      <c r="K383" s="449" t="s">
        <v>1963</v>
      </c>
      <c r="L383" s="449" t="s">
        <v>1967</v>
      </c>
      <c r="M383" s="449" t="str">
        <f t="shared" si="21"/>
        <v>Y</v>
      </c>
      <c r="N383" s="449" t="s">
        <v>1968</v>
      </c>
      <c r="O383" s="449" t="str">
        <f t="shared" si="22"/>
        <v>Y</v>
      </c>
      <c r="P383" s="449" t="s">
        <v>1973</v>
      </c>
      <c r="Q383" s="449" t="s">
        <v>1970</v>
      </c>
      <c r="R383" s="78"/>
      <c r="S383" s="502" t="s">
        <v>1966</v>
      </c>
      <c r="T383" s="502"/>
      <c r="U383" s="502"/>
      <c r="V383" s="502"/>
      <c r="W383" s="502"/>
      <c r="X383" s="502"/>
      <c r="Y383" s="502"/>
      <c r="AA383" s="507"/>
      <c r="AB383" s="507"/>
      <c r="AC383" s="507"/>
      <c r="AD383" s="117"/>
      <c r="AE383" s="13"/>
      <c r="AF383" s="75"/>
      <c r="AG383" s="455" cm="1">
        <f t="array" ref="AG383">SUM(IF(ISBLANK(D383:Q383),1,0))</f>
        <v>0</v>
      </c>
      <c r="AH383" s="455" cm="1">
        <f t="array" ref="AH383">IF(SUM(IF(ISBLANK(S383:Y383),0,1))&gt;0,0,1)</f>
        <v>0</v>
      </c>
    </row>
    <row r="384" spans="1:34" s="31" customFormat="1" ht="30" customHeight="1" x14ac:dyDescent="0.35">
      <c r="A384" s="48">
        <f t="shared" si="20"/>
        <v>0</v>
      </c>
      <c r="D384" s="418">
        <f t="shared" si="23"/>
        <v>372</v>
      </c>
      <c r="E384" s="449" t="s">
        <v>1737</v>
      </c>
      <c r="F384" s="449" t="s">
        <v>1165</v>
      </c>
      <c r="G384" s="449" t="s">
        <v>1237</v>
      </c>
      <c r="H384" s="449" t="s">
        <v>1237</v>
      </c>
      <c r="I384" s="449" t="s">
        <v>403</v>
      </c>
      <c r="J384" s="449" t="s">
        <v>1739</v>
      </c>
      <c r="K384" s="449" t="s">
        <v>1963</v>
      </c>
      <c r="L384" s="449" t="s">
        <v>1967</v>
      </c>
      <c r="M384" s="449" t="str">
        <f t="shared" si="21"/>
        <v>Y</v>
      </c>
      <c r="N384" s="449" t="s">
        <v>1974</v>
      </c>
      <c r="O384" s="449" t="str">
        <f t="shared" si="22"/>
        <v>N</v>
      </c>
      <c r="P384" s="449" t="s">
        <v>403</v>
      </c>
      <c r="Q384" s="449" t="s">
        <v>1970</v>
      </c>
      <c r="R384" s="78"/>
      <c r="S384" s="502" t="s">
        <v>1966</v>
      </c>
      <c r="T384" s="502"/>
      <c r="U384" s="502"/>
      <c r="V384" s="502"/>
      <c r="W384" s="502"/>
      <c r="X384" s="502"/>
      <c r="Y384" s="502"/>
      <c r="AA384" s="507"/>
      <c r="AB384" s="507"/>
      <c r="AC384" s="507"/>
      <c r="AD384" s="117"/>
      <c r="AE384" s="13"/>
      <c r="AF384" s="75"/>
      <c r="AG384" s="455" cm="1">
        <f t="array" ref="AG384">SUM(IF(ISBLANK(D384:Q384),1,0))</f>
        <v>0</v>
      </c>
      <c r="AH384" s="455" cm="1">
        <f t="array" ref="AH384">IF(SUM(IF(ISBLANK(S384:Y384),0,1))&gt;0,0,1)</f>
        <v>0</v>
      </c>
    </row>
    <row r="385" spans="1:34" s="31" customFormat="1" ht="30" customHeight="1" x14ac:dyDescent="0.35">
      <c r="A385" s="48">
        <f t="shared" si="20"/>
        <v>0</v>
      </c>
      <c r="D385" s="418">
        <f t="shared" si="23"/>
        <v>373</v>
      </c>
      <c r="E385" s="449" t="s">
        <v>1737</v>
      </c>
      <c r="F385" s="449" t="s">
        <v>1165</v>
      </c>
      <c r="G385" s="449" t="s">
        <v>1237</v>
      </c>
      <c r="H385" s="449" t="s">
        <v>403</v>
      </c>
      <c r="I385" s="449" t="s">
        <v>403</v>
      </c>
      <c r="J385" s="449" t="s">
        <v>1739</v>
      </c>
      <c r="K385" s="449" t="s">
        <v>1963</v>
      </c>
      <c r="L385" s="449" t="s">
        <v>1975</v>
      </c>
      <c r="M385" s="449" t="str">
        <f t="shared" si="21"/>
        <v>N</v>
      </c>
      <c r="N385" s="449" t="s">
        <v>403</v>
      </c>
      <c r="O385" s="449" t="str">
        <f t="shared" si="22"/>
        <v>N</v>
      </c>
      <c r="P385" s="449" t="s">
        <v>403</v>
      </c>
      <c r="Q385" s="449" t="s">
        <v>1970</v>
      </c>
      <c r="R385" s="78"/>
      <c r="S385" s="502" t="s">
        <v>1966</v>
      </c>
      <c r="T385" s="502"/>
      <c r="U385" s="502"/>
      <c r="V385" s="502"/>
      <c r="W385" s="502"/>
      <c r="X385" s="502"/>
      <c r="Y385" s="502"/>
      <c r="AA385" s="507"/>
      <c r="AB385" s="507"/>
      <c r="AC385" s="507"/>
      <c r="AD385" s="117"/>
      <c r="AE385" s="13"/>
      <c r="AF385" s="75"/>
      <c r="AG385" s="455" cm="1">
        <f t="array" ref="AG385">SUM(IF(ISBLANK(D385:Q385),1,0))</f>
        <v>0</v>
      </c>
      <c r="AH385" s="455" cm="1">
        <f t="array" ref="AH385">IF(SUM(IF(ISBLANK(S385:Y385),0,1))&gt;0,0,1)</f>
        <v>0</v>
      </c>
    </row>
    <row r="386" spans="1:34" s="31" customFormat="1" ht="30" customHeight="1" x14ac:dyDescent="0.35">
      <c r="A386" s="48">
        <f t="shared" si="20"/>
        <v>0</v>
      </c>
      <c r="D386" s="418">
        <f t="shared" si="23"/>
        <v>374</v>
      </c>
      <c r="E386" s="449" t="s">
        <v>1737</v>
      </c>
      <c r="F386" s="449" t="s">
        <v>1165</v>
      </c>
      <c r="G386" s="449" t="s">
        <v>1237</v>
      </c>
      <c r="H386" s="449" t="s">
        <v>403</v>
      </c>
      <c r="I386" s="449" t="s">
        <v>403</v>
      </c>
      <c r="J386" s="449" t="s">
        <v>1739</v>
      </c>
      <c r="K386" s="449" t="s">
        <v>1963</v>
      </c>
      <c r="L386" s="449" t="s">
        <v>1976</v>
      </c>
      <c r="M386" s="449" t="str">
        <f t="shared" si="21"/>
        <v>N</v>
      </c>
      <c r="N386" s="449" t="s">
        <v>403</v>
      </c>
      <c r="O386" s="449" t="str">
        <f t="shared" si="22"/>
        <v>N</v>
      </c>
      <c r="P386" s="449" t="s">
        <v>403</v>
      </c>
      <c r="Q386" s="449" t="s">
        <v>1970</v>
      </c>
      <c r="R386" s="78"/>
      <c r="S386" s="502" t="s">
        <v>1966</v>
      </c>
      <c r="T386" s="502"/>
      <c r="U386" s="502"/>
      <c r="V386" s="502"/>
      <c r="W386" s="502"/>
      <c r="X386" s="502"/>
      <c r="Y386" s="502"/>
      <c r="AA386" s="507"/>
      <c r="AB386" s="507"/>
      <c r="AC386" s="507"/>
      <c r="AD386" s="117"/>
      <c r="AE386" s="13"/>
      <c r="AF386" s="75"/>
      <c r="AG386" s="455" cm="1">
        <f t="array" ref="AG386">SUM(IF(ISBLANK(D386:Q386),1,0))</f>
        <v>0</v>
      </c>
      <c r="AH386" s="455" cm="1">
        <f t="array" ref="AH386">IF(SUM(IF(ISBLANK(S386:Y386),0,1))&gt;0,0,1)</f>
        <v>0</v>
      </c>
    </row>
    <row r="387" spans="1:34" s="31" customFormat="1" ht="30" customHeight="1" x14ac:dyDescent="0.35">
      <c r="A387" s="48">
        <f t="shared" si="20"/>
        <v>0</v>
      </c>
      <c r="D387" s="418">
        <f t="shared" si="23"/>
        <v>375</v>
      </c>
      <c r="E387" s="449" t="s">
        <v>1737</v>
      </c>
      <c r="F387" s="449" t="s">
        <v>1165</v>
      </c>
      <c r="G387" s="449" t="s">
        <v>1237</v>
      </c>
      <c r="H387" s="449" t="s">
        <v>403</v>
      </c>
      <c r="I387" s="449" t="s">
        <v>403</v>
      </c>
      <c r="J387" s="449" t="s">
        <v>1739</v>
      </c>
      <c r="K387" s="449" t="s">
        <v>1963</v>
      </c>
      <c r="L387" s="449" t="s">
        <v>1977</v>
      </c>
      <c r="M387" s="449" t="str">
        <f t="shared" si="21"/>
        <v>N</v>
      </c>
      <c r="N387" s="449" t="s">
        <v>403</v>
      </c>
      <c r="O387" s="449" t="str">
        <f t="shared" si="22"/>
        <v>N</v>
      </c>
      <c r="P387" s="449" t="s">
        <v>403</v>
      </c>
      <c r="Q387" s="449" t="s">
        <v>1970</v>
      </c>
      <c r="R387" s="78"/>
      <c r="S387" s="502" t="s">
        <v>1966</v>
      </c>
      <c r="T387" s="502"/>
      <c r="U387" s="502"/>
      <c r="V387" s="502"/>
      <c r="W387" s="502"/>
      <c r="X387" s="502"/>
      <c r="Y387" s="502"/>
      <c r="AA387" s="507"/>
      <c r="AB387" s="507"/>
      <c r="AC387" s="507"/>
      <c r="AD387" s="117"/>
      <c r="AE387" s="13"/>
      <c r="AF387" s="75"/>
      <c r="AG387" s="455" cm="1">
        <f t="array" ref="AG387">SUM(IF(ISBLANK(D387:Q387),1,0))</f>
        <v>0</v>
      </c>
      <c r="AH387" s="455" cm="1">
        <f t="array" ref="AH387">IF(SUM(IF(ISBLANK(S387:Y387),0,1))&gt;0,0,1)</f>
        <v>0</v>
      </c>
    </row>
    <row r="388" spans="1:34" s="31" customFormat="1" ht="30" customHeight="1" x14ac:dyDescent="0.35">
      <c r="A388" s="48">
        <f t="shared" si="20"/>
        <v>0</v>
      </c>
      <c r="D388" s="418">
        <f t="shared" si="23"/>
        <v>376</v>
      </c>
      <c r="E388" s="449" t="s">
        <v>1737</v>
      </c>
      <c r="F388" s="449" t="s">
        <v>1165</v>
      </c>
      <c r="G388" s="449" t="s">
        <v>1237</v>
      </c>
      <c r="H388" s="449" t="s">
        <v>403</v>
      </c>
      <c r="I388" s="449" t="s">
        <v>403</v>
      </c>
      <c r="J388" s="449" t="s">
        <v>1739</v>
      </c>
      <c r="K388" s="449" t="s">
        <v>1963</v>
      </c>
      <c r="L388" s="449" t="s">
        <v>1978</v>
      </c>
      <c r="M388" s="449" t="str">
        <f t="shared" si="21"/>
        <v>N</v>
      </c>
      <c r="N388" s="449" t="s">
        <v>403</v>
      </c>
      <c r="O388" s="449" t="str">
        <f t="shared" si="22"/>
        <v>N</v>
      </c>
      <c r="P388" s="449" t="s">
        <v>403</v>
      </c>
      <c r="Q388" s="449" t="s">
        <v>1970</v>
      </c>
      <c r="R388" s="78"/>
      <c r="S388" s="502" t="s">
        <v>1966</v>
      </c>
      <c r="T388" s="502"/>
      <c r="U388" s="502"/>
      <c r="V388" s="502"/>
      <c r="W388" s="502"/>
      <c r="X388" s="502"/>
      <c r="Y388" s="502"/>
      <c r="AA388" s="507"/>
      <c r="AB388" s="507"/>
      <c r="AC388" s="507"/>
      <c r="AD388" s="117"/>
      <c r="AE388" s="13"/>
      <c r="AF388" s="75"/>
      <c r="AG388" s="455" cm="1">
        <f t="array" ref="AG388">SUM(IF(ISBLANK(D388:Q388),1,0))</f>
        <v>0</v>
      </c>
      <c r="AH388" s="455" cm="1">
        <f t="array" ref="AH388">IF(SUM(IF(ISBLANK(S388:Y388),0,1))&gt;0,0,1)</f>
        <v>0</v>
      </c>
    </row>
    <row r="389" spans="1:34" s="31" customFormat="1" ht="30" customHeight="1" x14ac:dyDescent="0.35">
      <c r="A389" s="48">
        <f t="shared" si="20"/>
        <v>0</v>
      </c>
      <c r="D389" s="418">
        <f t="shared" si="23"/>
        <v>377</v>
      </c>
      <c r="E389" s="449" t="s">
        <v>1737</v>
      </c>
      <c r="F389" s="449" t="s">
        <v>1165</v>
      </c>
      <c r="G389" s="449" t="s">
        <v>1237</v>
      </c>
      <c r="H389" s="449" t="s">
        <v>403</v>
      </c>
      <c r="I389" s="449" t="s">
        <v>403</v>
      </c>
      <c r="J389" s="449" t="s">
        <v>1739</v>
      </c>
      <c r="K389" s="449" t="s">
        <v>1963</v>
      </c>
      <c r="L389" s="449" t="s">
        <v>1979</v>
      </c>
      <c r="M389" s="449" t="str">
        <f t="shared" si="21"/>
        <v>N</v>
      </c>
      <c r="N389" s="449" t="s">
        <v>403</v>
      </c>
      <c r="O389" s="449" t="str">
        <f t="shared" si="22"/>
        <v>N</v>
      </c>
      <c r="P389" s="449" t="s">
        <v>403</v>
      </c>
      <c r="Q389" s="449" t="s">
        <v>1970</v>
      </c>
      <c r="R389" s="78"/>
      <c r="S389" s="502" t="s">
        <v>1966</v>
      </c>
      <c r="T389" s="502"/>
      <c r="U389" s="502"/>
      <c r="V389" s="502"/>
      <c r="W389" s="502"/>
      <c r="X389" s="502"/>
      <c r="Y389" s="502"/>
      <c r="AA389" s="507"/>
      <c r="AB389" s="507"/>
      <c r="AC389" s="507"/>
      <c r="AD389" s="117"/>
      <c r="AE389" s="13"/>
      <c r="AF389" s="75"/>
      <c r="AG389" s="455" cm="1">
        <f t="array" ref="AG389">SUM(IF(ISBLANK(D389:Q389),1,0))</f>
        <v>0</v>
      </c>
      <c r="AH389" s="455" cm="1">
        <f t="array" ref="AH389">IF(SUM(IF(ISBLANK(S389:Y389),0,1))&gt;0,0,1)</f>
        <v>0</v>
      </c>
    </row>
    <row r="390" spans="1:34" s="31" customFormat="1" ht="30" customHeight="1" x14ac:dyDescent="0.35">
      <c r="A390" s="48">
        <f t="shared" si="20"/>
        <v>0</v>
      </c>
      <c r="D390" s="418">
        <f t="shared" si="23"/>
        <v>378</v>
      </c>
      <c r="E390" s="449" t="s">
        <v>1737</v>
      </c>
      <c r="F390" s="449" t="s">
        <v>1165</v>
      </c>
      <c r="G390" s="449" t="s">
        <v>1237</v>
      </c>
      <c r="H390" s="449" t="s">
        <v>403</v>
      </c>
      <c r="I390" s="449" t="s">
        <v>403</v>
      </c>
      <c r="J390" s="449" t="s">
        <v>1739</v>
      </c>
      <c r="K390" s="449" t="s">
        <v>1963</v>
      </c>
      <c r="L390" s="449" t="s">
        <v>1980</v>
      </c>
      <c r="M390" s="449" t="str">
        <f t="shared" si="21"/>
        <v>N</v>
      </c>
      <c r="N390" s="449" t="s">
        <v>403</v>
      </c>
      <c r="O390" s="449" t="str">
        <f t="shared" si="22"/>
        <v>N</v>
      </c>
      <c r="P390" s="449" t="s">
        <v>403</v>
      </c>
      <c r="Q390" s="449" t="s">
        <v>1970</v>
      </c>
      <c r="R390" s="78"/>
      <c r="S390" s="502" t="s">
        <v>1966</v>
      </c>
      <c r="T390" s="502"/>
      <c r="U390" s="502"/>
      <c r="V390" s="502"/>
      <c r="W390" s="502"/>
      <c r="X390" s="502"/>
      <c r="Y390" s="502"/>
      <c r="AA390" s="507"/>
      <c r="AB390" s="507"/>
      <c r="AC390" s="507"/>
      <c r="AD390" s="117"/>
      <c r="AE390" s="13"/>
      <c r="AF390" s="75"/>
      <c r="AG390" s="455" cm="1">
        <f t="array" ref="AG390">SUM(IF(ISBLANK(D390:Q390),1,0))</f>
        <v>0</v>
      </c>
      <c r="AH390" s="455" cm="1">
        <f t="array" ref="AH390">IF(SUM(IF(ISBLANK(S390:Y390),0,1))&gt;0,0,1)</f>
        <v>0</v>
      </c>
    </row>
    <row r="391" spans="1:34" s="31" customFormat="1" ht="80.5" customHeight="1" x14ac:dyDescent="0.35">
      <c r="A391" s="48">
        <f t="shared" si="20"/>
        <v>0</v>
      </c>
      <c r="D391" s="418">
        <f t="shared" si="23"/>
        <v>379</v>
      </c>
      <c r="E391" s="449" t="s">
        <v>1737</v>
      </c>
      <c r="F391" s="449" t="s">
        <v>1165</v>
      </c>
      <c r="G391" s="449" t="s">
        <v>1237</v>
      </c>
      <c r="H391" s="449" t="s">
        <v>403</v>
      </c>
      <c r="I391" s="449" t="s">
        <v>403</v>
      </c>
      <c r="J391" s="449" t="s">
        <v>1739</v>
      </c>
      <c r="K391" s="449" t="s">
        <v>1963</v>
      </c>
      <c r="L391" s="449" t="s">
        <v>1981</v>
      </c>
      <c r="M391" s="449" t="str">
        <f t="shared" si="21"/>
        <v>N</v>
      </c>
      <c r="N391" s="449" t="s">
        <v>403</v>
      </c>
      <c r="O391" s="449" t="str">
        <f t="shared" si="22"/>
        <v>N</v>
      </c>
      <c r="P391" s="449" t="s">
        <v>403</v>
      </c>
      <c r="Q391" s="449" t="s">
        <v>1970</v>
      </c>
      <c r="R391" s="78"/>
      <c r="S391" s="502" t="s">
        <v>1966</v>
      </c>
      <c r="T391" s="502"/>
      <c r="U391" s="502"/>
      <c r="V391" s="502"/>
      <c r="W391" s="502"/>
      <c r="X391" s="502"/>
      <c r="Y391" s="502"/>
      <c r="AA391" s="507"/>
      <c r="AB391" s="507"/>
      <c r="AC391" s="507"/>
      <c r="AD391" s="117"/>
      <c r="AE391" s="13"/>
      <c r="AF391" s="75"/>
      <c r="AG391" s="455" cm="1">
        <f t="array" ref="AG391">SUM(IF(ISBLANK(D391:Q391),1,0))</f>
        <v>0</v>
      </c>
      <c r="AH391" s="455" cm="1">
        <f t="array" ref="AH391">IF(SUM(IF(ISBLANK(S391:Y391),0,1))&gt;0,0,1)</f>
        <v>0</v>
      </c>
    </row>
    <row r="392" spans="1:34" s="31" customFormat="1" ht="65.150000000000006" customHeight="1" x14ac:dyDescent="0.35">
      <c r="A392" s="48">
        <f t="shared" si="20"/>
        <v>0</v>
      </c>
      <c r="D392" s="418">
        <f t="shared" si="23"/>
        <v>380</v>
      </c>
      <c r="E392" s="449" t="s">
        <v>1737</v>
      </c>
      <c r="F392" s="449" t="s">
        <v>1982</v>
      </c>
      <c r="G392" s="449" t="s">
        <v>1983</v>
      </c>
      <c r="H392" s="449" t="s">
        <v>1983</v>
      </c>
      <c r="I392" s="449" t="s">
        <v>403</v>
      </c>
      <c r="J392" s="449" t="s">
        <v>1739</v>
      </c>
      <c r="K392" s="449" t="s">
        <v>1984</v>
      </c>
      <c r="L392" s="506" t="s">
        <v>1985</v>
      </c>
      <c r="M392" s="449" t="str">
        <f t="shared" si="21"/>
        <v>Y</v>
      </c>
      <c r="N392" s="508" t="s">
        <v>1986</v>
      </c>
      <c r="O392" s="449" t="str">
        <f t="shared" si="22"/>
        <v>N</v>
      </c>
      <c r="P392" s="449" t="s">
        <v>403</v>
      </c>
      <c r="Q392" s="449" t="s">
        <v>1987</v>
      </c>
      <c r="R392" s="78"/>
      <c r="S392" s="502" t="s">
        <v>1988</v>
      </c>
      <c r="T392" s="502" t="s">
        <v>1989</v>
      </c>
      <c r="U392" s="502"/>
      <c r="V392" s="502"/>
      <c r="W392" s="502"/>
      <c r="X392" s="502"/>
      <c r="Y392" s="502"/>
      <c r="AA392" s="507"/>
      <c r="AB392" s="507"/>
      <c r="AC392" s="507"/>
      <c r="AD392" s="117"/>
      <c r="AE392" s="13"/>
      <c r="AF392" s="75"/>
      <c r="AG392" s="455" cm="1">
        <f t="array" ref="AG392">SUM(IF(ISBLANK(D392:Q392),1,0))</f>
        <v>0</v>
      </c>
      <c r="AH392" s="455" cm="1">
        <f t="array" ref="AH392">IF(SUM(IF(ISBLANK(S392:Y392),0,1))&gt;0,0,1)</f>
        <v>0</v>
      </c>
    </row>
    <row r="393" spans="1:34" s="31" customFormat="1" ht="66" customHeight="1" x14ac:dyDescent="0.35">
      <c r="A393" s="48">
        <f t="shared" si="20"/>
        <v>0</v>
      </c>
      <c r="D393" s="418">
        <f t="shared" si="23"/>
        <v>381</v>
      </c>
      <c r="E393" s="449" t="s">
        <v>1737</v>
      </c>
      <c r="F393" s="449" t="s">
        <v>1982</v>
      </c>
      <c r="G393" s="449" t="s">
        <v>1983</v>
      </c>
      <c r="H393" s="449" t="s">
        <v>1983</v>
      </c>
      <c r="I393" s="449" t="s">
        <v>1983</v>
      </c>
      <c r="J393" s="449" t="s">
        <v>1739</v>
      </c>
      <c r="K393" s="449" t="s">
        <v>1984</v>
      </c>
      <c r="L393" s="449" t="s">
        <v>1985</v>
      </c>
      <c r="M393" s="449" t="str">
        <f t="shared" si="21"/>
        <v>Y</v>
      </c>
      <c r="N393" s="506" t="s">
        <v>1990</v>
      </c>
      <c r="O393" s="449" t="str">
        <f t="shared" si="22"/>
        <v>Y</v>
      </c>
      <c r="P393" s="449" t="s">
        <v>1991</v>
      </c>
      <c r="Q393" s="449" t="s">
        <v>1987</v>
      </c>
      <c r="R393" s="78"/>
      <c r="S393" s="502" t="s">
        <v>1992</v>
      </c>
      <c r="T393" s="502" t="s">
        <v>1993</v>
      </c>
      <c r="U393" s="502" t="s">
        <v>1989</v>
      </c>
      <c r="V393" s="502" t="s">
        <v>1994</v>
      </c>
      <c r="W393" s="502" t="s">
        <v>1995</v>
      </c>
      <c r="X393" s="502"/>
      <c r="Y393" s="502"/>
      <c r="AA393" s="507"/>
      <c r="AB393" s="507"/>
      <c r="AC393" s="507"/>
      <c r="AD393" s="117"/>
      <c r="AE393" s="13"/>
      <c r="AF393" s="75"/>
      <c r="AG393" s="455" cm="1">
        <f t="array" ref="AG393">SUM(IF(ISBLANK(D393:Q393),1,0))</f>
        <v>0</v>
      </c>
      <c r="AH393" s="455" cm="1">
        <f t="array" ref="AH393">IF(SUM(IF(ISBLANK(S393:Y393),0,1))&gt;0,0,1)</f>
        <v>0</v>
      </c>
    </row>
    <row r="394" spans="1:34" s="31" customFormat="1" ht="30" customHeight="1" x14ac:dyDescent="0.35">
      <c r="A394" s="48">
        <f t="shared" si="20"/>
        <v>0</v>
      </c>
      <c r="D394" s="418">
        <f t="shared" si="23"/>
        <v>382</v>
      </c>
      <c r="E394" s="449" t="s">
        <v>1737</v>
      </c>
      <c r="F394" s="449" t="s">
        <v>1982</v>
      </c>
      <c r="G394" s="449" t="s">
        <v>1983</v>
      </c>
      <c r="H394" s="449" t="s">
        <v>1983</v>
      </c>
      <c r="I394" s="449" t="s">
        <v>1983</v>
      </c>
      <c r="J394" s="449" t="s">
        <v>1739</v>
      </c>
      <c r="K394" s="449" t="s">
        <v>1984</v>
      </c>
      <c r="L394" s="449" t="s">
        <v>1985</v>
      </c>
      <c r="M394" s="449" t="str">
        <f t="shared" si="21"/>
        <v>Y</v>
      </c>
      <c r="N394" s="506" t="s">
        <v>1996</v>
      </c>
      <c r="O394" s="449" t="str">
        <f t="shared" si="22"/>
        <v>Y</v>
      </c>
      <c r="P394" s="449" t="s">
        <v>1997</v>
      </c>
      <c r="Q394" s="449" t="s">
        <v>1987</v>
      </c>
      <c r="R394" s="78"/>
      <c r="S394" s="502" t="s">
        <v>1998</v>
      </c>
      <c r="T394" s="502" t="s">
        <v>1999</v>
      </c>
      <c r="U394" s="502" t="s">
        <v>1989</v>
      </c>
      <c r="V394" s="502"/>
      <c r="W394" s="502"/>
      <c r="X394" s="502"/>
      <c r="Y394" s="502"/>
      <c r="AA394" s="507"/>
      <c r="AB394" s="507"/>
      <c r="AC394" s="507"/>
      <c r="AD394" s="117"/>
      <c r="AE394" s="13"/>
      <c r="AF394" s="75"/>
      <c r="AG394" s="455" cm="1">
        <f t="array" ref="AG394">SUM(IF(ISBLANK(D394:Q394),1,0))</f>
        <v>0</v>
      </c>
      <c r="AH394" s="455" cm="1">
        <f t="array" ref="AH394">IF(SUM(IF(ISBLANK(S394:Y394),0,1))&gt;0,0,1)</f>
        <v>0</v>
      </c>
    </row>
    <row r="395" spans="1:34" s="31" customFormat="1" ht="30" customHeight="1" x14ac:dyDescent="0.35">
      <c r="A395" s="48">
        <f t="shared" si="20"/>
        <v>0</v>
      </c>
      <c r="D395" s="418">
        <f t="shared" si="23"/>
        <v>383</v>
      </c>
      <c r="E395" s="449" t="s">
        <v>1737</v>
      </c>
      <c r="F395" s="449" t="s">
        <v>1982</v>
      </c>
      <c r="G395" s="449" t="s">
        <v>1983</v>
      </c>
      <c r="H395" s="449" t="s">
        <v>1983</v>
      </c>
      <c r="I395" s="449" t="s">
        <v>403</v>
      </c>
      <c r="J395" s="449" t="s">
        <v>1739</v>
      </c>
      <c r="K395" s="449" t="s">
        <v>1984</v>
      </c>
      <c r="L395" s="449" t="s">
        <v>1985</v>
      </c>
      <c r="M395" s="449" t="str">
        <f t="shared" si="21"/>
        <v>Y</v>
      </c>
      <c r="N395" s="506" t="s">
        <v>2000</v>
      </c>
      <c r="O395" s="449" t="str">
        <f t="shared" si="22"/>
        <v>Y</v>
      </c>
      <c r="P395" s="449" t="s">
        <v>2001</v>
      </c>
      <c r="Q395" s="449" t="s">
        <v>1987</v>
      </c>
      <c r="R395" s="78"/>
      <c r="S395" s="502" t="s">
        <v>2002</v>
      </c>
      <c r="T395" s="502" t="s">
        <v>2003</v>
      </c>
      <c r="U395" s="502" t="s">
        <v>1989</v>
      </c>
      <c r="V395" s="502"/>
      <c r="W395" s="502"/>
      <c r="X395" s="502"/>
      <c r="Y395" s="502"/>
      <c r="AA395" s="507"/>
      <c r="AB395" s="507"/>
      <c r="AC395" s="507"/>
      <c r="AD395" s="117"/>
      <c r="AE395" s="13"/>
      <c r="AF395" s="75"/>
      <c r="AG395" s="455" cm="1">
        <f t="array" ref="AG395">SUM(IF(ISBLANK(D395:Q395),1,0))</f>
        <v>0</v>
      </c>
      <c r="AH395" s="455" cm="1">
        <f t="array" ref="AH395">IF(SUM(IF(ISBLANK(S395:Y395),0,1))&gt;0,0,1)</f>
        <v>0</v>
      </c>
    </row>
    <row r="396" spans="1:34" s="31" customFormat="1" ht="30" customHeight="1" x14ac:dyDescent="0.35">
      <c r="A396" s="48">
        <f t="shared" si="20"/>
        <v>0</v>
      </c>
      <c r="D396" s="418">
        <f t="shared" si="23"/>
        <v>384</v>
      </c>
      <c r="E396" s="449" t="s">
        <v>1737</v>
      </c>
      <c r="F396" s="449" t="s">
        <v>1982</v>
      </c>
      <c r="G396" s="449" t="s">
        <v>1983</v>
      </c>
      <c r="H396" s="449" t="s">
        <v>1983</v>
      </c>
      <c r="I396" s="449" t="s">
        <v>1983</v>
      </c>
      <c r="J396" s="449" t="s">
        <v>1739</v>
      </c>
      <c r="K396" s="449" t="s">
        <v>1984</v>
      </c>
      <c r="L396" s="449" t="s">
        <v>1985</v>
      </c>
      <c r="M396" s="449" t="str">
        <f t="shared" si="21"/>
        <v>Y</v>
      </c>
      <c r="N396" s="506" t="s">
        <v>2004</v>
      </c>
      <c r="O396" s="449" t="str">
        <f t="shared" si="22"/>
        <v>Y</v>
      </c>
      <c r="P396" s="449" t="s">
        <v>2005</v>
      </c>
      <c r="Q396" s="449" t="s">
        <v>2006</v>
      </c>
      <c r="R396" s="78"/>
      <c r="S396" s="502" t="s">
        <v>2007</v>
      </c>
      <c r="T396" s="502" t="s">
        <v>1988</v>
      </c>
      <c r="U396" s="502" t="s">
        <v>1989</v>
      </c>
      <c r="V396" s="502"/>
      <c r="W396" s="502"/>
      <c r="X396" s="502"/>
      <c r="Y396" s="502"/>
      <c r="AA396" s="507"/>
      <c r="AB396" s="507"/>
      <c r="AC396" s="507"/>
      <c r="AD396" s="117"/>
      <c r="AE396" s="13"/>
      <c r="AF396" s="75"/>
      <c r="AG396" s="455" cm="1">
        <f t="array" ref="AG396">SUM(IF(ISBLANK(D396:Q396),1,0))</f>
        <v>0</v>
      </c>
      <c r="AH396" s="455" cm="1">
        <f t="array" ref="AH396">IF(SUM(IF(ISBLANK(S396:Y396),0,1))&gt;0,0,1)</f>
        <v>0</v>
      </c>
    </row>
    <row r="397" spans="1:34" s="31" customFormat="1" ht="30" customHeight="1" x14ac:dyDescent="0.35">
      <c r="A397" s="48">
        <f t="shared" si="20"/>
        <v>0</v>
      </c>
      <c r="D397" s="418">
        <f t="shared" si="23"/>
        <v>385</v>
      </c>
      <c r="E397" s="449" t="s">
        <v>1737</v>
      </c>
      <c r="F397" s="449" t="s">
        <v>1982</v>
      </c>
      <c r="G397" s="449" t="s">
        <v>1983</v>
      </c>
      <c r="H397" s="449" t="s">
        <v>1983</v>
      </c>
      <c r="I397" s="449" t="s">
        <v>403</v>
      </c>
      <c r="J397" s="449" t="s">
        <v>1739</v>
      </c>
      <c r="K397" s="449" t="s">
        <v>1984</v>
      </c>
      <c r="L397" s="506" t="s">
        <v>2008</v>
      </c>
      <c r="M397" s="449" t="str">
        <f t="shared" si="21"/>
        <v>Y</v>
      </c>
      <c r="N397" s="506" t="s">
        <v>2009</v>
      </c>
      <c r="O397" s="449" t="str">
        <f t="shared" si="22"/>
        <v>Y</v>
      </c>
      <c r="P397" s="449" t="s">
        <v>2010</v>
      </c>
      <c r="Q397" s="449" t="s">
        <v>1987</v>
      </c>
      <c r="R397" s="78"/>
      <c r="S397" s="502" t="s">
        <v>2011</v>
      </c>
      <c r="T397" s="502" t="s">
        <v>1989</v>
      </c>
      <c r="U397" s="502" t="s">
        <v>1989</v>
      </c>
      <c r="V397" s="502"/>
      <c r="W397" s="502"/>
      <c r="X397" s="502"/>
      <c r="Y397" s="502"/>
      <c r="AA397" s="507"/>
      <c r="AB397" s="507"/>
      <c r="AC397" s="507"/>
      <c r="AD397" s="117"/>
      <c r="AE397" s="13"/>
      <c r="AF397" s="75"/>
      <c r="AG397" s="455" cm="1">
        <f t="array" ref="AG397">SUM(IF(ISBLANK(D397:Q397),1,0))</f>
        <v>0</v>
      </c>
      <c r="AH397" s="455" cm="1">
        <f t="array" ref="AH397">IF(SUM(IF(ISBLANK(S397:Y397),0,1))&gt;0,0,1)</f>
        <v>0</v>
      </c>
    </row>
    <row r="398" spans="1:34" s="31" customFormat="1" ht="30" customHeight="1" x14ac:dyDescent="0.35">
      <c r="A398" s="48">
        <f t="shared" ref="A398:A452" si="24">SUM(AG398:AH398)</f>
        <v>0</v>
      </c>
      <c r="D398" s="418">
        <f t="shared" si="23"/>
        <v>386</v>
      </c>
      <c r="E398" s="449" t="s">
        <v>1737</v>
      </c>
      <c r="F398" s="449" t="s">
        <v>1982</v>
      </c>
      <c r="G398" s="449" t="s">
        <v>1983</v>
      </c>
      <c r="H398" s="449" t="s">
        <v>1983</v>
      </c>
      <c r="I398" s="449" t="s">
        <v>403</v>
      </c>
      <c r="J398" s="449" t="s">
        <v>1739</v>
      </c>
      <c r="K398" s="449" t="s">
        <v>1984</v>
      </c>
      <c r="L398" s="506" t="s">
        <v>2012</v>
      </c>
      <c r="M398" s="449" t="str">
        <f t="shared" ref="M398:M455" si="25">IF(N398=$N$9,"N","Y")</f>
        <v>Y</v>
      </c>
      <c r="N398" s="506" t="s">
        <v>2013</v>
      </c>
      <c r="O398" s="449" t="str">
        <f t="shared" ref="O398:O455" si="26">IF(P398=$N$9,"N","Y")</f>
        <v>Y</v>
      </c>
      <c r="P398" s="449" t="s">
        <v>2014</v>
      </c>
      <c r="Q398" s="449" t="s">
        <v>2006</v>
      </c>
      <c r="R398" s="78"/>
      <c r="S398" s="502" t="s">
        <v>2015</v>
      </c>
      <c r="T398" s="502" t="s">
        <v>1544</v>
      </c>
      <c r="U398" s="502" t="s">
        <v>1989</v>
      </c>
      <c r="V398" s="502"/>
      <c r="W398" s="502"/>
      <c r="X398" s="502"/>
      <c r="Y398" s="502"/>
      <c r="AA398" s="507"/>
      <c r="AB398" s="507"/>
      <c r="AC398" s="507"/>
      <c r="AD398" s="117"/>
      <c r="AE398" s="13"/>
      <c r="AF398" s="75"/>
      <c r="AG398" s="455" cm="1">
        <f t="array" ref="AG398">SUM(IF(ISBLANK(D398:Q398),1,0))</f>
        <v>0</v>
      </c>
      <c r="AH398" s="455" cm="1">
        <f t="array" ref="AH398">IF(SUM(IF(ISBLANK(S398:Y398),0,1))&gt;0,0,1)</f>
        <v>0</v>
      </c>
    </row>
    <row r="399" spans="1:34" s="31" customFormat="1" ht="30" customHeight="1" x14ac:dyDescent="0.35">
      <c r="A399" s="48">
        <f t="shared" si="24"/>
        <v>0</v>
      </c>
      <c r="D399" s="418">
        <f t="shared" ref="D399:D455" si="27">D398+1</f>
        <v>387</v>
      </c>
      <c r="E399" s="449" t="s">
        <v>1737</v>
      </c>
      <c r="F399" s="449" t="s">
        <v>1982</v>
      </c>
      <c r="G399" s="449" t="s">
        <v>1983</v>
      </c>
      <c r="H399" s="449" t="s">
        <v>1983</v>
      </c>
      <c r="I399" s="449" t="s">
        <v>403</v>
      </c>
      <c r="J399" s="449" t="s">
        <v>1739</v>
      </c>
      <c r="K399" s="449" t="s">
        <v>1984</v>
      </c>
      <c r="L399" s="449" t="s">
        <v>2012</v>
      </c>
      <c r="M399" s="449" t="str">
        <f t="shared" si="25"/>
        <v>Y</v>
      </c>
      <c r="N399" s="506" t="s">
        <v>2016</v>
      </c>
      <c r="O399" s="449" t="str">
        <f t="shared" si="26"/>
        <v>Y</v>
      </c>
      <c r="P399" s="449" t="s">
        <v>2017</v>
      </c>
      <c r="Q399" s="449" t="s">
        <v>2006</v>
      </c>
      <c r="R399" s="78"/>
      <c r="S399" s="502" t="s">
        <v>2018</v>
      </c>
      <c r="T399" s="502" t="s">
        <v>1989</v>
      </c>
      <c r="U399" s="502"/>
      <c r="V399" s="502"/>
      <c r="W399" s="502"/>
      <c r="X399" s="502"/>
      <c r="Y399" s="502"/>
      <c r="AA399" s="507"/>
      <c r="AB399" s="507"/>
      <c r="AC399" s="507"/>
      <c r="AD399" s="117"/>
      <c r="AE399" s="13"/>
      <c r="AF399" s="75"/>
      <c r="AG399" s="455" cm="1">
        <f t="array" ref="AG399">SUM(IF(ISBLANK(D399:Q399),1,0))</f>
        <v>0</v>
      </c>
      <c r="AH399" s="455" cm="1">
        <f t="array" ref="AH399">IF(SUM(IF(ISBLANK(S399:Y399),0,1))&gt;0,0,1)</f>
        <v>0</v>
      </c>
    </row>
    <row r="400" spans="1:34" s="31" customFormat="1" ht="30" customHeight="1" x14ac:dyDescent="0.35">
      <c r="A400" s="48">
        <f t="shared" si="24"/>
        <v>0</v>
      </c>
      <c r="D400" s="418">
        <f t="shared" si="27"/>
        <v>388</v>
      </c>
      <c r="E400" s="449" t="s">
        <v>1737</v>
      </c>
      <c r="F400" s="449" t="s">
        <v>1982</v>
      </c>
      <c r="G400" s="449" t="s">
        <v>1983</v>
      </c>
      <c r="H400" s="449" t="s">
        <v>1983</v>
      </c>
      <c r="I400" s="449" t="s">
        <v>403</v>
      </c>
      <c r="J400" s="449" t="s">
        <v>1739</v>
      </c>
      <c r="K400" s="449" t="s">
        <v>1984</v>
      </c>
      <c r="L400" s="449" t="s">
        <v>2012</v>
      </c>
      <c r="M400" s="449" t="str">
        <f t="shared" si="25"/>
        <v>Y</v>
      </c>
      <c r="N400" s="506" t="s">
        <v>2019</v>
      </c>
      <c r="O400" s="449" t="str">
        <f t="shared" si="26"/>
        <v>Y</v>
      </c>
      <c r="P400" s="449" t="s">
        <v>2020</v>
      </c>
      <c r="Q400" s="449" t="s">
        <v>2006</v>
      </c>
      <c r="R400" s="78"/>
      <c r="S400" s="502" t="s">
        <v>2021</v>
      </c>
      <c r="T400" s="502" t="s">
        <v>1989</v>
      </c>
      <c r="U400" s="502"/>
      <c r="V400" s="502"/>
      <c r="W400" s="502"/>
      <c r="X400" s="502"/>
      <c r="Y400" s="502"/>
      <c r="AA400" s="507"/>
      <c r="AB400" s="507"/>
      <c r="AC400" s="507"/>
      <c r="AD400" s="117"/>
      <c r="AE400" s="13"/>
      <c r="AF400" s="75"/>
      <c r="AG400" s="455" cm="1">
        <f t="array" ref="AG400">SUM(IF(ISBLANK(D400:Q400),1,0))</f>
        <v>0</v>
      </c>
      <c r="AH400" s="455" cm="1">
        <f t="array" ref="AH400">IF(SUM(IF(ISBLANK(S400:Y400),0,1))&gt;0,0,1)</f>
        <v>0</v>
      </c>
    </row>
    <row r="401" spans="1:34" s="31" customFormat="1" ht="30" customHeight="1" x14ac:dyDescent="0.35">
      <c r="A401" s="48">
        <f t="shared" si="24"/>
        <v>0</v>
      </c>
      <c r="D401" s="418">
        <f t="shared" si="27"/>
        <v>389</v>
      </c>
      <c r="E401" s="449" t="s">
        <v>1737</v>
      </c>
      <c r="F401" s="449" t="s">
        <v>1982</v>
      </c>
      <c r="G401" s="449" t="s">
        <v>1983</v>
      </c>
      <c r="H401" s="449" t="s">
        <v>1983</v>
      </c>
      <c r="I401" s="449" t="s">
        <v>403</v>
      </c>
      <c r="J401" s="449" t="s">
        <v>1739</v>
      </c>
      <c r="K401" s="449" t="s">
        <v>1984</v>
      </c>
      <c r="L401" s="449" t="s">
        <v>2012</v>
      </c>
      <c r="M401" s="449" t="str">
        <f t="shared" si="25"/>
        <v>Y</v>
      </c>
      <c r="N401" s="506" t="s">
        <v>2022</v>
      </c>
      <c r="O401" s="449" t="str">
        <f t="shared" si="26"/>
        <v>N</v>
      </c>
      <c r="P401" s="449" t="s">
        <v>403</v>
      </c>
      <c r="Q401" s="449" t="s">
        <v>2006</v>
      </c>
      <c r="R401" s="78"/>
      <c r="S401" s="502" t="s">
        <v>1989</v>
      </c>
      <c r="T401" s="502"/>
      <c r="U401" s="502"/>
      <c r="V401" s="502"/>
      <c r="W401" s="502"/>
      <c r="X401" s="502"/>
      <c r="Y401" s="502"/>
      <c r="AA401" s="507"/>
      <c r="AB401" s="507"/>
      <c r="AC401" s="507"/>
      <c r="AD401" s="117"/>
      <c r="AE401" s="13"/>
      <c r="AF401" s="75"/>
      <c r="AG401" s="455" cm="1">
        <f t="array" ref="AG401">SUM(IF(ISBLANK(D401:Q401),1,0))</f>
        <v>0</v>
      </c>
      <c r="AH401" s="455" cm="1">
        <f t="array" ref="AH401">IF(SUM(IF(ISBLANK(S401:Y401),0,1))&gt;0,0,1)</f>
        <v>0</v>
      </c>
    </row>
    <row r="402" spans="1:34" s="31" customFormat="1" ht="30" customHeight="1" x14ac:dyDescent="0.35">
      <c r="A402" s="48">
        <f t="shared" si="24"/>
        <v>0</v>
      </c>
      <c r="D402" s="418">
        <f t="shared" si="27"/>
        <v>390</v>
      </c>
      <c r="E402" s="449" t="s">
        <v>1737</v>
      </c>
      <c r="F402" s="449" t="s">
        <v>1982</v>
      </c>
      <c r="G402" s="449" t="s">
        <v>1983</v>
      </c>
      <c r="H402" s="449" t="s">
        <v>1983</v>
      </c>
      <c r="I402" s="449" t="s">
        <v>403</v>
      </c>
      <c r="J402" s="449" t="s">
        <v>1739</v>
      </c>
      <c r="K402" s="449" t="s">
        <v>1984</v>
      </c>
      <c r="L402" s="449" t="s">
        <v>2012</v>
      </c>
      <c r="M402" s="449" t="str">
        <f t="shared" si="25"/>
        <v>Y</v>
      </c>
      <c r="N402" s="506" t="s">
        <v>2023</v>
      </c>
      <c r="O402" s="449" t="str">
        <f t="shared" si="26"/>
        <v>Y</v>
      </c>
      <c r="P402" s="449" t="s">
        <v>2024</v>
      </c>
      <c r="Q402" s="449" t="s">
        <v>2006</v>
      </c>
      <c r="R402" s="78"/>
      <c r="S402" s="502" t="s">
        <v>2025</v>
      </c>
      <c r="T402" s="502" t="s">
        <v>1989</v>
      </c>
      <c r="U402" s="502"/>
      <c r="V402" s="502"/>
      <c r="W402" s="502"/>
      <c r="X402" s="502"/>
      <c r="Y402" s="502"/>
      <c r="AA402" s="507"/>
      <c r="AB402" s="507"/>
      <c r="AC402" s="507"/>
      <c r="AD402" s="117"/>
      <c r="AE402" s="13"/>
      <c r="AF402" s="75"/>
      <c r="AG402" s="455" cm="1">
        <f t="array" ref="AG402">SUM(IF(ISBLANK(D402:Q402),1,0))</f>
        <v>0</v>
      </c>
      <c r="AH402" s="455" cm="1">
        <f t="array" ref="AH402">IF(SUM(IF(ISBLANK(S402:Y402),0,1))&gt;0,0,1)</f>
        <v>0</v>
      </c>
    </row>
    <row r="403" spans="1:34" s="31" customFormat="1" ht="30" customHeight="1" x14ac:dyDescent="0.35">
      <c r="A403" s="48">
        <f t="shared" si="24"/>
        <v>0</v>
      </c>
      <c r="D403" s="418">
        <f t="shared" si="27"/>
        <v>391</v>
      </c>
      <c r="E403" s="449" t="s">
        <v>1737</v>
      </c>
      <c r="F403" s="449" t="s">
        <v>1982</v>
      </c>
      <c r="G403" s="449" t="s">
        <v>1983</v>
      </c>
      <c r="H403" s="449" t="s">
        <v>1983</v>
      </c>
      <c r="I403" s="449" t="s">
        <v>403</v>
      </c>
      <c r="J403" s="449" t="s">
        <v>1739</v>
      </c>
      <c r="K403" s="449" t="s">
        <v>1984</v>
      </c>
      <c r="L403" s="449" t="s">
        <v>2012</v>
      </c>
      <c r="M403" s="449" t="str">
        <f t="shared" si="25"/>
        <v>Y</v>
      </c>
      <c r="N403" s="506" t="s">
        <v>2026</v>
      </c>
      <c r="O403" s="449" t="str">
        <f t="shared" si="26"/>
        <v>Y</v>
      </c>
      <c r="P403" s="449" t="s">
        <v>2027</v>
      </c>
      <c r="Q403" s="449" t="s">
        <v>2006</v>
      </c>
      <c r="R403" s="78"/>
      <c r="S403" s="502" t="s">
        <v>2028</v>
      </c>
      <c r="T403" s="502" t="s">
        <v>1989</v>
      </c>
      <c r="U403" s="502"/>
      <c r="V403" s="502"/>
      <c r="W403" s="502"/>
      <c r="X403" s="502"/>
      <c r="Y403" s="502"/>
      <c r="AA403" s="507"/>
      <c r="AB403" s="507"/>
      <c r="AC403" s="507"/>
      <c r="AD403" s="117"/>
      <c r="AE403" s="13"/>
      <c r="AF403" s="75"/>
      <c r="AG403" s="455" cm="1">
        <f t="array" ref="AG403">SUM(IF(ISBLANK(D403:Q403),1,0))</f>
        <v>0</v>
      </c>
      <c r="AH403" s="455" cm="1">
        <f t="array" ref="AH403">IF(SUM(IF(ISBLANK(S403:Y403),0,1))&gt;0,0,1)</f>
        <v>0</v>
      </c>
    </row>
    <row r="404" spans="1:34" s="31" customFormat="1" ht="30" customHeight="1" x14ac:dyDescent="0.35">
      <c r="A404" s="48">
        <f t="shared" si="24"/>
        <v>0</v>
      </c>
      <c r="D404" s="418">
        <f t="shared" si="27"/>
        <v>392</v>
      </c>
      <c r="E404" s="449" t="s">
        <v>1737</v>
      </c>
      <c r="F404" s="449" t="s">
        <v>1982</v>
      </c>
      <c r="G404" s="449" t="s">
        <v>1983</v>
      </c>
      <c r="H404" s="449" t="s">
        <v>1983</v>
      </c>
      <c r="I404" s="449" t="s">
        <v>403</v>
      </c>
      <c r="J404" s="449" t="s">
        <v>1739</v>
      </c>
      <c r="K404" s="449" t="s">
        <v>1984</v>
      </c>
      <c r="L404" s="449" t="s">
        <v>2012</v>
      </c>
      <c r="M404" s="449" t="str">
        <f t="shared" si="25"/>
        <v>Y</v>
      </c>
      <c r="N404" s="506" t="s">
        <v>2029</v>
      </c>
      <c r="O404" s="449" t="str">
        <f t="shared" si="26"/>
        <v>Y</v>
      </c>
      <c r="P404" s="449" t="s">
        <v>2030</v>
      </c>
      <c r="Q404" s="449" t="s">
        <v>2006</v>
      </c>
      <c r="R404" s="78"/>
      <c r="S404" s="502" t="s">
        <v>2031</v>
      </c>
      <c r="T404" s="502" t="s">
        <v>1989</v>
      </c>
      <c r="U404" s="502"/>
      <c r="V404" s="502"/>
      <c r="W404" s="502"/>
      <c r="X404" s="502"/>
      <c r="Y404" s="502"/>
      <c r="AA404" s="507"/>
      <c r="AB404" s="507"/>
      <c r="AC404" s="507"/>
      <c r="AD404" s="117"/>
      <c r="AE404" s="13"/>
      <c r="AF404" s="75"/>
      <c r="AG404" s="455" cm="1">
        <f t="array" ref="AG404">SUM(IF(ISBLANK(D404:Q404),1,0))</f>
        <v>0</v>
      </c>
      <c r="AH404" s="455" cm="1">
        <f t="array" ref="AH404">IF(SUM(IF(ISBLANK(S404:Y404),0,1))&gt;0,0,1)</f>
        <v>0</v>
      </c>
    </row>
    <row r="405" spans="1:34" s="31" customFormat="1" ht="30" customHeight="1" x14ac:dyDescent="0.35">
      <c r="A405" s="48">
        <f t="shared" si="24"/>
        <v>0</v>
      </c>
      <c r="D405" s="418">
        <f t="shared" si="27"/>
        <v>393</v>
      </c>
      <c r="E405" s="449" t="s">
        <v>1737</v>
      </c>
      <c r="F405" s="449" t="s">
        <v>1982</v>
      </c>
      <c r="G405" s="449" t="s">
        <v>1983</v>
      </c>
      <c r="H405" s="449" t="s">
        <v>1983</v>
      </c>
      <c r="I405" s="449" t="s">
        <v>403</v>
      </c>
      <c r="J405" s="449" t="s">
        <v>1739</v>
      </c>
      <c r="K405" s="449" t="s">
        <v>1984</v>
      </c>
      <c r="L405" s="449" t="s">
        <v>2012</v>
      </c>
      <c r="M405" s="449" t="str">
        <f t="shared" si="25"/>
        <v>Y</v>
      </c>
      <c r="N405" s="506" t="s">
        <v>2032</v>
      </c>
      <c r="O405" s="449" t="str">
        <f t="shared" si="26"/>
        <v>Y</v>
      </c>
      <c r="P405" s="449" t="s">
        <v>2033</v>
      </c>
      <c r="Q405" s="449" t="s">
        <v>2006</v>
      </c>
      <c r="R405" s="78"/>
      <c r="S405" s="502" t="s">
        <v>2034</v>
      </c>
      <c r="T405" s="502" t="s">
        <v>1989</v>
      </c>
      <c r="U405" s="502"/>
      <c r="V405" s="502"/>
      <c r="W405" s="502"/>
      <c r="X405" s="502"/>
      <c r="Y405" s="502"/>
      <c r="AA405" s="507"/>
      <c r="AB405" s="507"/>
      <c r="AC405" s="507"/>
      <c r="AD405" s="117"/>
      <c r="AE405" s="13"/>
      <c r="AF405" s="75"/>
      <c r="AG405" s="455" cm="1">
        <f t="array" ref="AG405">SUM(IF(ISBLANK(D405:Q405),1,0))</f>
        <v>0</v>
      </c>
      <c r="AH405" s="455" cm="1">
        <f t="array" ref="AH405">IF(SUM(IF(ISBLANK(S405:Y405),0,1))&gt;0,0,1)</f>
        <v>0</v>
      </c>
    </row>
    <row r="406" spans="1:34" s="31" customFormat="1" ht="30" customHeight="1" x14ac:dyDescent="0.35">
      <c r="A406" s="48">
        <f t="shared" si="24"/>
        <v>0</v>
      </c>
      <c r="D406" s="418">
        <f t="shared" si="27"/>
        <v>394</v>
      </c>
      <c r="E406" s="449" t="s">
        <v>1737</v>
      </c>
      <c r="F406" s="449" t="s">
        <v>1982</v>
      </c>
      <c r="G406" s="449" t="s">
        <v>1983</v>
      </c>
      <c r="H406" s="449" t="s">
        <v>1983</v>
      </c>
      <c r="I406" s="449" t="s">
        <v>403</v>
      </c>
      <c r="J406" s="449" t="s">
        <v>1739</v>
      </c>
      <c r="K406" s="449" t="s">
        <v>1984</v>
      </c>
      <c r="L406" s="449" t="s">
        <v>2012</v>
      </c>
      <c r="M406" s="449" t="str">
        <f t="shared" si="25"/>
        <v>Y</v>
      </c>
      <c r="N406" s="506" t="s">
        <v>2035</v>
      </c>
      <c r="O406" s="449" t="str">
        <f t="shared" si="26"/>
        <v>Y</v>
      </c>
      <c r="P406" s="449" t="s">
        <v>2036</v>
      </c>
      <c r="Q406" s="449" t="s">
        <v>2006</v>
      </c>
      <c r="R406" s="78"/>
      <c r="S406" s="502" t="s">
        <v>2037</v>
      </c>
      <c r="T406" s="502" t="s">
        <v>1989</v>
      </c>
      <c r="U406" s="502"/>
      <c r="V406" s="502"/>
      <c r="W406" s="502"/>
      <c r="X406" s="502"/>
      <c r="Y406" s="502"/>
      <c r="AA406" s="507"/>
      <c r="AB406" s="507"/>
      <c r="AC406" s="507"/>
      <c r="AD406" s="117"/>
      <c r="AE406" s="13"/>
      <c r="AF406" s="75"/>
      <c r="AG406" s="455" cm="1">
        <f t="array" ref="AG406">SUM(IF(ISBLANK(D406:Q406),1,0))</f>
        <v>0</v>
      </c>
      <c r="AH406" s="455" cm="1">
        <f t="array" ref="AH406">IF(SUM(IF(ISBLANK(S406:Y406),0,1))&gt;0,0,1)</f>
        <v>0</v>
      </c>
    </row>
    <row r="407" spans="1:34" s="31" customFormat="1" ht="30" customHeight="1" x14ac:dyDescent="0.35">
      <c r="A407" s="48">
        <f t="shared" si="24"/>
        <v>0</v>
      </c>
      <c r="D407" s="418">
        <f t="shared" si="27"/>
        <v>395</v>
      </c>
      <c r="E407" s="449" t="s">
        <v>1737</v>
      </c>
      <c r="F407" s="449" t="s">
        <v>1982</v>
      </c>
      <c r="G407" s="449" t="s">
        <v>1983</v>
      </c>
      <c r="H407" s="449" t="s">
        <v>1983</v>
      </c>
      <c r="I407" s="449" t="s">
        <v>403</v>
      </c>
      <c r="J407" s="449" t="s">
        <v>1739</v>
      </c>
      <c r="K407" s="449" t="s">
        <v>1984</v>
      </c>
      <c r="L407" s="449" t="s">
        <v>2012</v>
      </c>
      <c r="M407" s="449" t="str">
        <f t="shared" si="25"/>
        <v>Y</v>
      </c>
      <c r="N407" s="506" t="s">
        <v>2038</v>
      </c>
      <c r="O407" s="449" t="str">
        <f t="shared" si="26"/>
        <v>Y</v>
      </c>
      <c r="P407" s="449" t="s">
        <v>2039</v>
      </c>
      <c r="Q407" s="449" t="s">
        <v>2006</v>
      </c>
      <c r="R407" s="78"/>
      <c r="S407" s="502" t="s">
        <v>2040</v>
      </c>
      <c r="T407" s="502" t="s">
        <v>1989</v>
      </c>
      <c r="U407" s="502"/>
      <c r="V407" s="502"/>
      <c r="W407" s="502"/>
      <c r="X407" s="502"/>
      <c r="Y407" s="502"/>
      <c r="AA407" s="507"/>
      <c r="AB407" s="507"/>
      <c r="AC407" s="507"/>
      <c r="AD407" s="117"/>
      <c r="AE407" s="13"/>
      <c r="AF407" s="75"/>
      <c r="AG407" s="455" cm="1">
        <f t="array" ref="AG407">SUM(IF(ISBLANK(D407:Q407),1,0))</f>
        <v>0</v>
      </c>
      <c r="AH407" s="455" cm="1">
        <f t="array" ref="AH407">IF(SUM(IF(ISBLANK(S407:Y407),0,1))&gt;0,0,1)</f>
        <v>0</v>
      </c>
    </row>
    <row r="408" spans="1:34" s="31" customFormat="1" ht="30" customHeight="1" x14ac:dyDescent="0.35">
      <c r="A408" s="48">
        <f t="shared" si="24"/>
        <v>0</v>
      </c>
      <c r="D408" s="418">
        <f t="shared" si="27"/>
        <v>396</v>
      </c>
      <c r="E408" s="449" t="s">
        <v>1737</v>
      </c>
      <c r="F408" s="449" t="s">
        <v>1982</v>
      </c>
      <c r="G408" s="449" t="s">
        <v>1983</v>
      </c>
      <c r="H408" s="449" t="s">
        <v>1983</v>
      </c>
      <c r="I408" s="449" t="s">
        <v>403</v>
      </c>
      <c r="J408" s="449" t="s">
        <v>1739</v>
      </c>
      <c r="K408" s="449" t="s">
        <v>1984</v>
      </c>
      <c r="L408" s="449" t="s">
        <v>2041</v>
      </c>
      <c r="M408" s="449" t="str">
        <f t="shared" si="25"/>
        <v>Y</v>
      </c>
      <c r="N408" s="506" t="s">
        <v>2042</v>
      </c>
      <c r="O408" s="449" t="str">
        <f t="shared" si="26"/>
        <v>Y</v>
      </c>
      <c r="P408" s="449" t="s">
        <v>2043</v>
      </c>
      <c r="Q408" s="449" t="s">
        <v>2006</v>
      </c>
      <c r="R408" s="78"/>
      <c r="S408" s="502" t="s">
        <v>2044</v>
      </c>
      <c r="T408" s="502" t="s">
        <v>1989</v>
      </c>
      <c r="U408" s="502"/>
      <c r="V408" s="502"/>
      <c r="W408" s="502"/>
      <c r="X408" s="502"/>
      <c r="Y408" s="502"/>
      <c r="AA408" s="507"/>
      <c r="AB408" s="507"/>
      <c r="AC408" s="507"/>
      <c r="AD408" s="117"/>
      <c r="AE408" s="13"/>
      <c r="AF408" s="75"/>
      <c r="AG408" s="455" cm="1">
        <f t="array" ref="AG408">SUM(IF(ISBLANK(D408:Q408),1,0))</f>
        <v>0</v>
      </c>
      <c r="AH408" s="455" cm="1">
        <f t="array" ref="AH408">IF(SUM(IF(ISBLANK(S408:Y408),0,1))&gt;0,0,1)</f>
        <v>0</v>
      </c>
    </row>
    <row r="409" spans="1:34" s="31" customFormat="1" ht="30" customHeight="1" x14ac:dyDescent="0.35">
      <c r="A409" s="48">
        <f t="shared" si="24"/>
        <v>0</v>
      </c>
      <c r="D409" s="418">
        <f t="shared" si="27"/>
        <v>397</v>
      </c>
      <c r="E409" s="449" t="s">
        <v>1737</v>
      </c>
      <c r="F409" s="449" t="s">
        <v>1982</v>
      </c>
      <c r="G409" s="449" t="s">
        <v>1983</v>
      </c>
      <c r="H409" s="449" t="s">
        <v>1983</v>
      </c>
      <c r="I409" s="449" t="s">
        <v>403</v>
      </c>
      <c r="J409" s="449" t="s">
        <v>1739</v>
      </c>
      <c r="K409" s="449" t="s">
        <v>1984</v>
      </c>
      <c r="L409" s="449" t="s">
        <v>2041</v>
      </c>
      <c r="M409" s="449" t="str">
        <f t="shared" si="25"/>
        <v>Y</v>
      </c>
      <c r="N409" s="506" t="s">
        <v>2045</v>
      </c>
      <c r="O409" s="449" t="str">
        <f t="shared" si="26"/>
        <v>Y</v>
      </c>
      <c r="P409" s="449" t="s">
        <v>2046</v>
      </c>
      <c r="Q409" s="449" t="s">
        <v>2047</v>
      </c>
      <c r="R409" s="78"/>
      <c r="S409" s="502" t="s">
        <v>2048</v>
      </c>
      <c r="T409" s="502" t="s">
        <v>1989</v>
      </c>
      <c r="U409" s="502"/>
      <c r="V409" s="502"/>
      <c r="W409" s="502"/>
      <c r="X409" s="502"/>
      <c r="Y409" s="502"/>
      <c r="AA409" s="507"/>
      <c r="AB409" s="507"/>
      <c r="AC409" s="507"/>
      <c r="AD409" s="117"/>
      <c r="AE409" s="13"/>
      <c r="AF409" s="75"/>
      <c r="AG409" s="455" cm="1">
        <f t="array" ref="AG409">SUM(IF(ISBLANK(D409:Q409),1,0))</f>
        <v>0</v>
      </c>
      <c r="AH409" s="455" cm="1">
        <f t="array" ref="AH409">IF(SUM(IF(ISBLANK(S409:Y409),0,1))&gt;0,0,1)</f>
        <v>0</v>
      </c>
    </row>
    <row r="410" spans="1:34" s="31" customFormat="1" ht="30" customHeight="1" x14ac:dyDescent="0.35">
      <c r="A410" s="48">
        <f t="shared" si="24"/>
        <v>0</v>
      </c>
      <c r="D410" s="418">
        <f t="shared" si="27"/>
        <v>398</v>
      </c>
      <c r="E410" s="449" t="s">
        <v>1737</v>
      </c>
      <c r="F410" s="449" t="s">
        <v>1982</v>
      </c>
      <c r="G410" s="449" t="s">
        <v>1983</v>
      </c>
      <c r="H410" s="449" t="s">
        <v>1983</v>
      </c>
      <c r="I410" s="449" t="s">
        <v>403</v>
      </c>
      <c r="J410" s="449" t="s">
        <v>1739</v>
      </c>
      <c r="K410" s="449" t="s">
        <v>1984</v>
      </c>
      <c r="L410" s="449" t="s">
        <v>2041</v>
      </c>
      <c r="M410" s="449" t="str">
        <f t="shared" si="25"/>
        <v>Y</v>
      </c>
      <c r="N410" s="506" t="s">
        <v>2049</v>
      </c>
      <c r="O410" s="449" t="str">
        <f t="shared" si="26"/>
        <v>Y</v>
      </c>
      <c r="P410" s="449" t="s">
        <v>2046</v>
      </c>
      <c r="Q410" s="449" t="s">
        <v>2047</v>
      </c>
      <c r="R410" s="78"/>
      <c r="S410" s="502" t="s">
        <v>2050</v>
      </c>
      <c r="T410" s="502" t="s">
        <v>1989</v>
      </c>
      <c r="U410" s="502"/>
      <c r="V410" s="502"/>
      <c r="W410" s="502"/>
      <c r="X410" s="502"/>
      <c r="Y410" s="502"/>
      <c r="AA410" s="507"/>
      <c r="AB410" s="507"/>
      <c r="AC410" s="507"/>
      <c r="AD410" s="117"/>
      <c r="AE410" s="13"/>
      <c r="AF410" s="75"/>
      <c r="AG410" s="455" cm="1">
        <f t="array" ref="AG410">SUM(IF(ISBLANK(D410:Q410),1,0))</f>
        <v>0</v>
      </c>
      <c r="AH410" s="455" cm="1">
        <f t="array" ref="AH410">IF(SUM(IF(ISBLANK(S410:Y410),0,1))&gt;0,0,1)</f>
        <v>0</v>
      </c>
    </row>
    <row r="411" spans="1:34" s="31" customFormat="1" ht="30" customHeight="1" x14ac:dyDescent="0.35">
      <c r="A411" s="48">
        <f t="shared" si="24"/>
        <v>0</v>
      </c>
      <c r="D411" s="418">
        <f t="shared" si="27"/>
        <v>399</v>
      </c>
      <c r="E411" s="449" t="s">
        <v>1737</v>
      </c>
      <c r="F411" s="449" t="s">
        <v>1982</v>
      </c>
      <c r="G411" s="449" t="s">
        <v>1983</v>
      </c>
      <c r="H411" s="449" t="s">
        <v>1983</v>
      </c>
      <c r="I411" s="449" t="s">
        <v>403</v>
      </c>
      <c r="J411" s="449" t="s">
        <v>1739</v>
      </c>
      <c r="K411" s="449" t="s">
        <v>1984</v>
      </c>
      <c r="L411" s="449" t="s">
        <v>2041</v>
      </c>
      <c r="M411" s="449" t="str">
        <f t="shared" si="25"/>
        <v>Y</v>
      </c>
      <c r="N411" s="506" t="s">
        <v>2051</v>
      </c>
      <c r="O411" s="449" t="str">
        <f t="shared" si="26"/>
        <v>Y</v>
      </c>
      <c r="P411" s="449" t="s">
        <v>2046</v>
      </c>
      <c r="Q411" s="449" t="s">
        <v>2047</v>
      </c>
      <c r="R411" s="78"/>
      <c r="S411" s="502" t="s">
        <v>2052</v>
      </c>
      <c r="T411" s="502" t="s">
        <v>1989</v>
      </c>
      <c r="U411" s="502"/>
      <c r="V411" s="502"/>
      <c r="W411" s="502"/>
      <c r="X411" s="502"/>
      <c r="Y411" s="502"/>
      <c r="AA411" s="507"/>
      <c r="AB411" s="507"/>
      <c r="AC411" s="507"/>
      <c r="AD411" s="117"/>
      <c r="AE411" s="13"/>
      <c r="AF411" s="75"/>
      <c r="AG411" s="455" cm="1">
        <f t="array" ref="AG411">SUM(IF(ISBLANK(D411:Q411),1,0))</f>
        <v>0</v>
      </c>
      <c r="AH411" s="455" cm="1">
        <f t="array" ref="AH411">IF(SUM(IF(ISBLANK(S411:Y411),0,1))&gt;0,0,1)</f>
        <v>0</v>
      </c>
    </row>
    <row r="412" spans="1:34" s="31" customFormat="1" ht="30" customHeight="1" x14ac:dyDescent="0.35">
      <c r="A412" s="48">
        <f t="shared" si="24"/>
        <v>0</v>
      </c>
      <c r="D412" s="418">
        <f t="shared" si="27"/>
        <v>400</v>
      </c>
      <c r="E412" s="449" t="s">
        <v>1737</v>
      </c>
      <c r="F412" s="449" t="s">
        <v>1982</v>
      </c>
      <c r="G412" s="449" t="s">
        <v>1983</v>
      </c>
      <c r="H412" s="449" t="s">
        <v>1983</v>
      </c>
      <c r="I412" s="449" t="s">
        <v>403</v>
      </c>
      <c r="J412" s="449" t="s">
        <v>1739</v>
      </c>
      <c r="K412" s="449" t="s">
        <v>1984</v>
      </c>
      <c r="L412" s="449" t="s">
        <v>2041</v>
      </c>
      <c r="M412" s="449" t="str">
        <f t="shared" si="25"/>
        <v>Y</v>
      </c>
      <c r="N412" s="506" t="s">
        <v>2053</v>
      </c>
      <c r="O412" s="449" t="str">
        <f t="shared" si="26"/>
        <v>Y</v>
      </c>
      <c r="P412" s="449" t="s">
        <v>2046</v>
      </c>
      <c r="Q412" s="449" t="s">
        <v>2047</v>
      </c>
      <c r="R412" s="78"/>
      <c r="S412" s="502" t="s">
        <v>2054</v>
      </c>
      <c r="T412" s="502" t="s">
        <v>1989</v>
      </c>
      <c r="U412" s="502"/>
      <c r="V412" s="502"/>
      <c r="W412" s="502"/>
      <c r="X412" s="502"/>
      <c r="Y412" s="502"/>
      <c r="AA412" s="507"/>
      <c r="AB412" s="507"/>
      <c r="AC412" s="507"/>
      <c r="AD412" s="117"/>
      <c r="AE412" s="13"/>
      <c r="AF412" s="75"/>
      <c r="AG412" s="455" cm="1">
        <f t="array" ref="AG412">SUM(IF(ISBLANK(D412:Q412),1,0))</f>
        <v>0</v>
      </c>
      <c r="AH412" s="455" cm="1">
        <f t="array" ref="AH412">IF(SUM(IF(ISBLANK(S412:Y412),0,1))&gt;0,0,1)</f>
        <v>0</v>
      </c>
    </row>
    <row r="413" spans="1:34" s="31" customFormat="1" ht="30" customHeight="1" x14ac:dyDescent="0.35">
      <c r="A413" s="48">
        <f t="shared" si="24"/>
        <v>0</v>
      </c>
      <c r="D413" s="418">
        <f t="shared" si="27"/>
        <v>401</v>
      </c>
      <c r="E413" s="449" t="s">
        <v>1737</v>
      </c>
      <c r="F413" s="449" t="s">
        <v>1982</v>
      </c>
      <c r="G413" s="449" t="s">
        <v>1983</v>
      </c>
      <c r="H413" s="449" t="s">
        <v>1983</v>
      </c>
      <c r="I413" s="449" t="s">
        <v>403</v>
      </c>
      <c r="J413" s="449" t="s">
        <v>1739</v>
      </c>
      <c r="K413" s="449" t="s">
        <v>1984</v>
      </c>
      <c r="L413" s="449" t="s">
        <v>2041</v>
      </c>
      <c r="M413" s="449" t="str">
        <f t="shared" si="25"/>
        <v>Y</v>
      </c>
      <c r="N413" s="506" t="s">
        <v>2055</v>
      </c>
      <c r="O413" s="449" t="str">
        <f t="shared" si="26"/>
        <v>Y</v>
      </c>
      <c r="P413" s="449" t="s">
        <v>2046</v>
      </c>
      <c r="Q413" s="449" t="s">
        <v>2047</v>
      </c>
      <c r="R413" s="78"/>
      <c r="S413" s="502" t="s">
        <v>2056</v>
      </c>
      <c r="T413" s="502" t="s">
        <v>1989</v>
      </c>
      <c r="U413" s="502"/>
      <c r="V413" s="502"/>
      <c r="W413" s="502"/>
      <c r="X413" s="502"/>
      <c r="Y413" s="502"/>
      <c r="AA413" s="507"/>
      <c r="AB413" s="507"/>
      <c r="AC413" s="507"/>
      <c r="AD413" s="117"/>
      <c r="AE413" s="13"/>
      <c r="AF413" s="75"/>
      <c r="AG413" s="455" cm="1">
        <f t="array" ref="AG413">SUM(IF(ISBLANK(D413:Q413),1,0))</f>
        <v>0</v>
      </c>
      <c r="AH413" s="455" cm="1">
        <f t="array" ref="AH413">IF(SUM(IF(ISBLANK(S413:Y413),0,1))&gt;0,0,1)</f>
        <v>0</v>
      </c>
    </row>
    <row r="414" spans="1:34" s="31" customFormat="1" ht="30" customHeight="1" x14ac:dyDescent="0.35">
      <c r="A414" s="48">
        <f t="shared" si="24"/>
        <v>0</v>
      </c>
      <c r="D414" s="418">
        <f t="shared" si="27"/>
        <v>402</v>
      </c>
      <c r="E414" s="449" t="s">
        <v>1737</v>
      </c>
      <c r="F414" s="449" t="s">
        <v>1982</v>
      </c>
      <c r="G414" s="449" t="s">
        <v>1983</v>
      </c>
      <c r="H414" s="449" t="s">
        <v>1983</v>
      </c>
      <c r="I414" s="449" t="s">
        <v>403</v>
      </c>
      <c r="J414" s="449" t="s">
        <v>1739</v>
      </c>
      <c r="K414" s="449" t="s">
        <v>1984</v>
      </c>
      <c r="L414" s="449" t="s">
        <v>2041</v>
      </c>
      <c r="M414" s="449" t="str">
        <f t="shared" si="25"/>
        <v>Y</v>
      </c>
      <c r="N414" s="506" t="s">
        <v>2057</v>
      </c>
      <c r="O414" s="449" t="str">
        <f t="shared" si="26"/>
        <v>Y</v>
      </c>
      <c r="P414" s="449" t="s">
        <v>2046</v>
      </c>
      <c r="Q414" s="449" t="s">
        <v>2047</v>
      </c>
      <c r="R414" s="78"/>
      <c r="S414" s="502" t="s">
        <v>2058</v>
      </c>
      <c r="T414" s="502" t="s">
        <v>1989</v>
      </c>
      <c r="U414" s="502"/>
      <c r="V414" s="502"/>
      <c r="W414" s="502"/>
      <c r="X414" s="502"/>
      <c r="Y414" s="502"/>
      <c r="AA414" s="507"/>
      <c r="AB414" s="507"/>
      <c r="AC414" s="507"/>
      <c r="AD414" s="117"/>
      <c r="AE414" s="13"/>
      <c r="AF414" s="75"/>
      <c r="AG414" s="455" cm="1">
        <f t="array" ref="AG414">SUM(IF(ISBLANK(D414:Q414),1,0))</f>
        <v>0</v>
      </c>
      <c r="AH414" s="455" cm="1">
        <f t="array" ref="AH414">IF(SUM(IF(ISBLANK(S414:Y414),0,1))&gt;0,0,1)</f>
        <v>0</v>
      </c>
    </row>
    <row r="415" spans="1:34" s="31" customFormat="1" ht="30" customHeight="1" x14ac:dyDescent="0.35">
      <c r="A415" s="48">
        <f t="shared" si="24"/>
        <v>0</v>
      </c>
      <c r="D415" s="418">
        <f t="shared" si="27"/>
        <v>403</v>
      </c>
      <c r="E415" s="449" t="s">
        <v>1737</v>
      </c>
      <c r="F415" s="449" t="s">
        <v>1982</v>
      </c>
      <c r="G415" s="449" t="s">
        <v>1983</v>
      </c>
      <c r="H415" s="449" t="s">
        <v>1983</v>
      </c>
      <c r="I415" s="449" t="s">
        <v>403</v>
      </c>
      <c r="J415" s="449" t="s">
        <v>1739</v>
      </c>
      <c r="K415" s="449" t="s">
        <v>1984</v>
      </c>
      <c r="L415" s="449" t="s">
        <v>2041</v>
      </c>
      <c r="M415" s="449" t="str">
        <f t="shared" si="25"/>
        <v>Y</v>
      </c>
      <c r="N415" s="506" t="s">
        <v>2059</v>
      </c>
      <c r="O415" s="449" t="str">
        <f t="shared" si="26"/>
        <v>Y</v>
      </c>
      <c r="P415" s="449" t="s">
        <v>2060</v>
      </c>
      <c r="Q415" s="449" t="s">
        <v>2047</v>
      </c>
      <c r="R415" s="78"/>
      <c r="S415" s="502" t="s">
        <v>2061</v>
      </c>
      <c r="T415" s="502" t="s">
        <v>1989</v>
      </c>
      <c r="U415" s="502" t="s">
        <v>2062</v>
      </c>
      <c r="V415" s="502"/>
      <c r="W415" s="502"/>
      <c r="X415" s="502"/>
      <c r="Y415" s="502"/>
      <c r="AA415" s="507"/>
      <c r="AB415" s="507"/>
      <c r="AC415" s="507"/>
      <c r="AD415" s="117"/>
      <c r="AE415" s="13"/>
      <c r="AF415" s="75"/>
      <c r="AG415" s="455" cm="1">
        <f t="array" ref="AG415">SUM(IF(ISBLANK(D415:Q415),1,0))</f>
        <v>0</v>
      </c>
      <c r="AH415" s="455" cm="1">
        <f t="array" ref="AH415">IF(SUM(IF(ISBLANK(S415:Y415),0,1))&gt;0,0,1)</f>
        <v>0</v>
      </c>
    </row>
    <row r="416" spans="1:34" s="31" customFormat="1" ht="44.5" customHeight="1" x14ac:dyDescent="0.35">
      <c r="A416" s="48">
        <f t="shared" si="24"/>
        <v>0</v>
      </c>
      <c r="D416" s="418">
        <f t="shared" si="27"/>
        <v>404</v>
      </c>
      <c r="E416" s="449" t="s">
        <v>1737</v>
      </c>
      <c r="F416" s="449" t="s">
        <v>1982</v>
      </c>
      <c r="G416" s="449" t="s">
        <v>1983</v>
      </c>
      <c r="H416" s="449" t="s">
        <v>1983</v>
      </c>
      <c r="I416" s="449" t="s">
        <v>403</v>
      </c>
      <c r="J416" s="449" t="s">
        <v>1739</v>
      </c>
      <c r="K416" s="449" t="s">
        <v>1984</v>
      </c>
      <c r="L416" s="449" t="s">
        <v>2041</v>
      </c>
      <c r="M416" s="449" t="str">
        <f t="shared" si="25"/>
        <v>Y</v>
      </c>
      <c r="N416" s="506" t="s">
        <v>2063</v>
      </c>
      <c r="O416" s="449" t="str">
        <f t="shared" si="26"/>
        <v>Y</v>
      </c>
      <c r="P416" s="449" t="s">
        <v>2060</v>
      </c>
      <c r="Q416" s="449" t="s">
        <v>2047</v>
      </c>
      <c r="R416" s="78"/>
      <c r="S416" s="502" t="s">
        <v>2064</v>
      </c>
      <c r="T416" s="502" t="s">
        <v>1989</v>
      </c>
      <c r="U416" s="502" t="s">
        <v>2062</v>
      </c>
      <c r="V416" s="502"/>
      <c r="W416" s="502"/>
      <c r="X416" s="502"/>
      <c r="Y416" s="502"/>
      <c r="AA416" s="507"/>
      <c r="AB416" s="507"/>
      <c r="AC416" s="507"/>
      <c r="AD416" s="117"/>
      <c r="AE416" s="13"/>
      <c r="AF416" s="75"/>
      <c r="AG416" s="455" cm="1">
        <f t="array" ref="AG416">SUM(IF(ISBLANK(D416:Q416),1,0))</f>
        <v>0</v>
      </c>
      <c r="AH416" s="455" cm="1">
        <f t="array" ref="AH416">IF(SUM(IF(ISBLANK(S416:Y416),0,1))&gt;0,0,1)</f>
        <v>0</v>
      </c>
    </row>
    <row r="417" spans="1:34" s="31" customFormat="1" ht="56.5" customHeight="1" x14ac:dyDescent="0.35">
      <c r="A417" s="48">
        <f t="shared" si="24"/>
        <v>0</v>
      </c>
      <c r="D417" s="418">
        <f t="shared" si="27"/>
        <v>405</v>
      </c>
      <c r="E417" s="449" t="s">
        <v>1737</v>
      </c>
      <c r="F417" s="449" t="s">
        <v>1982</v>
      </c>
      <c r="G417" s="449" t="s">
        <v>1983</v>
      </c>
      <c r="H417" s="449" t="s">
        <v>1983</v>
      </c>
      <c r="I417" s="449" t="s">
        <v>403</v>
      </c>
      <c r="J417" s="449" t="s">
        <v>1739</v>
      </c>
      <c r="K417" s="449" t="s">
        <v>1984</v>
      </c>
      <c r="L417" s="449" t="s">
        <v>2041</v>
      </c>
      <c r="M417" s="449" t="str">
        <f t="shared" si="25"/>
        <v>Y</v>
      </c>
      <c r="N417" s="506" t="s">
        <v>2065</v>
      </c>
      <c r="O417" s="449" t="str">
        <f t="shared" si="26"/>
        <v>Y</v>
      </c>
      <c r="P417" s="449" t="s">
        <v>2066</v>
      </c>
      <c r="Q417" s="449" t="s">
        <v>2047</v>
      </c>
      <c r="R417" s="78"/>
      <c r="S417" s="502" t="s">
        <v>2067</v>
      </c>
      <c r="T417" s="502" t="s">
        <v>1989</v>
      </c>
      <c r="U417" s="502"/>
      <c r="V417" s="502"/>
      <c r="W417" s="502"/>
      <c r="X417" s="502"/>
      <c r="Y417" s="502"/>
      <c r="AA417" s="507"/>
      <c r="AB417" s="507"/>
      <c r="AC417" s="507"/>
      <c r="AD417" s="117"/>
      <c r="AE417" s="13"/>
      <c r="AF417" s="75"/>
      <c r="AG417" s="455" cm="1">
        <f t="array" ref="AG417">SUM(IF(ISBLANK(D417:Q417),1,0))</f>
        <v>0</v>
      </c>
      <c r="AH417" s="455" cm="1">
        <f t="array" ref="AH417">IF(SUM(IF(ISBLANK(S417:Y417),0,1))&gt;0,0,1)</f>
        <v>0</v>
      </c>
    </row>
    <row r="418" spans="1:34" s="31" customFormat="1" ht="30" customHeight="1" x14ac:dyDescent="0.35">
      <c r="A418" s="48">
        <f t="shared" si="24"/>
        <v>0</v>
      </c>
      <c r="D418" s="418">
        <f t="shared" si="27"/>
        <v>406</v>
      </c>
      <c r="E418" s="449" t="s">
        <v>1737</v>
      </c>
      <c r="F418" s="449" t="s">
        <v>1982</v>
      </c>
      <c r="G418" s="449" t="s">
        <v>1983</v>
      </c>
      <c r="H418" s="449" t="s">
        <v>1983</v>
      </c>
      <c r="I418" s="449" t="s">
        <v>403</v>
      </c>
      <c r="J418" s="449" t="s">
        <v>1739</v>
      </c>
      <c r="K418" s="449" t="s">
        <v>1984</v>
      </c>
      <c r="L418" s="449" t="s">
        <v>2041</v>
      </c>
      <c r="M418" s="449" t="str">
        <f t="shared" si="25"/>
        <v>Y</v>
      </c>
      <c r="N418" s="506" t="s">
        <v>2068</v>
      </c>
      <c r="O418" s="449" t="str">
        <f t="shared" si="26"/>
        <v>Y</v>
      </c>
      <c r="P418" s="449" t="s">
        <v>2069</v>
      </c>
      <c r="Q418" s="449" t="s">
        <v>1987</v>
      </c>
      <c r="R418" s="78"/>
      <c r="S418" s="502" t="s">
        <v>2070</v>
      </c>
      <c r="T418" s="502" t="s">
        <v>1989</v>
      </c>
      <c r="U418" s="502" t="s">
        <v>2071</v>
      </c>
      <c r="V418" s="502"/>
      <c r="W418" s="502"/>
      <c r="X418" s="502"/>
      <c r="Y418" s="502"/>
      <c r="AA418" s="507"/>
      <c r="AB418" s="507"/>
      <c r="AC418" s="507"/>
      <c r="AD418" s="117"/>
      <c r="AE418" s="13"/>
      <c r="AF418" s="75"/>
      <c r="AG418" s="455" cm="1">
        <f t="array" ref="AG418">SUM(IF(ISBLANK(D418:Q418),1,0))</f>
        <v>0</v>
      </c>
      <c r="AH418" s="455" cm="1">
        <f t="array" ref="AH418">IF(SUM(IF(ISBLANK(S418:Y418),0,1))&gt;0,0,1)</f>
        <v>0</v>
      </c>
    </row>
    <row r="419" spans="1:34" s="31" customFormat="1" ht="30" customHeight="1" x14ac:dyDescent="0.35">
      <c r="A419" s="48">
        <f t="shared" si="24"/>
        <v>0</v>
      </c>
      <c r="D419" s="418">
        <f t="shared" si="27"/>
        <v>407</v>
      </c>
      <c r="E419" s="449" t="s">
        <v>1737</v>
      </c>
      <c r="F419" s="449" t="s">
        <v>1165</v>
      </c>
      <c r="G419" s="449" t="s">
        <v>2072</v>
      </c>
      <c r="H419" s="449" t="s">
        <v>1644</v>
      </c>
      <c r="I419" s="449" t="s">
        <v>2072</v>
      </c>
      <c r="J419" s="449" t="s">
        <v>1739</v>
      </c>
      <c r="K419" s="449" t="s">
        <v>2073</v>
      </c>
      <c r="L419" s="449" t="s">
        <v>2074</v>
      </c>
      <c r="M419" s="449" t="str">
        <f t="shared" si="25"/>
        <v>Y</v>
      </c>
      <c r="N419" s="449" t="s">
        <v>2075</v>
      </c>
      <c r="O419" s="449" t="str">
        <f t="shared" si="26"/>
        <v>Y</v>
      </c>
      <c r="P419" s="449" t="s">
        <v>2076</v>
      </c>
      <c r="Q419" s="449" t="s">
        <v>2077</v>
      </c>
      <c r="R419" s="78"/>
      <c r="S419" s="502" t="s">
        <v>2078</v>
      </c>
      <c r="T419" s="502" t="s">
        <v>2079</v>
      </c>
      <c r="U419" s="502"/>
      <c r="V419" s="502"/>
      <c r="W419" s="502"/>
      <c r="X419" s="502"/>
      <c r="Y419" s="502"/>
      <c r="AA419" s="507"/>
      <c r="AB419" s="507"/>
      <c r="AC419" s="507"/>
      <c r="AD419" s="117"/>
      <c r="AE419" s="13"/>
      <c r="AF419" s="75"/>
      <c r="AG419" s="455" cm="1">
        <f t="array" ref="AG419">SUM(IF(ISBLANK(D419:Q419),1,0))</f>
        <v>0</v>
      </c>
      <c r="AH419" s="455" cm="1">
        <f t="array" ref="AH419">IF(SUM(IF(ISBLANK(S419:Y419),0,1))&gt;0,0,1)</f>
        <v>0</v>
      </c>
    </row>
    <row r="420" spans="1:34" s="31" customFormat="1" ht="30" customHeight="1" x14ac:dyDescent="0.35">
      <c r="A420" s="48">
        <f t="shared" si="24"/>
        <v>0</v>
      </c>
      <c r="D420" s="418">
        <f t="shared" si="27"/>
        <v>408</v>
      </c>
      <c r="E420" s="449" t="s">
        <v>1737</v>
      </c>
      <c r="F420" s="449" t="s">
        <v>1165</v>
      </c>
      <c r="G420" s="449" t="s">
        <v>2072</v>
      </c>
      <c r="H420" s="449" t="s">
        <v>1644</v>
      </c>
      <c r="I420" s="449" t="s">
        <v>2072</v>
      </c>
      <c r="J420" s="449" t="s">
        <v>1739</v>
      </c>
      <c r="K420" s="449" t="s">
        <v>2073</v>
      </c>
      <c r="L420" s="449" t="s">
        <v>2074</v>
      </c>
      <c r="M420" s="449" t="str">
        <f t="shared" si="25"/>
        <v>Y</v>
      </c>
      <c r="N420" s="449" t="s">
        <v>2075</v>
      </c>
      <c r="O420" s="449" t="str">
        <f t="shared" si="26"/>
        <v>Y</v>
      </c>
      <c r="P420" s="449" t="s">
        <v>2080</v>
      </c>
      <c r="Q420" s="449" t="s">
        <v>2081</v>
      </c>
      <c r="R420" s="78"/>
      <c r="S420" s="502" t="s">
        <v>2078</v>
      </c>
      <c r="T420" s="502" t="s">
        <v>2079</v>
      </c>
      <c r="U420" s="502"/>
      <c r="V420" s="502"/>
      <c r="W420" s="502"/>
      <c r="X420" s="502"/>
      <c r="Y420" s="502"/>
      <c r="AA420" s="507"/>
      <c r="AB420" s="507"/>
      <c r="AC420" s="507"/>
      <c r="AD420" s="117"/>
      <c r="AE420" s="13"/>
      <c r="AF420" s="75"/>
      <c r="AG420" s="455" cm="1">
        <f t="array" ref="AG420">SUM(IF(ISBLANK(D420:Q420),1,0))</f>
        <v>0</v>
      </c>
      <c r="AH420" s="455" cm="1">
        <f t="array" ref="AH420">IF(SUM(IF(ISBLANK(S420:Y420),0,1))&gt;0,0,1)</f>
        <v>0</v>
      </c>
    </row>
    <row r="421" spans="1:34" s="31" customFormat="1" ht="30" customHeight="1" x14ac:dyDescent="0.35">
      <c r="A421" s="48">
        <f t="shared" si="24"/>
        <v>0</v>
      </c>
      <c r="D421" s="418">
        <f t="shared" si="27"/>
        <v>409</v>
      </c>
      <c r="E421" s="449" t="s">
        <v>1737</v>
      </c>
      <c r="F421" s="449" t="s">
        <v>1165</v>
      </c>
      <c r="G421" s="449" t="s">
        <v>2072</v>
      </c>
      <c r="H421" s="449" t="s">
        <v>1644</v>
      </c>
      <c r="I421" s="449" t="s">
        <v>2072</v>
      </c>
      <c r="J421" s="449" t="s">
        <v>1739</v>
      </c>
      <c r="K421" s="449" t="s">
        <v>2073</v>
      </c>
      <c r="L421" s="449" t="s">
        <v>2074</v>
      </c>
      <c r="M421" s="449" t="str">
        <f t="shared" si="25"/>
        <v>Y</v>
      </c>
      <c r="N421" s="449" t="s">
        <v>2075</v>
      </c>
      <c r="O421" s="449" t="str">
        <f t="shared" si="26"/>
        <v>Y</v>
      </c>
      <c r="P421" s="449" t="s">
        <v>2082</v>
      </c>
      <c r="Q421" s="449" t="s">
        <v>2077</v>
      </c>
      <c r="R421" s="78"/>
      <c r="S421" s="502" t="s">
        <v>2078</v>
      </c>
      <c r="T421" s="502" t="s">
        <v>2083</v>
      </c>
      <c r="U421" s="502" t="s">
        <v>2079</v>
      </c>
      <c r="V421" s="502"/>
      <c r="W421" s="502"/>
      <c r="X421" s="502"/>
      <c r="Y421" s="502"/>
      <c r="AA421" s="507"/>
      <c r="AB421" s="507"/>
      <c r="AC421" s="507"/>
      <c r="AD421" s="117"/>
      <c r="AE421" s="13"/>
      <c r="AF421" s="75"/>
      <c r="AG421" s="455" cm="1">
        <f t="array" ref="AG421">SUM(IF(ISBLANK(D421:Q421),1,0))</f>
        <v>0</v>
      </c>
      <c r="AH421" s="455" cm="1">
        <f t="array" ref="AH421">IF(SUM(IF(ISBLANK(S421:Y421),0,1))&gt;0,0,1)</f>
        <v>0</v>
      </c>
    </row>
    <row r="422" spans="1:34" s="31" customFormat="1" ht="30" customHeight="1" x14ac:dyDescent="0.35">
      <c r="A422" s="48">
        <f t="shared" si="24"/>
        <v>0</v>
      </c>
      <c r="D422" s="418">
        <f t="shared" si="27"/>
        <v>410</v>
      </c>
      <c r="E422" s="449" t="s">
        <v>1737</v>
      </c>
      <c r="F422" s="449" t="s">
        <v>1165</v>
      </c>
      <c r="G422" s="449" t="s">
        <v>2072</v>
      </c>
      <c r="H422" s="449" t="s">
        <v>1644</v>
      </c>
      <c r="I422" s="449" t="s">
        <v>1509</v>
      </c>
      <c r="J422" s="449" t="s">
        <v>1739</v>
      </c>
      <c r="K422" s="449" t="s">
        <v>2073</v>
      </c>
      <c r="L422" s="449" t="s">
        <v>2074</v>
      </c>
      <c r="M422" s="449" t="str">
        <f t="shared" si="25"/>
        <v>Y</v>
      </c>
      <c r="N422" s="449" t="s">
        <v>2075</v>
      </c>
      <c r="O422" s="449" t="str">
        <f t="shared" si="26"/>
        <v>Y</v>
      </c>
      <c r="P422" s="449" t="s">
        <v>2084</v>
      </c>
      <c r="Q422" s="449" t="s">
        <v>2077</v>
      </c>
      <c r="R422" s="78"/>
      <c r="S422" s="502" t="s">
        <v>2078</v>
      </c>
      <c r="T422" s="502" t="s">
        <v>2079</v>
      </c>
      <c r="U422" s="502"/>
      <c r="V422" s="502"/>
      <c r="W422" s="502"/>
      <c r="X422" s="502"/>
      <c r="Y422" s="502"/>
      <c r="AA422" s="507"/>
      <c r="AB422" s="507"/>
      <c r="AC422" s="507"/>
      <c r="AD422" s="117"/>
      <c r="AE422" s="13"/>
      <c r="AF422" s="75"/>
      <c r="AG422" s="455" cm="1">
        <f t="array" ref="AG422">SUM(IF(ISBLANK(D422:Q422),1,0))</f>
        <v>0</v>
      </c>
      <c r="AH422" s="455" cm="1">
        <f t="array" ref="AH422">IF(SUM(IF(ISBLANK(S422:Y422),0,1))&gt;0,0,1)</f>
        <v>0</v>
      </c>
    </row>
    <row r="423" spans="1:34" s="31" customFormat="1" ht="30" customHeight="1" x14ac:dyDescent="0.35">
      <c r="A423" s="48">
        <f t="shared" si="24"/>
        <v>0</v>
      </c>
      <c r="D423" s="418">
        <f t="shared" si="27"/>
        <v>411</v>
      </c>
      <c r="E423" s="449" t="s">
        <v>1737</v>
      </c>
      <c r="F423" s="449" t="s">
        <v>1165</v>
      </c>
      <c r="G423" s="449" t="s">
        <v>2072</v>
      </c>
      <c r="H423" s="449" t="s">
        <v>1644</v>
      </c>
      <c r="I423" s="449" t="s">
        <v>1369</v>
      </c>
      <c r="J423" s="449" t="s">
        <v>1739</v>
      </c>
      <c r="K423" s="449" t="s">
        <v>2073</v>
      </c>
      <c r="L423" s="449" t="s">
        <v>2074</v>
      </c>
      <c r="M423" s="449" t="str">
        <f t="shared" si="25"/>
        <v>Y</v>
      </c>
      <c r="N423" s="449" t="s">
        <v>2075</v>
      </c>
      <c r="O423" s="449" t="str">
        <f t="shared" si="26"/>
        <v>Y</v>
      </c>
      <c r="P423" s="449" t="s">
        <v>2085</v>
      </c>
      <c r="Q423" s="449" t="s">
        <v>2077</v>
      </c>
      <c r="R423" s="78"/>
      <c r="S423" s="502" t="s">
        <v>2078</v>
      </c>
      <c r="T423" s="502" t="e">
        <v>#N/A</v>
      </c>
      <c r="U423" s="502"/>
      <c r="V423" s="502"/>
      <c r="W423" s="502"/>
      <c r="X423" s="502"/>
      <c r="Y423" s="502"/>
      <c r="AA423" s="507"/>
      <c r="AB423" s="507"/>
      <c r="AC423" s="507"/>
      <c r="AD423" s="117"/>
      <c r="AE423" s="13"/>
      <c r="AF423" s="75"/>
      <c r="AG423" s="455" cm="1">
        <f t="array" ref="AG423">SUM(IF(ISBLANK(D423:Q423),1,0))</f>
        <v>0</v>
      </c>
      <c r="AH423" s="455" cm="1">
        <f t="array" ref="AH423">IF(SUM(IF(ISBLANK(S423:Y423),0,1))&gt;0,0,1)</f>
        <v>0</v>
      </c>
    </row>
    <row r="424" spans="1:34" s="31" customFormat="1" ht="30" customHeight="1" x14ac:dyDescent="0.35">
      <c r="A424" s="48">
        <f t="shared" si="24"/>
        <v>0</v>
      </c>
      <c r="D424" s="418">
        <f t="shared" si="27"/>
        <v>412</v>
      </c>
      <c r="E424" s="449" t="s">
        <v>1737</v>
      </c>
      <c r="F424" s="449" t="s">
        <v>1165</v>
      </c>
      <c r="G424" s="449" t="s">
        <v>2072</v>
      </c>
      <c r="H424" s="449" t="s">
        <v>1644</v>
      </c>
      <c r="I424" s="449" t="s">
        <v>2072</v>
      </c>
      <c r="J424" s="449" t="s">
        <v>1739</v>
      </c>
      <c r="K424" s="449" t="s">
        <v>2073</v>
      </c>
      <c r="L424" s="449" t="s">
        <v>2074</v>
      </c>
      <c r="M424" s="449" t="str">
        <f t="shared" si="25"/>
        <v>Y</v>
      </c>
      <c r="N424" s="449" t="s">
        <v>2075</v>
      </c>
      <c r="O424" s="449" t="str">
        <f t="shared" si="26"/>
        <v>Y</v>
      </c>
      <c r="P424" s="449" t="s">
        <v>2086</v>
      </c>
      <c r="Q424" s="449" t="s">
        <v>2081</v>
      </c>
      <c r="R424" s="78"/>
      <c r="S424" s="502" t="s">
        <v>2078</v>
      </c>
      <c r="T424" s="502" t="s">
        <v>2079</v>
      </c>
      <c r="U424" s="502"/>
      <c r="V424" s="502"/>
      <c r="W424" s="502"/>
      <c r="X424" s="502"/>
      <c r="Y424" s="502"/>
      <c r="AA424" s="507"/>
      <c r="AB424" s="507"/>
      <c r="AC424" s="507"/>
      <c r="AD424" s="117"/>
      <c r="AE424" s="13"/>
      <c r="AF424" s="75"/>
      <c r="AG424" s="455" cm="1">
        <f t="array" ref="AG424">SUM(IF(ISBLANK(D424:Q424),1,0))</f>
        <v>0</v>
      </c>
      <c r="AH424" s="455" cm="1">
        <f t="array" ref="AH424">IF(SUM(IF(ISBLANK(S424:Y424),0,1))&gt;0,0,1)</f>
        <v>0</v>
      </c>
    </row>
    <row r="425" spans="1:34" s="31" customFormat="1" ht="30" customHeight="1" x14ac:dyDescent="0.35">
      <c r="A425" s="48">
        <f t="shared" si="24"/>
        <v>0</v>
      </c>
      <c r="D425" s="418">
        <f t="shared" si="27"/>
        <v>413</v>
      </c>
      <c r="E425" s="449" t="s">
        <v>1737</v>
      </c>
      <c r="F425" s="449" t="s">
        <v>1165</v>
      </c>
      <c r="G425" s="449" t="s">
        <v>2072</v>
      </c>
      <c r="H425" s="449" t="s">
        <v>1196</v>
      </c>
      <c r="I425" s="449" t="s">
        <v>2072</v>
      </c>
      <c r="J425" s="449" t="s">
        <v>1739</v>
      </c>
      <c r="K425" s="449" t="s">
        <v>2073</v>
      </c>
      <c r="L425" s="449" t="s">
        <v>2074</v>
      </c>
      <c r="M425" s="449" t="str">
        <f t="shared" si="25"/>
        <v>Y</v>
      </c>
      <c r="N425" s="449" t="s">
        <v>2087</v>
      </c>
      <c r="O425" s="449" t="str">
        <f t="shared" si="26"/>
        <v>Y</v>
      </c>
      <c r="P425" s="449" t="s">
        <v>2088</v>
      </c>
      <c r="Q425" s="449" t="s">
        <v>2081</v>
      </c>
      <c r="R425" s="78"/>
      <c r="S425" s="502" t="s">
        <v>2078</v>
      </c>
      <c r="T425" s="502" t="s">
        <v>2079</v>
      </c>
      <c r="U425" s="502"/>
      <c r="V425" s="502"/>
      <c r="W425" s="502"/>
      <c r="X425" s="502"/>
      <c r="Y425" s="502"/>
      <c r="AA425" s="507"/>
      <c r="AB425" s="507"/>
      <c r="AC425" s="507"/>
      <c r="AD425" s="117"/>
      <c r="AE425" s="13"/>
      <c r="AF425" s="75"/>
      <c r="AG425" s="455" cm="1">
        <f t="array" ref="AG425">SUM(IF(ISBLANK(D425:Q425),1,0))</f>
        <v>0</v>
      </c>
      <c r="AH425" s="455" cm="1">
        <f t="array" ref="AH425">IF(SUM(IF(ISBLANK(S425:Y425),0,1))&gt;0,0,1)</f>
        <v>0</v>
      </c>
    </row>
    <row r="426" spans="1:34" s="31" customFormat="1" ht="30" customHeight="1" x14ac:dyDescent="0.35">
      <c r="A426" s="48">
        <f t="shared" si="24"/>
        <v>0</v>
      </c>
      <c r="D426" s="418">
        <f t="shared" si="27"/>
        <v>414</v>
      </c>
      <c r="E426" s="449" t="s">
        <v>1737</v>
      </c>
      <c r="F426" s="449" t="s">
        <v>1165</v>
      </c>
      <c r="G426" s="449" t="s">
        <v>2072</v>
      </c>
      <c r="H426" s="449" t="s">
        <v>1196</v>
      </c>
      <c r="I426" s="449" t="s">
        <v>2072</v>
      </c>
      <c r="J426" s="449" t="s">
        <v>1739</v>
      </c>
      <c r="K426" s="449" t="s">
        <v>2073</v>
      </c>
      <c r="L426" s="449" t="s">
        <v>2074</v>
      </c>
      <c r="M426" s="449" t="str">
        <f t="shared" si="25"/>
        <v>Y</v>
      </c>
      <c r="N426" s="449" t="s">
        <v>2087</v>
      </c>
      <c r="O426" s="449" t="str">
        <f t="shared" si="26"/>
        <v>Y</v>
      </c>
      <c r="P426" s="449" t="s">
        <v>2089</v>
      </c>
      <c r="Q426" s="449" t="s">
        <v>2081</v>
      </c>
      <c r="R426" s="78"/>
      <c r="S426" s="502" t="s">
        <v>2078</v>
      </c>
      <c r="T426" s="502" t="s">
        <v>2090</v>
      </c>
      <c r="U426" s="502" t="s">
        <v>2079</v>
      </c>
      <c r="V426" s="502"/>
      <c r="W426" s="502"/>
      <c r="X426" s="502"/>
      <c r="Y426" s="502"/>
      <c r="AA426" s="507"/>
      <c r="AB426" s="507"/>
      <c r="AC426" s="507"/>
      <c r="AD426" s="117"/>
      <c r="AE426" s="13"/>
      <c r="AF426" s="75"/>
      <c r="AG426" s="455" cm="1">
        <f t="array" ref="AG426">SUM(IF(ISBLANK(D426:Q426),1,0))</f>
        <v>0</v>
      </c>
      <c r="AH426" s="455" cm="1">
        <f t="array" ref="AH426">IF(SUM(IF(ISBLANK(S426:Y426),0,1))&gt;0,0,1)</f>
        <v>0</v>
      </c>
    </row>
    <row r="427" spans="1:34" s="31" customFormat="1" ht="30" customHeight="1" x14ac:dyDescent="0.35">
      <c r="A427" s="48">
        <f t="shared" si="24"/>
        <v>0</v>
      </c>
      <c r="D427" s="418">
        <f t="shared" si="27"/>
        <v>415</v>
      </c>
      <c r="E427" s="449" t="s">
        <v>1737</v>
      </c>
      <c r="F427" s="449" t="s">
        <v>1165</v>
      </c>
      <c r="G427" s="449" t="s">
        <v>2072</v>
      </c>
      <c r="H427" s="449" t="s">
        <v>1196</v>
      </c>
      <c r="I427" s="449" t="s">
        <v>2072</v>
      </c>
      <c r="J427" s="449" t="s">
        <v>1739</v>
      </c>
      <c r="K427" s="449" t="s">
        <v>2073</v>
      </c>
      <c r="L427" s="449" t="s">
        <v>2074</v>
      </c>
      <c r="M427" s="449" t="str">
        <f t="shared" si="25"/>
        <v>Y</v>
      </c>
      <c r="N427" s="449" t="s">
        <v>2087</v>
      </c>
      <c r="O427" s="449" t="str">
        <f t="shared" si="26"/>
        <v>Y</v>
      </c>
      <c r="P427" s="449" t="s">
        <v>2091</v>
      </c>
      <c r="Q427" s="449" t="s">
        <v>2081</v>
      </c>
      <c r="R427" s="78"/>
      <c r="S427" s="502" t="s">
        <v>2078</v>
      </c>
      <c r="T427" s="502" t="s">
        <v>2092</v>
      </c>
      <c r="U427" s="502" t="s">
        <v>2079</v>
      </c>
      <c r="V427" s="502"/>
      <c r="W427" s="502"/>
      <c r="X427" s="502"/>
      <c r="Y427" s="502"/>
      <c r="AA427" s="507"/>
      <c r="AB427" s="507"/>
      <c r="AC427" s="507"/>
      <c r="AD427" s="117"/>
      <c r="AE427" s="13"/>
      <c r="AF427" s="75"/>
      <c r="AG427" s="455" cm="1">
        <f t="array" ref="AG427">SUM(IF(ISBLANK(D427:Q427),1,0))</f>
        <v>0</v>
      </c>
      <c r="AH427" s="455" cm="1">
        <f t="array" ref="AH427">IF(SUM(IF(ISBLANK(S427:Y427),0,1))&gt;0,0,1)</f>
        <v>0</v>
      </c>
    </row>
    <row r="428" spans="1:34" s="31" customFormat="1" ht="30" customHeight="1" x14ac:dyDescent="0.35">
      <c r="A428" s="48">
        <f t="shared" si="24"/>
        <v>0</v>
      </c>
      <c r="D428" s="418">
        <f t="shared" si="27"/>
        <v>416</v>
      </c>
      <c r="E428" s="449" t="s">
        <v>1737</v>
      </c>
      <c r="F428" s="449" t="s">
        <v>1165</v>
      </c>
      <c r="G428" s="449" t="s">
        <v>2072</v>
      </c>
      <c r="H428" s="449" t="s">
        <v>1196</v>
      </c>
      <c r="I428" s="449" t="s">
        <v>2072</v>
      </c>
      <c r="J428" s="449" t="s">
        <v>1739</v>
      </c>
      <c r="K428" s="449" t="s">
        <v>2073</v>
      </c>
      <c r="L428" s="449" t="s">
        <v>2074</v>
      </c>
      <c r="M428" s="449" t="str">
        <f t="shared" si="25"/>
        <v>Y</v>
      </c>
      <c r="N428" s="449" t="s">
        <v>2087</v>
      </c>
      <c r="O428" s="449" t="str">
        <f t="shared" si="26"/>
        <v>Y</v>
      </c>
      <c r="P428" s="449" t="s">
        <v>2093</v>
      </c>
      <c r="Q428" s="449" t="s">
        <v>2081</v>
      </c>
      <c r="R428" s="78"/>
      <c r="S428" s="502" t="s">
        <v>2078</v>
      </c>
      <c r="T428" s="502" t="s">
        <v>2094</v>
      </c>
      <c r="U428" s="502" t="s">
        <v>2079</v>
      </c>
      <c r="V428" s="502"/>
      <c r="W428" s="502"/>
      <c r="X428" s="502"/>
      <c r="Y428" s="502"/>
      <c r="AA428" s="507"/>
      <c r="AB428" s="507"/>
      <c r="AC428" s="507"/>
      <c r="AD428" s="117"/>
      <c r="AE428" s="13"/>
      <c r="AF428" s="75"/>
      <c r="AG428" s="455" cm="1">
        <f t="array" ref="AG428">SUM(IF(ISBLANK(D428:Q428),1,0))</f>
        <v>0</v>
      </c>
      <c r="AH428" s="455" cm="1">
        <f t="array" ref="AH428">IF(SUM(IF(ISBLANK(S428:Y428),0,1))&gt;0,0,1)</f>
        <v>0</v>
      </c>
    </row>
    <row r="429" spans="1:34" s="31" customFormat="1" ht="30" customHeight="1" x14ac:dyDescent="0.35">
      <c r="A429" s="48">
        <f t="shared" si="24"/>
        <v>0</v>
      </c>
      <c r="D429" s="418">
        <f t="shared" si="27"/>
        <v>417</v>
      </c>
      <c r="E429" s="449" t="s">
        <v>1737</v>
      </c>
      <c r="F429" s="449" t="s">
        <v>1165</v>
      </c>
      <c r="G429" s="449" t="s">
        <v>2072</v>
      </c>
      <c r="H429" s="449" t="s">
        <v>1196</v>
      </c>
      <c r="I429" s="449" t="s">
        <v>2072</v>
      </c>
      <c r="J429" s="449" t="s">
        <v>1739</v>
      </c>
      <c r="K429" s="449" t="s">
        <v>2073</v>
      </c>
      <c r="L429" s="449" t="s">
        <v>2074</v>
      </c>
      <c r="M429" s="449" t="str">
        <f t="shared" si="25"/>
        <v>Y</v>
      </c>
      <c r="N429" s="449" t="s">
        <v>2087</v>
      </c>
      <c r="O429" s="449" t="str">
        <f t="shared" si="26"/>
        <v>Y</v>
      </c>
      <c r="P429" s="449" t="s">
        <v>2095</v>
      </c>
      <c r="Q429" s="449" t="s">
        <v>2081</v>
      </c>
      <c r="R429" s="78"/>
      <c r="S429" s="502" t="s">
        <v>2078</v>
      </c>
      <c r="T429" s="502" t="s">
        <v>2096</v>
      </c>
      <c r="U429" s="502" t="s">
        <v>2079</v>
      </c>
      <c r="V429" s="502"/>
      <c r="W429" s="502"/>
      <c r="X429" s="502"/>
      <c r="Y429" s="502"/>
      <c r="AA429" s="507"/>
      <c r="AB429" s="507"/>
      <c r="AC429" s="507"/>
      <c r="AD429" s="117"/>
      <c r="AE429" s="13"/>
      <c r="AF429" s="75"/>
      <c r="AG429" s="455" cm="1">
        <f t="array" ref="AG429">SUM(IF(ISBLANK(D429:Q429),1,0))</f>
        <v>0</v>
      </c>
      <c r="AH429" s="455" cm="1">
        <f t="array" ref="AH429">IF(SUM(IF(ISBLANK(S429:Y429),0,1))&gt;0,0,1)</f>
        <v>0</v>
      </c>
    </row>
    <row r="430" spans="1:34" s="31" customFormat="1" ht="30" customHeight="1" x14ac:dyDescent="0.35">
      <c r="A430" s="48">
        <f t="shared" si="24"/>
        <v>0</v>
      </c>
      <c r="D430" s="418">
        <f t="shared" si="27"/>
        <v>418</v>
      </c>
      <c r="E430" s="449" t="s">
        <v>1737</v>
      </c>
      <c r="F430" s="449" t="s">
        <v>1165</v>
      </c>
      <c r="G430" s="449" t="s">
        <v>2072</v>
      </c>
      <c r="H430" s="449" t="s">
        <v>1196</v>
      </c>
      <c r="I430" s="449" t="s">
        <v>2072</v>
      </c>
      <c r="J430" s="449" t="s">
        <v>1739</v>
      </c>
      <c r="K430" s="449" t="s">
        <v>2073</v>
      </c>
      <c r="L430" s="449" t="s">
        <v>2074</v>
      </c>
      <c r="M430" s="449" t="str">
        <f t="shared" si="25"/>
        <v>Y</v>
      </c>
      <c r="N430" s="449" t="s">
        <v>2087</v>
      </c>
      <c r="O430" s="449" t="str">
        <f t="shared" si="26"/>
        <v>Y</v>
      </c>
      <c r="P430" s="449" t="s">
        <v>2097</v>
      </c>
      <c r="Q430" s="449" t="s">
        <v>2081</v>
      </c>
      <c r="R430" s="78"/>
      <c r="S430" s="502" t="s">
        <v>2078</v>
      </c>
      <c r="T430" s="502" t="s">
        <v>2098</v>
      </c>
      <c r="U430" s="502" t="s">
        <v>2079</v>
      </c>
      <c r="V430" s="502"/>
      <c r="W430" s="502"/>
      <c r="X430" s="502"/>
      <c r="Y430" s="502"/>
      <c r="AA430" s="507"/>
      <c r="AB430" s="507"/>
      <c r="AC430" s="507"/>
      <c r="AD430" s="117"/>
      <c r="AE430" s="13"/>
      <c r="AF430" s="75"/>
      <c r="AG430" s="455" cm="1">
        <f t="array" ref="AG430">SUM(IF(ISBLANK(D430:Q430),1,0))</f>
        <v>0</v>
      </c>
      <c r="AH430" s="455" cm="1">
        <f t="array" ref="AH430">IF(SUM(IF(ISBLANK(S430:Y430),0,1))&gt;0,0,1)</f>
        <v>0</v>
      </c>
    </row>
    <row r="431" spans="1:34" s="31" customFormat="1" ht="30" customHeight="1" x14ac:dyDescent="0.35">
      <c r="A431" s="48">
        <f t="shared" si="24"/>
        <v>0</v>
      </c>
      <c r="D431" s="418">
        <f t="shared" si="27"/>
        <v>419</v>
      </c>
      <c r="E431" s="449" t="s">
        <v>1737</v>
      </c>
      <c r="F431" s="449" t="s">
        <v>1165</v>
      </c>
      <c r="G431" s="449" t="s">
        <v>2072</v>
      </c>
      <c r="H431" s="449" t="s">
        <v>1196</v>
      </c>
      <c r="I431" s="449" t="s">
        <v>2072</v>
      </c>
      <c r="J431" s="449" t="s">
        <v>1739</v>
      </c>
      <c r="K431" s="449" t="s">
        <v>2073</v>
      </c>
      <c r="L431" s="449" t="s">
        <v>2074</v>
      </c>
      <c r="M431" s="449" t="str">
        <f t="shared" si="25"/>
        <v>Y</v>
      </c>
      <c r="N431" s="449" t="s">
        <v>2087</v>
      </c>
      <c r="O431" s="449" t="str">
        <f t="shared" si="26"/>
        <v>Y</v>
      </c>
      <c r="P431" s="449" t="s">
        <v>2099</v>
      </c>
      <c r="Q431" s="449" t="s">
        <v>2081</v>
      </c>
      <c r="R431" s="78"/>
      <c r="S431" s="502" t="s">
        <v>2078</v>
      </c>
      <c r="T431" s="502" t="s">
        <v>2100</v>
      </c>
      <c r="U431" s="502" t="s">
        <v>2079</v>
      </c>
      <c r="V431" s="502"/>
      <c r="W431" s="502"/>
      <c r="X431" s="502"/>
      <c r="Y431" s="502"/>
      <c r="AA431" s="507"/>
      <c r="AB431" s="507"/>
      <c r="AC431" s="507"/>
      <c r="AD431" s="117"/>
      <c r="AE431" s="13"/>
      <c r="AF431" s="75"/>
      <c r="AG431" s="455" cm="1">
        <f t="array" ref="AG431">SUM(IF(ISBLANK(D431:Q431),1,0))</f>
        <v>0</v>
      </c>
      <c r="AH431" s="455" cm="1">
        <f t="array" ref="AH431">IF(SUM(IF(ISBLANK(S431:Y431),0,1))&gt;0,0,1)</f>
        <v>0</v>
      </c>
    </row>
    <row r="432" spans="1:34" s="31" customFormat="1" ht="30" customHeight="1" x14ac:dyDescent="0.35">
      <c r="A432" s="48">
        <f t="shared" si="24"/>
        <v>0</v>
      </c>
      <c r="D432" s="418">
        <f t="shared" si="27"/>
        <v>420</v>
      </c>
      <c r="E432" s="449" t="s">
        <v>1737</v>
      </c>
      <c r="F432" s="449" t="s">
        <v>1165</v>
      </c>
      <c r="G432" s="449" t="s">
        <v>2072</v>
      </c>
      <c r="H432" s="449" t="s">
        <v>1196</v>
      </c>
      <c r="I432" s="449" t="s">
        <v>2072</v>
      </c>
      <c r="J432" s="449" t="s">
        <v>1739</v>
      </c>
      <c r="K432" s="449" t="s">
        <v>2073</v>
      </c>
      <c r="L432" s="449" t="s">
        <v>2074</v>
      </c>
      <c r="M432" s="449" t="str">
        <f t="shared" si="25"/>
        <v>Y</v>
      </c>
      <c r="N432" s="449" t="s">
        <v>2087</v>
      </c>
      <c r="O432" s="449" t="str">
        <f t="shared" si="26"/>
        <v>Y</v>
      </c>
      <c r="P432" s="449" t="s">
        <v>2101</v>
      </c>
      <c r="Q432" s="449" t="s">
        <v>2081</v>
      </c>
      <c r="R432" s="78"/>
      <c r="S432" s="502" t="s">
        <v>2078</v>
      </c>
      <c r="T432" s="502" t="s">
        <v>2102</v>
      </c>
      <c r="U432" s="502" t="s">
        <v>2079</v>
      </c>
      <c r="V432" s="502"/>
      <c r="W432" s="502"/>
      <c r="X432" s="502"/>
      <c r="Y432" s="502"/>
      <c r="AA432" s="507"/>
      <c r="AB432" s="507"/>
      <c r="AC432" s="507"/>
      <c r="AD432" s="117"/>
      <c r="AE432" s="13"/>
      <c r="AF432" s="75"/>
      <c r="AG432" s="455" cm="1">
        <f t="array" ref="AG432">SUM(IF(ISBLANK(D432:Q432),1,0))</f>
        <v>0</v>
      </c>
      <c r="AH432" s="455" cm="1">
        <f t="array" ref="AH432">IF(SUM(IF(ISBLANK(S432:Y432),0,1))&gt;0,0,1)</f>
        <v>0</v>
      </c>
    </row>
    <row r="433" spans="1:34" s="31" customFormat="1" ht="30" customHeight="1" x14ac:dyDescent="0.35">
      <c r="A433" s="48">
        <f t="shared" si="24"/>
        <v>0</v>
      </c>
      <c r="D433" s="418">
        <f t="shared" si="27"/>
        <v>421</v>
      </c>
      <c r="E433" s="449" t="s">
        <v>1737</v>
      </c>
      <c r="F433" s="449" t="s">
        <v>1165</v>
      </c>
      <c r="G433" s="449" t="s">
        <v>2072</v>
      </c>
      <c r="H433" s="449" t="s">
        <v>1196</v>
      </c>
      <c r="I433" s="449" t="s">
        <v>2072</v>
      </c>
      <c r="J433" s="449" t="s">
        <v>1739</v>
      </c>
      <c r="K433" s="449" t="s">
        <v>2073</v>
      </c>
      <c r="L433" s="449" t="s">
        <v>2074</v>
      </c>
      <c r="M433" s="449" t="str">
        <f t="shared" si="25"/>
        <v>Y</v>
      </c>
      <c r="N433" s="449" t="s">
        <v>2103</v>
      </c>
      <c r="O433" s="449" t="str">
        <f t="shared" si="26"/>
        <v>Y</v>
      </c>
      <c r="P433" s="449" t="s">
        <v>2104</v>
      </c>
      <c r="Q433" s="449" t="s">
        <v>2081</v>
      </c>
      <c r="R433" s="78"/>
      <c r="S433" s="502" t="s">
        <v>2078</v>
      </c>
      <c r="T433" s="502" t="s">
        <v>2105</v>
      </c>
      <c r="U433" s="502" t="s">
        <v>2079</v>
      </c>
      <c r="V433" s="502"/>
      <c r="W433" s="502"/>
      <c r="X433" s="502"/>
      <c r="Y433" s="502"/>
      <c r="AA433" s="507"/>
      <c r="AB433" s="507"/>
      <c r="AC433" s="507"/>
      <c r="AD433" s="117"/>
      <c r="AE433" s="13"/>
      <c r="AF433" s="75"/>
      <c r="AG433" s="455" cm="1">
        <f t="array" ref="AG433">SUM(IF(ISBLANK(D433:Q433),1,0))</f>
        <v>0</v>
      </c>
      <c r="AH433" s="455" cm="1">
        <f t="array" ref="AH433">IF(SUM(IF(ISBLANK(S433:Y433),0,1))&gt;0,0,1)</f>
        <v>0</v>
      </c>
    </row>
    <row r="434" spans="1:34" s="31" customFormat="1" ht="30" customHeight="1" x14ac:dyDescent="0.35">
      <c r="A434" s="48">
        <f t="shared" si="24"/>
        <v>0</v>
      </c>
      <c r="D434" s="418">
        <f t="shared" si="27"/>
        <v>422</v>
      </c>
      <c r="E434" s="449" t="s">
        <v>1737</v>
      </c>
      <c r="F434" s="449" t="s">
        <v>1165</v>
      </c>
      <c r="G434" s="449" t="s">
        <v>2072</v>
      </c>
      <c r="H434" s="449" t="s">
        <v>2072</v>
      </c>
      <c r="I434" s="449" t="s">
        <v>2072</v>
      </c>
      <c r="J434" s="449" t="s">
        <v>1739</v>
      </c>
      <c r="K434" s="449" t="s">
        <v>2073</v>
      </c>
      <c r="L434" s="449" t="s">
        <v>2106</v>
      </c>
      <c r="M434" s="449" t="str">
        <f t="shared" si="25"/>
        <v>Y</v>
      </c>
      <c r="N434" s="449" t="s">
        <v>2107</v>
      </c>
      <c r="O434" s="449" t="str">
        <f t="shared" si="26"/>
        <v>Y</v>
      </c>
      <c r="P434" s="449" t="s">
        <v>2108</v>
      </c>
      <c r="Q434" s="449" t="s">
        <v>2109</v>
      </c>
      <c r="R434" s="78"/>
      <c r="S434" s="502" t="s">
        <v>2078</v>
      </c>
      <c r="T434" s="502" t="s">
        <v>2110</v>
      </c>
      <c r="U434" s="502" t="s">
        <v>2079</v>
      </c>
      <c r="V434" s="502" t="s">
        <v>1230</v>
      </c>
      <c r="W434" s="502"/>
      <c r="X434" s="502"/>
      <c r="Y434" s="502"/>
      <c r="AA434" s="507"/>
      <c r="AB434" s="507"/>
      <c r="AC434" s="507"/>
      <c r="AD434" s="117"/>
      <c r="AE434" s="13"/>
      <c r="AF434" s="75"/>
      <c r="AG434" s="455" cm="1">
        <f t="array" ref="AG434">SUM(IF(ISBLANK(D434:Q434),1,0))</f>
        <v>0</v>
      </c>
      <c r="AH434" s="455" cm="1">
        <f t="array" ref="AH434">IF(SUM(IF(ISBLANK(S434:Y434),0,1))&gt;0,0,1)</f>
        <v>0</v>
      </c>
    </row>
    <row r="435" spans="1:34" s="31" customFormat="1" ht="30" customHeight="1" x14ac:dyDescent="0.35">
      <c r="A435" s="48">
        <f t="shared" si="24"/>
        <v>0</v>
      </c>
      <c r="D435" s="418">
        <f t="shared" si="27"/>
        <v>423</v>
      </c>
      <c r="E435" s="449" t="s">
        <v>1737</v>
      </c>
      <c r="F435" s="449" t="s">
        <v>1165</v>
      </c>
      <c r="G435" s="449" t="s">
        <v>2072</v>
      </c>
      <c r="H435" s="449" t="s">
        <v>2072</v>
      </c>
      <c r="I435" s="449" t="s">
        <v>2072</v>
      </c>
      <c r="J435" s="449" t="s">
        <v>1739</v>
      </c>
      <c r="K435" s="449" t="s">
        <v>2073</v>
      </c>
      <c r="L435" s="449" t="s">
        <v>2106</v>
      </c>
      <c r="M435" s="449" t="str">
        <f t="shared" si="25"/>
        <v>Y</v>
      </c>
      <c r="N435" s="449" t="s">
        <v>2107</v>
      </c>
      <c r="O435" s="449" t="str">
        <f t="shared" si="26"/>
        <v>Y</v>
      </c>
      <c r="P435" s="449" t="s">
        <v>2111</v>
      </c>
      <c r="Q435" s="449" t="s">
        <v>2109</v>
      </c>
      <c r="R435" s="78"/>
      <c r="S435" s="502" t="s">
        <v>2078</v>
      </c>
      <c r="T435" s="502" t="s">
        <v>2110</v>
      </c>
      <c r="U435" s="502" t="s">
        <v>2079</v>
      </c>
      <c r="V435" s="502"/>
      <c r="W435" s="502"/>
      <c r="X435" s="502"/>
      <c r="Y435" s="502"/>
      <c r="AA435" s="507"/>
      <c r="AB435" s="507"/>
      <c r="AC435" s="507"/>
      <c r="AD435" s="117"/>
      <c r="AE435" s="13"/>
      <c r="AF435" s="75"/>
      <c r="AG435" s="455" cm="1">
        <f t="array" ref="AG435">SUM(IF(ISBLANK(D435:Q435),1,0))</f>
        <v>0</v>
      </c>
      <c r="AH435" s="455" cm="1">
        <f t="array" ref="AH435">IF(SUM(IF(ISBLANK(S435:Y435),0,1))&gt;0,0,1)</f>
        <v>0</v>
      </c>
    </row>
    <row r="436" spans="1:34" s="31" customFormat="1" ht="30" customHeight="1" x14ac:dyDescent="0.35">
      <c r="A436" s="48">
        <f t="shared" si="24"/>
        <v>0</v>
      </c>
      <c r="D436" s="418">
        <f t="shared" si="27"/>
        <v>424</v>
      </c>
      <c r="E436" s="449" t="s">
        <v>1737</v>
      </c>
      <c r="F436" s="449" t="s">
        <v>1165</v>
      </c>
      <c r="G436" s="449" t="s">
        <v>2072</v>
      </c>
      <c r="H436" s="449" t="s">
        <v>2072</v>
      </c>
      <c r="I436" s="449" t="s">
        <v>2072</v>
      </c>
      <c r="J436" s="449" t="s">
        <v>1739</v>
      </c>
      <c r="K436" s="449" t="s">
        <v>2073</v>
      </c>
      <c r="L436" s="449" t="s">
        <v>2106</v>
      </c>
      <c r="M436" s="449" t="str">
        <f t="shared" si="25"/>
        <v>Y</v>
      </c>
      <c r="N436" s="449" t="s">
        <v>2107</v>
      </c>
      <c r="O436" s="449" t="str">
        <f t="shared" si="26"/>
        <v>Y</v>
      </c>
      <c r="P436" s="449" t="s">
        <v>2112</v>
      </c>
      <c r="Q436" s="449" t="s">
        <v>2109</v>
      </c>
      <c r="R436" s="78"/>
      <c r="S436" s="502" t="s">
        <v>2078</v>
      </c>
      <c r="T436" s="502" t="s">
        <v>2110</v>
      </c>
      <c r="U436" s="502" t="s">
        <v>2079</v>
      </c>
      <c r="V436" s="502"/>
      <c r="W436" s="502"/>
      <c r="X436" s="502"/>
      <c r="Y436" s="502"/>
      <c r="AA436" s="507"/>
      <c r="AB436" s="507"/>
      <c r="AC436" s="507"/>
      <c r="AD436" s="117"/>
      <c r="AE436" s="13"/>
      <c r="AF436" s="75"/>
      <c r="AG436" s="455" cm="1">
        <f t="array" ref="AG436">SUM(IF(ISBLANK(D436:Q436),1,0))</f>
        <v>0</v>
      </c>
      <c r="AH436" s="455" cm="1">
        <f t="array" ref="AH436">IF(SUM(IF(ISBLANK(S436:Y436),0,1))&gt;0,0,1)</f>
        <v>0</v>
      </c>
    </row>
    <row r="437" spans="1:34" s="31" customFormat="1" ht="30" customHeight="1" x14ac:dyDescent="0.35">
      <c r="A437" s="48">
        <f t="shared" si="24"/>
        <v>0</v>
      </c>
      <c r="D437" s="418">
        <f t="shared" si="27"/>
        <v>425</v>
      </c>
      <c r="E437" s="449" t="s">
        <v>1737</v>
      </c>
      <c r="F437" s="449" t="s">
        <v>1165</v>
      </c>
      <c r="G437" s="449" t="s">
        <v>2072</v>
      </c>
      <c r="H437" s="449" t="s">
        <v>1196</v>
      </c>
      <c r="I437" s="449" t="s">
        <v>2072</v>
      </c>
      <c r="J437" s="449" t="s">
        <v>1739</v>
      </c>
      <c r="K437" s="449" t="s">
        <v>2073</v>
      </c>
      <c r="L437" s="449" t="s">
        <v>2106</v>
      </c>
      <c r="M437" s="449" t="str">
        <f t="shared" si="25"/>
        <v>Y</v>
      </c>
      <c r="N437" s="449" t="s">
        <v>2113</v>
      </c>
      <c r="O437" s="449" t="str">
        <f t="shared" si="26"/>
        <v>Y</v>
      </c>
      <c r="P437" s="449" t="s">
        <v>2114</v>
      </c>
      <c r="Q437" s="449" t="s">
        <v>2109</v>
      </c>
      <c r="R437" s="78"/>
      <c r="S437" s="502" t="s">
        <v>2078</v>
      </c>
      <c r="T437" s="502" t="s">
        <v>2110</v>
      </c>
      <c r="U437" s="502" t="s">
        <v>2079</v>
      </c>
      <c r="V437" s="502"/>
      <c r="W437" s="502"/>
      <c r="X437" s="502"/>
      <c r="Y437" s="502"/>
      <c r="AA437" s="507"/>
      <c r="AB437" s="507"/>
      <c r="AC437" s="507"/>
      <c r="AD437" s="117"/>
      <c r="AE437" s="13"/>
      <c r="AF437" s="75"/>
      <c r="AG437" s="455" cm="1">
        <f t="array" ref="AG437">SUM(IF(ISBLANK(D437:Q437),1,0))</f>
        <v>0</v>
      </c>
      <c r="AH437" s="455" cm="1">
        <f t="array" ref="AH437">IF(SUM(IF(ISBLANK(S437:Y437),0,1))&gt;0,0,1)</f>
        <v>0</v>
      </c>
    </row>
    <row r="438" spans="1:34" s="31" customFormat="1" ht="30" customHeight="1" x14ac:dyDescent="0.35">
      <c r="A438" s="48">
        <f t="shared" si="24"/>
        <v>0</v>
      </c>
      <c r="D438" s="418">
        <f t="shared" si="27"/>
        <v>426</v>
      </c>
      <c r="E438" s="449" t="s">
        <v>1737</v>
      </c>
      <c r="F438" s="449" t="s">
        <v>1165</v>
      </c>
      <c r="G438" s="449" t="s">
        <v>2072</v>
      </c>
      <c r="H438" s="449" t="s">
        <v>1196</v>
      </c>
      <c r="I438" s="449" t="s">
        <v>2072</v>
      </c>
      <c r="J438" s="449" t="s">
        <v>1739</v>
      </c>
      <c r="K438" s="449" t="s">
        <v>2073</v>
      </c>
      <c r="L438" s="449" t="s">
        <v>2106</v>
      </c>
      <c r="M438" s="449" t="str">
        <f t="shared" si="25"/>
        <v>Y</v>
      </c>
      <c r="N438" s="449" t="s">
        <v>2113</v>
      </c>
      <c r="O438" s="449" t="str">
        <f t="shared" si="26"/>
        <v>Y</v>
      </c>
      <c r="P438" s="449" t="s">
        <v>2115</v>
      </c>
      <c r="Q438" s="449" t="s">
        <v>2109</v>
      </c>
      <c r="R438" s="78"/>
      <c r="S438" s="502" t="s">
        <v>2078</v>
      </c>
      <c r="T438" s="502" t="s">
        <v>2110</v>
      </c>
      <c r="U438" s="502" t="s">
        <v>2079</v>
      </c>
      <c r="V438" s="502"/>
      <c r="W438" s="502"/>
      <c r="X438" s="502"/>
      <c r="Y438" s="502"/>
      <c r="AA438" s="507"/>
      <c r="AB438" s="507"/>
      <c r="AC438" s="507"/>
      <c r="AD438" s="117"/>
      <c r="AE438" s="13"/>
      <c r="AF438" s="75"/>
      <c r="AG438" s="455" cm="1">
        <f t="array" ref="AG438">SUM(IF(ISBLANK(D438:Q438),1,0))</f>
        <v>0</v>
      </c>
      <c r="AH438" s="455" cm="1">
        <f t="array" ref="AH438">IF(SUM(IF(ISBLANK(S438:Y438),0,1))&gt;0,0,1)</f>
        <v>0</v>
      </c>
    </row>
    <row r="439" spans="1:34" s="31" customFormat="1" ht="30" customHeight="1" x14ac:dyDescent="0.35">
      <c r="A439" s="48">
        <f t="shared" si="24"/>
        <v>0</v>
      </c>
      <c r="D439" s="418">
        <f t="shared" si="27"/>
        <v>427</v>
      </c>
      <c r="E439" s="449" t="s">
        <v>1737</v>
      </c>
      <c r="F439" s="449" t="s">
        <v>1165</v>
      </c>
      <c r="G439" s="449" t="s">
        <v>2072</v>
      </c>
      <c r="H439" s="449" t="s">
        <v>1196</v>
      </c>
      <c r="I439" s="449" t="s">
        <v>2072</v>
      </c>
      <c r="J439" s="449" t="s">
        <v>1739</v>
      </c>
      <c r="K439" s="449" t="s">
        <v>2073</v>
      </c>
      <c r="L439" s="449" t="s">
        <v>2106</v>
      </c>
      <c r="M439" s="449" t="str">
        <f t="shared" si="25"/>
        <v>Y</v>
      </c>
      <c r="N439" s="449" t="s">
        <v>2113</v>
      </c>
      <c r="O439" s="449" t="str">
        <f t="shared" si="26"/>
        <v>Y</v>
      </c>
      <c r="P439" s="449" t="s">
        <v>2116</v>
      </c>
      <c r="Q439" s="449" t="s">
        <v>2109</v>
      </c>
      <c r="R439" s="78"/>
      <c r="S439" s="502" t="s">
        <v>2078</v>
      </c>
      <c r="T439" s="502" t="s">
        <v>2110</v>
      </c>
      <c r="U439" s="502" t="s">
        <v>2079</v>
      </c>
      <c r="V439" s="502"/>
      <c r="W439" s="502"/>
      <c r="X439" s="502"/>
      <c r="Y439" s="502"/>
      <c r="AA439" s="507"/>
      <c r="AB439" s="507"/>
      <c r="AC439" s="507"/>
      <c r="AD439" s="117"/>
      <c r="AE439" s="13"/>
      <c r="AF439" s="75"/>
      <c r="AG439" s="455" cm="1">
        <f t="array" ref="AG439">SUM(IF(ISBLANK(D439:Q439),1,0))</f>
        <v>0</v>
      </c>
      <c r="AH439" s="455" cm="1">
        <f t="array" ref="AH439">IF(SUM(IF(ISBLANK(S439:Y439),0,1))&gt;0,0,1)</f>
        <v>0</v>
      </c>
    </row>
    <row r="440" spans="1:34" s="31" customFormat="1" ht="30" customHeight="1" x14ac:dyDescent="0.35">
      <c r="A440" s="48">
        <f t="shared" si="24"/>
        <v>0</v>
      </c>
      <c r="D440" s="418">
        <f t="shared" si="27"/>
        <v>428</v>
      </c>
      <c r="E440" s="449" t="s">
        <v>1737</v>
      </c>
      <c r="F440" s="449" t="s">
        <v>1165</v>
      </c>
      <c r="G440" s="449" t="s">
        <v>2072</v>
      </c>
      <c r="H440" s="449" t="s">
        <v>2072</v>
      </c>
      <c r="I440" s="449" t="s">
        <v>1408</v>
      </c>
      <c r="J440" s="449" t="s">
        <v>1739</v>
      </c>
      <c r="K440" s="449" t="s">
        <v>2073</v>
      </c>
      <c r="L440" s="449" t="s">
        <v>2106</v>
      </c>
      <c r="M440" s="449" t="str">
        <f t="shared" si="25"/>
        <v>Y</v>
      </c>
      <c r="N440" s="449" t="s">
        <v>2117</v>
      </c>
      <c r="O440" s="449" t="str">
        <f t="shared" si="26"/>
        <v>Y</v>
      </c>
      <c r="P440" s="449" t="s">
        <v>2118</v>
      </c>
      <c r="Q440" s="449" t="s">
        <v>2109</v>
      </c>
      <c r="R440" s="78"/>
      <c r="S440" s="502" t="s">
        <v>2078</v>
      </c>
      <c r="T440" s="502" t="s">
        <v>2110</v>
      </c>
      <c r="U440" s="502" t="s">
        <v>2079</v>
      </c>
      <c r="V440" s="502"/>
      <c r="W440" s="502"/>
      <c r="X440" s="502"/>
      <c r="Y440" s="502"/>
      <c r="AA440" s="507"/>
      <c r="AB440" s="507"/>
      <c r="AC440" s="507"/>
      <c r="AD440" s="117"/>
      <c r="AE440" s="13"/>
      <c r="AF440" s="75"/>
      <c r="AG440" s="455" cm="1">
        <f t="array" ref="AG440">SUM(IF(ISBLANK(D440:Q440),1,0))</f>
        <v>0</v>
      </c>
      <c r="AH440" s="455" cm="1">
        <f t="array" ref="AH440">IF(SUM(IF(ISBLANK(S440:Y440),0,1))&gt;0,0,1)</f>
        <v>0</v>
      </c>
    </row>
    <row r="441" spans="1:34" s="31" customFormat="1" ht="100.4" customHeight="1" x14ac:dyDescent="0.35">
      <c r="A441" s="48">
        <f t="shared" si="24"/>
        <v>0</v>
      </c>
      <c r="D441" s="418">
        <f t="shared" si="27"/>
        <v>429</v>
      </c>
      <c r="E441" s="449" t="s">
        <v>1737</v>
      </c>
      <c r="F441" s="449" t="s">
        <v>1165</v>
      </c>
      <c r="G441" s="449" t="s">
        <v>2072</v>
      </c>
      <c r="H441" s="449" t="s">
        <v>2072</v>
      </c>
      <c r="I441" s="449" t="s">
        <v>2072</v>
      </c>
      <c r="J441" s="449" t="s">
        <v>1739</v>
      </c>
      <c r="K441" s="449" t="s">
        <v>2073</v>
      </c>
      <c r="L441" s="449" t="s">
        <v>2106</v>
      </c>
      <c r="M441" s="449" t="str">
        <f t="shared" si="25"/>
        <v>Y</v>
      </c>
      <c r="N441" s="449" t="s">
        <v>2117</v>
      </c>
      <c r="O441" s="449" t="str">
        <f t="shared" si="26"/>
        <v>Y</v>
      </c>
      <c r="P441" s="449" t="s">
        <v>2119</v>
      </c>
      <c r="Q441" s="449" t="s">
        <v>2109</v>
      </c>
      <c r="R441" s="78"/>
      <c r="S441" s="502" t="s">
        <v>2078</v>
      </c>
      <c r="T441" s="502" t="s">
        <v>2110</v>
      </c>
      <c r="U441" s="502" t="s">
        <v>2079</v>
      </c>
      <c r="V441" s="502"/>
      <c r="W441" s="502"/>
      <c r="X441" s="502"/>
      <c r="Y441" s="502"/>
      <c r="AA441" s="507"/>
      <c r="AB441" s="507"/>
      <c r="AC441" s="507"/>
      <c r="AD441" s="117"/>
      <c r="AE441" s="13"/>
      <c r="AF441" s="75"/>
      <c r="AG441" s="455" cm="1">
        <f t="array" ref="AG441">SUM(IF(ISBLANK(D441:Q441),1,0))</f>
        <v>0</v>
      </c>
      <c r="AH441" s="455" cm="1">
        <f t="array" ref="AH441">IF(SUM(IF(ISBLANK(S441:Y441),0,1))&gt;0,0,1)</f>
        <v>0</v>
      </c>
    </row>
    <row r="442" spans="1:34" s="31" customFormat="1" ht="30" customHeight="1" x14ac:dyDescent="0.35">
      <c r="A442" s="48">
        <f t="shared" si="24"/>
        <v>0</v>
      </c>
      <c r="D442" s="418">
        <f t="shared" si="27"/>
        <v>430</v>
      </c>
      <c r="E442" s="449" t="s">
        <v>1737</v>
      </c>
      <c r="F442" s="449" t="s">
        <v>1633</v>
      </c>
      <c r="G442" s="449" t="s">
        <v>2120</v>
      </c>
      <c r="H442" s="449" t="s">
        <v>2120</v>
      </c>
      <c r="I442" s="449" t="s">
        <v>403</v>
      </c>
      <c r="J442" s="449" t="s">
        <v>1739</v>
      </c>
      <c r="K442" s="449" t="s">
        <v>2121</v>
      </c>
      <c r="L442" s="449" t="s">
        <v>2122</v>
      </c>
      <c r="M442" s="449" t="str">
        <f t="shared" si="25"/>
        <v>Y</v>
      </c>
      <c r="N442" s="449" t="s">
        <v>2123</v>
      </c>
      <c r="O442" s="449" t="str">
        <f t="shared" si="26"/>
        <v>N</v>
      </c>
      <c r="P442" s="449" t="s">
        <v>403</v>
      </c>
      <c r="Q442" s="449" t="s">
        <v>2124</v>
      </c>
      <c r="R442" s="78"/>
      <c r="S442" s="502" t="s">
        <v>2125</v>
      </c>
      <c r="T442" s="502"/>
      <c r="U442" s="502"/>
      <c r="V442" s="502"/>
      <c r="W442" s="502"/>
      <c r="X442" s="502"/>
      <c r="Y442" s="502"/>
      <c r="AA442" s="507"/>
      <c r="AB442" s="507"/>
      <c r="AC442" s="507"/>
      <c r="AD442" s="117"/>
      <c r="AE442" s="13"/>
      <c r="AF442" s="75"/>
      <c r="AG442" s="455" cm="1">
        <f t="array" ref="AG442">SUM(IF(ISBLANK(D442:Q442),1,0))</f>
        <v>0</v>
      </c>
      <c r="AH442" s="455" cm="1">
        <f t="array" ref="AH442">IF(SUM(IF(ISBLANK(S442:Y442),0,1))&gt;0,0,1)</f>
        <v>0</v>
      </c>
    </row>
    <row r="443" spans="1:34" s="31" customFormat="1" ht="30" customHeight="1" x14ac:dyDescent="0.35">
      <c r="A443" s="48">
        <f t="shared" si="24"/>
        <v>0</v>
      </c>
      <c r="D443" s="418">
        <f t="shared" si="27"/>
        <v>431</v>
      </c>
      <c r="E443" s="449" t="s">
        <v>1737</v>
      </c>
      <c r="F443" s="449" t="s">
        <v>1633</v>
      </c>
      <c r="G443" s="449" t="s">
        <v>2120</v>
      </c>
      <c r="H443" s="449" t="s">
        <v>2120</v>
      </c>
      <c r="I443" s="449" t="s">
        <v>403</v>
      </c>
      <c r="J443" s="449" t="s">
        <v>1739</v>
      </c>
      <c r="K443" s="449" t="s">
        <v>2121</v>
      </c>
      <c r="L443" s="449" t="s">
        <v>2122</v>
      </c>
      <c r="M443" s="449" t="str">
        <f t="shared" si="25"/>
        <v>Y</v>
      </c>
      <c r="N443" s="449" t="s">
        <v>2126</v>
      </c>
      <c r="O443" s="449" t="str">
        <f t="shared" si="26"/>
        <v>N</v>
      </c>
      <c r="P443" s="449" t="s">
        <v>403</v>
      </c>
      <c r="Q443" s="449" t="s">
        <v>2124</v>
      </c>
      <c r="R443" s="78"/>
      <c r="S443" s="502" t="s">
        <v>2125</v>
      </c>
      <c r="T443" s="502"/>
      <c r="U443" s="502"/>
      <c r="V443" s="502"/>
      <c r="W443" s="502"/>
      <c r="X443" s="502"/>
      <c r="Y443" s="502"/>
      <c r="AA443" s="507"/>
      <c r="AB443" s="507"/>
      <c r="AC443" s="507"/>
      <c r="AD443" s="117"/>
      <c r="AE443" s="13"/>
      <c r="AF443" s="75"/>
      <c r="AG443" s="455" cm="1">
        <f t="array" ref="AG443">SUM(IF(ISBLANK(D443:Q443),1,0))</f>
        <v>0</v>
      </c>
      <c r="AH443" s="455" cm="1">
        <f t="array" ref="AH443">IF(SUM(IF(ISBLANK(S443:Y443),0,1))&gt;0,0,1)</f>
        <v>0</v>
      </c>
    </row>
    <row r="444" spans="1:34" s="31" customFormat="1" ht="30" customHeight="1" x14ac:dyDescent="0.35">
      <c r="A444" s="48">
        <f t="shared" si="24"/>
        <v>0</v>
      </c>
      <c r="D444" s="418">
        <f t="shared" si="27"/>
        <v>432</v>
      </c>
      <c r="E444" s="449" t="s">
        <v>1737</v>
      </c>
      <c r="F444" s="449" t="s">
        <v>1633</v>
      </c>
      <c r="G444" s="449" t="s">
        <v>2120</v>
      </c>
      <c r="H444" s="449" t="s">
        <v>403</v>
      </c>
      <c r="I444" s="449" t="s">
        <v>403</v>
      </c>
      <c r="J444" s="449" t="s">
        <v>1739</v>
      </c>
      <c r="K444" s="449" t="s">
        <v>2121</v>
      </c>
      <c r="L444" s="449" t="s">
        <v>2127</v>
      </c>
      <c r="M444" s="449" t="str">
        <f t="shared" si="25"/>
        <v>N</v>
      </c>
      <c r="N444" s="449" t="s">
        <v>403</v>
      </c>
      <c r="O444" s="449" t="str">
        <f t="shared" si="26"/>
        <v>N</v>
      </c>
      <c r="P444" s="449" t="s">
        <v>403</v>
      </c>
      <c r="Q444" s="449" t="s">
        <v>2128</v>
      </c>
      <c r="R444" s="78"/>
      <c r="S444" s="502" t="s">
        <v>2129</v>
      </c>
      <c r="T444" s="502"/>
      <c r="U444" s="502"/>
      <c r="V444" s="502"/>
      <c r="W444" s="502"/>
      <c r="X444" s="502"/>
      <c r="Y444" s="502"/>
      <c r="AA444" s="507"/>
      <c r="AB444" s="507"/>
      <c r="AC444" s="507"/>
      <c r="AD444" s="117"/>
      <c r="AE444" s="13"/>
      <c r="AF444" s="75"/>
      <c r="AG444" s="455" cm="1">
        <f t="array" ref="AG444">SUM(IF(ISBLANK(D444:Q444),1,0))</f>
        <v>0</v>
      </c>
      <c r="AH444" s="455" cm="1">
        <f t="array" ref="AH444">IF(SUM(IF(ISBLANK(S444:Y444),0,1))&gt;0,0,1)</f>
        <v>0</v>
      </c>
    </row>
    <row r="445" spans="1:34" s="31" customFormat="1" ht="30" customHeight="1" x14ac:dyDescent="0.35">
      <c r="A445" s="48">
        <f t="shared" si="24"/>
        <v>0</v>
      </c>
      <c r="D445" s="418">
        <f t="shared" si="27"/>
        <v>433</v>
      </c>
      <c r="E445" s="449" t="s">
        <v>1737</v>
      </c>
      <c r="F445" s="449" t="s">
        <v>1633</v>
      </c>
      <c r="G445" s="449" t="s">
        <v>2120</v>
      </c>
      <c r="H445" s="449" t="s">
        <v>403</v>
      </c>
      <c r="I445" s="449" t="s">
        <v>403</v>
      </c>
      <c r="J445" s="449" t="s">
        <v>1739</v>
      </c>
      <c r="K445" s="449" t="s">
        <v>2121</v>
      </c>
      <c r="L445" s="449" t="s">
        <v>2130</v>
      </c>
      <c r="M445" s="449" t="str">
        <f t="shared" si="25"/>
        <v>N</v>
      </c>
      <c r="N445" s="449" t="s">
        <v>403</v>
      </c>
      <c r="O445" s="449" t="str">
        <f t="shared" si="26"/>
        <v>N</v>
      </c>
      <c r="P445" s="449" t="s">
        <v>403</v>
      </c>
      <c r="Q445" s="449" t="s">
        <v>2047</v>
      </c>
      <c r="R445" s="78"/>
      <c r="S445" s="502" t="s">
        <v>2131</v>
      </c>
      <c r="T445" s="502"/>
      <c r="U445" s="502"/>
      <c r="V445" s="502"/>
      <c r="W445" s="502"/>
      <c r="X445" s="502"/>
      <c r="Y445" s="502"/>
      <c r="AA445" s="507"/>
      <c r="AB445" s="507"/>
      <c r="AC445" s="507"/>
      <c r="AD445" s="117"/>
      <c r="AE445" s="13"/>
      <c r="AF445" s="75"/>
      <c r="AG445" s="455" cm="1">
        <f t="array" ref="AG445">SUM(IF(ISBLANK(D445:Q445),1,0))</f>
        <v>0</v>
      </c>
      <c r="AH445" s="455" cm="1">
        <f t="array" ref="AH445">IF(SUM(IF(ISBLANK(S445:Y445),0,1))&gt;0,0,1)</f>
        <v>0</v>
      </c>
    </row>
    <row r="446" spans="1:34" s="31" customFormat="1" ht="30" customHeight="1" x14ac:dyDescent="0.35">
      <c r="A446" s="48">
        <f t="shared" si="24"/>
        <v>0</v>
      </c>
      <c r="D446" s="418">
        <f t="shared" si="27"/>
        <v>434</v>
      </c>
      <c r="E446" s="449" t="s">
        <v>1737</v>
      </c>
      <c r="F446" s="449" t="s">
        <v>1633</v>
      </c>
      <c r="G446" s="449" t="s">
        <v>2120</v>
      </c>
      <c r="H446" s="449" t="s">
        <v>403</v>
      </c>
      <c r="I446" s="449" t="s">
        <v>403</v>
      </c>
      <c r="J446" s="449" t="s">
        <v>1739</v>
      </c>
      <c r="K446" s="449" t="s">
        <v>2121</v>
      </c>
      <c r="L446" s="449" t="s">
        <v>2132</v>
      </c>
      <c r="M446" s="449" t="str">
        <f t="shared" si="25"/>
        <v>N</v>
      </c>
      <c r="N446" s="449" t="s">
        <v>403</v>
      </c>
      <c r="O446" s="449" t="str">
        <f t="shared" si="26"/>
        <v>N</v>
      </c>
      <c r="P446" s="449" t="s">
        <v>403</v>
      </c>
      <c r="Q446" s="449" t="s">
        <v>2047</v>
      </c>
      <c r="R446" s="78"/>
      <c r="S446" s="502" t="s">
        <v>2131</v>
      </c>
      <c r="T446" s="502"/>
      <c r="U446" s="502"/>
      <c r="V446" s="502"/>
      <c r="W446" s="502"/>
      <c r="X446" s="502"/>
      <c r="Y446" s="502"/>
      <c r="AA446" s="507"/>
      <c r="AB446" s="507"/>
      <c r="AC446" s="507"/>
      <c r="AD446" s="117"/>
      <c r="AE446" s="13"/>
      <c r="AF446" s="75"/>
      <c r="AG446" s="455" cm="1">
        <f t="array" ref="AG446">SUM(IF(ISBLANK(D446:Q446),1,0))</f>
        <v>0</v>
      </c>
      <c r="AH446" s="455" cm="1">
        <f t="array" ref="AH446">IF(SUM(IF(ISBLANK(S446:Y446),0,1))&gt;0,0,1)</f>
        <v>0</v>
      </c>
    </row>
    <row r="447" spans="1:34" s="31" customFormat="1" ht="30" customHeight="1" x14ac:dyDescent="0.35">
      <c r="A447" s="48">
        <f t="shared" si="24"/>
        <v>0</v>
      </c>
      <c r="D447" s="418">
        <f t="shared" si="27"/>
        <v>435</v>
      </c>
      <c r="E447" s="449" t="s">
        <v>1737</v>
      </c>
      <c r="F447" s="449" t="s">
        <v>1633</v>
      </c>
      <c r="G447" s="449" t="s">
        <v>2120</v>
      </c>
      <c r="H447" s="449" t="s">
        <v>403</v>
      </c>
      <c r="I447" s="449" t="s">
        <v>403</v>
      </c>
      <c r="J447" s="449" t="s">
        <v>1739</v>
      </c>
      <c r="K447" s="449" t="s">
        <v>2121</v>
      </c>
      <c r="L447" s="449" t="s">
        <v>2133</v>
      </c>
      <c r="M447" s="449" t="str">
        <f t="shared" si="25"/>
        <v>N</v>
      </c>
      <c r="N447" s="449" t="s">
        <v>403</v>
      </c>
      <c r="O447" s="449" t="str">
        <f t="shared" si="26"/>
        <v>N</v>
      </c>
      <c r="P447" s="449" t="s">
        <v>403</v>
      </c>
      <c r="Q447" s="449" t="s">
        <v>2134</v>
      </c>
      <c r="R447" s="78"/>
      <c r="S447" s="502" t="s">
        <v>2135</v>
      </c>
      <c r="T447" s="502"/>
      <c r="U447" s="502"/>
      <c r="V447" s="502"/>
      <c r="W447" s="502"/>
      <c r="X447" s="502"/>
      <c r="Y447" s="502"/>
      <c r="AA447" s="507"/>
      <c r="AB447" s="507"/>
      <c r="AC447" s="507"/>
      <c r="AD447" s="117"/>
      <c r="AE447" s="13"/>
      <c r="AF447" s="75"/>
      <c r="AG447" s="455" cm="1">
        <f t="array" ref="AG447">SUM(IF(ISBLANK(D447:Q447),1,0))</f>
        <v>0</v>
      </c>
      <c r="AH447" s="455" cm="1">
        <f t="array" ref="AH447">IF(SUM(IF(ISBLANK(S447:Y447),0,1))&gt;0,0,1)</f>
        <v>0</v>
      </c>
    </row>
    <row r="448" spans="1:34" s="31" customFormat="1" ht="30" customHeight="1" x14ac:dyDescent="0.35">
      <c r="A448" s="48">
        <f t="shared" si="24"/>
        <v>0</v>
      </c>
      <c r="D448" s="418">
        <f t="shared" si="27"/>
        <v>436</v>
      </c>
      <c r="E448" s="449" t="s">
        <v>1737</v>
      </c>
      <c r="F448" s="449" t="s">
        <v>1633</v>
      </c>
      <c r="G448" s="449" t="s">
        <v>2120</v>
      </c>
      <c r="H448" s="449" t="s">
        <v>2120</v>
      </c>
      <c r="I448" s="449" t="s">
        <v>403</v>
      </c>
      <c r="J448" s="449" t="s">
        <v>1739</v>
      </c>
      <c r="K448" s="449" t="s">
        <v>2121</v>
      </c>
      <c r="L448" s="449" t="s">
        <v>2136</v>
      </c>
      <c r="M448" s="449" t="str">
        <f t="shared" si="25"/>
        <v>Y</v>
      </c>
      <c r="N448" s="449" t="s">
        <v>2137</v>
      </c>
      <c r="O448" s="449" t="str">
        <f t="shared" si="26"/>
        <v>N</v>
      </c>
      <c r="P448" s="449" t="s">
        <v>403</v>
      </c>
      <c r="Q448" s="449" t="s">
        <v>2138</v>
      </c>
      <c r="R448" s="78"/>
      <c r="S448" s="502" t="s">
        <v>2139</v>
      </c>
      <c r="T448" s="502"/>
      <c r="U448" s="502"/>
      <c r="V448" s="502"/>
      <c r="W448" s="502"/>
      <c r="X448" s="502"/>
      <c r="Y448" s="502"/>
      <c r="AA448" s="507"/>
      <c r="AB448" s="507"/>
      <c r="AC448" s="507"/>
      <c r="AD448" s="117"/>
      <c r="AE448" s="13"/>
      <c r="AF448" s="75"/>
      <c r="AG448" s="455" cm="1">
        <f t="array" ref="AG448">SUM(IF(ISBLANK(D448:Q448),1,0))</f>
        <v>0</v>
      </c>
      <c r="AH448" s="455" cm="1">
        <f t="array" ref="AH448">IF(SUM(IF(ISBLANK(S448:Y448),0,1))&gt;0,0,1)</f>
        <v>0</v>
      </c>
    </row>
    <row r="449" spans="1:37" s="31" customFormat="1" ht="112.4" customHeight="1" x14ac:dyDescent="0.35">
      <c r="A449" s="48">
        <f t="shared" si="24"/>
        <v>0</v>
      </c>
      <c r="D449" s="418">
        <f t="shared" si="27"/>
        <v>437</v>
      </c>
      <c r="E449" s="449" t="s">
        <v>1737</v>
      </c>
      <c r="F449" s="449" t="s">
        <v>1633</v>
      </c>
      <c r="G449" s="449" t="s">
        <v>2120</v>
      </c>
      <c r="H449" s="449" t="s">
        <v>2120</v>
      </c>
      <c r="I449" s="449" t="s">
        <v>403</v>
      </c>
      <c r="J449" s="449" t="s">
        <v>1739</v>
      </c>
      <c r="K449" s="449" t="s">
        <v>2121</v>
      </c>
      <c r="L449" s="449" t="s">
        <v>2136</v>
      </c>
      <c r="M449" s="449" t="str">
        <f t="shared" si="25"/>
        <v>Y</v>
      </c>
      <c r="N449" s="449" t="s">
        <v>2140</v>
      </c>
      <c r="O449" s="449" t="str">
        <f t="shared" si="26"/>
        <v>N</v>
      </c>
      <c r="P449" s="449" t="s">
        <v>403</v>
      </c>
      <c r="Q449" s="449" t="s">
        <v>2138</v>
      </c>
      <c r="R449" s="78"/>
      <c r="S449" s="502" t="s">
        <v>2141</v>
      </c>
      <c r="T449" s="502"/>
      <c r="U449" s="502"/>
      <c r="V449" s="502"/>
      <c r="W449" s="502"/>
      <c r="X449" s="502"/>
      <c r="Y449" s="502"/>
      <c r="AA449" s="507"/>
      <c r="AB449" s="507"/>
      <c r="AC449" s="507"/>
      <c r="AD449" s="117"/>
      <c r="AE449" s="13"/>
      <c r="AF449" s="75"/>
      <c r="AG449" s="455" cm="1">
        <f t="array" ref="AG449">SUM(IF(ISBLANK(D449:Q449),1,0))</f>
        <v>0</v>
      </c>
      <c r="AH449" s="455" cm="1">
        <f t="array" ref="AH449">IF(SUM(IF(ISBLANK(S449:Y449),0,1))&gt;0,0,1)</f>
        <v>0</v>
      </c>
      <c r="AJ449"/>
      <c r="AK449"/>
    </row>
    <row r="450" spans="1:37" s="31" customFormat="1" ht="30" customHeight="1" x14ac:dyDescent="0.35">
      <c r="A450" s="48">
        <f t="shared" si="24"/>
        <v>0</v>
      </c>
      <c r="D450" s="418">
        <f t="shared" si="27"/>
        <v>438</v>
      </c>
      <c r="E450" s="449" t="s">
        <v>1737</v>
      </c>
      <c r="F450" s="449" t="s">
        <v>1633</v>
      </c>
      <c r="G450" s="449" t="s">
        <v>2120</v>
      </c>
      <c r="H450" s="449" t="s">
        <v>2120</v>
      </c>
      <c r="I450" s="449" t="s">
        <v>403</v>
      </c>
      <c r="J450" s="449" t="s">
        <v>1739</v>
      </c>
      <c r="K450" s="449" t="s">
        <v>2121</v>
      </c>
      <c r="L450" s="449" t="s">
        <v>2136</v>
      </c>
      <c r="M450" s="449" t="str">
        <f t="shared" si="25"/>
        <v>Y</v>
      </c>
      <c r="N450" s="449" t="s">
        <v>2142</v>
      </c>
      <c r="O450" s="449" t="str">
        <f t="shared" si="26"/>
        <v>N</v>
      </c>
      <c r="P450" s="449" t="s">
        <v>403</v>
      </c>
      <c r="Q450" s="449" t="s">
        <v>2138</v>
      </c>
      <c r="R450" s="78"/>
      <c r="S450" s="502" t="s">
        <v>2141</v>
      </c>
      <c r="T450" s="502"/>
      <c r="U450" s="502"/>
      <c r="V450" s="502"/>
      <c r="W450" s="502"/>
      <c r="X450" s="502"/>
      <c r="Y450" s="502"/>
      <c r="AA450" s="507"/>
      <c r="AB450" s="507"/>
      <c r="AC450" s="507"/>
      <c r="AD450" s="117"/>
      <c r="AE450" s="13"/>
      <c r="AF450" s="75"/>
      <c r="AG450" s="455" cm="1">
        <f t="array" ref="AG450">SUM(IF(ISBLANK(D450:Q450),1,0))</f>
        <v>0</v>
      </c>
      <c r="AH450" s="455" cm="1">
        <f t="array" ref="AH450">IF(SUM(IF(ISBLANK(S450:Y450),0,1))&gt;0,0,1)</f>
        <v>0</v>
      </c>
      <c r="AJ450"/>
      <c r="AK450"/>
    </row>
    <row r="451" spans="1:37" s="31" customFormat="1" ht="47.5" customHeight="1" x14ac:dyDescent="0.35">
      <c r="A451" s="48">
        <f t="shared" si="24"/>
        <v>0</v>
      </c>
      <c r="D451" s="418">
        <f t="shared" si="27"/>
        <v>439</v>
      </c>
      <c r="E451" s="449" t="s">
        <v>1737</v>
      </c>
      <c r="F451" s="449" t="s">
        <v>1633</v>
      </c>
      <c r="G451" s="449" t="s">
        <v>2120</v>
      </c>
      <c r="H451" s="449" t="s">
        <v>2120</v>
      </c>
      <c r="I451" s="449" t="s">
        <v>403</v>
      </c>
      <c r="J451" s="449" t="s">
        <v>1739</v>
      </c>
      <c r="K451" s="449" t="s">
        <v>2121</v>
      </c>
      <c r="L451" s="449" t="s">
        <v>2143</v>
      </c>
      <c r="M451" s="449" t="str">
        <f t="shared" si="25"/>
        <v>Y</v>
      </c>
      <c r="N451" s="449" t="s">
        <v>2144</v>
      </c>
      <c r="O451" s="449" t="str">
        <f t="shared" si="26"/>
        <v>N</v>
      </c>
      <c r="P451" s="449" t="s">
        <v>403</v>
      </c>
      <c r="Q451" s="449" t="s">
        <v>2145</v>
      </c>
      <c r="R451" s="78"/>
      <c r="S451" s="502" t="s">
        <v>2146</v>
      </c>
      <c r="T451" s="502"/>
      <c r="U451" s="502"/>
      <c r="V451" s="502"/>
      <c r="W451" s="502"/>
      <c r="X451" s="502"/>
      <c r="Y451" s="502"/>
      <c r="AA451" s="507"/>
      <c r="AB451" s="507"/>
      <c r="AC451" s="507"/>
      <c r="AD451" s="117"/>
      <c r="AE451" s="13"/>
      <c r="AF451" s="75"/>
      <c r="AG451" s="455" cm="1">
        <f t="array" ref="AG451">SUM(IF(ISBLANK(D451:Q451),1,0))</f>
        <v>0</v>
      </c>
      <c r="AH451" s="455" cm="1">
        <f t="array" ref="AH451">IF(SUM(IF(ISBLANK(S451:Y451),0,1))&gt;0,0,1)</f>
        <v>0</v>
      </c>
      <c r="AJ451"/>
      <c r="AK451"/>
    </row>
    <row r="452" spans="1:37" s="31" customFormat="1" ht="30" customHeight="1" x14ac:dyDescent="0.35">
      <c r="A452" s="48">
        <f t="shared" si="24"/>
        <v>0</v>
      </c>
      <c r="D452" s="418">
        <f t="shared" si="27"/>
        <v>440</v>
      </c>
      <c r="E452" s="449" t="s">
        <v>1737</v>
      </c>
      <c r="F452" s="449" t="s">
        <v>1633</v>
      </c>
      <c r="G452" s="449" t="s">
        <v>2120</v>
      </c>
      <c r="H452" s="449" t="s">
        <v>2120</v>
      </c>
      <c r="I452" s="449" t="s">
        <v>403</v>
      </c>
      <c r="J452" s="449" t="s">
        <v>1739</v>
      </c>
      <c r="K452" s="449" t="s">
        <v>2121</v>
      </c>
      <c r="L452" s="449" t="s">
        <v>2143</v>
      </c>
      <c r="M452" s="449" t="str">
        <f t="shared" si="25"/>
        <v>Y</v>
      </c>
      <c r="N452" s="449" t="s">
        <v>2147</v>
      </c>
      <c r="O452" s="449" t="str">
        <f t="shared" si="26"/>
        <v>N</v>
      </c>
      <c r="P452" s="449" t="s">
        <v>403</v>
      </c>
      <c r="Q452" s="449" t="s">
        <v>2148</v>
      </c>
      <c r="R452" s="78"/>
      <c r="S452" s="502" t="s">
        <v>2149</v>
      </c>
      <c r="T452" s="502" t="s">
        <v>1856</v>
      </c>
      <c r="U452" s="502"/>
      <c r="V452" s="502"/>
      <c r="W452" s="502"/>
      <c r="X452" s="502"/>
      <c r="Y452" s="502"/>
      <c r="AA452" s="507"/>
      <c r="AB452" s="507"/>
      <c r="AC452" s="507"/>
      <c r="AD452" s="117"/>
      <c r="AE452" s="13"/>
      <c r="AF452" s="75"/>
      <c r="AG452" s="455" cm="1">
        <f t="array" ref="AG452">SUM(IF(ISBLANK(D452:Q452),1,0))</f>
        <v>0</v>
      </c>
      <c r="AH452" s="455" cm="1">
        <f t="array" ref="AH452">IF(SUM(IF(ISBLANK(S452:Y452),0,1))&gt;0,0,1)</f>
        <v>0</v>
      </c>
      <c r="AJ452"/>
      <c r="AK452"/>
    </row>
    <row r="453" spans="1:37" s="31" customFormat="1" ht="30" customHeight="1" x14ac:dyDescent="0.35">
      <c r="A453" s="48"/>
      <c r="D453" s="418">
        <f t="shared" si="27"/>
        <v>441</v>
      </c>
      <c r="E453" s="449" t="s">
        <v>1737</v>
      </c>
      <c r="F453" s="449" t="s">
        <v>1633</v>
      </c>
      <c r="G453" s="449" t="s">
        <v>2120</v>
      </c>
      <c r="H453" s="449" t="s">
        <v>2120</v>
      </c>
      <c r="I453" s="449" t="s">
        <v>403</v>
      </c>
      <c r="J453" s="449" t="s">
        <v>1739</v>
      </c>
      <c r="K453" s="449" t="s">
        <v>2121</v>
      </c>
      <c r="L453" s="449" t="s">
        <v>2143</v>
      </c>
      <c r="M453" s="449" t="str">
        <f t="shared" si="25"/>
        <v>Y</v>
      </c>
      <c r="N453" s="449" t="s">
        <v>2150</v>
      </c>
      <c r="O453" s="449" t="str">
        <f t="shared" si="26"/>
        <v>N</v>
      </c>
      <c r="P453" s="449" t="s">
        <v>403</v>
      </c>
      <c r="Q453" s="449" t="s">
        <v>2145</v>
      </c>
      <c r="R453" s="78"/>
      <c r="S453" s="502" t="s">
        <v>2151</v>
      </c>
      <c r="T453" s="502"/>
      <c r="U453" s="502"/>
      <c r="V453" s="502"/>
      <c r="W453" s="502"/>
      <c r="X453" s="502"/>
      <c r="Y453" s="502"/>
      <c r="AA453" s="507"/>
      <c r="AB453" s="507"/>
      <c r="AC453" s="507"/>
      <c r="AD453" s="117"/>
      <c r="AE453" s="13"/>
      <c r="AF453" s="75"/>
      <c r="AG453" s="455" cm="1">
        <f t="array" ref="AG453">SUM(IF(ISBLANK(D453:Q453),1,0))</f>
        <v>0</v>
      </c>
      <c r="AH453" s="455" cm="1">
        <f t="array" ref="AH453">IF(SUM(IF(ISBLANK(S453:Y453),0,1))&gt;0,0,1)</f>
        <v>0</v>
      </c>
      <c r="AJ453"/>
      <c r="AK453"/>
    </row>
    <row r="454" spans="1:37" s="31" customFormat="1" ht="30" customHeight="1" x14ac:dyDescent="0.35">
      <c r="A454" s="48"/>
      <c r="D454" s="418">
        <f t="shared" si="27"/>
        <v>442</v>
      </c>
      <c r="E454" s="449" t="s">
        <v>1737</v>
      </c>
      <c r="F454" s="449" t="s">
        <v>1633</v>
      </c>
      <c r="G454" s="449" t="s">
        <v>2120</v>
      </c>
      <c r="H454" s="449" t="s">
        <v>403</v>
      </c>
      <c r="I454" s="449" t="s">
        <v>403</v>
      </c>
      <c r="J454" s="449" t="s">
        <v>1739</v>
      </c>
      <c r="K454" s="449" t="s">
        <v>2121</v>
      </c>
      <c r="L454" s="449" t="s">
        <v>2152</v>
      </c>
      <c r="M454" s="449" t="str">
        <f t="shared" si="25"/>
        <v>N</v>
      </c>
      <c r="N454" s="449" t="s">
        <v>403</v>
      </c>
      <c r="O454" s="449" t="str">
        <f t="shared" si="26"/>
        <v>N</v>
      </c>
      <c r="P454" s="449" t="s">
        <v>403</v>
      </c>
      <c r="Q454" s="449" t="s">
        <v>2153</v>
      </c>
      <c r="R454" s="78"/>
      <c r="S454" s="502" t="s">
        <v>2154</v>
      </c>
      <c r="T454" s="502"/>
      <c r="U454" s="502"/>
      <c r="V454" s="502"/>
      <c r="W454" s="502"/>
      <c r="X454" s="502"/>
      <c r="Y454" s="502"/>
      <c r="AA454" s="507"/>
      <c r="AB454" s="507"/>
      <c r="AC454" s="507"/>
      <c r="AD454" s="117"/>
      <c r="AE454" s="13"/>
      <c r="AF454" s="75"/>
      <c r="AG454" s="455" cm="1">
        <f t="array" ref="AG454">SUM(IF(ISBLANK(D454:Q454),1,0))</f>
        <v>0</v>
      </c>
      <c r="AH454" s="455" cm="1">
        <f t="array" ref="AH454">IF(SUM(IF(ISBLANK(S454:Y454),0,1))&gt;0,0,1)</f>
        <v>0</v>
      </c>
      <c r="AJ454"/>
      <c r="AK454"/>
    </row>
    <row r="455" spans="1:37" s="31" customFormat="1" ht="83.15" customHeight="1" x14ac:dyDescent="0.35">
      <c r="A455" s="48"/>
      <c r="D455" s="418">
        <f t="shared" si="27"/>
        <v>443</v>
      </c>
      <c r="E455" s="449" t="s">
        <v>1737</v>
      </c>
      <c r="F455" s="449" t="s">
        <v>1633</v>
      </c>
      <c r="G455" s="449" t="s">
        <v>1747</v>
      </c>
      <c r="H455" s="449" t="s">
        <v>403</v>
      </c>
      <c r="I455" s="449" t="s">
        <v>403</v>
      </c>
      <c r="J455" s="449" t="s">
        <v>1739</v>
      </c>
      <c r="K455" s="449" t="s">
        <v>2121</v>
      </c>
      <c r="L455" s="449" t="s">
        <v>2155</v>
      </c>
      <c r="M455" s="449" t="str">
        <f t="shared" si="25"/>
        <v>N</v>
      </c>
      <c r="N455" s="449" t="s">
        <v>403</v>
      </c>
      <c r="O455" s="449" t="str">
        <f t="shared" si="26"/>
        <v>N</v>
      </c>
      <c r="P455" s="449" t="s">
        <v>403</v>
      </c>
      <c r="Q455" s="449" t="s">
        <v>2156</v>
      </c>
      <c r="R455" s="78"/>
      <c r="S455" s="502" t="s">
        <v>2157</v>
      </c>
      <c r="T455" s="502"/>
      <c r="U455" s="502"/>
      <c r="V455" s="502"/>
      <c r="W455" s="502"/>
      <c r="X455" s="502"/>
      <c r="Y455" s="502"/>
      <c r="AA455" s="507"/>
      <c r="AB455" s="507"/>
      <c r="AC455" s="507"/>
      <c r="AD455" s="117"/>
      <c r="AE455" s="13"/>
      <c r="AF455" s="75"/>
      <c r="AG455" s="455" cm="1">
        <f t="array" ref="AG455">SUM(IF(ISBLANK(D455:Q455),1,0))</f>
        <v>0</v>
      </c>
      <c r="AH455" s="455" cm="1">
        <f t="array" ref="AH455">IF(SUM(IF(ISBLANK(S455:Y455),0,1))&gt;0,0,1)</f>
        <v>0</v>
      </c>
      <c r="AJ455"/>
      <c r="AK455"/>
    </row>
    <row r="456" spans="1:37" s="31" customFormat="1" ht="30" customHeight="1" x14ac:dyDescent="0.35">
      <c r="A456" s="15"/>
      <c r="D456" s="75"/>
      <c r="E456" s="75"/>
      <c r="F456" s="75"/>
      <c r="G456" s="75"/>
      <c r="H456" s="75"/>
      <c r="I456" s="75"/>
      <c r="J456" s="75"/>
      <c r="K456" s="75"/>
      <c r="L456" s="75"/>
      <c r="M456" s="75"/>
      <c r="N456" s="75"/>
      <c r="O456" s="75"/>
      <c r="P456" s="75"/>
      <c r="Q456" s="75"/>
      <c r="R456" s="75"/>
      <c r="S456" s="75"/>
      <c r="T456" s="75"/>
      <c r="U456" s="75"/>
      <c r="V456" s="75"/>
      <c r="W456" s="75"/>
      <c r="X456" s="75"/>
      <c r="Y456" s="75"/>
      <c r="Z456" s="75"/>
      <c r="AA456" s="74"/>
      <c r="AB456" s="74"/>
      <c r="AC456" s="74"/>
      <c r="AD456" s="74"/>
      <c r="AE456" s="13"/>
      <c r="AF456" s="75"/>
      <c r="AJ456"/>
      <c r="AK456"/>
    </row>
    <row r="457" spans="1:37" s="31" customFormat="1" ht="30" customHeight="1" x14ac:dyDescent="0.35">
      <c r="A457" s="15"/>
      <c r="B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c r="AA457" s="38"/>
      <c r="AB457" s="38"/>
      <c r="AC457" s="38"/>
      <c r="AD457" s="38"/>
      <c r="AE457" s="13"/>
      <c r="AJ457"/>
      <c r="AK457"/>
    </row>
    <row r="458" spans="1:37" s="31" customFormat="1" ht="30" customHeight="1" x14ac:dyDescent="0.35">
      <c r="U458" s="6"/>
      <c r="AA458" s="6"/>
      <c r="AB458" s="6"/>
      <c r="AC458" s="6"/>
      <c r="AD458" s="6"/>
      <c r="AJ458"/>
      <c r="AK458"/>
    </row>
    <row r="459" spans="1:37" s="15" customFormat="1" ht="30" customHeight="1" x14ac:dyDescent="0.35">
      <c r="B459" s="59" t="s">
        <v>21</v>
      </c>
      <c r="U459" s="38"/>
      <c r="AA459" s="38"/>
      <c r="AB459" s="38"/>
      <c r="AC459" s="38"/>
      <c r="AD459" s="38"/>
      <c r="AE459" s="38"/>
      <c r="AF459" s="31"/>
      <c r="AG459" s="31"/>
      <c r="AH459" s="31"/>
      <c r="AI459" s="31"/>
      <c r="AJ459"/>
      <c r="AK459"/>
    </row>
    <row r="460" spans="1:37" s="31" customFormat="1" ht="30" customHeight="1" x14ac:dyDescent="0.35">
      <c r="A460" s="707">
        <f>'1.1 Pg Details'!$D$39</f>
        <v>0</v>
      </c>
      <c r="B460" s="707"/>
      <c r="C460" s="707"/>
      <c r="D460" s="707"/>
      <c r="E460" s="707"/>
      <c r="F460" s="707"/>
      <c r="G460" s="707"/>
      <c r="H460" s="707"/>
      <c r="I460" s="707"/>
      <c r="J460" s="707"/>
      <c r="K460" s="707"/>
      <c r="L460" s="707"/>
      <c r="M460" s="707"/>
      <c r="N460" s="707"/>
      <c r="O460" s="707"/>
      <c r="P460" s="707"/>
      <c r="Q460" s="707"/>
      <c r="R460" s="707"/>
      <c r="S460" s="707"/>
      <c r="T460" s="707"/>
      <c r="U460" s="707"/>
      <c r="V460" s="707"/>
      <c r="W460" s="707"/>
      <c r="X460" s="707"/>
      <c r="Y460" s="707"/>
      <c r="Z460" s="707"/>
      <c r="AA460" s="707"/>
      <c r="AB460" s="707"/>
      <c r="AC460" s="707"/>
      <c r="AD460" s="707"/>
      <c r="AE460" s="707"/>
      <c r="AF460" s="707"/>
      <c r="AJ460"/>
      <c r="AK460"/>
    </row>
    <row r="468" spans="16:16" ht="30" customHeight="1" x14ac:dyDescent="0.35">
      <c r="P468" t="s">
        <v>2158</v>
      </c>
    </row>
  </sheetData>
  <autoFilter ref="D11:AI456" xr:uid="{405205C8-1491-4A71-8786-12B27E7D4F32}">
    <filterColumn colId="15" showButton="0"/>
    <filterColumn colId="16" showButton="0"/>
    <filterColumn colId="17" showButton="0"/>
    <filterColumn colId="18" showButton="0"/>
    <filterColumn colId="19" showButton="0"/>
    <filterColumn colId="20" showButton="0"/>
    <filterColumn colId="23" showButton="0"/>
    <filterColumn colId="24" showButton="0"/>
    <filterColumn colId="29" showButton="0"/>
  </autoFilter>
  <mergeCells count="19">
    <mergeCell ref="H11:H12"/>
    <mergeCell ref="I11:I12"/>
    <mergeCell ref="J11:J12"/>
    <mergeCell ref="A1:AF1"/>
    <mergeCell ref="A460:AF460"/>
    <mergeCell ref="AA11:AC11"/>
    <mergeCell ref="AG11:AH11"/>
    <mergeCell ref="S10:Y10"/>
    <mergeCell ref="K11:K12"/>
    <mergeCell ref="L11:L12"/>
    <mergeCell ref="N11:N12"/>
    <mergeCell ref="P11:P12"/>
    <mergeCell ref="Q11:Q12"/>
    <mergeCell ref="D10:Q10"/>
    <mergeCell ref="S11:Y11"/>
    <mergeCell ref="E11:E12"/>
    <mergeCell ref="D11:D12"/>
    <mergeCell ref="F11:F12"/>
    <mergeCell ref="G11:G12"/>
  </mergeCells>
  <phoneticPr fontId="31" type="noConversion"/>
  <conditionalFormatting sqref="A13:A455">
    <cfRule type="cellIs" dxfId="216" priority="39" stopIfTrue="1" operator="equal">
      <formula>0</formula>
    </cfRule>
  </conditionalFormatting>
  <conditionalFormatting sqref="A4">
    <cfRule type="cellIs" dxfId="215" priority="38" stopIfTrue="1" operator="equal">
      <formula>0</formula>
    </cfRule>
  </conditionalFormatting>
  <conditionalFormatting sqref="A4 A13:A455">
    <cfRule type="cellIs" dxfId="214" priority="37" operator="equal">
      <formula>0</formula>
    </cfRule>
  </conditionalFormatting>
  <conditionalFormatting sqref="A4">
    <cfRule type="cellIs" dxfId="213" priority="36" stopIfTrue="1" operator="equal">
      <formula>0</formula>
    </cfRule>
  </conditionalFormatting>
  <conditionalFormatting sqref="G2">
    <cfRule type="cellIs" dxfId="212" priority="34" operator="equal">
      <formula>1</formula>
    </cfRule>
  </conditionalFormatting>
  <conditionalFormatting sqref="Q392:Q418 E428:L455 E328:L418 L420:L422 N14:N326 N420:N422 N393:N418 N328:N391 N425:N426 N428:N455 P428:Q455 P425:Q426 P328:Q391 P393:P418 P420:Q423 P14:Q326 E14:L326 E420:K423 E425:L426">
    <cfRule type="cellIs" dxfId="211" priority="30" operator="equal">
      <formula>E13</formula>
    </cfRule>
  </conditionalFormatting>
  <conditionalFormatting sqref="E424:L424 E427:L427 E327:L327 N327 N427 N424 P424:Q424 P427:Q427 P327:Q327">
    <cfRule type="cellIs" dxfId="210" priority="31" operator="equal">
      <formula>E325</formula>
    </cfRule>
  </conditionalFormatting>
  <conditionalFormatting sqref="L423 N423">
    <cfRule type="cellIs" dxfId="209" priority="29" operator="equal">
      <formula>L421</formula>
    </cfRule>
  </conditionalFormatting>
  <conditionalFormatting sqref="F419:L419 N419 P419:Q419">
    <cfRule type="cellIs" dxfId="208" priority="32" operator="equal">
      <formula>#REF!</formula>
    </cfRule>
  </conditionalFormatting>
  <conditionalFormatting sqref="S13:Y455">
    <cfRule type="notContainsBlanks" dxfId="207" priority="4">
      <formula>LEN(TRIM(S13))&gt;0</formula>
    </cfRule>
  </conditionalFormatting>
  <conditionalFormatting sqref="E419">
    <cfRule type="cellIs" dxfId="206" priority="3" operator="equal">
      <formula>E418</formula>
    </cfRule>
  </conditionalFormatting>
  <dataValidations count="1">
    <dataValidation type="list" allowBlank="1" showInputMessage="1" showErrorMessage="1" sqref="Z13:Z455" xr:uid="{E78EFC33-1049-49C2-9329-7F0C054630FF}">
      <formula1>I_Guid_Names</formula1>
    </dataValidation>
  </dataValidations>
  <pageMargins left="0.7" right="0.7" top="0.75" bottom="0.75" header="0.3" footer="0.3"/>
  <pageSetup paperSize="9" orientation="portrait" r:id="rId1"/>
  <headerFooter>
    <oddFooter>&amp;L_x000D_&amp;1#&amp;"Calibri"&amp;8&amp;K000000 Unclassified</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00C3A53-F97F-4A24-8AB6-52B72159AAC7}">
          <x14:formula1>
            <xm:f>'Input - Guidance Links (Admin)'!$G$11:$G$242</xm:f>
          </x14:formula1>
          <xm:sqref>S13:Y455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5AD2F-E9AE-4BA2-A308-DE68AC8AAF82}">
  <sheetPr codeName="Sheet14">
    <tabColor theme="0" tint="-0.499984740745262"/>
  </sheetPr>
  <dimension ref="A1:AP402"/>
  <sheetViews>
    <sheetView showGridLines="0" zoomScale="55" zoomScaleNormal="55" workbookViewId="0">
      <pane ySplit="12" topLeftCell="A13" activePane="bottomLeft" state="frozen"/>
      <selection sqref="A1:F1"/>
      <selection pane="bottomLeft" sqref="A1:AK1"/>
    </sheetView>
  </sheetViews>
  <sheetFormatPr defaultColWidth="9.453125" defaultRowHeight="24.65" customHeight="1" x14ac:dyDescent="0.35"/>
  <cols>
    <col min="1" max="2" width="1.54296875" customWidth="1"/>
    <col min="3" max="3" width="5.453125" customWidth="1"/>
    <col min="4" max="4" width="44.54296875" customWidth="1"/>
    <col min="5" max="5" width="10.453125" customWidth="1"/>
    <col min="6" max="6" width="14.54296875" customWidth="1"/>
    <col min="7" max="7" width="10.453125" customWidth="1"/>
    <col min="8" max="8" width="58.54296875" customWidth="1"/>
    <col min="9" max="9" width="7.81640625" customWidth="1"/>
    <col min="10" max="10" width="8.1796875" customWidth="1"/>
    <col min="11" max="11" width="9.453125" customWidth="1"/>
    <col min="12" max="12" width="18.54296875" customWidth="1"/>
    <col min="13" max="13" width="1.54296875" customWidth="1"/>
    <col min="14" max="14" width="16.54296875" customWidth="1"/>
    <col min="15" max="20" width="5.54296875" customWidth="1"/>
    <col min="21" max="21" width="2.81640625" customWidth="1"/>
    <col min="22" max="27" width="9.54296875" customWidth="1"/>
    <col min="28" max="28" width="2.54296875" customWidth="1"/>
    <col min="29" max="29" width="2.453125" customWidth="1"/>
    <col min="30" max="30" width="7.453125" customWidth="1"/>
    <col min="31" max="31" width="7.54296875" customWidth="1"/>
    <col min="32" max="32" width="8.54296875" customWidth="1"/>
    <col min="33" max="33" width="3.453125" customWidth="1"/>
    <col min="34" max="34" width="3.81640625" customWidth="1"/>
    <col min="35" max="35" width="48.1796875" customWidth="1"/>
    <col min="36" max="36" width="4.453125" customWidth="1"/>
    <col min="37" max="37" width="5.453125" customWidth="1"/>
    <col min="38" max="38" width="5.54296875" customWidth="1"/>
    <col min="39" max="39" width="14" customWidth="1"/>
    <col min="40" max="40" width="14.81640625" customWidth="1"/>
    <col min="41" max="41" width="4.453125" customWidth="1"/>
    <col min="42" max="42" width="16" customWidth="1"/>
    <col min="43" max="51" width="9.453125" customWidth="1"/>
  </cols>
  <sheetData>
    <row r="1" spans="1:42" ht="24.65" customHeight="1" x14ac:dyDescent="0.35">
      <c r="A1" s="707">
        <f>'1.1 Pg Details'!$D$39</f>
        <v>0</v>
      </c>
      <c r="B1" s="707"/>
      <c r="C1" s="707"/>
      <c r="D1" s="707"/>
      <c r="E1" s="707"/>
      <c r="F1" s="707"/>
      <c r="G1" s="707"/>
      <c r="H1" s="707"/>
      <c r="I1" s="707"/>
      <c r="J1" s="707"/>
      <c r="K1" s="707"/>
      <c r="L1" s="707"/>
      <c r="M1" s="707"/>
      <c r="N1" s="707"/>
      <c r="O1" s="707"/>
      <c r="P1" s="707"/>
      <c r="Q1" s="707"/>
      <c r="R1" s="707"/>
      <c r="S1" s="707"/>
      <c r="T1" s="707"/>
      <c r="U1" s="707"/>
      <c r="V1" s="707"/>
      <c r="W1" s="707"/>
      <c r="X1" s="707"/>
      <c r="Y1" s="707"/>
      <c r="Z1" s="707"/>
      <c r="AA1" s="707"/>
      <c r="AB1" s="707"/>
      <c r="AC1" s="707"/>
      <c r="AD1" s="707"/>
      <c r="AE1" s="707"/>
      <c r="AF1" s="707"/>
      <c r="AG1" s="707"/>
      <c r="AH1" s="707"/>
      <c r="AI1" s="707"/>
      <c r="AJ1" s="707"/>
      <c r="AK1" s="707"/>
      <c r="AL1" s="6"/>
      <c r="AM1" s="6"/>
      <c r="AN1" s="6"/>
      <c r="AO1" s="6"/>
      <c r="AP1" s="6"/>
    </row>
    <row r="2" spans="1:42" ht="15" customHeight="1" x14ac:dyDescent="0.35">
      <c r="A2" s="221"/>
      <c r="B2" s="221"/>
      <c r="C2" s="221"/>
      <c r="D2" s="263"/>
      <c r="E2" s="263"/>
      <c r="F2" s="263"/>
      <c r="G2" s="263"/>
      <c r="H2" s="263"/>
      <c r="I2" s="263"/>
      <c r="J2" s="263"/>
      <c r="K2" s="264"/>
      <c r="L2" s="263"/>
      <c r="M2" s="263"/>
      <c r="N2" s="263"/>
      <c r="O2" s="263"/>
      <c r="P2" s="263"/>
      <c r="Q2" s="263"/>
      <c r="R2" s="263"/>
      <c r="S2" s="263"/>
      <c r="T2" s="263"/>
      <c r="U2" s="263"/>
      <c r="V2" s="221"/>
      <c r="W2" s="221"/>
      <c r="X2" s="221"/>
      <c r="Y2" s="221"/>
      <c r="Z2" s="221"/>
      <c r="AA2" s="221"/>
      <c r="AB2" s="221"/>
      <c r="AC2" s="221"/>
      <c r="AD2" s="221"/>
      <c r="AE2" s="221"/>
      <c r="AF2" s="262"/>
      <c r="AG2" s="221"/>
      <c r="AH2" s="221"/>
      <c r="AI2" s="221"/>
      <c r="AJ2" s="221"/>
      <c r="AK2" s="221"/>
      <c r="AL2" s="16"/>
      <c r="AM2" s="16"/>
      <c r="AN2" s="16"/>
      <c r="AO2" s="16"/>
      <c r="AP2" s="16"/>
    </row>
    <row r="3" spans="1:42" ht="15" customHeight="1" x14ac:dyDescent="0.35">
      <c r="A3" s="221"/>
      <c r="B3" s="221"/>
      <c r="C3" s="13" t="s">
        <v>0</v>
      </c>
      <c r="D3" s="263" t="str">
        <f ca="1">MID(CELL("filename",A2),FIND("]",CELL("filename",A2))+1,255)</f>
        <v>Input - LOEList (Admin)</v>
      </c>
      <c r="E3" s="263"/>
      <c r="F3" s="263"/>
      <c r="G3" s="263"/>
      <c r="H3" s="263"/>
      <c r="I3" s="263"/>
      <c r="J3" s="263"/>
      <c r="K3" s="264"/>
      <c r="L3" s="263"/>
      <c r="M3" s="263"/>
      <c r="N3" s="263"/>
      <c r="O3" s="263"/>
      <c r="P3" s="263"/>
      <c r="Q3" s="263"/>
      <c r="R3" s="263"/>
      <c r="S3" s="263"/>
      <c r="T3" s="263"/>
      <c r="U3" s="263"/>
      <c r="V3" s="221"/>
      <c r="W3" s="221"/>
      <c r="X3" s="221"/>
      <c r="Y3" s="221"/>
      <c r="Z3" s="221"/>
      <c r="AA3" s="221"/>
      <c r="AB3" s="221"/>
      <c r="AC3" s="221"/>
      <c r="AD3" s="221"/>
      <c r="AE3" s="221"/>
      <c r="AF3" s="221"/>
      <c r="AG3" s="221"/>
      <c r="AH3" s="221"/>
      <c r="AI3" s="221"/>
      <c r="AJ3" s="221"/>
      <c r="AK3" s="221"/>
      <c r="AL3" s="16"/>
      <c r="AM3" s="16"/>
      <c r="AN3" s="16"/>
      <c r="AO3" s="16"/>
      <c r="AP3" s="16"/>
    </row>
    <row r="4" spans="1:42" ht="15" customHeight="1" x14ac:dyDescent="0.35">
      <c r="A4" s="135">
        <f>SUM(A13:A168)</f>
        <v>0</v>
      </c>
      <c r="B4" s="221"/>
      <c r="C4" s="13" t="s">
        <v>1</v>
      </c>
      <c r="D4" s="263" t="str">
        <f ca="1">IF(D3="Template","",INDEX(rng_SheetTypes,MATCH(D3,rng_Worksheets,0)))</f>
        <v>Input (Admin)</v>
      </c>
      <c r="E4" s="263"/>
      <c r="F4" s="263"/>
      <c r="G4" s="263"/>
      <c r="H4" s="263"/>
      <c r="I4" s="263"/>
      <c r="J4" s="263"/>
      <c r="K4" s="264"/>
      <c r="L4" s="263"/>
      <c r="M4" s="263"/>
      <c r="N4" s="263"/>
      <c r="O4" s="263"/>
      <c r="P4" s="263"/>
      <c r="Q4" s="263"/>
      <c r="R4" s="263"/>
      <c r="S4" s="263"/>
      <c r="T4" s="263"/>
      <c r="U4" s="263"/>
      <c r="V4" s="221"/>
      <c r="W4" s="221"/>
      <c r="X4" s="221"/>
      <c r="Y4" s="221"/>
      <c r="Z4" s="221"/>
      <c r="AA4" s="221"/>
      <c r="AB4" s="221"/>
      <c r="AC4" s="221"/>
      <c r="AD4" s="221"/>
      <c r="AE4" s="221"/>
      <c r="AF4" s="221"/>
      <c r="AG4" s="221"/>
      <c r="AH4" s="221"/>
      <c r="AI4" s="221"/>
      <c r="AJ4" s="221"/>
      <c r="AK4" s="221"/>
      <c r="AL4" s="16"/>
      <c r="AM4" s="16"/>
      <c r="AN4" s="16"/>
      <c r="AO4" s="16"/>
      <c r="AP4" s="16"/>
    </row>
    <row r="5" spans="1:42" ht="15" customHeight="1" x14ac:dyDescent="0.35">
      <c r="A5" s="221"/>
      <c r="B5" s="221"/>
      <c r="C5" s="13" t="s">
        <v>2</v>
      </c>
      <c r="D5" s="263" t="str">
        <f ca="1">IF(D3="Template","",INDEX(rng_Summarys,MATCH(D3,rng_Worksheets,0)))</f>
        <v xml:space="preserve">Links LoEs with project characteristics </v>
      </c>
      <c r="E5" s="263"/>
      <c r="F5" s="263"/>
      <c r="G5" s="263"/>
      <c r="H5" s="263"/>
      <c r="I5" s="263"/>
      <c r="J5" s="263"/>
      <c r="K5" s="264"/>
      <c r="L5" s="263"/>
      <c r="M5" s="263"/>
      <c r="N5" s="263"/>
      <c r="O5" s="263"/>
      <c r="P5" s="263"/>
      <c r="Q5" s="263"/>
      <c r="R5" s="263"/>
      <c r="S5" s="263"/>
      <c r="T5" s="263"/>
      <c r="U5" s="263"/>
      <c r="V5" s="221"/>
      <c r="W5" s="221"/>
      <c r="X5" s="221"/>
      <c r="Y5" s="221"/>
      <c r="Z5" s="221"/>
      <c r="AA5" s="221"/>
      <c r="AB5" s="221"/>
      <c r="AC5" s="221"/>
      <c r="AD5" s="221"/>
      <c r="AE5" s="221"/>
      <c r="AF5" s="221"/>
      <c r="AG5" s="221"/>
      <c r="AH5" s="221"/>
      <c r="AI5" s="221"/>
      <c r="AJ5" s="221"/>
      <c r="AK5" s="221"/>
      <c r="AL5" s="16"/>
      <c r="AM5" s="16"/>
      <c r="AN5" s="16"/>
      <c r="AO5" s="16"/>
      <c r="AP5" s="16"/>
    </row>
    <row r="6" spans="1:42" ht="22.4" customHeight="1" x14ac:dyDescent="0.35">
      <c r="A6" s="6"/>
      <c r="B6" s="6"/>
      <c r="C6" s="6"/>
      <c r="D6" s="74"/>
      <c r="E6" s="74"/>
      <c r="F6" s="74"/>
      <c r="G6" s="74"/>
      <c r="H6" s="74"/>
      <c r="I6" s="74"/>
      <c r="J6" s="74"/>
      <c r="K6" s="203"/>
      <c r="L6" s="74"/>
      <c r="M6" s="74"/>
      <c r="N6" s="74"/>
      <c r="O6" s="74"/>
      <c r="P6" s="74"/>
      <c r="Q6" s="74"/>
      <c r="R6" s="74"/>
      <c r="S6" s="74"/>
      <c r="T6" s="74"/>
      <c r="U6" s="74"/>
      <c r="V6" s="6"/>
      <c r="W6" s="6"/>
      <c r="X6" s="6"/>
      <c r="Y6" s="6"/>
      <c r="Z6" s="6"/>
      <c r="AA6" s="6"/>
      <c r="AB6" s="6"/>
      <c r="AC6" s="6"/>
      <c r="AD6" s="6"/>
      <c r="AE6" s="6"/>
      <c r="AF6" s="6"/>
      <c r="AG6" s="6"/>
      <c r="AH6" s="6"/>
      <c r="AI6" s="6"/>
      <c r="AJ6" s="6"/>
      <c r="AK6" s="6"/>
      <c r="AL6" s="6"/>
      <c r="AM6" s="6"/>
      <c r="AN6" s="6"/>
      <c r="AO6" s="6"/>
      <c r="AP6" s="6"/>
    </row>
    <row r="7" spans="1:42" ht="39.65" customHeight="1" x14ac:dyDescent="0.35">
      <c r="A7" s="38"/>
      <c r="B7" s="67" t="s">
        <v>2159</v>
      </c>
      <c r="C7" s="38"/>
      <c r="D7" s="72"/>
      <c r="E7" s="72"/>
      <c r="F7" s="72"/>
      <c r="G7" s="72"/>
      <c r="H7" s="72"/>
      <c r="I7" s="72"/>
      <c r="J7" s="72"/>
      <c r="K7" s="244"/>
      <c r="L7" s="72"/>
      <c r="M7" s="72"/>
      <c r="N7" s="72"/>
      <c r="O7" s="72"/>
      <c r="P7" s="72"/>
      <c r="Q7" s="72"/>
      <c r="R7" s="72"/>
      <c r="S7" s="72"/>
      <c r="T7" s="72"/>
      <c r="U7" s="72"/>
      <c r="V7" s="38"/>
      <c r="W7" s="38"/>
      <c r="X7" s="38"/>
      <c r="Y7" s="38"/>
      <c r="Z7" s="38"/>
      <c r="AA7" s="38"/>
      <c r="AB7" s="38"/>
      <c r="AC7" s="38"/>
      <c r="AD7" s="38"/>
      <c r="AE7" s="38"/>
      <c r="AF7" s="38"/>
      <c r="AG7" s="38"/>
      <c r="AH7" s="38"/>
      <c r="AI7" s="38"/>
      <c r="AJ7" s="38"/>
      <c r="AK7" s="38"/>
      <c r="AL7" s="6"/>
      <c r="AM7" s="6"/>
      <c r="AN7" s="6"/>
      <c r="AO7" s="6"/>
      <c r="AP7" s="6"/>
    </row>
    <row r="8" spans="1:42" ht="7.4" customHeight="1" x14ac:dyDescent="0.35">
      <c r="A8" s="38"/>
      <c r="B8" s="6"/>
      <c r="C8" s="6"/>
      <c r="D8" s="74"/>
      <c r="E8" s="74"/>
      <c r="F8" s="74"/>
      <c r="G8" s="74"/>
      <c r="H8" s="74"/>
      <c r="I8" s="74"/>
      <c r="J8" s="74"/>
      <c r="K8" s="203"/>
      <c r="L8" s="74"/>
      <c r="M8" s="74"/>
      <c r="N8" s="74"/>
      <c r="O8" s="74"/>
      <c r="P8" s="74"/>
      <c r="Q8" s="74"/>
      <c r="R8" s="74"/>
      <c r="S8" s="74"/>
      <c r="T8" s="74"/>
      <c r="U8" s="74"/>
      <c r="V8" s="6"/>
      <c r="W8" s="6"/>
      <c r="X8" s="6"/>
      <c r="Y8" s="6"/>
      <c r="Z8" s="6"/>
      <c r="AA8" s="6"/>
      <c r="AB8" s="6"/>
      <c r="AC8" s="6"/>
      <c r="AD8" s="6"/>
      <c r="AE8" s="6"/>
      <c r="AF8" s="6"/>
      <c r="AG8" s="6"/>
      <c r="AH8" s="6"/>
      <c r="AI8" s="6"/>
      <c r="AJ8" s="6"/>
      <c r="AK8" s="38"/>
      <c r="AL8" s="6"/>
      <c r="AM8" s="6"/>
      <c r="AN8" s="6"/>
      <c r="AO8" s="6"/>
      <c r="AP8" s="6"/>
    </row>
    <row r="9" spans="1:42" ht="6" customHeight="1" x14ac:dyDescent="0.35">
      <c r="A9" s="38"/>
      <c r="B9" s="6"/>
      <c r="C9" s="6"/>
      <c r="D9" s="74"/>
      <c r="E9" s="74"/>
      <c r="F9" s="74"/>
      <c r="G9" s="74"/>
      <c r="H9" s="74"/>
      <c r="I9" s="74"/>
      <c r="J9" s="74"/>
      <c r="K9" s="203"/>
      <c r="L9" s="74"/>
      <c r="M9" s="74"/>
      <c r="N9" s="74"/>
      <c r="O9" s="74"/>
      <c r="P9" s="74"/>
      <c r="Q9" s="74"/>
      <c r="R9" s="74"/>
      <c r="S9" s="74"/>
      <c r="T9" s="74"/>
      <c r="U9" s="74"/>
      <c r="V9" s="6"/>
      <c r="W9" s="6"/>
      <c r="X9" s="6"/>
      <c r="Y9" s="6"/>
      <c r="Z9" s="6"/>
      <c r="AA9" s="6"/>
      <c r="AB9" s="6"/>
      <c r="AC9" s="6"/>
      <c r="AD9" s="6"/>
      <c r="AE9" s="6"/>
      <c r="AF9" s="6"/>
      <c r="AG9" s="6"/>
      <c r="AH9" s="6"/>
      <c r="AI9" s="6"/>
      <c r="AJ9" s="6"/>
      <c r="AK9" s="38"/>
      <c r="AL9" s="6"/>
      <c r="AM9" s="6"/>
      <c r="AN9" s="6"/>
      <c r="AO9" s="6"/>
      <c r="AP9" s="6"/>
    </row>
    <row r="10" spans="1:42" ht="24.65" customHeight="1" x14ac:dyDescent="0.35">
      <c r="A10" s="38"/>
      <c r="B10" s="6"/>
      <c r="C10" s="509" t="s">
        <v>2160</v>
      </c>
      <c r="D10" s="510"/>
      <c r="E10" s="510"/>
      <c r="F10" s="510"/>
      <c r="G10" s="510"/>
      <c r="H10" s="511"/>
      <c r="I10" s="759" t="s">
        <v>2161</v>
      </c>
      <c r="J10" s="759"/>
      <c r="K10" s="759"/>
      <c r="L10" s="512"/>
      <c r="M10" s="79"/>
      <c r="N10" s="513"/>
      <c r="O10" s="510"/>
      <c r="P10" s="510"/>
      <c r="Q10" s="510"/>
      <c r="R10" s="510"/>
      <c r="S10" s="510"/>
      <c r="T10" s="510"/>
      <c r="U10" s="74"/>
      <c r="V10" s="746" t="s">
        <v>2162</v>
      </c>
      <c r="W10" s="747"/>
      <c r="X10" s="747"/>
      <c r="Y10" s="747"/>
      <c r="Z10" s="747"/>
      <c r="AA10" s="748"/>
      <c r="AB10" s="81"/>
      <c r="AC10" s="82"/>
      <c r="AD10" s="746" t="s">
        <v>2163</v>
      </c>
      <c r="AE10" s="747"/>
      <c r="AF10" s="748"/>
      <c r="AG10" s="70"/>
      <c r="AH10" s="6"/>
      <c r="AI10" s="6"/>
      <c r="AJ10" s="6"/>
      <c r="AK10" s="38"/>
      <c r="AL10" s="6"/>
      <c r="AM10" s="6"/>
      <c r="AN10" s="6"/>
      <c r="AO10" s="6"/>
      <c r="AP10" s="6"/>
    </row>
    <row r="11" spans="1:42" ht="24.65" customHeight="1" x14ac:dyDescent="0.35">
      <c r="A11" s="38"/>
      <c r="B11" s="6"/>
      <c r="C11" s="716" t="s">
        <v>2164</v>
      </c>
      <c r="D11" s="754" t="s">
        <v>2165</v>
      </c>
      <c r="E11" s="754" t="s">
        <v>1140</v>
      </c>
      <c r="F11" s="754" t="s">
        <v>1141</v>
      </c>
      <c r="G11" s="754" t="s">
        <v>1142</v>
      </c>
      <c r="H11" s="752" t="s">
        <v>2166</v>
      </c>
      <c r="I11" s="514" t="s">
        <v>2167</v>
      </c>
      <c r="J11" s="514" t="s">
        <v>2168</v>
      </c>
      <c r="K11" s="515" t="s">
        <v>2169</v>
      </c>
      <c r="L11" s="516" t="s">
        <v>2170</v>
      </c>
      <c r="M11" s="79"/>
      <c r="N11" s="757" t="s">
        <v>2171</v>
      </c>
      <c r="O11" s="757"/>
      <c r="P11" s="757"/>
      <c r="Q11" s="757"/>
      <c r="R11" s="757"/>
      <c r="S11" s="757"/>
      <c r="T11" s="758"/>
      <c r="U11" s="74"/>
      <c r="V11" s="749"/>
      <c r="W11" s="750"/>
      <c r="X11" s="750"/>
      <c r="Y11" s="750"/>
      <c r="Z11" s="750"/>
      <c r="AA11" s="751"/>
      <c r="AB11" s="83"/>
      <c r="AC11" s="82"/>
      <c r="AD11" s="749"/>
      <c r="AE11" s="750"/>
      <c r="AF11" s="751"/>
      <c r="AG11" s="70"/>
      <c r="AH11" s="6"/>
      <c r="AI11" s="6"/>
      <c r="AJ11" s="6"/>
      <c r="AK11" s="38"/>
      <c r="AL11" s="6"/>
      <c r="AM11" s="745" t="s">
        <v>334</v>
      </c>
      <c r="AN11" s="743"/>
      <c r="AO11" s="6"/>
      <c r="AP11" s="6"/>
    </row>
    <row r="12" spans="1:42" ht="24.65" customHeight="1" x14ac:dyDescent="0.35">
      <c r="A12" s="38"/>
      <c r="B12" s="6"/>
      <c r="C12" s="717"/>
      <c r="D12" s="755"/>
      <c r="E12" s="755"/>
      <c r="F12" s="756"/>
      <c r="G12" s="755"/>
      <c r="H12" s="753"/>
      <c r="I12" s="77"/>
      <c r="J12" s="77"/>
      <c r="K12" s="517"/>
      <c r="L12" s="512"/>
      <c r="M12" s="79"/>
      <c r="N12" s="513" t="s">
        <v>2172</v>
      </c>
      <c r="O12" s="510" t="s">
        <v>2173</v>
      </c>
      <c r="P12" s="510" t="s">
        <v>2174</v>
      </c>
      <c r="Q12" s="510" t="s">
        <v>2175</v>
      </c>
      <c r="R12" s="510" t="s">
        <v>2176</v>
      </c>
      <c r="S12" s="510" t="s">
        <v>2177</v>
      </c>
      <c r="T12" s="510" t="s">
        <v>2178</v>
      </c>
      <c r="U12" s="74"/>
      <c r="V12" s="418" t="str" cm="1">
        <f t="array" ref="V12:AA12">TRANSPOSE('Input - PEATLookups (Admin)'!E11:E16)</f>
        <v>Equipment</v>
      </c>
      <c r="W12" s="418" t="str">
        <v>ICT</v>
      </c>
      <c r="X12" s="418" t="str">
        <v>Infrastructure</v>
      </c>
      <c r="Y12" s="418" t="str">
        <v>Policy</v>
      </c>
      <c r="Z12" s="418" t="str">
        <v>Service</v>
      </c>
      <c r="AA12" s="418" t="str">
        <v>Support</v>
      </c>
      <c r="AB12" s="70"/>
      <c r="AC12" s="6"/>
      <c r="AD12" s="418" t="str" cm="1">
        <f t="array" ref="AD12:AF12">TRANSPOSE('Input - PEATLookups (Admin)'!E21:E23)</f>
        <v>SOC/ SOC RN</v>
      </c>
      <c r="AE12" s="418" t="str">
        <v>OBC/ OBC RN</v>
      </c>
      <c r="AF12" s="418" t="str">
        <v xml:space="preserve"> FBC/ FBC RN</v>
      </c>
      <c r="AG12" s="70"/>
      <c r="AH12" s="6"/>
      <c r="AI12" s="418" t="s">
        <v>2179</v>
      </c>
      <c r="AJ12" s="6"/>
      <c r="AK12" s="38"/>
      <c r="AL12" s="6"/>
      <c r="AM12" s="418" t="s">
        <v>2180</v>
      </c>
      <c r="AN12" s="418" t="s">
        <v>2181</v>
      </c>
      <c r="AO12" s="6"/>
      <c r="AP12" s="518" t="s">
        <v>2182</v>
      </c>
    </row>
    <row r="13" spans="1:42" ht="24.65" customHeight="1" x14ac:dyDescent="0.35">
      <c r="A13" s="80">
        <f>SUM(AM13:AN13)</f>
        <v>0</v>
      </c>
      <c r="B13" s="6"/>
      <c r="C13" s="418">
        <v>1</v>
      </c>
      <c r="D13" s="237" t="str" cm="1">
        <f t="array" ref="D13">IF(ISERROR(INDEX(I_LoE_Hierachy_L1Name,_xlfn.XMATCH('Input - LOEList (Admin)'!H13,I_LoE_Hierachy_L2Name,0))),"",INDEX(I_LoE_Hierachy_L1Name,_xlfn.XMATCH('Input - LOEList (Admin)'!H13,I_LoE_Hierachy_L2Name,0)))</f>
        <v>Is the military capability need and/or business capability need (inc. Transformation) suitably evidenced and prioritised within departmental planning?</v>
      </c>
      <c r="E13" s="237" t="str" cm="1">
        <f t="array" ref="E13">IF(ISERROR(INDEX(I_LoE_Hierachy_Case,_xlfn.XMATCH($H13,I_LoE_Hierachy_L2Name,0))),"",INDEX(I_LoE_Hierachy_Case,_xlfn.XMATCH($H13,I_LoE_Hierachy_L2Name,0)))</f>
        <v>Strategic</v>
      </c>
      <c r="F13" s="238" t="str" cm="1">
        <f t="array" ref="F13">IF(ISERROR(INDEX(I_LoE_Hierachy_L1_Function,_xlfn.XMATCH($H13,I_LoE_Hierachy_L2Name,0))),"",INDEX(I_LoE_Hierachy_L1_Function,_xlfn.XMATCH($H13,I_LoE_Hierachy_L2Name,0)))</f>
        <v>MoD - Military Capability Management</v>
      </c>
      <c r="G13" s="237" t="str" cm="1">
        <f t="array" ref="G13">IF(ISERROR(INDEX(I_LoE_Hierachy_L2_Function,_xlfn.XMATCH($H13,I_LoE_Hierachy_L2Name,0))),"",INDEX(I_LoE_Hierachy_L2_Function,_xlfn.XMATCH($H13,I_LoE_Hierachy_L2Name,0)))</f>
        <v>Capability Analysis</v>
      </c>
      <c r="H13" s="519" t="str" cm="1">
        <f t="array" ref="H13:H171">_xlfn.UNIQUE(I_LoE_Hierachy_L2Name)</f>
        <v>Is the analysis of the military capability gap and/or business capability gap suitably evidenced to inform the need/case for change?</v>
      </c>
      <c r="I13" s="236" t="str">
        <f>VLOOKUP($H13,'Input - LOE Hierarchy (Admin)'!$L$13:$R$460,2, FALSE)</f>
        <v>N</v>
      </c>
      <c r="J13" s="260" t="str">
        <f>VLOOKUP($H13,'Input - LOE Hierarchy (Admin)'!$L$13:$R$460,4, FALSE)</f>
        <v>N</v>
      </c>
      <c r="K13" s="520">
        <f>IFERROR(MATCH($H13,'LOE Hierarchy'!$I$11:$I$460, 0),"")</f>
        <v>1</v>
      </c>
      <c r="L13" s="239" t="str" cm="1">
        <f t="array" ref="L13">IF(ISERROR(INDEX(I_LoE_Hierachy_Evidence_Examples,_xlfn.XMATCH($H13,I_LoE_Hierachy_L2Name,0))),"",INDEX(I_LoE_Hierachy_Evidence_Examples,_xlfn.XMATCH($H13,I_LoE_Hierachy_L2Name,0)))</f>
        <v>Policy documents e.g. Defence strategic direction, SDSR.
Project Initiation Documents capturing the need and underpinning references.</v>
      </c>
      <c r="M13" s="85"/>
      <c r="N13" s="240" t="str" cm="1">
        <f t="array" ref="N13">INDEX(I_LoE_Hierachy_Guidance_Links,MATCH($H13,LEFT(I_LoE_Hierachy_L2Name,255),0),1)</f>
        <v>Defence strategy publications  - S1</v>
      </c>
      <c r="O13" s="238" cm="1">
        <f t="array" ref="O13">INDEX(I_LoE_Hierachy_Guidance_Links,MATCH($H13,LEFT(I_LoE_Hierachy_L2Name,255),0),2)</f>
        <v>0</v>
      </c>
      <c r="P13" s="238" cm="1">
        <f t="array" ref="P13">INDEX(I_LoE_Hierachy_Guidance_Links,MATCH($H13,LEFT(I_LoE_Hierachy_L2Name,255),0),3)</f>
        <v>0</v>
      </c>
      <c r="Q13" s="238" cm="1">
        <f t="array" ref="Q13">INDEX(I_LoE_Hierachy_Guidance_Links,MATCH($H13,LEFT(I_LoE_Hierachy_L2Name,255),0),4)</f>
        <v>0</v>
      </c>
      <c r="R13" s="238" cm="1">
        <f t="array" ref="R13">INDEX(I_LoE_Hierachy_Guidance_Links,MATCH($H13,LEFT(I_LoE_Hierachy_L2Name,255),0),5)</f>
        <v>0</v>
      </c>
      <c r="S13" s="238" cm="1">
        <f t="array" ref="S13">INDEX(I_LoE_Hierachy_Guidance_Links,MATCH($H13,LEFT(I_LoE_Hierachy_L2Name,255),0),6)</f>
        <v>0</v>
      </c>
      <c r="T13" s="238" cm="1">
        <f t="array" ref="T13">INDEX(I_LoE_Hierachy_Guidance_Links,MATCH($H13,LEFT(I_LoE_Hierachy_L2Name,255),0),7)</f>
        <v>0</v>
      </c>
      <c r="U13" s="74"/>
      <c r="V13" s="449" t="s">
        <v>217</v>
      </c>
      <c r="W13" s="449" t="s">
        <v>217</v>
      </c>
      <c r="X13" s="449" t="s">
        <v>217</v>
      </c>
      <c r="Y13" s="449" t="s">
        <v>217</v>
      </c>
      <c r="Z13" s="449" t="s">
        <v>217</v>
      </c>
      <c r="AA13" s="449" t="s">
        <v>217</v>
      </c>
      <c r="AB13" s="70"/>
      <c r="AC13" s="6"/>
      <c r="AD13" s="521" t="s">
        <v>217</v>
      </c>
      <c r="AE13" s="522" t="s">
        <v>217</v>
      </c>
      <c r="AF13" s="522" t="s">
        <v>217</v>
      </c>
      <c r="AG13" s="70"/>
      <c r="AH13" s="6"/>
      <c r="AI13" s="243" t="str" cm="1">
        <f t="array" ref="AI13">_xlfn.TEXTJOIN(" ; ",TRUE,_xlfn._xlws.FILTER(V$12:AF$12,V13:AF13="Yes","LoE is never called"))</f>
        <v>Equipment ; ICT ; Infrastructure ; Policy ; Service ; Support ; SOC/ SOC RN ; OBC/ OBC RN ;  FBC/ FBC RN</v>
      </c>
      <c r="AJ13" s="6"/>
      <c r="AK13" s="38"/>
      <c r="AL13" s="6"/>
      <c r="AM13" s="523" cm="1">
        <f t="array" ref="AM13">SUM(IF(ISBLANK(V13:AA13),1,0))</f>
        <v>0</v>
      </c>
      <c r="AN13" s="523" cm="1">
        <f t="array" ref="AN13">SUM(IF(ISBLANK(AD13:AF13),1,0))</f>
        <v>0</v>
      </c>
      <c r="AO13" s="6"/>
      <c r="AP13" s="432"/>
    </row>
    <row r="14" spans="1:42" ht="24.65" customHeight="1" x14ac:dyDescent="0.35">
      <c r="A14" s="80">
        <f t="shared" ref="A14:A77" si="0">SUM(AM14:AN14)</f>
        <v>0</v>
      </c>
      <c r="B14" s="6"/>
      <c r="C14" s="418">
        <f>C13+1</f>
        <v>2</v>
      </c>
      <c r="D14" s="237" t="str" cm="1">
        <f t="array" ref="D14">IF(ISERROR(INDEX(I_LoE_Hierachy_L1Name,_xlfn.XMATCH('Input - LOEList (Admin)'!H14,I_LoE_Hierachy_L2Name,0))),"",INDEX(I_LoE_Hierachy_L1Name,_xlfn.XMATCH('Input - LOEList (Admin)'!H14,I_LoE_Hierachy_L2Name,0)))</f>
        <v>Is the military capability need and/or business capability need (inc. Transformation) suitably evidenced and prioritised within departmental planning?</v>
      </c>
      <c r="E14" s="237" t="str" cm="1">
        <f t="array" ref="E14">IF(ISERROR(INDEX(I_LoE_Hierachy_Case,_xlfn.XMATCH($H14,I_LoE_Hierachy_L2Name,0))),"",INDEX(I_LoE_Hierachy_Case,_xlfn.XMATCH($H14,I_LoE_Hierachy_L2Name,0)))</f>
        <v>Strategic</v>
      </c>
      <c r="F14" s="238" t="str" cm="1">
        <f t="array" ref="F14">IF(ISERROR(INDEX(I_LoE_Hierachy_L1_Function,_xlfn.XMATCH($H14,I_LoE_Hierachy_L2Name,0))),"",INDEX(I_LoE_Hierachy_L1_Function,_xlfn.XMATCH($H14,I_LoE_Hierachy_L2Name,0)))</f>
        <v>MoD - Military Capability Management</v>
      </c>
      <c r="G14" s="237" t="str" cm="1">
        <f t="array" ref="G14">IF(ISERROR(INDEX(I_LoE_Hierachy_L2_Function,_xlfn.XMATCH($H14,I_LoE_Hierachy_L2Name,0))),"",INDEX(I_LoE_Hierachy_L2_Function,_xlfn.XMATCH($H14,I_LoE_Hierachy_L2Name,0)))</f>
        <v>Capability Analysis</v>
      </c>
      <c r="H14" s="519" t="str">
        <v>Is the military capability gap and/or business capability gap to be addressed suitably defined?</v>
      </c>
      <c r="I14" s="236" t="str">
        <f>VLOOKUP($H14,'Input - LOE Hierarchy (Admin)'!$L$13:$R$460,2, FALSE)</f>
        <v>N</v>
      </c>
      <c r="J14" s="260" t="str">
        <f>VLOOKUP($H14,'Input - LOE Hierarchy (Admin)'!$L$13:$R$460,4, FALSE)</f>
        <v>N</v>
      </c>
      <c r="K14" s="520">
        <f>IFERROR(MATCH($H14,'LOE Hierarchy'!$I$11:$I$460, 0),"")</f>
        <v>2</v>
      </c>
      <c r="L14" s="239" t="str" cm="1">
        <f t="array" ref="L14">IF(ISERROR(INDEX(I_LoE_Hierachy_Evidence_Examples,_xlfn.XMATCH($H14,I_LoE_Hierachy_L2Name,0))),"",INDEX(I_LoE_Hierachy_Evidence_Examples,_xlfn.XMATCH($H14,I_LoE_Hierachy_L2Name,0)))</f>
        <v xml:space="preserve">Capability audit, gap analysis, Command plan, Learning from Experience, change investigations. </v>
      </c>
      <c r="M14" s="85"/>
      <c r="N14" s="240" t="str" cm="1">
        <f t="array" ref="N14">INDEX(I_LoE_Hierachy_Guidance_Links,MATCH($H14,LEFT(I_LoE_Hierachy_L2Name,255),0),1)</f>
        <v>Capability Management Practitioners' Guide (CMPG)  - S2</v>
      </c>
      <c r="O14" s="238" t="str" cm="1">
        <f t="array" ref="O14">INDEX(I_LoE_Hierachy_Guidance_Links,MATCH($H14,LEFT(I_LoE_Hierachy_L2Name,255),0),2)</f>
        <v>Capability Management  - S3</v>
      </c>
      <c r="P14" s="238" cm="1">
        <f t="array" ref="P14">INDEX(I_LoE_Hierachy_Guidance_Links,MATCH($H14,LEFT(I_LoE_Hierachy_L2Name,255),0),3)</f>
        <v>0</v>
      </c>
      <c r="Q14" s="238" cm="1">
        <f t="array" ref="Q14">INDEX(I_LoE_Hierachy_Guidance_Links,MATCH($H14,LEFT(I_LoE_Hierachy_L2Name,255),0),4)</f>
        <v>0</v>
      </c>
      <c r="R14" s="238" cm="1">
        <f t="array" ref="R14">INDEX(I_LoE_Hierachy_Guidance_Links,MATCH($H14,LEFT(I_LoE_Hierachy_L2Name,255),0),5)</f>
        <v>0</v>
      </c>
      <c r="S14" s="238" cm="1">
        <f t="array" ref="S14">INDEX(I_LoE_Hierachy_Guidance_Links,MATCH($H14,LEFT(I_LoE_Hierachy_L2Name,255),0),6)</f>
        <v>0</v>
      </c>
      <c r="T14" s="238" cm="1">
        <f t="array" ref="T14">INDEX(I_LoE_Hierachy_Guidance_Links,MATCH($H14,LEFT(I_LoE_Hierachy_L2Name,255),0),7)</f>
        <v>0</v>
      </c>
      <c r="U14" s="74"/>
      <c r="V14" s="449" t="s">
        <v>217</v>
      </c>
      <c r="W14" s="449" t="s">
        <v>217</v>
      </c>
      <c r="X14" s="449" t="s">
        <v>217</v>
      </c>
      <c r="Y14" s="449" t="s">
        <v>217</v>
      </c>
      <c r="Z14" s="449" t="s">
        <v>217</v>
      </c>
      <c r="AA14" s="449" t="s">
        <v>217</v>
      </c>
      <c r="AB14" s="70"/>
      <c r="AC14" s="6"/>
      <c r="AD14" s="522" t="s">
        <v>217</v>
      </c>
      <c r="AE14" s="522" t="s">
        <v>217</v>
      </c>
      <c r="AF14" s="522" t="s">
        <v>217</v>
      </c>
      <c r="AG14" s="70"/>
      <c r="AH14" s="6"/>
      <c r="AI14" s="243" t="str" cm="1">
        <f t="array" ref="AI14">_xlfn.TEXTJOIN(" ; ",TRUE,_xlfn._xlws.FILTER(V$12:AF$12,V14:AF14="Yes","LoE is never called"))</f>
        <v>Equipment ; ICT ; Infrastructure ; Policy ; Service ; Support ; SOC/ SOC RN ; OBC/ OBC RN ;  FBC/ FBC RN</v>
      </c>
      <c r="AJ14" s="6"/>
      <c r="AK14" s="38"/>
      <c r="AL14" s="6"/>
      <c r="AM14" s="523" cm="1">
        <f t="array" ref="AM14">SUM(IF(ISBLANK(V14:AA14),1,0))</f>
        <v>0</v>
      </c>
      <c r="AN14" s="523" cm="1">
        <f t="array" ref="AN14">SUM(IF(ISBLANK(AD14:AF14),1,0))</f>
        <v>0</v>
      </c>
      <c r="AO14" s="6"/>
      <c r="AP14" s="432"/>
    </row>
    <row r="15" spans="1:42" ht="24.65" customHeight="1" x14ac:dyDescent="0.35">
      <c r="A15" s="80">
        <f t="shared" si="0"/>
        <v>0</v>
      </c>
      <c r="B15" s="6"/>
      <c r="C15" s="418">
        <f t="shared" ref="C15:C78" si="1">C14+1</f>
        <v>3</v>
      </c>
      <c r="D15" s="237" t="str" cm="1">
        <f t="array" ref="D15">IF(ISERROR(INDEX(I_LoE_Hierachy_L1Name,_xlfn.XMATCH('Input - LOEList (Admin)'!H15,I_LoE_Hierachy_L2Name,0))),"",INDEX(I_LoE_Hierachy_L1Name,_xlfn.XMATCH('Input - LOEList (Admin)'!H15,I_LoE_Hierachy_L2Name,0)))</f>
        <v>Is the military capability need and/or business capability need (inc. Transformation) suitably evidenced and prioritised within departmental planning?</v>
      </c>
      <c r="E15" s="237" t="str" cm="1">
        <f t="array" ref="E15">IF(ISERROR(INDEX(I_LoE_Hierachy_Case,_xlfn.XMATCH($H15,I_LoE_Hierachy_L2Name,0))),"",INDEX(I_LoE_Hierachy_Case,_xlfn.XMATCH($H15,I_LoE_Hierachy_L2Name,0)))</f>
        <v>Strategic</v>
      </c>
      <c r="F15" s="238" t="str" cm="1">
        <f t="array" ref="F15">IF(ISERROR(INDEX(I_LoE_Hierachy_L1_Function,_xlfn.XMATCH($H15,I_LoE_Hierachy_L2Name,0))),"",INDEX(I_LoE_Hierachy_L1_Function,_xlfn.XMATCH($H15,I_LoE_Hierachy_L2Name,0)))</f>
        <v>MoD - Military Capability Management</v>
      </c>
      <c r="G15" s="237" t="str" cm="1">
        <f t="array" ref="G15">IF(ISERROR(INDEX(I_LoE_Hierachy_L2_Function,_xlfn.XMATCH($H15,I_LoE_Hierachy_L2Name,0))),"",INDEX(I_LoE_Hierachy_L2_Function,_xlfn.XMATCH($H15,I_LoE_Hierachy_L2Name,0)))</f>
        <v>Requirement Engineering / Management</v>
      </c>
      <c r="H15" s="519" t="str">
        <v>Is there evidence that SMART objectives and business need have been derived from a case-for-change workshop with relevant stakeholders</v>
      </c>
      <c r="I15" s="236" t="str">
        <f>VLOOKUP($H15,'Input - LOE Hierarchy (Admin)'!$L$13:$R$460,2, FALSE)</f>
        <v>N</v>
      </c>
      <c r="J15" s="260" t="str">
        <f>VLOOKUP($H15,'Input - LOE Hierarchy (Admin)'!$L$13:$R$460,4, FALSE)</f>
        <v>N</v>
      </c>
      <c r="K15" s="520">
        <f>IFERROR(MATCH($H15,'LOE Hierarchy'!$I$11:$I$460, 0),"")</f>
        <v>3</v>
      </c>
      <c r="L15" s="239" t="str" cm="1">
        <f t="array" ref="L15">IF(ISERROR(INDEX(I_LoE_Hierachy_Evidence_Examples,_xlfn.XMATCH($H15,I_LoE_Hierachy_L2Name,0))),"",INDEX(I_LoE_Hierachy_Evidence_Examples,_xlfn.XMATCH($H15,I_LoE_Hierachy_L2Name,0)))</f>
        <v>Record of workshop outputs
Output from Through-life Capability Management Stage 2 (Capability Goals)</v>
      </c>
      <c r="M15" s="85"/>
      <c r="N15" s="240" t="str" cm="1">
        <f t="array" ref="N15">INDEX(I_LoE_Hierachy_Guidance_Links,MATCH($H15,LEFT(I_LoE_Hierachy_L2Name,255),0),1)</f>
        <v>Through Life Management  - S4</v>
      </c>
      <c r="O15" s="238" cm="1">
        <f t="array" ref="O15">INDEX(I_LoE_Hierachy_Guidance_Links,MATCH($H15,LEFT(I_LoE_Hierachy_L2Name,255),0),2)</f>
        <v>0</v>
      </c>
      <c r="P15" s="238" cm="1">
        <f t="array" ref="P15">INDEX(I_LoE_Hierachy_Guidance_Links,MATCH($H15,LEFT(I_LoE_Hierachy_L2Name,255),0),3)</f>
        <v>0</v>
      </c>
      <c r="Q15" s="238" cm="1">
        <f t="array" ref="Q15">INDEX(I_LoE_Hierachy_Guidance_Links,MATCH($H15,LEFT(I_LoE_Hierachy_L2Name,255),0),4)</f>
        <v>0</v>
      </c>
      <c r="R15" s="238" cm="1">
        <f t="array" ref="R15">INDEX(I_LoE_Hierachy_Guidance_Links,MATCH($H15,LEFT(I_LoE_Hierachy_L2Name,255),0),5)</f>
        <v>0</v>
      </c>
      <c r="S15" s="238" cm="1">
        <f t="array" ref="S15">INDEX(I_LoE_Hierachy_Guidance_Links,MATCH($H15,LEFT(I_LoE_Hierachy_L2Name,255),0),6)</f>
        <v>0</v>
      </c>
      <c r="T15" s="238" cm="1">
        <f t="array" ref="T15">INDEX(I_LoE_Hierachy_Guidance_Links,MATCH($H15,LEFT(I_LoE_Hierachy_L2Name,255),0),7)</f>
        <v>0</v>
      </c>
      <c r="U15" s="74"/>
      <c r="V15" s="449" t="s">
        <v>217</v>
      </c>
      <c r="W15" s="449" t="s">
        <v>217</v>
      </c>
      <c r="X15" s="449" t="s">
        <v>217</v>
      </c>
      <c r="Y15" s="449" t="s">
        <v>217</v>
      </c>
      <c r="Z15" s="449" t="s">
        <v>217</v>
      </c>
      <c r="AA15" s="449" t="s">
        <v>217</v>
      </c>
      <c r="AB15" s="70"/>
      <c r="AC15" s="6"/>
      <c r="AD15" s="522" t="s">
        <v>217</v>
      </c>
      <c r="AE15" s="522" t="s">
        <v>217</v>
      </c>
      <c r="AF15" s="522" t="s">
        <v>217</v>
      </c>
      <c r="AG15" s="70"/>
      <c r="AH15" s="6"/>
      <c r="AI15" s="243" t="str" cm="1">
        <f t="array" ref="AI15">_xlfn.TEXTJOIN(" ; ",TRUE,_xlfn._xlws.FILTER(V$12:AF$12,V15:AF15="Yes","LoE is never called"))</f>
        <v>Equipment ; ICT ; Infrastructure ; Policy ; Service ; Support ; SOC/ SOC RN ; OBC/ OBC RN ;  FBC/ FBC RN</v>
      </c>
      <c r="AJ15" s="6"/>
      <c r="AK15" s="38"/>
      <c r="AL15" s="6"/>
      <c r="AM15" s="523" cm="1">
        <f t="array" ref="AM15">SUM(IF(ISBLANK(V15:AA15),1,0))</f>
        <v>0</v>
      </c>
      <c r="AN15" s="523" cm="1">
        <f t="array" ref="AN15">SUM(IF(ISBLANK(AD15:AF15),1,0))</f>
        <v>0</v>
      </c>
      <c r="AO15" s="6"/>
      <c r="AP15" s="432"/>
    </row>
    <row r="16" spans="1:42" ht="24.65" customHeight="1" x14ac:dyDescent="0.35">
      <c r="A16" s="80">
        <f t="shared" si="0"/>
        <v>0</v>
      </c>
      <c r="B16" s="6"/>
      <c r="C16" s="418">
        <f t="shared" si="1"/>
        <v>4</v>
      </c>
      <c r="D16" s="237" t="str" cm="1">
        <f t="array" ref="D16">IF(ISERROR(INDEX(I_LoE_Hierachy_L1Name,_xlfn.XMATCH('Input - LOEList (Admin)'!H16,I_LoE_Hierachy_L2Name,0))),"",INDEX(I_LoE_Hierachy_L1Name,_xlfn.XMATCH('Input - LOEList (Admin)'!H16,I_LoE_Hierachy_L2Name,0)))</f>
        <v>Is the military capability need and/or business capability need (inc. Transformation) suitably evidenced and prioritised within departmental planning?</v>
      </c>
      <c r="E16" s="237" t="str" cm="1">
        <f t="array" ref="E16">IF(ISERROR(INDEX(I_LoE_Hierachy_Case,_xlfn.XMATCH($H16,I_LoE_Hierachy_L2Name,0))),"",INDEX(I_LoE_Hierachy_Case,_xlfn.XMATCH($H16,I_LoE_Hierachy_L2Name,0)))</f>
        <v>Strategic</v>
      </c>
      <c r="F16" s="238" t="str" cm="1">
        <f t="array" ref="F16">IF(ISERROR(INDEX(I_LoE_Hierachy_L1_Function,_xlfn.XMATCH($H16,I_LoE_Hierachy_L2Name,0))),"",INDEX(I_LoE_Hierachy_L1_Function,_xlfn.XMATCH($H16,I_LoE_Hierachy_L2Name,0)))</f>
        <v>MoD - Military Capability Management</v>
      </c>
      <c r="G16" s="237" t="str" cm="1">
        <f t="array" ref="G16">IF(ISERROR(INDEX(I_LoE_Hierachy_L2_Function,_xlfn.XMATCH($H16,I_LoE_Hierachy_L2Name,0))),"",INDEX(I_LoE_Hierachy_L2_Function,_xlfn.XMATCH($H16,I_LoE_Hierachy_L2Name,0)))</f>
        <v>Requirement Engineering / Management</v>
      </c>
      <c r="H16" s="519" t="str">
        <v>Is there evidence of the military capability or business capability need being include within FLC/TLB plans?</v>
      </c>
      <c r="I16" s="236" t="str">
        <f>VLOOKUP($H16,'Input - LOE Hierarchy (Admin)'!$L$13:$R$460,2, FALSE)</f>
        <v>N</v>
      </c>
      <c r="J16" s="260" t="str">
        <f>VLOOKUP($H16,'Input - LOE Hierarchy (Admin)'!$L$13:$R$460,4, FALSE)</f>
        <v>N</v>
      </c>
      <c r="K16" s="520">
        <f>IFERROR(MATCH($H16,'LOE Hierarchy'!$I$11:$I$460, 0),"")</f>
        <v>4</v>
      </c>
      <c r="L16" s="239" t="str" cm="1">
        <f t="array" ref="L16">IF(ISERROR(INDEX(I_LoE_Hierachy_Evidence_Examples,_xlfn.XMATCH($H16,I_LoE_Hierachy_L2Name,0))),"",INDEX(I_LoE_Hierachy_Evidence_Examples,_xlfn.XMATCH($H16,I_LoE_Hierachy_L2Name,0)))</f>
        <v xml:space="preserve">ABC funding lines, command plans / business plans </v>
      </c>
      <c r="M16" s="85"/>
      <c r="N16" s="240" t="str" cm="1">
        <f t="array" ref="N16">INDEX(I_LoE_Hierachy_Guidance_Links,MATCH($H16,LEFT(I_LoE_Hierachy_L2Name,255),0),1)</f>
        <v>Capability Management Practitioners' Guide (CMPG)  - S2</v>
      </c>
      <c r="O16" s="238" cm="1">
        <f t="array" ref="O16">INDEX(I_LoE_Hierachy_Guidance_Links,MATCH($H16,LEFT(I_LoE_Hierachy_L2Name,255),0),2)</f>
        <v>0</v>
      </c>
      <c r="P16" s="238" cm="1">
        <f t="array" ref="P16">INDEX(I_LoE_Hierachy_Guidance_Links,MATCH($H16,LEFT(I_LoE_Hierachy_L2Name,255),0),3)</f>
        <v>0</v>
      </c>
      <c r="Q16" s="238" cm="1">
        <f t="array" ref="Q16">INDEX(I_LoE_Hierachy_Guidance_Links,MATCH($H16,LEFT(I_LoE_Hierachy_L2Name,255),0),4)</f>
        <v>0</v>
      </c>
      <c r="R16" s="238" cm="1">
        <f t="array" ref="R16">INDEX(I_LoE_Hierachy_Guidance_Links,MATCH($H16,LEFT(I_LoE_Hierachy_L2Name,255),0),5)</f>
        <v>0</v>
      </c>
      <c r="S16" s="238" cm="1">
        <f t="array" ref="S16">INDEX(I_LoE_Hierachy_Guidance_Links,MATCH($H16,LEFT(I_LoE_Hierachy_L2Name,255),0),6)</f>
        <v>0</v>
      </c>
      <c r="T16" s="238" cm="1">
        <f t="array" ref="T16">INDEX(I_LoE_Hierachy_Guidance_Links,MATCH($H16,LEFT(I_LoE_Hierachy_L2Name,255),0),7)</f>
        <v>0</v>
      </c>
      <c r="U16" s="74"/>
      <c r="V16" s="449" t="s">
        <v>217</v>
      </c>
      <c r="W16" s="449" t="s">
        <v>217</v>
      </c>
      <c r="X16" s="449" t="s">
        <v>217</v>
      </c>
      <c r="Y16" s="449" t="s">
        <v>217</v>
      </c>
      <c r="Z16" s="449" t="s">
        <v>217</v>
      </c>
      <c r="AA16" s="449" t="s">
        <v>217</v>
      </c>
      <c r="AB16" s="70"/>
      <c r="AC16" s="6"/>
      <c r="AD16" s="522" t="s">
        <v>217</v>
      </c>
      <c r="AE16" s="522" t="s">
        <v>217</v>
      </c>
      <c r="AF16" s="522" t="s">
        <v>217</v>
      </c>
      <c r="AG16" s="70"/>
      <c r="AH16" s="6"/>
      <c r="AI16" s="243" t="str" cm="1">
        <f t="array" ref="AI16">_xlfn.TEXTJOIN(" ; ",TRUE,_xlfn._xlws.FILTER(V$12:AF$12,V16:AF16="Yes","LoE is never called"))</f>
        <v>Equipment ; ICT ; Infrastructure ; Policy ; Service ; Support ; SOC/ SOC RN ; OBC/ OBC RN ;  FBC/ FBC RN</v>
      </c>
      <c r="AJ16" s="6"/>
      <c r="AK16" s="38"/>
      <c r="AL16" s="6"/>
      <c r="AM16" s="523" cm="1">
        <f t="array" ref="AM16">SUM(IF(ISBLANK(V16:AA16),1,0))</f>
        <v>0</v>
      </c>
      <c r="AN16" s="523" cm="1">
        <f t="array" ref="AN16">SUM(IF(ISBLANK(AD16:AF16),1,0))</f>
        <v>0</v>
      </c>
      <c r="AO16" s="6"/>
      <c r="AP16" s="432"/>
    </row>
    <row r="17" spans="1:42" ht="24.65" customHeight="1" x14ac:dyDescent="0.35">
      <c r="A17" s="80">
        <f t="shared" si="0"/>
        <v>0</v>
      </c>
      <c r="B17" s="6"/>
      <c r="C17" s="418">
        <f t="shared" si="1"/>
        <v>5</v>
      </c>
      <c r="D17" s="237" t="str" cm="1">
        <f t="array" ref="D17">IF(ISERROR(INDEX(I_LoE_Hierachy_L1Name,_xlfn.XMATCH('Input - LOEList (Admin)'!H17,I_LoE_Hierachy_L2Name,0))),"",INDEX(I_LoE_Hierachy_L1Name,_xlfn.XMATCH('Input - LOEList (Admin)'!H17,I_LoE_Hierachy_L2Name,0)))</f>
        <v>Is the military capability need and/or business capability need (inc. Transformation) suitably evidenced and prioritised within departmental planning?</v>
      </c>
      <c r="E17" s="237" t="str" cm="1">
        <f t="array" ref="E17">IF(ISERROR(INDEX(I_LoE_Hierachy_Case,_xlfn.XMATCH($H17,I_LoE_Hierachy_L2Name,0))),"",INDEX(I_LoE_Hierachy_Case,_xlfn.XMATCH($H17,I_LoE_Hierachy_L2Name,0)))</f>
        <v>Strategic</v>
      </c>
      <c r="F17" s="238" t="str" cm="1">
        <f t="array" ref="F17">IF(ISERROR(INDEX(I_LoE_Hierachy_L1_Function,_xlfn.XMATCH($H17,I_LoE_Hierachy_L2Name,0))),"",INDEX(I_LoE_Hierachy_L1_Function,_xlfn.XMATCH($H17,I_LoE_Hierachy_L2Name,0)))</f>
        <v>MoD - Military Capability Management</v>
      </c>
      <c r="G17" s="237" t="str" cm="1">
        <f t="array" ref="G17">IF(ISERROR(INDEX(I_LoE_Hierachy_L2_Function,_xlfn.XMATCH($H17,I_LoE_Hierachy_L2Name,0))),"",INDEX(I_LoE_Hierachy_L2_Function,_xlfn.XMATCH($H17,I_LoE_Hierachy_L2Name,0)))</f>
        <v>Requirement Engineering / Management</v>
      </c>
      <c r="H17" s="519" t="str">
        <v>Is there evidence of the military capability or business capability need being given priority within FLC/TLB plans?</v>
      </c>
      <c r="I17" s="236" t="str">
        <f>VLOOKUP($H17,'Input - LOE Hierarchy (Admin)'!$L$13:$R$460,2, FALSE)</f>
        <v>N</v>
      </c>
      <c r="J17" s="260" t="str">
        <f>VLOOKUP($H17,'Input - LOE Hierarchy (Admin)'!$L$13:$R$460,4, FALSE)</f>
        <v>N</v>
      </c>
      <c r="K17" s="520">
        <f>IFERROR(MATCH($H17,'LOE Hierarchy'!$I$11:$I$460, 0),"")</f>
        <v>5</v>
      </c>
      <c r="L17" s="239" t="str" cm="1">
        <f t="array" ref="L17">IF(ISERROR(INDEX(I_LoE_Hierachy_Evidence_Examples,_xlfn.XMATCH($H17,I_LoE_Hierachy_L2Name,0))),"",INDEX(I_LoE_Hierachy_Evidence_Examples,_xlfn.XMATCH($H17,I_LoE_Hierachy_L2Name,0)))</f>
        <v xml:space="preserve">ABC funding lines, command plans / business plans </v>
      </c>
      <c r="M17" s="85"/>
      <c r="N17" s="240" t="str" cm="1">
        <f t="array" ref="N17">INDEX(I_LoE_Hierachy_Guidance_Links,MATCH($H17,LEFT(I_LoE_Hierachy_L2Name,255),0),1)</f>
        <v>Capability Management Practitioners' Guide (CMPG)  - S2</v>
      </c>
      <c r="O17" s="238" cm="1">
        <f t="array" ref="O17">INDEX(I_LoE_Hierachy_Guidance_Links,MATCH($H17,LEFT(I_LoE_Hierachy_L2Name,255),0),2)</f>
        <v>0</v>
      </c>
      <c r="P17" s="238" cm="1">
        <f t="array" ref="P17">INDEX(I_LoE_Hierachy_Guidance_Links,MATCH($H17,LEFT(I_LoE_Hierachy_L2Name,255),0),3)</f>
        <v>0</v>
      </c>
      <c r="Q17" s="238" cm="1">
        <f t="array" ref="Q17">INDEX(I_LoE_Hierachy_Guidance_Links,MATCH($H17,LEFT(I_LoE_Hierachy_L2Name,255),0),4)</f>
        <v>0</v>
      </c>
      <c r="R17" s="238" cm="1">
        <f t="array" ref="R17">INDEX(I_LoE_Hierachy_Guidance_Links,MATCH($H17,LEFT(I_LoE_Hierachy_L2Name,255),0),5)</f>
        <v>0</v>
      </c>
      <c r="S17" s="238" cm="1">
        <f t="array" ref="S17">INDEX(I_LoE_Hierachy_Guidance_Links,MATCH($H17,LEFT(I_LoE_Hierachy_L2Name,255),0),6)</f>
        <v>0</v>
      </c>
      <c r="T17" s="238" cm="1">
        <f t="array" ref="T17">INDEX(I_LoE_Hierachy_Guidance_Links,MATCH($H17,LEFT(I_LoE_Hierachy_L2Name,255),0),7)</f>
        <v>0</v>
      </c>
      <c r="U17" s="74"/>
      <c r="V17" s="449" t="s">
        <v>217</v>
      </c>
      <c r="W17" s="449" t="s">
        <v>217</v>
      </c>
      <c r="X17" s="449" t="s">
        <v>217</v>
      </c>
      <c r="Y17" s="449" t="s">
        <v>217</v>
      </c>
      <c r="Z17" s="449" t="s">
        <v>217</v>
      </c>
      <c r="AA17" s="449" t="s">
        <v>217</v>
      </c>
      <c r="AB17" s="70"/>
      <c r="AC17" s="6"/>
      <c r="AD17" s="522" t="s">
        <v>217</v>
      </c>
      <c r="AE17" s="522" t="s">
        <v>217</v>
      </c>
      <c r="AF17" s="522" t="s">
        <v>217</v>
      </c>
      <c r="AG17" s="70"/>
      <c r="AH17" s="6"/>
      <c r="AI17" s="243" t="str" cm="1">
        <f t="array" ref="AI17">_xlfn.TEXTJOIN(" ; ",TRUE,_xlfn._xlws.FILTER(V$12:AF$12,V17:AF17="Yes","LoE is never called"))</f>
        <v>Equipment ; ICT ; Infrastructure ; Policy ; Service ; Support ; SOC/ SOC RN ; OBC/ OBC RN ;  FBC/ FBC RN</v>
      </c>
      <c r="AJ17" s="6"/>
      <c r="AK17" s="38"/>
      <c r="AL17" s="6"/>
      <c r="AM17" s="523" cm="1">
        <f t="array" ref="AM17">SUM(IF(ISBLANK(V17:AA17),1,0))</f>
        <v>0</v>
      </c>
      <c r="AN17" s="523" cm="1">
        <f t="array" ref="AN17">SUM(IF(ISBLANK(AD17:AF17),1,0))</f>
        <v>0</v>
      </c>
      <c r="AO17" s="6"/>
      <c r="AP17" s="432"/>
    </row>
    <row r="18" spans="1:42" ht="24.65" customHeight="1" x14ac:dyDescent="0.35">
      <c r="A18" s="80">
        <f t="shared" si="0"/>
        <v>0</v>
      </c>
      <c r="B18" s="6"/>
      <c r="C18" s="418">
        <f t="shared" si="1"/>
        <v>6</v>
      </c>
      <c r="D18" s="237" t="str" cm="1">
        <f t="array" ref="D18">IF(ISERROR(INDEX(I_LoE_Hierachy_L1Name,_xlfn.XMATCH('Input - LOEList (Admin)'!H18,I_LoE_Hierachy_L2Name,0))),"",INDEX(I_LoE_Hierachy_L1Name,_xlfn.XMATCH('Input - LOEList (Admin)'!H18,I_LoE_Hierachy_L2Name,0)))</f>
        <v>Is the approach to managing the requirement set and solution acceptance suitably defined?</v>
      </c>
      <c r="E18" s="237" t="str" cm="1">
        <f t="array" ref="E18">IF(ISERROR(INDEX(I_LoE_Hierachy_Case,_xlfn.XMATCH($H18,I_LoE_Hierachy_L2Name,0))),"",INDEX(I_LoE_Hierachy_Case,_xlfn.XMATCH($H18,I_LoE_Hierachy_L2Name,0)))</f>
        <v>Strategic</v>
      </c>
      <c r="F18" s="238" t="str" cm="1">
        <f t="array" ref="F18">IF(ISERROR(INDEX(I_LoE_Hierachy_L1_Function,_xlfn.XMATCH($H18,I_LoE_Hierachy_L2Name,0))),"",INDEX(I_LoE_Hierachy_L1_Function,_xlfn.XMATCH($H18,I_LoE_Hierachy_L2Name,0)))</f>
        <v>MoD - Military Capability Management</v>
      </c>
      <c r="G18" s="237" t="str" cm="1">
        <f t="array" ref="G18">IF(ISERROR(INDEX(I_LoE_Hierachy_L2_Function,_xlfn.XMATCH($H18,I_LoE_Hierachy_L2Name,0))),"",INDEX(I_LoE_Hierachy_L2_Function,_xlfn.XMATCH($H18,I_LoE_Hierachy_L2Name,0)))</f>
        <v>Requirement Engineering / Management</v>
      </c>
      <c r="H18" s="519" t="str">
        <v>Is there evidence that all relevant requirement stakeholders have been identified?</v>
      </c>
      <c r="I18" s="236" t="str">
        <f>VLOOKUP($H18,'Input - LOE Hierarchy (Admin)'!$L$13:$R$460,2, FALSE)</f>
        <v>N</v>
      </c>
      <c r="J18" s="260" t="str">
        <f>VLOOKUP($H18,'Input - LOE Hierarchy (Admin)'!$L$13:$R$460,4, FALSE)</f>
        <v>N</v>
      </c>
      <c r="K18" s="520">
        <f>IFERROR(MATCH($H18,'LOE Hierarchy'!$I$11:$I$460, 0),"")</f>
        <v>6</v>
      </c>
      <c r="L18" s="239" t="str" cm="1">
        <f t="array" ref="L18">IF(ISERROR(INDEX(I_LoE_Hierachy_Evidence_Examples,_xlfn.XMATCH($H18,I_LoE_Hierachy_L2Name,0))),"",INDEX(I_LoE_Hierachy_Evidence_Examples,_xlfn.XMATCH($H18,I_LoE_Hierachy_L2Name,0)))</f>
        <v>Requirements and Acceptance Management Strategy (RAMS).</v>
      </c>
      <c r="M18" s="85"/>
      <c r="N18" s="240" t="str" cm="1">
        <f t="array" ref="N18">INDEX(I_LoE_Hierachy_Guidance_Links,MATCH($H18,LEFT(I_LoE_Hierachy_L2Name,255),0),1)</f>
        <v>Requirements and Acceptance Management Strategy  - S5</v>
      </c>
      <c r="O18" s="238" cm="1">
        <f t="array" ref="O18">INDEX(I_LoE_Hierachy_Guidance_Links,MATCH($H18,LEFT(I_LoE_Hierachy_L2Name,255),0),2)</f>
        <v>0</v>
      </c>
      <c r="P18" s="238" cm="1">
        <f t="array" ref="P18">INDEX(I_LoE_Hierachy_Guidance_Links,MATCH($H18,LEFT(I_LoE_Hierachy_L2Name,255),0),3)</f>
        <v>0</v>
      </c>
      <c r="Q18" s="238" cm="1">
        <f t="array" ref="Q18">INDEX(I_LoE_Hierachy_Guidance_Links,MATCH($H18,LEFT(I_LoE_Hierachy_L2Name,255),0),4)</f>
        <v>0</v>
      </c>
      <c r="R18" s="238" cm="1">
        <f t="array" ref="R18">INDEX(I_LoE_Hierachy_Guidance_Links,MATCH($H18,LEFT(I_LoE_Hierachy_L2Name,255),0),5)</f>
        <v>0</v>
      </c>
      <c r="S18" s="238" cm="1">
        <f t="array" ref="S18">INDEX(I_LoE_Hierachy_Guidance_Links,MATCH($H18,LEFT(I_LoE_Hierachy_L2Name,255),0),6)</f>
        <v>0</v>
      </c>
      <c r="T18" s="238" cm="1">
        <f t="array" ref="T18">INDEX(I_LoE_Hierachy_Guidance_Links,MATCH($H18,LEFT(I_LoE_Hierachy_L2Name,255),0),7)</f>
        <v>0</v>
      </c>
      <c r="U18" s="74"/>
      <c r="V18" s="449" t="s">
        <v>217</v>
      </c>
      <c r="W18" s="449" t="s">
        <v>217</v>
      </c>
      <c r="X18" s="449" t="s">
        <v>217</v>
      </c>
      <c r="Y18" s="449" t="s">
        <v>217</v>
      </c>
      <c r="Z18" s="449" t="s">
        <v>217</v>
      </c>
      <c r="AA18" s="449" t="s">
        <v>217</v>
      </c>
      <c r="AB18" s="70"/>
      <c r="AC18" s="6"/>
      <c r="AD18" s="522" t="s">
        <v>217</v>
      </c>
      <c r="AE18" s="522" t="s">
        <v>217</v>
      </c>
      <c r="AF18" s="522" t="s">
        <v>217</v>
      </c>
      <c r="AG18" s="70"/>
      <c r="AH18" s="6"/>
      <c r="AI18" s="243" t="str" cm="1">
        <f t="array" ref="AI18">_xlfn.TEXTJOIN(" ; ",TRUE,_xlfn._xlws.FILTER(V$12:AF$12,V18:AF18="Yes","LoE is never called"))</f>
        <v>Equipment ; ICT ; Infrastructure ; Policy ; Service ; Support ; SOC/ SOC RN ; OBC/ OBC RN ;  FBC/ FBC RN</v>
      </c>
      <c r="AJ18" s="6"/>
      <c r="AK18" s="38"/>
      <c r="AL18" s="6"/>
      <c r="AM18" s="523" cm="1">
        <f t="array" ref="AM18">SUM(IF(ISBLANK(V18:AA18),1,0))</f>
        <v>0</v>
      </c>
      <c r="AN18" s="523" cm="1">
        <f t="array" ref="AN18">SUM(IF(ISBLANK(AD18:AF18),1,0))</f>
        <v>0</v>
      </c>
      <c r="AO18" s="6"/>
      <c r="AP18" s="432"/>
    </row>
    <row r="19" spans="1:42" ht="24.65" customHeight="1" x14ac:dyDescent="0.35">
      <c r="A19" s="80">
        <f t="shared" si="0"/>
        <v>0</v>
      </c>
      <c r="B19" s="6"/>
      <c r="C19" s="418">
        <f t="shared" si="1"/>
        <v>7</v>
      </c>
      <c r="D19" s="237" t="str" cm="1">
        <f t="array" ref="D19">IF(ISERROR(INDEX(I_LoE_Hierachy_L1Name,_xlfn.XMATCH('Input - LOEList (Admin)'!H19,I_LoE_Hierachy_L2Name,0))),"",INDEX(I_LoE_Hierachy_L1Name,_xlfn.XMATCH('Input - LOEList (Admin)'!H19,I_LoE_Hierachy_L2Name,0)))</f>
        <v>Is the approach to managing the requirement set and solution acceptance suitably defined?</v>
      </c>
      <c r="E19" s="237" t="str" cm="1">
        <f t="array" ref="E19">IF(ISERROR(INDEX(I_LoE_Hierachy_Case,_xlfn.XMATCH($H19,I_LoE_Hierachy_L2Name,0))),"",INDEX(I_LoE_Hierachy_Case,_xlfn.XMATCH($H19,I_LoE_Hierachy_L2Name,0)))</f>
        <v>Strategic</v>
      </c>
      <c r="F19" s="238" t="str" cm="1">
        <f t="array" ref="F19">IF(ISERROR(INDEX(I_LoE_Hierachy_L1_Function,_xlfn.XMATCH($H19,I_LoE_Hierachy_L2Name,0))),"",INDEX(I_LoE_Hierachy_L1_Function,_xlfn.XMATCH($H19,I_LoE_Hierachy_L2Name,0)))</f>
        <v>MoD - Military Capability Management</v>
      </c>
      <c r="G19" s="237" t="str" cm="1">
        <f t="array" ref="G19">IF(ISERROR(INDEX(I_LoE_Hierachy_L2_Function,_xlfn.XMATCH($H19,I_LoE_Hierachy_L2Name,0))),"",INDEX(I_LoE_Hierachy_L2_Function,_xlfn.XMATCH($H19,I_LoE_Hierachy_L2Name,0)))</f>
        <v>Requirement Engineering / Management</v>
      </c>
      <c r="H19" s="519" t="str">
        <v>Is there evidence demonstrating that a systematic approach has been/will be taken to requirement set development and releted risk management?</v>
      </c>
      <c r="I19" s="236" t="str">
        <f>VLOOKUP($H19,'Input - LOE Hierarchy (Admin)'!$L$13:$R$460,2, FALSE)</f>
        <v>N</v>
      </c>
      <c r="J19" s="260" t="str">
        <f>VLOOKUP($H19,'Input - LOE Hierarchy (Admin)'!$L$13:$R$460,4, FALSE)</f>
        <v>N</v>
      </c>
      <c r="K19" s="520">
        <f>IFERROR(MATCH($H19,'LOE Hierarchy'!$I$11:$I$460, 0),"")</f>
        <v>7</v>
      </c>
      <c r="L19" s="239" t="str" cm="1">
        <f t="array" ref="L19">IF(ISERROR(INDEX(I_LoE_Hierachy_Evidence_Examples,_xlfn.XMATCH($H19,I_LoE_Hierachy_L2Name,0))),"",INDEX(I_LoE_Hierachy_Evidence_Examples,_xlfn.XMATCH($H19,I_LoE_Hierachy_L2Name,0)))</f>
        <v>Requirements and Acceptance Management Strategy (RAMS).</v>
      </c>
      <c r="M19" s="85"/>
      <c r="N19" s="240" t="str" cm="1">
        <f t="array" ref="N19">INDEX(I_LoE_Hierachy_Guidance_Links,MATCH($H19,LEFT(I_LoE_Hierachy_L2Name,255),0),1)</f>
        <v>Requirements and Acceptance Management Strategy  - S5</v>
      </c>
      <c r="O19" s="238" cm="1">
        <f t="array" ref="O19">INDEX(I_LoE_Hierachy_Guidance_Links,MATCH($H19,LEFT(I_LoE_Hierachy_L2Name,255),0),2)</f>
        <v>0</v>
      </c>
      <c r="P19" s="238" cm="1">
        <f t="array" ref="P19">INDEX(I_LoE_Hierachy_Guidance_Links,MATCH($H19,LEFT(I_LoE_Hierachy_L2Name,255),0),3)</f>
        <v>0</v>
      </c>
      <c r="Q19" s="238" cm="1">
        <f t="array" ref="Q19">INDEX(I_LoE_Hierachy_Guidance_Links,MATCH($H19,LEFT(I_LoE_Hierachy_L2Name,255),0),4)</f>
        <v>0</v>
      </c>
      <c r="R19" s="238" cm="1">
        <f t="array" ref="R19">INDEX(I_LoE_Hierachy_Guidance_Links,MATCH($H19,LEFT(I_LoE_Hierachy_L2Name,255),0),5)</f>
        <v>0</v>
      </c>
      <c r="S19" s="238" cm="1">
        <f t="array" ref="S19">INDEX(I_LoE_Hierachy_Guidance_Links,MATCH($H19,LEFT(I_LoE_Hierachy_L2Name,255),0),6)</f>
        <v>0</v>
      </c>
      <c r="T19" s="238" cm="1">
        <f t="array" ref="T19">INDEX(I_LoE_Hierachy_Guidance_Links,MATCH($H19,LEFT(I_LoE_Hierachy_L2Name,255),0),7)</f>
        <v>0</v>
      </c>
      <c r="U19" s="74"/>
      <c r="V19" s="449" t="s">
        <v>217</v>
      </c>
      <c r="W19" s="449" t="s">
        <v>217</v>
      </c>
      <c r="X19" s="449" t="s">
        <v>217</v>
      </c>
      <c r="Y19" s="449" t="s">
        <v>217</v>
      </c>
      <c r="Z19" s="449" t="s">
        <v>217</v>
      </c>
      <c r="AA19" s="449" t="s">
        <v>217</v>
      </c>
      <c r="AB19" s="70"/>
      <c r="AC19" s="6"/>
      <c r="AD19" s="522" t="s">
        <v>217</v>
      </c>
      <c r="AE19" s="522" t="s">
        <v>217</v>
      </c>
      <c r="AF19" s="522" t="s">
        <v>217</v>
      </c>
      <c r="AG19" s="70"/>
      <c r="AH19" s="6"/>
      <c r="AI19" s="243" t="str" cm="1">
        <f t="array" ref="AI19">_xlfn.TEXTJOIN(" ; ",TRUE,_xlfn._xlws.FILTER(V$12:AF$12,V19:AF19="Yes","LoE is never called"))</f>
        <v>Equipment ; ICT ; Infrastructure ; Policy ; Service ; Support ; SOC/ SOC RN ; OBC/ OBC RN ;  FBC/ FBC RN</v>
      </c>
      <c r="AJ19" s="6"/>
      <c r="AK19" s="38"/>
      <c r="AL19" s="6"/>
      <c r="AM19" s="523" cm="1">
        <f t="array" ref="AM19">SUM(IF(ISBLANK(V19:AA19),1,0))</f>
        <v>0</v>
      </c>
      <c r="AN19" s="523" cm="1">
        <f t="array" ref="AN19">SUM(IF(ISBLANK(AD19:AF19),1,0))</f>
        <v>0</v>
      </c>
      <c r="AO19" s="6"/>
      <c r="AP19" s="432"/>
    </row>
    <row r="20" spans="1:42" ht="24.65" customHeight="1" x14ac:dyDescent="0.35">
      <c r="A20" s="80">
        <f t="shared" si="0"/>
        <v>0</v>
      </c>
      <c r="B20" s="6"/>
      <c r="C20" s="418">
        <f t="shared" si="1"/>
        <v>8</v>
      </c>
      <c r="D20" s="237" t="str" cm="1">
        <f t="array" ref="D20">IF(ISERROR(INDEX(I_LoE_Hierachy_L1Name,_xlfn.XMATCH('Input - LOEList (Admin)'!H20,I_LoE_Hierachy_L2Name,0))),"",INDEX(I_LoE_Hierachy_L1Name,_xlfn.XMATCH('Input - LOEList (Admin)'!H20,I_LoE_Hierachy_L2Name,0)))</f>
        <v>Is the approach to managing the requirement set and solution acceptance suitably defined?</v>
      </c>
      <c r="E20" s="237" t="str" cm="1">
        <f t="array" ref="E20">IF(ISERROR(INDEX(I_LoE_Hierachy_Case,_xlfn.XMATCH($H20,I_LoE_Hierachy_L2Name,0))),"",INDEX(I_LoE_Hierachy_Case,_xlfn.XMATCH($H20,I_LoE_Hierachy_L2Name,0)))</f>
        <v>Strategic</v>
      </c>
      <c r="F20" s="238" t="str" cm="1">
        <f t="array" ref="F20">IF(ISERROR(INDEX(I_LoE_Hierachy_L1_Function,_xlfn.XMATCH($H20,I_LoE_Hierachy_L2Name,0))),"",INDEX(I_LoE_Hierachy_L1_Function,_xlfn.XMATCH($H20,I_LoE_Hierachy_L2Name,0)))</f>
        <v>MoD - Military Capability Management</v>
      </c>
      <c r="G20" s="237" t="str" cm="1">
        <f t="array" ref="G20">IF(ISERROR(INDEX(I_LoE_Hierachy_L2_Function,_xlfn.XMATCH($H20,I_LoE_Hierachy_L2Name,0))),"",INDEX(I_LoE_Hierachy_L2_Function,_xlfn.XMATCH($H20,I_LoE_Hierachy_L2Name,0)))</f>
        <v>Requirement Engineering / Management</v>
      </c>
      <c r="H20" s="519" t="str">
        <v>Is there evidence that the necessary human resource and requirement management tools are in place/will be in place to enable effective requirement and acceptance management?</v>
      </c>
      <c r="I20" s="236" t="str">
        <f>VLOOKUP($H20,'Input - LOE Hierarchy (Admin)'!$L$13:$R$460,2, FALSE)</f>
        <v>N</v>
      </c>
      <c r="J20" s="260" t="str">
        <f>VLOOKUP($H20,'Input - LOE Hierarchy (Admin)'!$L$13:$R$460,4, FALSE)</f>
        <v>N</v>
      </c>
      <c r="K20" s="520">
        <f>IFERROR(MATCH($H20,'LOE Hierarchy'!$I$11:$I$460, 0),"")</f>
        <v>8</v>
      </c>
      <c r="L20" s="239" t="str" cm="1">
        <f t="array" ref="L20">IF(ISERROR(INDEX(I_LoE_Hierachy_Evidence_Examples,_xlfn.XMATCH($H20,I_LoE_Hierachy_L2Name,0))),"",INDEX(I_LoE_Hierachy_Evidence_Examples,_xlfn.XMATCH($H20,I_LoE_Hierachy_L2Name,0)))</f>
        <v>Requirements and Acceptance Management Strategy (RAMS).</v>
      </c>
      <c r="M20" s="85"/>
      <c r="N20" s="240" t="str" cm="1">
        <f t="array" ref="N20">INDEX(I_LoE_Hierachy_Guidance_Links,MATCH($H20,LEFT(I_LoE_Hierachy_L2Name,255),0),1)</f>
        <v>Requirements and Acceptance Management Strategy  - S5</v>
      </c>
      <c r="O20" s="238" cm="1">
        <f t="array" ref="O20">INDEX(I_LoE_Hierachy_Guidance_Links,MATCH($H20,LEFT(I_LoE_Hierachy_L2Name,255),0),2)</f>
        <v>0</v>
      </c>
      <c r="P20" s="238" cm="1">
        <f t="array" ref="P20">INDEX(I_LoE_Hierachy_Guidance_Links,MATCH($H20,LEFT(I_LoE_Hierachy_L2Name,255),0),3)</f>
        <v>0</v>
      </c>
      <c r="Q20" s="238" cm="1">
        <f t="array" ref="Q20">INDEX(I_LoE_Hierachy_Guidance_Links,MATCH($H20,LEFT(I_LoE_Hierachy_L2Name,255),0),4)</f>
        <v>0</v>
      </c>
      <c r="R20" s="238" cm="1">
        <f t="array" ref="R20">INDEX(I_LoE_Hierachy_Guidance_Links,MATCH($H20,LEFT(I_LoE_Hierachy_L2Name,255),0),5)</f>
        <v>0</v>
      </c>
      <c r="S20" s="238" cm="1">
        <f t="array" ref="S20">INDEX(I_LoE_Hierachy_Guidance_Links,MATCH($H20,LEFT(I_LoE_Hierachy_L2Name,255),0),6)</f>
        <v>0</v>
      </c>
      <c r="T20" s="238" cm="1">
        <f t="array" ref="T20">INDEX(I_LoE_Hierachy_Guidance_Links,MATCH($H20,LEFT(I_LoE_Hierachy_L2Name,255),0),7)</f>
        <v>0</v>
      </c>
      <c r="U20" s="74"/>
      <c r="V20" s="449" t="s">
        <v>217</v>
      </c>
      <c r="W20" s="449" t="s">
        <v>217</v>
      </c>
      <c r="X20" s="449" t="s">
        <v>217</v>
      </c>
      <c r="Y20" s="449" t="s">
        <v>217</v>
      </c>
      <c r="Z20" s="449" t="s">
        <v>217</v>
      </c>
      <c r="AA20" s="449" t="s">
        <v>217</v>
      </c>
      <c r="AB20" s="70"/>
      <c r="AC20" s="6"/>
      <c r="AD20" s="522" t="s">
        <v>217</v>
      </c>
      <c r="AE20" s="522" t="s">
        <v>217</v>
      </c>
      <c r="AF20" s="522" t="s">
        <v>217</v>
      </c>
      <c r="AG20" s="70"/>
      <c r="AH20" s="6"/>
      <c r="AI20" s="243" t="str" cm="1">
        <f t="array" ref="AI20">_xlfn.TEXTJOIN(" ; ",TRUE,_xlfn._xlws.FILTER(V$12:AF$12,V20:AF20="Yes","LoE is never called"))</f>
        <v>Equipment ; ICT ; Infrastructure ; Policy ; Service ; Support ; SOC/ SOC RN ; OBC/ OBC RN ;  FBC/ FBC RN</v>
      </c>
      <c r="AJ20" s="6"/>
      <c r="AK20" s="38"/>
      <c r="AL20" s="6"/>
      <c r="AM20" s="523" cm="1">
        <f t="array" ref="AM20">SUM(IF(ISBLANK(V20:AA20),1,0))</f>
        <v>0</v>
      </c>
      <c r="AN20" s="523" cm="1">
        <f t="array" ref="AN20">SUM(IF(ISBLANK(AD20:AF20),1,0))</f>
        <v>0</v>
      </c>
      <c r="AO20" s="6"/>
      <c r="AP20" s="432"/>
    </row>
    <row r="21" spans="1:42" ht="24.65" customHeight="1" x14ac:dyDescent="0.35">
      <c r="A21" s="80">
        <f t="shared" si="0"/>
        <v>0</v>
      </c>
      <c r="B21" s="6"/>
      <c r="C21" s="418">
        <f t="shared" si="1"/>
        <v>9</v>
      </c>
      <c r="D21" s="237" t="str" cm="1">
        <f t="array" ref="D21">IF(ISERROR(INDEX(I_LoE_Hierachy_L1Name,_xlfn.XMATCH('Input - LOEList (Admin)'!H21,I_LoE_Hierachy_L2Name,0))),"",INDEX(I_LoE_Hierachy_L1Name,_xlfn.XMATCH('Input - LOEList (Admin)'!H21,I_LoE_Hierachy_L2Name,0)))</f>
        <v>Is the approach to managing the requirement set and solution acceptance suitably defined?</v>
      </c>
      <c r="E21" s="237" t="str" cm="1">
        <f t="array" ref="E21">IF(ISERROR(INDEX(I_LoE_Hierachy_Case,_xlfn.XMATCH($H21,I_LoE_Hierachy_L2Name,0))),"",INDEX(I_LoE_Hierachy_Case,_xlfn.XMATCH($H21,I_LoE_Hierachy_L2Name,0)))</f>
        <v>Strategic</v>
      </c>
      <c r="F21" s="238" t="str" cm="1">
        <f t="array" ref="F21">IF(ISERROR(INDEX(I_LoE_Hierachy_L1_Function,_xlfn.XMATCH($H21,I_LoE_Hierachy_L2Name,0))),"",INDEX(I_LoE_Hierachy_L1_Function,_xlfn.XMATCH($H21,I_LoE_Hierachy_L2Name,0)))</f>
        <v>MoD - Military Capability Management</v>
      </c>
      <c r="G21" s="237" t="str" cm="1">
        <f t="array" ref="G21">IF(ISERROR(INDEX(I_LoE_Hierachy_L2_Function,_xlfn.XMATCH($H21,I_LoE_Hierachy_L2Name,0))),"",INDEX(I_LoE_Hierachy_L2_Function,_xlfn.XMATCH($H21,I_LoE_Hierachy_L2Name,0)))</f>
        <v>Requirement Engineering / Management</v>
      </c>
      <c r="H21" s="519" t="str">
        <v>Is there evidence of a suitable plan for managing the requirements, related risks and acceptance for the next phase, and across DLODs.</v>
      </c>
      <c r="I21" s="236" t="str">
        <f>VLOOKUP($H21,'Input - LOE Hierarchy (Admin)'!$L$13:$R$460,2, FALSE)</f>
        <v>Y</v>
      </c>
      <c r="J21" s="260" t="str">
        <f>VLOOKUP($H21,'Input - LOE Hierarchy (Admin)'!$L$13:$R$460,4, FALSE)</f>
        <v>N</v>
      </c>
      <c r="K21" s="520">
        <f>IFERROR(MATCH($H21,'LOE Hierarchy'!$I$11:$I$460, 0),"")</f>
        <v>9</v>
      </c>
      <c r="L21" s="239" t="str" cm="1">
        <f t="array" ref="L21">IF(ISERROR(INDEX(I_LoE_Hierachy_Evidence_Examples,_xlfn.XMATCH($H21,I_LoE_Hierachy_L2Name,0))),"",INDEX(I_LoE_Hierachy_Evidence_Examples,_xlfn.XMATCH($H21,I_LoE_Hierachy_L2Name,0)))</f>
        <v>Requirements and Acceptance Management Strategy (RAMS).</v>
      </c>
      <c r="M21" s="85"/>
      <c r="N21" s="240" t="str" cm="1">
        <f t="array" ref="N21">INDEX(I_LoE_Hierachy_Guidance_Links,MATCH($H21,LEFT(I_LoE_Hierachy_L2Name,255),0),1)</f>
        <v>Requirements and Acceptance Management Strategy  - S5</v>
      </c>
      <c r="O21" s="238" cm="1">
        <f t="array" ref="O21">INDEX(I_LoE_Hierachy_Guidance_Links,MATCH($H21,LEFT(I_LoE_Hierachy_L2Name,255),0),2)</f>
        <v>0</v>
      </c>
      <c r="P21" s="238" cm="1">
        <f t="array" ref="P21">INDEX(I_LoE_Hierachy_Guidance_Links,MATCH($H21,LEFT(I_LoE_Hierachy_L2Name,255),0),3)</f>
        <v>0</v>
      </c>
      <c r="Q21" s="238" cm="1">
        <f t="array" ref="Q21">INDEX(I_LoE_Hierachy_Guidance_Links,MATCH($H21,LEFT(I_LoE_Hierachy_L2Name,255),0),4)</f>
        <v>0</v>
      </c>
      <c r="R21" s="238" cm="1">
        <f t="array" ref="R21">INDEX(I_LoE_Hierachy_Guidance_Links,MATCH($H21,LEFT(I_LoE_Hierachy_L2Name,255),0),5)</f>
        <v>0</v>
      </c>
      <c r="S21" s="238" cm="1">
        <f t="array" ref="S21">INDEX(I_LoE_Hierachy_Guidance_Links,MATCH($H21,LEFT(I_LoE_Hierachy_L2Name,255),0),6)</f>
        <v>0</v>
      </c>
      <c r="T21" s="238" cm="1">
        <f t="array" ref="T21">INDEX(I_LoE_Hierachy_Guidance_Links,MATCH($H21,LEFT(I_LoE_Hierachy_L2Name,255),0),7)</f>
        <v>0</v>
      </c>
      <c r="U21" s="74"/>
      <c r="V21" s="449" t="s">
        <v>217</v>
      </c>
      <c r="W21" s="449" t="s">
        <v>217</v>
      </c>
      <c r="X21" s="449" t="s">
        <v>217</v>
      </c>
      <c r="Y21" s="449" t="s">
        <v>218</v>
      </c>
      <c r="Z21" s="449" t="s">
        <v>217</v>
      </c>
      <c r="AA21" s="449" t="s">
        <v>217</v>
      </c>
      <c r="AB21" s="70"/>
      <c r="AC21" s="6"/>
      <c r="AD21" s="522" t="s">
        <v>217</v>
      </c>
      <c r="AE21" s="522" t="s">
        <v>217</v>
      </c>
      <c r="AF21" s="522" t="s">
        <v>217</v>
      </c>
      <c r="AG21" s="70"/>
      <c r="AH21" s="6"/>
      <c r="AI21" s="243" t="str" cm="1">
        <f t="array" ref="AI21">_xlfn.TEXTJOIN(" ; ",TRUE,_xlfn._xlws.FILTER(V$12:AF$12,V21:AF21="Yes","LoE is never called"))</f>
        <v>Equipment ; ICT ; Infrastructure ; Service ; Support ; SOC/ SOC RN ; OBC/ OBC RN ;  FBC/ FBC RN</v>
      </c>
      <c r="AJ21" s="6"/>
      <c r="AK21" s="38"/>
      <c r="AL21" s="6"/>
      <c r="AM21" s="523" cm="1">
        <f t="array" ref="AM21">SUM(IF(ISBLANK(V21:AA21),1,0))</f>
        <v>0</v>
      </c>
      <c r="AN21" s="523" cm="1">
        <f t="array" ref="AN21">SUM(IF(ISBLANK(AD21:AF21),1,0))</f>
        <v>0</v>
      </c>
      <c r="AO21" s="6"/>
      <c r="AP21" s="432"/>
    </row>
    <row r="22" spans="1:42" ht="24.65" customHeight="1" x14ac:dyDescent="0.35">
      <c r="A22" s="80">
        <f t="shared" si="0"/>
        <v>0</v>
      </c>
      <c r="B22" s="6"/>
      <c r="C22" s="418">
        <f t="shared" si="1"/>
        <v>10</v>
      </c>
      <c r="D22" s="237" t="str" cm="1">
        <f t="array" ref="D22">IF(ISERROR(INDEX(I_LoE_Hierachy_L1Name,_xlfn.XMATCH('Input - LOEList (Admin)'!H22,I_LoE_Hierachy_L2Name,0))),"",INDEX(I_LoE_Hierachy_L1Name,_xlfn.XMATCH('Input - LOEList (Admin)'!H22,I_LoE_Hierachy_L2Name,0)))</f>
        <v>Is the approach to managing the requirement set and solution acceptance suitably defined?</v>
      </c>
      <c r="E22" s="237" t="str" cm="1">
        <f t="array" ref="E22">IF(ISERROR(INDEX(I_LoE_Hierachy_Case,_xlfn.XMATCH($H22,I_LoE_Hierachy_L2Name,0))),"",INDEX(I_LoE_Hierachy_Case,_xlfn.XMATCH($H22,I_LoE_Hierachy_L2Name,0)))</f>
        <v>Strategic</v>
      </c>
      <c r="F22" s="238" t="str" cm="1">
        <f t="array" ref="F22">IF(ISERROR(INDEX(I_LoE_Hierachy_L1_Function,_xlfn.XMATCH($H22,I_LoE_Hierachy_L2Name,0))),"",INDEX(I_LoE_Hierachy_L1_Function,_xlfn.XMATCH($H22,I_LoE_Hierachy_L2Name,0)))</f>
        <v>MoD - Military Capability Management</v>
      </c>
      <c r="G22" s="237" t="str" cm="1">
        <f t="array" ref="G22">IF(ISERROR(INDEX(I_LoE_Hierachy_L2_Function,_xlfn.XMATCH($H22,I_LoE_Hierachy_L2Name,0))),"",INDEX(I_LoE_Hierachy_L2_Function,_xlfn.XMATCH($H22,I_LoE_Hierachy_L2Name,0)))</f>
        <v>Multi-Domain Integration</v>
      </c>
      <c r="H22" s="519" t="str">
        <v>Is there evidence of a suitable plan for consideration of integration/interoperability with all other relevant capabilities?</v>
      </c>
      <c r="I22" s="236" t="str">
        <f>VLOOKUP($H22,'Input - LOE Hierarchy (Admin)'!$L$13:$R$460,2, FALSE)</f>
        <v>Y</v>
      </c>
      <c r="J22" s="260" t="str">
        <f>VLOOKUP($H22,'Input - LOE Hierarchy (Admin)'!$L$13:$R$460,4, FALSE)</f>
        <v>N</v>
      </c>
      <c r="K22" s="520">
        <f>IFERROR(MATCH($H22,'LOE Hierarchy'!$I$11:$I$460, 0),"")</f>
        <v>10</v>
      </c>
      <c r="L22" s="239" t="str" cm="1">
        <f t="array" ref="L22">IF(ISERROR(INDEX(I_LoE_Hierachy_Evidence_Examples,_xlfn.XMATCH($H22,I_LoE_Hierachy_L2Name,0))),"",INDEX(I_LoE_Hierachy_Evidence_Examples,_xlfn.XMATCH($H22,I_LoE_Hierachy_L2Name,0)))</f>
        <v>Requirements and Acceptance Management Strategy (RAMS).</v>
      </c>
      <c r="M22" s="85"/>
      <c r="N22" s="240" t="str" cm="1">
        <f t="array" ref="N22">INDEX(I_LoE_Hierachy_Guidance_Links,MATCH($H22,LEFT(I_LoE_Hierachy_L2Name,255),0),1)</f>
        <v>Requirements and Acceptance Management Strategy  - S5</v>
      </c>
      <c r="O22" s="238" cm="1">
        <f t="array" ref="O22">INDEX(I_LoE_Hierachy_Guidance_Links,MATCH($H22,LEFT(I_LoE_Hierachy_L2Name,255),0),2)</f>
        <v>0</v>
      </c>
      <c r="P22" s="238" cm="1">
        <f t="array" ref="P22">INDEX(I_LoE_Hierachy_Guidance_Links,MATCH($H22,LEFT(I_LoE_Hierachy_L2Name,255),0),3)</f>
        <v>0</v>
      </c>
      <c r="Q22" s="238" cm="1">
        <f t="array" ref="Q22">INDEX(I_LoE_Hierachy_Guidance_Links,MATCH($H22,LEFT(I_LoE_Hierachy_L2Name,255),0),4)</f>
        <v>0</v>
      </c>
      <c r="R22" s="238" cm="1">
        <f t="array" ref="R22">INDEX(I_LoE_Hierachy_Guidance_Links,MATCH($H22,LEFT(I_LoE_Hierachy_L2Name,255),0),5)</f>
        <v>0</v>
      </c>
      <c r="S22" s="238" cm="1">
        <f t="array" ref="S22">INDEX(I_LoE_Hierachy_Guidance_Links,MATCH($H22,LEFT(I_LoE_Hierachy_L2Name,255),0),6)</f>
        <v>0</v>
      </c>
      <c r="T22" s="238" cm="1">
        <f t="array" ref="T22">INDEX(I_LoE_Hierachy_Guidance_Links,MATCH($H22,LEFT(I_LoE_Hierachy_L2Name,255),0),7)</f>
        <v>0</v>
      </c>
      <c r="U22" s="74"/>
      <c r="V22" s="449" t="s">
        <v>217</v>
      </c>
      <c r="W22" s="449" t="s">
        <v>217</v>
      </c>
      <c r="X22" s="449" t="s">
        <v>217</v>
      </c>
      <c r="Y22" s="449" t="s">
        <v>218</v>
      </c>
      <c r="Z22" s="449" t="s">
        <v>218</v>
      </c>
      <c r="AA22" s="449" t="s">
        <v>217</v>
      </c>
      <c r="AB22" s="70"/>
      <c r="AC22" s="6"/>
      <c r="AD22" s="522" t="s">
        <v>217</v>
      </c>
      <c r="AE22" s="522" t="s">
        <v>217</v>
      </c>
      <c r="AF22" s="522" t="s">
        <v>217</v>
      </c>
      <c r="AG22" s="70"/>
      <c r="AH22" s="6"/>
      <c r="AI22" s="243" t="str" cm="1">
        <f t="array" ref="AI22">_xlfn.TEXTJOIN(" ; ",TRUE,_xlfn._xlws.FILTER(V$12:AF$12,V22:AF22="Yes","LoE is never called"))</f>
        <v>Equipment ; ICT ; Infrastructure ; Support ; SOC/ SOC RN ; OBC/ OBC RN ;  FBC/ FBC RN</v>
      </c>
      <c r="AJ22" s="6"/>
      <c r="AK22" s="38"/>
      <c r="AL22" s="6"/>
      <c r="AM22" s="523" cm="1">
        <f t="array" ref="AM22">SUM(IF(ISBLANK(V22:AA22),1,0))</f>
        <v>0</v>
      </c>
      <c r="AN22" s="523" cm="1">
        <f t="array" ref="AN22">SUM(IF(ISBLANK(AD22:AF22),1,0))</f>
        <v>0</v>
      </c>
      <c r="AO22" s="6"/>
      <c r="AP22" s="432"/>
    </row>
    <row r="23" spans="1:42" ht="24.65" customHeight="1" x14ac:dyDescent="0.35">
      <c r="A23" s="80">
        <f t="shared" si="0"/>
        <v>0</v>
      </c>
      <c r="B23" s="6"/>
      <c r="C23" s="418">
        <f t="shared" si="1"/>
        <v>11</v>
      </c>
      <c r="D23" s="237" t="str" cm="1">
        <f t="array" ref="D23">IF(ISERROR(INDEX(I_LoE_Hierachy_L1Name,_xlfn.XMATCH('Input - LOEList (Admin)'!H23,I_LoE_Hierachy_L2Name,0))),"",INDEX(I_LoE_Hierachy_L1Name,_xlfn.XMATCH('Input - LOEList (Admin)'!H23,I_LoE_Hierachy_L2Name,0)))</f>
        <v>Is the approach to managing the requirement set and solution acceptance suitably defined?</v>
      </c>
      <c r="E23" s="237" t="str" cm="1">
        <f t="array" ref="E23">IF(ISERROR(INDEX(I_LoE_Hierachy_Case,_xlfn.XMATCH($H23,I_LoE_Hierachy_L2Name,0))),"",INDEX(I_LoE_Hierachy_Case,_xlfn.XMATCH($H23,I_LoE_Hierachy_L2Name,0)))</f>
        <v>Strategic</v>
      </c>
      <c r="F23" s="238" t="str" cm="1">
        <f t="array" ref="F23">IF(ISERROR(INDEX(I_LoE_Hierachy_L1_Function,_xlfn.XMATCH($H23,I_LoE_Hierachy_L2Name,0))),"",INDEX(I_LoE_Hierachy_L1_Function,_xlfn.XMATCH($H23,I_LoE_Hierachy_L2Name,0)))</f>
        <v>MoD - Military Capability Management</v>
      </c>
      <c r="G23" s="237" t="str" cm="1">
        <f t="array" ref="G23">IF(ISERROR(INDEX(I_LoE_Hierachy_L2_Function,_xlfn.XMATCH($H23,I_LoE_Hierachy_L2Name,0))),"",INDEX(I_LoE_Hierachy_L2_Function,_xlfn.XMATCH($H23,I_LoE_Hierachy_L2Name,0)))</f>
        <v>Multi-Domain Integration</v>
      </c>
      <c r="H23" s="519" t="str">
        <v>Is there evidence of Multi-domain Integration having been considered?</v>
      </c>
      <c r="I23" s="236" t="str">
        <f>VLOOKUP($H23,'Input - LOE Hierarchy (Admin)'!$L$13:$R$460,2, FALSE)</f>
        <v>Y</v>
      </c>
      <c r="J23" s="260" t="str">
        <f>VLOOKUP($H23,'Input - LOE Hierarchy (Admin)'!$L$13:$R$460,4, FALSE)</f>
        <v>N</v>
      </c>
      <c r="K23" s="520">
        <f>IFERROR(MATCH($H23,'LOE Hierarchy'!$I$11:$I$460, 0),"")</f>
        <v>11</v>
      </c>
      <c r="L23" s="239" t="str" cm="1">
        <f t="array" ref="L23">IF(ISERROR(INDEX(I_LoE_Hierachy_Evidence_Examples,_xlfn.XMATCH($H23,I_LoE_Hierachy_L2Name,0))),"",INDEX(I_LoE_Hierachy_Evidence_Examples,_xlfn.XMATCH($H23,I_LoE_Hierachy_L2Name,0)))</f>
        <v>Requirements and Acceptance Management Strategy (RAMS).</v>
      </c>
      <c r="M23" s="85"/>
      <c r="N23" s="240" t="str" cm="1">
        <f t="array" ref="N23">INDEX(I_LoE_Hierachy_Guidance_Links,MATCH($H23,LEFT(I_LoE_Hierachy_L2Name,255),0),1)</f>
        <v>Requirements and Acceptance Management Strategy  - S5</v>
      </c>
      <c r="O23" s="238" cm="1">
        <f t="array" ref="O23">INDEX(I_LoE_Hierachy_Guidance_Links,MATCH($H23,LEFT(I_LoE_Hierachy_L2Name,255),0),2)</f>
        <v>0</v>
      </c>
      <c r="P23" s="238" cm="1">
        <f t="array" ref="P23">INDEX(I_LoE_Hierachy_Guidance_Links,MATCH($H23,LEFT(I_LoE_Hierachy_L2Name,255),0),3)</f>
        <v>0</v>
      </c>
      <c r="Q23" s="238" cm="1">
        <f t="array" ref="Q23">INDEX(I_LoE_Hierachy_Guidance_Links,MATCH($H23,LEFT(I_LoE_Hierachy_L2Name,255),0),4)</f>
        <v>0</v>
      </c>
      <c r="R23" s="238" cm="1">
        <f t="array" ref="R23">INDEX(I_LoE_Hierachy_Guidance_Links,MATCH($H23,LEFT(I_LoE_Hierachy_L2Name,255),0),5)</f>
        <v>0</v>
      </c>
      <c r="S23" s="238" cm="1">
        <f t="array" ref="S23">INDEX(I_LoE_Hierachy_Guidance_Links,MATCH($H23,LEFT(I_LoE_Hierachy_L2Name,255),0),6)</f>
        <v>0</v>
      </c>
      <c r="T23" s="238" cm="1">
        <f t="array" ref="T23">INDEX(I_LoE_Hierachy_Guidance_Links,MATCH($H23,LEFT(I_LoE_Hierachy_L2Name,255),0),7)</f>
        <v>0</v>
      </c>
      <c r="U23" s="74"/>
      <c r="V23" s="449" t="s">
        <v>217</v>
      </c>
      <c r="W23" s="449" t="s">
        <v>217</v>
      </c>
      <c r="X23" s="449" t="s">
        <v>218</v>
      </c>
      <c r="Y23" s="449" t="s">
        <v>218</v>
      </c>
      <c r="Z23" s="449" t="s">
        <v>218</v>
      </c>
      <c r="AA23" s="449" t="s">
        <v>218</v>
      </c>
      <c r="AB23" s="70"/>
      <c r="AC23" s="6"/>
      <c r="AD23" s="522" t="s">
        <v>217</v>
      </c>
      <c r="AE23" s="522" t="s">
        <v>217</v>
      </c>
      <c r="AF23" s="522" t="s">
        <v>217</v>
      </c>
      <c r="AG23" s="70"/>
      <c r="AH23" s="6"/>
      <c r="AI23" s="243" t="str" cm="1">
        <f t="array" ref="AI23">_xlfn.TEXTJOIN(" ; ",TRUE,_xlfn._xlws.FILTER(V$12:AF$12,V23:AF23="Yes","LoE is never called"))</f>
        <v>Equipment ; ICT ; SOC/ SOC RN ; OBC/ OBC RN ;  FBC/ FBC RN</v>
      </c>
      <c r="AJ23" s="6"/>
      <c r="AK23" s="38"/>
      <c r="AL23" s="6"/>
      <c r="AM23" s="523" cm="1">
        <f t="array" ref="AM23">SUM(IF(ISBLANK(V23:AA23),1,0))</f>
        <v>0</v>
      </c>
      <c r="AN23" s="523" cm="1">
        <f t="array" ref="AN23">SUM(IF(ISBLANK(AD23:AF23),1,0))</f>
        <v>0</v>
      </c>
      <c r="AO23" s="6"/>
      <c r="AP23" s="432"/>
    </row>
    <row r="24" spans="1:42" ht="24.65" customHeight="1" x14ac:dyDescent="0.35">
      <c r="A24" s="80">
        <f t="shared" si="0"/>
        <v>0</v>
      </c>
      <c r="B24" s="6"/>
      <c r="C24" s="418">
        <f t="shared" si="1"/>
        <v>12</v>
      </c>
      <c r="D24" s="237" t="str" cm="1">
        <f t="array" ref="D24">IF(ISERROR(INDEX(I_LoE_Hierachy_L1Name,_xlfn.XMATCH('Input - LOEList (Admin)'!H24,I_LoE_Hierachy_L2Name,0))),"",INDEX(I_LoE_Hierachy_L1Name,_xlfn.XMATCH('Input - LOEList (Admin)'!H24,I_LoE_Hierachy_L2Name,0)))</f>
        <v>Is the approach to managing the requirement set and solution acceptance suitably defined?</v>
      </c>
      <c r="E24" s="237" t="str" cm="1">
        <f t="array" ref="E24">IF(ISERROR(INDEX(I_LoE_Hierachy_Case,_xlfn.XMATCH($H24,I_LoE_Hierachy_L2Name,0))),"",INDEX(I_LoE_Hierachy_Case,_xlfn.XMATCH($H24,I_LoE_Hierachy_L2Name,0)))</f>
        <v>Strategic</v>
      </c>
      <c r="F24" s="238" t="str" cm="1">
        <f t="array" ref="F24">IF(ISERROR(INDEX(I_LoE_Hierachy_L1_Function,_xlfn.XMATCH($H24,I_LoE_Hierachy_L2Name,0))),"",INDEX(I_LoE_Hierachy_L1_Function,_xlfn.XMATCH($H24,I_LoE_Hierachy_L2Name,0)))</f>
        <v>MoD - Military Capability Management</v>
      </c>
      <c r="G24" s="237" t="str" cm="1">
        <f t="array" ref="G24">IF(ISERROR(INDEX(I_LoE_Hierachy_L2_Function,_xlfn.XMATCH($H24,I_LoE_Hierachy_L2Name,0))),"",INDEX(I_LoE_Hierachy_L2_Function,_xlfn.XMATCH($H24,I_LoE_Hierachy_L2Name,0)))</f>
        <v>Risk Issues and Opportunity Management</v>
      </c>
      <c r="H24" s="519" t="str">
        <v>Is there evidence of requirements management being subject to a risk review and any risks identified having been recorded and accepted?</v>
      </c>
      <c r="I24" s="236" t="str">
        <f>VLOOKUP($H24,'Input - LOE Hierarchy (Admin)'!$L$13:$R$460,2, FALSE)</f>
        <v>N</v>
      </c>
      <c r="J24" s="260" t="str">
        <f>VLOOKUP($H24,'Input - LOE Hierarchy (Admin)'!$L$13:$R$460,4, FALSE)</f>
        <v>N</v>
      </c>
      <c r="K24" s="520">
        <f>IFERROR(MATCH($H24,'LOE Hierarchy'!$I$11:$I$460, 0),"")</f>
        <v>12</v>
      </c>
      <c r="L24" s="239" t="str" cm="1">
        <f t="array" ref="L24">IF(ISERROR(INDEX(I_LoE_Hierachy_Evidence_Examples,_xlfn.XMATCH($H24,I_LoE_Hierachy_L2Name,0))),"",INDEX(I_LoE_Hierachy_Evidence_Examples,_xlfn.XMATCH($H24,I_LoE_Hierachy_L2Name,0)))</f>
        <v>Risk Register
Requirements and Acceptance Management Strategy (RAMS).</v>
      </c>
      <c r="M24" s="85"/>
      <c r="N24" s="240" t="str" cm="1">
        <f t="array" ref="N24">INDEX(I_LoE_Hierachy_Guidance_Links,MATCH($H24,LEFT(I_LoE_Hierachy_L2Name,255),0),1)</f>
        <v>Requirements and Acceptance Management Strategy  - S5</v>
      </c>
      <c r="O24" s="238" t="str" cm="1">
        <f t="array" ref="O24">INDEX(I_LoE_Hierachy_Guidance_Links,MATCH($H24,LEFT(I_LoE_Hierachy_L2Name,255),0),2)</f>
        <v xml:space="preserve">Risk Register  - M3 </v>
      </c>
      <c r="P24" s="238" cm="1">
        <f t="array" ref="P24">INDEX(I_LoE_Hierachy_Guidance_Links,MATCH($H24,LEFT(I_LoE_Hierachy_L2Name,255),0),3)</f>
        <v>0</v>
      </c>
      <c r="Q24" s="238" cm="1">
        <f t="array" ref="Q24">INDEX(I_LoE_Hierachy_Guidance_Links,MATCH($H24,LEFT(I_LoE_Hierachy_L2Name,255),0),4)</f>
        <v>0</v>
      </c>
      <c r="R24" s="238" cm="1">
        <f t="array" ref="R24">INDEX(I_LoE_Hierachy_Guidance_Links,MATCH($H24,LEFT(I_LoE_Hierachy_L2Name,255),0),5)</f>
        <v>0</v>
      </c>
      <c r="S24" s="238" cm="1">
        <f t="array" ref="S24">INDEX(I_LoE_Hierachy_Guidance_Links,MATCH($H24,LEFT(I_LoE_Hierachy_L2Name,255),0),6)</f>
        <v>0</v>
      </c>
      <c r="T24" s="238" cm="1">
        <f t="array" ref="T24">INDEX(I_LoE_Hierachy_Guidance_Links,MATCH($H24,LEFT(I_LoE_Hierachy_L2Name,255),0),7)</f>
        <v>0</v>
      </c>
      <c r="U24" s="74"/>
      <c r="V24" s="449" t="s">
        <v>217</v>
      </c>
      <c r="W24" s="449" t="s">
        <v>217</v>
      </c>
      <c r="X24" s="449" t="s">
        <v>217</v>
      </c>
      <c r="Y24" s="449" t="s">
        <v>217</v>
      </c>
      <c r="Z24" s="449" t="s">
        <v>217</v>
      </c>
      <c r="AA24" s="449" t="s">
        <v>217</v>
      </c>
      <c r="AB24" s="70"/>
      <c r="AC24" s="6"/>
      <c r="AD24" s="522" t="s">
        <v>217</v>
      </c>
      <c r="AE24" s="522" t="s">
        <v>217</v>
      </c>
      <c r="AF24" s="522" t="s">
        <v>217</v>
      </c>
      <c r="AG24" s="70"/>
      <c r="AH24" s="6"/>
      <c r="AI24" s="243" t="str" cm="1">
        <f t="array" ref="AI24">_xlfn.TEXTJOIN(" ; ",TRUE,_xlfn._xlws.FILTER(V$12:AF$12,V24:AF24="Yes","LoE is never called"))</f>
        <v>Equipment ; ICT ; Infrastructure ; Policy ; Service ; Support ; SOC/ SOC RN ; OBC/ OBC RN ;  FBC/ FBC RN</v>
      </c>
      <c r="AJ24" s="6"/>
      <c r="AK24" s="38"/>
      <c r="AL24" s="6"/>
      <c r="AM24" s="523" cm="1">
        <f t="array" ref="AM24">SUM(IF(ISBLANK(V24:AA24),1,0))</f>
        <v>0</v>
      </c>
      <c r="AN24" s="523" cm="1">
        <f t="array" ref="AN24">SUM(IF(ISBLANK(AD24:AF24),1,0))</f>
        <v>0</v>
      </c>
      <c r="AO24" s="6"/>
      <c r="AP24" s="432"/>
    </row>
    <row r="25" spans="1:42" ht="24.65" customHeight="1" x14ac:dyDescent="0.35">
      <c r="A25" s="80">
        <f t="shared" si="0"/>
        <v>0</v>
      </c>
      <c r="B25" s="6"/>
      <c r="C25" s="418">
        <f t="shared" si="1"/>
        <v>13</v>
      </c>
      <c r="D25" s="237" t="str" cm="1">
        <f t="array" ref="D25">IF(ISERROR(INDEX(I_LoE_Hierachy_L1Name,_xlfn.XMATCH('Input - LOEList (Admin)'!H25,I_LoE_Hierachy_L2Name,0))),"",INDEX(I_LoE_Hierachy_L1Name,_xlfn.XMATCH('Input - LOEList (Admin)'!H25,I_LoE_Hierachy_L2Name,0)))</f>
        <v>Is there evidence that sufficient military capability and/or business capability (inc. Transformation) context is in place to support requirement set development?</v>
      </c>
      <c r="E25" s="237" t="str" cm="1">
        <f t="array" ref="E25">IF(ISERROR(INDEX(I_LoE_Hierachy_Case,_xlfn.XMATCH($H25,I_LoE_Hierachy_L2Name,0))),"",INDEX(I_LoE_Hierachy_Case,_xlfn.XMATCH($H25,I_LoE_Hierachy_L2Name,0)))</f>
        <v>Strategic</v>
      </c>
      <c r="F25" s="238" t="str" cm="1">
        <f t="array" ref="F25">IF(ISERROR(INDEX(I_LoE_Hierachy_L1_Function,_xlfn.XMATCH($H25,I_LoE_Hierachy_L2Name,0))),"",INDEX(I_LoE_Hierachy_L1_Function,_xlfn.XMATCH($H25,I_LoE_Hierachy_L2Name,0)))</f>
        <v>MoD - Military Capability Management</v>
      </c>
      <c r="G25" s="237" t="str" cm="1">
        <f t="array" ref="G25">IF(ISERROR(INDEX(I_LoE_Hierachy_L2_Function,_xlfn.XMATCH($H25,I_LoE_Hierachy_L2Name,0))),"",INDEX(I_LoE_Hierachy_L2_Function,_xlfn.XMATCH($H25,I_LoE_Hierachy_L2Name,0)))</f>
        <v>Requirement Engineering / Management</v>
      </c>
      <c r="H25" s="519" t="str">
        <v xml:space="preserve">For military capability, is there sufficient evidence to demonstrate what part the military capability to be delivered will play in the Concept of Operations (CONOPS) or its equivalent. </v>
      </c>
      <c r="I25" s="236" t="str">
        <f>VLOOKUP($H25,'Input - LOE Hierarchy (Admin)'!$L$13:$R$460,2, FALSE)</f>
        <v>Y</v>
      </c>
      <c r="J25" s="260" t="str">
        <f>VLOOKUP($H25,'Input - LOE Hierarchy (Admin)'!$L$13:$R$460,4, FALSE)</f>
        <v>N</v>
      </c>
      <c r="K25" s="520">
        <f>IFERROR(MATCH($H25,'LOE Hierarchy'!$I$11:$I$460, 0),"")</f>
        <v>13</v>
      </c>
      <c r="L25" s="239" t="str" cm="1">
        <f t="array" ref="L25">IF(ISERROR(INDEX(I_LoE_Hierachy_Evidence_Examples,_xlfn.XMATCH($H25,I_LoE_Hierachy_L2Name,0))),"",INDEX(I_LoE_Hierachy_Evidence_Examples,_xlfn.XMATCH($H25,I_LoE_Hierachy_L2Name,0)))</f>
        <v>Concept of Operations (CONOPS) that the programme is referencing</v>
      </c>
      <c r="M25" s="85"/>
      <c r="N25" s="240" t="str" cm="1">
        <f t="array" ref="N25">INDEX(I_LoE_Hierachy_Guidance_Links,MATCH($H25,LEFT(I_LoE_Hierachy_L2Name,255),0),1)</f>
        <v>Identify Scope, Constraints and Existing Assumptions  - S6</v>
      </c>
      <c r="O25" s="238" t="str" cm="1">
        <f t="array" ref="O25">INDEX(I_LoE_Hierachy_Guidance_Links,MATCH($H25,LEFT(I_LoE_Hierachy_L2Name,255),0),2)</f>
        <v>Integrated Operating Concept - S7</v>
      </c>
      <c r="P25" s="238" cm="1">
        <f t="array" ref="P25">INDEX(I_LoE_Hierachy_Guidance_Links,MATCH($H25,LEFT(I_LoE_Hierachy_L2Name,255),0),3)</f>
        <v>0</v>
      </c>
      <c r="Q25" s="238" cm="1">
        <f t="array" ref="Q25">INDEX(I_LoE_Hierachy_Guidance_Links,MATCH($H25,LEFT(I_LoE_Hierachy_L2Name,255),0),4)</f>
        <v>0</v>
      </c>
      <c r="R25" s="238" cm="1">
        <f t="array" ref="R25">INDEX(I_LoE_Hierachy_Guidance_Links,MATCH($H25,LEFT(I_LoE_Hierachy_L2Name,255),0),5)</f>
        <v>0</v>
      </c>
      <c r="S25" s="238" cm="1">
        <f t="array" ref="S25">INDEX(I_LoE_Hierachy_Guidance_Links,MATCH($H25,LEFT(I_LoE_Hierachy_L2Name,255),0),6)</f>
        <v>0</v>
      </c>
      <c r="T25" s="238" cm="1">
        <f t="array" ref="T25">INDEX(I_LoE_Hierachy_Guidance_Links,MATCH($H25,LEFT(I_LoE_Hierachy_L2Name,255),0),7)</f>
        <v>0</v>
      </c>
      <c r="U25" s="74"/>
      <c r="V25" s="449" t="s">
        <v>217</v>
      </c>
      <c r="W25" s="449" t="s">
        <v>217</v>
      </c>
      <c r="X25" s="449" t="s">
        <v>218</v>
      </c>
      <c r="Y25" s="449" t="s">
        <v>218</v>
      </c>
      <c r="Z25" s="449" t="s">
        <v>218</v>
      </c>
      <c r="AA25" s="449" t="s">
        <v>218</v>
      </c>
      <c r="AB25" s="70"/>
      <c r="AC25" s="6"/>
      <c r="AD25" s="522" t="s">
        <v>217</v>
      </c>
      <c r="AE25" s="522" t="s">
        <v>218</v>
      </c>
      <c r="AF25" s="522" t="s">
        <v>218</v>
      </c>
      <c r="AG25" s="70"/>
      <c r="AH25" s="6"/>
      <c r="AI25" s="243" t="str" cm="1">
        <f t="array" ref="AI25">_xlfn.TEXTJOIN(" ; ",TRUE,_xlfn._xlws.FILTER(V$12:AF$12,V25:AF25="Yes","LoE is never called"))</f>
        <v>Equipment ; ICT ; SOC/ SOC RN</v>
      </c>
      <c r="AJ25" s="6"/>
      <c r="AK25" s="38"/>
      <c r="AL25" s="6"/>
      <c r="AM25" s="523" cm="1">
        <f t="array" ref="AM25">SUM(IF(ISBLANK(V25:AA25),1,0))</f>
        <v>0</v>
      </c>
      <c r="AN25" s="523" cm="1">
        <f t="array" ref="AN25">SUM(IF(ISBLANK(AD25:AF25),1,0))</f>
        <v>0</v>
      </c>
      <c r="AO25" s="6"/>
      <c r="AP25" s="432"/>
    </row>
    <row r="26" spans="1:42" ht="24.65" customHeight="1" x14ac:dyDescent="0.35">
      <c r="A26" s="80">
        <f t="shared" si="0"/>
        <v>0</v>
      </c>
      <c r="B26" s="6"/>
      <c r="C26" s="418">
        <f t="shared" si="1"/>
        <v>14</v>
      </c>
      <c r="D26" s="237" t="str" cm="1">
        <f t="array" ref="D26">IF(ISERROR(INDEX(I_LoE_Hierachy_L1Name,_xlfn.XMATCH('Input - LOEList (Admin)'!H26,I_LoE_Hierachy_L2Name,0))),"",INDEX(I_LoE_Hierachy_L1Name,_xlfn.XMATCH('Input - LOEList (Admin)'!H26,I_LoE_Hierachy_L2Name,0)))</f>
        <v>Is there evidence that sufficient military capability and/or business capability (inc. Transformation) context is in place to support requirement set development?</v>
      </c>
      <c r="E26" s="237" t="str" cm="1">
        <f t="array" ref="E26">IF(ISERROR(INDEX(I_LoE_Hierachy_Case,_xlfn.XMATCH($H26,I_LoE_Hierachy_L2Name,0))),"",INDEX(I_LoE_Hierachy_Case,_xlfn.XMATCH($H26,I_LoE_Hierachy_L2Name,0)))</f>
        <v>Strategic</v>
      </c>
      <c r="F26" s="238" t="str" cm="1">
        <f t="array" ref="F26">IF(ISERROR(INDEX(I_LoE_Hierachy_L1_Function,_xlfn.XMATCH($H26,I_LoE_Hierachy_L2Name,0))),"",INDEX(I_LoE_Hierachy_L1_Function,_xlfn.XMATCH($H26,I_LoE_Hierachy_L2Name,0)))</f>
        <v>MoD - Military Capability Management</v>
      </c>
      <c r="G26" s="237" t="str" cm="1">
        <f t="array" ref="G26">IF(ISERROR(INDEX(I_LoE_Hierachy_L2_Function,_xlfn.XMATCH($H26,I_LoE_Hierachy_L2Name,0))),"",INDEX(I_LoE_Hierachy_L2_Function,_xlfn.XMATCH($H26,I_LoE_Hierachy_L2Name,0)))</f>
        <v>Requirement Engineering / Management</v>
      </c>
      <c r="H26" s="519" t="str">
        <v>For business capability, is there sufficient evidence to demonstrate what part the business capability will play in wider Departmental/Government delivery.</v>
      </c>
      <c r="I26" s="236" t="str">
        <f>VLOOKUP($H26,'Input - LOE Hierarchy (Admin)'!$L$13:$R$460,2, FALSE)</f>
        <v>Y</v>
      </c>
      <c r="J26" s="260" t="str">
        <f>VLOOKUP($H26,'Input - LOE Hierarchy (Admin)'!$L$13:$R$460,4, FALSE)</f>
        <v>N</v>
      </c>
      <c r="K26" s="520">
        <f>IFERROR(MATCH($H26,'LOE Hierarchy'!$I$11:$I$460, 0),"")</f>
        <v>14</v>
      </c>
      <c r="L26" s="239" t="str" cm="1">
        <f t="array" ref="L26">IF(ISERROR(INDEX(I_LoE_Hierachy_Evidence_Examples,_xlfn.XMATCH($H26,I_LoE_Hierachy_L2Name,0))),"",INDEX(I_LoE_Hierachy_Evidence_Examples,_xlfn.XMATCH($H26,I_LoE_Hierachy_L2Name,0)))</f>
        <v>Policy document audit trail</v>
      </c>
      <c r="M26" s="85"/>
      <c r="N26" s="240" t="str" cm="1">
        <f t="array" ref="N26">INDEX(I_LoE_Hierachy_Guidance_Links,MATCH($H26,LEFT(I_LoE_Hierachy_L2Name,255),0),1)</f>
        <v>Defence strategy publications  - S1</v>
      </c>
      <c r="O26" s="238" cm="1">
        <f t="array" ref="O26">INDEX(I_LoE_Hierachy_Guidance_Links,MATCH($H26,LEFT(I_LoE_Hierachy_L2Name,255),0),2)</f>
        <v>0</v>
      </c>
      <c r="P26" s="238" cm="1">
        <f t="array" ref="P26">INDEX(I_LoE_Hierachy_Guidance_Links,MATCH($H26,LEFT(I_LoE_Hierachy_L2Name,255),0),3)</f>
        <v>0</v>
      </c>
      <c r="Q26" s="238" cm="1">
        <f t="array" ref="Q26">INDEX(I_LoE_Hierachy_Guidance_Links,MATCH($H26,LEFT(I_LoE_Hierachy_L2Name,255),0),4)</f>
        <v>0</v>
      </c>
      <c r="R26" s="238" cm="1">
        <f t="array" ref="R26">INDEX(I_LoE_Hierachy_Guidance_Links,MATCH($H26,LEFT(I_LoE_Hierachy_L2Name,255),0),5)</f>
        <v>0</v>
      </c>
      <c r="S26" s="238" cm="1">
        <f t="array" ref="S26">INDEX(I_LoE_Hierachy_Guidance_Links,MATCH($H26,LEFT(I_LoE_Hierachy_L2Name,255),0),6)</f>
        <v>0</v>
      </c>
      <c r="T26" s="238" cm="1">
        <f t="array" ref="T26">INDEX(I_LoE_Hierachy_Guidance_Links,MATCH($H26,LEFT(I_LoE_Hierachy_L2Name,255),0),7)</f>
        <v>0</v>
      </c>
      <c r="U26" s="74"/>
      <c r="V26" s="449" t="s">
        <v>218</v>
      </c>
      <c r="W26" s="449" t="s">
        <v>218</v>
      </c>
      <c r="X26" s="449" t="s">
        <v>218</v>
      </c>
      <c r="Y26" s="449" t="s">
        <v>217</v>
      </c>
      <c r="Z26" s="449" t="s">
        <v>217</v>
      </c>
      <c r="AA26" s="449" t="s">
        <v>218</v>
      </c>
      <c r="AB26" s="70"/>
      <c r="AC26" s="6"/>
      <c r="AD26" s="522" t="s">
        <v>217</v>
      </c>
      <c r="AE26" s="522" t="s">
        <v>217</v>
      </c>
      <c r="AF26" s="522" t="s">
        <v>217</v>
      </c>
      <c r="AG26" s="70"/>
      <c r="AH26" s="6"/>
      <c r="AI26" s="243" t="str" cm="1">
        <f t="array" ref="AI26">_xlfn.TEXTJOIN(" ; ",TRUE,_xlfn._xlws.FILTER(V$12:AF$12,V26:AF26="Yes","LoE is never called"))</f>
        <v>Policy ; Service ; SOC/ SOC RN ; OBC/ OBC RN ;  FBC/ FBC RN</v>
      </c>
      <c r="AJ26" s="6"/>
      <c r="AK26" s="38"/>
      <c r="AL26" s="6"/>
      <c r="AM26" s="523" cm="1">
        <f t="array" ref="AM26">SUM(IF(ISBLANK(V26:AA26),1,0))</f>
        <v>0</v>
      </c>
      <c r="AN26" s="523" cm="1">
        <f t="array" ref="AN26">SUM(IF(ISBLANK(AD26:AF26),1,0))</f>
        <v>0</v>
      </c>
      <c r="AO26" s="6"/>
      <c r="AP26" s="432"/>
    </row>
    <row r="27" spans="1:42" ht="24.65" customHeight="1" x14ac:dyDescent="0.35">
      <c r="A27" s="80">
        <f t="shared" si="0"/>
        <v>0</v>
      </c>
      <c r="B27" s="6"/>
      <c r="C27" s="418">
        <f t="shared" si="1"/>
        <v>15</v>
      </c>
      <c r="D27" s="237" t="str" cm="1">
        <f t="array" ref="D27">IF(ISERROR(INDEX(I_LoE_Hierachy_L1Name,_xlfn.XMATCH('Input - LOEList (Admin)'!H27,I_LoE_Hierachy_L2Name,0))),"",INDEX(I_LoE_Hierachy_L1Name,_xlfn.XMATCH('Input - LOEList (Admin)'!H27,I_LoE_Hierachy_L2Name,0)))</f>
        <v>Is there evidence that sufficient military capability and/or business capability (inc. Transformation) context is in place to support requirement set development?</v>
      </c>
      <c r="E27" s="237" t="str" cm="1">
        <f t="array" ref="E27">IF(ISERROR(INDEX(I_LoE_Hierachy_Case,_xlfn.XMATCH($H27,I_LoE_Hierachy_L2Name,0))),"",INDEX(I_LoE_Hierachy_Case,_xlfn.XMATCH($H27,I_LoE_Hierachy_L2Name,0)))</f>
        <v>Strategic</v>
      </c>
      <c r="F27" s="238" t="str" cm="1">
        <f t="array" ref="F27">IF(ISERROR(INDEX(I_LoE_Hierachy_L1_Function,_xlfn.XMATCH($H27,I_LoE_Hierachy_L2Name,0))),"",INDEX(I_LoE_Hierachy_L1_Function,_xlfn.XMATCH($H27,I_LoE_Hierachy_L2Name,0)))</f>
        <v>MoD - Military Capability Management</v>
      </c>
      <c r="G27" s="237" t="str" cm="1">
        <f t="array" ref="G27">IF(ISERROR(INDEX(I_LoE_Hierachy_L2_Function,_xlfn.XMATCH($H27,I_LoE_Hierachy_L2Name,0))),"",INDEX(I_LoE_Hierachy_L2_Function,_xlfn.XMATCH($H27,I_LoE_Hierachy_L2Name,0)))</f>
        <v>Requirement Engineering / Management</v>
      </c>
      <c r="H27" s="519" t="str">
        <v>For military capability, is there evidence that the Concept of Employment (CONEMP), or equivalent, is suitably mature to support the requirement set?</v>
      </c>
      <c r="I27" s="236" t="str">
        <f>VLOOKUP($H27,'Input - LOE Hierarchy (Admin)'!$L$13:$R$460,2, FALSE)</f>
        <v>Y</v>
      </c>
      <c r="J27" s="260" t="str">
        <f>VLOOKUP($H27,'Input - LOE Hierarchy (Admin)'!$L$13:$R$460,4, FALSE)</f>
        <v>N</v>
      </c>
      <c r="K27" s="520">
        <f>IFERROR(MATCH($H27,'LOE Hierarchy'!$I$11:$I$460, 0),"")</f>
        <v>15</v>
      </c>
      <c r="L27" s="239" t="str" cm="1">
        <f t="array" ref="L27">IF(ISERROR(INDEX(I_LoE_Hierachy_Evidence_Examples,_xlfn.XMATCH($H27,I_LoE_Hierachy_L2Name,0))),"",INDEX(I_LoE_Hierachy_Evidence_Examples,_xlfn.XMATCH($H27,I_LoE_Hierachy_L2Name,0)))</f>
        <v>Concept of employment (CONEMP)</v>
      </c>
      <c r="M27" s="85"/>
      <c r="N27" s="240" t="str" cm="1">
        <f t="array" ref="N27">INDEX(I_LoE_Hierachy_Guidance_Links,MATCH($H27,LEFT(I_LoE_Hierachy_L2Name,255),0),1)</f>
        <v>Develop Draft CONEMP - S9</v>
      </c>
      <c r="O27" s="238" t="str" cm="1">
        <f t="array" ref="O27">INDEX(I_LoE_Hierachy_Guidance_Links,MATCH($H27,LEFT(I_LoE_Hierachy_L2Name,255),0),2)</f>
        <v>CONEMP and CONUSE - S8</v>
      </c>
      <c r="P27" s="238" cm="1">
        <f t="array" ref="P27">INDEX(I_LoE_Hierachy_Guidance_Links,MATCH($H27,LEFT(I_LoE_Hierachy_L2Name,255),0),3)</f>
        <v>0</v>
      </c>
      <c r="Q27" s="238" cm="1">
        <f t="array" ref="Q27">INDEX(I_LoE_Hierachy_Guidance_Links,MATCH($H27,LEFT(I_LoE_Hierachy_L2Name,255),0),4)</f>
        <v>0</v>
      </c>
      <c r="R27" s="238" cm="1">
        <f t="array" ref="R27">INDEX(I_LoE_Hierachy_Guidance_Links,MATCH($H27,LEFT(I_LoE_Hierachy_L2Name,255),0),5)</f>
        <v>0</v>
      </c>
      <c r="S27" s="238" cm="1">
        <f t="array" ref="S27">INDEX(I_LoE_Hierachy_Guidance_Links,MATCH($H27,LEFT(I_LoE_Hierachy_L2Name,255),0),6)</f>
        <v>0</v>
      </c>
      <c r="T27" s="238" cm="1">
        <f t="array" ref="T27">INDEX(I_LoE_Hierachy_Guidance_Links,MATCH($H27,LEFT(I_LoE_Hierachy_L2Name,255),0),7)</f>
        <v>0</v>
      </c>
      <c r="U27" s="74"/>
      <c r="V27" s="449" t="s">
        <v>217</v>
      </c>
      <c r="W27" s="449" t="s">
        <v>217</v>
      </c>
      <c r="X27" s="449" t="s">
        <v>218</v>
      </c>
      <c r="Y27" s="449" t="s">
        <v>218</v>
      </c>
      <c r="Z27" s="449" t="s">
        <v>218</v>
      </c>
      <c r="AA27" s="449" t="s">
        <v>218</v>
      </c>
      <c r="AB27" s="70"/>
      <c r="AC27" s="6"/>
      <c r="AD27" s="522" t="s">
        <v>218</v>
      </c>
      <c r="AE27" s="522" t="s">
        <v>217</v>
      </c>
      <c r="AF27" s="522" t="s">
        <v>218</v>
      </c>
      <c r="AG27" s="70"/>
      <c r="AH27" s="6"/>
      <c r="AI27" s="243" t="str" cm="1">
        <f t="array" ref="AI27">_xlfn.TEXTJOIN(" ; ",TRUE,_xlfn._xlws.FILTER(V$12:AF$12,V27:AF27="Yes","LoE is never called"))</f>
        <v>Equipment ; ICT ; OBC/ OBC RN</v>
      </c>
      <c r="AJ27" s="6"/>
      <c r="AK27" s="38"/>
      <c r="AL27" s="6"/>
      <c r="AM27" s="523" cm="1">
        <f t="array" ref="AM27">SUM(IF(ISBLANK(V27:AA27),1,0))</f>
        <v>0</v>
      </c>
      <c r="AN27" s="523" cm="1">
        <f t="array" ref="AN27">SUM(IF(ISBLANK(AD27:AF27),1,0))</f>
        <v>0</v>
      </c>
      <c r="AO27" s="6"/>
      <c r="AP27" s="432"/>
    </row>
    <row r="28" spans="1:42" ht="24.65" customHeight="1" x14ac:dyDescent="0.35">
      <c r="A28" s="80">
        <f t="shared" si="0"/>
        <v>0</v>
      </c>
      <c r="B28" s="6"/>
      <c r="C28" s="418">
        <f t="shared" si="1"/>
        <v>16</v>
      </c>
      <c r="D28" s="237" t="str" cm="1">
        <f t="array" ref="D28">IF(ISERROR(INDEX(I_LoE_Hierachy_L1Name,_xlfn.XMATCH('Input - LOEList (Admin)'!H28,I_LoE_Hierachy_L2Name,0))),"",INDEX(I_LoE_Hierachy_L1Name,_xlfn.XMATCH('Input - LOEList (Admin)'!H28,I_LoE_Hierachy_L2Name,0)))</f>
        <v>Is there evidence that sufficient military capability and/or business capability (inc. Transformation) context is in place to support requirement set development?</v>
      </c>
      <c r="E28" s="237" t="str" cm="1">
        <f t="array" ref="E28">IF(ISERROR(INDEX(I_LoE_Hierachy_Case,_xlfn.XMATCH($H28,I_LoE_Hierachy_L2Name,0))),"",INDEX(I_LoE_Hierachy_Case,_xlfn.XMATCH($H28,I_LoE_Hierachy_L2Name,0)))</f>
        <v>Strategic</v>
      </c>
      <c r="F28" s="238" t="str" cm="1">
        <f t="array" ref="F28">IF(ISERROR(INDEX(I_LoE_Hierachy_L1_Function,_xlfn.XMATCH($H28,I_LoE_Hierachy_L2Name,0))),"",INDEX(I_LoE_Hierachy_L1_Function,_xlfn.XMATCH($H28,I_LoE_Hierachy_L2Name,0)))</f>
        <v>MoD - Military Capability Management</v>
      </c>
      <c r="G28" s="237" t="str" cm="1">
        <f t="array" ref="G28">IF(ISERROR(INDEX(I_LoE_Hierachy_L2_Function,_xlfn.XMATCH($H28,I_LoE_Hierachy_L2Name,0))),"",INDEX(I_LoE_Hierachy_L2_Function,_xlfn.XMATCH($H28,I_LoE_Hierachy_L2Name,0)))</f>
        <v>Requirement Engineering / Management</v>
      </c>
      <c r="H28" s="519" t="str">
        <v>For business capability, is there evidence that the Operating / Enterprise Model, or equivalent, is suitably mature to support the requirement set?</v>
      </c>
      <c r="I28" s="236" t="str">
        <f>VLOOKUP($H28,'Input - LOE Hierarchy (Admin)'!$L$13:$R$460,2, FALSE)</f>
        <v>Y</v>
      </c>
      <c r="J28" s="260" t="str">
        <f>VLOOKUP($H28,'Input - LOE Hierarchy (Admin)'!$L$13:$R$460,4, FALSE)</f>
        <v>N</v>
      </c>
      <c r="K28" s="520">
        <f>IFERROR(MATCH($H28,'LOE Hierarchy'!$I$11:$I$460, 0),"")</f>
        <v>16</v>
      </c>
      <c r="L28" s="239" t="str" cm="1">
        <f t="array" ref="L28">IF(ISERROR(INDEX(I_LoE_Hierachy_Evidence_Examples,_xlfn.XMATCH($H28,I_LoE_Hierachy_L2Name,0))),"",INDEX(I_LoE_Hierachy_Evidence_Examples,_xlfn.XMATCH($H28,I_LoE_Hierachy_L2Name,0)))</f>
        <v xml:space="preserve">Organisation Operating Model </v>
      </c>
      <c r="M28" s="85"/>
      <c r="N28" s="240" t="str" cm="1">
        <f t="array" ref="N28">INDEX(I_LoE_Hierachy_Guidance_Links,MATCH($H28,LEFT(I_LoE_Hierachy_L2Name,255),0),1)</f>
        <v>CONEMP and CONUSE - S8</v>
      </c>
      <c r="O28" s="238" cm="1">
        <f t="array" ref="O28">INDEX(I_LoE_Hierachy_Guidance_Links,MATCH($H28,LEFT(I_LoE_Hierachy_L2Name,255),0),2)</f>
        <v>0</v>
      </c>
      <c r="P28" s="238" cm="1">
        <f t="array" ref="P28">INDEX(I_LoE_Hierachy_Guidance_Links,MATCH($H28,LEFT(I_LoE_Hierachy_L2Name,255),0),3)</f>
        <v>0</v>
      </c>
      <c r="Q28" s="238" cm="1">
        <f t="array" ref="Q28">INDEX(I_LoE_Hierachy_Guidance_Links,MATCH($H28,LEFT(I_LoE_Hierachy_L2Name,255),0),4)</f>
        <v>0</v>
      </c>
      <c r="R28" s="238" cm="1">
        <f t="array" ref="R28">INDEX(I_LoE_Hierachy_Guidance_Links,MATCH($H28,LEFT(I_LoE_Hierachy_L2Name,255),0),5)</f>
        <v>0</v>
      </c>
      <c r="S28" s="238" cm="1">
        <f t="array" ref="S28">INDEX(I_LoE_Hierachy_Guidance_Links,MATCH($H28,LEFT(I_LoE_Hierachy_L2Name,255),0),6)</f>
        <v>0</v>
      </c>
      <c r="T28" s="238" cm="1">
        <f t="array" ref="T28">INDEX(I_LoE_Hierachy_Guidance_Links,MATCH($H28,LEFT(I_LoE_Hierachy_L2Name,255),0),7)</f>
        <v>0</v>
      </c>
      <c r="U28" s="74"/>
      <c r="V28" s="449" t="s">
        <v>218</v>
      </c>
      <c r="W28" s="449" t="s">
        <v>218</v>
      </c>
      <c r="X28" s="449" t="s">
        <v>218</v>
      </c>
      <c r="Y28" s="449" t="s">
        <v>217</v>
      </c>
      <c r="Z28" s="449" t="s">
        <v>217</v>
      </c>
      <c r="AA28" s="449" t="s">
        <v>217</v>
      </c>
      <c r="AB28" s="70"/>
      <c r="AC28" s="6"/>
      <c r="AD28" s="522" t="s">
        <v>218</v>
      </c>
      <c r="AE28" s="522" t="s">
        <v>217</v>
      </c>
      <c r="AF28" s="522" t="s">
        <v>217</v>
      </c>
      <c r="AG28" s="70"/>
      <c r="AH28" s="6"/>
      <c r="AI28" s="243" t="str" cm="1">
        <f t="array" ref="AI28">_xlfn.TEXTJOIN(" ; ",TRUE,_xlfn._xlws.FILTER(V$12:AF$12,V28:AF28="Yes","LoE is never called"))</f>
        <v>Policy ; Service ; Support ; OBC/ OBC RN ;  FBC/ FBC RN</v>
      </c>
      <c r="AJ28" s="6"/>
      <c r="AK28" s="38"/>
      <c r="AL28" s="6"/>
      <c r="AM28" s="523" cm="1">
        <f t="array" ref="AM28">SUM(IF(ISBLANK(V28:AA28),1,0))</f>
        <v>0</v>
      </c>
      <c r="AN28" s="523" cm="1">
        <f t="array" ref="AN28">SUM(IF(ISBLANK(AD28:AF28),1,0))</f>
        <v>0</v>
      </c>
      <c r="AO28" s="6"/>
      <c r="AP28" s="432"/>
    </row>
    <row r="29" spans="1:42" ht="24.65" customHeight="1" x14ac:dyDescent="0.35">
      <c r="A29" s="80">
        <f t="shared" si="0"/>
        <v>0</v>
      </c>
      <c r="B29" s="6"/>
      <c r="C29" s="418">
        <f t="shared" si="1"/>
        <v>17</v>
      </c>
      <c r="D29" s="237" t="str" cm="1">
        <f t="array" ref="D29">IF(ISERROR(INDEX(I_LoE_Hierachy_L1Name,_xlfn.XMATCH('Input - LOEList (Admin)'!H29,I_LoE_Hierachy_L2Name,0))),"",INDEX(I_LoE_Hierachy_L1Name,_xlfn.XMATCH('Input - LOEList (Admin)'!H29,I_LoE_Hierachy_L2Name,0)))</f>
        <v>Is there evidence that sufficient military capability and/or business capability (inc. Transformation) context is in place to support requirement set development?</v>
      </c>
      <c r="E29" s="237" t="str" cm="1">
        <f t="array" ref="E29">IF(ISERROR(INDEX(I_LoE_Hierachy_Case,_xlfn.XMATCH($H29,I_LoE_Hierachy_L2Name,0))),"",INDEX(I_LoE_Hierachy_Case,_xlfn.XMATCH($H29,I_LoE_Hierachy_L2Name,0)))</f>
        <v>Strategic</v>
      </c>
      <c r="F29" s="238" t="str" cm="1">
        <f t="array" ref="F29">IF(ISERROR(INDEX(I_LoE_Hierachy_L1_Function,_xlfn.XMATCH($H29,I_LoE_Hierachy_L2Name,0))),"",INDEX(I_LoE_Hierachy_L1_Function,_xlfn.XMATCH($H29,I_LoE_Hierachy_L2Name,0)))</f>
        <v>MoD - Military Capability Management</v>
      </c>
      <c r="G29" s="237" t="str" cm="1">
        <f t="array" ref="G29">IF(ISERROR(INDEX(I_LoE_Hierachy_L2_Function,_xlfn.XMATCH($H29,I_LoE_Hierachy_L2Name,0))),"",INDEX(I_LoE_Hierachy_L2_Function,_xlfn.XMATCH($H29,I_LoE_Hierachy_L2Name,0)))</f>
        <v>Requirement Engineering / Management</v>
      </c>
      <c r="H29" s="519" t="str">
        <v>For military capability, is there evidence that the Concept of Use (CONUSE), or equivalent, is suitably mature to support the requirement set?</v>
      </c>
      <c r="I29" s="236" t="str">
        <f>VLOOKUP($H29,'Input - LOE Hierarchy (Admin)'!$L$13:$R$460,2, FALSE)</f>
        <v>Y</v>
      </c>
      <c r="J29" s="260" t="str">
        <f>VLOOKUP($H29,'Input - LOE Hierarchy (Admin)'!$L$13:$R$460,4, FALSE)</f>
        <v>N</v>
      </c>
      <c r="K29" s="520">
        <f>IFERROR(MATCH($H29,'LOE Hierarchy'!$I$11:$I$460, 0),"")</f>
        <v>17</v>
      </c>
      <c r="L29" s="239" t="str" cm="1">
        <f t="array" ref="L29">IF(ISERROR(INDEX(I_LoE_Hierachy_Evidence_Examples,_xlfn.XMATCH($H29,I_LoE_Hierachy_L2Name,0))),"",INDEX(I_LoE_Hierachy_Evidence_Examples,_xlfn.XMATCH($H29,I_LoE_Hierachy_L2Name,0)))</f>
        <v>CONUSE</v>
      </c>
      <c r="M29" s="85"/>
      <c r="N29" s="240" t="str" cm="1">
        <f t="array" ref="N29">INDEX(I_LoE_Hierachy_Guidance_Links,MATCH($H29,LEFT(I_LoE_Hierachy_L2Name,255),0),1)</f>
        <v>Develop System CONUSE  - S10</v>
      </c>
      <c r="O29" s="238" t="str" cm="1">
        <f t="array" ref="O29">INDEX(I_LoE_Hierachy_Guidance_Links,MATCH($H29,LEFT(I_LoE_Hierachy_L2Name,255),0),2)</f>
        <v>CONEMP and CONUSE - S8</v>
      </c>
      <c r="P29" s="238" cm="1">
        <f t="array" ref="P29">INDEX(I_LoE_Hierachy_Guidance_Links,MATCH($H29,LEFT(I_LoE_Hierachy_L2Name,255),0),3)</f>
        <v>0</v>
      </c>
      <c r="Q29" s="238" cm="1">
        <f t="array" ref="Q29">INDEX(I_LoE_Hierachy_Guidance_Links,MATCH($H29,LEFT(I_LoE_Hierachy_L2Name,255),0),4)</f>
        <v>0</v>
      </c>
      <c r="R29" s="238" cm="1">
        <f t="array" ref="R29">INDEX(I_LoE_Hierachy_Guidance_Links,MATCH($H29,LEFT(I_LoE_Hierachy_L2Name,255),0),5)</f>
        <v>0</v>
      </c>
      <c r="S29" s="238" cm="1">
        <f t="array" ref="S29">INDEX(I_LoE_Hierachy_Guidance_Links,MATCH($H29,LEFT(I_LoE_Hierachy_L2Name,255),0),6)</f>
        <v>0</v>
      </c>
      <c r="T29" s="238" cm="1">
        <f t="array" ref="T29">INDEX(I_LoE_Hierachy_Guidance_Links,MATCH($H29,LEFT(I_LoE_Hierachy_L2Name,255),0),7)</f>
        <v>0</v>
      </c>
      <c r="U29" s="74"/>
      <c r="V29" s="449" t="s">
        <v>217</v>
      </c>
      <c r="W29" s="449" t="s">
        <v>217</v>
      </c>
      <c r="X29" s="449" t="s">
        <v>218</v>
      </c>
      <c r="Y29" s="449" t="s">
        <v>218</v>
      </c>
      <c r="Z29" s="449" t="s">
        <v>218</v>
      </c>
      <c r="AA29" s="449" t="s">
        <v>218</v>
      </c>
      <c r="AB29" s="70"/>
      <c r="AC29" s="6"/>
      <c r="AD29" s="522" t="s">
        <v>218</v>
      </c>
      <c r="AE29" s="522" t="s">
        <v>218</v>
      </c>
      <c r="AF29" s="522" t="s">
        <v>217</v>
      </c>
      <c r="AG29" s="70"/>
      <c r="AH29" s="6"/>
      <c r="AI29" s="243" t="str" cm="1">
        <f t="array" ref="AI29">_xlfn.TEXTJOIN(" ; ",TRUE,_xlfn._xlws.FILTER(V$12:AF$12,V29:AF29="Yes","LoE is never called"))</f>
        <v>Equipment ; ICT ;  FBC/ FBC RN</v>
      </c>
      <c r="AJ29" s="6"/>
      <c r="AK29" s="38"/>
      <c r="AL29" s="6"/>
      <c r="AM29" s="523" cm="1">
        <f t="array" ref="AM29">SUM(IF(ISBLANK(V29:AA29),1,0))</f>
        <v>0</v>
      </c>
      <c r="AN29" s="523" cm="1">
        <f t="array" ref="AN29">SUM(IF(ISBLANK(AD29:AF29),1,0))</f>
        <v>0</v>
      </c>
      <c r="AO29" s="6"/>
      <c r="AP29" s="432"/>
    </row>
    <row r="30" spans="1:42" ht="24.65" customHeight="1" x14ac:dyDescent="0.35">
      <c r="A30" s="80">
        <f t="shared" si="0"/>
        <v>0</v>
      </c>
      <c r="B30" s="6"/>
      <c r="C30" s="418">
        <f t="shared" si="1"/>
        <v>18</v>
      </c>
      <c r="D30" s="237" t="str" cm="1">
        <f t="array" ref="D30">IF(ISERROR(INDEX(I_LoE_Hierachy_L1Name,_xlfn.XMATCH('Input - LOEList (Admin)'!H30,I_LoE_Hierachy_L2Name,0))),"",INDEX(I_LoE_Hierachy_L1Name,_xlfn.XMATCH('Input - LOEList (Admin)'!H30,I_LoE_Hierachy_L2Name,0)))</f>
        <v>Is there evidence that sufficient military capability and/or business capability (inc. Transformation) context is in place to support requirement set development?</v>
      </c>
      <c r="E30" s="237" t="str" cm="1">
        <f t="array" ref="E30">IF(ISERROR(INDEX(I_LoE_Hierachy_Case,_xlfn.XMATCH($H30,I_LoE_Hierachy_L2Name,0))),"",INDEX(I_LoE_Hierachy_Case,_xlfn.XMATCH($H30,I_LoE_Hierachy_L2Name,0)))</f>
        <v>Strategic</v>
      </c>
      <c r="F30" s="238" t="str" cm="1">
        <f t="array" ref="F30">IF(ISERROR(INDEX(I_LoE_Hierachy_L1_Function,_xlfn.XMATCH($H30,I_LoE_Hierachy_L2Name,0))),"",INDEX(I_LoE_Hierachy_L1_Function,_xlfn.XMATCH($H30,I_LoE_Hierachy_L2Name,0)))</f>
        <v>MoD - Military Capability Management</v>
      </c>
      <c r="G30" s="237" t="str" cm="1">
        <f t="array" ref="G30">IF(ISERROR(INDEX(I_LoE_Hierachy_L2_Function,_xlfn.XMATCH($H30,I_LoE_Hierachy_L2Name,0))),"",INDEX(I_LoE_Hierachy_L2_Function,_xlfn.XMATCH($H30,I_LoE_Hierachy_L2Name,0)))</f>
        <v>Requirement Engineering / Management</v>
      </c>
      <c r="H30" s="519" t="str">
        <v>Is there an interest in the programme/project requirement, and the solution to it, from an Operations perspective?  If so, what is the nature of the interest?</v>
      </c>
      <c r="I30" s="236" t="str">
        <f>VLOOKUP($H30,'Input - LOE Hierarchy (Admin)'!$L$13:$R$460,2, FALSE)</f>
        <v>N</v>
      </c>
      <c r="J30" s="260" t="str">
        <f>VLOOKUP($H30,'Input - LOE Hierarchy (Admin)'!$L$13:$R$460,4, FALSE)</f>
        <v>N</v>
      </c>
      <c r="K30" s="520">
        <f>IFERROR(MATCH($H30,'LOE Hierarchy'!$I$11:$I$460, 0),"")</f>
        <v>18</v>
      </c>
      <c r="L30" s="239" t="str" cm="1">
        <f t="array" ref="L30">IF(ISERROR(INDEX(I_LoE_Hierachy_Evidence_Examples,_xlfn.XMATCH($H30,I_LoE_Hierachy_L2Name,0))),"",INDEX(I_LoE_Hierachy_Evidence_Examples,_xlfn.XMATCH($H30,I_LoE_Hierachy_L2Name,0)))</f>
        <v>Communication of support / endorsement from relevant Ops branches</v>
      </c>
      <c r="M30" s="85"/>
      <c r="N30" s="240" t="str" cm="1">
        <f t="array" ref="N30">INDEX(I_LoE_Hierachy_Guidance_Links,MATCH($H30,LEFT(I_LoE_Hierachy_L2Name,255),0),1)</f>
        <v>Capability Integration Products - S11</v>
      </c>
      <c r="O30" s="238" t="str" cm="1">
        <f t="array" ref="O30">INDEX(I_LoE_Hierachy_Guidance_Links,MATCH($H30,LEFT(I_LoE_Hierachy_L2Name,255),0),2)</f>
        <v>CONEMP and CONUSE - S8</v>
      </c>
      <c r="P30" s="238" cm="1">
        <f t="array" ref="P30">INDEX(I_LoE_Hierachy_Guidance_Links,MATCH($H30,LEFT(I_LoE_Hierachy_L2Name,255),0),3)</f>
        <v>0</v>
      </c>
      <c r="Q30" s="238" cm="1">
        <f t="array" ref="Q30">INDEX(I_LoE_Hierachy_Guidance_Links,MATCH($H30,LEFT(I_LoE_Hierachy_L2Name,255),0),4)</f>
        <v>0</v>
      </c>
      <c r="R30" s="238" cm="1">
        <f t="array" ref="R30">INDEX(I_LoE_Hierachy_Guidance_Links,MATCH($H30,LEFT(I_LoE_Hierachy_L2Name,255),0),5)</f>
        <v>0</v>
      </c>
      <c r="S30" s="238" cm="1">
        <f t="array" ref="S30">INDEX(I_LoE_Hierachy_Guidance_Links,MATCH($H30,LEFT(I_LoE_Hierachy_L2Name,255),0),6)</f>
        <v>0</v>
      </c>
      <c r="T30" s="238" cm="1">
        <f t="array" ref="T30">INDEX(I_LoE_Hierachy_Guidance_Links,MATCH($H30,LEFT(I_LoE_Hierachy_L2Name,255),0),7)</f>
        <v>0</v>
      </c>
      <c r="U30" s="74"/>
      <c r="V30" s="449" t="s">
        <v>217</v>
      </c>
      <c r="W30" s="449" t="s">
        <v>217</v>
      </c>
      <c r="X30" s="449" t="s">
        <v>217</v>
      </c>
      <c r="Y30" s="449" t="s">
        <v>218</v>
      </c>
      <c r="Z30" s="449" t="s">
        <v>218</v>
      </c>
      <c r="AA30" s="449" t="s">
        <v>217</v>
      </c>
      <c r="AB30" s="70"/>
      <c r="AC30" s="6"/>
      <c r="AD30" s="522" t="s">
        <v>217</v>
      </c>
      <c r="AE30" s="522" t="s">
        <v>217</v>
      </c>
      <c r="AF30" s="522" t="s">
        <v>217</v>
      </c>
      <c r="AG30" s="70"/>
      <c r="AH30" s="6"/>
      <c r="AI30" s="243" t="str" cm="1">
        <f t="array" ref="AI30">_xlfn.TEXTJOIN(" ; ",TRUE,_xlfn._xlws.FILTER(V$12:AF$12,V30:AF30="Yes","LoE is never called"))</f>
        <v>Equipment ; ICT ; Infrastructure ; Support ; SOC/ SOC RN ; OBC/ OBC RN ;  FBC/ FBC RN</v>
      </c>
      <c r="AJ30" s="6"/>
      <c r="AK30" s="38"/>
      <c r="AL30" s="6"/>
      <c r="AM30" s="523" cm="1">
        <f t="array" ref="AM30">SUM(IF(ISBLANK(V30:AA30),1,0))</f>
        <v>0</v>
      </c>
      <c r="AN30" s="523" cm="1">
        <f t="array" ref="AN30">SUM(IF(ISBLANK(AD30:AF30),1,0))</f>
        <v>0</v>
      </c>
      <c r="AO30" s="6"/>
      <c r="AP30" s="432"/>
    </row>
    <row r="31" spans="1:42" ht="24.65" customHeight="1" x14ac:dyDescent="0.35">
      <c r="A31" s="80">
        <f t="shared" si="0"/>
        <v>0</v>
      </c>
      <c r="B31" s="6"/>
      <c r="C31" s="418">
        <f t="shared" si="1"/>
        <v>19</v>
      </c>
      <c r="D31" s="237" t="str" cm="1">
        <f t="array" ref="D31">IF(ISERROR(INDEX(I_LoE_Hierachy_L1Name,_xlfn.XMATCH('Input - LOEList (Admin)'!H31,I_LoE_Hierachy_L2Name,0))),"",INDEX(I_LoE_Hierachy_L1Name,_xlfn.XMATCH('Input - LOEList (Admin)'!H31,I_LoE_Hierachy_L2Name,0)))</f>
        <v>Is there evidence that sufficient military capability and/or business capability (inc. Transformation) context is in place to support requirement set development?</v>
      </c>
      <c r="E31" s="237" t="str" cm="1">
        <f t="array" ref="E31">IF(ISERROR(INDEX(I_LoE_Hierachy_Case,_xlfn.XMATCH($H31,I_LoE_Hierachy_L2Name,0))),"",INDEX(I_LoE_Hierachy_Case,_xlfn.XMATCH($H31,I_LoE_Hierachy_L2Name,0)))</f>
        <v>Strategic</v>
      </c>
      <c r="F31" s="238" t="str" cm="1">
        <f t="array" ref="F31">IF(ISERROR(INDEX(I_LoE_Hierachy_L1_Function,_xlfn.XMATCH($H31,I_LoE_Hierachy_L2Name,0))),"",INDEX(I_LoE_Hierachy_L1_Function,_xlfn.XMATCH($H31,I_LoE_Hierachy_L2Name,0)))</f>
        <v>MoD - Military Capability Management</v>
      </c>
      <c r="G31" s="237" t="str" cm="1">
        <f t="array" ref="G31">IF(ISERROR(INDEX(I_LoE_Hierachy_L2_Function,_xlfn.XMATCH($H31,I_LoE_Hierachy_L2Name,0))),"",INDEX(I_LoE_Hierachy_L2_Function,_xlfn.XMATCH($H31,I_LoE_Hierachy_L2Name,0)))</f>
        <v>Risk Issues and Opportunity Management</v>
      </c>
      <c r="H31" s="519" t="str">
        <v>Is there evidence of critical consideration of contextual knowledge gaps that could impact efficient development of the requirement set, and have any identified risks being agreed between the capability Sponsor?</v>
      </c>
      <c r="I31" s="236" t="str">
        <f>VLOOKUP($H31,'Input - LOE Hierarchy (Admin)'!$L$13:$R$460,2, FALSE)</f>
        <v>N</v>
      </c>
      <c r="J31" s="260" t="str">
        <f>VLOOKUP($H31,'Input - LOE Hierarchy (Admin)'!$L$13:$R$460,4, FALSE)</f>
        <v>N</v>
      </c>
      <c r="K31" s="520">
        <f>IFERROR(MATCH($H31,'LOE Hierarchy'!$I$11:$I$460, 0),"")</f>
        <v>19</v>
      </c>
      <c r="L31" s="239" t="str" cm="1">
        <f t="array" ref="L31">IF(ISERROR(INDEX(I_LoE_Hierachy_Evidence_Examples,_xlfn.XMATCH($H31,I_LoE_Hierachy_L2Name,0))),"",INDEX(I_LoE_Hierachy_Evidence_Examples,_xlfn.XMATCH($H31,I_LoE_Hierachy_L2Name,0)))</f>
        <v>Risk Register</v>
      </c>
      <c r="M31" s="85"/>
      <c r="N31" s="240" t="str" cm="1">
        <f t="array" ref="N31">INDEX(I_LoE_Hierachy_Guidance_Links,MATCH($H31,LEFT(I_LoE_Hierachy_L2Name,255),0),1)</f>
        <v xml:space="preserve">Risk Management Documents  - M2 </v>
      </c>
      <c r="O31" s="238" t="str" cm="1">
        <f t="array" ref="O31">INDEX(I_LoE_Hierachy_Guidance_Links,MATCH($H31,LEFT(I_LoE_Hierachy_L2Name,255),0),2)</f>
        <v>CONEMP and CONUSE - S8</v>
      </c>
      <c r="P31" s="238" cm="1">
        <f t="array" ref="P31">INDEX(I_LoE_Hierachy_Guidance_Links,MATCH($H31,LEFT(I_LoE_Hierachy_L2Name,255),0),3)</f>
        <v>0</v>
      </c>
      <c r="Q31" s="238" cm="1">
        <f t="array" ref="Q31">INDEX(I_LoE_Hierachy_Guidance_Links,MATCH($H31,LEFT(I_LoE_Hierachy_L2Name,255),0),4)</f>
        <v>0</v>
      </c>
      <c r="R31" s="238" cm="1">
        <f t="array" ref="R31">INDEX(I_LoE_Hierachy_Guidance_Links,MATCH($H31,LEFT(I_LoE_Hierachy_L2Name,255),0),5)</f>
        <v>0</v>
      </c>
      <c r="S31" s="238" cm="1">
        <f t="array" ref="S31">INDEX(I_LoE_Hierachy_Guidance_Links,MATCH($H31,LEFT(I_LoE_Hierachy_L2Name,255),0),6)</f>
        <v>0</v>
      </c>
      <c r="T31" s="238" cm="1">
        <f t="array" ref="T31">INDEX(I_LoE_Hierachy_Guidance_Links,MATCH($H31,LEFT(I_LoE_Hierachy_L2Name,255),0),7)</f>
        <v>0</v>
      </c>
      <c r="U31" s="74"/>
      <c r="V31" s="449" t="s">
        <v>217</v>
      </c>
      <c r="W31" s="449" t="s">
        <v>217</v>
      </c>
      <c r="X31" s="449" t="s">
        <v>217</v>
      </c>
      <c r="Y31" s="449" t="s">
        <v>217</v>
      </c>
      <c r="Z31" s="449" t="s">
        <v>217</v>
      </c>
      <c r="AA31" s="449" t="s">
        <v>217</v>
      </c>
      <c r="AB31" s="70"/>
      <c r="AC31" s="6"/>
      <c r="AD31" s="522" t="s">
        <v>217</v>
      </c>
      <c r="AE31" s="522" t="s">
        <v>217</v>
      </c>
      <c r="AF31" s="522" t="s">
        <v>217</v>
      </c>
      <c r="AG31" s="70"/>
      <c r="AH31" s="6"/>
      <c r="AI31" s="243" t="str" cm="1">
        <f t="array" ref="AI31">_xlfn.TEXTJOIN(" ; ",TRUE,_xlfn._xlws.FILTER(V$12:AF$12,V31:AF31="Yes","LoE is never called"))</f>
        <v>Equipment ; ICT ; Infrastructure ; Policy ; Service ; Support ; SOC/ SOC RN ; OBC/ OBC RN ;  FBC/ FBC RN</v>
      </c>
      <c r="AJ31" s="6"/>
      <c r="AK31" s="38"/>
      <c r="AL31" s="6"/>
      <c r="AM31" s="523" cm="1">
        <f t="array" ref="AM31">SUM(IF(ISBLANK(V31:AA31),1,0))</f>
        <v>0</v>
      </c>
      <c r="AN31" s="523" cm="1">
        <f t="array" ref="AN31">SUM(IF(ISBLANK(AD31:AF31),1,0))</f>
        <v>0</v>
      </c>
      <c r="AO31" s="6"/>
      <c r="AP31" s="432"/>
    </row>
    <row r="32" spans="1:42" ht="24.65" customHeight="1" x14ac:dyDescent="0.35">
      <c r="A32" s="80">
        <f t="shared" si="0"/>
        <v>0</v>
      </c>
      <c r="B32" s="6"/>
      <c r="C32" s="418">
        <f t="shared" si="1"/>
        <v>20</v>
      </c>
      <c r="D32" s="237" t="str" cm="1">
        <f t="array" ref="D32">IF(ISERROR(INDEX(I_LoE_Hierachy_L1Name,_xlfn.XMATCH('Input - LOEList (Admin)'!H32,I_LoE_Hierachy_L2Name,0))),"",INDEX(I_LoE_Hierachy_L1Name,_xlfn.XMATCH('Input - LOEList (Admin)'!H32,I_LoE_Hierachy_L2Name,0)))</f>
        <v>Is there evidence that the requirement set is fit-for-purpose to support the stage of acquisition?</v>
      </c>
      <c r="E32" s="237" t="str" cm="1">
        <f t="array" ref="E32">IF(ISERROR(INDEX(I_LoE_Hierachy_Case,_xlfn.XMATCH($H32,I_LoE_Hierachy_L2Name,0))),"",INDEX(I_LoE_Hierachy_Case,_xlfn.XMATCH($H32,I_LoE_Hierachy_L2Name,0)))</f>
        <v>Strategic</v>
      </c>
      <c r="F32" s="238" t="str" cm="1">
        <f t="array" ref="F32">IF(ISERROR(INDEX(I_LoE_Hierachy_L1_Function,_xlfn.XMATCH($H32,I_LoE_Hierachy_L2Name,0))),"",INDEX(I_LoE_Hierachy_L1_Function,_xlfn.XMATCH($H32,I_LoE_Hierachy_L2Name,0)))</f>
        <v>MoD - Military Capability Management</v>
      </c>
      <c r="G32" s="237" t="str" cm="1">
        <f t="array" ref="G32">IF(ISERROR(INDEX(I_LoE_Hierachy_L2_Function,_xlfn.XMATCH($H32,I_LoE_Hierachy_L2Name,0))),"",INDEX(I_LoE_Hierachy_L2_Function,_xlfn.XMATCH($H32,I_LoE_Hierachy_L2Name,0)))</f>
        <v>Requirement Engineering / Management</v>
      </c>
      <c r="H32" s="519" t="str">
        <v xml:space="preserve">Is there evidence that the project requirement is aligned with underlying policies, strategies and business plans of the TLB/Dept/Gov?  </v>
      </c>
      <c r="I32" s="236" t="str">
        <f>VLOOKUP($H32,'Input - LOE Hierarchy (Admin)'!$L$13:$R$460,2, FALSE)</f>
        <v>N</v>
      </c>
      <c r="J32" s="260" t="str">
        <f>VLOOKUP($H32,'Input - LOE Hierarchy (Admin)'!$L$13:$R$460,4, FALSE)</f>
        <v>N</v>
      </c>
      <c r="K32" s="520">
        <f>IFERROR(MATCH($H32,'LOE Hierarchy'!$I$11:$I$460, 0),"")</f>
        <v>20</v>
      </c>
      <c r="L32" s="239" t="str" cm="1">
        <f t="array" ref="L32">IF(ISERROR(INDEX(I_LoE_Hierachy_Evidence_Examples,_xlfn.XMATCH($H32,I_LoE_Hierachy_L2Name,0))),"",INDEX(I_LoE_Hierachy_Evidence_Examples,_xlfn.XMATCH($H32,I_LoE_Hierachy_L2Name,0)))</f>
        <v>Relevant policy list, policy alignment matrix</v>
      </c>
      <c r="M32" s="85"/>
      <c r="N32" s="240" t="str" cm="1">
        <f t="array" ref="N32">INDEX(I_LoE_Hierachy_Guidance_Links,MATCH($H32,LEFT(I_LoE_Hierachy_L2Name,255),0),1)</f>
        <v xml:space="preserve">Defence Strategy Index - S12 </v>
      </c>
      <c r="O32" s="238" t="str" cm="1">
        <f t="array" ref="O32">INDEX(I_LoE_Hierachy_Guidance_Links,MATCH($H32,LEFT(I_LoE_Hierachy_L2Name,255),0),2)</f>
        <v>Integrated review - S14</v>
      </c>
      <c r="P32" s="238" t="str" cm="1">
        <f t="array" ref="P32">INDEX(I_LoE_Hierachy_Guidance_Links,MATCH($H32,LEFT(I_LoE_Hierachy_L2Name,255),0),3)</f>
        <v xml:space="preserve">Defence Strategy publications - S13 </v>
      </c>
      <c r="Q32" s="238" t="str" cm="1">
        <f t="array" ref="Q32">INDEX(I_LoE_Hierachy_Guidance_Links,MATCH($H32,LEFT(I_LoE_Hierachy_L2Name,255),0),4)</f>
        <v>Artificial Intelligence (AI) In Defence - S28</v>
      </c>
      <c r="R32" s="238" cm="1">
        <f t="array" ref="R32">INDEX(I_LoE_Hierachy_Guidance_Links,MATCH($H32,LEFT(I_LoE_Hierachy_L2Name,255),0),5)</f>
        <v>0</v>
      </c>
      <c r="S32" s="238" cm="1">
        <f t="array" ref="S32">INDEX(I_LoE_Hierachy_Guidance_Links,MATCH($H32,LEFT(I_LoE_Hierachy_L2Name,255),0),6)</f>
        <v>0</v>
      </c>
      <c r="T32" s="238" cm="1">
        <f t="array" ref="T32">INDEX(I_LoE_Hierachy_Guidance_Links,MATCH($H32,LEFT(I_LoE_Hierachy_L2Name,255),0),7)</f>
        <v>0</v>
      </c>
      <c r="U32" s="74"/>
      <c r="V32" s="449" t="s">
        <v>217</v>
      </c>
      <c r="W32" s="449" t="s">
        <v>217</v>
      </c>
      <c r="X32" s="449" t="s">
        <v>217</v>
      </c>
      <c r="Y32" s="449" t="s">
        <v>217</v>
      </c>
      <c r="Z32" s="449" t="s">
        <v>217</v>
      </c>
      <c r="AA32" s="449" t="s">
        <v>217</v>
      </c>
      <c r="AB32" s="70"/>
      <c r="AC32" s="6"/>
      <c r="AD32" s="522" t="s">
        <v>217</v>
      </c>
      <c r="AE32" s="522" t="s">
        <v>217</v>
      </c>
      <c r="AF32" s="522" t="s">
        <v>217</v>
      </c>
      <c r="AG32" s="70"/>
      <c r="AH32" s="6"/>
      <c r="AI32" s="243" t="str" cm="1">
        <f t="array" ref="AI32">_xlfn.TEXTJOIN(" ; ",TRUE,_xlfn._xlws.FILTER(V$12:AF$12,V32:AF32="Yes","LoE is never called"))</f>
        <v>Equipment ; ICT ; Infrastructure ; Policy ; Service ; Support ; SOC/ SOC RN ; OBC/ OBC RN ;  FBC/ FBC RN</v>
      </c>
      <c r="AJ32" s="6"/>
      <c r="AK32" s="38"/>
      <c r="AL32" s="6"/>
      <c r="AM32" s="523" cm="1">
        <f t="array" ref="AM32">SUM(IF(ISBLANK(V32:AA32),1,0))</f>
        <v>0</v>
      </c>
      <c r="AN32" s="523" cm="1">
        <f t="array" ref="AN32">SUM(IF(ISBLANK(AD32:AF32),1,0))</f>
        <v>0</v>
      </c>
      <c r="AO32" s="6"/>
      <c r="AP32" s="432"/>
    </row>
    <row r="33" spans="1:42" ht="24.65" customHeight="1" x14ac:dyDescent="0.35">
      <c r="A33" s="80">
        <f t="shared" si="0"/>
        <v>0</v>
      </c>
      <c r="B33" s="6"/>
      <c r="C33" s="418">
        <f t="shared" si="1"/>
        <v>21</v>
      </c>
      <c r="D33" s="237" t="str" cm="1">
        <f t="array" ref="D33">IF(ISERROR(INDEX(I_LoE_Hierachy_L1Name,_xlfn.XMATCH('Input - LOEList (Admin)'!H33,I_LoE_Hierachy_L2Name,0))),"",INDEX(I_LoE_Hierachy_L1Name,_xlfn.XMATCH('Input - LOEList (Admin)'!H33,I_LoE_Hierachy_L2Name,0)))</f>
        <v>Is there evidence that the requirement set is fit-for-purpose to support the stage of acquisition?</v>
      </c>
      <c r="E33" s="237" t="str" cm="1">
        <f t="array" ref="E33">IF(ISERROR(INDEX(I_LoE_Hierachy_Case,_xlfn.XMATCH($H33,I_LoE_Hierachy_L2Name,0))),"",INDEX(I_LoE_Hierachy_Case,_xlfn.XMATCH($H33,I_LoE_Hierachy_L2Name,0)))</f>
        <v>Strategic</v>
      </c>
      <c r="F33" s="238" t="str" cm="1">
        <f t="array" ref="F33">IF(ISERROR(INDEX(I_LoE_Hierachy_L1_Function,_xlfn.XMATCH($H33,I_LoE_Hierachy_L2Name,0))),"",INDEX(I_LoE_Hierachy_L1_Function,_xlfn.XMATCH($H33,I_LoE_Hierachy_L2Name,0)))</f>
        <v>MoD - Military Capability Management</v>
      </c>
      <c r="G33" s="237" t="str" cm="1">
        <f t="array" ref="G33">IF(ISERROR(INDEX(I_LoE_Hierachy_L2_Function,_xlfn.XMATCH($H33,I_LoE_Hierachy_L2Name,0))),"",INDEX(I_LoE_Hierachy_L2_Function,_xlfn.XMATCH($H33,I_LoE_Hierachy_L2Name,0)))</f>
        <v>Requirement Engineering / Management</v>
      </c>
      <c r="H33" s="519" t="str">
        <v>Is there evidence that the User requirement, cross DLOD, is sufficiently mature to support generation of the  System Requirement / Service Requirement and support User acceptance of the capability/service to be delivered?</v>
      </c>
      <c r="I33" s="236" t="str">
        <f>VLOOKUP($H33,'Input - LOE Hierarchy (Admin)'!$L$13:$R$460,2, FALSE)</f>
        <v>Y</v>
      </c>
      <c r="J33" s="260" t="str">
        <f>VLOOKUP($H33,'Input - LOE Hierarchy (Admin)'!$L$13:$R$460,4, FALSE)</f>
        <v>N</v>
      </c>
      <c r="K33" s="520">
        <f>IFERROR(MATCH($H33,'LOE Hierarchy'!$I$11:$I$460, 0),"")</f>
        <v>21</v>
      </c>
      <c r="L33" s="239" t="str" cm="1">
        <f t="array" ref="L33">IF(ISERROR(INDEX(I_LoE_Hierachy_Evidence_Examples,_xlfn.XMATCH($H33,I_LoE_Hierachy_L2Name,0))),"",INDEX(I_LoE_Hierachy_Evidence_Examples,_xlfn.XMATCH($H33,I_LoE_Hierachy_L2Name,0)))</f>
        <v>User Requirement Documentation.
Operational Analysis Reporting.
Email from capability sponsor endorsing the user requirement.
Outletter from Requirements Oversight Committee.</v>
      </c>
      <c r="M33" s="85"/>
      <c r="N33" s="240" t="str" cm="1">
        <f t="array" ref="N33">INDEX(I_LoE_Hierachy_Guidance_Links,MATCH($H33,LEFT(I_LoE_Hierachy_L2Name,255),0),1)</f>
        <v>User Requirements Document (URD) Principles - S15</v>
      </c>
      <c r="O33" s="238" cm="1">
        <f t="array" ref="O33">INDEX(I_LoE_Hierachy_Guidance_Links,MATCH($H33,LEFT(I_LoE_Hierachy_L2Name,255),0),2)</f>
        <v>0</v>
      </c>
      <c r="P33" s="238" cm="1">
        <f t="array" ref="P33">INDEX(I_LoE_Hierachy_Guidance_Links,MATCH($H33,LEFT(I_LoE_Hierachy_L2Name,255),0),3)</f>
        <v>0</v>
      </c>
      <c r="Q33" s="238" cm="1">
        <f t="array" ref="Q33">INDEX(I_LoE_Hierachy_Guidance_Links,MATCH($H33,LEFT(I_LoE_Hierachy_L2Name,255),0),4)</f>
        <v>0</v>
      </c>
      <c r="R33" s="238" cm="1">
        <f t="array" ref="R33">INDEX(I_LoE_Hierachy_Guidance_Links,MATCH($H33,LEFT(I_LoE_Hierachy_L2Name,255),0),5)</f>
        <v>0</v>
      </c>
      <c r="S33" s="238" cm="1">
        <f t="array" ref="S33">INDEX(I_LoE_Hierachy_Guidance_Links,MATCH($H33,LEFT(I_LoE_Hierachy_L2Name,255),0),6)</f>
        <v>0</v>
      </c>
      <c r="T33" s="238" cm="1">
        <f t="array" ref="T33">INDEX(I_LoE_Hierachy_Guidance_Links,MATCH($H33,LEFT(I_LoE_Hierachy_L2Name,255),0),7)</f>
        <v>0</v>
      </c>
      <c r="U33" s="74"/>
      <c r="V33" s="449" t="s">
        <v>217</v>
      </c>
      <c r="W33" s="449" t="s">
        <v>217</v>
      </c>
      <c r="X33" s="449" t="s">
        <v>217</v>
      </c>
      <c r="Y33" s="449" t="s">
        <v>217</v>
      </c>
      <c r="Z33" s="449" t="s">
        <v>217</v>
      </c>
      <c r="AA33" s="449" t="s">
        <v>217</v>
      </c>
      <c r="AB33" s="70"/>
      <c r="AC33" s="6"/>
      <c r="AD33" s="522" t="s">
        <v>217</v>
      </c>
      <c r="AE33" s="522" t="s">
        <v>217</v>
      </c>
      <c r="AF33" s="522" t="s">
        <v>217</v>
      </c>
      <c r="AG33" s="70"/>
      <c r="AH33" s="6"/>
      <c r="AI33" s="243" t="str" cm="1">
        <f t="array" ref="AI33">_xlfn.TEXTJOIN(" ; ",TRUE,_xlfn._xlws.FILTER(V$12:AF$12,V33:AF33="Yes","LoE is never called"))</f>
        <v>Equipment ; ICT ; Infrastructure ; Policy ; Service ; Support ; SOC/ SOC RN ; OBC/ OBC RN ;  FBC/ FBC RN</v>
      </c>
      <c r="AJ33" s="6"/>
      <c r="AK33" s="38"/>
      <c r="AL33" s="6"/>
      <c r="AM33" s="523" cm="1">
        <f t="array" ref="AM33">SUM(IF(ISBLANK(V33:AA33),1,0))</f>
        <v>0</v>
      </c>
      <c r="AN33" s="523" cm="1">
        <f t="array" ref="AN33">SUM(IF(ISBLANK(AD33:AF33),1,0))</f>
        <v>0</v>
      </c>
      <c r="AO33" s="6"/>
      <c r="AP33" s="432"/>
    </row>
    <row r="34" spans="1:42" ht="24.65" customHeight="1" x14ac:dyDescent="0.35">
      <c r="A34" s="80">
        <f t="shared" si="0"/>
        <v>0</v>
      </c>
      <c r="B34" s="6"/>
      <c r="C34" s="418">
        <f t="shared" si="1"/>
        <v>22</v>
      </c>
      <c r="D34" s="237" t="str" cm="1">
        <f t="array" ref="D34">IF(ISERROR(INDEX(I_LoE_Hierachy_L1Name,_xlfn.XMATCH('Input - LOEList (Admin)'!H34,I_LoE_Hierachy_L2Name,0))),"",INDEX(I_LoE_Hierachy_L1Name,_xlfn.XMATCH('Input - LOEList (Admin)'!H34,I_LoE_Hierachy_L2Name,0)))</f>
        <v>Is there evidence that the requirement set is fit-for-purpose to support the stage of acquisition?</v>
      </c>
      <c r="E34" s="237" t="str" cm="1">
        <f t="array" ref="E34">IF(ISERROR(INDEX(I_LoE_Hierachy_Case,_xlfn.XMATCH($H34,I_LoE_Hierachy_L2Name,0))),"",INDEX(I_LoE_Hierachy_Case,_xlfn.XMATCH($H34,I_LoE_Hierachy_L2Name,0)))</f>
        <v>Strategic</v>
      </c>
      <c r="F34" s="238" t="str" cm="1">
        <f t="array" ref="F34">IF(ISERROR(INDEX(I_LoE_Hierachy_L1_Function,_xlfn.XMATCH($H34,I_LoE_Hierachy_L2Name,0))),"",INDEX(I_LoE_Hierachy_L1_Function,_xlfn.XMATCH($H34,I_LoE_Hierachy_L2Name,0)))</f>
        <v>MoD - Military Capability Management</v>
      </c>
      <c r="G34" s="237" t="str" cm="1">
        <f t="array" ref="G34">IF(ISERROR(INDEX(I_LoE_Hierachy_L2_Function,_xlfn.XMATCH($H34,I_LoE_Hierachy_L2Name,0))),"",INDEX(I_LoE_Hierachy_L2_Function,_xlfn.XMATCH($H34,I_LoE_Hierachy_L2Name,0)))</f>
        <v>Requirement Engineering / Management</v>
      </c>
      <c r="H34" s="519" t="str">
        <v>Is there evidence that the System Requirement / Service Requirement is suitably mature to proceed with formal procurement?</v>
      </c>
      <c r="I34" s="236" t="str">
        <f>VLOOKUP($H34,'Input - LOE Hierarchy (Admin)'!$L$13:$R$460,2, FALSE)</f>
        <v>Y</v>
      </c>
      <c r="J34" s="260" t="str">
        <f>VLOOKUP($H34,'Input - LOE Hierarchy (Admin)'!$L$13:$R$460,4, FALSE)</f>
        <v>Y</v>
      </c>
      <c r="K34" s="520">
        <f>IFERROR(MATCH($H34,'LOE Hierarchy'!$I$11:$I$460, 0),"")</f>
        <v>34</v>
      </c>
      <c r="L34" s="239" t="str" cm="1">
        <f t="array" ref="L34">IF(ISERROR(INDEX(I_LoE_Hierachy_Evidence_Examples,_xlfn.XMATCH($H34,I_LoE_Hierachy_L2Name,0))),"",INDEX(I_LoE_Hierachy_Evidence_Examples,_xlfn.XMATCH($H34,I_LoE_Hierachy_L2Name,0)))</f>
        <v>Systems Requirement Document (SRD), Statement of requirement (SOR)</v>
      </c>
      <c r="M34" s="85"/>
      <c r="N34" s="240" t="str" cm="1">
        <f t="array" ref="N34">INDEX(I_LoE_Hierachy_Guidance_Links,MATCH($H34,LEFT(I_LoE_Hierachy_L2Name,255),0),1)</f>
        <v>System Requirements Document (SRD) Principles  - S16</v>
      </c>
      <c r="O34" s="238" t="str" cm="1">
        <f t="array" ref="O34">INDEX(I_LoE_Hierachy_Guidance_Links,MATCH($H34,LEFT(I_LoE_Hierachy_L2Name,255),0),2)</f>
        <v>System Requirements Document (SRD) Structure - S17</v>
      </c>
      <c r="P34" s="238" cm="1">
        <f t="array" ref="P34">INDEX(I_LoE_Hierachy_Guidance_Links,MATCH($H34,LEFT(I_LoE_Hierachy_L2Name,255),0),3)</f>
        <v>0</v>
      </c>
      <c r="Q34" s="238" cm="1">
        <f t="array" ref="Q34">INDEX(I_LoE_Hierachy_Guidance_Links,MATCH($H34,LEFT(I_LoE_Hierachy_L2Name,255),0),4)</f>
        <v>0</v>
      </c>
      <c r="R34" s="238" cm="1">
        <f t="array" ref="R34">INDEX(I_LoE_Hierachy_Guidance_Links,MATCH($H34,LEFT(I_LoE_Hierachy_L2Name,255),0),5)</f>
        <v>0</v>
      </c>
      <c r="S34" s="238" cm="1">
        <f t="array" ref="S34">INDEX(I_LoE_Hierachy_Guidance_Links,MATCH($H34,LEFT(I_LoE_Hierachy_L2Name,255),0),6)</f>
        <v>0</v>
      </c>
      <c r="T34" s="238" cm="1">
        <f t="array" ref="T34">INDEX(I_LoE_Hierachy_Guidance_Links,MATCH($H34,LEFT(I_LoE_Hierachy_L2Name,255),0),7)</f>
        <v>0</v>
      </c>
      <c r="U34" s="74"/>
      <c r="V34" s="449" t="s">
        <v>217</v>
      </c>
      <c r="W34" s="449" t="s">
        <v>217</v>
      </c>
      <c r="X34" s="449" t="s">
        <v>217</v>
      </c>
      <c r="Y34" s="449" t="s">
        <v>217</v>
      </c>
      <c r="Z34" s="449" t="s">
        <v>217</v>
      </c>
      <c r="AA34" s="449" t="s">
        <v>217</v>
      </c>
      <c r="AB34" s="70"/>
      <c r="AC34" s="6"/>
      <c r="AD34" s="522" t="s">
        <v>218</v>
      </c>
      <c r="AE34" s="522" t="s">
        <v>217</v>
      </c>
      <c r="AF34" s="522" t="s">
        <v>217</v>
      </c>
      <c r="AG34" s="70"/>
      <c r="AH34" s="6"/>
      <c r="AI34" s="243" t="str" cm="1">
        <f t="array" ref="AI34">_xlfn.TEXTJOIN(" ; ",TRUE,_xlfn._xlws.FILTER(V$12:AF$12,V34:AF34="Yes","LoE is never called"))</f>
        <v>Equipment ; ICT ; Infrastructure ; Policy ; Service ; Support ; OBC/ OBC RN ;  FBC/ FBC RN</v>
      </c>
      <c r="AJ34" s="6"/>
      <c r="AK34" s="38"/>
      <c r="AL34" s="6"/>
      <c r="AM34" s="523" cm="1">
        <f t="array" ref="AM34">SUM(IF(ISBLANK(V34:AA34),1,0))</f>
        <v>0</v>
      </c>
      <c r="AN34" s="523" cm="1">
        <f t="array" ref="AN34">SUM(IF(ISBLANK(AD34:AF34),1,0))</f>
        <v>0</v>
      </c>
      <c r="AO34" s="6"/>
      <c r="AP34" s="432"/>
    </row>
    <row r="35" spans="1:42" ht="24.65" customHeight="1" x14ac:dyDescent="0.35">
      <c r="A35" s="80">
        <f t="shared" si="0"/>
        <v>0</v>
      </c>
      <c r="B35" s="6"/>
      <c r="C35" s="418">
        <f t="shared" si="1"/>
        <v>23</v>
      </c>
      <c r="D35" s="237" t="str" cm="1">
        <f t="array" ref="D35">IF(ISERROR(INDEX(I_LoE_Hierachy_L1Name,_xlfn.XMATCH('Input - LOEList (Admin)'!H35,I_LoE_Hierachy_L2Name,0))),"",INDEX(I_LoE_Hierachy_L1Name,_xlfn.XMATCH('Input - LOEList (Admin)'!H35,I_LoE_Hierachy_L2Name,0)))</f>
        <v>Is there evidence that the requirement set is fit-for-purpose to support the stage of acquisition?</v>
      </c>
      <c r="E35" s="237" t="str" cm="1">
        <f t="array" ref="E35">IF(ISERROR(INDEX(I_LoE_Hierachy_Case,_xlfn.XMATCH($H35,I_LoE_Hierachy_L2Name,0))),"",INDEX(I_LoE_Hierachy_Case,_xlfn.XMATCH($H35,I_LoE_Hierachy_L2Name,0)))</f>
        <v>Strategic</v>
      </c>
      <c r="F35" s="238" t="str" cm="1">
        <f t="array" ref="F35">IF(ISERROR(INDEX(I_LoE_Hierachy_L1_Function,_xlfn.XMATCH($H35,I_LoE_Hierachy_L2Name,0))),"",INDEX(I_LoE_Hierachy_L1_Function,_xlfn.XMATCH($H35,I_LoE_Hierachy_L2Name,0)))</f>
        <v>MoD - Military Capability Management</v>
      </c>
      <c r="G35" s="237" t="str" cm="1">
        <f t="array" ref="G35">IF(ISERROR(INDEX(I_LoE_Hierachy_L2_Function,_xlfn.XMATCH($H35,I_LoE_Hierachy_L2Name,0))),"",INDEX(I_LoE_Hierachy_L2_Function,_xlfn.XMATCH($H35,I_LoE_Hierachy_L2Name,0)))</f>
        <v>Requirement Engineering / Management</v>
      </c>
      <c r="H35" s="519" t="str">
        <v>Is there evidence of the requirement set being 'red teamed' to check that it is fit-for-purpose?</v>
      </c>
      <c r="I35" s="236" t="str">
        <f>VLOOKUP($H35,'Input - LOE Hierarchy (Admin)'!$L$13:$R$460,2, FALSE)</f>
        <v>N</v>
      </c>
      <c r="J35" s="260" t="str">
        <f>VLOOKUP($H35,'Input - LOE Hierarchy (Admin)'!$L$13:$R$460,4, FALSE)</f>
        <v>N</v>
      </c>
      <c r="K35" s="520">
        <f>IFERROR(MATCH($H35,'LOE Hierarchy'!$I$11:$I$460, 0),"")</f>
        <v>40</v>
      </c>
      <c r="L35" s="239" t="str" cm="1">
        <f t="array" ref="L35">IF(ISERROR(INDEX(I_LoE_Hierachy_Evidence_Examples,_xlfn.XMATCH($H35,I_LoE_Hierachy_L2Name,0))),"",INDEX(I_LoE_Hierachy_Evidence_Examples,_xlfn.XMATCH($H35,I_LoE_Hierachy_L2Name,0)))</f>
        <v>Independent Red Team Review of the requirement set.</v>
      </c>
      <c r="M35" s="85"/>
      <c r="N35" s="240" t="str" cm="1">
        <f t="array" ref="N35">INDEX(I_LoE_Hierachy_Guidance_Links,MATCH($H35,LEFT(I_LoE_Hierachy_L2Name,255),0),1)</f>
        <v>Red Teaming Handbook  - S18</v>
      </c>
      <c r="O35" s="238" cm="1">
        <f t="array" ref="O35">INDEX(I_LoE_Hierachy_Guidance_Links,MATCH($H35,LEFT(I_LoE_Hierachy_L2Name,255),0),2)</f>
        <v>0</v>
      </c>
      <c r="P35" s="238" cm="1">
        <f t="array" ref="P35">INDEX(I_LoE_Hierachy_Guidance_Links,MATCH($H35,LEFT(I_LoE_Hierachy_L2Name,255),0),3)</f>
        <v>0</v>
      </c>
      <c r="Q35" s="238" cm="1">
        <f t="array" ref="Q35">INDEX(I_LoE_Hierachy_Guidance_Links,MATCH($H35,LEFT(I_LoE_Hierachy_L2Name,255),0),4)</f>
        <v>0</v>
      </c>
      <c r="R35" s="238" cm="1">
        <f t="array" ref="R35">INDEX(I_LoE_Hierachy_Guidance_Links,MATCH($H35,LEFT(I_LoE_Hierachy_L2Name,255),0),5)</f>
        <v>0</v>
      </c>
      <c r="S35" s="238" cm="1">
        <f t="array" ref="S35">INDEX(I_LoE_Hierachy_Guidance_Links,MATCH($H35,LEFT(I_LoE_Hierachy_L2Name,255),0),6)</f>
        <v>0</v>
      </c>
      <c r="T35" s="238" cm="1">
        <f t="array" ref="T35">INDEX(I_LoE_Hierachy_Guidance_Links,MATCH($H35,LEFT(I_LoE_Hierachy_L2Name,255),0),7)</f>
        <v>0</v>
      </c>
      <c r="U35" s="74"/>
      <c r="V35" s="449" t="s">
        <v>217</v>
      </c>
      <c r="W35" s="449" t="s">
        <v>217</v>
      </c>
      <c r="X35" s="449" t="s">
        <v>217</v>
      </c>
      <c r="Y35" s="449" t="s">
        <v>217</v>
      </c>
      <c r="Z35" s="449" t="s">
        <v>217</v>
      </c>
      <c r="AA35" s="449" t="s">
        <v>217</v>
      </c>
      <c r="AB35" s="70"/>
      <c r="AC35" s="6"/>
      <c r="AD35" s="522" t="s">
        <v>218</v>
      </c>
      <c r="AE35" s="522" t="s">
        <v>217</v>
      </c>
      <c r="AF35" s="522" t="s">
        <v>217</v>
      </c>
      <c r="AG35" s="70"/>
      <c r="AH35" s="6"/>
      <c r="AI35" s="243" t="str" cm="1">
        <f t="array" ref="AI35">_xlfn.TEXTJOIN(" ; ",TRUE,_xlfn._xlws.FILTER(V$12:AF$12,V35:AF35="Yes","LoE is never called"))</f>
        <v>Equipment ; ICT ; Infrastructure ; Policy ; Service ; Support ; OBC/ OBC RN ;  FBC/ FBC RN</v>
      </c>
      <c r="AJ35" s="6"/>
      <c r="AK35" s="38"/>
      <c r="AL35" s="6"/>
      <c r="AM35" s="523" cm="1">
        <f t="array" ref="AM35">SUM(IF(ISBLANK(V35:AA35),1,0))</f>
        <v>0</v>
      </c>
      <c r="AN35" s="523" cm="1">
        <f t="array" ref="AN35">SUM(IF(ISBLANK(AD35:AF35),1,0))</f>
        <v>0</v>
      </c>
      <c r="AO35" s="6"/>
      <c r="AP35" s="432"/>
    </row>
    <row r="36" spans="1:42" ht="24.65" customHeight="1" x14ac:dyDescent="0.35">
      <c r="A36" s="80">
        <f t="shared" si="0"/>
        <v>0</v>
      </c>
      <c r="B36" s="6"/>
      <c r="C36" s="418">
        <f t="shared" si="1"/>
        <v>24</v>
      </c>
      <c r="D36" s="237" t="str" cm="1">
        <f t="array" ref="D36">IF(ISERROR(INDEX(I_LoE_Hierachy_L1Name,_xlfn.XMATCH('Input - LOEList (Admin)'!H36,I_LoE_Hierachy_L2Name,0))),"",INDEX(I_LoE_Hierachy_L1Name,_xlfn.XMATCH('Input - LOEList (Admin)'!H36,I_LoE_Hierachy_L2Name,0)))</f>
        <v>Is there evidence that the requirement set is fit-for-purpose to support the stage of acquisition?</v>
      </c>
      <c r="E36" s="237" t="str" cm="1">
        <f t="array" ref="E36">IF(ISERROR(INDEX(I_LoE_Hierachy_Case,_xlfn.XMATCH($H36,I_LoE_Hierachy_L2Name,0))),"",INDEX(I_LoE_Hierachy_Case,_xlfn.XMATCH($H36,I_LoE_Hierachy_L2Name,0)))</f>
        <v>Strategic</v>
      </c>
      <c r="F36" s="238" t="str" cm="1">
        <f t="array" ref="F36">IF(ISERROR(INDEX(I_LoE_Hierachy_L1_Function,_xlfn.XMATCH($H36,I_LoE_Hierachy_L2Name,0))),"",INDEX(I_LoE_Hierachy_L1_Function,_xlfn.XMATCH($H36,I_LoE_Hierachy_L2Name,0)))</f>
        <v>MoD - Military Capability Management</v>
      </c>
      <c r="G36" s="237" t="str" cm="1">
        <f t="array" ref="G36">IF(ISERROR(INDEX(I_LoE_Hierachy_L2_Function,_xlfn.XMATCH($H36,I_LoE_Hierachy_L2Name,0))),"",INDEX(I_LoE_Hierachy_L2_Function,_xlfn.XMATCH($H36,I_LoE_Hierachy_L2Name,0)))</f>
        <v>Risk Issues and Opportunity Management</v>
      </c>
      <c r="H36" s="519" t="str">
        <v>Is there evidence of the risks to Capability Protection being considered iaw JSP 656 and mitigation put in place if required/appropriate?</v>
      </c>
      <c r="I36" s="236" t="str">
        <f>VLOOKUP($H36,'Input - LOE Hierarchy (Admin)'!$L$13:$R$460,2, FALSE)</f>
        <v>N</v>
      </c>
      <c r="J36" s="260" t="str">
        <f>VLOOKUP($H36,'Input - LOE Hierarchy (Admin)'!$L$13:$R$460,4, FALSE)</f>
        <v>N</v>
      </c>
      <c r="K36" s="520">
        <f>IFERROR(MATCH($H36,'LOE Hierarchy'!$I$11:$I$460, 0),"")</f>
        <v>41</v>
      </c>
      <c r="L36" s="239" t="str" cm="1">
        <f t="array" ref="L36">IF(ISERROR(INDEX(I_LoE_Hierachy_Evidence_Examples,_xlfn.XMATCH($H36,I_LoE_Hierachy_L2Name,0))),"",INDEX(I_LoE_Hierachy_Evidence_Examples,_xlfn.XMATCH($H36,I_LoE_Hierachy_L2Name,0)))</f>
        <v>Assured Capability Assessment.
Capability Protection Process - JSP 656, Part 2, Section 6 phased approach iaw project timeline.</v>
      </c>
      <c r="M36" s="85"/>
      <c r="N36" s="240" t="str" cm="1">
        <f t="array" ref="N36">INDEX(I_LoE_Hierachy_Guidance_Links,MATCH($H36,LEFT(I_LoE_Hierachy_L2Name,255),0),1)</f>
        <v>JSP 656 Exportability and Capability Protection  - S19</v>
      </c>
      <c r="O36" s="238" t="str" cm="1">
        <f t="array" ref="O36">INDEX(I_LoE_Hierachy_Guidance_Links,MATCH($H36,LEFT(I_LoE_Hierachy_L2Name,255),0),2)</f>
        <v>Exportability and Capability Protection - S20</v>
      </c>
      <c r="P36" s="238" cm="1">
        <f t="array" ref="P36">INDEX(I_LoE_Hierachy_Guidance_Links,MATCH($H36,LEFT(I_LoE_Hierachy_L2Name,255),0),3)</f>
        <v>0</v>
      </c>
      <c r="Q36" s="238" cm="1">
        <f t="array" ref="Q36">INDEX(I_LoE_Hierachy_Guidance_Links,MATCH($H36,LEFT(I_LoE_Hierachy_L2Name,255),0),4)</f>
        <v>0</v>
      </c>
      <c r="R36" s="238" cm="1">
        <f t="array" ref="R36">INDEX(I_LoE_Hierachy_Guidance_Links,MATCH($H36,LEFT(I_LoE_Hierachy_L2Name,255),0),5)</f>
        <v>0</v>
      </c>
      <c r="S36" s="238" cm="1">
        <f t="array" ref="S36">INDEX(I_LoE_Hierachy_Guidance_Links,MATCH($H36,LEFT(I_LoE_Hierachy_L2Name,255),0),6)</f>
        <v>0</v>
      </c>
      <c r="T36" s="238" cm="1">
        <f t="array" ref="T36">INDEX(I_LoE_Hierachy_Guidance_Links,MATCH($H36,LEFT(I_LoE_Hierachy_L2Name,255),0),7)</f>
        <v>0</v>
      </c>
      <c r="U36" s="74"/>
      <c r="V36" s="449" t="s">
        <v>217</v>
      </c>
      <c r="W36" s="449" t="s">
        <v>217</v>
      </c>
      <c r="X36" s="449" t="s">
        <v>218</v>
      </c>
      <c r="Y36" s="449" t="s">
        <v>218</v>
      </c>
      <c r="Z36" s="449" t="s">
        <v>218</v>
      </c>
      <c r="AA36" s="449" t="s">
        <v>218</v>
      </c>
      <c r="AB36" s="70"/>
      <c r="AC36" s="6"/>
      <c r="AD36" s="522" t="s">
        <v>217</v>
      </c>
      <c r="AE36" s="522" t="s">
        <v>217</v>
      </c>
      <c r="AF36" s="522" t="s">
        <v>217</v>
      </c>
      <c r="AG36" s="70"/>
      <c r="AH36" s="6"/>
      <c r="AI36" s="243" t="str" cm="1">
        <f t="array" ref="AI36">_xlfn.TEXTJOIN(" ; ",TRUE,_xlfn._xlws.FILTER(V$12:AF$12,V36:AF36="Yes","LoE is never called"))</f>
        <v>Equipment ; ICT ; SOC/ SOC RN ; OBC/ OBC RN ;  FBC/ FBC RN</v>
      </c>
      <c r="AJ36" s="6"/>
      <c r="AK36" s="38"/>
      <c r="AL36" s="6"/>
      <c r="AM36" s="523" cm="1">
        <f t="array" ref="AM36">SUM(IF(ISBLANK(V36:AA36),1,0))</f>
        <v>0</v>
      </c>
      <c r="AN36" s="523" cm="1">
        <f t="array" ref="AN36">SUM(IF(ISBLANK(AD36:AF36),1,0))</f>
        <v>0</v>
      </c>
      <c r="AO36" s="6"/>
      <c r="AP36" s="432"/>
    </row>
    <row r="37" spans="1:42" ht="24.65" customHeight="1" x14ac:dyDescent="0.35">
      <c r="A37" s="80">
        <f t="shared" si="0"/>
        <v>0</v>
      </c>
      <c r="B37" s="6"/>
      <c r="C37" s="418">
        <f t="shared" si="1"/>
        <v>25</v>
      </c>
      <c r="D37" s="237" t="str" cm="1">
        <f t="array" ref="D37">IF(ISERROR(INDEX(I_LoE_Hierachy_L1Name,_xlfn.XMATCH('Input - LOEList (Admin)'!H37,I_LoE_Hierachy_L2Name,0))),"",INDEX(I_LoE_Hierachy_L1Name,_xlfn.XMATCH('Input - LOEList (Admin)'!H37,I_LoE_Hierachy_L2Name,0)))</f>
        <v>Is there evidence that environmental sustainability requirements have been suitably considered?</v>
      </c>
      <c r="E37" s="237" t="str" cm="1">
        <f t="array" ref="E37">IF(ISERROR(INDEX(I_LoE_Hierachy_Case,_xlfn.XMATCH($H37,I_LoE_Hierachy_L2Name,0))),"",INDEX(I_LoE_Hierachy_Case,_xlfn.XMATCH($H37,I_LoE_Hierachy_L2Name,0)))</f>
        <v>Strategic</v>
      </c>
      <c r="F37" s="238" t="str" cm="1">
        <f t="array" ref="F37">IF(ISERROR(INDEX(I_LoE_Hierachy_L1_Function,_xlfn.XMATCH($H37,I_LoE_Hierachy_L2Name,0))),"",INDEX(I_LoE_Hierachy_L1_Function,_xlfn.XMATCH($H37,I_LoE_Hierachy_L2Name,0)))</f>
        <v>MoD - Health, Safety &amp; Environmental Protection</v>
      </c>
      <c r="G37" s="237" t="str" cm="1">
        <f t="array" ref="G37">IF(ISERROR(INDEX(I_LoE_Hierachy_L2_Function,_xlfn.XMATCH($H37,I_LoE_Hierachy_L2Name,0))),"",INDEX(I_LoE_Hierachy_L2_Function,_xlfn.XMATCH($H37,I_LoE_Hierachy_L2Name,0)))</f>
        <v>Sustainability</v>
      </c>
      <c r="H37" s="519" t="str">
        <v xml:space="preserve">Is there evidence of environmental sustainability requirements being drawn from a suitable Sustainability Appraisal to support the next phase of the project?  </v>
      </c>
      <c r="I37" s="236" t="str">
        <f>VLOOKUP($H37,'Input - LOE Hierarchy (Admin)'!$L$13:$R$460,2, FALSE)</f>
        <v>Y</v>
      </c>
      <c r="J37" s="260" t="str">
        <f>VLOOKUP($H37,'Input - LOE Hierarchy (Admin)'!$L$13:$R$460,4, FALSE)</f>
        <v>N</v>
      </c>
      <c r="K37" s="520">
        <f>IFERROR(MATCH($H37,'LOE Hierarchy'!$I$11:$I$460, 0),"")</f>
        <v>42</v>
      </c>
      <c r="L37" s="239" t="str" cm="1">
        <f t="array" ref="L37">IF(ISERROR(INDEX(I_LoE_Hierachy_Evidence_Examples,_xlfn.XMATCH($H37,I_LoE_Hierachy_L2Name,0))),"",INDEX(I_LoE_Hierachy_Evidence_Examples,_xlfn.XMATCH($H37,I_LoE_Hierachy_L2Name,0)))</f>
        <v xml:space="preserve">Sustainability Strategy
Environmental Management Plan at relevant stage (Equipment). 
Sustainability Appraisal Stage- Report. (Infrastructure)
RIBA Stage-O Report (Infrastructure)
</v>
      </c>
      <c r="M37" s="85"/>
      <c r="N37" s="240" t="str" cm="1">
        <f t="array" ref="N37">INDEX(I_LoE_Hierachy_Guidance_Links,MATCH($H37,LEFT(I_LoE_Hierachy_L2Name,255),0),1)</f>
        <v>POEMS Procedures and Supporting Material - S22</v>
      </c>
      <c r="O37" s="238" t="str" cm="1">
        <f t="array" ref="O37">INDEX(I_LoE_Hierachy_Guidance_Links,MATCH($H37,LEFT(I_LoE_Hierachy_L2Name,255),0),2)</f>
        <v xml:space="preserve">Sustainable Procurement in Defence Acquisition Guide - S21 </v>
      </c>
      <c r="P37" s="238" t="str" cm="1">
        <f t="array" ref="P37">INDEX(I_LoE_Hierachy_Guidance_Links,MATCH($H37,LEFT(I_LoE_Hierachy_L2Name,255),0),3)</f>
        <v>Delivering Sound Environmental Performance in DE&amp;S Acquisition - S24</v>
      </c>
      <c r="Q37" s="238" t="str" cm="1">
        <f t="array" ref="Q37">INDEX(I_LoE_Hierachy_Guidance_Links,MATCH($H37,LEFT(I_LoE_Hierachy_L2Name,255),0),4)</f>
        <v>Sustainable Procurement - S23</v>
      </c>
      <c r="R37" s="238" t="str" cm="1">
        <f t="array" ref="R37">INDEX(I_LoE_Hierachy_Guidance_Links,MATCH($H37,LEFT(I_LoE_Hierachy_L2Name,255),0),5)</f>
        <v>Green Book supplementary guidance - S26</v>
      </c>
      <c r="S37" s="238" t="str" cm="1">
        <f t="array" ref="S37">INDEX(I_LoE_Hierachy_Guidance_Links,MATCH($H37,LEFT(I_LoE_Hierachy_L2Name,255),0),6)</f>
        <v>Valuation of energy use and greenhouse gas (GHG) emissions - S25</v>
      </c>
      <c r="T37" s="238" cm="1">
        <f t="array" ref="T37">INDEX(I_LoE_Hierachy_Guidance_Links,MATCH($H37,LEFT(I_LoE_Hierachy_L2Name,255),0),7)</f>
        <v>0</v>
      </c>
      <c r="U37" s="74"/>
      <c r="V37" s="449" t="s">
        <v>217</v>
      </c>
      <c r="W37" s="449" t="s">
        <v>217</v>
      </c>
      <c r="X37" s="449" t="s">
        <v>217</v>
      </c>
      <c r="Y37" s="449" t="s">
        <v>217</v>
      </c>
      <c r="Z37" s="449" t="s">
        <v>217</v>
      </c>
      <c r="AA37" s="449" t="s">
        <v>217</v>
      </c>
      <c r="AB37" s="70"/>
      <c r="AC37" s="6"/>
      <c r="AD37" s="522" t="s">
        <v>217</v>
      </c>
      <c r="AE37" s="522" t="s">
        <v>217</v>
      </c>
      <c r="AF37" s="522" t="s">
        <v>217</v>
      </c>
      <c r="AG37" s="70"/>
      <c r="AH37" s="6"/>
      <c r="AI37" s="243" t="str" cm="1">
        <f t="array" ref="AI37">_xlfn.TEXTJOIN(" ; ",TRUE,_xlfn._xlws.FILTER(V$12:AF$12,V37:AF37="Yes","LoE is never called"))</f>
        <v>Equipment ; ICT ; Infrastructure ; Policy ; Service ; Support ; SOC/ SOC RN ; OBC/ OBC RN ;  FBC/ FBC RN</v>
      </c>
      <c r="AJ37" s="6"/>
      <c r="AK37" s="38"/>
      <c r="AL37" s="6"/>
      <c r="AM37" s="523" cm="1">
        <f t="array" ref="AM37">SUM(IF(ISBLANK(V37:AA37),1,0))</f>
        <v>0</v>
      </c>
      <c r="AN37" s="523" cm="1">
        <f t="array" ref="AN37">SUM(IF(ISBLANK(AD37:AF37),1,0))</f>
        <v>0</v>
      </c>
      <c r="AO37" s="6"/>
      <c r="AP37" s="432"/>
    </row>
    <row r="38" spans="1:42" ht="24.65" customHeight="1" x14ac:dyDescent="0.35">
      <c r="A38" s="80">
        <f t="shared" si="0"/>
        <v>0</v>
      </c>
      <c r="B38" s="6"/>
      <c r="C38" s="418">
        <f t="shared" si="1"/>
        <v>26</v>
      </c>
      <c r="D38" s="237" t="str" cm="1">
        <f t="array" ref="D38">IF(ISERROR(INDEX(I_LoE_Hierachy_L1Name,_xlfn.XMATCH('Input - LOEList (Admin)'!H38,I_LoE_Hierachy_L2Name,0))),"",INDEX(I_LoE_Hierachy_L1Name,_xlfn.XMATCH('Input - LOEList (Admin)'!H38,I_LoE_Hierachy_L2Name,0)))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8" s="237" t="str" cm="1">
        <f t="array" ref="E38">IF(ISERROR(INDEX(I_LoE_Hierachy_Case,_xlfn.XMATCH($H38,I_LoE_Hierachy_L2Name,0))),"",INDEX(I_LoE_Hierachy_Case,_xlfn.XMATCH($H38,I_LoE_Hierachy_L2Name,0)))</f>
        <v>Economic</v>
      </c>
      <c r="F38" s="238" t="str" cm="1">
        <f t="array" ref="F38">IF(ISERROR(INDEX(I_LoE_Hierachy_L1_Function,_xlfn.XMATCH($H38,I_LoE_Hierachy_L2Name,0))),"",INDEX(I_LoE_Hierachy_L1_Function,_xlfn.XMATCH($H38,I_LoE_Hierachy_L2Name,0)))</f>
        <v>Core - Analysis</v>
      </c>
      <c r="G38" s="237" t="str" cm="1">
        <f t="array" ref="G38">IF(ISERROR(INDEX(I_LoE_Hierachy_L2_Function,_xlfn.XMATCH($H38,I_LoE_Hierachy_L2Name,0))),"",INDEX(I_LoE_Hierachy_L2_Function,_xlfn.XMATCH($H38,I_LoE_Hierachy_L2Name,0)))</f>
        <v>Options</v>
      </c>
      <c r="H38" s="519" t="str">
        <v>Is there evidence of military / business (capability) options being suitably defined within the long list of options?</v>
      </c>
      <c r="I38" s="236" t="str">
        <f>VLOOKUP($H38,'Input - LOE Hierarchy (Admin)'!$L$13:$R$460,2, FALSE)</f>
        <v>N</v>
      </c>
      <c r="J38" s="260" t="str">
        <f>VLOOKUP($H38,'Input - LOE Hierarchy (Admin)'!$L$13:$R$460,4, FALSE)</f>
        <v>N</v>
      </c>
      <c r="K38" s="520">
        <f>IFERROR(MATCH($H38,'LOE Hierarchy'!$I$11:$I$460, 0),"")</f>
        <v>44</v>
      </c>
      <c r="L38" s="239" t="str" cm="1">
        <f t="array" ref="L38">IF(ISERROR(INDEX(I_LoE_Hierachy_Evidence_Examples,_xlfn.XMATCH($H38,I_LoE_Hierachy_L2Name,0))),"",INDEX(I_LoE_Hierachy_Evidence_Examples,_xlfn.XMATCH($H38,I_LoE_Hierachy_L2Name,0)))</f>
        <v>Concept of Analysis, Capability Audit</v>
      </c>
      <c r="M38" s="85"/>
      <c r="N38" s="240" t="str" cm="1">
        <f t="array" ref="N38">INDEX(I_LoE_Hierachy_Guidance_Links,MATCH($H38,LEFT(I_LoE_Hierachy_L2Name,255),0),1)</f>
        <v>Concept of Analysis (COA)  - E3</v>
      </c>
      <c r="O38" s="238" t="str" cm="1">
        <f t="array" ref="O38">INDEX(I_LoE_Hierachy_Guidance_Links,MATCH($H38,LEFT(I_LoE_Hierachy_L2Name,255),0),2)</f>
        <v>Magenta Book  - E2</v>
      </c>
      <c r="P38" s="238" t="str" cm="1">
        <f t="array" ref="P38">INDEX(I_LoE_Hierachy_Guidance_Links,MATCH($H38,LEFT(I_LoE_Hierachy_L2Name,255),0),3)</f>
        <v>Evaluation Hub  - E4</v>
      </c>
      <c r="Q38" s="238" cm="1">
        <f t="array" ref="Q38">INDEX(I_LoE_Hierachy_Guidance_Links,MATCH($H38,LEFT(I_LoE_Hierachy_L2Name,255),0),4)</f>
        <v>0</v>
      </c>
      <c r="R38" s="238" cm="1">
        <f t="array" ref="R38">INDEX(I_LoE_Hierachy_Guidance_Links,MATCH($H38,LEFT(I_LoE_Hierachy_L2Name,255),0),5)</f>
        <v>0</v>
      </c>
      <c r="S38" s="238" cm="1">
        <f t="array" ref="S38">INDEX(I_LoE_Hierachy_Guidance_Links,MATCH($H38,LEFT(I_LoE_Hierachy_L2Name,255),0),6)</f>
        <v>0</v>
      </c>
      <c r="T38" s="238" cm="1">
        <f t="array" ref="T38">INDEX(I_LoE_Hierachy_Guidance_Links,MATCH($H38,LEFT(I_LoE_Hierachy_L2Name,255),0),7)</f>
        <v>0</v>
      </c>
      <c r="U38" s="74"/>
      <c r="V38" s="449" t="s">
        <v>217</v>
      </c>
      <c r="W38" s="449" t="s">
        <v>217</v>
      </c>
      <c r="X38" s="449" t="s">
        <v>217</v>
      </c>
      <c r="Y38" s="449" t="s">
        <v>217</v>
      </c>
      <c r="Z38" s="449" t="s">
        <v>217</v>
      </c>
      <c r="AA38" s="449" t="s">
        <v>217</v>
      </c>
      <c r="AB38" s="70"/>
      <c r="AC38" s="6"/>
      <c r="AD38" s="522" t="s">
        <v>217</v>
      </c>
      <c r="AE38" s="522" t="s">
        <v>218</v>
      </c>
      <c r="AF38" s="522" t="s">
        <v>218</v>
      </c>
      <c r="AG38" s="70"/>
      <c r="AH38" s="6"/>
      <c r="AI38" s="243" t="str" cm="1">
        <f t="array" ref="AI38">_xlfn.TEXTJOIN(" ; ",TRUE,_xlfn._xlws.FILTER(V$12:AF$12,V38:AF38="Yes","LoE is never called"))</f>
        <v>Equipment ; ICT ; Infrastructure ; Policy ; Service ; Support ; SOC/ SOC RN</v>
      </c>
      <c r="AJ38" s="6"/>
      <c r="AK38" s="38"/>
      <c r="AL38" s="6"/>
      <c r="AM38" s="523" cm="1">
        <f t="array" ref="AM38">SUM(IF(ISBLANK(V38:AA38),1,0))</f>
        <v>0</v>
      </c>
      <c r="AN38" s="523" cm="1">
        <f t="array" ref="AN38">SUM(IF(ISBLANK(AD38:AF38),1,0))</f>
        <v>0</v>
      </c>
      <c r="AO38" s="6"/>
      <c r="AP38" s="432"/>
    </row>
    <row r="39" spans="1:42" ht="24.65" customHeight="1" x14ac:dyDescent="0.35">
      <c r="A39" s="80">
        <f t="shared" si="0"/>
        <v>0</v>
      </c>
      <c r="B39" s="6"/>
      <c r="C39" s="418">
        <f t="shared" si="1"/>
        <v>27</v>
      </c>
      <c r="D39" s="237" t="str" cm="1">
        <f t="array" ref="D39">IF(ISERROR(INDEX(I_LoE_Hierachy_L1Name,_xlfn.XMATCH('Input - LOEList (Admin)'!H39,I_LoE_Hierachy_L2Name,0))),"",INDEX(I_LoE_Hierachy_L1Name,_xlfn.XMATCH('Input - LOEList (Admin)'!H39,I_LoE_Hierachy_L2Name,0)))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9" s="237" t="str" cm="1">
        <f t="array" ref="E39">IF(ISERROR(INDEX(I_LoE_Hierachy_Case,_xlfn.XMATCH($H39,I_LoE_Hierachy_L2Name,0))),"",INDEX(I_LoE_Hierachy_Case,_xlfn.XMATCH($H39,I_LoE_Hierachy_L2Name,0)))</f>
        <v>Economic</v>
      </c>
      <c r="F39" s="238" t="str" cm="1">
        <f t="array" ref="F39">IF(ISERROR(INDEX(I_LoE_Hierachy_L1_Function,_xlfn.XMATCH($H39,I_LoE_Hierachy_L2Name,0))),"",INDEX(I_LoE_Hierachy_L1_Function,_xlfn.XMATCH($H39,I_LoE_Hierachy_L2Name,0)))</f>
        <v>Core - Analysis</v>
      </c>
      <c r="G39" s="237" t="str" cm="1">
        <f t="array" ref="G39">IF(ISERROR(INDEX(I_LoE_Hierachy_L2_Function,_xlfn.XMATCH($H39,I_LoE_Hierachy_L2Name,0))),"",INDEX(I_LoE_Hierachy_L2_Function,_xlfn.XMATCH($H39,I_LoE_Hierachy_L2Name,0)))</f>
        <v>Options</v>
      </c>
      <c r="H39" s="519" t="str">
        <v>Is there evidence of delivery (procurement) options being suitably defined within the long list of options?</v>
      </c>
      <c r="I39" s="236" t="str">
        <f>VLOOKUP($H39,'Input - LOE Hierarchy (Admin)'!$L$13:$R$460,2, FALSE)</f>
        <v>Y</v>
      </c>
      <c r="J39" s="260" t="str">
        <f>VLOOKUP($H39,'Input - LOE Hierarchy (Admin)'!$L$13:$R$460,4, FALSE)</f>
        <v>N</v>
      </c>
      <c r="K39" s="520">
        <f>IFERROR(MATCH($H39,'LOE Hierarchy'!$I$11:$I$460, 0),"")</f>
        <v>45</v>
      </c>
      <c r="L39" s="239" t="str" cm="1">
        <f t="array" ref="L39">IF(ISERROR(INDEX(I_LoE_Hierachy_Evidence_Examples,_xlfn.XMATCH($H39,I_LoE_Hierachy_L2Name,0))),"",INDEX(I_LoE_Hierachy_Evidence_Examples,_xlfn.XMATCH($H39,I_LoE_Hierachy_L2Name,0)))</f>
        <v>Concept of Analysis, Capability Audit</v>
      </c>
      <c r="M39" s="85"/>
      <c r="N39" s="240" t="str" cm="1">
        <f t="array" ref="N39">INDEX(I_LoE_Hierachy_Guidance_Links,MATCH($H39,LEFT(I_LoE_Hierachy_L2Name,255),0),1)</f>
        <v>Concept of Analysis (COA)  - E3</v>
      </c>
      <c r="O39" s="238" t="str" cm="1">
        <f t="array" ref="O39">INDEX(I_LoE_Hierachy_Guidance_Links,MATCH($H39,LEFT(I_LoE_Hierachy_L2Name,255),0),2)</f>
        <v>Magenta Book  - E2</v>
      </c>
      <c r="P39" s="238" cm="1">
        <f t="array" ref="P39">INDEX(I_LoE_Hierachy_Guidance_Links,MATCH($H39,LEFT(I_LoE_Hierachy_L2Name,255),0),3)</f>
        <v>0</v>
      </c>
      <c r="Q39" s="238" cm="1">
        <f t="array" ref="Q39">INDEX(I_LoE_Hierachy_Guidance_Links,MATCH($H39,LEFT(I_LoE_Hierachy_L2Name,255),0),4)</f>
        <v>0</v>
      </c>
      <c r="R39" s="238" cm="1">
        <f t="array" ref="R39">INDEX(I_LoE_Hierachy_Guidance_Links,MATCH($H39,LEFT(I_LoE_Hierachy_L2Name,255),0),5)</f>
        <v>0</v>
      </c>
      <c r="S39" s="238" cm="1">
        <f t="array" ref="S39">INDEX(I_LoE_Hierachy_Guidance_Links,MATCH($H39,LEFT(I_LoE_Hierachy_L2Name,255),0),6)</f>
        <v>0</v>
      </c>
      <c r="T39" s="238" cm="1">
        <f t="array" ref="T39">INDEX(I_LoE_Hierachy_Guidance_Links,MATCH($H39,LEFT(I_LoE_Hierachy_L2Name,255),0),7)</f>
        <v>0</v>
      </c>
      <c r="U39" s="74"/>
      <c r="V39" s="449" t="s">
        <v>217</v>
      </c>
      <c r="W39" s="449" t="s">
        <v>217</v>
      </c>
      <c r="X39" s="449" t="s">
        <v>217</v>
      </c>
      <c r="Y39" s="449" t="s">
        <v>217</v>
      </c>
      <c r="Z39" s="449" t="s">
        <v>217</v>
      </c>
      <c r="AA39" s="449" t="s">
        <v>217</v>
      </c>
      <c r="AB39" s="70"/>
      <c r="AC39" s="6"/>
      <c r="AD39" s="522" t="s">
        <v>217</v>
      </c>
      <c r="AE39" s="522" t="s">
        <v>218</v>
      </c>
      <c r="AF39" s="522" t="s">
        <v>218</v>
      </c>
      <c r="AG39" s="70"/>
      <c r="AH39" s="6"/>
      <c r="AI39" s="243" t="str" cm="1">
        <f t="array" ref="AI39">_xlfn.TEXTJOIN(" ; ",TRUE,_xlfn._xlws.FILTER(V$12:AF$12,V39:AF39="Yes","LoE is never called"))</f>
        <v>Equipment ; ICT ; Infrastructure ; Policy ; Service ; Support ; SOC/ SOC RN</v>
      </c>
      <c r="AJ39" s="6"/>
      <c r="AK39" s="38"/>
      <c r="AL39" s="6"/>
      <c r="AM39" s="523" cm="1">
        <f t="array" ref="AM39">SUM(IF(ISBLANK(V39:AA39),1,0))</f>
        <v>0</v>
      </c>
      <c r="AN39" s="523" cm="1">
        <f t="array" ref="AN39">SUM(IF(ISBLANK(AD39:AF39),1,0))</f>
        <v>0</v>
      </c>
      <c r="AO39" s="6"/>
      <c r="AP39" s="432"/>
    </row>
    <row r="40" spans="1:42" ht="24.65" customHeight="1" x14ac:dyDescent="0.35">
      <c r="A40" s="80">
        <f t="shared" si="0"/>
        <v>0</v>
      </c>
      <c r="B40" s="6"/>
      <c r="C40" s="418">
        <f t="shared" si="1"/>
        <v>28</v>
      </c>
      <c r="D40" s="237" t="str" cm="1">
        <f t="array" ref="D40">IF(ISERROR(INDEX(I_LoE_Hierachy_L1Name,_xlfn.XMATCH('Input - LOEList (Admin)'!H40,I_LoE_Hierachy_L2Name,0))),"",INDEX(I_LoE_Hierachy_L1Name,_xlfn.XMATCH('Input - LOEList (Admin)'!H40,I_LoE_Hierachy_L2Name,0)))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0" s="237" t="str" cm="1">
        <f t="array" ref="E40">IF(ISERROR(INDEX(I_LoE_Hierachy_Case,_xlfn.XMATCH($H40,I_LoE_Hierachy_L2Name,0))),"",INDEX(I_LoE_Hierachy_Case,_xlfn.XMATCH($H40,I_LoE_Hierachy_L2Name,0)))</f>
        <v>Economic</v>
      </c>
      <c r="F40" s="238" t="str" cm="1">
        <f t="array" ref="F40">IF(ISERROR(INDEX(I_LoE_Hierachy_L1_Function,_xlfn.XMATCH($H40,I_LoE_Hierachy_L2Name,0))),"",INDEX(I_LoE_Hierachy_L1_Function,_xlfn.XMATCH($H40,I_LoE_Hierachy_L2Name,0)))</f>
        <v>Core - Analysis</v>
      </c>
      <c r="G40" s="237" t="str" cm="1">
        <f t="array" ref="G40">IF(ISERROR(INDEX(I_LoE_Hierachy_L2_Function,_xlfn.XMATCH($H40,I_LoE_Hierachy_L2Name,0))),"",INDEX(I_LoE_Hierachy_L2_Function,_xlfn.XMATCH($H40,I_LoE_Hierachy_L2Name,0)))</f>
        <v>Options</v>
      </c>
      <c r="H40" s="519" t="str">
        <v>Is there evidence of funding options being suitably defined within the long list of options?</v>
      </c>
      <c r="I40" s="236" t="str">
        <f>VLOOKUP($H40,'Input - LOE Hierarchy (Admin)'!$L$13:$R$460,2, FALSE)</f>
        <v>N</v>
      </c>
      <c r="J40" s="260" t="str">
        <f>VLOOKUP($H40,'Input - LOE Hierarchy (Admin)'!$L$13:$R$460,4, FALSE)</f>
        <v>N</v>
      </c>
      <c r="K40" s="520">
        <f>IFERROR(MATCH($H40,'LOE Hierarchy'!$I$11:$I$460, 0),"")</f>
        <v>46</v>
      </c>
      <c r="L40" s="239" t="str" cm="1">
        <f t="array" ref="L40">IF(ISERROR(INDEX(I_LoE_Hierachy_Evidence_Examples,_xlfn.XMATCH($H40,I_LoE_Hierachy_L2Name,0))),"",INDEX(I_LoE_Hierachy_Evidence_Examples,_xlfn.XMATCH($H40,I_LoE_Hierachy_L2Name,0)))</f>
        <v>Concept of Analysis, Capability Audit</v>
      </c>
      <c r="M40" s="85"/>
      <c r="N40" s="240" t="str" cm="1">
        <f t="array" ref="N40">INDEX(I_LoE_Hierachy_Guidance_Links,MATCH($H40,LEFT(I_LoE_Hierachy_L2Name,255),0),1)</f>
        <v>Concept of Analysis (COA)  - E3</v>
      </c>
      <c r="O40" s="238" t="str" cm="1">
        <f t="array" ref="O40">INDEX(I_LoE_Hierachy_Guidance_Links,MATCH($H40,LEFT(I_LoE_Hierachy_L2Name,255),0),2)</f>
        <v>Magenta Book  - E2</v>
      </c>
      <c r="P40" s="238" cm="1">
        <f t="array" ref="P40">INDEX(I_LoE_Hierachy_Guidance_Links,MATCH($H40,LEFT(I_LoE_Hierachy_L2Name,255),0),3)</f>
        <v>0</v>
      </c>
      <c r="Q40" s="238" cm="1">
        <f t="array" ref="Q40">INDEX(I_LoE_Hierachy_Guidance_Links,MATCH($H40,LEFT(I_LoE_Hierachy_L2Name,255),0),4)</f>
        <v>0</v>
      </c>
      <c r="R40" s="238" cm="1">
        <f t="array" ref="R40">INDEX(I_LoE_Hierachy_Guidance_Links,MATCH($H40,LEFT(I_LoE_Hierachy_L2Name,255),0),5)</f>
        <v>0</v>
      </c>
      <c r="S40" s="238" cm="1">
        <f t="array" ref="S40">INDEX(I_LoE_Hierachy_Guidance_Links,MATCH($H40,LEFT(I_LoE_Hierachy_L2Name,255),0),6)</f>
        <v>0</v>
      </c>
      <c r="T40" s="238" cm="1">
        <f t="array" ref="T40">INDEX(I_LoE_Hierachy_Guidance_Links,MATCH($H40,LEFT(I_LoE_Hierachy_L2Name,255),0),7)</f>
        <v>0</v>
      </c>
      <c r="U40" s="74"/>
      <c r="V40" s="449" t="s">
        <v>217</v>
      </c>
      <c r="W40" s="449" t="s">
        <v>217</v>
      </c>
      <c r="X40" s="449" t="s">
        <v>217</v>
      </c>
      <c r="Y40" s="449" t="s">
        <v>217</v>
      </c>
      <c r="Z40" s="449" t="s">
        <v>217</v>
      </c>
      <c r="AA40" s="449" t="s">
        <v>217</v>
      </c>
      <c r="AB40" s="70"/>
      <c r="AC40" s="6"/>
      <c r="AD40" s="522" t="s">
        <v>217</v>
      </c>
      <c r="AE40" s="522" t="s">
        <v>218</v>
      </c>
      <c r="AF40" s="522" t="s">
        <v>218</v>
      </c>
      <c r="AG40" s="70"/>
      <c r="AH40" s="6"/>
      <c r="AI40" s="243" t="str" cm="1">
        <f t="array" ref="AI40">_xlfn.TEXTJOIN(" ; ",TRUE,_xlfn._xlws.FILTER(V$12:AF$12,V40:AF40="Yes","LoE is never called"))</f>
        <v>Equipment ; ICT ; Infrastructure ; Policy ; Service ; Support ; SOC/ SOC RN</v>
      </c>
      <c r="AJ40" s="6"/>
      <c r="AK40" s="38"/>
      <c r="AL40" s="6"/>
      <c r="AM40" s="523" cm="1">
        <f t="array" ref="AM40">SUM(IF(ISBLANK(V40:AA40),1,0))</f>
        <v>0</v>
      </c>
      <c r="AN40" s="523" cm="1">
        <f t="array" ref="AN40">SUM(IF(ISBLANK(AD40:AF40),1,0))</f>
        <v>0</v>
      </c>
      <c r="AO40" s="6"/>
      <c r="AP40" s="432"/>
    </row>
    <row r="41" spans="1:42" ht="24.65" customHeight="1" x14ac:dyDescent="0.35">
      <c r="A41" s="80">
        <f t="shared" si="0"/>
        <v>0</v>
      </c>
      <c r="B41" s="6"/>
      <c r="C41" s="418">
        <f t="shared" si="1"/>
        <v>29</v>
      </c>
      <c r="D41" s="237" t="str" cm="1">
        <f t="array" ref="D41">IF(ISERROR(INDEX(I_LoE_Hierachy_L1Name,_xlfn.XMATCH('Input - LOEList (Admin)'!H41,I_LoE_Hierachy_L2Name,0))),"",INDEX(I_LoE_Hierachy_L1Name,_xlfn.XMATCH('Input - LOEList (Admin)'!H41,I_LoE_Hierachy_L2Name,0)))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1" s="237" t="str" cm="1">
        <f t="array" ref="E41">IF(ISERROR(INDEX(I_LoE_Hierachy_Case,_xlfn.XMATCH($H41,I_LoE_Hierachy_L2Name,0))),"",INDEX(I_LoE_Hierachy_Case,_xlfn.XMATCH($H41,I_LoE_Hierachy_L2Name,0)))</f>
        <v>Economic</v>
      </c>
      <c r="F41" s="238" t="str" cm="1">
        <f t="array" ref="F41">IF(ISERROR(INDEX(I_LoE_Hierachy_L1_Function,_xlfn.XMATCH($H41,I_LoE_Hierachy_L2Name,0))),"",INDEX(I_LoE_Hierachy_L1_Function,_xlfn.XMATCH($H41,I_LoE_Hierachy_L2Name,0)))</f>
        <v>Core - Analysis</v>
      </c>
      <c r="G41" s="237" t="str" cm="1">
        <f t="array" ref="G41">IF(ISERROR(INDEX(I_LoE_Hierachy_L2_Function,_xlfn.XMATCH($H41,I_LoE_Hierachy_L2Name,0))),"",INDEX(I_LoE_Hierachy_L2_Function,_xlfn.XMATCH($H41,I_LoE_Hierachy_L2Name,0)))</f>
        <v>Options</v>
      </c>
      <c r="H41" s="519" t="str">
        <v>Is there evidence of test and evaluation options being suitably defined within the long list of options?</v>
      </c>
      <c r="I41" s="236" t="str">
        <f>VLOOKUP($H41,'Input - LOE Hierarchy (Admin)'!$L$13:$R$460,2, FALSE)</f>
        <v>N</v>
      </c>
      <c r="J41" s="260" t="str">
        <f>VLOOKUP($H41,'Input - LOE Hierarchy (Admin)'!$L$13:$R$460,4, FALSE)</f>
        <v>N</v>
      </c>
      <c r="K41" s="520">
        <f>IFERROR(MATCH($H41,'LOE Hierarchy'!$I$11:$I$460, 0),"")</f>
        <v>47</v>
      </c>
      <c r="L41" s="239" t="str" cm="1">
        <f t="array" ref="L41">IF(ISERROR(INDEX(I_LoE_Hierachy_Evidence_Examples,_xlfn.XMATCH($H41,I_LoE_Hierachy_L2Name,0))),"",INDEX(I_LoE_Hierachy_Evidence_Examples,_xlfn.XMATCH($H41,I_LoE_Hierachy_L2Name,0)))</f>
        <v>Concept of Analysis, Capability Audit</v>
      </c>
      <c r="M41" s="85"/>
      <c r="N41" s="240" t="str" cm="1">
        <f t="array" ref="N41">INDEX(I_LoE_Hierachy_Guidance_Links,MATCH($H41,LEFT(I_LoE_Hierachy_L2Name,255),0),1)</f>
        <v xml:space="preserve"> JSP507 Investment Appraisal and Evaluation - E4</v>
      </c>
      <c r="O41" s="238" t="str" cm="1">
        <f t="array" ref="O41">INDEX(I_LoE_Hierachy_Guidance_Links,MATCH($H41,LEFT(I_LoE_Hierachy_L2Name,255),0),2)</f>
        <v>Magenta Book  - E2</v>
      </c>
      <c r="P41" s="238" t="str" cm="1">
        <f t="array" ref="P41">INDEX(I_LoE_Hierachy_Guidance_Links,MATCH($H41,LEFT(I_LoE_Hierachy_L2Name,255),0),3)</f>
        <v>Test and Evaluation - E5</v>
      </c>
      <c r="Q41" s="238" t="str" cm="1">
        <f t="array" ref="Q41">INDEX(I_LoE_Hierachy_Guidance_Links,MATCH($H41,LEFT(I_LoE_Hierachy_L2Name,255),0),4)</f>
        <v>Evaluation Hub  - E4</v>
      </c>
      <c r="R41" s="238" cm="1">
        <f t="array" ref="R41">INDEX(I_LoE_Hierachy_Guidance_Links,MATCH($H41,LEFT(I_LoE_Hierachy_L2Name,255),0),5)</f>
        <v>0</v>
      </c>
      <c r="S41" s="238" cm="1">
        <f t="array" ref="S41">INDEX(I_LoE_Hierachy_Guidance_Links,MATCH($H41,LEFT(I_LoE_Hierachy_L2Name,255),0),6)</f>
        <v>0</v>
      </c>
      <c r="T41" s="238" cm="1">
        <f t="array" ref="T41">INDEX(I_LoE_Hierachy_Guidance_Links,MATCH($H41,LEFT(I_LoE_Hierachy_L2Name,255),0),7)</f>
        <v>0</v>
      </c>
      <c r="U41" s="74"/>
      <c r="V41" s="449" t="s">
        <v>217</v>
      </c>
      <c r="W41" s="449" t="s">
        <v>217</v>
      </c>
      <c r="X41" s="449" t="s">
        <v>218</v>
      </c>
      <c r="Y41" s="449" t="s">
        <v>218</v>
      </c>
      <c r="Z41" s="449" t="s">
        <v>218</v>
      </c>
      <c r="AA41" s="449" t="s">
        <v>218</v>
      </c>
      <c r="AB41" s="70"/>
      <c r="AC41" s="6"/>
      <c r="AD41" s="522" t="s">
        <v>217</v>
      </c>
      <c r="AE41" s="522" t="s">
        <v>218</v>
      </c>
      <c r="AF41" s="522" t="s">
        <v>218</v>
      </c>
      <c r="AG41" s="70"/>
      <c r="AH41" s="6"/>
      <c r="AI41" s="243" t="str" cm="1">
        <f t="array" ref="AI41">_xlfn.TEXTJOIN(" ; ",TRUE,_xlfn._xlws.FILTER(V$12:AF$12,V41:AF41="Yes","LoE is never called"))</f>
        <v>Equipment ; ICT ; SOC/ SOC RN</v>
      </c>
      <c r="AJ41" s="6"/>
      <c r="AK41" s="38"/>
      <c r="AL41" s="6"/>
      <c r="AM41" s="523" cm="1">
        <f t="array" ref="AM41">SUM(IF(ISBLANK(V41:AA41),1,0))</f>
        <v>0</v>
      </c>
      <c r="AN41" s="523" cm="1">
        <f t="array" ref="AN41">SUM(IF(ISBLANK(AD41:AF41),1,0))</f>
        <v>0</v>
      </c>
      <c r="AO41" s="6"/>
      <c r="AP41" s="432"/>
    </row>
    <row r="42" spans="1:42" ht="24.65" customHeight="1" x14ac:dyDescent="0.35">
      <c r="A42" s="80">
        <f t="shared" si="0"/>
        <v>0</v>
      </c>
      <c r="B42" s="6"/>
      <c r="C42" s="418">
        <f t="shared" si="1"/>
        <v>30</v>
      </c>
      <c r="D42" s="237" t="str" cm="1">
        <f t="array" ref="D42">IF(ISERROR(INDEX(I_LoE_Hierachy_L1Name,_xlfn.XMATCH('Input - LOEList (Admin)'!H42,I_LoE_Hierachy_L2Name,0))),"",INDEX(I_LoE_Hierachy_L1Name,_xlfn.XMATCH('Input - LOEList (Admin)'!H42,I_LoE_Hierachy_L2Name,0)))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2" s="237" t="str" cm="1">
        <f t="array" ref="E42">IF(ISERROR(INDEX(I_LoE_Hierachy_Case,_xlfn.XMATCH($H42,I_LoE_Hierachy_L2Name,0))),"",INDEX(I_LoE_Hierachy_Case,_xlfn.XMATCH($H42,I_LoE_Hierachy_L2Name,0)))</f>
        <v>Economic</v>
      </c>
      <c r="F42" s="238" t="str" cm="1">
        <f t="array" ref="F42">IF(ISERROR(INDEX(I_LoE_Hierachy_L1_Function,_xlfn.XMATCH($H42,I_LoE_Hierachy_L2Name,0))),"",INDEX(I_LoE_Hierachy_L1_Function,_xlfn.XMATCH($H42,I_LoE_Hierachy_L2Name,0)))</f>
        <v>Core - Analysis</v>
      </c>
      <c r="G42" s="237" t="str" cm="1">
        <f t="array" ref="G42">IF(ISERROR(INDEX(I_LoE_Hierachy_L2_Function,_xlfn.XMATCH($H42,I_LoE_Hierachy_L2Name,0))),"",INDEX(I_LoE_Hierachy_L2_Function,_xlfn.XMATCH($H42,I_LoE_Hierachy_L2Name,0)))</f>
        <v>Requirement Engineering / Management</v>
      </c>
      <c r="H42" s="519" t="str">
        <v>Is there evidence of appropriate Critical Success Factors being used to assess the long list of options?</v>
      </c>
      <c r="I42" s="236" t="str">
        <f>VLOOKUP($H42,'Input - LOE Hierarchy (Admin)'!$L$13:$R$460,2, FALSE)</f>
        <v>N</v>
      </c>
      <c r="J42" s="260" t="str">
        <f>VLOOKUP($H42,'Input - LOE Hierarchy (Admin)'!$L$13:$R$460,4, FALSE)</f>
        <v>N</v>
      </c>
      <c r="K42" s="520">
        <f>IFERROR(MATCH($H42,'LOE Hierarchy'!$I$11:$I$460, 0),"")</f>
        <v>48</v>
      </c>
      <c r="L42" s="239" t="str" cm="1">
        <f t="array" ref="L42">IF(ISERROR(INDEX(I_LoE_Hierachy_Evidence_Examples,_xlfn.XMATCH($H42,I_LoE_Hierachy_L2Name,0))),"",INDEX(I_LoE_Hierachy_Evidence_Examples,_xlfn.XMATCH($H42,I_LoE_Hierachy_L2Name,0)))</f>
        <v>Concept of Analysis, Capability Audit</v>
      </c>
      <c r="M42" s="85"/>
      <c r="N42" s="240" t="str" cm="1">
        <f t="array" ref="N42">INDEX(I_LoE_Hierachy_Guidance_Links,MATCH($H42,LEFT(I_LoE_Hierachy_L2Name,255),0),1)</f>
        <v xml:space="preserve"> JSP507 Investment Appraisal and Evaluation - E4</v>
      </c>
      <c r="O42" s="238" t="str" cm="1">
        <f t="array" ref="O42">INDEX(I_LoE_Hierachy_Guidance_Links,MATCH($H42,LEFT(I_LoE_Hierachy_L2Name,255),0),2)</f>
        <v>Magenta Book  - E2</v>
      </c>
      <c r="P42" s="238" t="str" cm="1">
        <f t="array" ref="P42">INDEX(I_LoE_Hierachy_Guidance_Links,MATCH($H42,LEFT(I_LoE_Hierachy_L2Name,255),0),3)</f>
        <v>Evaluation Hub  - E4</v>
      </c>
      <c r="Q42" s="238" cm="1">
        <f t="array" ref="Q42">INDEX(I_LoE_Hierachy_Guidance_Links,MATCH($H42,LEFT(I_LoE_Hierachy_L2Name,255),0),4)</f>
        <v>0</v>
      </c>
      <c r="R42" s="238" cm="1">
        <f t="array" ref="R42">INDEX(I_LoE_Hierachy_Guidance_Links,MATCH($H42,LEFT(I_LoE_Hierachy_L2Name,255),0),5)</f>
        <v>0</v>
      </c>
      <c r="S42" s="238" cm="1">
        <f t="array" ref="S42">INDEX(I_LoE_Hierachy_Guidance_Links,MATCH($H42,LEFT(I_LoE_Hierachy_L2Name,255),0),6)</f>
        <v>0</v>
      </c>
      <c r="T42" s="238" cm="1">
        <f t="array" ref="T42">INDEX(I_LoE_Hierachy_Guidance_Links,MATCH($H42,LEFT(I_LoE_Hierachy_L2Name,255),0),7)</f>
        <v>0</v>
      </c>
      <c r="U42" s="74"/>
      <c r="V42" s="449" t="s">
        <v>217</v>
      </c>
      <c r="W42" s="449" t="s">
        <v>217</v>
      </c>
      <c r="X42" s="449" t="s">
        <v>217</v>
      </c>
      <c r="Y42" s="449" t="s">
        <v>217</v>
      </c>
      <c r="Z42" s="449" t="s">
        <v>217</v>
      </c>
      <c r="AA42" s="449" t="s">
        <v>217</v>
      </c>
      <c r="AB42" s="70"/>
      <c r="AC42" s="6"/>
      <c r="AD42" s="522" t="s">
        <v>217</v>
      </c>
      <c r="AE42" s="522" t="s">
        <v>218</v>
      </c>
      <c r="AF42" s="522" t="s">
        <v>218</v>
      </c>
      <c r="AG42" s="70"/>
      <c r="AH42" s="6"/>
      <c r="AI42" s="243" t="str" cm="1">
        <f t="array" ref="AI42">_xlfn.TEXTJOIN(" ; ",TRUE,_xlfn._xlws.FILTER(V$12:AF$12,V42:AF42="Yes","LoE is never called"))</f>
        <v>Equipment ; ICT ; Infrastructure ; Policy ; Service ; Support ; SOC/ SOC RN</v>
      </c>
      <c r="AJ42" s="6"/>
      <c r="AK42" s="38"/>
      <c r="AL42" s="6"/>
      <c r="AM42" s="523" cm="1">
        <f t="array" ref="AM42">SUM(IF(ISBLANK(V42:AA42),1,0))</f>
        <v>0</v>
      </c>
      <c r="AN42" s="523" cm="1">
        <f t="array" ref="AN42">SUM(IF(ISBLANK(AD42:AF42),1,0))</f>
        <v>0</v>
      </c>
      <c r="AO42" s="6"/>
      <c r="AP42" s="432"/>
    </row>
    <row r="43" spans="1:42" ht="24.65" customHeight="1" x14ac:dyDescent="0.35">
      <c r="A43" s="80">
        <f t="shared" si="0"/>
        <v>0</v>
      </c>
      <c r="B43" s="6"/>
      <c r="C43" s="418">
        <f t="shared" si="1"/>
        <v>31</v>
      </c>
      <c r="D43" s="237" t="str" cm="1">
        <f t="array" ref="D43">IF(ISERROR(INDEX(I_LoE_Hierachy_L1Name,_xlfn.XMATCH('Input - LOEList (Admin)'!H43,I_LoE_Hierachy_L2Name,0))),"",INDEX(I_LoE_Hierachy_L1Name,_xlfn.XMATCH('Input - LOEList (Admin)'!H43,I_LoE_Hierachy_L2Name,0)))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3" s="237" t="str" cm="1">
        <f t="array" ref="E43">IF(ISERROR(INDEX(I_LoE_Hierachy_Case,_xlfn.XMATCH($H43,I_LoE_Hierachy_L2Name,0))),"",INDEX(I_LoE_Hierachy_Case,_xlfn.XMATCH($H43,I_LoE_Hierachy_L2Name,0)))</f>
        <v>Economic</v>
      </c>
      <c r="F43" s="238" t="str" cm="1">
        <f t="array" ref="F43">IF(ISERROR(INDEX(I_LoE_Hierachy_L1_Function,_xlfn.XMATCH($H43,I_LoE_Hierachy_L2Name,0))),"",INDEX(I_LoE_Hierachy_L1_Function,_xlfn.XMATCH($H43,I_LoE_Hierachy_L2Name,0)))</f>
        <v>Core - Analysis</v>
      </c>
      <c r="G43" s="237" t="str" cm="1">
        <f t="array" ref="G43">IF(ISERROR(INDEX(I_LoE_Hierachy_L2_Function,_xlfn.XMATCH($H43,I_LoE_Hierachy_L2Name,0))),"",INDEX(I_LoE_Hierachy_L2_Function,_xlfn.XMATCH($H43,I_LoE_Hierachy_L2Name,0)))</f>
        <v>Appraisal</v>
      </c>
      <c r="H43" s="519" t="str">
        <v>Is there evidence of an appropriate evaluation approach being used to assess the long-list of options and generate the short-list of options?</v>
      </c>
      <c r="I43" s="236" t="str">
        <f>VLOOKUP($H43,'Input - LOE Hierarchy (Admin)'!$L$13:$R$460,2, FALSE)</f>
        <v>Y</v>
      </c>
      <c r="J43" s="260" t="str">
        <f>VLOOKUP($H43,'Input - LOE Hierarchy (Admin)'!$L$13:$R$460,4, FALSE)</f>
        <v>N</v>
      </c>
      <c r="K43" s="520">
        <f>IFERROR(MATCH($H43,'LOE Hierarchy'!$I$11:$I$460, 0),"")</f>
        <v>49</v>
      </c>
      <c r="L43" s="239" t="str" cm="1">
        <f t="array" ref="L43">IF(ISERROR(INDEX(I_LoE_Hierachy_Evidence_Examples,_xlfn.XMATCH($H43,I_LoE_Hierachy_L2Name,0))),"",INDEX(I_LoE_Hierachy_Evidence_Examples,_xlfn.XMATCH($H43,I_LoE_Hierachy_L2Name,0)))</f>
        <v>Option Analysis Plan, Option Appraisal Report(s)
Output from Devolution Plan Assessment
List of sustainability factors considered, with articulation of those factors considered appropriate to include in the evaluation of options</v>
      </c>
      <c r="M43" s="85"/>
      <c r="N43" s="240" t="str" cm="1">
        <f t="array" ref="N43">INDEX(I_LoE_Hierachy_Guidance_Links,MATCH($H43,LEFT(I_LoE_Hierachy_L2Name,255),0),1)</f>
        <v xml:space="preserve"> JSP507 Investment Appraisal and Evaluation - E4</v>
      </c>
      <c r="O43" s="238" t="str" cm="1">
        <f t="array" ref="O43">INDEX(I_LoE_Hierachy_Guidance_Links,MATCH($H43,LEFT(I_LoE_Hierachy_L2Name,255),0),2)</f>
        <v>Magenta Book  - E2</v>
      </c>
      <c r="P43" s="238" t="str" cm="1">
        <f t="array" ref="P43">INDEX(I_LoE_Hierachy_Guidance_Links,MATCH($H43,LEFT(I_LoE_Hierachy_L2Name,255),0),3)</f>
        <v>Evaluation Hub  - E4</v>
      </c>
      <c r="Q43" s="238" cm="1">
        <f t="array" ref="Q43">INDEX(I_LoE_Hierachy_Guidance_Links,MATCH($H43,LEFT(I_LoE_Hierachy_L2Name,255),0),4)</f>
        <v>0</v>
      </c>
      <c r="R43" s="238" cm="1">
        <f t="array" ref="R43">INDEX(I_LoE_Hierachy_Guidance_Links,MATCH($H43,LEFT(I_LoE_Hierachy_L2Name,255),0),5)</f>
        <v>0</v>
      </c>
      <c r="S43" s="238" cm="1">
        <f t="array" ref="S43">INDEX(I_LoE_Hierachy_Guidance_Links,MATCH($H43,LEFT(I_LoE_Hierachy_L2Name,255),0),6)</f>
        <v>0</v>
      </c>
      <c r="T43" s="238" cm="1">
        <f t="array" ref="T43">INDEX(I_LoE_Hierachy_Guidance_Links,MATCH($H43,LEFT(I_LoE_Hierachy_L2Name,255),0),7)</f>
        <v>0</v>
      </c>
      <c r="U43" s="74"/>
      <c r="V43" s="449" t="s">
        <v>217</v>
      </c>
      <c r="W43" s="449" t="s">
        <v>217</v>
      </c>
      <c r="X43" s="449" t="s">
        <v>217</v>
      </c>
      <c r="Y43" s="449" t="s">
        <v>217</v>
      </c>
      <c r="Z43" s="449" t="s">
        <v>217</v>
      </c>
      <c r="AA43" s="449" t="s">
        <v>217</v>
      </c>
      <c r="AB43" s="70"/>
      <c r="AC43" s="6"/>
      <c r="AD43" s="522" t="s">
        <v>217</v>
      </c>
      <c r="AE43" s="522" t="s">
        <v>218</v>
      </c>
      <c r="AF43" s="522" t="s">
        <v>218</v>
      </c>
      <c r="AG43" s="70"/>
      <c r="AH43" s="6"/>
      <c r="AI43" s="243" t="str" cm="1">
        <f t="array" ref="AI43">_xlfn.TEXTJOIN(" ; ",TRUE,_xlfn._xlws.FILTER(V$12:AF$12,V43:AF43="Yes","LoE is never called"))</f>
        <v>Equipment ; ICT ; Infrastructure ; Policy ; Service ; Support ; SOC/ SOC RN</v>
      </c>
      <c r="AJ43" s="6"/>
      <c r="AK43" s="38"/>
      <c r="AL43" s="6"/>
      <c r="AM43" s="523" cm="1">
        <f t="array" ref="AM43">SUM(IF(ISBLANK(V43:AA43),1,0))</f>
        <v>0</v>
      </c>
      <c r="AN43" s="523" cm="1">
        <f t="array" ref="AN43">SUM(IF(ISBLANK(AD43:AF43),1,0))</f>
        <v>0</v>
      </c>
      <c r="AO43" s="6"/>
      <c r="AP43" s="432"/>
    </row>
    <row r="44" spans="1:42" ht="24.65" customHeight="1" x14ac:dyDescent="0.35">
      <c r="A44" s="80">
        <f t="shared" si="0"/>
        <v>0</v>
      </c>
      <c r="B44" s="6"/>
      <c r="C44" s="418">
        <f t="shared" si="1"/>
        <v>32</v>
      </c>
      <c r="D44" s="237" t="str" cm="1">
        <f t="array" ref="D44">IF(ISERROR(INDEX(I_LoE_Hierachy_L1Name,_xlfn.XMATCH('Input - LOEList (Admin)'!H44,I_LoE_Hierachy_L2Name,0))),"",INDEX(I_LoE_Hierachy_L1Name,_xlfn.XMATCH('Input - LOEList (Admin)'!H44,I_LoE_Hierachy_L2Name,0)))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4" s="237" t="str" cm="1">
        <f t="array" ref="E44">IF(ISERROR(INDEX(I_LoE_Hierachy_Case,_xlfn.XMATCH($H44,I_LoE_Hierachy_L2Name,0))),"",INDEX(I_LoE_Hierachy_Case,_xlfn.XMATCH($H44,I_LoE_Hierachy_L2Name,0)))</f>
        <v>Economic</v>
      </c>
      <c r="F44" s="238" t="str" cm="1">
        <f t="array" ref="F44">IF(ISERROR(INDEX(I_LoE_Hierachy_L1_Function,_xlfn.XMATCH($H44,I_LoE_Hierachy_L2Name,0))),"",INDEX(I_LoE_Hierachy_L1_Function,_xlfn.XMATCH($H44,I_LoE_Hierachy_L2Name,0)))</f>
        <v>Core - Analysis</v>
      </c>
      <c r="G44" s="237" t="str" cm="1">
        <f t="array" ref="G44">IF(ISERROR(INDEX(I_LoE_Hierachy_L2_Function,_xlfn.XMATCH($H44,I_LoE_Hierachy_L2Name,0))),"",INDEX(I_LoE_Hierachy_L2_Function,_xlfn.XMATCH($H44,I_LoE_Hierachy_L2Name,0)))</f>
        <v>Options</v>
      </c>
      <c r="H44" s="519" t="str">
        <v>Is there evidence of an appropriate short-list of defined options to be taken forward for more detailed analysis in the next phase?</v>
      </c>
      <c r="I44" s="236" t="str">
        <f>VLOOKUP($H44,'Input - LOE Hierarchy (Admin)'!$L$13:$R$460,2, FALSE)</f>
        <v>N</v>
      </c>
      <c r="J44" s="260" t="str">
        <f>VLOOKUP($H44,'Input - LOE Hierarchy (Admin)'!$L$13:$R$460,4, FALSE)</f>
        <v>N</v>
      </c>
      <c r="K44" s="520">
        <f>IFERROR(MATCH($H44,'LOE Hierarchy'!$I$11:$I$460, 0),"")</f>
        <v>55</v>
      </c>
      <c r="L44" s="239" t="str" cm="1">
        <f t="array" ref="L44">IF(ISERROR(INDEX(I_LoE_Hierachy_Evidence_Examples,_xlfn.XMATCH($H44,I_LoE_Hierachy_L2Name,0))),"",INDEX(I_LoE_Hierachy_Evidence_Examples,_xlfn.XMATCH($H44,I_LoE_Hierachy_L2Name,0)))</f>
        <v>Business Case - List of Options, Concept of Analysis</v>
      </c>
      <c r="M44" s="85"/>
      <c r="N44" s="240" t="str" cm="1">
        <f t="array" ref="N44">INDEX(I_LoE_Hierachy_Guidance_Links,MATCH($H44,LEFT(I_LoE_Hierachy_L2Name,255),0),1)</f>
        <v xml:space="preserve"> JSP507 Investment Appraisal and Evaluation - E4</v>
      </c>
      <c r="O44" s="238" t="str" cm="1">
        <f t="array" ref="O44">INDEX(I_LoE_Hierachy_Guidance_Links,MATCH($H44,LEFT(I_LoE_Hierachy_L2Name,255),0),2)</f>
        <v>Magenta Book  - E2</v>
      </c>
      <c r="P44" s="238" t="str" cm="1">
        <f t="array" ref="P44">INDEX(I_LoE_Hierachy_Guidance_Links,MATCH($H44,LEFT(I_LoE_Hierachy_L2Name,255),0),3)</f>
        <v>Evaluation Hub  - E4</v>
      </c>
      <c r="Q44" s="238" cm="1">
        <f t="array" ref="Q44">INDEX(I_LoE_Hierachy_Guidance_Links,MATCH($H44,LEFT(I_LoE_Hierachy_L2Name,255),0),4)</f>
        <v>0</v>
      </c>
      <c r="R44" s="238" cm="1">
        <f t="array" ref="R44">INDEX(I_LoE_Hierachy_Guidance_Links,MATCH($H44,LEFT(I_LoE_Hierachy_L2Name,255),0),5)</f>
        <v>0</v>
      </c>
      <c r="S44" s="238" cm="1">
        <f t="array" ref="S44">INDEX(I_LoE_Hierachy_Guidance_Links,MATCH($H44,LEFT(I_LoE_Hierachy_L2Name,255),0),6)</f>
        <v>0</v>
      </c>
      <c r="T44" s="238" cm="1">
        <f t="array" ref="T44">INDEX(I_LoE_Hierachy_Guidance_Links,MATCH($H44,LEFT(I_LoE_Hierachy_L2Name,255),0),7)</f>
        <v>0</v>
      </c>
      <c r="U44" s="74"/>
      <c r="V44" s="449" t="s">
        <v>217</v>
      </c>
      <c r="W44" s="449" t="s">
        <v>217</v>
      </c>
      <c r="X44" s="449" t="s">
        <v>217</v>
      </c>
      <c r="Y44" s="449" t="s">
        <v>217</v>
      </c>
      <c r="Z44" s="449" t="s">
        <v>217</v>
      </c>
      <c r="AA44" s="449" t="s">
        <v>217</v>
      </c>
      <c r="AB44" s="70"/>
      <c r="AC44" s="6"/>
      <c r="AD44" s="522" t="s">
        <v>217</v>
      </c>
      <c r="AE44" s="522" t="s">
        <v>218</v>
      </c>
      <c r="AF44" s="522" t="s">
        <v>218</v>
      </c>
      <c r="AG44" s="70"/>
      <c r="AH44" s="6"/>
      <c r="AI44" s="243" t="str" cm="1">
        <f t="array" ref="AI44">_xlfn.TEXTJOIN(" ; ",TRUE,_xlfn._xlws.FILTER(V$12:AF$12,V44:AF44="Yes","LoE is never called"))</f>
        <v>Equipment ; ICT ; Infrastructure ; Policy ; Service ; Support ; SOC/ SOC RN</v>
      </c>
      <c r="AJ44" s="6"/>
      <c r="AK44" s="38"/>
      <c r="AL44" s="6"/>
      <c r="AM44" s="523" cm="1">
        <f t="array" ref="AM44">SUM(IF(ISBLANK(V44:AA44),1,0))</f>
        <v>0</v>
      </c>
      <c r="AN44" s="523" cm="1">
        <f t="array" ref="AN44">SUM(IF(ISBLANK(AD44:AF44),1,0))</f>
        <v>0</v>
      </c>
      <c r="AO44" s="6"/>
      <c r="AP44" s="432"/>
    </row>
    <row r="45" spans="1:42" ht="24.65" customHeight="1" x14ac:dyDescent="0.35">
      <c r="A45" s="80">
        <f t="shared" si="0"/>
        <v>0</v>
      </c>
      <c r="B45" s="6"/>
      <c r="C45" s="418">
        <f t="shared" si="1"/>
        <v>33</v>
      </c>
      <c r="D45" s="237" t="str" cm="1">
        <f t="array" ref="D45">IF(ISERROR(INDEX(I_LoE_Hierachy_L1Name,_xlfn.XMATCH('Input - LOEList (Admin)'!H45,I_LoE_Hierachy_L2Name,0))),"",INDEX(I_LoE_Hierachy_L1Name,_xlfn.XMATCH('Input - LOEList (Admin)'!H45,I_LoE_Hierachy_L2Name,0)))</f>
        <v>Is there evidence of a suitably robust and endorsed plan for assessing cost-effectiveness of shortlisted options?</v>
      </c>
      <c r="E45" s="237" t="str" cm="1">
        <f t="array" ref="E45">IF(ISERROR(INDEX(I_LoE_Hierachy_Case,_xlfn.XMATCH($H45,I_LoE_Hierachy_L2Name,0))),"",INDEX(I_LoE_Hierachy_Case,_xlfn.XMATCH($H45,I_LoE_Hierachy_L2Name,0)))</f>
        <v>Economic</v>
      </c>
      <c r="F45" s="238" t="str" cm="1">
        <f t="array" ref="F45">IF(ISERROR(INDEX(I_LoE_Hierachy_L1_Function,_xlfn.XMATCH($H45,I_LoE_Hierachy_L2Name,0))),"",INDEX(I_LoE_Hierachy_L1_Function,_xlfn.XMATCH($H45,I_LoE_Hierachy_L2Name,0)))</f>
        <v>Core - Analysis</v>
      </c>
      <c r="G45" s="237" t="str" cm="1">
        <f t="array" ref="G45">IF(ISERROR(INDEX(I_LoE_Hierachy_L2_Function,_xlfn.XMATCH($H45,I_LoE_Hierachy_L2Name,0))),"",INDEX(I_LoE_Hierachy_L2_Function,_xlfn.XMATCH($H45,I_LoE_Hierachy_L2Name,0)))</f>
        <v>Appraisal</v>
      </c>
      <c r="H45" s="519" t="str">
        <v>Is there evidence of an appropriate plan for assessing cost-effectiveness of shortlisted options inline with JSP 507 and Green Book standards, including costs and benefits to UK society (i.e. social value) including the effects of climate change?</v>
      </c>
      <c r="I45" s="236" t="str">
        <f>VLOOKUP($H45,'Input - LOE Hierarchy (Admin)'!$L$13:$R$460,2, FALSE)</f>
        <v>Y</v>
      </c>
      <c r="J45" s="260" t="str">
        <f>VLOOKUP($H45,'Input - LOE Hierarchy (Admin)'!$L$13:$R$460,4, FALSE)</f>
        <v>N</v>
      </c>
      <c r="K45" s="520">
        <f>IFERROR(MATCH($H45,'LOE Hierarchy'!$I$11:$I$460, 0),"")</f>
        <v>56</v>
      </c>
      <c r="L45" s="239" t="str" cm="1">
        <f t="array" ref="L45">IF(ISERROR(INDEX(I_LoE_Hierachy_Evidence_Examples,_xlfn.XMATCH($H45,I_LoE_Hierachy_L2Name,0))),"",INDEX(I_LoE_Hierachy_Evidence_Examples,_xlfn.XMATCH($H45,I_LoE_Hierachy_L2Name,0)))</f>
        <v>Option Analysis Plan, Option Appraisal Report(s), Investment Appraisal, Cost Models, MDAL, Risk Register, Concept of Analysis
List of sustainability factors considered, with articulation of those factors considered appropriate to include in the evaluation of options</v>
      </c>
      <c r="M45" s="85"/>
      <c r="N45" s="240" t="str" cm="1">
        <f t="array" ref="N45">INDEX(I_LoE_Hierachy_Guidance_Links,MATCH($H45,LEFT(I_LoE_Hierachy_L2Name,255),0),1)</f>
        <v>Magenta Book  - E2</v>
      </c>
      <c r="O45" s="238" t="str" cm="1">
        <f t="array" ref="O45">INDEX(I_LoE_Hierachy_Guidance_Links,MATCH($H45,LEFT(I_LoE_Hierachy_L2Name,255),0),2)</f>
        <v>Public Sector Equality Duty - E8</v>
      </c>
      <c r="P45" s="238" t="str" cm="1">
        <f t="array" ref="P45">INDEX(I_LoE_Hierachy_Guidance_Links,MATCH($H45,LEFT(I_LoE_Hierachy_L2Name,255),0),3)</f>
        <v xml:space="preserve"> JSP507 Investment Appraisal and Evaluation - E4</v>
      </c>
      <c r="Q45" s="238" t="str" cm="1">
        <f t="array" ref="Q45">INDEX(I_LoE_Hierachy_Guidance_Links,MATCH($H45,LEFT(I_LoE_Hierachy_L2Name,255),0),4)</f>
        <v>Evaluation Hub  - E4</v>
      </c>
      <c r="R45" s="238" cm="1">
        <f t="array" ref="R45">INDEX(I_LoE_Hierachy_Guidance_Links,MATCH($H45,LEFT(I_LoE_Hierachy_L2Name,255),0),5)</f>
        <v>0</v>
      </c>
      <c r="S45" s="238" cm="1">
        <f t="array" ref="S45">INDEX(I_LoE_Hierachy_Guidance_Links,MATCH($H45,LEFT(I_LoE_Hierachy_L2Name,255),0),6)</f>
        <v>0</v>
      </c>
      <c r="T45" s="238" cm="1">
        <f t="array" ref="T45">INDEX(I_LoE_Hierachy_Guidance_Links,MATCH($H45,LEFT(I_LoE_Hierachy_L2Name,255),0),7)</f>
        <v>0</v>
      </c>
      <c r="U45" s="74"/>
      <c r="V45" s="449" t="s">
        <v>217</v>
      </c>
      <c r="W45" s="449" t="s">
        <v>217</v>
      </c>
      <c r="X45" s="449" t="s">
        <v>217</v>
      </c>
      <c r="Y45" s="449" t="s">
        <v>217</v>
      </c>
      <c r="Z45" s="449" t="s">
        <v>217</v>
      </c>
      <c r="AA45" s="449" t="s">
        <v>217</v>
      </c>
      <c r="AB45" s="70"/>
      <c r="AC45" s="6"/>
      <c r="AD45" s="522" t="s">
        <v>217</v>
      </c>
      <c r="AE45" s="522" t="s">
        <v>217</v>
      </c>
      <c r="AF45" s="522" t="s">
        <v>218</v>
      </c>
      <c r="AG45" s="70"/>
      <c r="AH45" s="6"/>
      <c r="AI45" s="243" t="str" cm="1">
        <f t="array" ref="AI45">_xlfn.TEXTJOIN(" ; ",TRUE,_xlfn._xlws.FILTER(V$12:AF$12,V45:AF45="Yes","LoE is never called"))</f>
        <v>Equipment ; ICT ; Infrastructure ; Policy ; Service ; Support ; SOC/ SOC RN ; OBC/ OBC RN</v>
      </c>
      <c r="AJ45" s="6"/>
      <c r="AK45" s="38"/>
      <c r="AL45" s="6"/>
      <c r="AM45" s="523" cm="1">
        <f t="array" ref="AM45">SUM(IF(ISBLANK(V45:AA45),1,0))</f>
        <v>0</v>
      </c>
      <c r="AN45" s="523" cm="1">
        <f t="array" ref="AN45">SUM(IF(ISBLANK(AD45:AF45),1,0))</f>
        <v>0</v>
      </c>
      <c r="AO45" s="6"/>
      <c r="AP45" s="432"/>
    </row>
    <row r="46" spans="1:42" ht="24.65" customHeight="1" x14ac:dyDescent="0.35">
      <c r="A46" s="80">
        <f t="shared" si="0"/>
        <v>0</v>
      </c>
      <c r="B46" s="6"/>
      <c r="C46" s="418">
        <f t="shared" si="1"/>
        <v>34</v>
      </c>
      <c r="D46" s="237" t="str" cm="1">
        <f t="array" ref="D46">IF(ISERROR(INDEX(I_LoE_Hierachy_L1Name,_xlfn.XMATCH('Input - LOEList (Admin)'!H46,I_LoE_Hierachy_L2Name,0))),"",INDEX(I_LoE_Hierachy_L1Name,_xlfn.XMATCH('Input - LOEList (Admin)'!H46,I_LoE_Hierachy_L2Name,0)))</f>
        <v>Is there evidence of a suitably robust and endorsed plan for assessing cost-effectiveness of shortlisted options?</v>
      </c>
      <c r="E46" s="237" t="str" cm="1">
        <f t="array" ref="E46">IF(ISERROR(INDEX(I_LoE_Hierachy_Case,_xlfn.XMATCH($H46,I_LoE_Hierachy_L2Name,0))),"",INDEX(I_LoE_Hierachy_Case,_xlfn.XMATCH($H46,I_LoE_Hierachy_L2Name,0)))</f>
        <v>Economic</v>
      </c>
      <c r="F46" s="238" t="str" cm="1">
        <f t="array" ref="F46">IF(ISERROR(INDEX(I_LoE_Hierachy_L1_Function,_xlfn.XMATCH($H46,I_LoE_Hierachy_L2Name,0))),"",INDEX(I_LoE_Hierachy_L1_Function,_xlfn.XMATCH($H46,I_LoE_Hierachy_L2Name,0)))</f>
        <v>Core - Analysis</v>
      </c>
      <c r="G46" s="237" t="str" cm="1">
        <f t="array" ref="G46">IF(ISERROR(INDEX(I_LoE_Hierachy_L2_Function,_xlfn.XMATCH($H46,I_LoE_Hierachy_L2Name,0))),"",INDEX(I_LoE_Hierachy_L2_Function,_xlfn.XMATCH($H46,I_LoE_Hierachy_L2Name,0)))</f>
        <v>Appraisal</v>
      </c>
      <c r="H46" s="519" t="str">
        <v xml:space="preserve">Is there evidence that the plan for assessing the cost-effectiveness of shortlisted options having been independently endorsed by economic and operational analysis Subject Matter Experts - typically at 1* level?  </v>
      </c>
      <c r="I46" s="236" t="str">
        <f>VLOOKUP($H46,'Input - LOE Hierarchy (Admin)'!$L$13:$R$460,2, FALSE)</f>
        <v>N</v>
      </c>
      <c r="J46" s="260" t="str">
        <f>VLOOKUP($H46,'Input - LOE Hierarchy (Admin)'!$L$13:$R$460,4, FALSE)</f>
        <v>N</v>
      </c>
      <c r="K46" s="520">
        <f>IFERROR(MATCH($H46,'LOE Hierarchy'!$I$11:$I$460, 0),"")</f>
        <v>60</v>
      </c>
      <c r="L46" s="239" t="str" cm="1">
        <f t="array" ref="L46">IF(ISERROR(INDEX(I_LoE_Hierachy_Evidence_Examples,_xlfn.XMATCH($H46,I_LoE_Hierachy_L2Name,0))),"",INDEX(I_LoE_Hierachy_Evidence_Examples,_xlfn.XMATCH($H46,I_LoE_Hierachy_L2Name,0)))</f>
        <v>Engagement with Effectiveness and Economic SMEs</v>
      </c>
      <c r="M46" s="85"/>
      <c r="N46" s="240" t="str" cm="1">
        <f t="array" ref="N46">INDEX(I_LoE_Hierachy_Guidance_Links,MATCH($H46,LEFT(I_LoE_Hierachy_L2Name,255),0),1)</f>
        <v xml:space="preserve"> JSP507 Investment Appraisal and Evaluation - E4</v>
      </c>
      <c r="O46" s="238" t="str" cm="1">
        <f t="array" ref="O46">INDEX(I_LoE_Hierachy_Guidance_Links,MATCH($H46,LEFT(I_LoE_Hierachy_L2Name,255),0),2)</f>
        <v>Evaluation Hub  - E4</v>
      </c>
      <c r="P46" s="238" cm="1">
        <f t="array" ref="P46">INDEX(I_LoE_Hierachy_Guidance_Links,MATCH($H46,LEFT(I_LoE_Hierachy_L2Name,255),0),3)</f>
        <v>0</v>
      </c>
      <c r="Q46" s="238" cm="1">
        <f t="array" ref="Q46">INDEX(I_LoE_Hierachy_Guidance_Links,MATCH($H46,LEFT(I_LoE_Hierachy_L2Name,255),0),4)</f>
        <v>0</v>
      </c>
      <c r="R46" s="238" cm="1">
        <f t="array" ref="R46">INDEX(I_LoE_Hierachy_Guidance_Links,MATCH($H46,LEFT(I_LoE_Hierachy_L2Name,255),0),5)</f>
        <v>0</v>
      </c>
      <c r="S46" s="238" cm="1">
        <f t="array" ref="S46">INDEX(I_LoE_Hierachy_Guidance_Links,MATCH($H46,LEFT(I_LoE_Hierachy_L2Name,255),0),6)</f>
        <v>0</v>
      </c>
      <c r="T46" s="238" cm="1">
        <f t="array" ref="T46">INDEX(I_LoE_Hierachy_Guidance_Links,MATCH($H46,LEFT(I_LoE_Hierachy_L2Name,255),0),7)</f>
        <v>0</v>
      </c>
      <c r="U46" s="74"/>
      <c r="V46" s="449" t="s">
        <v>217</v>
      </c>
      <c r="W46" s="449" t="s">
        <v>217</v>
      </c>
      <c r="X46" s="449" t="s">
        <v>217</v>
      </c>
      <c r="Y46" s="449" t="s">
        <v>217</v>
      </c>
      <c r="Z46" s="449" t="s">
        <v>217</v>
      </c>
      <c r="AA46" s="449" t="s">
        <v>217</v>
      </c>
      <c r="AB46" s="70"/>
      <c r="AC46" s="6"/>
      <c r="AD46" s="522" t="s">
        <v>217</v>
      </c>
      <c r="AE46" s="522" t="s">
        <v>217</v>
      </c>
      <c r="AF46" s="522" t="s">
        <v>218</v>
      </c>
      <c r="AG46" s="70"/>
      <c r="AH46" s="6"/>
      <c r="AI46" s="243" t="str" cm="1">
        <f t="array" ref="AI46">_xlfn.TEXTJOIN(" ; ",TRUE,_xlfn._xlws.FILTER(V$12:AF$12,V46:AF46="Yes","LoE is never called"))</f>
        <v>Equipment ; ICT ; Infrastructure ; Policy ; Service ; Support ; SOC/ SOC RN ; OBC/ OBC RN</v>
      </c>
      <c r="AJ46" s="6"/>
      <c r="AK46" s="38"/>
      <c r="AL46" s="6"/>
      <c r="AM46" s="523" cm="1">
        <f t="array" ref="AM46">SUM(IF(ISBLANK(V46:AA46),1,0))</f>
        <v>0</v>
      </c>
      <c r="AN46" s="523" cm="1">
        <f t="array" ref="AN46">SUM(IF(ISBLANK(AD46:AF46),1,0))</f>
        <v>0</v>
      </c>
      <c r="AO46" s="6"/>
      <c r="AP46" s="432"/>
    </row>
    <row r="47" spans="1:42" ht="24.65" customHeight="1" x14ac:dyDescent="0.35">
      <c r="A47" s="80">
        <f t="shared" si="0"/>
        <v>0</v>
      </c>
      <c r="B47" s="6"/>
      <c r="C47" s="418">
        <f t="shared" si="1"/>
        <v>35</v>
      </c>
      <c r="D47" s="237" t="str" cm="1">
        <f t="array" ref="D47">IF(ISERROR(INDEX(I_LoE_Hierachy_L1Name,_xlfn.XMATCH('Input - LOEList (Admin)'!H47,I_LoE_Hierachy_L2Name,0))),"",INDEX(I_LoE_Hierachy_L1Name,_xlfn.XMATCH('Input - LOEList (Admin)'!H47,I_LoE_Hierachy_L2Name,0)))</f>
        <v>Is there evidence of suitable objective analysis of an appropriate short-list of options to deliver the military / business capability need, which must include Business as Usual and a Do Minimum?</v>
      </c>
      <c r="E47" s="237" t="str" cm="1">
        <f t="array" ref="E47">IF(ISERROR(INDEX(I_LoE_Hierachy_Case,_xlfn.XMATCH($H47,I_LoE_Hierachy_L2Name,0))),"",INDEX(I_LoE_Hierachy_Case,_xlfn.XMATCH($H47,I_LoE_Hierachy_L2Name,0)))</f>
        <v>Economic</v>
      </c>
      <c r="F47" s="238" t="str" cm="1">
        <f t="array" ref="F47">IF(ISERROR(INDEX(I_LoE_Hierachy_L1_Function,_xlfn.XMATCH($H47,I_LoE_Hierachy_L2Name,0))),"",INDEX(I_LoE_Hierachy_L1_Function,_xlfn.XMATCH($H47,I_LoE_Hierachy_L2Name,0)))</f>
        <v>Core - Analysis</v>
      </c>
      <c r="G47" s="237" t="str" cm="1">
        <f t="array" ref="G47">IF(ISERROR(INDEX(I_LoE_Hierachy_L2_Function,_xlfn.XMATCH($H47,I_LoE_Hierachy_L2Name,0))),"",INDEX(I_LoE_Hierachy_L2_Function,_xlfn.XMATCH($H47,I_LoE_Hierachy_L2Name,0)))</f>
        <v>Appraisal</v>
      </c>
      <c r="H47" s="519" t="str">
        <v>Is there evidence of a suitably robust quantitative / qualitative assessment of the cost-effectiveness of the short listed options against the requirement?</v>
      </c>
      <c r="I47" s="236" t="str">
        <f>VLOOKUP($H47,'Input - LOE Hierarchy (Admin)'!$L$13:$R$460,2, FALSE)</f>
        <v>Y</v>
      </c>
      <c r="J47" s="260" t="str">
        <f>VLOOKUP($H47,'Input - LOE Hierarchy (Admin)'!$L$13:$R$460,4, FALSE)</f>
        <v>N</v>
      </c>
      <c r="K47" s="520">
        <f>IFERROR(MATCH($H47,'LOE Hierarchy'!$I$11:$I$460, 0),"")</f>
        <v>61</v>
      </c>
      <c r="L47" s="239" t="str" cm="1">
        <f t="array" ref="L47">IF(ISERROR(INDEX(I_LoE_Hierachy_Evidence_Examples,_xlfn.XMATCH($H47,I_LoE_Hierachy_L2Name,0))),"",INDEX(I_LoE_Hierachy_Evidence_Examples,_xlfn.XMATCH($H47,I_LoE_Hierachy_L2Name,0)))</f>
        <v>OASP (Updated from SOC)
Endorsed Concept of Analysis (Head of Scrutiny for Cat A &amp; B)</v>
      </c>
      <c r="M47" s="85"/>
      <c r="N47" s="240" t="str" cm="1">
        <f t="array" ref="N47">INDEX(I_LoE_Hierachy_Guidance_Links,MATCH($H47,LEFT(I_LoE_Hierachy_L2Name,255),0),1)</f>
        <v xml:space="preserve"> JSP507 Investment Appraisal and Evaluation - E4</v>
      </c>
      <c r="O47" s="238" t="str" cm="1">
        <f t="array" ref="O47">INDEX(I_LoE_Hierachy_Guidance_Links,MATCH($H47,LEFT(I_LoE_Hierachy_L2Name,255),0),2)</f>
        <v>Evaluation Hub  - E4</v>
      </c>
      <c r="P47" s="238" t="e" cm="1">
        <f t="array" ref="P47">INDEX(I_LoE_Hierachy_Guidance_Links,MATCH($H47,LEFT(I_LoE_Hierachy_L2Name,255),0),3)</f>
        <v>#N/A</v>
      </c>
      <c r="Q47" s="238" cm="1">
        <f t="array" ref="Q47">INDEX(I_LoE_Hierachy_Guidance_Links,MATCH($H47,LEFT(I_LoE_Hierachy_L2Name,255),0),4)</f>
        <v>0</v>
      </c>
      <c r="R47" s="238" cm="1">
        <f t="array" ref="R47">INDEX(I_LoE_Hierachy_Guidance_Links,MATCH($H47,LEFT(I_LoE_Hierachy_L2Name,255),0),5)</f>
        <v>0</v>
      </c>
      <c r="S47" s="238" cm="1">
        <f t="array" ref="S47">INDEX(I_LoE_Hierachy_Guidance_Links,MATCH($H47,LEFT(I_LoE_Hierachy_L2Name,255),0),6)</f>
        <v>0</v>
      </c>
      <c r="T47" s="238" cm="1">
        <f t="array" ref="T47">INDEX(I_LoE_Hierachy_Guidance_Links,MATCH($H47,LEFT(I_LoE_Hierachy_L2Name,255),0),7)</f>
        <v>0</v>
      </c>
      <c r="U47" s="74"/>
      <c r="V47" s="449" t="s">
        <v>217</v>
      </c>
      <c r="W47" s="449" t="s">
        <v>217</v>
      </c>
      <c r="X47" s="449" t="s">
        <v>217</v>
      </c>
      <c r="Y47" s="449" t="s">
        <v>217</v>
      </c>
      <c r="Z47" s="449" t="s">
        <v>217</v>
      </c>
      <c r="AA47" s="449" t="s">
        <v>217</v>
      </c>
      <c r="AB47" s="70"/>
      <c r="AC47" s="6"/>
      <c r="AD47" s="522" t="s">
        <v>218</v>
      </c>
      <c r="AE47" s="522" t="s">
        <v>217</v>
      </c>
      <c r="AF47" s="522" t="s">
        <v>218</v>
      </c>
      <c r="AG47" s="70"/>
      <c r="AH47" s="6"/>
      <c r="AI47" s="243" t="str" cm="1">
        <f t="array" ref="AI47">_xlfn.TEXTJOIN(" ; ",TRUE,_xlfn._xlws.FILTER(V$12:AF$12,V47:AF47="Yes","LoE is never called"))</f>
        <v>Equipment ; ICT ; Infrastructure ; Policy ; Service ; Support ; OBC/ OBC RN</v>
      </c>
      <c r="AJ47" s="6"/>
      <c r="AK47" s="38"/>
      <c r="AL47" s="6"/>
      <c r="AM47" s="523" cm="1">
        <f t="array" ref="AM47">SUM(IF(ISBLANK(V47:AA47),1,0))</f>
        <v>0</v>
      </c>
      <c r="AN47" s="523" cm="1">
        <f t="array" ref="AN47">SUM(IF(ISBLANK(AD47:AF47),1,0))</f>
        <v>0</v>
      </c>
      <c r="AO47" s="6"/>
      <c r="AP47" s="432"/>
    </row>
    <row r="48" spans="1:42" ht="24.65" customHeight="1" x14ac:dyDescent="0.35">
      <c r="A48" s="80">
        <f t="shared" si="0"/>
        <v>0</v>
      </c>
      <c r="B48" s="6"/>
      <c r="C48" s="418">
        <f t="shared" si="1"/>
        <v>36</v>
      </c>
      <c r="D48" s="237" t="str" cm="1">
        <f t="array" ref="D48">IF(ISERROR(INDEX(I_LoE_Hierachy_L1Name,_xlfn.XMATCH('Input - LOEList (Admin)'!H48,I_LoE_Hierachy_L2Name,0))),"",INDEX(I_LoE_Hierachy_L1Name,_xlfn.XMATCH('Input - LOEList (Admin)'!H48,I_LoE_Hierachy_L2Name,0)))</f>
        <v>Is there evidence of suitable objective analysis of an appropriate short-list of options to deliver the military / business capability need, which must include Business as Usual and a Do Minimum?</v>
      </c>
      <c r="E48" s="237" t="str" cm="1">
        <f t="array" ref="E48">IF(ISERROR(INDEX(I_LoE_Hierachy_Case,_xlfn.XMATCH($H48,I_LoE_Hierachy_L2Name,0))),"",INDEX(I_LoE_Hierachy_Case,_xlfn.XMATCH($H48,I_LoE_Hierachy_L2Name,0)))</f>
        <v>Economic</v>
      </c>
      <c r="F48" s="238" t="str" cm="1">
        <f t="array" ref="F48">IF(ISERROR(INDEX(I_LoE_Hierachy_L1_Function,_xlfn.XMATCH($H48,I_LoE_Hierachy_L2Name,0))),"",INDEX(I_LoE_Hierachy_L1_Function,_xlfn.XMATCH($H48,I_LoE_Hierachy_L2Name,0)))</f>
        <v>Core - Analysis</v>
      </c>
      <c r="G48" s="237" t="str" cm="1">
        <f t="array" ref="G48">IF(ISERROR(INDEX(I_LoE_Hierachy_L2_Function,_xlfn.XMATCH($H48,I_LoE_Hierachy_L2Name,0))),"",INDEX(I_LoE_Hierachy_L2_Function,_xlfn.XMATCH($H48,I_LoE_Hierachy_L2Name,0)))</f>
        <v>Value for Money</v>
      </c>
      <c r="H48" s="519" t="str">
        <v>Is there evidence that, when the outsourcing activities currently undertaken by MOD staff is being considered, an appropriate VfM benchmark has been developed in accordance with the Business Improvement Policy</v>
      </c>
      <c r="I48" s="236" t="str">
        <f>VLOOKUP($H48,'Input - LOE Hierarchy (Admin)'!$L$13:$R$460,2, FALSE)</f>
        <v>Y</v>
      </c>
      <c r="J48" s="260" t="str">
        <f>VLOOKUP($H48,'Input - LOE Hierarchy (Admin)'!$L$13:$R$460,4, FALSE)</f>
        <v>N</v>
      </c>
      <c r="K48" s="520">
        <f>IFERROR(MATCH($H48,'LOE Hierarchy'!$I$11:$I$460, 0),"")</f>
        <v>66</v>
      </c>
      <c r="L48" s="239" t="str" cm="1">
        <f t="array" ref="L48">IF(ISERROR(INDEX(I_LoE_Hierachy_Evidence_Examples,_xlfn.XMATCH($H48,I_LoE_Hierachy_L2Name,0))),"",INDEX(I_LoE_Hierachy_Evidence_Examples,_xlfn.XMATCH($H48,I_LoE_Hierachy_L2Name,0)))</f>
        <v>Business Improvement Policy</v>
      </c>
      <c r="M48" s="85"/>
      <c r="N48" s="240" t="str" cm="1">
        <f t="array" ref="N48">INDEX(I_LoE_Hierachy_Guidance_Links,MATCH($H48,LEFT(I_LoE_Hierachy_L2Name,255),0),1)</f>
        <v xml:space="preserve"> JSP507 Investment Appraisal and Evaluation - E4</v>
      </c>
      <c r="O48" s="238" t="str" cm="1">
        <f t="array" ref="O48">INDEX(I_LoE_Hierachy_Guidance_Links,MATCH($H48,LEFT(I_LoE_Hierachy_L2Name,255),0),2)</f>
        <v>Magenta Book  - E2</v>
      </c>
      <c r="P48" s="238" t="str" cm="1">
        <f t="array" ref="P48">INDEX(I_LoE_Hierachy_Guidance_Links,MATCH($H48,LEFT(I_LoE_Hierachy_L2Name,255),0),3)</f>
        <v>Value For Money  - E11</v>
      </c>
      <c r="Q48" s="238" t="str" cm="1">
        <f t="array" ref="Q48">INDEX(I_LoE_Hierachy_Guidance_Links,MATCH($H48,LEFT(I_LoE_Hierachy_L2Name,255),0),4)</f>
        <v>Outsourcing Playbook - E12</v>
      </c>
      <c r="R48" s="238" cm="1">
        <f t="array" ref="R48">INDEX(I_LoE_Hierachy_Guidance_Links,MATCH($H48,LEFT(I_LoE_Hierachy_L2Name,255),0),5)</f>
        <v>0</v>
      </c>
      <c r="S48" s="238" cm="1">
        <f t="array" ref="S48">INDEX(I_LoE_Hierachy_Guidance_Links,MATCH($H48,LEFT(I_LoE_Hierachy_L2Name,255),0),6)</f>
        <v>0</v>
      </c>
      <c r="T48" s="238" cm="1">
        <f t="array" ref="T48">INDEX(I_LoE_Hierachy_Guidance_Links,MATCH($H48,LEFT(I_LoE_Hierachy_L2Name,255),0),7)</f>
        <v>0</v>
      </c>
      <c r="U48" s="74"/>
      <c r="V48" s="449" t="s">
        <v>218</v>
      </c>
      <c r="W48" s="449" t="s">
        <v>218</v>
      </c>
      <c r="X48" s="449" t="s">
        <v>218</v>
      </c>
      <c r="Y48" s="449" t="s">
        <v>217</v>
      </c>
      <c r="Z48" s="449" t="s">
        <v>217</v>
      </c>
      <c r="AA48" s="449" t="s">
        <v>217</v>
      </c>
      <c r="AB48" s="70"/>
      <c r="AC48" s="6"/>
      <c r="AD48" s="522" t="s">
        <v>218</v>
      </c>
      <c r="AE48" s="522" t="s">
        <v>217</v>
      </c>
      <c r="AF48" s="522" t="s">
        <v>218</v>
      </c>
      <c r="AG48" s="70"/>
      <c r="AH48" s="6"/>
      <c r="AI48" s="243" t="str" cm="1">
        <f t="array" ref="AI48">_xlfn.TEXTJOIN(" ; ",TRUE,_xlfn._xlws.FILTER(V$12:AF$12,V48:AF48="Yes","LoE is never called"))</f>
        <v>Policy ; Service ; Support ; OBC/ OBC RN</v>
      </c>
      <c r="AJ48" s="6"/>
      <c r="AK48" s="38"/>
      <c r="AL48" s="6"/>
      <c r="AM48" s="523" cm="1">
        <f t="array" ref="AM48">SUM(IF(ISBLANK(V48:AA48),1,0))</f>
        <v>0</v>
      </c>
      <c r="AN48" s="523" cm="1">
        <f t="array" ref="AN48">SUM(IF(ISBLANK(AD48:AF48),1,0))</f>
        <v>0</v>
      </c>
      <c r="AO48" s="6"/>
      <c r="AP48" s="432"/>
    </row>
    <row r="49" spans="1:42" ht="24.65" customHeight="1" x14ac:dyDescent="0.35">
      <c r="A49" s="80">
        <f t="shared" si="0"/>
        <v>0</v>
      </c>
      <c r="B49" s="6"/>
      <c r="C49" s="418">
        <f t="shared" si="1"/>
        <v>37</v>
      </c>
      <c r="D49" s="237" t="str" cm="1">
        <f t="array" ref="D49">IF(ISERROR(INDEX(I_LoE_Hierachy_L1Name,_xlfn.XMATCH('Input - LOEList (Admin)'!H49,I_LoE_Hierachy_L2Name,0))),"",INDEX(I_LoE_Hierachy_L1Name,_xlfn.XMATCH('Input - LOEList (Admin)'!H49,I_LoE_Hierachy_L2Name,0)))</f>
        <v>For the preferred option is there evidence that Value for Money will be suitably considered during formal market engagement?</v>
      </c>
      <c r="E49" s="237" t="str" cm="1">
        <f t="array" ref="E49">IF(ISERROR(INDEX(I_LoE_Hierachy_Case,_xlfn.XMATCH($H49,I_LoE_Hierachy_L2Name,0))),"",INDEX(I_LoE_Hierachy_Case,_xlfn.XMATCH($H49,I_LoE_Hierachy_L2Name,0)))</f>
        <v>Economic</v>
      </c>
      <c r="F49" s="238" t="str" cm="1">
        <f t="array" ref="F49">IF(ISERROR(INDEX(I_LoE_Hierachy_L1_Function,_xlfn.XMATCH($H49,I_LoE_Hierachy_L2Name,0))),"",INDEX(I_LoE_Hierachy_L1_Function,_xlfn.XMATCH($H49,I_LoE_Hierachy_L2Name,0)))</f>
        <v>Core - Analysis</v>
      </c>
      <c r="G49" s="237" t="str" cm="1">
        <f t="array" ref="G49">IF(ISERROR(INDEX(I_LoE_Hierachy_L2_Function,_xlfn.XMATCH($H49,I_LoE_Hierachy_L2Name,0))),"",INDEX(I_LoE_Hierachy_L2_Function,_xlfn.XMATCH($H49,I_LoE_Hierachy_L2Name,0)))</f>
        <v>Appraisal</v>
      </c>
      <c r="H49" s="519" t="str">
        <v>Is there evidence of a robust plan to compare market proposals (compared against benchmark where appropriate)?</v>
      </c>
      <c r="I49" s="236" t="str">
        <f>VLOOKUP($H49,'Input - LOE Hierarchy (Admin)'!$L$13:$R$460,2, FALSE)</f>
        <v>Y</v>
      </c>
      <c r="J49" s="260" t="str">
        <f>VLOOKUP($H49,'Input - LOE Hierarchy (Admin)'!$L$13:$R$460,4, FALSE)</f>
        <v>N</v>
      </c>
      <c r="K49" s="520">
        <f>IFERROR(MATCH($H49,'LOE Hierarchy'!$I$11:$I$460, 0),"")</f>
        <v>67</v>
      </c>
      <c r="L49" s="239" t="str" cm="1">
        <f t="array" ref="L49">IF(ISERROR(INDEX(I_LoE_Hierachy_Evidence_Examples,_xlfn.XMATCH($H49,I_LoE_Hierachy_L2Name,0))),"",INDEX(I_LoE_Hierachy_Evidence_Examples,_xlfn.XMATCH($H49,I_LoE_Hierachy_L2Name,0)))</f>
        <v>Draft Tender Evaluation Strategy &amp; Criteria
Engagement with Economic Scrutiny</v>
      </c>
      <c r="M49" s="85"/>
      <c r="N49" s="240" t="str" cm="1">
        <f t="array" ref="N49">INDEX(I_LoE_Hierachy_Guidance_Links,MATCH($H49,LEFT(I_LoE_Hierachy_L2Name,255),0),1)</f>
        <v xml:space="preserve"> JSP507 Investment Appraisal and Evaluation - E4</v>
      </c>
      <c r="O49" s="238" t="str" cm="1">
        <f t="array" ref="O49">INDEX(I_LoE_Hierachy_Guidance_Links,MATCH($H49,LEFT(I_LoE_Hierachy_L2Name,255),0),2)</f>
        <v>Magenta Book  - E2</v>
      </c>
      <c r="P49" s="238" t="str" cm="1">
        <f t="array" ref="P49">INDEX(I_LoE_Hierachy_Guidance_Links,MATCH($H49,LEFT(I_LoE_Hierachy_L2Name,255),0),3)</f>
        <v>Value For Money  - E11</v>
      </c>
      <c r="Q49" s="238" t="str" cm="1">
        <f t="array" ref="Q49">INDEX(I_LoE_Hierachy_Guidance_Links,MATCH($H49,LEFT(I_LoE_Hierachy_L2Name,255),0),4)</f>
        <v>Evaluation Hub  - E4</v>
      </c>
      <c r="R49" s="238" cm="1">
        <f t="array" ref="R49">INDEX(I_LoE_Hierachy_Guidance_Links,MATCH($H49,LEFT(I_LoE_Hierachy_L2Name,255),0),5)</f>
        <v>0</v>
      </c>
      <c r="S49" s="238" cm="1">
        <f t="array" ref="S49">INDEX(I_LoE_Hierachy_Guidance_Links,MATCH($H49,LEFT(I_LoE_Hierachy_L2Name,255),0),6)</f>
        <v>0</v>
      </c>
      <c r="T49" s="238" cm="1">
        <f t="array" ref="T49">INDEX(I_LoE_Hierachy_Guidance_Links,MATCH($H49,LEFT(I_LoE_Hierachy_L2Name,255),0),7)</f>
        <v>0</v>
      </c>
      <c r="U49" s="74"/>
      <c r="V49" s="449" t="s">
        <v>217</v>
      </c>
      <c r="W49" s="449" t="s">
        <v>217</v>
      </c>
      <c r="X49" s="449" t="s">
        <v>217</v>
      </c>
      <c r="Y49" s="449" t="s">
        <v>217</v>
      </c>
      <c r="Z49" s="449" t="s">
        <v>217</v>
      </c>
      <c r="AA49" s="449" t="s">
        <v>217</v>
      </c>
      <c r="AB49" s="70"/>
      <c r="AC49" s="6"/>
      <c r="AD49" s="522" t="s">
        <v>218</v>
      </c>
      <c r="AE49" s="522" t="s">
        <v>217</v>
      </c>
      <c r="AF49" s="522" t="s">
        <v>218</v>
      </c>
      <c r="AG49" s="70"/>
      <c r="AH49" s="6"/>
      <c r="AI49" s="243" t="str" cm="1">
        <f t="array" ref="AI49">_xlfn.TEXTJOIN(" ; ",TRUE,_xlfn._xlws.FILTER(V$12:AF$12,V49:AF49="Yes","LoE is never called"))</f>
        <v>Equipment ; ICT ; Infrastructure ; Policy ; Service ; Support ; OBC/ OBC RN</v>
      </c>
      <c r="AJ49" s="6"/>
      <c r="AK49" s="38"/>
      <c r="AL49" s="6"/>
      <c r="AM49" s="523" cm="1">
        <f t="array" ref="AM49">SUM(IF(ISBLANK(V49:AA49),1,0))</f>
        <v>0</v>
      </c>
      <c r="AN49" s="523" cm="1">
        <f t="array" ref="AN49">SUM(IF(ISBLANK(AD49:AF49),1,0))</f>
        <v>0</v>
      </c>
      <c r="AO49" s="6"/>
      <c r="AP49" s="432"/>
    </row>
    <row r="50" spans="1:42" ht="24.65" customHeight="1" x14ac:dyDescent="0.35">
      <c r="A50" s="80">
        <f t="shared" si="0"/>
        <v>0</v>
      </c>
      <c r="B50" s="6"/>
      <c r="C50" s="418">
        <f t="shared" si="1"/>
        <v>38</v>
      </c>
      <c r="D50" s="237" t="str" cm="1">
        <f t="array" ref="D50">IF(ISERROR(INDEX(I_LoE_Hierachy_L1Name,_xlfn.XMATCH('Input - LOEList (Admin)'!H50,I_LoE_Hierachy_L2Name,0))),"",INDEX(I_LoE_Hierachy_L1Name,_xlfn.XMATCH('Input - LOEList (Admin)'!H50,I_LoE_Hierachy_L2Name,0)))</f>
        <v>For the preferred option is there evidence that Value for Money will be suitably considered during formal market engagement?</v>
      </c>
      <c r="E50" s="237" t="str" cm="1">
        <f t="array" ref="E50">IF(ISERROR(INDEX(I_LoE_Hierachy_Case,_xlfn.XMATCH($H50,I_LoE_Hierachy_L2Name,0))),"",INDEX(I_LoE_Hierachy_Case,_xlfn.XMATCH($H50,I_LoE_Hierachy_L2Name,0)))</f>
        <v>Economic</v>
      </c>
      <c r="F50" s="238" t="str" cm="1">
        <f t="array" ref="F50">IF(ISERROR(INDEX(I_LoE_Hierachy_L1_Function,_xlfn.XMATCH($H50,I_LoE_Hierachy_L2Name,0))),"",INDEX(I_LoE_Hierachy_L1_Function,_xlfn.XMATCH($H50,I_LoE_Hierachy_L2Name,0)))</f>
        <v>Core - Analysis</v>
      </c>
      <c r="G50" s="237" t="str" cm="1">
        <f t="array" ref="G50">IF(ISERROR(INDEX(I_LoE_Hierachy_L2_Function,_xlfn.XMATCH($H50,I_LoE_Hierachy_L2Name,0))),"",INDEX(I_LoE_Hierachy_L2_Function,_xlfn.XMATCH($H50,I_LoE_Hierachy_L2Name,0)))</f>
        <v>Single Sourcing</v>
      </c>
      <c r="H50" s="519" t="str">
        <v>For all single source procurements is there evidence that there is a robust 'should cost' comparator against which to assess VfM?</v>
      </c>
      <c r="I50" s="236" t="str">
        <f>VLOOKUP($H50,'Input - LOE Hierarchy (Admin)'!$L$13:$R$460,2, FALSE)</f>
        <v>N</v>
      </c>
      <c r="J50" s="260" t="str">
        <f>VLOOKUP($H50,'Input - LOE Hierarchy (Admin)'!$L$13:$R$460,4, FALSE)</f>
        <v>N</v>
      </c>
      <c r="K50" s="520">
        <f>IFERROR(MATCH($H50,'LOE Hierarchy'!$I$11:$I$460, 0),"")</f>
        <v>69</v>
      </c>
      <c r="L50" s="239" t="str" cm="1">
        <f t="array" ref="L50">IF(ISERROR(INDEX(I_LoE_Hierachy_Evidence_Examples,_xlfn.XMATCH($H50,I_LoE_Hierachy_L2Name,0))),"",INDEX(I_LoE_Hierachy_Evidence_Examples,_xlfn.XMATCH($H50,I_LoE_Hierachy_L2Name,0)))</f>
        <v>Cost Comparator</v>
      </c>
      <c r="M50" s="85"/>
      <c r="N50" s="240" t="str" cm="1">
        <f t="array" ref="N50">INDEX(I_LoE_Hierachy_Guidance_Links,MATCH($H50,LEFT(I_LoE_Hierachy_L2Name,255),0),1)</f>
        <v>Outsourcing Playbook - E12</v>
      </c>
      <c r="O50" s="238" t="str" cm="1">
        <f t="array" ref="O50">INDEX(I_LoE_Hierachy_Guidance_Links,MATCH($H50,LEFT(I_LoE_Hierachy_L2Name,255),0),2)</f>
        <v>Magenta Book  - E2</v>
      </c>
      <c r="P50" s="238" t="str" cm="1">
        <f t="array" ref="P50">INDEX(I_LoE_Hierachy_Guidance_Links,MATCH($H50,LEFT(I_LoE_Hierachy_L2Name,255),0),3)</f>
        <v>Value For Money  - E11</v>
      </c>
      <c r="Q50" s="238" cm="1">
        <f t="array" ref="Q50">INDEX(I_LoE_Hierachy_Guidance_Links,MATCH($H50,LEFT(I_LoE_Hierachy_L2Name,255),0),4)</f>
        <v>0</v>
      </c>
      <c r="R50" s="238" cm="1">
        <f t="array" ref="R50">INDEX(I_LoE_Hierachy_Guidance_Links,MATCH($H50,LEFT(I_LoE_Hierachy_L2Name,255),0),5)</f>
        <v>0</v>
      </c>
      <c r="S50" s="238" cm="1">
        <f t="array" ref="S50">INDEX(I_LoE_Hierachy_Guidance_Links,MATCH($H50,LEFT(I_LoE_Hierachy_L2Name,255),0),6)</f>
        <v>0</v>
      </c>
      <c r="T50" s="238" cm="1">
        <f t="array" ref="T50">INDEX(I_LoE_Hierachy_Guidance_Links,MATCH($H50,LEFT(I_LoE_Hierachy_L2Name,255),0),7)</f>
        <v>0</v>
      </c>
      <c r="U50" s="74"/>
      <c r="V50" s="449" t="s">
        <v>217</v>
      </c>
      <c r="W50" s="449" t="s">
        <v>217</v>
      </c>
      <c r="X50" s="449" t="s">
        <v>217</v>
      </c>
      <c r="Y50" s="449" t="s">
        <v>217</v>
      </c>
      <c r="Z50" s="449" t="s">
        <v>217</v>
      </c>
      <c r="AA50" s="449" t="s">
        <v>217</v>
      </c>
      <c r="AB50" s="70"/>
      <c r="AC50" s="6"/>
      <c r="AD50" s="522" t="s">
        <v>218</v>
      </c>
      <c r="AE50" s="522" t="s">
        <v>217</v>
      </c>
      <c r="AF50" s="522" t="s">
        <v>218</v>
      </c>
      <c r="AG50" s="70"/>
      <c r="AH50" s="6"/>
      <c r="AI50" s="243" t="str" cm="1">
        <f t="array" ref="AI50">_xlfn.TEXTJOIN(" ; ",TRUE,_xlfn._xlws.FILTER(V$12:AF$12,V50:AF50="Yes","LoE is never called"))</f>
        <v>Equipment ; ICT ; Infrastructure ; Policy ; Service ; Support ; OBC/ OBC RN</v>
      </c>
      <c r="AJ50" s="6"/>
      <c r="AK50" s="38"/>
      <c r="AL50" s="6"/>
      <c r="AM50" s="523" cm="1">
        <f t="array" ref="AM50">SUM(IF(ISBLANK(V50:AA50),1,0))</f>
        <v>0</v>
      </c>
      <c r="AN50" s="523" cm="1">
        <f t="array" ref="AN50">SUM(IF(ISBLANK(AD50:AF50),1,0))</f>
        <v>0</v>
      </c>
      <c r="AO50" s="6"/>
      <c r="AP50" s="432"/>
    </row>
    <row r="51" spans="1:42" ht="24.65" customHeight="1" x14ac:dyDescent="0.35">
      <c r="A51" s="80">
        <f t="shared" si="0"/>
        <v>0</v>
      </c>
      <c r="B51" s="6"/>
      <c r="C51" s="418">
        <f t="shared" si="1"/>
        <v>39</v>
      </c>
      <c r="D51" s="237" t="str" cm="1">
        <f t="array" ref="D51">IF(ISERROR(INDEX(I_LoE_Hierachy_L1Name,_xlfn.XMATCH('Input - LOEList (Admin)'!H51,I_LoE_Hierachy_L2Name,0))),"",INDEX(I_LoE_Hierachy_L1Name,_xlfn.XMATCH('Input - LOEList (Admin)'!H51,I_LoE_Hierachy_L2Name,0)))</f>
        <v>Is there evidence that the preferred option offers best value for money?</v>
      </c>
      <c r="E51" s="237" t="str" cm="1">
        <f t="array" ref="E51">IF(ISERROR(INDEX(I_LoE_Hierachy_Case,_xlfn.XMATCH($H51,I_LoE_Hierachy_L2Name,0))),"",INDEX(I_LoE_Hierachy_Case,_xlfn.XMATCH($H51,I_LoE_Hierachy_L2Name,0)))</f>
        <v>Economic</v>
      </c>
      <c r="F51" s="238" t="str" cm="1">
        <f t="array" ref="F51">IF(ISERROR(INDEX(I_LoE_Hierachy_L1_Function,_xlfn.XMATCH($H51,I_LoE_Hierachy_L2Name,0))),"",INDEX(I_LoE_Hierachy_L1_Function,_xlfn.XMATCH($H51,I_LoE_Hierachy_L2Name,0)))</f>
        <v>Core - Analysis</v>
      </c>
      <c r="G51" s="237" t="str" cm="1">
        <f t="array" ref="G51">IF(ISERROR(INDEX(I_LoE_Hierachy_L2_Function,_xlfn.XMATCH($H51,I_LoE_Hierachy_L2Name,0))),"",INDEX(I_LoE_Hierachy_L2_Function,_xlfn.XMATCH($H51,I_LoE_Hierachy_L2Name,0)))</f>
        <v>Value for Money</v>
      </c>
      <c r="H51" s="519" t="str">
        <v>Is there any evidence at FBC of fundamental changes that would indicate a need to re-open the option set?</v>
      </c>
      <c r="I51" s="236" t="str">
        <f>VLOOKUP($H51,'Input - LOE Hierarchy (Admin)'!$L$13:$R$460,2, FALSE)</f>
        <v>N</v>
      </c>
      <c r="J51" s="260" t="str">
        <f>VLOOKUP($H51,'Input - LOE Hierarchy (Admin)'!$L$13:$R$460,4, FALSE)</f>
        <v>N</v>
      </c>
      <c r="K51" s="520">
        <f>IFERROR(MATCH($H51,'LOE Hierarchy'!$I$11:$I$460, 0),"")</f>
        <v>70</v>
      </c>
      <c r="L51" s="239" t="str" cm="1">
        <f t="array" ref="L51">IF(ISERROR(INDEX(I_LoE_Hierachy_Evidence_Examples,_xlfn.XMATCH($H51,I_LoE_Hierachy_L2Name,0))),"",INDEX(I_LoE_Hierachy_Evidence_Examples,_xlfn.XMATCH($H51,I_LoE_Hierachy_L2Name,0)))</f>
        <v>Master Data and Assumptions List (MDAL) / Cost Data and Assumptions List (CDAL)
Assumptions and Dependencies Management Tool (ADaM) Report</v>
      </c>
      <c r="M51" s="85"/>
      <c r="N51" s="240" t="str" cm="1">
        <f t="array" ref="N51">INDEX(I_LoE_Hierachy_Guidance_Links,MATCH($H51,LEFT(I_LoE_Hierachy_L2Name,255),0),1)</f>
        <v xml:space="preserve"> JSP507 Investment Appraisal and Evaluation - E4</v>
      </c>
      <c r="O51" s="238" t="str" cm="1">
        <f t="array" ref="O51">INDEX(I_LoE_Hierachy_Guidance_Links,MATCH($H51,LEFT(I_LoE_Hierachy_L2Name,255),0),2)</f>
        <v>Magenta Book  - E2</v>
      </c>
      <c r="P51" s="238" t="str" cm="1">
        <f t="array" ref="P51">INDEX(I_LoE_Hierachy_Guidance_Links,MATCH($H51,LEFT(I_LoE_Hierachy_L2Name,255),0),3)</f>
        <v>Evaluation Hub  - E4</v>
      </c>
      <c r="Q51" s="238" cm="1">
        <f t="array" ref="Q51">INDEX(I_LoE_Hierachy_Guidance_Links,MATCH($H51,LEFT(I_LoE_Hierachy_L2Name,255),0),4)</f>
        <v>0</v>
      </c>
      <c r="R51" s="238" cm="1">
        <f t="array" ref="R51">INDEX(I_LoE_Hierachy_Guidance_Links,MATCH($H51,LEFT(I_LoE_Hierachy_L2Name,255),0),5)</f>
        <v>0</v>
      </c>
      <c r="S51" s="238" cm="1">
        <f t="array" ref="S51">INDEX(I_LoE_Hierachy_Guidance_Links,MATCH($H51,LEFT(I_LoE_Hierachy_L2Name,255),0),6)</f>
        <v>0</v>
      </c>
      <c r="T51" s="238" cm="1">
        <f t="array" ref="T51">INDEX(I_LoE_Hierachy_Guidance_Links,MATCH($H51,LEFT(I_LoE_Hierachy_L2Name,255),0),7)</f>
        <v>0</v>
      </c>
      <c r="U51" s="74"/>
      <c r="V51" s="449" t="s">
        <v>217</v>
      </c>
      <c r="W51" s="449" t="s">
        <v>217</v>
      </c>
      <c r="X51" s="449" t="s">
        <v>217</v>
      </c>
      <c r="Y51" s="449" t="s">
        <v>217</v>
      </c>
      <c r="Z51" s="449" t="s">
        <v>217</v>
      </c>
      <c r="AA51" s="449" t="s">
        <v>217</v>
      </c>
      <c r="AB51" s="70"/>
      <c r="AC51" s="6"/>
      <c r="AD51" s="522" t="s">
        <v>218</v>
      </c>
      <c r="AE51" s="522" t="s">
        <v>218</v>
      </c>
      <c r="AF51" s="522" t="s">
        <v>217</v>
      </c>
      <c r="AG51" s="70"/>
      <c r="AH51" s="6"/>
      <c r="AI51" s="243" t="str" cm="1">
        <f t="array" ref="AI51">_xlfn.TEXTJOIN(" ; ",TRUE,_xlfn._xlws.FILTER(V$12:AF$12,V51:AF51="Yes","LoE is never called"))</f>
        <v>Equipment ; ICT ; Infrastructure ; Policy ; Service ; Support ;  FBC/ FBC RN</v>
      </c>
      <c r="AJ51" s="6"/>
      <c r="AK51" s="38"/>
      <c r="AL51" s="6"/>
      <c r="AM51" s="523" cm="1">
        <f t="array" ref="AM51">SUM(IF(ISBLANK(V51:AA51),1,0))</f>
        <v>0</v>
      </c>
      <c r="AN51" s="523" cm="1">
        <f t="array" ref="AN51">SUM(IF(ISBLANK(AD51:AF51),1,0))</f>
        <v>0</v>
      </c>
      <c r="AO51" s="6"/>
      <c r="AP51" s="432"/>
    </row>
    <row r="52" spans="1:42" ht="24.65" customHeight="1" x14ac:dyDescent="0.35">
      <c r="A52" s="80">
        <f t="shared" si="0"/>
        <v>0</v>
      </c>
      <c r="B52" s="6"/>
      <c r="C52" s="418">
        <f t="shared" si="1"/>
        <v>40</v>
      </c>
      <c r="D52" s="237" t="str" cm="1">
        <f t="array" ref="D52">IF(ISERROR(INDEX(I_LoE_Hierachy_L1Name,_xlfn.XMATCH('Input - LOEList (Admin)'!H52,I_LoE_Hierachy_L2Name,0))),"",INDEX(I_LoE_Hierachy_L1Name,_xlfn.XMATCH('Input - LOEList (Admin)'!H52,I_LoE_Hierachy_L2Name,0)))</f>
        <v>Is there evidence that the preferred option offers best value for money?</v>
      </c>
      <c r="E52" s="237" t="str" cm="1">
        <f t="array" ref="E52">IF(ISERROR(INDEX(I_LoE_Hierachy_Case,_xlfn.XMATCH($H52,I_LoE_Hierachy_L2Name,0))),"",INDEX(I_LoE_Hierachy_Case,_xlfn.XMATCH($H52,I_LoE_Hierachy_L2Name,0)))</f>
        <v>Economic</v>
      </c>
      <c r="F52" s="238" t="str" cm="1">
        <f t="array" ref="F52">IF(ISERROR(INDEX(I_LoE_Hierachy_L1_Function,_xlfn.XMATCH($H52,I_LoE_Hierachy_L2Name,0))),"",INDEX(I_LoE_Hierachy_L1_Function,_xlfn.XMATCH($H52,I_LoE_Hierachy_L2Name,0)))</f>
        <v>Core - Analysis</v>
      </c>
      <c r="G52" s="237" t="str" cm="1">
        <f t="array" ref="G52">IF(ISERROR(INDEX(I_LoE_Hierachy_L2_Function,_xlfn.XMATCH($H52,I_LoE_Hierachy_L2Name,0))),"",INDEX(I_LoE_Hierachy_L2_Function,_xlfn.XMATCH($H52,I_LoE_Hierachy_L2Name,0)))</f>
        <v>Appraisal</v>
      </c>
      <c r="H52" s="519" t="str">
        <v>Is there evidence that the defined tender evaluation plan has been followed?</v>
      </c>
      <c r="I52" s="236" t="str">
        <f>VLOOKUP($H52,'Input - LOE Hierarchy (Admin)'!$L$13:$R$460,2, FALSE)</f>
        <v>N</v>
      </c>
      <c r="J52" s="260" t="str">
        <f>VLOOKUP($H52,'Input - LOE Hierarchy (Admin)'!$L$13:$R$460,4, FALSE)</f>
        <v>N</v>
      </c>
      <c r="K52" s="520">
        <f>IFERROR(MATCH($H52,'LOE Hierarchy'!$I$11:$I$460, 0),"")</f>
        <v>71</v>
      </c>
      <c r="L52" s="239" t="str" cm="1">
        <f t="array" ref="L52">IF(ISERROR(INDEX(I_LoE_Hierachy_Evidence_Examples,_xlfn.XMATCH($H52,I_LoE_Hierachy_L2Name,0))),"",INDEX(I_LoE_Hierachy_Evidence_Examples,_xlfn.XMATCH($H52,I_LoE_Hierachy_L2Name,0)))</f>
        <v>Tender Evaluation Report
Updated Investment Appraisal
Operational Analysis Supporting Paper</v>
      </c>
      <c r="M52" s="85"/>
      <c r="N52" s="240" t="str" cm="1">
        <f t="array" ref="N52">INDEX(I_LoE_Hierachy_Guidance_Links,MATCH($H52,LEFT(I_LoE_Hierachy_L2Name,255),0),1)</f>
        <v xml:space="preserve"> JSP507 Investment Appraisal and Evaluation - E4</v>
      </c>
      <c r="O52" s="238" t="str" cm="1">
        <f t="array" ref="O52">INDEX(I_LoE_Hierachy_Guidance_Links,MATCH($H52,LEFT(I_LoE_Hierachy_L2Name,255),0),2)</f>
        <v>Magenta Book  - E2</v>
      </c>
      <c r="P52" s="238" t="str" cm="1">
        <f t="array" ref="P52">INDEX(I_LoE_Hierachy_Guidance_Links,MATCH($H52,LEFT(I_LoE_Hierachy_L2Name,255),0),3)</f>
        <v>Analysis and Modelling  - E13</v>
      </c>
      <c r="Q52" s="238" cm="1">
        <f t="array" ref="Q52">INDEX(I_LoE_Hierachy_Guidance_Links,MATCH($H52,LEFT(I_LoE_Hierachy_L2Name,255),0),4)</f>
        <v>0</v>
      </c>
      <c r="R52" s="238" cm="1">
        <f t="array" ref="R52">INDEX(I_LoE_Hierachy_Guidance_Links,MATCH($H52,LEFT(I_LoE_Hierachy_L2Name,255),0),5)</f>
        <v>0</v>
      </c>
      <c r="S52" s="238" cm="1">
        <f t="array" ref="S52">INDEX(I_LoE_Hierachy_Guidance_Links,MATCH($H52,LEFT(I_LoE_Hierachy_L2Name,255),0),6)</f>
        <v>0</v>
      </c>
      <c r="T52" s="238" cm="1">
        <f t="array" ref="T52">INDEX(I_LoE_Hierachy_Guidance_Links,MATCH($H52,LEFT(I_LoE_Hierachy_L2Name,255),0),7)</f>
        <v>0</v>
      </c>
      <c r="U52" s="74"/>
      <c r="V52" s="449" t="s">
        <v>217</v>
      </c>
      <c r="W52" s="449" t="s">
        <v>217</v>
      </c>
      <c r="X52" s="449" t="s">
        <v>217</v>
      </c>
      <c r="Y52" s="449" t="s">
        <v>218</v>
      </c>
      <c r="Z52" s="449" t="s">
        <v>217</v>
      </c>
      <c r="AA52" s="449" t="s">
        <v>217</v>
      </c>
      <c r="AB52" s="70"/>
      <c r="AC52" s="6"/>
      <c r="AD52" s="522" t="s">
        <v>218</v>
      </c>
      <c r="AE52" s="522" t="s">
        <v>218</v>
      </c>
      <c r="AF52" s="522" t="s">
        <v>217</v>
      </c>
      <c r="AG52" s="70"/>
      <c r="AH52" s="6"/>
      <c r="AI52" s="243" t="str" cm="1">
        <f t="array" ref="AI52">_xlfn.TEXTJOIN(" ; ",TRUE,_xlfn._xlws.FILTER(V$12:AF$12,V52:AF52="Yes","LoE is never called"))</f>
        <v>Equipment ; ICT ; Infrastructure ; Service ; Support ;  FBC/ FBC RN</v>
      </c>
      <c r="AJ52" s="6"/>
      <c r="AK52" s="38"/>
      <c r="AL52" s="6"/>
      <c r="AM52" s="523" cm="1">
        <f t="array" ref="AM52">SUM(IF(ISBLANK(V52:AA52),1,0))</f>
        <v>0</v>
      </c>
      <c r="AN52" s="523" cm="1">
        <f t="array" ref="AN52">SUM(IF(ISBLANK(AD52:AF52),1,0))</f>
        <v>0</v>
      </c>
      <c r="AO52" s="6"/>
      <c r="AP52" s="432"/>
    </row>
    <row r="53" spans="1:42" ht="24.65" customHeight="1" x14ac:dyDescent="0.35">
      <c r="A53" s="80">
        <f t="shared" si="0"/>
        <v>0</v>
      </c>
      <c r="B53" s="6"/>
      <c r="C53" s="418">
        <f t="shared" si="1"/>
        <v>41</v>
      </c>
      <c r="D53" s="237" t="str" cm="1">
        <f t="array" ref="D53">IF(ISERROR(INDEX(I_LoE_Hierachy_L1Name,_xlfn.XMATCH('Input - LOEList (Admin)'!H53,I_LoE_Hierachy_L2Name,0))),"",INDEX(I_LoE_Hierachy_L1Name,_xlfn.XMATCH('Input - LOEList (Admin)'!H53,I_LoE_Hierachy_L2Name,0)))</f>
        <v>Is there evidence that the preferred option offers best value for money?</v>
      </c>
      <c r="E53" s="237" t="str" cm="1">
        <f t="array" ref="E53">IF(ISERROR(INDEX(I_LoE_Hierachy_Case,_xlfn.XMATCH($H53,I_LoE_Hierachy_L2Name,0))),"",INDEX(I_LoE_Hierachy_Case,_xlfn.XMATCH($H53,I_LoE_Hierachy_L2Name,0)))</f>
        <v>Economic</v>
      </c>
      <c r="F53" s="238" t="str" cm="1">
        <f t="array" ref="F53">IF(ISERROR(INDEX(I_LoE_Hierachy_L1_Function,_xlfn.XMATCH($H53,I_LoE_Hierachy_L2Name,0))),"",INDEX(I_LoE_Hierachy_L1_Function,_xlfn.XMATCH($H53,I_LoE_Hierachy_L2Name,0)))</f>
        <v>Core - Analysis</v>
      </c>
      <c r="G53" s="237" t="str" cm="1">
        <f t="array" ref="G53">IF(ISERROR(INDEX(I_LoE_Hierachy_L2_Function,_xlfn.XMATCH($H53,I_LoE_Hierachy_L2Name,0))),"",INDEX(I_LoE_Hierachy_L2_Function,_xlfn.XMATCH($H53,I_LoE_Hierachy_L2Name,0)))</f>
        <v>Value for Money</v>
      </c>
      <c r="H53" s="519" t="str">
        <v>Is there suitable evidence that overall Value for Money has been demonstrated?</v>
      </c>
      <c r="I53" s="236" t="str">
        <f>VLOOKUP($H53,'Input - LOE Hierarchy (Admin)'!$L$13:$R$460,2, FALSE)</f>
        <v>N</v>
      </c>
      <c r="J53" s="260" t="str">
        <f>VLOOKUP($H53,'Input - LOE Hierarchy (Admin)'!$L$13:$R$460,4, FALSE)</f>
        <v>N</v>
      </c>
      <c r="K53" s="520">
        <f>IFERROR(MATCH($H53,'LOE Hierarchy'!$I$11:$I$460, 0),"")</f>
        <v>72</v>
      </c>
      <c r="L53" s="239" t="str" cm="1">
        <f t="array" ref="L53">IF(ISERROR(INDEX(I_LoE_Hierachy_Evidence_Examples,_xlfn.XMATCH($H53,I_LoE_Hierachy_L2Name,0))),"",INDEX(I_LoE_Hierachy_Evidence_Examples,_xlfn.XMATCH($H53,I_LoE_Hierachy_L2Name,0)))</f>
        <v>Endorsed IA
Operational Analysis Supporting Paper</v>
      </c>
      <c r="M53" s="85"/>
      <c r="N53" s="240" t="str" cm="1">
        <f t="array" ref="N53">INDEX(I_LoE_Hierachy_Guidance_Links,MATCH($H53,LEFT(I_LoE_Hierachy_L2Name,255),0),1)</f>
        <v xml:space="preserve"> JSP507 Investment Appraisal and Evaluation - E4</v>
      </c>
      <c r="O53" s="238" t="str" cm="1">
        <f t="array" ref="O53">INDEX(I_LoE_Hierachy_Guidance_Links,MATCH($H53,LEFT(I_LoE_Hierachy_L2Name,255),0),2)</f>
        <v>Magenta Book  - E2</v>
      </c>
      <c r="P53" s="238" t="str" cm="1">
        <f t="array" ref="P53">INDEX(I_LoE_Hierachy_Guidance_Links,MATCH($H53,LEFT(I_LoE_Hierachy_L2Name,255),0),3)</f>
        <v>Evaluation Hub  - E4</v>
      </c>
      <c r="Q53" s="238" cm="1">
        <f t="array" ref="Q53">INDEX(I_LoE_Hierachy_Guidance_Links,MATCH($H53,LEFT(I_LoE_Hierachy_L2Name,255),0),4)</f>
        <v>0</v>
      </c>
      <c r="R53" s="238" cm="1">
        <f t="array" ref="R53">INDEX(I_LoE_Hierachy_Guidance_Links,MATCH($H53,LEFT(I_LoE_Hierachy_L2Name,255),0),5)</f>
        <v>0</v>
      </c>
      <c r="S53" s="238" cm="1">
        <f t="array" ref="S53">INDEX(I_LoE_Hierachy_Guidance_Links,MATCH($H53,LEFT(I_LoE_Hierachy_L2Name,255),0),6)</f>
        <v>0</v>
      </c>
      <c r="T53" s="238" cm="1">
        <f t="array" ref="T53">INDEX(I_LoE_Hierachy_Guidance_Links,MATCH($H53,LEFT(I_LoE_Hierachy_L2Name,255),0),7)</f>
        <v>0</v>
      </c>
      <c r="U53" s="74"/>
      <c r="V53" s="449" t="s">
        <v>217</v>
      </c>
      <c r="W53" s="449" t="s">
        <v>217</v>
      </c>
      <c r="X53" s="449" t="s">
        <v>217</v>
      </c>
      <c r="Y53" s="449" t="s">
        <v>217</v>
      </c>
      <c r="Z53" s="449" t="s">
        <v>217</v>
      </c>
      <c r="AA53" s="449" t="s">
        <v>217</v>
      </c>
      <c r="AB53" s="70"/>
      <c r="AC53" s="6"/>
      <c r="AD53" s="522" t="s">
        <v>218</v>
      </c>
      <c r="AE53" s="522" t="s">
        <v>218</v>
      </c>
      <c r="AF53" s="522" t="s">
        <v>217</v>
      </c>
      <c r="AG53" s="70"/>
      <c r="AH53" s="6"/>
      <c r="AI53" s="243" t="str" cm="1">
        <f t="array" ref="AI53">_xlfn.TEXTJOIN(" ; ",TRUE,_xlfn._xlws.FILTER(V$12:AF$12,V53:AF53="Yes","LoE is never called"))</f>
        <v>Equipment ; ICT ; Infrastructure ; Policy ; Service ; Support ;  FBC/ FBC RN</v>
      </c>
      <c r="AJ53" s="6"/>
      <c r="AK53" s="38"/>
      <c r="AL53" s="6"/>
      <c r="AM53" s="523" cm="1">
        <f t="array" ref="AM53">SUM(IF(ISBLANK(V53:AA53),1,0))</f>
        <v>0</v>
      </c>
      <c r="AN53" s="523" cm="1">
        <f t="array" ref="AN53">SUM(IF(ISBLANK(AD53:AF53),1,0))</f>
        <v>0</v>
      </c>
      <c r="AO53" s="6"/>
      <c r="AP53" s="432"/>
    </row>
    <row r="54" spans="1:42" ht="24.65" customHeight="1" x14ac:dyDescent="0.35">
      <c r="A54" s="80">
        <f t="shared" si="0"/>
        <v>0</v>
      </c>
      <c r="B54" s="6"/>
      <c r="C54" s="418">
        <f t="shared" si="1"/>
        <v>42</v>
      </c>
      <c r="D54" s="237" t="str" cm="1">
        <f t="array" ref="D54">IF(ISERROR(INDEX(I_LoE_Hierachy_L1Name,_xlfn.XMATCH('Input - LOEList (Admin)'!H54,I_LoE_Hierachy_L2Name,0))),"",INDEX(I_LoE_Hierachy_L1Name,_xlfn.XMATCH('Input - LOEList (Admin)'!H54,I_LoE_Hierachy_L2Name,0)))</f>
        <v>Is there evidence that the preferred option offers best value for money?</v>
      </c>
      <c r="E54" s="237" t="str" cm="1">
        <f t="array" ref="E54">IF(ISERROR(INDEX(I_LoE_Hierachy_Case,_xlfn.XMATCH($H54,I_LoE_Hierachy_L2Name,0))),"",INDEX(I_LoE_Hierachy_Case,_xlfn.XMATCH($H54,I_LoE_Hierachy_L2Name,0)))</f>
        <v>Economic</v>
      </c>
      <c r="F54" s="238" t="str" cm="1">
        <f t="array" ref="F54">IF(ISERROR(INDEX(I_LoE_Hierachy_L1_Function,_xlfn.XMATCH($H54,I_LoE_Hierachy_L2Name,0))),"",INDEX(I_LoE_Hierachy_L1_Function,_xlfn.XMATCH($H54,I_LoE_Hierachy_L2Name,0)))</f>
        <v>Core - Analysis</v>
      </c>
      <c r="G54" s="237" t="str" cm="1">
        <f t="array" ref="G54">IF(ISERROR(INDEX(I_LoE_Hierachy_L2_Function,_xlfn.XMATCH($H54,I_LoE_Hierachy_L2Name,0))),"",INDEX(I_LoE_Hierachy_L2_Function,_xlfn.XMATCH($H54,I_LoE_Hierachy_L2Name,0)))</f>
        <v>Cost Estimation</v>
      </c>
      <c r="H54" s="519" t="str">
        <v>Is there evidence that the Defence Economics Price Indices has been consulted and agreed indices to be applied in Variation of Price (VoP) clauses?</v>
      </c>
      <c r="I54" s="236" t="str">
        <f>VLOOKUP($H54,'Input - LOE Hierarchy (Admin)'!$L$13:$R$460,2, FALSE)</f>
        <v>N</v>
      </c>
      <c r="J54" s="260" t="str">
        <f>VLOOKUP($H54,'Input - LOE Hierarchy (Admin)'!$L$13:$R$460,4, FALSE)</f>
        <v>N</v>
      </c>
      <c r="K54" s="520">
        <f>IFERROR(MATCH($H54,'LOE Hierarchy'!$I$11:$I$460, 0),"")</f>
        <v>73</v>
      </c>
      <c r="L54" s="239" t="str" cm="1">
        <f t="array" ref="L54">IF(ISERROR(INDEX(I_LoE_Hierachy_Evidence_Examples,_xlfn.XMATCH($H54,I_LoE_Hierachy_L2Name,0))),"",INDEX(I_LoE_Hierachy_Evidence_Examples,_xlfn.XMATCH($H54,I_LoE_Hierachy_L2Name,0)))</f>
        <v>Email correspondence with Defence Economics Price Indices Team</v>
      </c>
      <c r="M54" s="85"/>
      <c r="N54" s="240" t="str" cm="1">
        <f t="array" ref="N54">INDEX(I_LoE_Hierachy_Guidance_Links,MATCH($H54,LEFT(I_LoE_Hierachy_L2Name,255),0),1)</f>
        <v>Variation Of Price - E14</v>
      </c>
      <c r="O54" s="238" t="str" cm="1">
        <f t="array" ref="O54">INDEX(I_LoE_Hierachy_Guidance_Links,MATCH($H54,LEFT(I_LoE_Hierachy_L2Name,255),0),2)</f>
        <v>Magenta Book  - E2</v>
      </c>
      <c r="P54" s="238" t="str" cm="1">
        <f t="array" ref="P54">INDEX(I_LoE_Hierachy_Guidance_Links,MATCH($H54,LEFT(I_LoE_Hierachy_L2Name,255),0),3)</f>
        <v>Evaluation Hub  - E4</v>
      </c>
      <c r="Q54" s="238" cm="1">
        <f t="array" ref="Q54">INDEX(I_LoE_Hierachy_Guidance_Links,MATCH($H54,LEFT(I_LoE_Hierachy_L2Name,255),0),4)</f>
        <v>0</v>
      </c>
      <c r="R54" s="238" cm="1">
        <f t="array" ref="R54">INDEX(I_LoE_Hierachy_Guidance_Links,MATCH($H54,LEFT(I_LoE_Hierachy_L2Name,255),0),5)</f>
        <v>0</v>
      </c>
      <c r="S54" s="238" cm="1">
        <f t="array" ref="S54">INDEX(I_LoE_Hierachy_Guidance_Links,MATCH($H54,LEFT(I_LoE_Hierachy_L2Name,255),0),6)</f>
        <v>0</v>
      </c>
      <c r="T54" s="238" cm="1">
        <f t="array" ref="T54">INDEX(I_LoE_Hierachy_Guidance_Links,MATCH($H54,LEFT(I_LoE_Hierachy_L2Name,255),0),7)</f>
        <v>0</v>
      </c>
      <c r="U54" s="74"/>
      <c r="V54" s="449" t="s">
        <v>217</v>
      </c>
      <c r="W54" s="449" t="s">
        <v>217</v>
      </c>
      <c r="X54" s="449" t="s">
        <v>217</v>
      </c>
      <c r="Y54" s="449" t="s">
        <v>218</v>
      </c>
      <c r="Z54" s="449" t="s">
        <v>217</v>
      </c>
      <c r="AA54" s="449" t="s">
        <v>217</v>
      </c>
      <c r="AB54" s="70"/>
      <c r="AC54" s="6"/>
      <c r="AD54" s="522" t="s">
        <v>218</v>
      </c>
      <c r="AE54" s="522" t="s">
        <v>218</v>
      </c>
      <c r="AF54" s="522" t="s">
        <v>217</v>
      </c>
      <c r="AG54" s="70"/>
      <c r="AH54" s="6"/>
      <c r="AI54" s="243" t="str" cm="1">
        <f t="array" ref="AI54">_xlfn.TEXTJOIN(" ; ",TRUE,_xlfn._xlws.FILTER(V$12:AF$12,V54:AF54="Yes","LoE is never called"))</f>
        <v>Equipment ; ICT ; Infrastructure ; Service ; Support ;  FBC/ FBC RN</v>
      </c>
      <c r="AJ54" s="6"/>
      <c r="AK54" s="38"/>
      <c r="AL54" s="6"/>
      <c r="AM54" s="523" cm="1">
        <f t="array" ref="AM54">SUM(IF(ISBLANK(V54:AA54),1,0))</f>
        <v>0</v>
      </c>
      <c r="AN54" s="523" cm="1">
        <f t="array" ref="AN54">SUM(IF(ISBLANK(AD54:AF54),1,0))</f>
        <v>0</v>
      </c>
      <c r="AO54" s="6"/>
      <c r="AP54" s="432"/>
    </row>
    <row r="55" spans="1:42" ht="24.65" customHeight="1" x14ac:dyDescent="0.35">
      <c r="A55" s="80">
        <f t="shared" si="0"/>
        <v>0</v>
      </c>
      <c r="B55" s="6"/>
      <c r="C55" s="418">
        <f t="shared" si="1"/>
        <v>43</v>
      </c>
      <c r="D55" s="237" t="str" cm="1">
        <f t="array" ref="D55">IF(ISERROR(INDEX(I_LoE_Hierachy_L1Name,_xlfn.XMATCH('Input - LOEList (Admin)'!H55,I_LoE_Hierachy_L2Name,0))),"",INDEX(I_LoE_Hierachy_L1Name,_xlfn.XMATCH('Input - LOEList (Admin)'!H55,I_LoE_Hierachy_L2Name,0)))</f>
        <v>Is there evidence of suitable project / programme evaluation taking place that is useful, proportionate, credible and robust?</v>
      </c>
      <c r="E55" s="237" t="str" cm="1">
        <f t="array" ref="E55">IF(ISERROR(INDEX(I_LoE_Hierachy_Case,_xlfn.XMATCH($H55,I_LoE_Hierachy_L2Name,0))),"",INDEX(I_LoE_Hierachy_Case,_xlfn.XMATCH($H55,I_LoE_Hierachy_L2Name,0)))</f>
        <v>Economic</v>
      </c>
      <c r="F55" s="238" t="str" cm="1">
        <f t="array" ref="F55">IF(ISERROR(INDEX(I_LoE_Hierachy_L1_Function,_xlfn.XMATCH($H55,I_LoE_Hierachy_L2Name,0))),"",INDEX(I_LoE_Hierachy_L1_Function,_xlfn.XMATCH($H55,I_LoE_Hierachy_L2Name,0)))</f>
        <v>Core - Analysis</v>
      </c>
      <c r="G55" s="237" t="str" cm="1">
        <f t="array" ref="G55">IF(ISERROR(INDEX(I_LoE_Hierachy_L2_Function,_xlfn.XMATCH($H55,I_LoE_Hierachy_L2Name,0))),"",INDEX(I_LoE_Hierachy_L2_Function,_xlfn.XMATCH($H55,I_LoE_Hierachy_L2Name,0)))</f>
        <v>Project Evaluation (Inc. LFE)</v>
      </c>
      <c r="H55" s="519" t="str">
        <v>Is there evidence of an outline Programme Evaluation Plan (PEP) with a focus on project rationale and proportionality?</v>
      </c>
      <c r="I55" s="236" t="str">
        <f>VLOOKUP($H55,'Input - LOE Hierarchy (Admin)'!$L$13:$R$460,2, FALSE)</f>
        <v>Y</v>
      </c>
      <c r="J55" s="260" t="str">
        <f>VLOOKUP($H55,'Input - LOE Hierarchy (Admin)'!$L$13:$R$460,4, FALSE)</f>
        <v>N</v>
      </c>
      <c r="K55" s="520">
        <f>IFERROR(MATCH($H55,'LOE Hierarchy'!$I$11:$I$460, 0),"")</f>
        <v>74</v>
      </c>
      <c r="L55" s="239" t="str" cm="1">
        <f t="array" ref="L55">IF(ISERROR(INDEX(I_LoE_Hierachy_Evidence_Examples,_xlfn.XMATCH($H55,I_LoE_Hierachy_L2Name,0))),"",INDEX(I_LoE_Hierachy_Evidence_Examples,_xlfn.XMATCH($H55,I_LoE_Hierachy_L2Name,0)))</f>
        <v xml:space="preserve">Project Evaluation Plan </v>
      </c>
      <c r="M55" s="85"/>
      <c r="N55" s="240" t="str" cm="1">
        <f t="array" ref="N55">INDEX(I_LoE_Hierachy_Guidance_Links,MATCH($H55,LEFT(I_LoE_Hierachy_L2Name,255),0),1)</f>
        <v xml:space="preserve"> JSP507 Investment Appraisal and Evaluation - E4</v>
      </c>
      <c r="O55" s="238" t="str" cm="1">
        <f t="array" ref="O55">INDEX(I_LoE_Hierachy_Guidance_Links,MATCH($H55,LEFT(I_LoE_Hierachy_L2Name,255),0),2)</f>
        <v>Magenta Book  - E2</v>
      </c>
      <c r="P55" s="238" t="str" cm="1">
        <f t="array" ref="P55">INDEX(I_LoE_Hierachy_Guidance_Links,MATCH($H55,LEFT(I_LoE_Hierachy_L2Name,255),0),3)</f>
        <v>Evaluation Hub  - E4</v>
      </c>
      <c r="Q55" s="238" cm="1">
        <f t="array" ref="Q55">INDEX(I_LoE_Hierachy_Guidance_Links,MATCH($H55,LEFT(I_LoE_Hierachy_L2Name,255),0),4)</f>
        <v>0</v>
      </c>
      <c r="R55" s="238" cm="1">
        <f t="array" ref="R55">INDEX(I_LoE_Hierachy_Guidance_Links,MATCH($H55,LEFT(I_LoE_Hierachy_L2Name,255),0),5)</f>
        <v>0</v>
      </c>
      <c r="S55" s="238" cm="1">
        <f t="array" ref="S55">INDEX(I_LoE_Hierachy_Guidance_Links,MATCH($H55,LEFT(I_LoE_Hierachy_L2Name,255),0),6)</f>
        <v>0</v>
      </c>
      <c r="T55" s="238" cm="1">
        <f t="array" ref="T55">INDEX(I_LoE_Hierachy_Guidance_Links,MATCH($H55,LEFT(I_LoE_Hierachy_L2Name,255),0),7)</f>
        <v>0</v>
      </c>
      <c r="U55" s="74"/>
      <c r="V55" s="449" t="s">
        <v>217</v>
      </c>
      <c r="W55" s="449" t="s">
        <v>217</v>
      </c>
      <c r="X55" s="449" t="s">
        <v>217</v>
      </c>
      <c r="Y55" s="449" t="s">
        <v>217</v>
      </c>
      <c r="Z55" s="449" t="s">
        <v>217</v>
      </c>
      <c r="AA55" s="449" t="s">
        <v>217</v>
      </c>
      <c r="AB55" s="70"/>
      <c r="AC55" s="6"/>
      <c r="AD55" s="522" t="s">
        <v>217</v>
      </c>
      <c r="AE55" s="522" t="s">
        <v>218</v>
      </c>
      <c r="AF55" s="522" t="s">
        <v>218</v>
      </c>
      <c r="AG55" s="70"/>
      <c r="AH55" s="6"/>
      <c r="AI55" s="243" t="str" cm="1">
        <f t="array" ref="AI55">_xlfn.TEXTJOIN(" ; ",TRUE,_xlfn._xlws.FILTER(V$12:AF$12,V55:AF55="Yes","LoE is never called"))</f>
        <v>Equipment ; ICT ; Infrastructure ; Policy ; Service ; Support ; SOC/ SOC RN</v>
      </c>
      <c r="AJ55" s="6"/>
      <c r="AK55" s="38"/>
      <c r="AL55" s="6"/>
      <c r="AM55" s="523" cm="1">
        <f t="array" ref="AM55">SUM(IF(ISBLANK(V55:AA55),1,0))</f>
        <v>0</v>
      </c>
      <c r="AN55" s="523" cm="1">
        <f t="array" ref="AN55">SUM(IF(ISBLANK(AD55:AF55),1,0))</f>
        <v>0</v>
      </c>
      <c r="AO55" s="6"/>
      <c r="AP55" s="432"/>
    </row>
    <row r="56" spans="1:42" ht="24.65" customHeight="1" x14ac:dyDescent="0.35">
      <c r="A56" s="80">
        <f t="shared" si="0"/>
        <v>0</v>
      </c>
      <c r="B56" s="6"/>
      <c r="C56" s="418">
        <f t="shared" si="1"/>
        <v>44</v>
      </c>
      <c r="D56" s="237" t="str" cm="1">
        <f t="array" ref="D56">IF(ISERROR(INDEX(I_LoE_Hierachy_L1Name,_xlfn.XMATCH('Input - LOEList (Admin)'!H56,I_LoE_Hierachy_L2Name,0))),"",INDEX(I_LoE_Hierachy_L1Name,_xlfn.XMATCH('Input - LOEList (Admin)'!H56,I_LoE_Hierachy_L2Name,0)))</f>
        <v>Is there evidence of suitable project / programme evaluation taking place that is useful, proportionate, credible and robust?</v>
      </c>
      <c r="E56" s="237" t="str" cm="1">
        <f t="array" ref="E56">IF(ISERROR(INDEX(I_LoE_Hierachy_Case,_xlfn.XMATCH($H56,I_LoE_Hierachy_L2Name,0))),"",INDEX(I_LoE_Hierachy_Case,_xlfn.XMATCH($H56,I_LoE_Hierachy_L2Name,0)))</f>
        <v>Economic</v>
      </c>
      <c r="F56" s="238" t="str" cm="1">
        <f t="array" ref="F56">IF(ISERROR(INDEX(I_LoE_Hierachy_L1_Function,_xlfn.XMATCH($H56,I_LoE_Hierachy_L2Name,0))),"",INDEX(I_LoE_Hierachy_L1_Function,_xlfn.XMATCH($H56,I_LoE_Hierachy_L2Name,0)))</f>
        <v>Core - Analysis</v>
      </c>
      <c r="G56" s="237" t="str" cm="1">
        <f t="array" ref="G56">IF(ISERROR(INDEX(I_LoE_Hierachy_L2_Function,_xlfn.XMATCH($H56,I_LoE_Hierachy_L2Name,0))),"",INDEX(I_LoE_Hierachy_L2_Function,_xlfn.XMATCH($H56,I_LoE_Hierachy_L2Name,0)))</f>
        <v>Project Evaluation (Inc. LFE)</v>
      </c>
      <c r="H56" s="519" t="str">
        <v>Is there evidence of a draft detailed Programme Evaluation Plan (PEP) describing expected evaluation activity through the life of the programme?</v>
      </c>
      <c r="I56" s="236" t="str">
        <f>VLOOKUP($H56,'Input - LOE Hierarchy (Admin)'!$L$13:$R$460,2, FALSE)</f>
        <v>Y</v>
      </c>
      <c r="J56" s="260" t="str">
        <f>VLOOKUP($H56,'Input - LOE Hierarchy (Admin)'!$L$13:$R$460,4, FALSE)</f>
        <v>Y</v>
      </c>
      <c r="K56" s="520">
        <f>IFERROR(MATCH($H56,'LOE Hierarchy'!$I$11:$I$460, 0),"")</f>
        <v>82</v>
      </c>
      <c r="L56" s="239" t="str" cm="1">
        <f t="array" ref="L56">IF(ISERROR(INDEX(I_LoE_Hierachy_Evidence_Examples,_xlfn.XMATCH($H56,I_LoE_Hierachy_L2Name,0))),"",INDEX(I_LoE_Hierachy_Evidence_Examples,_xlfn.XMATCH($H56,I_LoE_Hierachy_L2Name,0)))</f>
        <v xml:space="preserve">Project Evaluation Plan </v>
      </c>
      <c r="M56" s="85"/>
      <c r="N56" s="240" t="str" cm="1">
        <f t="array" ref="N56">INDEX(I_LoE_Hierachy_Guidance_Links,MATCH($H56,LEFT(I_LoE_Hierachy_L2Name,255),0),1)</f>
        <v xml:space="preserve"> JSP507 Investment Appraisal and Evaluation - E4</v>
      </c>
      <c r="O56" s="238" t="str" cm="1">
        <f t="array" ref="O56">INDEX(I_LoE_Hierachy_Guidance_Links,MATCH($H56,LEFT(I_LoE_Hierachy_L2Name,255),0),2)</f>
        <v>Magenta Book  - E2</v>
      </c>
      <c r="P56" s="238" t="str" cm="1">
        <f t="array" ref="P56">INDEX(I_LoE_Hierachy_Guidance_Links,MATCH($H56,LEFT(I_LoE_Hierachy_L2Name,255),0),3)</f>
        <v>Evaluation Hub  - E4</v>
      </c>
      <c r="Q56" s="238" cm="1">
        <f t="array" ref="Q56">INDEX(I_LoE_Hierachy_Guidance_Links,MATCH($H56,LEFT(I_LoE_Hierachy_L2Name,255),0),4)</f>
        <v>0</v>
      </c>
      <c r="R56" s="238" cm="1">
        <f t="array" ref="R56">INDEX(I_LoE_Hierachy_Guidance_Links,MATCH($H56,LEFT(I_LoE_Hierachy_L2Name,255),0),5)</f>
        <v>0</v>
      </c>
      <c r="S56" s="238" cm="1">
        <f t="array" ref="S56">INDEX(I_LoE_Hierachy_Guidance_Links,MATCH($H56,LEFT(I_LoE_Hierachy_L2Name,255),0),6)</f>
        <v>0</v>
      </c>
      <c r="T56" s="238" cm="1">
        <f t="array" ref="T56">INDEX(I_LoE_Hierachy_Guidance_Links,MATCH($H56,LEFT(I_LoE_Hierachy_L2Name,255),0),7)</f>
        <v>0</v>
      </c>
      <c r="U56" s="74"/>
      <c r="V56" s="449" t="s">
        <v>217</v>
      </c>
      <c r="W56" s="449" t="s">
        <v>217</v>
      </c>
      <c r="X56" s="449" t="s">
        <v>217</v>
      </c>
      <c r="Y56" s="449" t="s">
        <v>217</v>
      </c>
      <c r="Z56" s="449" t="s">
        <v>217</v>
      </c>
      <c r="AA56" s="449" t="s">
        <v>217</v>
      </c>
      <c r="AB56" s="70"/>
      <c r="AC56" s="6"/>
      <c r="AD56" s="522" t="s">
        <v>218</v>
      </c>
      <c r="AE56" s="522" t="s">
        <v>217</v>
      </c>
      <c r="AF56" s="522" t="s">
        <v>218</v>
      </c>
      <c r="AG56" s="70"/>
      <c r="AH56" s="6"/>
      <c r="AI56" s="243" t="str" cm="1">
        <f t="array" ref="AI56">_xlfn.TEXTJOIN(" ; ",TRUE,_xlfn._xlws.FILTER(V$12:AF$12,V56:AF56="Yes","LoE is never called"))</f>
        <v>Equipment ; ICT ; Infrastructure ; Policy ; Service ; Support ; OBC/ OBC RN</v>
      </c>
      <c r="AJ56" s="6"/>
      <c r="AK56" s="38"/>
      <c r="AL56" s="6"/>
      <c r="AM56" s="523" cm="1">
        <f t="array" ref="AM56">SUM(IF(ISBLANK(V56:AA56),1,0))</f>
        <v>0</v>
      </c>
      <c r="AN56" s="523" cm="1">
        <f t="array" ref="AN56">SUM(IF(ISBLANK(AD56:AF56),1,0))</f>
        <v>0</v>
      </c>
      <c r="AO56" s="6"/>
      <c r="AP56" s="432"/>
    </row>
    <row r="57" spans="1:42" ht="24.65" customHeight="1" x14ac:dyDescent="0.35">
      <c r="A57" s="80">
        <f t="shared" si="0"/>
        <v>0</v>
      </c>
      <c r="B57" s="6"/>
      <c r="C57" s="418">
        <f t="shared" si="1"/>
        <v>45</v>
      </c>
      <c r="D57" s="237" t="str" cm="1">
        <f t="array" ref="D57">IF(ISERROR(INDEX(I_LoE_Hierachy_L1Name,_xlfn.XMATCH('Input - LOEList (Admin)'!H57,I_LoE_Hierachy_L2Name,0))),"",INDEX(I_LoE_Hierachy_L1Name,_xlfn.XMATCH('Input - LOEList (Admin)'!H57,I_LoE_Hierachy_L2Name,0)))</f>
        <v>Is there evidence of suitable project / programme evaluation taking place that is useful, proportionate, credible and robust?</v>
      </c>
      <c r="E57" s="237" t="str" cm="1">
        <f t="array" ref="E57">IF(ISERROR(INDEX(I_LoE_Hierachy_Case,_xlfn.XMATCH($H57,I_LoE_Hierachy_L2Name,0))),"",INDEX(I_LoE_Hierachy_Case,_xlfn.XMATCH($H57,I_LoE_Hierachy_L2Name,0)))</f>
        <v>Economic</v>
      </c>
      <c r="F57" s="238" t="str" cm="1">
        <f t="array" ref="F57">IF(ISERROR(INDEX(I_LoE_Hierachy_L1_Function,_xlfn.XMATCH($H57,I_LoE_Hierachy_L2Name,0))),"",INDEX(I_LoE_Hierachy_L1_Function,_xlfn.XMATCH($H57,I_LoE_Hierachy_L2Name,0)))</f>
        <v>Core - Analysis</v>
      </c>
      <c r="G57" s="237" t="str" cm="1">
        <f t="array" ref="G57">IF(ISERROR(INDEX(I_LoE_Hierachy_L2_Function,_xlfn.XMATCH($H57,I_LoE_Hierachy_L2Name,0))),"",INDEX(I_LoE_Hierachy_L2_Function,_xlfn.XMATCH($H57,I_LoE_Hierachy_L2Name,0)))</f>
        <v>Project Evaluation (Inc. LFE)</v>
      </c>
      <c r="H57" s="519" t="str">
        <v>Is there evidence of comprehensive Programme Evaluation Plan with proportionate scoping, design, considered evaluation questions, and a high-level timetable?</v>
      </c>
      <c r="I57" s="236" t="str">
        <f>VLOOKUP($H57,'Input - LOE Hierarchy (Admin)'!$L$13:$R$460,2, FALSE)</f>
        <v>Y</v>
      </c>
      <c r="J57" s="260" t="str">
        <f>VLOOKUP($H57,'Input - LOE Hierarchy (Admin)'!$L$13:$R$460,4, FALSE)</f>
        <v>Y</v>
      </c>
      <c r="K57" s="520">
        <f>IFERROR(MATCH($H57,'LOE Hierarchy'!$I$11:$I$460, 0),"")</f>
        <v>94</v>
      </c>
      <c r="L57" s="239" t="str" cm="1">
        <f t="array" ref="L57">IF(ISERROR(INDEX(I_LoE_Hierachy_Evidence_Examples,_xlfn.XMATCH($H57,I_LoE_Hierachy_L2Name,0))),"",INDEX(I_LoE_Hierachy_Evidence_Examples,_xlfn.XMATCH($H57,I_LoE_Hierachy_L2Name,0)))</f>
        <v xml:space="preserve">Project Evaluation Plan </v>
      </c>
      <c r="M57" s="85"/>
      <c r="N57" s="240" t="str" cm="1">
        <f t="array" ref="N57">INDEX(I_LoE_Hierachy_Guidance_Links,MATCH($H57,LEFT(I_LoE_Hierachy_L2Name,255),0),1)</f>
        <v xml:space="preserve"> JSP507 Investment Appraisal and Evaluation - E4</v>
      </c>
      <c r="O57" s="238" t="str" cm="1">
        <f t="array" ref="O57">INDEX(I_LoE_Hierachy_Guidance_Links,MATCH($H57,LEFT(I_LoE_Hierachy_L2Name,255),0),2)</f>
        <v>Magenta Book  - E2</v>
      </c>
      <c r="P57" s="238" t="str" cm="1">
        <f t="array" ref="P57">INDEX(I_LoE_Hierachy_Guidance_Links,MATCH($H57,LEFT(I_LoE_Hierachy_L2Name,255),0),3)</f>
        <v>Evaluation Hub  - E4</v>
      </c>
      <c r="Q57" s="238" cm="1">
        <f t="array" ref="Q57">INDEX(I_LoE_Hierachy_Guidance_Links,MATCH($H57,LEFT(I_LoE_Hierachy_L2Name,255),0),4)</f>
        <v>0</v>
      </c>
      <c r="R57" s="238" cm="1">
        <f t="array" ref="R57">INDEX(I_LoE_Hierachy_Guidance_Links,MATCH($H57,LEFT(I_LoE_Hierachy_L2Name,255),0),5)</f>
        <v>0</v>
      </c>
      <c r="S57" s="238" cm="1">
        <f t="array" ref="S57">INDEX(I_LoE_Hierachy_Guidance_Links,MATCH($H57,LEFT(I_LoE_Hierachy_L2Name,255),0),6)</f>
        <v>0</v>
      </c>
      <c r="T57" s="238" cm="1">
        <f t="array" ref="T57">INDEX(I_LoE_Hierachy_Guidance_Links,MATCH($H57,LEFT(I_LoE_Hierachy_L2Name,255),0),7)</f>
        <v>0</v>
      </c>
      <c r="U57" s="74"/>
      <c r="V57" s="449" t="s">
        <v>217</v>
      </c>
      <c r="W57" s="449" t="s">
        <v>217</v>
      </c>
      <c r="X57" s="449" t="s">
        <v>217</v>
      </c>
      <c r="Y57" s="449" t="s">
        <v>217</v>
      </c>
      <c r="Z57" s="449" t="s">
        <v>217</v>
      </c>
      <c r="AA57" s="449" t="s">
        <v>217</v>
      </c>
      <c r="AB57" s="70"/>
      <c r="AC57" s="6"/>
      <c r="AD57" s="522" t="s">
        <v>218</v>
      </c>
      <c r="AE57" s="522" t="s">
        <v>218</v>
      </c>
      <c r="AF57" s="522" t="s">
        <v>217</v>
      </c>
      <c r="AG57" s="70"/>
      <c r="AH57" s="6"/>
      <c r="AI57" s="243" t="str" cm="1">
        <f t="array" ref="AI57">_xlfn.TEXTJOIN(" ; ",TRUE,_xlfn._xlws.FILTER(V$12:AF$12,V57:AF57="Yes","LoE is never called"))</f>
        <v>Equipment ; ICT ; Infrastructure ; Policy ; Service ; Support ;  FBC/ FBC RN</v>
      </c>
      <c r="AJ57" s="6"/>
      <c r="AK57" s="38"/>
      <c r="AL57" s="6"/>
      <c r="AM57" s="523" cm="1">
        <f t="array" ref="AM57">SUM(IF(ISBLANK(V57:AA57),1,0))</f>
        <v>0</v>
      </c>
      <c r="AN57" s="523" cm="1">
        <f t="array" ref="AN57">SUM(IF(ISBLANK(AD57:AF57),1,0))</f>
        <v>0</v>
      </c>
      <c r="AO57" s="6"/>
      <c r="AP57" s="432"/>
    </row>
    <row r="58" spans="1:42" ht="24.65" customHeight="1" x14ac:dyDescent="0.35">
      <c r="A58" s="80">
        <f t="shared" si="0"/>
        <v>0</v>
      </c>
      <c r="B58" s="6"/>
      <c r="C58" s="418">
        <f t="shared" si="1"/>
        <v>46</v>
      </c>
      <c r="D58" s="237" t="str" cm="1">
        <f t="array" ref="D58">IF(ISERROR(INDEX(I_LoE_Hierachy_L1Name,_xlfn.XMATCH('Input - LOEList (Admin)'!H58,I_LoE_Hierachy_L2Name,0))),"",INDEX(I_LoE_Hierachy_L1Name,_xlfn.XMATCH('Input - LOEList (Admin)'!H58,I_LoE_Hierachy_L2Name,0)))</f>
        <v>Is there evidence of an appropriate Commercial Strategy at this stage of acquisition?</v>
      </c>
      <c r="E58" s="237" t="str" cm="1">
        <f t="array" ref="E58">IF(ISERROR(INDEX(I_LoE_Hierachy_Case,_xlfn.XMATCH($H58,I_LoE_Hierachy_L2Name,0))),"",INDEX(I_LoE_Hierachy_Case,_xlfn.XMATCH($H58,I_LoE_Hierachy_L2Name,0)))</f>
        <v>Commercial</v>
      </c>
      <c r="F58" s="238" t="str" cm="1">
        <f t="array" ref="F58">IF(ISERROR(INDEX(I_LoE_Hierachy_L1_Function,_xlfn.XMATCH($H58,I_LoE_Hierachy_L2Name,0))),"",INDEX(I_LoE_Hierachy_L1_Function,_xlfn.XMATCH($H58,I_LoE_Hierachy_L2Name,0)))</f>
        <v>Core - Commercial</v>
      </c>
      <c r="G58" s="237" t="str" cm="1">
        <f t="array" ref="G58">IF(ISERROR(INDEX(I_LoE_Hierachy_L2_Function,_xlfn.XMATCH($H58,I_LoE_Hierachy_L2Name,0))),"",INDEX(I_LoE_Hierachy_L2_Function,_xlfn.XMATCH($H58,I_LoE_Hierachy_L2Name,0)))</f>
        <v>Requirement Engineering / Management</v>
      </c>
      <c r="H58" s="519" t="str">
        <v>Is there evidence that a need is identified and solution possible?</v>
      </c>
      <c r="I58" s="236" t="str">
        <f>VLOOKUP($H58,'Input - LOE Hierarchy (Admin)'!$L$13:$R$460,2, FALSE)</f>
        <v>Y</v>
      </c>
      <c r="J58" s="260" t="str">
        <f>VLOOKUP($H58,'Input - LOE Hierarchy (Admin)'!$L$13:$R$460,4, FALSE)</f>
        <v>Y</v>
      </c>
      <c r="K58" s="520">
        <f>IFERROR(MATCH($H58,'LOE Hierarchy'!$I$11:$I$460, 0),"")</f>
        <v>106</v>
      </c>
      <c r="L58" s="239" t="str" cm="1">
        <f t="array" ref="L58">IF(ISERROR(INDEX(I_LoE_Hierachy_Evidence_Examples,_xlfn.XMATCH($H58,I_LoE_Hierachy_L2Name,0))),"",INDEX(I_LoE_Hierachy_Evidence_Examples,_xlfn.XMATCH($H58,I_LoE_Hierachy_L2Name,0)))</f>
        <v>Commercial assessments,
Strategic Market Capacity, 
Written response from UKGI.
POCs:
Richard.Callard100@mod.gov.uk (DGFinance-UKGI ED2)
Aqeel.Merchant100@mod.gov.uk (DGFinance-UKGI-AD11)</v>
      </c>
      <c r="M58" s="85"/>
      <c r="N58" s="240" t="str" cm="1">
        <f t="array" ref="N58">INDEX(I_LoE_Hierachy_Guidance_Links,MATCH($H58,LEFT(I_LoE_Hierachy_L2Name,255),0),1)</f>
        <v>Commercial Strategies  - C1</v>
      </c>
      <c r="O58" s="238" t="str" cm="1">
        <f t="array" ref="O58">INDEX(I_LoE_Hierachy_Guidance_Links,MATCH($H58,LEFT(I_LoE_Hierachy_L2Name,255),0),2)</f>
        <v>The Sourcing Playbook  - C3</v>
      </c>
      <c r="P58" s="238" t="str" cm="1">
        <f t="array" ref="P58">INDEX(I_LoE_Hierachy_Guidance_Links,MATCH($H58,LEFT(I_LoE_Hierachy_L2Name,255),0),3)</f>
        <v>Market Analysis  - C5</v>
      </c>
      <c r="Q58" s="238" cm="1">
        <f t="array" ref="Q58">INDEX(I_LoE_Hierachy_Guidance_Links,MATCH($H58,LEFT(I_LoE_Hierachy_L2Name,255),0),4)</f>
        <v>0</v>
      </c>
      <c r="R58" s="238" cm="1">
        <f t="array" ref="R58">INDEX(I_LoE_Hierachy_Guidance_Links,MATCH($H58,LEFT(I_LoE_Hierachy_L2Name,255),0),5)</f>
        <v>0</v>
      </c>
      <c r="S58" s="238" cm="1">
        <f t="array" ref="S58">INDEX(I_LoE_Hierachy_Guidance_Links,MATCH($H58,LEFT(I_LoE_Hierachy_L2Name,255),0),6)</f>
        <v>0</v>
      </c>
      <c r="T58" s="238" cm="1">
        <f t="array" ref="T58">INDEX(I_LoE_Hierachy_Guidance_Links,MATCH($H58,LEFT(I_LoE_Hierachy_L2Name,255),0),7)</f>
        <v>0</v>
      </c>
      <c r="U58" s="74"/>
      <c r="V58" s="449" t="s">
        <v>217</v>
      </c>
      <c r="W58" s="449" t="s">
        <v>217</v>
      </c>
      <c r="X58" s="449" t="s">
        <v>217</v>
      </c>
      <c r="Y58" s="449" t="s">
        <v>217</v>
      </c>
      <c r="Z58" s="449" t="s">
        <v>217</v>
      </c>
      <c r="AA58" s="449" t="s">
        <v>217</v>
      </c>
      <c r="AB58" s="70"/>
      <c r="AC58" s="6"/>
      <c r="AD58" s="522" t="s">
        <v>217</v>
      </c>
      <c r="AE58" s="522" t="s">
        <v>217</v>
      </c>
      <c r="AF58" s="522" t="s">
        <v>217</v>
      </c>
      <c r="AG58" s="70"/>
      <c r="AH58" s="6"/>
      <c r="AI58" s="243" t="str" cm="1">
        <f t="array" ref="AI58">_xlfn.TEXTJOIN(" ; ",TRUE,_xlfn._xlws.FILTER(V$12:AF$12,V58:AF58="Yes","LoE is never called"))</f>
        <v>Equipment ; ICT ; Infrastructure ; Policy ; Service ; Support ; SOC/ SOC RN ; OBC/ OBC RN ;  FBC/ FBC RN</v>
      </c>
      <c r="AJ58" s="6"/>
      <c r="AK58" s="38"/>
      <c r="AL58" s="6"/>
      <c r="AM58" s="523" cm="1">
        <f t="array" ref="AM58">SUM(IF(ISBLANK(V58:AA58),1,0))</f>
        <v>0</v>
      </c>
      <c r="AN58" s="523" cm="1">
        <f t="array" ref="AN58">SUM(IF(ISBLANK(AD58:AF58),1,0))</f>
        <v>0</v>
      </c>
      <c r="AO58" s="6"/>
      <c r="AP58" s="432"/>
    </row>
    <row r="59" spans="1:42" ht="24.65" customHeight="1" x14ac:dyDescent="0.35">
      <c r="A59" s="80">
        <f t="shared" si="0"/>
        <v>0</v>
      </c>
      <c r="B59" s="6"/>
      <c r="C59" s="418">
        <f t="shared" si="1"/>
        <v>47</v>
      </c>
      <c r="D59" s="237" t="str" cm="1">
        <f t="array" ref="D59">IF(ISERROR(INDEX(I_LoE_Hierachy_L1Name,_xlfn.XMATCH('Input - LOEList (Admin)'!H59,I_LoE_Hierachy_L2Name,0))),"",INDEX(I_LoE_Hierachy_L1Name,_xlfn.XMATCH('Input - LOEList (Admin)'!H59,I_LoE_Hierachy_L2Name,0)))</f>
        <v>Is there evidence of an appropriate Commercial Strategy at this stage of acquisition?</v>
      </c>
      <c r="E59" s="237" t="str" cm="1">
        <f t="array" ref="E59">IF(ISERROR(INDEX(I_LoE_Hierachy_Case,_xlfn.XMATCH($H59,I_LoE_Hierachy_L2Name,0))),"",INDEX(I_LoE_Hierachy_Case,_xlfn.XMATCH($H59,I_LoE_Hierachy_L2Name,0)))</f>
        <v>Commercial</v>
      </c>
      <c r="F59" s="238" t="str" cm="1">
        <f t="array" ref="F59">IF(ISERROR(INDEX(I_LoE_Hierachy_L1_Function,_xlfn.XMATCH($H59,I_LoE_Hierachy_L2Name,0))),"",INDEX(I_LoE_Hierachy_L1_Function,_xlfn.XMATCH($H59,I_LoE_Hierachy_L2Name,0)))</f>
        <v>Core - Commercial</v>
      </c>
      <c r="G59" s="237" t="str" cm="1">
        <f t="array" ref="G59">IF(ISERROR(INDEX(I_LoE_Hierachy_L2_Function,_xlfn.XMATCH($H59,I_LoE_Hierachy_L2Name,0))),"",INDEX(I_LoE_Hierachy_L2_Function,_xlfn.XMATCH($H59,I_LoE_Hierachy_L2Name,0)))</f>
        <v>Cabinet Office Controls / Guidance</v>
      </c>
      <c r="H59" s="519" t="str">
        <v>Is there evidence that the approach to Market Engagement is sufficiently mature and meets Cabinet Office guidance on Market Engagement?</v>
      </c>
      <c r="I59" s="236" t="str">
        <f>VLOOKUP($H59,'Input - LOE Hierarchy (Admin)'!$L$13:$R$460,2, FALSE)</f>
        <v>Y</v>
      </c>
      <c r="J59" s="260" t="str">
        <f>VLOOKUP($H59,'Input - LOE Hierarchy (Admin)'!$L$13:$R$460,4, FALSE)</f>
        <v>N</v>
      </c>
      <c r="K59" s="520">
        <f>IFERROR(MATCH($H59,'LOE Hierarchy'!$I$11:$I$460, 0),"")</f>
        <v>111</v>
      </c>
      <c r="L59" s="239" t="str" cm="1">
        <f t="array" ref="L59">IF(ISERROR(INDEX(I_LoE_Hierachy_Evidence_Examples,_xlfn.XMATCH($H59,I_LoE_Hierachy_L2Name,0))),"",INDEX(I_LoE_Hierachy_Evidence_Examples,_xlfn.XMATCH($H59,I_LoE_Hierachy_L2Name,0)))</f>
        <v>Market Analysis - including: 
- An overview of the likely attractiveness of the requirement to the market place.
- Any market engagement been conducted.
- Sourcing opportunities and constraints.
- Outline the plans for future market engagement.</v>
      </c>
      <c r="M59" s="85"/>
      <c r="N59" s="240" t="str" cm="1">
        <f t="array" ref="N59">INDEX(I_LoE_Hierachy_Guidance_Links,MATCH($H59,LEFT(I_LoE_Hierachy_L2Name,255),0),1)</f>
        <v>Early Market Engagement (EME)  - C10</v>
      </c>
      <c r="O59" s="238" t="str" cm="1">
        <f t="array" ref="O59">INDEX(I_LoE_Hierachy_Guidance_Links,MATCH($H59,LEFT(I_LoE_Hierachy_L2Name,255),0),2)</f>
        <v>Category Management  - C11</v>
      </c>
      <c r="P59" s="238" t="str" cm="1">
        <f t="array" ref="P59">INDEX(I_LoE_Hierachy_Guidance_Links,MATCH($H59,LEFT(I_LoE_Hierachy_L2Name,255),0),3)</f>
        <v>The Sourcing Playbook  - C3</v>
      </c>
      <c r="Q59" s="238" t="str" cm="1">
        <f t="array" ref="Q59">INDEX(I_LoE_Hierachy_Guidance_Links,MATCH($H59,LEFT(I_LoE_Hierachy_L2Name,255),0),4)</f>
        <v>Market Analysis  - C5</v>
      </c>
      <c r="R59" s="238" cm="1">
        <f t="array" ref="R59">INDEX(I_LoE_Hierachy_Guidance_Links,MATCH($H59,LEFT(I_LoE_Hierachy_L2Name,255),0),5)</f>
        <v>0</v>
      </c>
      <c r="S59" s="238" cm="1">
        <f t="array" ref="S59">INDEX(I_LoE_Hierachy_Guidance_Links,MATCH($H59,LEFT(I_LoE_Hierachy_L2Name,255),0),6)</f>
        <v>0</v>
      </c>
      <c r="T59" s="238" cm="1">
        <f t="array" ref="T59">INDEX(I_LoE_Hierachy_Guidance_Links,MATCH($H59,LEFT(I_LoE_Hierachy_L2Name,255),0),7)</f>
        <v>0</v>
      </c>
      <c r="U59" s="74"/>
      <c r="V59" s="449" t="s">
        <v>217</v>
      </c>
      <c r="W59" s="449" t="s">
        <v>217</v>
      </c>
      <c r="X59" s="449" t="s">
        <v>217</v>
      </c>
      <c r="Y59" s="449" t="s">
        <v>218</v>
      </c>
      <c r="Z59" s="449" t="s">
        <v>217</v>
      </c>
      <c r="AA59" s="449" t="s">
        <v>217</v>
      </c>
      <c r="AB59" s="70"/>
      <c r="AC59" s="6"/>
      <c r="AD59" s="522" t="s">
        <v>217</v>
      </c>
      <c r="AE59" s="522" t="s">
        <v>217</v>
      </c>
      <c r="AF59" s="522" t="s">
        <v>218</v>
      </c>
      <c r="AG59" s="70"/>
      <c r="AH59" s="6"/>
      <c r="AI59" s="243" t="str" cm="1">
        <f t="array" ref="AI59">_xlfn.TEXTJOIN(" ; ",TRUE,_xlfn._xlws.FILTER(V$12:AF$12,V59:AF59="Yes","LoE is never called"))</f>
        <v>Equipment ; ICT ; Infrastructure ; Service ; Support ; SOC/ SOC RN ; OBC/ OBC RN</v>
      </c>
      <c r="AJ59" s="6"/>
      <c r="AK59" s="38"/>
      <c r="AL59" s="6"/>
      <c r="AM59" s="523" cm="1">
        <f t="array" ref="AM59">SUM(IF(ISBLANK(V59:AA59),1,0))</f>
        <v>0</v>
      </c>
      <c r="AN59" s="523" cm="1">
        <f t="array" ref="AN59">SUM(IF(ISBLANK(AD59:AF59),1,0))</f>
        <v>0</v>
      </c>
      <c r="AO59" s="6"/>
      <c r="AP59" s="432"/>
    </row>
    <row r="60" spans="1:42" ht="24.65" customHeight="1" x14ac:dyDescent="0.35">
      <c r="A60" s="80">
        <f t="shared" si="0"/>
        <v>0</v>
      </c>
      <c r="B60" s="6"/>
      <c r="C60" s="418">
        <f t="shared" si="1"/>
        <v>48</v>
      </c>
      <c r="D60" s="237" t="str" cm="1">
        <f t="array" ref="D60">IF(ISERROR(INDEX(I_LoE_Hierachy_L1Name,_xlfn.XMATCH('Input - LOEList (Admin)'!H60,I_LoE_Hierachy_L2Name,0))),"",INDEX(I_LoE_Hierachy_L1Name,_xlfn.XMATCH('Input - LOEList (Admin)'!H60,I_LoE_Hierachy_L2Name,0)))</f>
        <v>Is there evidence of an appropriate Commercial Strategy at this stage of acquisition?</v>
      </c>
      <c r="E60" s="237" t="str" cm="1">
        <f t="array" ref="E60">IF(ISERROR(INDEX(I_LoE_Hierachy_Case,_xlfn.XMATCH($H60,I_LoE_Hierachy_L2Name,0))),"",INDEX(I_LoE_Hierachy_Case,_xlfn.XMATCH($H60,I_LoE_Hierachy_L2Name,0)))</f>
        <v>Commercial</v>
      </c>
      <c r="F60" s="238" t="str" cm="1">
        <f t="array" ref="F60">IF(ISERROR(INDEX(I_LoE_Hierachy_L1_Function,_xlfn.XMATCH($H60,I_LoE_Hierachy_L2Name,0))),"",INDEX(I_LoE_Hierachy_L1_Function,_xlfn.XMATCH($H60,I_LoE_Hierachy_L2Name,0)))</f>
        <v>Core - Commercial</v>
      </c>
      <c r="G60" s="237" t="str" cm="1">
        <f t="array" ref="G60">IF(ISERROR(INDEX(I_LoE_Hierachy_L2_Function,_xlfn.XMATCH($H60,I_LoE_Hierachy_L2Name,0))),"",INDEX(I_LoE_Hierachy_L2_Function,_xlfn.XMATCH($H60,I_LoE_Hierachy_L2Name,0)))</f>
        <v>Category Management</v>
      </c>
      <c r="H60" s="519" t="str">
        <v>Is there evidence of appropriate Category Management consideration being made with the commercial solution?</v>
      </c>
      <c r="I60" s="236" t="str">
        <f>VLOOKUP($H60,'Input - LOE Hierarchy (Admin)'!$L$13:$R$460,2, FALSE)</f>
        <v>Y</v>
      </c>
      <c r="J60" s="260" t="str">
        <f>VLOOKUP($H60,'Input - LOE Hierarchy (Admin)'!$L$13:$R$460,4, FALSE)</f>
        <v>N</v>
      </c>
      <c r="K60" s="520">
        <f>IFERROR(MATCH($H60,'LOE Hierarchy'!$I$11:$I$460, 0),"")</f>
        <v>113</v>
      </c>
      <c r="L60" s="239" t="str" cm="1">
        <f t="array" ref="L60">IF(ISERROR(INDEX(I_LoE_Hierachy_Evidence_Examples,_xlfn.XMATCH($H60,I_LoE_Hierachy_L2Name,0))),"",INDEX(I_LoE_Hierachy_Evidence_Examples,_xlfn.XMATCH($H60,I_LoE_Hierachy_L2Name,0)))</f>
        <v xml:space="preserve">Commercial Strategy </v>
      </c>
      <c r="M60" s="85"/>
      <c r="N60" s="240" t="str" cm="1">
        <f t="array" ref="N60">INDEX(I_LoE_Hierachy_Guidance_Links,MATCH($H60,LEFT(I_LoE_Hierachy_L2Name,255),0),1)</f>
        <v>Commercial Strategies  - C1</v>
      </c>
      <c r="O60" s="238" t="str" cm="1">
        <f t="array" ref="O60">INDEX(I_LoE_Hierachy_Guidance_Links,MATCH($H60,LEFT(I_LoE_Hierachy_L2Name,255),0),2)</f>
        <v>Category Management  - C11</v>
      </c>
      <c r="P60" s="238" t="str" cm="1">
        <f t="array" ref="P60">INDEX(I_LoE_Hierachy_Guidance_Links,MATCH($H60,LEFT(I_LoE_Hierachy_L2Name,255),0),3)</f>
        <v>The Sourcing Playbook  - C3</v>
      </c>
      <c r="Q60" s="238" t="str" cm="1">
        <f t="array" ref="Q60">INDEX(I_LoE_Hierachy_Guidance_Links,MATCH($H60,LEFT(I_LoE_Hierachy_L2Name,255),0),4)</f>
        <v>Market Analysis  - C5</v>
      </c>
      <c r="R60" s="238" cm="1">
        <f t="array" ref="R60">INDEX(I_LoE_Hierachy_Guidance_Links,MATCH($H60,LEFT(I_LoE_Hierachy_L2Name,255),0),5)</f>
        <v>0</v>
      </c>
      <c r="S60" s="238" cm="1">
        <f t="array" ref="S60">INDEX(I_LoE_Hierachy_Guidance_Links,MATCH($H60,LEFT(I_LoE_Hierachy_L2Name,255),0),6)</f>
        <v>0</v>
      </c>
      <c r="T60" s="238" cm="1">
        <f t="array" ref="T60">INDEX(I_LoE_Hierachy_Guidance_Links,MATCH($H60,LEFT(I_LoE_Hierachy_L2Name,255),0),7)</f>
        <v>0</v>
      </c>
      <c r="U60" s="74"/>
      <c r="V60" s="449" t="s">
        <v>217</v>
      </c>
      <c r="W60" s="449" t="s">
        <v>217</v>
      </c>
      <c r="X60" s="449" t="s">
        <v>217</v>
      </c>
      <c r="Y60" s="449" t="s">
        <v>218</v>
      </c>
      <c r="Z60" s="449" t="s">
        <v>217</v>
      </c>
      <c r="AA60" s="449" t="s">
        <v>217</v>
      </c>
      <c r="AB60" s="70"/>
      <c r="AC60" s="6"/>
      <c r="AD60" s="522" t="s">
        <v>217</v>
      </c>
      <c r="AE60" s="522" t="s">
        <v>217</v>
      </c>
      <c r="AF60" s="522" t="s">
        <v>218</v>
      </c>
      <c r="AG60" s="70"/>
      <c r="AH60" s="6"/>
      <c r="AI60" s="243" t="str" cm="1">
        <f t="array" ref="AI60">_xlfn.TEXTJOIN(" ; ",TRUE,_xlfn._xlws.FILTER(V$12:AF$12,V60:AF60="Yes","LoE is never called"))</f>
        <v>Equipment ; ICT ; Infrastructure ; Service ; Support ; SOC/ SOC RN ; OBC/ OBC RN</v>
      </c>
      <c r="AJ60" s="6"/>
      <c r="AK60" s="38"/>
      <c r="AL60" s="6"/>
      <c r="AM60" s="523" cm="1">
        <f t="array" ref="AM60">SUM(IF(ISBLANK(V60:AA60),1,0))</f>
        <v>0</v>
      </c>
      <c r="AN60" s="523" cm="1">
        <f t="array" ref="AN60">SUM(IF(ISBLANK(AD60:AF60),1,0))</f>
        <v>0</v>
      </c>
      <c r="AO60" s="6"/>
      <c r="AP60" s="432"/>
    </row>
    <row r="61" spans="1:42" ht="24.65" customHeight="1" x14ac:dyDescent="0.35">
      <c r="A61" s="80">
        <f t="shared" si="0"/>
        <v>0</v>
      </c>
      <c r="B61" s="6"/>
      <c r="C61" s="418">
        <f t="shared" si="1"/>
        <v>49</v>
      </c>
      <c r="D61" s="237" t="str" cm="1">
        <f t="array" ref="D61">IF(ISERROR(INDEX(I_LoE_Hierachy_L1Name,_xlfn.XMATCH('Input - LOEList (Admin)'!H61,I_LoE_Hierachy_L2Name,0))),"",INDEX(I_LoE_Hierachy_L1Name,_xlfn.XMATCH('Input - LOEList (Admin)'!H61,I_LoE_Hierachy_L2Name,0)))</f>
        <v>Is there evidence of an appropriate Commercial Strategy at this stage of acquisition?</v>
      </c>
      <c r="E61" s="237" t="str" cm="1">
        <f t="array" ref="E61">IF(ISERROR(INDEX(I_LoE_Hierachy_Case,_xlfn.XMATCH($H61,I_LoE_Hierachy_L2Name,0))),"",INDEX(I_LoE_Hierachy_Case,_xlfn.XMATCH($H61,I_LoE_Hierachy_L2Name,0)))</f>
        <v>Commercial</v>
      </c>
      <c r="F61" s="238" t="str" cm="1">
        <f t="array" ref="F61">IF(ISERROR(INDEX(I_LoE_Hierachy_L1_Function,_xlfn.XMATCH($H61,I_LoE_Hierachy_L2Name,0))),"",INDEX(I_LoE_Hierachy_L1_Function,_xlfn.XMATCH($H61,I_LoE_Hierachy_L2Name,0)))</f>
        <v>Core - Commercial</v>
      </c>
      <c r="G61" s="237" t="str" cm="1">
        <f t="array" ref="G61">IF(ISERROR(INDEX(I_LoE_Hierachy_L2_Function,_xlfn.XMATCH($H61,I_LoE_Hierachy_L2Name,0))),"",INDEX(I_LoE_Hierachy_L2_Function,_xlfn.XMATCH($H61,I_LoE_Hierachy_L2Name,0)))</f>
        <v>Risk Issues and Opportunity Management</v>
      </c>
      <c r="H61" s="519" t="str">
        <v>Is there evidence of commercial risk assessment and mitigation management appropriate to that stage of the programme?</v>
      </c>
      <c r="I61" s="236" t="str">
        <f>VLOOKUP($H61,'Input - LOE Hierarchy (Admin)'!$L$13:$R$460,2, FALSE)</f>
        <v>Y</v>
      </c>
      <c r="J61" s="260" t="str">
        <f>VLOOKUP($H61,'Input - LOE Hierarchy (Admin)'!$L$13:$R$460,4, FALSE)</f>
        <v>Y</v>
      </c>
      <c r="K61" s="520">
        <f>IFERROR(MATCH($H61,'LOE Hierarchy'!$I$11:$I$460, 0),"")</f>
        <v>116</v>
      </c>
      <c r="L61" s="239" t="str" cm="1">
        <f t="array" ref="L61">IF(ISERROR(INDEX(I_LoE_Hierachy_Evidence_Examples,_xlfn.XMATCH($H61,I_LoE_Hierachy_L2Name,0))),"",INDEX(I_LoE_Hierachy_Evidence_Examples,_xlfn.XMATCH($H61,I_LoE_Hierachy_L2Name,0)))</f>
        <v>High level commercial risks included within the commercial strategy.
Email confirmation from legal representative.
Confirmation from the finance team that the risk assessment has concluded and that no contingent liability will be passed to MOD.</v>
      </c>
      <c r="M61" s="85"/>
      <c r="N61" s="240" t="str" cm="1">
        <f t="array" ref="N61">INDEX(I_LoE_Hierachy_Guidance_Links,MATCH($H61,LEFT(I_LoE_Hierachy_L2Name,255),0),1)</f>
        <v>Commercial Strategies  - C1</v>
      </c>
      <c r="O61" s="238" t="str" cm="1">
        <f t="array" ref="O61">INDEX(I_LoE_Hierachy_Guidance_Links,MATCH($H61,LEFT(I_LoE_Hierachy_L2Name,255),0),2)</f>
        <v>Risk and the Commercial Role - C12</v>
      </c>
      <c r="P61" s="238" t="str" cm="1">
        <f t="array" ref="P61">INDEX(I_LoE_Hierachy_Guidance_Links,MATCH($H61,LEFT(I_LoE_Hierachy_L2Name,255),0),3)</f>
        <v>The Sourcing Playbook  - C3</v>
      </c>
      <c r="Q61" s="238" cm="1">
        <f t="array" ref="Q61">INDEX(I_LoE_Hierachy_Guidance_Links,MATCH($H61,LEFT(I_LoE_Hierachy_L2Name,255),0),4)</f>
        <v>0</v>
      </c>
      <c r="R61" s="238" cm="1">
        <f t="array" ref="R61">INDEX(I_LoE_Hierachy_Guidance_Links,MATCH($H61,LEFT(I_LoE_Hierachy_L2Name,255),0),5)</f>
        <v>0</v>
      </c>
      <c r="S61" s="238" cm="1">
        <f t="array" ref="S61">INDEX(I_LoE_Hierachy_Guidance_Links,MATCH($H61,LEFT(I_LoE_Hierachy_L2Name,255),0),6)</f>
        <v>0</v>
      </c>
      <c r="T61" s="238" cm="1">
        <f t="array" ref="T61">INDEX(I_LoE_Hierachy_Guidance_Links,MATCH($H61,LEFT(I_LoE_Hierachy_L2Name,255),0),7)</f>
        <v>0</v>
      </c>
      <c r="U61" s="74"/>
      <c r="V61" s="449" t="s">
        <v>217</v>
      </c>
      <c r="W61" s="449" t="s">
        <v>217</v>
      </c>
      <c r="X61" s="449" t="s">
        <v>217</v>
      </c>
      <c r="Y61" s="449" t="s">
        <v>218</v>
      </c>
      <c r="Z61" s="449" t="s">
        <v>217</v>
      </c>
      <c r="AA61" s="449" t="s">
        <v>217</v>
      </c>
      <c r="AB61" s="70"/>
      <c r="AC61" s="6"/>
      <c r="AD61" s="522" t="s">
        <v>217</v>
      </c>
      <c r="AE61" s="522" t="s">
        <v>217</v>
      </c>
      <c r="AF61" s="522" t="s">
        <v>217</v>
      </c>
      <c r="AG61" s="70"/>
      <c r="AH61" s="6"/>
      <c r="AI61" s="243" t="str" cm="1">
        <f t="array" ref="AI61">_xlfn.TEXTJOIN(" ; ",TRUE,_xlfn._xlws.FILTER(V$12:AF$12,V61:AF61="Yes","LoE is never called"))</f>
        <v>Equipment ; ICT ; Infrastructure ; Service ; Support ; SOC/ SOC RN ; OBC/ OBC RN ;  FBC/ FBC RN</v>
      </c>
      <c r="AJ61" s="6"/>
      <c r="AK61" s="38"/>
      <c r="AL61" s="6"/>
      <c r="AM61" s="523" cm="1">
        <f t="array" ref="AM61">SUM(IF(ISBLANK(V61:AA61),1,0))</f>
        <v>0</v>
      </c>
      <c r="AN61" s="523" cm="1">
        <f t="array" ref="AN61">SUM(IF(ISBLANK(AD61:AF61),1,0))</f>
        <v>0</v>
      </c>
      <c r="AO61" s="6"/>
      <c r="AP61" s="432"/>
    </row>
    <row r="62" spans="1:42" ht="24.65" customHeight="1" x14ac:dyDescent="0.35">
      <c r="A62" s="80">
        <f t="shared" si="0"/>
        <v>0</v>
      </c>
      <c r="B62" s="6"/>
      <c r="C62" s="418">
        <f t="shared" si="1"/>
        <v>50</v>
      </c>
      <c r="D62" s="237" t="str" cm="1">
        <f t="array" ref="D62">IF(ISERROR(INDEX(I_LoE_Hierachy_L1Name,_xlfn.XMATCH('Input - LOEList (Admin)'!H62,I_LoE_Hierachy_L2Name,0))),"",INDEX(I_LoE_Hierachy_L1Name,_xlfn.XMATCH('Input - LOEList (Admin)'!H62,I_LoE_Hierachy_L2Name,0)))</f>
        <v>Is there evidence of an appropriate Commercial Strategy at this stage of acquisition?</v>
      </c>
      <c r="E62" s="237" t="str" cm="1">
        <f t="array" ref="E62">IF(ISERROR(INDEX(I_LoE_Hierachy_Case,_xlfn.XMATCH($H62,I_LoE_Hierachy_L2Name,0))),"",INDEX(I_LoE_Hierachy_Case,_xlfn.XMATCH($H62,I_LoE_Hierachy_L2Name,0)))</f>
        <v>Commercial</v>
      </c>
      <c r="F62" s="238" t="str" cm="1">
        <f t="array" ref="F62">IF(ISERROR(INDEX(I_LoE_Hierachy_L1_Function,_xlfn.XMATCH($H62,I_LoE_Hierachy_L2Name,0))),"",INDEX(I_LoE_Hierachy_L1_Function,_xlfn.XMATCH($H62,I_LoE_Hierachy_L2Name,0)))</f>
        <v>Core - Commercial</v>
      </c>
      <c r="G62" s="237" t="str" cm="1">
        <f t="array" ref="G62">IF(ISERROR(INDEX(I_LoE_Hierachy_L2_Function,_xlfn.XMATCH($H62,I_LoE_Hierachy_L2Name,0))),"",INDEX(I_LoE_Hierachy_L2_Function,_xlfn.XMATCH($H62,I_LoE_Hierachy_L2Name,0)))</f>
        <v>Commercial &amp; Procurement Strategy</v>
      </c>
      <c r="H62" s="519" t="str">
        <v>Is there evidence of commercial models analysis, including contract duration, being suitably mature?</v>
      </c>
      <c r="I62" s="236" t="str">
        <f>VLOOKUP($H62,'Input - LOE Hierarchy (Admin)'!$L$13:$R$460,2, FALSE)</f>
        <v>Y</v>
      </c>
      <c r="J62" s="260" t="str">
        <f>VLOOKUP($H62,'Input - LOE Hierarchy (Admin)'!$L$13:$R$460,4, FALSE)</f>
        <v>Y</v>
      </c>
      <c r="K62" s="520">
        <f>IFERROR(MATCH($H62,'LOE Hierarchy'!$I$11:$I$460, 0),"")</f>
        <v>122</v>
      </c>
      <c r="L62" s="239" t="str" cm="1">
        <f t="array" ref="L62">IF(ISERROR(INDEX(I_LoE_Hierachy_Evidence_Examples,_xlfn.XMATCH($H62,I_LoE_Hierachy_L2Name,0))),"",INDEX(I_LoE_Hierachy_Evidence_Examples,_xlfn.XMATCH($H62,I_LoE_Hierachy_L2Name,0)))</f>
        <v>Outline Commercial Strategy
See link - attempt to complete as much of the Commercial Strategy as possible, highlighting areas where there is insufficient evidence at this stage but outline your plan as to how you will obtain the sufficient information necessary for the future. 
Revised commercial strategy (if any deviations have taken place since OBC stage)</v>
      </c>
      <c r="M62" s="85"/>
      <c r="N62" s="240" t="str" cm="1">
        <f t="array" ref="N62">INDEX(I_LoE_Hierachy_Guidance_Links,MATCH($H62,LEFT(I_LoE_Hierachy_L2Name,255),0),1)</f>
        <v>Commercial Strategies  - C1</v>
      </c>
      <c r="O62" s="238" t="str" cm="1">
        <f t="array" ref="O62">INDEX(I_LoE_Hierachy_Guidance_Links,MATCH($H62,LEFT(I_LoE_Hierachy_L2Name,255),0),2)</f>
        <v>The Sourcing Playbook  - C3</v>
      </c>
      <c r="P62" s="238" cm="1">
        <f t="array" ref="P62">INDEX(I_LoE_Hierachy_Guidance_Links,MATCH($H62,LEFT(I_LoE_Hierachy_L2Name,255),0),3)</f>
        <v>0</v>
      </c>
      <c r="Q62" s="238" cm="1">
        <f t="array" ref="Q62">INDEX(I_LoE_Hierachy_Guidance_Links,MATCH($H62,LEFT(I_LoE_Hierachy_L2Name,255),0),4)</f>
        <v>0</v>
      </c>
      <c r="R62" s="238" cm="1">
        <f t="array" ref="R62">INDEX(I_LoE_Hierachy_Guidance_Links,MATCH($H62,LEFT(I_LoE_Hierachy_L2Name,255),0),5)</f>
        <v>0</v>
      </c>
      <c r="S62" s="238" cm="1">
        <f t="array" ref="S62">INDEX(I_LoE_Hierachy_Guidance_Links,MATCH($H62,LEFT(I_LoE_Hierachy_L2Name,255),0),6)</f>
        <v>0</v>
      </c>
      <c r="T62" s="238" cm="1">
        <f t="array" ref="T62">INDEX(I_LoE_Hierachy_Guidance_Links,MATCH($H62,LEFT(I_LoE_Hierachy_L2Name,255),0),7)</f>
        <v>0</v>
      </c>
      <c r="U62" s="74"/>
      <c r="V62" s="449" t="s">
        <v>217</v>
      </c>
      <c r="W62" s="449" t="s">
        <v>217</v>
      </c>
      <c r="X62" s="449" t="s">
        <v>217</v>
      </c>
      <c r="Y62" s="449" t="s">
        <v>218</v>
      </c>
      <c r="Z62" s="449" t="s">
        <v>217</v>
      </c>
      <c r="AA62" s="449" t="s">
        <v>217</v>
      </c>
      <c r="AB62" s="70"/>
      <c r="AC62" s="6"/>
      <c r="AD62" s="522" t="s">
        <v>218</v>
      </c>
      <c r="AE62" s="522" t="s">
        <v>217</v>
      </c>
      <c r="AF62" s="522" t="s">
        <v>217</v>
      </c>
      <c r="AG62" s="70"/>
      <c r="AH62" s="6"/>
      <c r="AI62" s="243" t="str" cm="1">
        <f t="array" ref="AI62">_xlfn.TEXTJOIN(" ; ",TRUE,_xlfn._xlws.FILTER(V$12:AF$12,V62:AF62="Yes","LoE is never called"))</f>
        <v>Equipment ; ICT ; Infrastructure ; Service ; Support ; OBC/ OBC RN ;  FBC/ FBC RN</v>
      </c>
      <c r="AJ62" s="6"/>
      <c r="AK62" s="38"/>
      <c r="AL62" s="6"/>
      <c r="AM62" s="523" cm="1">
        <f t="array" ref="AM62">SUM(IF(ISBLANK(V62:AA62),1,0))</f>
        <v>0</v>
      </c>
      <c r="AN62" s="523" cm="1">
        <f t="array" ref="AN62">SUM(IF(ISBLANK(AD62:AF62),1,0))</f>
        <v>0</v>
      </c>
      <c r="AO62" s="6"/>
      <c r="AP62" s="432"/>
    </row>
    <row r="63" spans="1:42" ht="24.65" customHeight="1" x14ac:dyDescent="0.35">
      <c r="A63" s="80">
        <f t="shared" si="0"/>
        <v>0</v>
      </c>
      <c r="B63" s="6"/>
      <c r="C63" s="418">
        <f t="shared" si="1"/>
        <v>51</v>
      </c>
      <c r="D63" s="237" t="str" cm="1">
        <f t="array" ref="D63">IF(ISERROR(INDEX(I_LoE_Hierachy_L1Name,_xlfn.XMATCH('Input - LOEList (Admin)'!H63,I_LoE_Hierachy_L2Name,0))),"",INDEX(I_LoE_Hierachy_L1Name,_xlfn.XMATCH('Input - LOEList (Admin)'!H63,I_LoE_Hierachy_L2Name,0)))</f>
        <v>Is there evidence of an appropriate Commercial Strategy at this stage of acquisition?</v>
      </c>
      <c r="E63" s="237" t="str" cm="1">
        <f t="array" ref="E63">IF(ISERROR(INDEX(I_LoE_Hierachy_Case,_xlfn.XMATCH($H63,I_LoE_Hierachy_L2Name,0))),"",INDEX(I_LoE_Hierachy_Case,_xlfn.XMATCH($H63,I_LoE_Hierachy_L2Name,0)))</f>
        <v>Commercial</v>
      </c>
      <c r="F63" s="238" t="str" cm="1">
        <f t="array" ref="F63">IF(ISERROR(INDEX(I_LoE_Hierachy_L1_Function,_xlfn.XMATCH($H63,I_LoE_Hierachy_L2Name,0))),"",INDEX(I_LoE_Hierachy_L1_Function,_xlfn.XMATCH($H63,I_LoE_Hierachy_L2Name,0)))</f>
        <v>Core - Commercial</v>
      </c>
      <c r="G63" s="237" t="str" cm="1">
        <f t="array" ref="G63">IF(ISERROR(INDEX(I_LoE_Hierachy_L2_Function,_xlfn.XMATCH($H63,I_LoE_Hierachy_L2Name,0))),"",INDEX(I_LoE_Hierachy_L2_Function,_xlfn.XMATCH($H63,I_LoE_Hierachy_L2Name,0)))</f>
        <v>Security</v>
      </c>
      <c r="H63" s="519" t="str">
        <v>Is there evidence of a mature approach to security matters?</v>
      </c>
      <c r="I63" s="236" t="str">
        <f>VLOOKUP($H63,'Input - LOE Hierarchy (Admin)'!$L$13:$R$460,2, FALSE)</f>
        <v>Y</v>
      </c>
      <c r="J63" s="260" t="str">
        <f>VLOOKUP($H63,'Input - LOE Hierarchy (Admin)'!$L$13:$R$460,4, FALSE)</f>
        <v>Y</v>
      </c>
      <c r="K63" s="520">
        <f>IFERROR(MATCH($H63,'LOE Hierarchy'!$I$11:$I$460, 0),"")</f>
        <v>134</v>
      </c>
      <c r="L63" s="239" t="str" cm="1">
        <f t="array" ref="L63">IF(ISERROR(INDEX(I_LoE_Hierachy_Evidence_Examples,_xlfn.XMATCH($H63,I_LoE_Hierachy_L2Name,0))),"",INDEX(I_LoE_Hierachy_Evidence_Examples,_xlfn.XMATCH($H63,I_LoE_Hierachy_L2Name,0)))</f>
        <v>Commercial Strategy</v>
      </c>
      <c r="M63" s="85"/>
      <c r="N63" s="240" t="str" cm="1">
        <f t="array" ref="N63">INDEX(I_LoE_Hierachy_Guidance_Links,MATCH($H63,LEFT(I_LoE_Hierachy_L2Name,255),0),1)</f>
        <v>Commercial Strategies  - C1</v>
      </c>
      <c r="O63" s="238" t="str" cm="1">
        <f t="array" ref="O63">INDEX(I_LoE_Hierachy_Guidance_Links,MATCH($H63,LEFT(I_LoE_Hierachy_L2Name,255),0),2)</f>
        <v>Confidentiality and Information Security  - C19</v>
      </c>
      <c r="P63" s="238" cm="1">
        <f t="array" ref="P63">INDEX(I_LoE_Hierachy_Guidance_Links,MATCH($H63,LEFT(I_LoE_Hierachy_L2Name,255),0),3)</f>
        <v>0</v>
      </c>
      <c r="Q63" s="238" cm="1">
        <f t="array" ref="Q63">INDEX(I_LoE_Hierachy_Guidance_Links,MATCH($H63,LEFT(I_LoE_Hierachy_L2Name,255),0),4)</f>
        <v>0</v>
      </c>
      <c r="R63" s="238" cm="1">
        <f t="array" ref="R63">INDEX(I_LoE_Hierachy_Guidance_Links,MATCH($H63,LEFT(I_LoE_Hierachy_L2Name,255),0),5)</f>
        <v>0</v>
      </c>
      <c r="S63" s="238" cm="1">
        <f t="array" ref="S63">INDEX(I_LoE_Hierachy_Guidance_Links,MATCH($H63,LEFT(I_LoE_Hierachy_L2Name,255),0),6)</f>
        <v>0</v>
      </c>
      <c r="T63" s="238" cm="1">
        <f t="array" ref="T63">INDEX(I_LoE_Hierachy_Guidance_Links,MATCH($H63,LEFT(I_LoE_Hierachy_L2Name,255),0),7)</f>
        <v>0</v>
      </c>
      <c r="U63" s="74"/>
      <c r="V63" s="449" t="s">
        <v>217</v>
      </c>
      <c r="W63" s="449" t="s">
        <v>217</v>
      </c>
      <c r="X63" s="449" t="s">
        <v>217</v>
      </c>
      <c r="Y63" s="449" t="s">
        <v>218</v>
      </c>
      <c r="Z63" s="449" t="s">
        <v>217</v>
      </c>
      <c r="AA63" s="449" t="s">
        <v>217</v>
      </c>
      <c r="AB63" s="70"/>
      <c r="AC63" s="6"/>
      <c r="AD63" s="522" t="s">
        <v>218</v>
      </c>
      <c r="AE63" s="522" t="s">
        <v>217</v>
      </c>
      <c r="AF63" s="522" t="s">
        <v>218</v>
      </c>
      <c r="AG63" s="70"/>
      <c r="AH63" s="6"/>
      <c r="AI63" s="243" t="str" cm="1">
        <f t="array" ref="AI63">_xlfn.TEXTJOIN(" ; ",TRUE,_xlfn._xlws.FILTER(V$12:AF$12,V63:AF63="Yes","LoE is never called"))</f>
        <v>Equipment ; ICT ; Infrastructure ; Service ; Support ; OBC/ OBC RN</v>
      </c>
      <c r="AJ63" s="6"/>
      <c r="AK63" s="38"/>
      <c r="AL63" s="6"/>
      <c r="AM63" s="523" cm="1">
        <f t="array" ref="AM63">SUM(IF(ISBLANK(V63:AA63),1,0))</f>
        <v>0</v>
      </c>
      <c r="AN63" s="523" cm="1">
        <f t="array" ref="AN63">SUM(IF(ISBLANK(AD63:AF63),1,0))</f>
        <v>0</v>
      </c>
      <c r="AO63" s="6"/>
      <c r="AP63" s="432"/>
    </row>
    <row r="64" spans="1:42" ht="24.65" customHeight="1" x14ac:dyDescent="0.35">
      <c r="A64" s="80">
        <f t="shared" si="0"/>
        <v>0</v>
      </c>
      <c r="B64" s="6"/>
      <c r="C64" s="418">
        <f t="shared" si="1"/>
        <v>52</v>
      </c>
      <c r="D64" s="237" t="str" cm="1">
        <f t="array" ref="D64">IF(ISERROR(INDEX(I_LoE_Hierachy_L1Name,_xlfn.XMATCH('Input - LOEList (Admin)'!H64,I_LoE_Hierachy_L2Name,0))),"",INDEX(I_LoE_Hierachy_L1Name,_xlfn.XMATCH('Input - LOEList (Admin)'!H64,I_LoE_Hierachy_L2Name,0)))</f>
        <v>Is there evidence of an appropriate Commercial Strategy at this stage of acquisition?</v>
      </c>
      <c r="E64" s="237" t="str" cm="1">
        <f t="array" ref="E64">IF(ISERROR(INDEX(I_LoE_Hierachy_Case,_xlfn.XMATCH($H64,I_LoE_Hierachy_L2Name,0))),"",INDEX(I_LoE_Hierachy_Case,_xlfn.XMATCH($H64,I_LoE_Hierachy_L2Name,0)))</f>
        <v>Commercial</v>
      </c>
      <c r="F64" s="238" t="str" cm="1">
        <f t="array" ref="F64">IF(ISERROR(INDEX(I_LoE_Hierachy_L1_Function,_xlfn.XMATCH($H64,I_LoE_Hierachy_L2Name,0))),"",INDEX(I_LoE_Hierachy_L1_Function,_xlfn.XMATCH($H64,I_LoE_Hierachy_L2Name,0)))</f>
        <v>Core - Commercial</v>
      </c>
      <c r="G64" s="237" t="str" cm="1">
        <f t="array" ref="G64">IF(ISERROR(INDEX(I_LoE_Hierachy_L2_Function,_xlfn.XMATCH($H64,I_LoE_Hierachy_L2Name,0))),"",INDEX(I_LoE_Hierachy_L2_Function,_xlfn.XMATCH($H64,I_LoE_Hierachy_L2Name,0)))</f>
        <v>Safety</v>
      </c>
      <c r="H64" s="519" t="str">
        <v>Is there evidence of a mature approach to safety and that the required safety design and production capability is available from potential or selected suppliers?</v>
      </c>
      <c r="I64" s="236" t="str">
        <f>VLOOKUP($H64,'Input - LOE Hierarchy (Admin)'!$L$13:$R$460,2, FALSE)</f>
        <v>Y</v>
      </c>
      <c r="J64" s="260" t="str">
        <f>VLOOKUP($H64,'Input - LOE Hierarchy (Admin)'!$L$13:$R$460,4, FALSE)</f>
        <v>N</v>
      </c>
      <c r="K64" s="520">
        <f>IFERROR(MATCH($H64,'LOE Hierarchy'!$I$11:$I$460, 0),"")</f>
        <v>138</v>
      </c>
      <c r="L64" s="239" t="str" cm="1">
        <f t="array" ref="L64">IF(ISERROR(INDEX(I_LoE_Hierachy_Evidence_Examples,_xlfn.XMATCH($H64,I_LoE_Hierachy_L2Name,0))),"",INDEX(I_LoE_Hierachy_Evidence_Examples,_xlfn.XMATCH($H64,I_LoE_Hierachy_L2Name,0)))</f>
        <v>Commercial Strategy</v>
      </c>
      <c r="M64" s="85"/>
      <c r="N64" s="240" t="str" cm="1">
        <f t="array" ref="N64">INDEX(I_LoE_Hierachy_Guidance_Links,MATCH($H64,LEFT(I_LoE_Hierachy_L2Name,255),0),1)</f>
        <v>Commercial Strategies  - C1</v>
      </c>
      <c r="O64" s="238" t="str" cm="1">
        <f t="array" ref="O64">INDEX(I_LoE_Hierachy_Guidance_Links,MATCH($H64,LEFT(I_LoE_Hierachy_L2Name,255),0),2)</f>
        <v>KiD S&amp;EP General Policy and Standards page - M35</v>
      </c>
      <c r="P64" s="238" t="str" cm="1">
        <f t="array" ref="P64">INDEX(I_LoE_Hierachy_Guidance_Links,MATCH($H64,LEFT(I_LoE_Hierachy_L2Name,255),0),3)</f>
        <v>Safety in Contracts - C20</v>
      </c>
      <c r="Q64" s="238" cm="1">
        <f t="array" ref="Q64">INDEX(I_LoE_Hierachy_Guidance_Links,MATCH($H64,LEFT(I_LoE_Hierachy_L2Name,255),0),4)</f>
        <v>0</v>
      </c>
      <c r="R64" s="238" cm="1">
        <f t="array" ref="R64">INDEX(I_LoE_Hierachy_Guidance_Links,MATCH($H64,LEFT(I_LoE_Hierachy_L2Name,255),0),5)</f>
        <v>0</v>
      </c>
      <c r="S64" s="238" cm="1">
        <f t="array" ref="S64">INDEX(I_LoE_Hierachy_Guidance_Links,MATCH($H64,LEFT(I_LoE_Hierachy_L2Name,255),0),6)</f>
        <v>0</v>
      </c>
      <c r="T64" s="238" cm="1">
        <f t="array" ref="T64">INDEX(I_LoE_Hierachy_Guidance_Links,MATCH($H64,LEFT(I_LoE_Hierachy_L2Name,255),0),7)</f>
        <v>0</v>
      </c>
      <c r="U64" s="74"/>
      <c r="V64" s="449" t="s">
        <v>217</v>
      </c>
      <c r="W64" s="449" t="s">
        <v>217</v>
      </c>
      <c r="X64" s="449" t="s">
        <v>217</v>
      </c>
      <c r="Y64" s="449" t="s">
        <v>218</v>
      </c>
      <c r="Z64" s="449" t="s">
        <v>217</v>
      </c>
      <c r="AA64" s="449" t="s">
        <v>217</v>
      </c>
      <c r="AB64" s="70"/>
      <c r="AC64" s="6"/>
      <c r="AD64" s="522" t="s">
        <v>217</v>
      </c>
      <c r="AE64" s="522" t="s">
        <v>217</v>
      </c>
      <c r="AF64" s="522" t="s">
        <v>217</v>
      </c>
      <c r="AG64" s="70"/>
      <c r="AH64" s="6"/>
      <c r="AI64" s="243" t="str" cm="1">
        <f t="array" ref="AI64">_xlfn.TEXTJOIN(" ; ",TRUE,_xlfn._xlws.FILTER(V$12:AF$12,V64:AF64="Yes","LoE is never called"))</f>
        <v>Equipment ; ICT ; Infrastructure ; Service ; Support ; SOC/ SOC RN ; OBC/ OBC RN ;  FBC/ FBC RN</v>
      </c>
      <c r="AJ64" s="6"/>
      <c r="AK64" s="38"/>
      <c r="AL64" s="6"/>
      <c r="AM64" s="523" cm="1">
        <f t="array" ref="AM64">SUM(IF(ISBLANK(V64:AA64),1,0))</f>
        <v>0</v>
      </c>
      <c r="AN64" s="523" cm="1">
        <f t="array" ref="AN64">SUM(IF(ISBLANK(AD64:AF64),1,0))</f>
        <v>0</v>
      </c>
      <c r="AO64" s="6"/>
      <c r="AP64" s="432"/>
    </row>
    <row r="65" spans="1:42" ht="24.65" customHeight="1" x14ac:dyDescent="0.35">
      <c r="A65" s="80">
        <f t="shared" si="0"/>
        <v>0</v>
      </c>
      <c r="B65" s="6"/>
      <c r="C65" s="418">
        <f t="shared" si="1"/>
        <v>53</v>
      </c>
      <c r="D65" s="237" t="str" cm="1">
        <f t="array" ref="D65">IF(ISERROR(INDEX(I_LoE_Hierachy_L1Name,_xlfn.XMATCH('Input - LOEList (Admin)'!H65,I_LoE_Hierachy_L2Name,0))),"",INDEX(I_LoE_Hierachy_L1Name,_xlfn.XMATCH('Input - LOEList (Admin)'!H65,I_LoE_Hierachy_L2Name,0)))</f>
        <v>Is there evidence of an appropriate Commercial Strategy at this stage of acquisition?</v>
      </c>
      <c r="E65" s="237" t="str" cm="1">
        <f t="array" ref="E65">IF(ISERROR(INDEX(I_LoE_Hierachy_Case,_xlfn.XMATCH($H65,I_LoE_Hierachy_L2Name,0))),"",INDEX(I_LoE_Hierachy_Case,_xlfn.XMATCH($H65,I_LoE_Hierachy_L2Name,0)))</f>
        <v>Commercial</v>
      </c>
      <c r="F65" s="238" t="str" cm="1">
        <f t="array" ref="F65">IF(ISERROR(INDEX(I_LoE_Hierachy_L1_Function,_xlfn.XMATCH($H65,I_LoE_Hierachy_L2Name,0))),"",INDEX(I_LoE_Hierachy_L1_Function,_xlfn.XMATCH($H65,I_LoE_Hierachy_L2Name,0)))</f>
        <v>Core - Commercial</v>
      </c>
      <c r="G65" s="237" t="str" cm="1">
        <f t="array" ref="G65">IF(ISERROR(INDEX(I_LoE_Hierachy_L2_Function,_xlfn.XMATCH($H65,I_LoE_Hierachy_L2Name,0))),"",INDEX(I_LoE_Hierachy_L2_Function,_xlfn.XMATCH($H65,I_LoE_Hierachy_L2Name,0)))</f>
        <v>Human Resource Management</v>
      </c>
      <c r="H65" s="519" t="str">
        <v>Is there evidence of sufficient commercial resource planning to support the commercial strategy and desired outcomes?</v>
      </c>
      <c r="I65" s="236" t="str">
        <f>VLOOKUP($H65,'Input - LOE Hierarchy (Admin)'!$L$13:$R$460,2, FALSE)</f>
        <v>N</v>
      </c>
      <c r="J65" s="260" t="str">
        <f>VLOOKUP($H65,'Input - LOE Hierarchy (Admin)'!$L$13:$R$460,4, FALSE)</f>
        <v>N</v>
      </c>
      <c r="K65" s="520">
        <f>IFERROR(MATCH($H65,'LOE Hierarchy'!$I$11:$I$460, 0),"")</f>
        <v>140</v>
      </c>
      <c r="L65" s="239" t="str" cm="1">
        <f t="array" ref="L65">IF(ISERROR(INDEX(I_LoE_Hierachy_Evidence_Examples,_xlfn.XMATCH($H65,I_LoE_Hierachy_L2Name,0))),"",INDEX(I_LoE_Hierachy_Evidence_Examples,_xlfn.XMATCH($H65,I_LoE_Hierachy_L2Name,0)))</f>
        <v xml:space="preserve">Human Resource Plan
</v>
      </c>
      <c r="M65" s="85"/>
      <c r="N65" s="240" t="str" cm="1">
        <f t="array" ref="N65">INDEX(I_LoE_Hierachy_Guidance_Links,MATCH($H65,LEFT(I_LoE_Hierachy_L2Name,255),0),1)</f>
        <v>Commercial Strategies  - C1</v>
      </c>
      <c r="O65" s="238" t="str" cm="1">
        <f t="array" ref="O65">INDEX(I_LoE_Hierachy_Guidance_Links,MATCH($H65,LEFT(I_LoE_Hierachy_L2Name,255),0),2)</f>
        <v>Procurement Planning and Resourcing  - C23</v>
      </c>
      <c r="P65" s="238" cm="1">
        <f t="array" ref="P65">INDEX(I_LoE_Hierachy_Guidance_Links,MATCH($H65,LEFT(I_LoE_Hierachy_L2Name,255),0),3)</f>
        <v>0</v>
      </c>
      <c r="Q65" s="238" cm="1">
        <f t="array" ref="Q65">INDEX(I_LoE_Hierachy_Guidance_Links,MATCH($H65,LEFT(I_LoE_Hierachy_L2Name,255),0),4)</f>
        <v>0</v>
      </c>
      <c r="R65" s="238" cm="1">
        <f t="array" ref="R65">INDEX(I_LoE_Hierachy_Guidance_Links,MATCH($H65,LEFT(I_LoE_Hierachy_L2Name,255),0),5)</f>
        <v>0</v>
      </c>
      <c r="S65" s="238" cm="1">
        <f t="array" ref="S65">INDEX(I_LoE_Hierachy_Guidance_Links,MATCH($H65,LEFT(I_LoE_Hierachy_L2Name,255),0),6)</f>
        <v>0</v>
      </c>
      <c r="T65" s="238" cm="1">
        <f t="array" ref="T65">INDEX(I_LoE_Hierachy_Guidance_Links,MATCH($H65,LEFT(I_LoE_Hierachy_L2Name,255),0),7)</f>
        <v>0</v>
      </c>
      <c r="U65" s="74"/>
      <c r="V65" s="449" t="s">
        <v>217</v>
      </c>
      <c r="W65" s="449" t="s">
        <v>217</v>
      </c>
      <c r="X65" s="449" t="s">
        <v>217</v>
      </c>
      <c r="Y65" s="449" t="s">
        <v>218</v>
      </c>
      <c r="Z65" s="449" t="s">
        <v>217</v>
      </c>
      <c r="AA65" s="449" t="s">
        <v>217</v>
      </c>
      <c r="AB65" s="70"/>
      <c r="AC65" s="6"/>
      <c r="AD65" s="522" t="s">
        <v>217</v>
      </c>
      <c r="AE65" s="522" t="s">
        <v>217</v>
      </c>
      <c r="AF65" s="522" t="s">
        <v>217</v>
      </c>
      <c r="AG65" s="70"/>
      <c r="AH65" s="6"/>
      <c r="AI65" s="243" t="str" cm="1">
        <f t="array" ref="AI65">_xlfn.TEXTJOIN(" ; ",TRUE,_xlfn._xlws.FILTER(V$12:AF$12,V65:AF65="Yes","LoE is never called"))</f>
        <v>Equipment ; ICT ; Infrastructure ; Service ; Support ; SOC/ SOC RN ; OBC/ OBC RN ;  FBC/ FBC RN</v>
      </c>
      <c r="AJ65" s="6"/>
      <c r="AK65" s="38"/>
      <c r="AL65" s="6"/>
      <c r="AM65" s="523" cm="1">
        <f t="array" ref="AM65">SUM(IF(ISBLANK(V65:AA65),1,0))</f>
        <v>0</v>
      </c>
      <c r="AN65" s="523" cm="1">
        <f t="array" ref="AN65">SUM(IF(ISBLANK(AD65:AF65),1,0))</f>
        <v>0</v>
      </c>
      <c r="AO65" s="6"/>
      <c r="AP65" s="432"/>
    </row>
    <row r="66" spans="1:42" ht="24.65" customHeight="1" x14ac:dyDescent="0.35">
      <c r="A66" s="80">
        <f t="shared" si="0"/>
        <v>0</v>
      </c>
      <c r="B66" s="6"/>
      <c r="C66" s="418">
        <f t="shared" si="1"/>
        <v>54</v>
      </c>
      <c r="D66" s="237" t="str" cm="1">
        <f t="array" ref="D66">IF(ISERROR(INDEX(I_LoE_Hierachy_L1Name,_xlfn.XMATCH('Input - LOEList (Admin)'!H66,I_LoE_Hierachy_L2Name,0))),"",INDEX(I_LoE_Hierachy_L1Name,_xlfn.XMATCH('Input - LOEList (Admin)'!H66,I_LoE_Hierachy_L2Name,0)))</f>
        <v>Is there evidence of appropriate Purchasing/Procurement Strategy consideration at this stage of acquisition?</v>
      </c>
      <c r="E66" s="237" t="str" cm="1">
        <f t="array" ref="E66">IF(ISERROR(INDEX(I_LoE_Hierachy_Case,_xlfn.XMATCH($H66,I_LoE_Hierachy_L2Name,0))),"",INDEX(I_LoE_Hierachy_Case,_xlfn.XMATCH($H66,I_LoE_Hierachy_L2Name,0)))</f>
        <v>Commercial</v>
      </c>
      <c r="F66" s="238" t="str" cm="1">
        <f t="array" ref="F66">IF(ISERROR(INDEX(I_LoE_Hierachy_L1_Function,_xlfn.XMATCH($H66,I_LoE_Hierachy_L2Name,0))),"",INDEX(I_LoE_Hierachy_L1_Function,_xlfn.XMATCH($H66,I_LoE_Hierachy_L2Name,0)))</f>
        <v>Core - Commercial</v>
      </c>
      <c r="G66" s="237" t="str" cm="1">
        <f t="array" ref="G66">IF(ISERROR(INDEX(I_LoE_Hierachy_L2_Function,_xlfn.XMATCH($H66,I_LoE_Hierachy_L2Name,0))),"",INDEX(I_LoE_Hierachy_L2_Function,_xlfn.XMATCH($H66,I_LoE_Hierachy_L2Name,0)))</f>
        <v>Commercial &amp; Procurement Strategy</v>
      </c>
      <c r="H66" s="519" t="str">
        <v>Is there evidence of appropriate consideration and analysis of purchasing routes?</v>
      </c>
      <c r="I66" s="236" t="str">
        <f>VLOOKUP($H66,'Input - LOE Hierarchy (Admin)'!$L$13:$R$460,2, FALSE)</f>
        <v>Y</v>
      </c>
      <c r="J66" s="260" t="str">
        <f>VLOOKUP($H66,'Input - LOE Hierarchy (Admin)'!$L$13:$R$460,4, FALSE)</f>
        <v>N</v>
      </c>
      <c r="K66" s="520">
        <f>IFERROR(MATCH($H66,'LOE Hierarchy'!$I$11:$I$460, 0),"")</f>
        <v>141</v>
      </c>
      <c r="L66" s="239" t="str" cm="1">
        <f t="array" ref="L66">IF(ISERROR(INDEX(I_LoE_Hierachy_Evidence_Examples,_xlfn.XMATCH($H66,I_LoE_Hierachy_L2Name,0))),"",INDEX(I_LoE_Hierachy_Evidence_Examples,_xlfn.XMATCH($H66,I_LoE_Hierachy_L2Name,0)))</f>
        <v xml:space="preserve">Endorsement from MoD Chief Economist
Email from CLS, Email from DIPR, Confirmation from the Directorate of Security and Resilience </v>
      </c>
      <c r="M66" s="85"/>
      <c r="N66" s="240" t="str" cm="1">
        <f t="array" ref="N66">INDEX(I_LoE_Hierachy_Guidance_Links,MATCH($H66,LEFT(I_LoE_Hierachy_L2Name,255),0),1)</f>
        <v>Commercial Strategies  - C1</v>
      </c>
      <c r="O66" s="238" t="str" cm="1">
        <f t="array" ref="O66">INDEX(I_LoE_Hierachy_Guidance_Links,MATCH($H66,LEFT(I_LoE_Hierachy_L2Name,255),0),2)</f>
        <v>Procurement Strategy and Approvals - C24</v>
      </c>
      <c r="P66" s="238" cm="1">
        <f t="array" ref="P66">INDEX(I_LoE_Hierachy_Guidance_Links,MATCH($H66,LEFT(I_LoE_Hierachy_L2Name,255),0),3)</f>
        <v>0</v>
      </c>
      <c r="Q66" s="238" cm="1">
        <f t="array" ref="Q66">INDEX(I_LoE_Hierachy_Guidance_Links,MATCH($H66,LEFT(I_LoE_Hierachy_L2Name,255),0),4)</f>
        <v>0</v>
      </c>
      <c r="R66" s="238" cm="1">
        <f t="array" ref="R66">INDEX(I_LoE_Hierachy_Guidance_Links,MATCH($H66,LEFT(I_LoE_Hierachy_L2Name,255),0),5)</f>
        <v>0</v>
      </c>
      <c r="S66" s="238" cm="1">
        <f t="array" ref="S66">INDEX(I_LoE_Hierachy_Guidance_Links,MATCH($H66,LEFT(I_LoE_Hierachy_L2Name,255),0),6)</f>
        <v>0</v>
      </c>
      <c r="T66" s="238" cm="1">
        <f t="array" ref="T66">INDEX(I_LoE_Hierachy_Guidance_Links,MATCH($H66,LEFT(I_LoE_Hierachy_L2Name,255),0),7)</f>
        <v>0</v>
      </c>
      <c r="U66" s="74"/>
      <c r="V66" s="449" t="s">
        <v>217</v>
      </c>
      <c r="W66" s="449" t="s">
        <v>217</v>
      </c>
      <c r="X66" s="449" t="s">
        <v>217</v>
      </c>
      <c r="Y66" s="449" t="s">
        <v>218</v>
      </c>
      <c r="Z66" s="449" t="s">
        <v>217</v>
      </c>
      <c r="AA66" s="449" t="s">
        <v>217</v>
      </c>
      <c r="AB66" s="70"/>
      <c r="AC66" s="6"/>
      <c r="AD66" s="522" t="s">
        <v>218</v>
      </c>
      <c r="AE66" s="522" t="s">
        <v>217</v>
      </c>
      <c r="AF66" s="522" t="s">
        <v>218</v>
      </c>
      <c r="AG66" s="70"/>
      <c r="AH66" s="6"/>
      <c r="AI66" s="243" t="str" cm="1">
        <f t="array" ref="AI66">_xlfn.TEXTJOIN(" ; ",TRUE,_xlfn._xlws.FILTER(V$12:AF$12,V66:AF66="Yes","LoE is never called"))</f>
        <v>Equipment ; ICT ; Infrastructure ; Service ; Support ; OBC/ OBC RN</v>
      </c>
      <c r="AJ66" s="6"/>
      <c r="AK66" s="38"/>
      <c r="AL66" s="6"/>
      <c r="AM66" s="523" cm="1">
        <f t="array" ref="AM66">SUM(IF(ISBLANK(V66:AA66),1,0))</f>
        <v>0</v>
      </c>
      <c r="AN66" s="523" cm="1">
        <f t="array" ref="AN66">SUM(IF(ISBLANK(AD66:AF66),1,0))</f>
        <v>0</v>
      </c>
      <c r="AO66" s="6"/>
      <c r="AP66" s="432"/>
    </row>
    <row r="67" spans="1:42" ht="24.65" customHeight="1" x14ac:dyDescent="0.35">
      <c r="A67" s="80">
        <f t="shared" si="0"/>
        <v>0</v>
      </c>
      <c r="B67" s="6"/>
      <c r="C67" s="418">
        <f t="shared" si="1"/>
        <v>55</v>
      </c>
      <c r="D67" s="237" t="str" cm="1">
        <f t="array" ref="D67">IF(ISERROR(INDEX(I_LoE_Hierachy_L1Name,_xlfn.XMATCH('Input - LOEList (Admin)'!H67,I_LoE_Hierachy_L2Name,0))),"",INDEX(I_LoE_Hierachy_L1Name,_xlfn.XMATCH('Input - LOEList (Admin)'!H67,I_LoE_Hierachy_L2Name,0)))</f>
        <v>Is there evidence of appropriate Purchasing/Procurement Strategy consideration at this stage of acquisition?</v>
      </c>
      <c r="E67" s="237" t="str" cm="1">
        <f t="array" ref="E67">IF(ISERROR(INDEX(I_LoE_Hierachy_Case,_xlfn.XMATCH($H67,I_LoE_Hierachy_L2Name,0))),"",INDEX(I_LoE_Hierachy_Case,_xlfn.XMATCH($H67,I_LoE_Hierachy_L2Name,0)))</f>
        <v>Commercial</v>
      </c>
      <c r="F67" s="238" t="str" cm="1">
        <f t="array" ref="F67">IF(ISERROR(INDEX(I_LoE_Hierachy_L1_Function,_xlfn.XMATCH($H67,I_LoE_Hierachy_L2Name,0))),"",INDEX(I_LoE_Hierachy_L1_Function,_xlfn.XMATCH($H67,I_LoE_Hierachy_L2Name,0)))</f>
        <v>Core - Commercial</v>
      </c>
      <c r="G67" s="237" t="str" cm="1">
        <f t="array" ref="G67">IF(ISERROR(INDEX(I_LoE_Hierachy_L2_Function,_xlfn.XMATCH($H67,I_LoE_Hierachy_L2Name,0))),"",INDEX(I_LoE_Hierachy_L2_Function,_xlfn.XMATCH($H67,I_LoE_Hierachy_L2Name,0)))</f>
        <v>Commercial &amp; Procurement Strategy</v>
      </c>
      <c r="H67" s="519" t="str">
        <v>Is there evidence of the tendering approach being suitably mature?</v>
      </c>
      <c r="I67" s="236" t="str">
        <f>VLOOKUP($H67,'Input - LOE Hierarchy (Admin)'!$L$13:$R$460,2, FALSE)</f>
        <v>Y</v>
      </c>
      <c r="J67" s="260" t="str">
        <f>VLOOKUP($H67,'Input - LOE Hierarchy (Admin)'!$L$13:$R$460,4, FALSE)</f>
        <v>N</v>
      </c>
      <c r="K67" s="520">
        <f>IFERROR(MATCH($H67,'LOE Hierarchy'!$I$11:$I$460, 0),"")</f>
        <v>143</v>
      </c>
      <c r="L67" s="239" t="str" cm="1">
        <f t="array" ref="L67">IF(ISERROR(INDEX(I_LoE_Hierachy_Evidence_Examples,_xlfn.XMATCH($H67,I_LoE_Hierachy_L2Name,0))),"",INDEX(I_LoE_Hierachy_Evidence_Examples,_xlfn.XMATCH($H67,I_LoE_Hierachy_L2Name,0)))</f>
        <v>Commercial Strategy (highlighting any changes to the strategy after the negotiations have ceased)
Governance Plan
Procurement Strategy - Tender Assessment Process
Email from the Single Source Advisory Team (SSAT) 
Email confirmation from ICPT.
All enquiries should initially be directed to multiuser DESComrcl-ICPP@mod.gov.uk using the templates in the Commercial Cascade (12/2017)</v>
      </c>
      <c r="M67" s="85"/>
      <c r="N67" s="240" t="str" cm="1">
        <f t="array" ref="N67">INDEX(I_LoE_Hierachy_Guidance_Links,MATCH($H67,LEFT(I_LoE_Hierachy_L2Name,255),0),1)</f>
        <v>Commercial Strategies  - C1</v>
      </c>
      <c r="O67" s="238" t="str" cm="1">
        <f t="array" ref="O67">INDEX(I_LoE_Hierachy_Guidance_Links,MATCH($H67,LEFT(I_LoE_Hierachy_L2Name,255),0),2)</f>
        <v>Tender Process  - C2</v>
      </c>
      <c r="P67" s="238" t="str" cm="1">
        <f t="array" ref="P67">INDEX(I_LoE_Hierachy_Guidance_Links,MATCH($H67,LEFT(I_LoE_Hierachy_L2Name,255),0),3)</f>
        <v>Defence Sourcing Portal (DSP) Guidance  - C26</v>
      </c>
      <c r="Q67" s="238" cm="1">
        <f t="array" ref="Q67">INDEX(I_LoE_Hierachy_Guidance_Links,MATCH($H67,LEFT(I_LoE_Hierachy_L2Name,255),0),4)</f>
        <v>0</v>
      </c>
      <c r="R67" s="238" cm="1">
        <f t="array" ref="R67">INDEX(I_LoE_Hierachy_Guidance_Links,MATCH($H67,LEFT(I_LoE_Hierachy_L2Name,255),0),5)</f>
        <v>0</v>
      </c>
      <c r="S67" s="238" cm="1">
        <f t="array" ref="S67">INDEX(I_LoE_Hierachy_Guidance_Links,MATCH($H67,LEFT(I_LoE_Hierachy_L2Name,255),0),6)</f>
        <v>0</v>
      </c>
      <c r="T67" s="238" cm="1">
        <f t="array" ref="T67">INDEX(I_LoE_Hierachy_Guidance_Links,MATCH($H67,LEFT(I_LoE_Hierachy_L2Name,255),0),7)</f>
        <v>0</v>
      </c>
      <c r="U67" s="74"/>
      <c r="V67" s="449" t="s">
        <v>217</v>
      </c>
      <c r="W67" s="449" t="s">
        <v>217</v>
      </c>
      <c r="X67" s="449" t="s">
        <v>217</v>
      </c>
      <c r="Y67" s="449" t="s">
        <v>218</v>
      </c>
      <c r="Z67" s="449" t="s">
        <v>217</v>
      </c>
      <c r="AA67" s="449" t="s">
        <v>217</v>
      </c>
      <c r="AB67" s="70"/>
      <c r="AC67" s="6"/>
      <c r="AD67" s="522" t="s">
        <v>218</v>
      </c>
      <c r="AE67" s="522" t="s">
        <v>217</v>
      </c>
      <c r="AF67" s="522" t="s">
        <v>218</v>
      </c>
      <c r="AG67" s="70"/>
      <c r="AH67" s="6"/>
      <c r="AI67" s="243" t="str" cm="1">
        <f t="array" ref="AI67">_xlfn.TEXTJOIN(" ; ",TRUE,_xlfn._xlws.FILTER(V$12:AF$12,V67:AF67="Yes","LoE is never called"))</f>
        <v>Equipment ; ICT ; Infrastructure ; Service ; Support ; OBC/ OBC RN</v>
      </c>
      <c r="AJ67" s="6"/>
      <c r="AK67" s="38"/>
      <c r="AL67" s="6"/>
      <c r="AM67" s="523" cm="1">
        <f t="array" ref="AM67">SUM(IF(ISBLANK(V67:AA67),1,0))</f>
        <v>0</v>
      </c>
      <c r="AN67" s="523" cm="1">
        <f t="array" ref="AN67">SUM(IF(ISBLANK(AD67:AF67),1,0))</f>
        <v>0</v>
      </c>
      <c r="AO67" s="6"/>
      <c r="AP67" s="432"/>
    </row>
    <row r="68" spans="1:42" ht="24.65" customHeight="1" x14ac:dyDescent="0.35">
      <c r="A68" s="80">
        <f t="shared" si="0"/>
        <v>0</v>
      </c>
      <c r="B68" s="6"/>
      <c r="C68" s="418">
        <f t="shared" si="1"/>
        <v>56</v>
      </c>
      <c r="D68" s="237" t="str" cm="1">
        <f t="array" ref="D68">IF(ISERROR(INDEX(I_LoE_Hierachy_L1Name,_xlfn.XMATCH('Input - LOEList (Admin)'!H68,I_LoE_Hierachy_L2Name,0))),"",INDEX(I_LoE_Hierachy_L1Name,_xlfn.XMATCH('Input - LOEList (Admin)'!H68,I_LoE_Hierachy_L2Name,0)))</f>
        <v>Is there evidence of appropriate Purchasing/Procurement Strategy consideration at this stage of acquisition?</v>
      </c>
      <c r="E68" s="237" t="str" cm="1">
        <f t="array" ref="E68">IF(ISERROR(INDEX(I_LoE_Hierachy_Case,_xlfn.XMATCH($H68,I_LoE_Hierachy_L2Name,0))),"",INDEX(I_LoE_Hierachy_Case,_xlfn.XMATCH($H68,I_LoE_Hierachy_L2Name,0)))</f>
        <v>Commercial</v>
      </c>
      <c r="F68" s="238" t="str" cm="1">
        <f t="array" ref="F68">IF(ISERROR(INDEX(I_LoE_Hierachy_L1_Function,_xlfn.XMATCH($H68,I_LoE_Hierachy_L2Name,0))),"",INDEX(I_LoE_Hierachy_L1_Function,_xlfn.XMATCH($H68,I_LoE_Hierachy_L2Name,0)))</f>
        <v>Core - Commercial</v>
      </c>
      <c r="G68" s="237" t="str" cm="1">
        <f t="array" ref="G68">IF(ISERROR(INDEX(I_LoE_Hierachy_L2_Function,_xlfn.XMATCH($H68,I_LoE_Hierachy_L2Name,0))),"",INDEX(I_LoE_Hierachy_L2_Function,_xlfn.XMATCH($H68,I_LoE_Hierachy_L2Name,0)))</f>
        <v>Intellectual Property</v>
      </c>
      <c r="H68" s="519" t="str">
        <v>Is there evidence that the IPR  management approach is sufficiently mature?</v>
      </c>
      <c r="I68" s="236" t="str">
        <f>VLOOKUP($H68,'Input - LOE Hierarchy (Admin)'!$L$13:$R$460,2, FALSE)</f>
        <v>Y</v>
      </c>
      <c r="J68" s="260" t="str">
        <f>VLOOKUP($H68,'Input - LOE Hierarchy (Admin)'!$L$13:$R$460,4, FALSE)</f>
        <v>N</v>
      </c>
      <c r="K68" s="520">
        <f>IFERROR(MATCH($H68,'LOE Hierarchy'!$I$11:$I$460, 0),"")</f>
        <v>153</v>
      </c>
      <c r="L68" s="239" t="str" cm="1">
        <f t="array" ref="L68">IF(ISERROR(INDEX(I_LoE_Hierachy_Evidence_Examples,_xlfn.XMATCH($H68,I_LoE_Hierachy_L2Name,0))),"",INDEX(I_LoE_Hierachy_Evidence_Examples,_xlfn.XMATCH($H68,I_LoE_Hierachy_L2Name,0)))</f>
        <v>Email confirmation from DIPR adviser - Click this link for list of advisors</v>
      </c>
      <c r="M68" s="85"/>
      <c r="N68" s="240" t="str" cm="1">
        <f t="array" ref="N68">INDEX(I_LoE_Hierachy_Guidance_Links,MATCH($H68,LEFT(I_LoE_Hierachy_L2Name,255),0),1)</f>
        <v>Intellectual Property Rights - C30</v>
      </c>
      <c r="O68" s="238" cm="1">
        <f t="array" ref="O68">INDEX(I_LoE_Hierachy_Guidance_Links,MATCH($H68,LEFT(I_LoE_Hierachy_L2Name,255),0),2)</f>
        <v>0</v>
      </c>
      <c r="P68" s="238" cm="1">
        <f t="array" ref="P68">INDEX(I_LoE_Hierachy_Guidance_Links,MATCH($H68,LEFT(I_LoE_Hierachy_L2Name,255),0),3)</f>
        <v>0</v>
      </c>
      <c r="Q68" s="238" cm="1">
        <f t="array" ref="Q68">INDEX(I_LoE_Hierachy_Guidance_Links,MATCH($H68,LEFT(I_LoE_Hierachy_L2Name,255),0),4)</f>
        <v>0</v>
      </c>
      <c r="R68" s="238" cm="1">
        <f t="array" ref="R68">INDEX(I_LoE_Hierachy_Guidance_Links,MATCH($H68,LEFT(I_LoE_Hierachy_L2Name,255),0),5)</f>
        <v>0</v>
      </c>
      <c r="S68" s="238" cm="1">
        <f t="array" ref="S68">INDEX(I_LoE_Hierachy_Guidance_Links,MATCH($H68,LEFT(I_LoE_Hierachy_L2Name,255),0),6)</f>
        <v>0</v>
      </c>
      <c r="T68" s="238" cm="1">
        <f t="array" ref="T68">INDEX(I_LoE_Hierachy_Guidance_Links,MATCH($H68,LEFT(I_LoE_Hierachy_L2Name,255),0),7)</f>
        <v>0</v>
      </c>
      <c r="U68" s="74"/>
      <c r="V68" s="449" t="s">
        <v>217</v>
      </c>
      <c r="W68" s="449" t="s">
        <v>217</v>
      </c>
      <c r="X68" s="449" t="s">
        <v>217</v>
      </c>
      <c r="Y68" s="449" t="s">
        <v>218</v>
      </c>
      <c r="Z68" s="449" t="s">
        <v>217</v>
      </c>
      <c r="AA68" s="449" t="s">
        <v>217</v>
      </c>
      <c r="AB68" s="70"/>
      <c r="AC68" s="6"/>
      <c r="AD68" s="522" t="s">
        <v>217</v>
      </c>
      <c r="AE68" s="522" t="s">
        <v>217</v>
      </c>
      <c r="AF68" s="522" t="s">
        <v>217</v>
      </c>
      <c r="AG68" s="70"/>
      <c r="AH68" s="6"/>
      <c r="AI68" s="243" t="str" cm="1">
        <f t="array" ref="AI68">_xlfn.TEXTJOIN(" ; ",TRUE,_xlfn._xlws.FILTER(V$12:AF$12,V68:AF68="Yes","LoE is never called"))</f>
        <v>Equipment ; ICT ; Infrastructure ; Service ; Support ; SOC/ SOC RN ; OBC/ OBC RN ;  FBC/ FBC RN</v>
      </c>
      <c r="AJ68" s="6"/>
      <c r="AK68" s="38"/>
      <c r="AL68" s="6"/>
      <c r="AM68" s="523" cm="1">
        <f t="array" ref="AM68">SUM(IF(ISBLANK(V68:AA68),1,0))</f>
        <v>0</v>
      </c>
      <c r="AN68" s="523" cm="1">
        <f t="array" ref="AN68">SUM(IF(ISBLANK(AD68:AF68),1,0))</f>
        <v>0</v>
      </c>
      <c r="AO68" s="6"/>
      <c r="AP68" s="432"/>
    </row>
    <row r="69" spans="1:42" ht="24.65" customHeight="1" x14ac:dyDescent="0.35">
      <c r="A69" s="80">
        <f t="shared" si="0"/>
        <v>0</v>
      </c>
      <c r="B69" s="6"/>
      <c r="C69" s="418">
        <f t="shared" si="1"/>
        <v>57</v>
      </c>
      <c r="D69" s="237" t="str" cm="1">
        <f t="array" ref="D69">IF(ISERROR(INDEX(I_LoE_Hierachy_L1Name,_xlfn.XMATCH('Input - LOEList (Admin)'!H69,I_LoE_Hierachy_L2Name,0))),"",INDEX(I_LoE_Hierachy_L1Name,_xlfn.XMATCH('Input - LOEList (Admin)'!H69,I_LoE_Hierachy_L2Name,0)))</f>
        <v>Is there evidence of appropriate Purchasing/Procurement Strategy consideration at this stage of acquisition?</v>
      </c>
      <c r="E69" s="237" t="str" cm="1">
        <f t="array" ref="E69">IF(ISERROR(INDEX(I_LoE_Hierachy_Case,_xlfn.XMATCH($H69,I_LoE_Hierachy_L2Name,0))),"",INDEX(I_LoE_Hierachy_Case,_xlfn.XMATCH($H69,I_LoE_Hierachy_L2Name,0)))</f>
        <v>Commercial</v>
      </c>
      <c r="F69" s="238" t="str" cm="1">
        <f t="array" ref="F69">IF(ISERROR(INDEX(I_LoE_Hierachy_L1_Function,_xlfn.XMATCH($H69,I_LoE_Hierachy_L2Name,0))),"",INDEX(I_LoE_Hierachy_L1_Function,_xlfn.XMATCH($H69,I_LoE_Hierachy_L2Name,0)))</f>
        <v>Core - Commercial</v>
      </c>
      <c r="G69" s="237" t="str" cm="1">
        <f t="array" ref="G69">IF(ISERROR(INDEX(I_LoE_Hierachy_L2_Function,_xlfn.XMATCH($H69,I_LoE_Hierachy_L2Name,0))),"",INDEX(I_LoE_Hierachy_L2_Function,_xlfn.XMATCH($H69,I_LoE_Hierachy_L2Name,0)))</f>
        <v>Commercial &amp; Procurement Strategy</v>
      </c>
      <c r="H69" s="519" t="str">
        <v>Is the project's approach to pricing, payment and incentivisation sufficiently mature?</v>
      </c>
      <c r="I69" s="236" t="str">
        <f>VLOOKUP($H69,'Input - LOE Hierarchy (Admin)'!$L$13:$R$460,2, FALSE)</f>
        <v>Y</v>
      </c>
      <c r="J69" s="260" t="str">
        <f>VLOOKUP($H69,'Input - LOE Hierarchy (Admin)'!$L$13:$R$460,4, FALSE)</f>
        <v>N</v>
      </c>
      <c r="K69" s="520">
        <f>IFERROR(MATCH($H69,'LOE Hierarchy'!$I$11:$I$460, 0),"")</f>
        <v>155</v>
      </c>
      <c r="L69" s="239" t="str" cm="1">
        <f t="array" ref="L69">IF(ISERROR(INDEX(I_LoE_Hierachy_Evidence_Examples,_xlfn.XMATCH($H69,I_LoE_Hierachy_L2Name,0))),"",INDEX(I_LoE_Hierachy_Evidence_Examples,_xlfn.XMATCH($H69,I_LoE_Hierachy_L2Name,0)))</f>
        <v>PPIM, Scenario test output</v>
      </c>
      <c r="M69" s="85"/>
      <c r="N69" s="240" t="str" cm="1">
        <f t="array" ref="N69">INDEX(I_LoE_Hierachy_Guidance_Links,MATCH($H69,LEFT(I_LoE_Hierachy_L2Name,255),0),1)</f>
        <v>Payment  - C31</v>
      </c>
      <c r="O69" s="238" t="str" cm="1">
        <f t="array" ref="O69">INDEX(I_LoE_Hierachy_Guidance_Links,MATCH($H69,LEFT(I_LoE_Hierachy_L2Name,255),0),2)</f>
        <v>Insurance  - C32</v>
      </c>
      <c r="P69" s="238" cm="1">
        <f t="array" ref="P69">INDEX(I_LoE_Hierachy_Guidance_Links,MATCH($H69,LEFT(I_LoE_Hierachy_L2Name,255),0),3)</f>
        <v>0</v>
      </c>
      <c r="Q69" s="238" cm="1">
        <f t="array" ref="Q69">INDEX(I_LoE_Hierachy_Guidance_Links,MATCH($H69,LEFT(I_LoE_Hierachy_L2Name,255),0),4)</f>
        <v>0</v>
      </c>
      <c r="R69" s="238" cm="1">
        <f t="array" ref="R69">INDEX(I_LoE_Hierachy_Guidance_Links,MATCH($H69,LEFT(I_LoE_Hierachy_L2Name,255),0),5)</f>
        <v>0</v>
      </c>
      <c r="S69" s="238" cm="1">
        <f t="array" ref="S69">INDEX(I_LoE_Hierachy_Guidance_Links,MATCH($H69,LEFT(I_LoE_Hierachy_L2Name,255),0),6)</f>
        <v>0</v>
      </c>
      <c r="T69" s="238" cm="1">
        <f t="array" ref="T69">INDEX(I_LoE_Hierachy_Guidance_Links,MATCH($H69,LEFT(I_LoE_Hierachy_L2Name,255),0),7)</f>
        <v>0</v>
      </c>
      <c r="U69" s="74"/>
      <c r="V69" s="449" t="s">
        <v>217</v>
      </c>
      <c r="W69" s="449" t="s">
        <v>217</v>
      </c>
      <c r="X69" s="449" t="s">
        <v>217</v>
      </c>
      <c r="Y69" s="449" t="s">
        <v>218</v>
      </c>
      <c r="Z69" s="449" t="s">
        <v>217</v>
      </c>
      <c r="AA69" s="449" t="s">
        <v>217</v>
      </c>
      <c r="AB69" s="70"/>
      <c r="AC69" s="6"/>
      <c r="AD69" s="522" t="s">
        <v>218</v>
      </c>
      <c r="AE69" s="522" t="s">
        <v>217</v>
      </c>
      <c r="AF69" s="522" t="s">
        <v>217</v>
      </c>
      <c r="AG69" s="70"/>
      <c r="AH69" s="6"/>
      <c r="AI69" s="243" t="str" cm="1">
        <f t="array" ref="AI69">_xlfn.TEXTJOIN(" ; ",TRUE,_xlfn._xlws.FILTER(V$12:AF$12,V69:AF69="Yes","LoE is never called"))</f>
        <v>Equipment ; ICT ; Infrastructure ; Service ; Support ; OBC/ OBC RN ;  FBC/ FBC RN</v>
      </c>
      <c r="AJ69" s="6"/>
      <c r="AK69" s="38"/>
      <c r="AL69" s="6"/>
      <c r="AM69" s="523" cm="1">
        <f t="array" ref="AM69">SUM(IF(ISBLANK(V69:AA69),1,0))</f>
        <v>0</v>
      </c>
      <c r="AN69" s="523" cm="1">
        <f t="array" ref="AN69">SUM(IF(ISBLANK(AD69:AF69),1,0))</f>
        <v>0</v>
      </c>
      <c r="AO69" s="6"/>
      <c r="AP69" s="432"/>
    </row>
    <row r="70" spans="1:42" ht="24.65" customHeight="1" x14ac:dyDescent="0.35">
      <c r="A70" s="80">
        <f t="shared" si="0"/>
        <v>0</v>
      </c>
      <c r="B70" s="6"/>
      <c r="C70" s="418">
        <f t="shared" si="1"/>
        <v>58</v>
      </c>
      <c r="D70" s="237" t="str" cm="1">
        <f t="array" ref="D70">IF(ISERROR(INDEX(I_LoE_Hierachy_L1Name,_xlfn.XMATCH('Input - LOEList (Admin)'!H70,I_LoE_Hierachy_L2Name,0))),"",INDEX(I_LoE_Hierachy_L1Name,_xlfn.XMATCH('Input - LOEList (Admin)'!H70,I_LoE_Hierachy_L2Name,0)))</f>
        <v>Is there evidence of appropriate Purchasing/Procurement Strategy consideration at this stage of acquisition?</v>
      </c>
      <c r="E70" s="237" t="str" cm="1">
        <f t="array" ref="E70">IF(ISERROR(INDEX(I_LoE_Hierachy_Case,_xlfn.XMATCH($H70,I_LoE_Hierachy_L2Name,0))),"",INDEX(I_LoE_Hierachy_Case,_xlfn.XMATCH($H70,I_LoE_Hierachy_L2Name,0)))</f>
        <v>Commercial</v>
      </c>
      <c r="F70" s="238" t="str" cm="1">
        <f t="array" ref="F70">IF(ISERROR(INDEX(I_LoE_Hierachy_L1_Function,_xlfn.XMATCH($H70,I_LoE_Hierachy_L2Name,0))),"",INDEX(I_LoE_Hierachy_L1_Function,_xlfn.XMATCH($H70,I_LoE_Hierachy_L2Name,0)))</f>
        <v>Core - Commercial</v>
      </c>
      <c r="G70" s="237" t="str" cm="1">
        <f t="array" ref="G70">IF(ISERROR(INDEX(I_LoE_Hierachy_L2_Function,_xlfn.XMATCH($H70,I_LoE_Hierachy_L2Name,0))),"",INDEX(I_LoE_Hierachy_L2_Function,_xlfn.XMATCH($H70,I_LoE_Hierachy_L2Name,0)))</f>
        <v>Commercial &amp; Procurement Strategy</v>
      </c>
      <c r="H70" s="519" t="str">
        <v>Is there evidence of Corporate Social Responsibility considerations sufficiently mature?</v>
      </c>
      <c r="I70" s="236" t="str">
        <f>VLOOKUP($H70,'Input - LOE Hierarchy (Admin)'!$L$13:$R$460,2, FALSE)</f>
        <v>Y</v>
      </c>
      <c r="J70" s="260" t="str">
        <f>VLOOKUP($H70,'Input - LOE Hierarchy (Admin)'!$L$13:$R$460,4, FALSE)</f>
        <v>N</v>
      </c>
      <c r="K70" s="520">
        <f>IFERROR(MATCH($H70,'LOE Hierarchy'!$I$11:$I$460, 0),"")</f>
        <v>162</v>
      </c>
      <c r="L70" s="239" t="str" cm="1">
        <f t="array" ref="L70">IF(ISERROR(INDEX(I_LoE_Hierachy_Evidence_Examples,_xlfn.XMATCH($H70,I_LoE_Hierachy_L2Name,0))),"",INDEX(I_LoE_Hierachy_Evidence_Examples,_xlfn.XMATCH($H70,I_LoE_Hierachy_L2Name,0)))</f>
        <v>Procurement Strategy</v>
      </c>
      <c r="M70" s="85"/>
      <c r="N70" s="240" t="str" cm="1">
        <f t="array" ref="N70">INDEX(I_LoE_Hierachy_Guidance_Links,MATCH($H70,LEFT(I_LoE_Hierachy_L2Name,255),0),1)</f>
        <v>Sustainable Procurement - C38</v>
      </c>
      <c r="O70" s="238" cm="1">
        <f t="array" ref="O70">INDEX(I_LoE_Hierachy_Guidance_Links,MATCH($H70,LEFT(I_LoE_Hierachy_L2Name,255),0),2)</f>
        <v>0</v>
      </c>
      <c r="P70" s="238" cm="1">
        <f t="array" ref="P70">INDEX(I_LoE_Hierachy_Guidance_Links,MATCH($H70,LEFT(I_LoE_Hierachy_L2Name,255),0),3)</f>
        <v>0</v>
      </c>
      <c r="Q70" s="238" cm="1">
        <f t="array" ref="Q70">INDEX(I_LoE_Hierachy_Guidance_Links,MATCH($H70,LEFT(I_LoE_Hierachy_L2Name,255),0),4)</f>
        <v>0</v>
      </c>
      <c r="R70" s="238" cm="1">
        <f t="array" ref="R70">INDEX(I_LoE_Hierachy_Guidance_Links,MATCH($H70,LEFT(I_LoE_Hierachy_L2Name,255),0),5)</f>
        <v>0</v>
      </c>
      <c r="S70" s="238" cm="1">
        <f t="array" ref="S70">INDEX(I_LoE_Hierachy_Guidance_Links,MATCH($H70,LEFT(I_LoE_Hierachy_L2Name,255),0),6)</f>
        <v>0</v>
      </c>
      <c r="T70" s="238" cm="1">
        <f t="array" ref="T70">INDEX(I_LoE_Hierachy_Guidance_Links,MATCH($H70,LEFT(I_LoE_Hierachy_L2Name,255),0),7)</f>
        <v>0</v>
      </c>
      <c r="U70" s="74"/>
      <c r="V70" s="449" t="s">
        <v>217</v>
      </c>
      <c r="W70" s="449" t="s">
        <v>217</v>
      </c>
      <c r="X70" s="449" t="s">
        <v>217</v>
      </c>
      <c r="Y70" s="449" t="s">
        <v>218</v>
      </c>
      <c r="Z70" s="449" t="s">
        <v>217</v>
      </c>
      <c r="AA70" s="449" t="s">
        <v>217</v>
      </c>
      <c r="AB70" s="70"/>
      <c r="AC70" s="6"/>
      <c r="AD70" s="522" t="s">
        <v>218</v>
      </c>
      <c r="AE70" s="522" t="s">
        <v>217</v>
      </c>
      <c r="AF70" s="522" t="s">
        <v>217</v>
      </c>
      <c r="AG70" s="70"/>
      <c r="AH70" s="6"/>
      <c r="AI70" s="243" t="str" cm="1">
        <f t="array" ref="AI70">_xlfn.TEXTJOIN(" ; ",TRUE,_xlfn._xlws.FILTER(V$12:AF$12,V70:AF70="Yes","LoE is never called"))</f>
        <v>Equipment ; ICT ; Infrastructure ; Service ; Support ; OBC/ OBC RN ;  FBC/ FBC RN</v>
      </c>
      <c r="AJ70" s="6"/>
      <c r="AK70" s="38"/>
      <c r="AL70" s="6"/>
      <c r="AM70" s="523" cm="1">
        <f t="array" ref="AM70">SUM(IF(ISBLANK(V70:AA70),1,0))</f>
        <v>0</v>
      </c>
      <c r="AN70" s="523" cm="1">
        <f t="array" ref="AN70">SUM(IF(ISBLANK(AD70:AF70),1,0))</f>
        <v>0</v>
      </c>
      <c r="AO70" s="6"/>
      <c r="AP70" s="432"/>
    </row>
    <row r="71" spans="1:42" ht="24.65" customHeight="1" x14ac:dyDescent="0.35">
      <c r="A71" s="80">
        <f t="shared" si="0"/>
        <v>0</v>
      </c>
      <c r="B71" s="6"/>
      <c r="C71" s="418">
        <f t="shared" si="1"/>
        <v>59</v>
      </c>
      <c r="D71" s="237" t="str" cm="1">
        <f t="array" ref="D71">IF(ISERROR(INDEX(I_LoE_Hierachy_L1Name,_xlfn.XMATCH('Input - LOEList (Admin)'!H71,I_LoE_Hierachy_L2Name,0))),"",INDEX(I_LoE_Hierachy_L1Name,_xlfn.XMATCH('Input - LOEList (Admin)'!H71,I_LoE_Hierachy_L2Name,0)))</f>
        <v>Is there evidence of appropriate Purchasing/Procurement Strategy consideration at this stage of acquisition?</v>
      </c>
      <c r="E71" s="237" t="str" cm="1">
        <f t="array" ref="E71">IF(ISERROR(INDEX(I_LoE_Hierachy_Case,_xlfn.XMATCH($H71,I_LoE_Hierachy_L2Name,0))),"",INDEX(I_LoE_Hierachy_Case,_xlfn.XMATCH($H71,I_LoE_Hierachy_L2Name,0)))</f>
        <v>Commercial</v>
      </c>
      <c r="F71" s="238" t="str" cm="1">
        <f t="array" ref="F71">IF(ISERROR(INDEX(I_LoE_Hierachy_L1_Function,_xlfn.XMATCH($H71,I_LoE_Hierachy_L2Name,0))),"",INDEX(I_LoE_Hierachy_L1_Function,_xlfn.XMATCH($H71,I_LoE_Hierachy_L2Name,0)))</f>
        <v>Core - Commercial</v>
      </c>
      <c r="G71" s="237" t="str" cm="1">
        <f t="array" ref="G71">IF(ISERROR(INDEX(I_LoE_Hierachy_L2_Function,_xlfn.XMATCH($H71,I_LoE_Hierachy_L2Name,0))),"",INDEX(I_LoE_Hierachy_L2_Function,_xlfn.XMATCH($H71,I_LoE_Hierachy_L2Name,0)))</f>
        <v>Sustainability</v>
      </c>
      <c r="H71" s="519" t="str">
        <v>Is there evidence of relevant sustainability legislation and policy being appropriately addressed in the tender and contractual documents to reflect any social and environmental issues?</v>
      </c>
      <c r="I71" s="236" t="str">
        <f>VLOOKUP($H71,'Input - LOE Hierarchy (Admin)'!$L$13:$R$460,2, FALSE)</f>
        <v>Y</v>
      </c>
      <c r="J71" s="260" t="str">
        <f>VLOOKUP($H71,'Input - LOE Hierarchy (Admin)'!$L$13:$R$460,4, FALSE)</f>
        <v>N</v>
      </c>
      <c r="K71" s="520">
        <f>IFERROR(MATCH($H71,'LOE Hierarchy'!$I$11:$I$460, 0),"")</f>
        <v>170</v>
      </c>
      <c r="L71" s="239" t="str" cm="1">
        <f t="array" ref="L71">IF(ISERROR(INDEX(I_LoE_Hierachy_Evidence_Examples,_xlfn.XMATCH($H71,I_LoE_Hierachy_L2Name,0))),"",INDEX(I_LoE_Hierachy_Evidence_Examples,_xlfn.XMATCH($H71,I_LoE_Hierachy_L2Name,0)))</f>
        <v>Sustainability Strategy. Environmental Management Plan at relevant stage (Equipment). Evidence that POEMS has been / is being implemented.</v>
      </c>
      <c r="M71" s="85"/>
      <c r="N71" s="240" t="str" cm="1">
        <f t="array" ref="N71">INDEX(I_LoE_Hierachy_Guidance_Links,MATCH($H71,LEFT(I_LoE_Hierachy_L2Name,255),0),1)</f>
        <v>Sustainable Procurement - C38</v>
      </c>
      <c r="O71" s="238" t="str" cm="1">
        <f t="array" ref="O71">INDEX(I_LoE_Hierachy_Guidance_Links,MATCH($H71,LEFT(I_LoE_Hierachy_L2Name,255),0),2)</f>
        <v>Green Book supplementary guidance - S26</v>
      </c>
      <c r="P71" s="238" t="str" cm="1">
        <f t="array" ref="P71">INDEX(I_LoE_Hierachy_Guidance_Links,MATCH($H71,LEFT(I_LoE_Hierachy_L2Name,255),0),3)</f>
        <v>Valuation of energy use and greenhouse gas (GHG) emissions - S25</v>
      </c>
      <c r="Q71" s="238" cm="1">
        <f t="array" ref="Q71">INDEX(I_LoE_Hierachy_Guidance_Links,MATCH($H71,LEFT(I_LoE_Hierachy_L2Name,255),0),4)</f>
        <v>0</v>
      </c>
      <c r="R71" s="238" cm="1">
        <f t="array" ref="R71">INDEX(I_LoE_Hierachy_Guidance_Links,MATCH($H71,LEFT(I_LoE_Hierachy_L2Name,255),0),5)</f>
        <v>0</v>
      </c>
      <c r="S71" s="238" cm="1">
        <f t="array" ref="S71">INDEX(I_LoE_Hierachy_Guidance_Links,MATCH($H71,LEFT(I_LoE_Hierachy_L2Name,255),0),6)</f>
        <v>0</v>
      </c>
      <c r="T71" s="238" cm="1">
        <f t="array" ref="T71">INDEX(I_LoE_Hierachy_Guidance_Links,MATCH($H71,LEFT(I_LoE_Hierachy_L2Name,255),0),7)</f>
        <v>0</v>
      </c>
      <c r="U71" s="74"/>
      <c r="V71" s="449" t="s">
        <v>217</v>
      </c>
      <c r="W71" s="449" t="s">
        <v>217</v>
      </c>
      <c r="X71" s="449" t="s">
        <v>217</v>
      </c>
      <c r="Y71" s="449" t="s">
        <v>218</v>
      </c>
      <c r="Z71" s="449" t="s">
        <v>217</v>
      </c>
      <c r="AA71" s="449" t="s">
        <v>217</v>
      </c>
      <c r="AB71" s="70"/>
      <c r="AC71" s="6"/>
      <c r="AD71" s="522" t="s">
        <v>218</v>
      </c>
      <c r="AE71" s="522" t="s">
        <v>217</v>
      </c>
      <c r="AF71" s="522" t="s">
        <v>217</v>
      </c>
      <c r="AG71" s="70"/>
      <c r="AH71" s="6"/>
      <c r="AI71" s="243" t="str" cm="1">
        <f t="array" ref="AI71">_xlfn.TEXTJOIN(" ; ",TRUE,_xlfn._xlws.FILTER(V$12:AF$12,V71:AF71="Yes","LoE is never called"))</f>
        <v>Equipment ; ICT ; Infrastructure ; Service ; Support ; OBC/ OBC RN ;  FBC/ FBC RN</v>
      </c>
      <c r="AJ71" s="6"/>
      <c r="AK71" s="38"/>
      <c r="AL71" s="6"/>
      <c r="AM71" s="523" cm="1">
        <f t="array" ref="AM71">SUM(IF(ISBLANK(V71:AA71),1,0))</f>
        <v>0</v>
      </c>
      <c r="AN71" s="523" cm="1">
        <f t="array" ref="AN71">SUM(IF(ISBLANK(AD71:AF71),1,0))</f>
        <v>0</v>
      </c>
      <c r="AO71" s="6"/>
      <c r="AP71" s="432"/>
    </row>
    <row r="72" spans="1:42" ht="24.65" customHeight="1" x14ac:dyDescent="0.35">
      <c r="A72" s="80">
        <f t="shared" si="0"/>
        <v>0</v>
      </c>
      <c r="B72" s="6"/>
      <c r="C72" s="418">
        <f t="shared" si="1"/>
        <v>60</v>
      </c>
      <c r="D72" s="237" t="str" cm="1">
        <f t="array" ref="D72">IF(ISERROR(INDEX(I_LoE_Hierachy_L1Name,_xlfn.XMATCH('Input - LOEList (Admin)'!H72,I_LoE_Hierachy_L2Name,0))),"",INDEX(I_LoE_Hierachy_L1Name,_xlfn.XMATCH('Input - LOEList (Admin)'!H72,I_LoE_Hierachy_L2Name,0)))</f>
        <v>Is there evidence of appropriate Purchasing/Procurement Strategy consideration at this stage of acquisition?</v>
      </c>
      <c r="E72" s="237" t="str" cm="1">
        <f t="array" ref="E72">IF(ISERROR(INDEX(I_LoE_Hierachy_Case,_xlfn.XMATCH($H72,I_LoE_Hierachy_L2Name,0))),"",INDEX(I_LoE_Hierachy_Case,_xlfn.XMATCH($H72,I_LoE_Hierachy_L2Name,0)))</f>
        <v>Commercial</v>
      </c>
      <c r="F72" s="238" t="str" cm="1">
        <f t="array" ref="F72">IF(ISERROR(INDEX(I_LoE_Hierachy_L1_Function,_xlfn.XMATCH($H72,I_LoE_Hierachy_L2Name,0))),"",INDEX(I_LoE_Hierachy_L1_Function,_xlfn.XMATCH($H72,I_LoE_Hierachy_L2Name,0)))</f>
        <v>Core - Commercial</v>
      </c>
      <c r="G72" s="237" t="str" cm="1">
        <f t="array" ref="G72">IF(ISERROR(INDEX(I_LoE_Hierachy_L2_Function,_xlfn.XMATCH($H72,I_LoE_Hierachy_L2Name,0))),"",INDEX(I_LoE_Hierachy_L2_Function,_xlfn.XMATCH($H72,I_LoE_Hierachy_L2Name,0)))</f>
        <v>Social Value</v>
      </c>
      <c r="H72" s="519" t="str">
        <v>Is there evidence of the approach to Social Value being sufficiently mature?</v>
      </c>
      <c r="I72" s="236" t="str">
        <f>VLOOKUP($H72,'Input - LOE Hierarchy (Admin)'!$L$13:$R$460,2, FALSE)</f>
        <v>Y</v>
      </c>
      <c r="J72" s="260" t="str">
        <f>VLOOKUP($H72,'Input - LOE Hierarchy (Admin)'!$L$13:$R$460,4, FALSE)</f>
        <v>N</v>
      </c>
      <c r="K72" s="520">
        <f>IFERROR(MATCH($H72,'LOE Hierarchy'!$I$11:$I$460, 0),"")</f>
        <v>172</v>
      </c>
      <c r="L72" s="239" t="str" cm="1">
        <f t="array" ref="L72">IF(ISERROR(INDEX(I_LoE_Hierachy_Evidence_Examples,_xlfn.XMATCH($H72,I_LoE_Hierachy_L2Name,0))),"",INDEX(I_LoE_Hierachy_Evidence_Examples,_xlfn.XMATCH($H72,I_LoE_Hierachy_L2Name,0)))</f>
        <v>Proposed ITT/ITN which outlines the social value requirements.
Contract Management Plan
Commercial Strategy</v>
      </c>
      <c r="M72" s="85"/>
      <c r="N72" s="240" t="str" cm="1">
        <f t="array" ref="N72">INDEX(I_LoE_Hierachy_Guidance_Links,MATCH($H72,LEFT(I_LoE_Hierachy_L2Name,255),0),1)</f>
        <v>Social Value - M20</v>
      </c>
      <c r="O72" s="238" cm="1">
        <f t="array" ref="O72">INDEX(I_LoE_Hierachy_Guidance_Links,MATCH($H72,LEFT(I_LoE_Hierachy_L2Name,255),0),2)</f>
        <v>0</v>
      </c>
      <c r="P72" s="238" cm="1">
        <f t="array" ref="P72">INDEX(I_LoE_Hierachy_Guidance_Links,MATCH($H72,LEFT(I_LoE_Hierachy_L2Name,255),0),3)</f>
        <v>0</v>
      </c>
      <c r="Q72" s="238" cm="1">
        <f t="array" ref="Q72">INDEX(I_LoE_Hierachy_Guidance_Links,MATCH($H72,LEFT(I_LoE_Hierachy_L2Name,255),0),4)</f>
        <v>0</v>
      </c>
      <c r="R72" s="238" cm="1">
        <f t="array" ref="R72">INDEX(I_LoE_Hierachy_Guidance_Links,MATCH($H72,LEFT(I_LoE_Hierachy_L2Name,255),0),5)</f>
        <v>0</v>
      </c>
      <c r="S72" s="238" cm="1">
        <f t="array" ref="S72">INDEX(I_LoE_Hierachy_Guidance_Links,MATCH($H72,LEFT(I_LoE_Hierachy_L2Name,255),0),6)</f>
        <v>0</v>
      </c>
      <c r="T72" s="238" cm="1">
        <f t="array" ref="T72">INDEX(I_LoE_Hierachy_Guidance_Links,MATCH($H72,LEFT(I_LoE_Hierachy_L2Name,255),0),7)</f>
        <v>0</v>
      </c>
      <c r="U72" s="74"/>
      <c r="V72" s="449" t="s">
        <v>217</v>
      </c>
      <c r="W72" s="449" t="s">
        <v>217</v>
      </c>
      <c r="X72" s="449" t="s">
        <v>217</v>
      </c>
      <c r="Y72" s="449" t="s">
        <v>218</v>
      </c>
      <c r="Z72" s="449" t="s">
        <v>217</v>
      </c>
      <c r="AA72" s="449" t="s">
        <v>217</v>
      </c>
      <c r="AB72" s="70"/>
      <c r="AC72" s="6"/>
      <c r="AD72" s="522" t="s">
        <v>217</v>
      </c>
      <c r="AE72" s="522" t="s">
        <v>217</v>
      </c>
      <c r="AF72" s="522" t="s">
        <v>217</v>
      </c>
      <c r="AG72" s="70"/>
      <c r="AH72" s="6"/>
      <c r="AI72" s="243" t="str" cm="1">
        <f t="array" ref="AI72">_xlfn.TEXTJOIN(" ; ",TRUE,_xlfn._xlws.FILTER(V$12:AF$12,V72:AF72="Yes","LoE is never called"))</f>
        <v>Equipment ; ICT ; Infrastructure ; Service ; Support ; SOC/ SOC RN ; OBC/ OBC RN ;  FBC/ FBC RN</v>
      </c>
      <c r="AJ72" s="6"/>
      <c r="AK72" s="38"/>
      <c r="AL72" s="6"/>
      <c r="AM72" s="523" cm="1">
        <f t="array" ref="AM72">SUM(IF(ISBLANK(V72:AA72),1,0))</f>
        <v>0</v>
      </c>
      <c r="AN72" s="523" cm="1">
        <f t="array" ref="AN72">SUM(IF(ISBLANK(AD72:AF72),1,0))</f>
        <v>0</v>
      </c>
      <c r="AO72" s="6"/>
      <c r="AP72" s="432"/>
    </row>
    <row r="73" spans="1:42" ht="24.65" customHeight="1" x14ac:dyDescent="0.35">
      <c r="A73" s="80">
        <f t="shared" si="0"/>
        <v>0</v>
      </c>
      <c r="B73" s="6"/>
      <c r="C73" s="418">
        <f t="shared" si="1"/>
        <v>61</v>
      </c>
      <c r="D73" s="237" t="str" cm="1">
        <f t="array" ref="D73">IF(ISERROR(INDEX(I_LoE_Hierachy_L1Name,_xlfn.XMATCH('Input - LOEList (Admin)'!H73,I_LoE_Hierachy_L2Name,0))),"",INDEX(I_LoE_Hierachy_L1Name,_xlfn.XMATCH('Input - LOEList (Admin)'!H73,I_LoE_Hierachy_L2Name,0)))</f>
        <v>Is there evidence of appropriate Purchasing/Procurement Strategy consideration at this stage of acquisition?</v>
      </c>
      <c r="E73" s="237" t="str" cm="1">
        <f t="array" ref="E73">IF(ISERROR(INDEX(I_LoE_Hierachy_Case,_xlfn.XMATCH($H73,I_LoE_Hierachy_L2Name,0))),"",INDEX(I_LoE_Hierachy_Case,_xlfn.XMATCH($H73,I_LoE_Hierachy_L2Name,0)))</f>
        <v>Commercial</v>
      </c>
      <c r="F73" s="238" t="str" cm="1">
        <f t="array" ref="F73">IF(ISERROR(INDEX(I_LoE_Hierachy_L1_Function,_xlfn.XMATCH($H73,I_LoE_Hierachy_L2Name,0))),"",INDEX(I_LoE_Hierachy_L1_Function,_xlfn.XMATCH($H73,I_LoE_Hierachy_L2Name,0)))</f>
        <v>Core - Commercial</v>
      </c>
      <c r="G73" s="237" t="str" cm="1">
        <f t="array" ref="G73">IF(ISERROR(INDEX(I_LoE_Hierachy_L2_Function,_xlfn.XMATCH($H73,I_LoE_Hierachy_L2Name,0))),"",INDEX(I_LoE_Hierachy_L2_Function,_xlfn.XMATCH($H73,I_LoE_Hierachy_L2Name,0)))</f>
        <v>Human Resource Management</v>
      </c>
      <c r="H73" s="519" t="str">
        <v>Is there evidence that Commercial Resource planning is suitably mature?</v>
      </c>
      <c r="I73" s="236" t="str">
        <f>VLOOKUP($H73,'Input - LOE Hierarchy (Admin)'!$L$13:$R$460,2, FALSE)</f>
        <v>Y</v>
      </c>
      <c r="J73" s="260" t="str">
        <f>VLOOKUP($H73,'Input - LOE Hierarchy (Admin)'!$L$13:$R$460,4, FALSE)</f>
        <v>Y</v>
      </c>
      <c r="K73" s="520">
        <f>IFERROR(MATCH($H73,'LOE Hierarchy'!$I$11:$I$460, 0),"")</f>
        <v>175</v>
      </c>
      <c r="L73" s="239" t="str" cm="1">
        <f t="array" ref="L73">IF(ISERROR(INDEX(I_LoE_Hierachy_Evidence_Examples,_xlfn.XMATCH($H73,I_LoE_Hierachy_L2Name,0))),"",INDEX(I_LoE_Hierachy_Evidence_Examples,_xlfn.XMATCH($H73,I_LoE_Hierachy_L2Name,0)))</f>
        <v>Email confirmation from legal representative.
Human Resource Plan
Training Plan</v>
      </c>
      <c r="M73" s="85"/>
      <c r="N73" s="240" t="str" cm="1">
        <f t="array" ref="N73">INDEX(I_LoE_Hierachy_Guidance_Links,MATCH($H73,LEFT(I_LoE_Hierachy_L2Name,255),0),1)</f>
        <v>Procurement Planning and Resourcing  - C23</v>
      </c>
      <c r="O73" s="238" cm="1">
        <f t="array" ref="O73">INDEX(I_LoE_Hierachy_Guidance_Links,MATCH($H73,LEFT(I_LoE_Hierachy_L2Name,255),0),2)</f>
        <v>0</v>
      </c>
      <c r="P73" s="238" cm="1">
        <f t="array" ref="P73">INDEX(I_LoE_Hierachy_Guidance_Links,MATCH($H73,LEFT(I_LoE_Hierachy_L2Name,255),0),3)</f>
        <v>0</v>
      </c>
      <c r="Q73" s="238" cm="1">
        <f t="array" ref="Q73">INDEX(I_LoE_Hierachy_Guidance_Links,MATCH($H73,LEFT(I_LoE_Hierachy_L2Name,255),0),4)</f>
        <v>0</v>
      </c>
      <c r="R73" s="238" cm="1">
        <f t="array" ref="R73">INDEX(I_LoE_Hierachy_Guidance_Links,MATCH($H73,LEFT(I_LoE_Hierachy_L2Name,255),0),5)</f>
        <v>0</v>
      </c>
      <c r="S73" s="238" cm="1">
        <f t="array" ref="S73">INDEX(I_LoE_Hierachy_Guidance_Links,MATCH($H73,LEFT(I_LoE_Hierachy_L2Name,255),0),6)</f>
        <v>0</v>
      </c>
      <c r="T73" s="238" cm="1">
        <f t="array" ref="T73">INDEX(I_LoE_Hierachy_Guidance_Links,MATCH($H73,LEFT(I_LoE_Hierachy_L2Name,255),0),7)</f>
        <v>0</v>
      </c>
      <c r="U73" s="74"/>
      <c r="V73" s="449" t="s">
        <v>217</v>
      </c>
      <c r="W73" s="449" t="s">
        <v>217</v>
      </c>
      <c r="X73" s="449" t="s">
        <v>217</v>
      </c>
      <c r="Y73" s="449" t="s">
        <v>218</v>
      </c>
      <c r="Z73" s="449" t="s">
        <v>217</v>
      </c>
      <c r="AA73" s="449" t="s">
        <v>217</v>
      </c>
      <c r="AB73" s="70"/>
      <c r="AC73" s="6"/>
      <c r="AD73" s="522" t="s">
        <v>218</v>
      </c>
      <c r="AE73" s="522" t="s">
        <v>217</v>
      </c>
      <c r="AF73" s="522" t="s">
        <v>217</v>
      </c>
      <c r="AG73" s="70"/>
      <c r="AH73" s="6"/>
      <c r="AI73" s="243" t="str" cm="1">
        <f t="array" ref="AI73">_xlfn.TEXTJOIN(" ; ",TRUE,_xlfn._xlws.FILTER(V$12:AF$12,V73:AF73="Yes","LoE is never called"))</f>
        <v>Equipment ; ICT ; Infrastructure ; Service ; Support ; OBC/ OBC RN ;  FBC/ FBC RN</v>
      </c>
      <c r="AJ73" s="6"/>
      <c r="AK73" s="38"/>
      <c r="AL73" s="6"/>
      <c r="AM73" s="523" cm="1">
        <f t="array" ref="AM73">SUM(IF(ISBLANK(V73:AA73),1,0))</f>
        <v>0</v>
      </c>
      <c r="AN73" s="523" cm="1">
        <f t="array" ref="AN73">SUM(IF(ISBLANK(AD73:AF73),1,0))</f>
        <v>0</v>
      </c>
      <c r="AO73" s="6"/>
      <c r="AP73" s="432"/>
    </row>
    <row r="74" spans="1:42" ht="24.65" customHeight="1" x14ac:dyDescent="0.35">
      <c r="A74" s="80">
        <f t="shared" si="0"/>
        <v>0</v>
      </c>
      <c r="B74" s="6"/>
      <c r="C74" s="418">
        <f t="shared" si="1"/>
        <v>62</v>
      </c>
      <c r="D74" s="237" t="str" cm="1">
        <f t="array" ref="D74">IF(ISERROR(INDEX(I_LoE_Hierachy_L1Name,_xlfn.XMATCH('Input - LOEList (Admin)'!H74,I_LoE_Hierachy_L2Name,0))),"",INDEX(I_LoE_Hierachy_L1Name,_xlfn.XMATCH('Input - LOEList (Admin)'!H74,I_LoE_Hierachy_L2Name,0)))</f>
        <v>Is there evidence of appropriate Purchasing/Procurement Strategy consideration at this stage of acquisition?</v>
      </c>
      <c r="E74" s="237" t="str" cm="1">
        <f t="array" ref="E74">IF(ISERROR(INDEX(I_LoE_Hierachy_Case,_xlfn.XMATCH($H74,I_LoE_Hierachy_L2Name,0))),"",INDEX(I_LoE_Hierachy_Case,_xlfn.XMATCH($H74,I_LoE_Hierachy_L2Name,0)))</f>
        <v>Commercial</v>
      </c>
      <c r="F74" s="238" t="str" cm="1">
        <f t="array" ref="F74">IF(ISERROR(INDEX(I_LoE_Hierachy_L1_Function,_xlfn.XMATCH($H74,I_LoE_Hierachy_L2Name,0))),"",INDEX(I_LoE_Hierachy_L1_Function,_xlfn.XMATCH($H74,I_LoE_Hierachy_L2Name,0)))</f>
        <v>Core - Commercial</v>
      </c>
      <c r="G74" s="237" t="str" cm="1">
        <f t="array" ref="G74">IF(ISERROR(INDEX(I_LoE_Hierachy_L2_Function,_xlfn.XMATCH($H74,I_LoE_Hierachy_L2Name,0))),"",INDEX(I_LoE_Hierachy_L2_Function,_xlfn.XMATCH($H74,I_LoE_Hierachy_L2Name,0)))</f>
        <v>Governance</v>
      </c>
      <c r="H74" s="519" t="str">
        <v>Is there evidence that the Commercial Governance and contract management is suitably mature?</v>
      </c>
      <c r="I74" s="236" t="str">
        <f>VLOOKUP($H74,'Input - LOE Hierarchy (Admin)'!$L$13:$R$460,2, FALSE)</f>
        <v>Y</v>
      </c>
      <c r="J74" s="260" t="str">
        <f>VLOOKUP($H74,'Input - LOE Hierarchy (Admin)'!$L$13:$R$460,4, FALSE)</f>
        <v>Y</v>
      </c>
      <c r="K74" s="520">
        <f>IFERROR(MATCH($H74,'LOE Hierarchy'!$I$11:$I$460, 0),"")</f>
        <v>183</v>
      </c>
      <c r="L74" s="239" t="str" cm="1">
        <f t="array" ref="L74">IF(ISERROR(INDEX(I_LoE_Hierachy_Evidence_Examples,_xlfn.XMATCH($H74,I_LoE_Hierachy_L2Name,0))),"",INDEX(I_LoE_Hierachy_Evidence_Examples,_xlfn.XMATCH($H74,I_LoE_Hierachy_L2Name,0)))</f>
        <v>(Outline) Contract Management Plan.
Commercial Strategy.
CP&amp;F entry.</v>
      </c>
      <c r="M74" s="85"/>
      <c r="N74" s="240" t="str" cm="1">
        <f t="array" ref="N74">INDEX(I_LoE_Hierachy_Guidance_Links,MATCH($H74,LEFT(I_LoE_Hierachy_L2Name,255),0),1)</f>
        <v>Commercial Strategies  - C1</v>
      </c>
      <c r="O74" s="238" cm="1">
        <f t="array" ref="O74">INDEX(I_LoE_Hierachy_Guidance_Links,MATCH($H74,LEFT(I_LoE_Hierachy_L2Name,255),0),2)</f>
        <v>0</v>
      </c>
      <c r="P74" s="238" cm="1">
        <f t="array" ref="P74">INDEX(I_LoE_Hierachy_Guidance_Links,MATCH($H74,LEFT(I_LoE_Hierachy_L2Name,255),0),3)</f>
        <v>0</v>
      </c>
      <c r="Q74" s="238" cm="1">
        <f t="array" ref="Q74">INDEX(I_LoE_Hierachy_Guidance_Links,MATCH($H74,LEFT(I_LoE_Hierachy_L2Name,255),0),4)</f>
        <v>0</v>
      </c>
      <c r="R74" s="238" cm="1">
        <f t="array" ref="R74">INDEX(I_LoE_Hierachy_Guidance_Links,MATCH($H74,LEFT(I_LoE_Hierachy_L2Name,255),0),5)</f>
        <v>0</v>
      </c>
      <c r="S74" s="238" cm="1">
        <f t="array" ref="S74">INDEX(I_LoE_Hierachy_Guidance_Links,MATCH($H74,LEFT(I_LoE_Hierachy_L2Name,255),0),6)</f>
        <v>0</v>
      </c>
      <c r="T74" s="238" cm="1">
        <f t="array" ref="T74">INDEX(I_LoE_Hierachy_Guidance_Links,MATCH($H74,LEFT(I_LoE_Hierachy_L2Name,255),0),7)</f>
        <v>0</v>
      </c>
      <c r="U74" s="74"/>
      <c r="V74" s="449" t="s">
        <v>217</v>
      </c>
      <c r="W74" s="449" t="s">
        <v>217</v>
      </c>
      <c r="X74" s="449" t="s">
        <v>217</v>
      </c>
      <c r="Y74" s="449" t="s">
        <v>218</v>
      </c>
      <c r="Z74" s="449" t="s">
        <v>217</v>
      </c>
      <c r="AA74" s="449" t="s">
        <v>217</v>
      </c>
      <c r="AB74" s="70"/>
      <c r="AC74" s="6"/>
      <c r="AD74" s="522" t="s">
        <v>218</v>
      </c>
      <c r="AE74" s="522" t="s">
        <v>217</v>
      </c>
      <c r="AF74" s="522" t="s">
        <v>217</v>
      </c>
      <c r="AG74" s="70"/>
      <c r="AH74" s="6"/>
      <c r="AI74" s="243" t="str" cm="1">
        <f t="array" ref="AI74">_xlfn.TEXTJOIN(" ; ",TRUE,_xlfn._xlws.FILTER(V$12:AF$12,V74:AF74="Yes","LoE is never called"))</f>
        <v>Equipment ; ICT ; Infrastructure ; Service ; Support ; OBC/ OBC RN ;  FBC/ FBC RN</v>
      </c>
      <c r="AJ74" s="6"/>
      <c r="AK74" s="38"/>
      <c r="AL74" s="6"/>
      <c r="AM74" s="523" cm="1">
        <f t="array" ref="AM74">SUM(IF(ISBLANK(V74:AA74),1,0))</f>
        <v>0</v>
      </c>
      <c r="AN74" s="523" cm="1">
        <f t="array" ref="AN74">SUM(IF(ISBLANK(AD74:AF74),1,0))</f>
        <v>0</v>
      </c>
      <c r="AO74" s="6"/>
      <c r="AP74" s="432"/>
    </row>
    <row r="75" spans="1:42" ht="24.65" customHeight="1" x14ac:dyDescent="0.35">
      <c r="A75" s="80">
        <f t="shared" si="0"/>
        <v>0</v>
      </c>
      <c r="B75" s="6"/>
      <c r="C75" s="418">
        <f t="shared" si="1"/>
        <v>63</v>
      </c>
      <c r="D75" s="237" t="str" cm="1">
        <f t="array" ref="D75">IF(ISERROR(INDEX(I_LoE_Hierachy_L1Name,_xlfn.XMATCH('Input - LOEList (Admin)'!H75,I_LoE_Hierachy_L2Name,0))),"",INDEX(I_LoE_Hierachy_L1Name,_xlfn.XMATCH('Input - LOEList (Admin)'!H75,I_LoE_Hierachy_L2Name,0)))</f>
        <v>Is tender documentation suitably mature in relation to the programme schedule for market engagement?</v>
      </c>
      <c r="E75" s="237" t="str" cm="1">
        <f t="array" ref="E75">IF(ISERROR(INDEX(I_LoE_Hierachy_Case,_xlfn.XMATCH($H75,I_LoE_Hierachy_L2Name,0))),"",INDEX(I_LoE_Hierachy_Case,_xlfn.XMATCH($H75,I_LoE_Hierachy_L2Name,0)))</f>
        <v>Commercial</v>
      </c>
      <c r="F75" s="238" t="str" cm="1">
        <f t="array" ref="F75">IF(ISERROR(INDEX(I_LoE_Hierachy_L1_Function,_xlfn.XMATCH($H75,I_LoE_Hierachy_L2Name,0))),"",INDEX(I_LoE_Hierachy_L1_Function,_xlfn.XMATCH($H75,I_LoE_Hierachy_L2Name,0)))</f>
        <v>Core - Commercial</v>
      </c>
      <c r="G75" s="237" t="str" cm="1">
        <f t="array" ref="G75">IF(ISERROR(INDEX(I_LoE_Hierachy_L2_Function,_xlfn.XMATCH($H75,I_LoE_Hierachy_L2Name,0))),"",INDEX(I_LoE_Hierachy_L2_Function,_xlfn.XMATCH($H75,I_LoE_Hierachy_L2Name,0)))</f>
        <v>Cabinet Office Controls / Guidance</v>
      </c>
      <c r="H75" s="519" t="str">
        <v>Is there evidence that the Cabinet Office contract drafting guides are being followed?</v>
      </c>
      <c r="I75" s="236" t="str">
        <f>VLOOKUP($H75,'Input - LOE Hierarchy (Admin)'!$L$13:$R$460,2, FALSE)</f>
        <v>N</v>
      </c>
      <c r="J75" s="260" t="str">
        <f>VLOOKUP($H75,'Input - LOE Hierarchy (Admin)'!$L$13:$R$460,4, FALSE)</f>
        <v>N</v>
      </c>
      <c r="K75" s="520">
        <f>IFERROR(MATCH($H75,'LOE Hierarchy'!$I$11:$I$460, 0),"")</f>
        <v>194</v>
      </c>
      <c r="L75" s="239" t="str" cm="1">
        <f t="array" ref="L75">IF(ISERROR(INDEX(I_LoE_Hierachy_Evidence_Examples,_xlfn.XMATCH($H75,I_LoE_Hierachy_L2Name,0))),"",INDEX(I_LoE_Hierachy_Evidence_Examples,_xlfn.XMATCH($H75,I_LoE_Hierachy_L2Name,0)))</f>
        <v>Tender Documentation/References</v>
      </c>
      <c r="M75" s="85"/>
      <c r="N75" s="240" t="str" cm="1">
        <f t="array" ref="N75">INDEX(I_LoE_Hierachy_Guidance_Links,MATCH($H75,LEFT(I_LoE_Hierachy_L2Name,255),0),1)</f>
        <v>Commercial Strategies  - C1</v>
      </c>
      <c r="O75" s="238" t="str" cm="1">
        <f t="array" ref="O75">INDEX(I_LoE_Hierachy_Guidance_Links,MATCH($H75,LEFT(I_LoE_Hierachy_L2Name,255),0),2)</f>
        <v>Cab Off Controls - C7</v>
      </c>
      <c r="P75" s="238" cm="1">
        <f t="array" ref="P75">INDEX(I_LoE_Hierachy_Guidance_Links,MATCH($H75,LEFT(I_LoE_Hierachy_L2Name,255),0),3)</f>
        <v>0</v>
      </c>
      <c r="Q75" s="238" cm="1">
        <f t="array" ref="Q75">INDEX(I_LoE_Hierachy_Guidance_Links,MATCH($H75,LEFT(I_LoE_Hierachy_L2Name,255),0),4)</f>
        <v>0</v>
      </c>
      <c r="R75" s="238" cm="1">
        <f t="array" ref="R75">INDEX(I_LoE_Hierachy_Guidance_Links,MATCH($H75,LEFT(I_LoE_Hierachy_L2Name,255),0),5)</f>
        <v>0</v>
      </c>
      <c r="S75" s="238" cm="1">
        <f t="array" ref="S75">INDEX(I_LoE_Hierachy_Guidance_Links,MATCH($H75,LEFT(I_LoE_Hierachy_L2Name,255),0),6)</f>
        <v>0</v>
      </c>
      <c r="T75" s="238" cm="1">
        <f t="array" ref="T75">INDEX(I_LoE_Hierachy_Guidance_Links,MATCH($H75,LEFT(I_LoE_Hierachy_L2Name,255),0),7)</f>
        <v>0</v>
      </c>
      <c r="U75" s="74"/>
      <c r="V75" s="449" t="s">
        <v>217</v>
      </c>
      <c r="W75" s="449" t="s">
        <v>217</v>
      </c>
      <c r="X75" s="449" t="s">
        <v>217</v>
      </c>
      <c r="Y75" s="449" t="s">
        <v>218</v>
      </c>
      <c r="Z75" s="449" t="s">
        <v>217</v>
      </c>
      <c r="AA75" s="449" t="s">
        <v>217</v>
      </c>
      <c r="AB75" s="70"/>
      <c r="AC75" s="6"/>
      <c r="AD75" s="522" t="s">
        <v>218</v>
      </c>
      <c r="AE75" s="522" t="s">
        <v>217</v>
      </c>
      <c r="AF75" s="522" t="s">
        <v>218</v>
      </c>
      <c r="AG75" s="70"/>
      <c r="AH75" s="6"/>
      <c r="AI75" s="243" t="str" cm="1">
        <f t="array" ref="AI75">_xlfn.TEXTJOIN(" ; ",TRUE,_xlfn._xlws.FILTER(V$12:AF$12,V75:AF75="Yes","LoE is never called"))</f>
        <v>Equipment ; ICT ; Infrastructure ; Service ; Support ; OBC/ OBC RN</v>
      </c>
      <c r="AJ75" s="6"/>
      <c r="AK75" s="38"/>
      <c r="AL75" s="6"/>
      <c r="AM75" s="523" cm="1">
        <f t="array" ref="AM75">SUM(IF(ISBLANK(V75:AA75),1,0))</f>
        <v>0</v>
      </c>
      <c r="AN75" s="523" cm="1">
        <f t="array" ref="AN75">SUM(IF(ISBLANK(AD75:AF75),1,0))</f>
        <v>0</v>
      </c>
      <c r="AO75" s="6"/>
      <c r="AP75" s="432"/>
    </row>
    <row r="76" spans="1:42" ht="24.65" customHeight="1" x14ac:dyDescent="0.35">
      <c r="A76" s="80">
        <f t="shared" si="0"/>
        <v>0</v>
      </c>
      <c r="B76" s="6"/>
      <c r="C76" s="418">
        <f t="shared" si="1"/>
        <v>64</v>
      </c>
      <c r="D76" s="237" t="str" cm="1">
        <f t="array" ref="D76">IF(ISERROR(INDEX(I_LoE_Hierachy_L1Name,_xlfn.XMATCH('Input - LOEList (Admin)'!H76,I_LoE_Hierachy_L2Name,0))),"",INDEX(I_LoE_Hierachy_L1Name,_xlfn.XMATCH('Input - LOEList (Admin)'!H76,I_LoE_Hierachy_L2Name,0)))</f>
        <v>Is tender documentation suitably mature in relation to the programme schedule for market engagement?</v>
      </c>
      <c r="E76" s="237" t="str" cm="1">
        <f t="array" ref="E76">IF(ISERROR(INDEX(I_LoE_Hierachy_Case,_xlfn.XMATCH($H76,I_LoE_Hierachy_L2Name,0))),"",INDEX(I_LoE_Hierachy_Case,_xlfn.XMATCH($H76,I_LoE_Hierachy_L2Name,0)))</f>
        <v>Commercial</v>
      </c>
      <c r="F76" s="238" t="str" cm="1">
        <f t="array" ref="F76">IF(ISERROR(INDEX(I_LoE_Hierachy_L1_Function,_xlfn.XMATCH($H76,I_LoE_Hierachy_L2Name,0))),"",INDEX(I_LoE_Hierachy_L1_Function,_xlfn.XMATCH($H76,I_LoE_Hierachy_L2Name,0)))</f>
        <v>Core - Commercial</v>
      </c>
      <c r="G76" s="237" t="str" cm="1">
        <f t="array" ref="G76">IF(ISERROR(INDEX(I_LoE_Hierachy_L2_Function,_xlfn.XMATCH($H76,I_LoE_Hierachy_L2Name,0))),"",INDEX(I_LoE_Hierachy_L2_Function,_xlfn.XMATCH($H76,I_LoE_Hierachy_L2Name,0)))</f>
        <v>Commercial &amp; Procurement Strategy</v>
      </c>
      <c r="H76" s="519" t="str">
        <v xml:space="preserve">Is there evidence that policy requirements for Transparency are being suitably addressed? </v>
      </c>
      <c r="I76" s="236" t="str">
        <f>VLOOKUP($H76,'Input - LOE Hierarchy (Admin)'!$L$13:$R$460,2, FALSE)</f>
        <v>N</v>
      </c>
      <c r="J76" s="260" t="str">
        <f>VLOOKUP($H76,'Input - LOE Hierarchy (Admin)'!$L$13:$R$460,4, FALSE)</f>
        <v>N</v>
      </c>
      <c r="K76" s="520">
        <f>IFERROR(MATCH($H76,'LOE Hierarchy'!$I$11:$I$460, 0),"")</f>
        <v>195</v>
      </c>
      <c r="L76" s="239" t="str" cm="1">
        <f t="array" ref="L76">IF(ISERROR(INDEX(I_LoE_Hierachy_Evidence_Examples,_xlfn.XMATCH($H76,I_LoE_Hierachy_L2Name,0))),"",INDEX(I_LoE_Hierachy_Evidence_Examples,_xlfn.XMATCH($H76,I_LoE_Hierachy_L2Name,0)))</f>
        <v>Tender Documentation/References</v>
      </c>
      <c r="M76" s="85"/>
      <c r="N76" s="240" t="str" cm="1">
        <f t="array" ref="N76">INDEX(I_LoE_Hierachy_Guidance_Links,MATCH($H76,LEFT(I_LoE_Hierachy_L2Name,255),0),1)</f>
        <v>Commercial Strategies  - C1</v>
      </c>
      <c r="O76" s="238" t="str" cm="1">
        <f t="array" ref="O76">INDEX(I_LoE_Hierachy_Guidance_Links,MATCH($H76,LEFT(I_LoE_Hierachy_L2Name,255),0),2)</f>
        <v>Transparency - C48</v>
      </c>
      <c r="P76" s="238" cm="1">
        <f t="array" ref="P76">INDEX(I_LoE_Hierachy_Guidance_Links,MATCH($H76,LEFT(I_LoE_Hierachy_L2Name,255),0),3)</f>
        <v>0</v>
      </c>
      <c r="Q76" s="238" cm="1">
        <f t="array" ref="Q76">INDEX(I_LoE_Hierachy_Guidance_Links,MATCH($H76,LEFT(I_LoE_Hierachy_L2Name,255),0),4)</f>
        <v>0</v>
      </c>
      <c r="R76" s="238" cm="1">
        <f t="array" ref="R76">INDEX(I_LoE_Hierachy_Guidance_Links,MATCH($H76,LEFT(I_LoE_Hierachy_L2Name,255),0),5)</f>
        <v>0</v>
      </c>
      <c r="S76" s="238" cm="1">
        <f t="array" ref="S76">INDEX(I_LoE_Hierachy_Guidance_Links,MATCH($H76,LEFT(I_LoE_Hierachy_L2Name,255),0),6)</f>
        <v>0</v>
      </c>
      <c r="T76" s="238" cm="1">
        <f t="array" ref="T76">INDEX(I_LoE_Hierachy_Guidance_Links,MATCH($H76,LEFT(I_LoE_Hierachy_L2Name,255),0),7)</f>
        <v>0</v>
      </c>
      <c r="U76" s="74"/>
      <c r="V76" s="449" t="s">
        <v>217</v>
      </c>
      <c r="W76" s="449" t="s">
        <v>217</v>
      </c>
      <c r="X76" s="449" t="s">
        <v>217</v>
      </c>
      <c r="Y76" s="449" t="s">
        <v>218</v>
      </c>
      <c r="Z76" s="449" t="s">
        <v>217</v>
      </c>
      <c r="AA76" s="449" t="s">
        <v>217</v>
      </c>
      <c r="AB76" s="70"/>
      <c r="AC76" s="6"/>
      <c r="AD76" s="522" t="s">
        <v>218</v>
      </c>
      <c r="AE76" s="522" t="s">
        <v>217</v>
      </c>
      <c r="AF76" s="522" t="s">
        <v>218</v>
      </c>
      <c r="AG76" s="70"/>
      <c r="AH76" s="6"/>
      <c r="AI76" s="243" t="str" cm="1">
        <f t="array" ref="AI76">_xlfn.TEXTJOIN(" ; ",TRUE,_xlfn._xlws.FILTER(V$12:AF$12,V76:AF76="Yes","LoE is never called"))</f>
        <v>Equipment ; ICT ; Infrastructure ; Service ; Support ; OBC/ OBC RN</v>
      </c>
      <c r="AJ76" s="6"/>
      <c r="AK76" s="38"/>
      <c r="AL76" s="6"/>
      <c r="AM76" s="523" cm="1">
        <f t="array" ref="AM76">SUM(IF(ISBLANK(V76:AA76),1,0))</f>
        <v>0</v>
      </c>
      <c r="AN76" s="523" cm="1">
        <f t="array" ref="AN76">SUM(IF(ISBLANK(AD76:AF76),1,0))</f>
        <v>0</v>
      </c>
      <c r="AO76" s="6"/>
      <c r="AP76" s="432"/>
    </row>
    <row r="77" spans="1:42" ht="24.65" customHeight="1" x14ac:dyDescent="0.35">
      <c r="A77" s="80">
        <f t="shared" si="0"/>
        <v>0</v>
      </c>
      <c r="B77" s="6"/>
      <c r="C77" s="418">
        <f t="shared" si="1"/>
        <v>65</v>
      </c>
      <c r="D77" s="237" t="str" cm="1">
        <f t="array" ref="D77">IF(ISERROR(INDEX(I_LoE_Hierachy_L1Name,_xlfn.XMATCH('Input - LOEList (Admin)'!H77,I_LoE_Hierachy_L2Name,0))),"",INDEX(I_LoE_Hierachy_L1Name,_xlfn.XMATCH('Input - LOEList (Admin)'!H77,I_LoE_Hierachy_L2Name,0)))</f>
        <v>Is tender documentation suitably mature in relation to the programme schedule for market engagement?</v>
      </c>
      <c r="E77" s="237" t="str" cm="1">
        <f t="array" ref="E77">IF(ISERROR(INDEX(I_LoE_Hierachy_Case,_xlfn.XMATCH($H77,I_LoE_Hierachy_L2Name,0))),"",INDEX(I_LoE_Hierachy_Case,_xlfn.XMATCH($H77,I_LoE_Hierachy_L2Name,0)))</f>
        <v>Commercial</v>
      </c>
      <c r="F77" s="238" t="str" cm="1">
        <f t="array" ref="F77">IF(ISERROR(INDEX(I_LoE_Hierachy_L1_Function,_xlfn.XMATCH($H77,I_LoE_Hierachy_L2Name,0))),"",INDEX(I_LoE_Hierachy_L1_Function,_xlfn.XMATCH($H77,I_LoE_Hierachy_L2Name,0)))</f>
        <v>Core - Commercial</v>
      </c>
      <c r="G77" s="237" t="str" cm="1">
        <f t="array" ref="G77">IF(ISERROR(INDEX(I_LoE_Hierachy_L2_Function,_xlfn.XMATCH($H77,I_LoE_Hierachy_L2Name,0))),"",INDEX(I_LoE_Hierachy_L2_Function,_xlfn.XMATCH($H77,I_LoE_Hierachy_L2Name,0)))</f>
        <v>Commercial &amp; Procurement Strategy</v>
      </c>
      <c r="H77" s="519" t="str">
        <v xml:space="preserve">Is there evidence that appropriate Procurement Regulations are being adopted? </v>
      </c>
      <c r="I77" s="236" t="str">
        <f>VLOOKUP($H77,'Input - LOE Hierarchy (Admin)'!$L$13:$R$460,2, FALSE)</f>
        <v>N</v>
      </c>
      <c r="J77" s="260" t="str">
        <f>VLOOKUP($H77,'Input - LOE Hierarchy (Admin)'!$L$13:$R$460,4, FALSE)</f>
        <v>N</v>
      </c>
      <c r="K77" s="520">
        <f>IFERROR(MATCH($H77,'LOE Hierarchy'!$I$11:$I$460, 0),"")</f>
        <v>196</v>
      </c>
      <c r="L77" s="239" t="str" cm="1">
        <f t="array" ref="L77">IF(ISERROR(INDEX(I_LoE_Hierachy_Evidence_Examples,_xlfn.XMATCH($H77,I_LoE_Hierachy_L2Name,0))),"",INDEX(I_LoE_Hierachy_Evidence_Examples,_xlfn.XMATCH($H77,I_LoE_Hierachy_L2Name,0)))</f>
        <v>Tender Documentation/References</v>
      </c>
      <c r="M77" s="85"/>
      <c r="N77" s="240" t="str" cm="1">
        <f t="array" ref="N77">INDEX(I_LoE_Hierachy_Guidance_Links,MATCH($H77,LEFT(I_LoE_Hierachy_L2Name,255),0),1)</f>
        <v>Commercial Strategies  - C1</v>
      </c>
      <c r="O77" s="238" t="str" cm="1">
        <f t="array" ref="O77">INDEX(I_LoE_Hierachy_Guidance_Links,MATCH($H77,LEFT(I_LoE_Hierachy_L2Name,255),0),2)</f>
        <v>Procurement Law  - C49</v>
      </c>
      <c r="P77" s="238" cm="1">
        <f t="array" ref="P77">INDEX(I_LoE_Hierachy_Guidance_Links,MATCH($H77,LEFT(I_LoE_Hierachy_L2Name,255),0),3)</f>
        <v>0</v>
      </c>
      <c r="Q77" s="238" cm="1">
        <f t="array" ref="Q77">INDEX(I_LoE_Hierachy_Guidance_Links,MATCH($H77,LEFT(I_LoE_Hierachy_L2Name,255),0),4)</f>
        <v>0</v>
      </c>
      <c r="R77" s="238" cm="1">
        <f t="array" ref="R77">INDEX(I_LoE_Hierachy_Guidance_Links,MATCH($H77,LEFT(I_LoE_Hierachy_L2Name,255),0),5)</f>
        <v>0</v>
      </c>
      <c r="S77" s="238" cm="1">
        <f t="array" ref="S77">INDEX(I_LoE_Hierachy_Guidance_Links,MATCH($H77,LEFT(I_LoE_Hierachy_L2Name,255),0),6)</f>
        <v>0</v>
      </c>
      <c r="T77" s="238" cm="1">
        <f t="array" ref="T77">INDEX(I_LoE_Hierachy_Guidance_Links,MATCH($H77,LEFT(I_LoE_Hierachy_L2Name,255),0),7)</f>
        <v>0</v>
      </c>
      <c r="U77" s="74"/>
      <c r="V77" s="449" t="s">
        <v>217</v>
      </c>
      <c r="W77" s="449" t="s">
        <v>217</v>
      </c>
      <c r="X77" s="449" t="s">
        <v>217</v>
      </c>
      <c r="Y77" s="449" t="s">
        <v>218</v>
      </c>
      <c r="Z77" s="449" t="s">
        <v>217</v>
      </c>
      <c r="AA77" s="449" t="s">
        <v>217</v>
      </c>
      <c r="AB77" s="70"/>
      <c r="AC77" s="6"/>
      <c r="AD77" s="522" t="s">
        <v>218</v>
      </c>
      <c r="AE77" s="522" t="s">
        <v>217</v>
      </c>
      <c r="AF77" s="522" t="s">
        <v>218</v>
      </c>
      <c r="AG77" s="70"/>
      <c r="AH77" s="6"/>
      <c r="AI77" s="243" t="str" cm="1">
        <f t="array" ref="AI77">_xlfn.TEXTJOIN(" ; ",TRUE,_xlfn._xlws.FILTER(V$12:AF$12,V77:AF77="Yes","LoE is never called"))</f>
        <v>Equipment ; ICT ; Infrastructure ; Service ; Support ; OBC/ OBC RN</v>
      </c>
      <c r="AJ77" s="6"/>
      <c r="AK77" s="38"/>
      <c r="AL77" s="6"/>
      <c r="AM77" s="523" cm="1">
        <f t="array" ref="AM77">SUM(IF(ISBLANK(V77:AA77),1,0))</f>
        <v>0</v>
      </c>
      <c r="AN77" s="523" cm="1">
        <f t="array" ref="AN77">SUM(IF(ISBLANK(AD77:AF77),1,0))</f>
        <v>0</v>
      </c>
      <c r="AO77" s="6"/>
      <c r="AP77" s="432"/>
    </row>
    <row r="78" spans="1:42" ht="24.65" customHeight="1" x14ac:dyDescent="0.35">
      <c r="A78" s="80">
        <f t="shared" ref="A78:A141" si="2">SUM(AM78:AN78)</f>
        <v>0</v>
      </c>
      <c r="B78" s="6"/>
      <c r="C78" s="418">
        <f t="shared" si="1"/>
        <v>66</v>
      </c>
      <c r="D78" s="237" t="str" cm="1">
        <f t="array" ref="D78">IF(ISERROR(INDEX(I_LoE_Hierachy_L1Name,_xlfn.XMATCH('Input - LOEList (Admin)'!H78,I_LoE_Hierachy_L2Name,0))),"",INDEX(I_LoE_Hierachy_L1Name,_xlfn.XMATCH('Input - LOEList (Admin)'!H78,I_LoE_Hierachy_L2Name,0)))</f>
        <v>Is tender documentation suitably mature in relation to the programme schedule for market engagement?</v>
      </c>
      <c r="E78" s="237" t="str" cm="1">
        <f t="array" ref="E78">IF(ISERROR(INDEX(I_LoE_Hierachy_Case,_xlfn.XMATCH($H78,I_LoE_Hierachy_L2Name,0))),"",INDEX(I_LoE_Hierachy_Case,_xlfn.XMATCH($H78,I_LoE_Hierachy_L2Name,0)))</f>
        <v>Commercial</v>
      </c>
      <c r="F78" s="238" t="str" cm="1">
        <f t="array" ref="F78">IF(ISERROR(INDEX(I_LoE_Hierachy_L1_Function,_xlfn.XMATCH($H78,I_LoE_Hierachy_L2Name,0))),"",INDEX(I_LoE_Hierachy_L1_Function,_xlfn.XMATCH($H78,I_LoE_Hierachy_L2Name,0)))</f>
        <v>Core - Commercial</v>
      </c>
      <c r="G78" s="237" t="str" cm="1">
        <f t="array" ref="G78">IF(ISERROR(INDEX(I_LoE_Hierachy_L2_Function,_xlfn.XMATCH($H78,I_LoE_Hierachy_L2Name,0))),"",INDEX(I_LoE_Hierachy_L2_Function,_xlfn.XMATCH($H78,I_LoE_Hierachy_L2Name,0)))</f>
        <v>Commercial &amp; Procurement Strategy</v>
      </c>
      <c r="H78" s="519" t="str">
        <v>Is there evidence of commercial "Playbooks" relevant to the programme being followed?</v>
      </c>
      <c r="I78" s="236" t="str">
        <f>VLOOKUP($H78,'Input - LOE Hierarchy (Admin)'!$L$13:$R$460,2, FALSE)</f>
        <v>N</v>
      </c>
      <c r="J78" s="260" t="str">
        <f>VLOOKUP($H78,'Input - LOE Hierarchy (Admin)'!$L$13:$R$460,4, FALSE)</f>
        <v>N</v>
      </c>
      <c r="K78" s="520">
        <f>IFERROR(MATCH($H78,'LOE Hierarchy'!$I$11:$I$460, 0),"")</f>
        <v>197</v>
      </c>
      <c r="L78" s="239" t="str" cm="1">
        <f t="array" ref="L78">IF(ISERROR(INDEX(I_LoE_Hierachy_Evidence_Examples,_xlfn.XMATCH($H78,I_LoE_Hierachy_L2Name,0))),"",INDEX(I_LoE_Hierachy_Evidence_Examples,_xlfn.XMATCH($H78,I_LoE_Hierachy_L2Name,0)))</f>
        <v>Tender Documentation/References</v>
      </c>
      <c r="M78" s="85"/>
      <c r="N78" s="240" t="str" cm="1">
        <f t="array" ref="N78">INDEX(I_LoE_Hierachy_Guidance_Links,MATCH($H78,LEFT(I_LoE_Hierachy_L2Name,255),0),1)</f>
        <v>Commercial Strategies  - C1</v>
      </c>
      <c r="O78" s="238" cm="1">
        <f t="array" ref="O78">INDEX(I_LoE_Hierachy_Guidance_Links,MATCH($H78,LEFT(I_LoE_Hierachy_L2Name,255),0),2)</f>
        <v>0</v>
      </c>
      <c r="P78" s="238" cm="1">
        <f t="array" ref="P78">INDEX(I_LoE_Hierachy_Guidance_Links,MATCH($H78,LEFT(I_LoE_Hierachy_L2Name,255),0),3)</f>
        <v>0</v>
      </c>
      <c r="Q78" s="238" cm="1">
        <f t="array" ref="Q78">INDEX(I_LoE_Hierachy_Guidance_Links,MATCH($H78,LEFT(I_LoE_Hierachy_L2Name,255),0),4)</f>
        <v>0</v>
      </c>
      <c r="R78" s="238" cm="1">
        <f t="array" ref="R78">INDEX(I_LoE_Hierachy_Guidance_Links,MATCH($H78,LEFT(I_LoE_Hierachy_L2Name,255),0),5)</f>
        <v>0</v>
      </c>
      <c r="S78" s="238" cm="1">
        <f t="array" ref="S78">INDEX(I_LoE_Hierachy_Guidance_Links,MATCH($H78,LEFT(I_LoE_Hierachy_L2Name,255),0),6)</f>
        <v>0</v>
      </c>
      <c r="T78" s="238" cm="1">
        <f t="array" ref="T78">INDEX(I_LoE_Hierachy_Guidance_Links,MATCH($H78,LEFT(I_LoE_Hierachy_L2Name,255),0),7)</f>
        <v>0</v>
      </c>
      <c r="U78" s="74"/>
      <c r="V78" s="449" t="s">
        <v>217</v>
      </c>
      <c r="W78" s="449" t="s">
        <v>217</v>
      </c>
      <c r="X78" s="449" t="s">
        <v>217</v>
      </c>
      <c r="Y78" s="449" t="s">
        <v>218</v>
      </c>
      <c r="Z78" s="449" t="s">
        <v>217</v>
      </c>
      <c r="AA78" s="449" t="s">
        <v>217</v>
      </c>
      <c r="AB78" s="70"/>
      <c r="AC78" s="6"/>
      <c r="AD78" s="522" t="s">
        <v>218</v>
      </c>
      <c r="AE78" s="522" t="s">
        <v>217</v>
      </c>
      <c r="AF78" s="522" t="s">
        <v>218</v>
      </c>
      <c r="AG78" s="70"/>
      <c r="AH78" s="6"/>
      <c r="AI78" s="243" t="str" cm="1">
        <f t="array" ref="AI78">_xlfn.TEXTJOIN(" ; ",TRUE,_xlfn._xlws.FILTER(V$12:AF$12,V78:AF78="Yes","LoE is never called"))</f>
        <v>Equipment ; ICT ; Infrastructure ; Service ; Support ; OBC/ OBC RN</v>
      </c>
      <c r="AJ78" s="6"/>
      <c r="AK78" s="38"/>
      <c r="AL78" s="6"/>
      <c r="AM78" s="523" cm="1">
        <f t="array" ref="AM78">SUM(IF(ISBLANK(V78:AA78),1,0))</f>
        <v>0</v>
      </c>
      <c r="AN78" s="523" cm="1">
        <f t="array" ref="AN78">SUM(IF(ISBLANK(AD78:AF78),1,0))</f>
        <v>0</v>
      </c>
      <c r="AO78" s="6"/>
      <c r="AP78" s="432"/>
    </row>
    <row r="79" spans="1:42" ht="24.65" customHeight="1" x14ac:dyDescent="0.35">
      <c r="A79" s="80">
        <f t="shared" si="2"/>
        <v>0</v>
      </c>
      <c r="B79" s="6"/>
      <c r="C79" s="418">
        <f t="shared" ref="C79:C142" si="3">C78+1</f>
        <v>67</v>
      </c>
      <c r="D79" s="237" t="str" cm="1">
        <f t="array" ref="D79">IF(ISERROR(INDEX(I_LoE_Hierachy_L1Name,_xlfn.XMATCH('Input - LOEList (Admin)'!H79,I_LoE_Hierachy_L2Name,0))),"",INDEX(I_LoE_Hierachy_L1Name,_xlfn.XMATCH('Input - LOEList (Admin)'!H79,I_LoE_Hierachy_L2Name,0)))</f>
        <v>Is there evidence of appropriate Negotiation and Tender Evaluation having been completed?</v>
      </c>
      <c r="E79" s="237" t="str" cm="1">
        <f t="array" ref="E79">IF(ISERROR(INDEX(I_LoE_Hierachy_Case,_xlfn.XMATCH($H79,I_LoE_Hierachy_L2Name,0))),"",INDEX(I_LoE_Hierachy_Case,_xlfn.XMATCH($H79,I_LoE_Hierachy_L2Name,0)))</f>
        <v>Commercial</v>
      </c>
      <c r="F79" s="238" t="str" cm="1">
        <f t="array" ref="F79">IF(ISERROR(INDEX(I_LoE_Hierachy_L1_Function,_xlfn.XMATCH($H79,I_LoE_Hierachy_L2Name,0))),"",INDEX(I_LoE_Hierachy_L1_Function,_xlfn.XMATCH($H79,I_LoE_Hierachy_L2Name,0)))</f>
        <v>Core - Commercial</v>
      </c>
      <c r="G79" s="237" t="str" cm="1">
        <f t="array" ref="G79">IF(ISERROR(INDEX(I_LoE_Hierachy_L2_Function,_xlfn.XMATCH($H79,I_LoE_Hierachy_L2Name,0))),"",INDEX(I_LoE_Hierachy_L2_Function,_xlfn.XMATCH($H79,I_LoE_Hierachy_L2Name,0)))</f>
        <v>Appraisal</v>
      </c>
      <c r="H79" s="519" t="str">
        <v>Is there evidence that the negotiation team has secured the deal as set out in the negotiation strategy?</v>
      </c>
      <c r="I79" s="236" t="str">
        <f>VLOOKUP($H79,'Input - LOE Hierarchy (Admin)'!$L$13:$R$460,2, FALSE)</f>
        <v>N</v>
      </c>
      <c r="J79" s="260" t="str">
        <f>VLOOKUP($H79,'Input - LOE Hierarchy (Admin)'!$L$13:$R$460,4, FALSE)</f>
        <v>N</v>
      </c>
      <c r="K79" s="520">
        <f>IFERROR(MATCH($H79,'LOE Hierarchy'!$I$11:$I$460, 0),"")</f>
        <v>198</v>
      </c>
      <c r="L79" s="239" t="str" cm="1">
        <f t="array" ref="L79">IF(ISERROR(INDEX(I_LoE_Hierachy_Evidence_Examples,_xlfn.XMATCH($H79,I_LoE_Hierachy_L2Name,0))),"",INDEX(I_LoE_Hierachy_Evidence_Examples,_xlfn.XMATCH($H79,I_LoE_Hierachy_L2Name,0)))</f>
        <v>Commercial Strategy (highlighting any changes to the strategy after the negotiations have ceased)</v>
      </c>
      <c r="M79" s="85"/>
      <c r="N79" s="240" t="str" cm="1">
        <f t="array" ref="N79">INDEX(I_LoE_Hierachy_Guidance_Links,MATCH($H79,LEFT(I_LoE_Hierachy_L2Name,255),0),1)</f>
        <v>Commercial Strategies  - C1</v>
      </c>
      <c r="O79" s="238" cm="1">
        <f t="array" ref="O79">INDEX(I_LoE_Hierachy_Guidance_Links,MATCH($H79,LEFT(I_LoE_Hierachy_L2Name,255),0),2)</f>
        <v>0</v>
      </c>
      <c r="P79" s="238" cm="1">
        <f t="array" ref="P79">INDEX(I_LoE_Hierachy_Guidance_Links,MATCH($H79,LEFT(I_LoE_Hierachy_L2Name,255),0),3)</f>
        <v>0</v>
      </c>
      <c r="Q79" s="238" cm="1">
        <f t="array" ref="Q79">INDEX(I_LoE_Hierachy_Guidance_Links,MATCH($H79,LEFT(I_LoE_Hierachy_L2Name,255),0),4)</f>
        <v>0</v>
      </c>
      <c r="R79" s="238" cm="1">
        <f t="array" ref="R79">INDEX(I_LoE_Hierachy_Guidance_Links,MATCH($H79,LEFT(I_LoE_Hierachy_L2Name,255),0),5)</f>
        <v>0</v>
      </c>
      <c r="S79" s="238" cm="1">
        <f t="array" ref="S79">INDEX(I_LoE_Hierachy_Guidance_Links,MATCH($H79,LEFT(I_LoE_Hierachy_L2Name,255),0),6)</f>
        <v>0</v>
      </c>
      <c r="T79" s="238" cm="1">
        <f t="array" ref="T79">INDEX(I_LoE_Hierachy_Guidance_Links,MATCH($H79,LEFT(I_LoE_Hierachy_L2Name,255),0),7)</f>
        <v>0</v>
      </c>
      <c r="U79" s="74"/>
      <c r="V79" s="449" t="s">
        <v>217</v>
      </c>
      <c r="W79" s="449" t="s">
        <v>217</v>
      </c>
      <c r="X79" s="449" t="s">
        <v>217</v>
      </c>
      <c r="Y79" s="449" t="s">
        <v>218</v>
      </c>
      <c r="Z79" s="449" t="s">
        <v>217</v>
      </c>
      <c r="AA79" s="449" t="s">
        <v>217</v>
      </c>
      <c r="AB79" s="70"/>
      <c r="AC79" s="6"/>
      <c r="AD79" s="522" t="s">
        <v>218</v>
      </c>
      <c r="AE79" s="522" t="s">
        <v>218</v>
      </c>
      <c r="AF79" s="522" t="s">
        <v>217</v>
      </c>
      <c r="AG79" s="70"/>
      <c r="AH79" s="6"/>
      <c r="AI79" s="243" t="str" cm="1">
        <f t="array" ref="AI79">_xlfn.TEXTJOIN(" ; ",TRUE,_xlfn._xlws.FILTER(V$12:AF$12,V79:AF79="Yes","LoE is never called"))</f>
        <v>Equipment ; ICT ; Infrastructure ; Service ; Support ;  FBC/ FBC RN</v>
      </c>
      <c r="AJ79" s="6"/>
      <c r="AK79" s="38"/>
      <c r="AL79" s="6"/>
      <c r="AM79" s="523" cm="1">
        <f t="array" ref="AM79">SUM(IF(ISBLANK(V79:AA79),1,0))</f>
        <v>0</v>
      </c>
      <c r="AN79" s="523" cm="1">
        <f t="array" ref="AN79">SUM(IF(ISBLANK(AD79:AF79),1,0))</f>
        <v>0</v>
      </c>
      <c r="AO79" s="6"/>
      <c r="AP79" s="432"/>
    </row>
    <row r="80" spans="1:42" ht="24.65" customHeight="1" x14ac:dyDescent="0.35">
      <c r="A80" s="80">
        <f t="shared" si="2"/>
        <v>0</v>
      </c>
      <c r="B80" s="6"/>
      <c r="C80" s="418">
        <f t="shared" si="3"/>
        <v>68</v>
      </c>
      <c r="D80" s="237" t="str" cm="1">
        <f t="array" ref="D80">IF(ISERROR(INDEX(I_LoE_Hierachy_L1Name,_xlfn.XMATCH('Input - LOEList (Admin)'!H80,I_LoE_Hierachy_L2Name,0))),"",INDEX(I_LoE_Hierachy_L1Name,_xlfn.XMATCH('Input - LOEList (Admin)'!H80,I_LoE_Hierachy_L2Name,0)))</f>
        <v>Is there evidence of appropriate Negotiation and Tender Evaluation having been completed?</v>
      </c>
      <c r="E80" s="237" t="str" cm="1">
        <f t="array" ref="E80">IF(ISERROR(INDEX(I_LoE_Hierachy_Case,_xlfn.XMATCH($H80,I_LoE_Hierachy_L2Name,0))),"",INDEX(I_LoE_Hierachy_Case,_xlfn.XMATCH($H80,I_LoE_Hierachy_L2Name,0)))</f>
        <v>Commercial</v>
      </c>
      <c r="F80" s="238" t="str" cm="1">
        <f t="array" ref="F80">IF(ISERROR(INDEX(I_LoE_Hierachy_L1_Function,_xlfn.XMATCH($H80,I_LoE_Hierachy_L2Name,0))),"",INDEX(I_LoE_Hierachy_L1_Function,_xlfn.XMATCH($H80,I_LoE_Hierachy_L2Name,0)))</f>
        <v>Core - Commercial</v>
      </c>
      <c r="G80" s="237" t="str" cm="1">
        <f t="array" ref="G80">IF(ISERROR(INDEX(I_LoE_Hierachy_L2_Function,_xlfn.XMATCH($H80,I_LoE_Hierachy_L2Name,0))),"",INDEX(I_LoE_Hierachy_L2_Function,_xlfn.XMATCH($H80,I_LoE_Hierachy_L2Name,0)))</f>
        <v>Appraisal</v>
      </c>
      <c r="H80" s="519" t="str">
        <v>Is there evidence that the Moderation Panel has assessed whether the tender evaluation process set out in the advert has been followed? Is the language used in the evaluation and moderation consistent with that set out in the tender documentation?</v>
      </c>
      <c r="I80" s="236" t="str">
        <f>VLOOKUP($H80,'Input - LOE Hierarchy (Admin)'!$L$13:$R$460,2, FALSE)</f>
        <v>N</v>
      </c>
      <c r="J80" s="260" t="str">
        <f>VLOOKUP($H80,'Input - LOE Hierarchy (Admin)'!$L$13:$R$460,4, FALSE)</f>
        <v>N</v>
      </c>
      <c r="K80" s="520">
        <f>IFERROR(MATCH($H80,'LOE Hierarchy'!$I$11:$I$460, 0),"")</f>
        <v>199</v>
      </c>
      <c r="L80" s="239" t="str" cm="1">
        <f t="array" ref="L80">IF(ISERROR(INDEX(I_LoE_Hierachy_Evidence_Examples,_xlfn.XMATCH($H80,I_LoE_Hierachy_L2Name,0))),"",INDEX(I_LoE_Hierachy_Evidence_Examples,_xlfn.XMATCH($H80,I_LoE_Hierachy_L2Name,0)))</f>
        <v>Tender Evaluation Report, Investment Appraisal, MDAL, Risk Register</v>
      </c>
      <c r="M80" s="85"/>
      <c r="N80" s="240" t="str" cm="1">
        <f t="array" ref="N80">INDEX(I_LoE_Hierachy_Guidance_Links,MATCH($H80,LEFT(I_LoE_Hierachy_L2Name,255),0),1)</f>
        <v>Tender Evaluation Centre of Expertise - C50</v>
      </c>
      <c r="O80" s="238" t="str" cm="1">
        <f t="array" ref="O80">INDEX(I_LoE_Hierachy_Guidance_Links,MATCH($H80,LEFT(I_LoE_Hierachy_L2Name,255),0),2)</f>
        <v>Tender Evaluation  - C51</v>
      </c>
      <c r="P80" s="238" t="str" cm="1">
        <f t="array" ref="P80">INDEX(I_LoE_Hierachy_Guidance_Links,MATCH($H80,LEFT(I_LoE_Hierachy_L2Name,255),0),3)</f>
        <v>Manage Tendering Process  - C52</v>
      </c>
      <c r="Q80" s="238" cm="1">
        <f t="array" ref="Q80">INDEX(I_LoE_Hierachy_Guidance_Links,MATCH($H80,LEFT(I_LoE_Hierachy_L2Name,255),0),4)</f>
        <v>0</v>
      </c>
      <c r="R80" s="238" cm="1">
        <f t="array" ref="R80">INDEX(I_LoE_Hierachy_Guidance_Links,MATCH($H80,LEFT(I_LoE_Hierachy_L2Name,255),0),5)</f>
        <v>0</v>
      </c>
      <c r="S80" s="238" cm="1">
        <f t="array" ref="S80">INDEX(I_LoE_Hierachy_Guidance_Links,MATCH($H80,LEFT(I_LoE_Hierachy_L2Name,255),0),6)</f>
        <v>0</v>
      </c>
      <c r="T80" s="238" cm="1">
        <f t="array" ref="T80">INDEX(I_LoE_Hierachy_Guidance_Links,MATCH($H80,LEFT(I_LoE_Hierachy_L2Name,255),0),7)</f>
        <v>0</v>
      </c>
      <c r="U80" s="74"/>
      <c r="V80" s="449" t="s">
        <v>217</v>
      </c>
      <c r="W80" s="449" t="s">
        <v>217</v>
      </c>
      <c r="X80" s="449" t="s">
        <v>217</v>
      </c>
      <c r="Y80" s="449" t="s">
        <v>218</v>
      </c>
      <c r="Z80" s="449" t="s">
        <v>217</v>
      </c>
      <c r="AA80" s="449" t="s">
        <v>217</v>
      </c>
      <c r="AB80" s="70"/>
      <c r="AC80" s="6"/>
      <c r="AD80" s="522" t="s">
        <v>218</v>
      </c>
      <c r="AE80" s="522" t="s">
        <v>218</v>
      </c>
      <c r="AF80" s="522" t="s">
        <v>217</v>
      </c>
      <c r="AG80" s="70"/>
      <c r="AH80" s="6"/>
      <c r="AI80" s="243" t="str" cm="1">
        <f t="array" ref="AI80">_xlfn.TEXTJOIN(" ; ",TRUE,_xlfn._xlws.FILTER(V$12:AF$12,V80:AF80="Yes","LoE is never called"))</f>
        <v>Equipment ; ICT ; Infrastructure ; Service ; Support ;  FBC/ FBC RN</v>
      </c>
      <c r="AJ80" s="6"/>
      <c r="AK80" s="38"/>
      <c r="AL80" s="6"/>
      <c r="AM80" s="523" cm="1">
        <f t="array" ref="AM80">SUM(IF(ISBLANK(V80:AA80),1,0))</f>
        <v>0</v>
      </c>
      <c r="AN80" s="523" cm="1">
        <f t="array" ref="AN80">SUM(IF(ISBLANK(AD80:AF80),1,0))</f>
        <v>0</v>
      </c>
      <c r="AO80" s="6"/>
      <c r="AP80" s="432"/>
    </row>
    <row r="81" spans="1:42" ht="24.65" customHeight="1" x14ac:dyDescent="0.35">
      <c r="A81" s="80">
        <f t="shared" si="2"/>
        <v>0</v>
      </c>
      <c r="B81" s="6"/>
      <c r="C81" s="418">
        <f t="shared" si="3"/>
        <v>69</v>
      </c>
      <c r="D81" s="237" t="str" cm="1">
        <f t="array" ref="D81">IF(ISERROR(INDEX(I_LoE_Hierachy_L1Name,_xlfn.XMATCH('Input - LOEList (Admin)'!H81,I_LoE_Hierachy_L2Name,0))),"",INDEX(I_LoE_Hierachy_L1Name,_xlfn.XMATCH('Input - LOEList (Admin)'!H81,I_LoE_Hierachy_L2Name,0)))</f>
        <v>Is there evidence of appropriate Negotiation and Tender Evaluation having been completed?</v>
      </c>
      <c r="E81" s="237" t="str" cm="1">
        <f t="array" ref="E81">IF(ISERROR(INDEX(I_LoE_Hierachy_Case,_xlfn.XMATCH($H81,I_LoE_Hierachy_L2Name,0))),"",INDEX(I_LoE_Hierachy_Case,_xlfn.XMATCH($H81,I_LoE_Hierachy_L2Name,0)))</f>
        <v>Commercial</v>
      </c>
      <c r="F81" s="238" t="str" cm="1">
        <f t="array" ref="F81">IF(ISERROR(INDEX(I_LoE_Hierachy_L1_Function,_xlfn.XMATCH($H81,I_LoE_Hierachy_L2Name,0))),"",INDEX(I_LoE_Hierachy_L1_Function,_xlfn.XMATCH($H81,I_LoE_Hierachy_L2Name,0)))</f>
        <v>Core - Commercial</v>
      </c>
      <c r="G81" s="237" t="str" cm="1">
        <f t="array" ref="G81">IF(ISERROR(INDEX(I_LoE_Hierachy_L2_Function,_xlfn.XMATCH($H81,I_LoE_Hierachy_L2Name,0))),"",INDEX(I_LoE_Hierachy_L2_Function,_xlfn.XMATCH($H81,I_LoE_Hierachy_L2Name,0)))</f>
        <v>Appraisal</v>
      </c>
      <c r="H81" s="519" t="str">
        <v>Is there evidence that the Tender Evaluation Report (TER) confirms that the preferred / selected supplier will provide the required deliverables and services in full?</v>
      </c>
      <c r="I81" s="236" t="str">
        <f>VLOOKUP($H81,'Input - LOE Hierarchy (Admin)'!$L$13:$R$460,2, FALSE)</f>
        <v>Y</v>
      </c>
      <c r="J81" s="260" t="str">
        <f>VLOOKUP($H81,'Input - LOE Hierarchy (Admin)'!$L$13:$R$460,4, FALSE)</f>
        <v>N</v>
      </c>
      <c r="K81" s="520">
        <f>IFERROR(MATCH($H81,'LOE Hierarchy'!$I$11:$I$460, 0),"")</f>
        <v>200</v>
      </c>
      <c r="L81" s="239" t="str" cm="1">
        <f t="array" ref="L81">IF(ISERROR(INDEX(I_LoE_Hierachy_Evidence_Examples,_xlfn.XMATCH($H81,I_LoE_Hierachy_L2Name,0))),"",INDEX(I_LoE_Hierachy_Evidence_Examples,_xlfn.XMATCH($H81,I_LoE_Hierachy_L2Name,0)))</f>
        <v>Tender Evaluation Report, Investment Appraisal, MDAL, Risk Register</v>
      </c>
      <c r="M81" s="85"/>
      <c r="N81" s="240" t="str" cm="1">
        <f t="array" ref="N81">INDEX(I_LoE_Hierachy_Guidance_Links,MATCH($H81,LEFT(I_LoE_Hierachy_L2Name,255),0),1)</f>
        <v>Tender Evaluation Centre of Expertise - C50</v>
      </c>
      <c r="O81" s="238" t="str" cm="1">
        <f t="array" ref="O81">INDEX(I_LoE_Hierachy_Guidance_Links,MATCH($H81,LEFT(I_LoE_Hierachy_L2Name,255),0),2)</f>
        <v>Tender Evaluation  - C51</v>
      </c>
      <c r="P81" s="238" t="str" cm="1">
        <f t="array" ref="P81">INDEX(I_LoE_Hierachy_Guidance_Links,MATCH($H81,LEFT(I_LoE_Hierachy_L2Name,255),0),3)</f>
        <v>Manage Tendering Process  - C52</v>
      </c>
      <c r="Q81" s="238" cm="1">
        <f t="array" ref="Q81">INDEX(I_LoE_Hierachy_Guidance_Links,MATCH($H81,LEFT(I_LoE_Hierachy_L2Name,255),0),4)</f>
        <v>0</v>
      </c>
      <c r="R81" s="238" cm="1">
        <f t="array" ref="R81">INDEX(I_LoE_Hierachy_Guidance_Links,MATCH($H81,LEFT(I_LoE_Hierachy_L2Name,255),0),5)</f>
        <v>0</v>
      </c>
      <c r="S81" s="238" cm="1">
        <f t="array" ref="S81">INDEX(I_LoE_Hierachy_Guidance_Links,MATCH($H81,LEFT(I_LoE_Hierachy_L2Name,255),0),6)</f>
        <v>0</v>
      </c>
      <c r="T81" s="238" cm="1">
        <f t="array" ref="T81">INDEX(I_LoE_Hierachy_Guidance_Links,MATCH($H81,LEFT(I_LoE_Hierachy_L2Name,255),0),7)</f>
        <v>0</v>
      </c>
      <c r="U81" s="74"/>
      <c r="V81" s="449" t="s">
        <v>217</v>
      </c>
      <c r="W81" s="449" t="s">
        <v>217</v>
      </c>
      <c r="X81" s="449" t="s">
        <v>217</v>
      </c>
      <c r="Y81" s="449" t="s">
        <v>218</v>
      </c>
      <c r="Z81" s="449" t="s">
        <v>217</v>
      </c>
      <c r="AA81" s="449" t="s">
        <v>217</v>
      </c>
      <c r="AB81" s="70"/>
      <c r="AC81" s="6"/>
      <c r="AD81" s="522" t="s">
        <v>218</v>
      </c>
      <c r="AE81" s="522" t="s">
        <v>218</v>
      </c>
      <c r="AF81" s="522" t="s">
        <v>217</v>
      </c>
      <c r="AG81" s="70"/>
      <c r="AH81" s="6"/>
      <c r="AI81" s="243" t="str" cm="1">
        <f t="array" ref="AI81">_xlfn.TEXTJOIN(" ; ",TRUE,_xlfn._xlws.FILTER(V$12:AF$12,V81:AF81="Yes","LoE is never called"))</f>
        <v>Equipment ; ICT ; Infrastructure ; Service ; Support ;  FBC/ FBC RN</v>
      </c>
      <c r="AJ81" s="6"/>
      <c r="AK81" s="38"/>
      <c r="AL81" s="6"/>
      <c r="AM81" s="523" cm="1">
        <f t="array" ref="AM81">SUM(IF(ISBLANK(V81:AA81),1,0))</f>
        <v>0</v>
      </c>
      <c r="AN81" s="523" cm="1">
        <f t="array" ref="AN81">SUM(IF(ISBLANK(AD81:AF81),1,0))</f>
        <v>0</v>
      </c>
      <c r="AO81" s="6"/>
      <c r="AP81" s="432"/>
    </row>
    <row r="82" spans="1:42" ht="24.65" customHeight="1" x14ac:dyDescent="0.35">
      <c r="A82" s="80">
        <f t="shared" si="2"/>
        <v>0</v>
      </c>
      <c r="B82" s="6"/>
      <c r="C82" s="418">
        <f t="shared" si="3"/>
        <v>70</v>
      </c>
      <c r="D82" s="237" t="str" cm="1">
        <f t="array" ref="D82">IF(ISERROR(INDEX(I_LoE_Hierachy_L1Name,_xlfn.XMATCH('Input - LOEList (Admin)'!H82,I_LoE_Hierachy_L2Name,0))),"",INDEX(I_LoE_Hierachy_L1Name,_xlfn.XMATCH('Input - LOEList (Admin)'!H82,I_LoE_Hierachy_L2Name,0)))</f>
        <v>Is there evidence of appropriate Negotiation and Tender Evaluation having been completed?</v>
      </c>
      <c r="E82" s="237" t="str" cm="1">
        <f t="array" ref="E82">IF(ISERROR(INDEX(I_LoE_Hierachy_Case,_xlfn.XMATCH($H82,I_LoE_Hierachy_L2Name,0))),"",INDEX(I_LoE_Hierachy_Case,_xlfn.XMATCH($H82,I_LoE_Hierachy_L2Name,0)))</f>
        <v>Commercial</v>
      </c>
      <c r="F82" s="238" t="str" cm="1">
        <f t="array" ref="F82">IF(ISERROR(INDEX(I_LoE_Hierachy_L1_Function,_xlfn.XMATCH($H82,I_LoE_Hierachy_L2Name,0))),"",INDEX(I_LoE_Hierachy_L1_Function,_xlfn.XMATCH($H82,I_LoE_Hierachy_L2Name,0)))</f>
        <v>Core - Commercial</v>
      </c>
      <c r="G82" s="237" t="str" cm="1">
        <f t="array" ref="G82">IF(ISERROR(INDEX(I_LoE_Hierachy_L2_Function,_xlfn.XMATCH($H82,I_LoE_Hierachy_L2Name,0))),"",INDEX(I_LoE_Hierachy_L2_Function,_xlfn.XMATCH($H82,I_LoE_Hierachy_L2Name,0)))</f>
        <v>Legal</v>
      </c>
      <c r="H82" s="519" t="str">
        <v>Is there evidence that the Moderation Panel has assessed the risk of a legal challenge to the result of the tender assessment? Has the Moderation Panel considered the need for a legal review of the wording of the tender evaluation documentation?</v>
      </c>
      <c r="I82" s="236" t="str">
        <f>VLOOKUP($H82,'Input - LOE Hierarchy (Admin)'!$L$13:$R$460,2, FALSE)</f>
        <v>N</v>
      </c>
      <c r="J82" s="260" t="str">
        <f>VLOOKUP($H82,'Input - LOE Hierarchy (Admin)'!$L$13:$R$460,4, FALSE)</f>
        <v>N</v>
      </c>
      <c r="K82" s="520">
        <f>IFERROR(MATCH($H82,'LOE Hierarchy'!$I$11:$I$460, 0),"")</f>
        <v>201</v>
      </c>
      <c r="L82" s="239" t="str" cm="1">
        <f t="array" ref="L82">IF(ISERROR(INDEX(I_LoE_Hierachy_Evidence_Examples,_xlfn.XMATCH($H82,I_LoE_Hierachy_L2Name,0))),"",INDEX(I_LoE_Hierachy_Evidence_Examples,_xlfn.XMATCH($H82,I_LoE_Hierachy_L2Name,0)))</f>
        <v>Minutes of the Moderation Panel meeting(s) - expected to include details of the judgements made by the panel.</v>
      </c>
      <c r="M82" s="85"/>
      <c r="N82" s="240" t="str" cm="1">
        <f t="array" ref="N82">INDEX(I_LoE_Hierachy_Guidance_Links,MATCH($H82,LEFT(I_LoE_Hierachy_L2Name,255),0),1)</f>
        <v>Tender Evaluation Centre of Expertise - C50</v>
      </c>
      <c r="O82" s="238" t="str" cm="1">
        <f t="array" ref="O82">INDEX(I_LoE_Hierachy_Guidance_Links,MATCH($H82,LEFT(I_LoE_Hierachy_L2Name,255),0),2)</f>
        <v>Tender Evaluation  - C51</v>
      </c>
      <c r="P82" s="238" t="str" cm="1">
        <f t="array" ref="P82">INDEX(I_LoE_Hierachy_Guidance_Links,MATCH($H82,LEFT(I_LoE_Hierachy_L2Name,255),0),3)</f>
        <v>Manage Tendering Process  - C52</v>
      </c>
      <c r="Q82" s="238" cm="1">
        <f t="array" ref="Q82">INDEX(I_LoE_Hierachy_Guidance_Links,MATCH($H82,LEFT(I_LoE_Hierachy_L2Name,255),0),4)</f>
        <v>0</v>
      </c>
      <c r="R82" s="238" cm="1">
        <f t="array" ref="R82">INDEX(I_LoE_Hierachy_Guidance_Links,MATCH($H82,LEFT(I_LoE_Hierachy_L2Name,255),0),5)</f>
        <v>0</v>
      </c>
      <c r="S82" s="238" cm="1">
        <f t="array" ref="S82">INDEX(I_LoE_Hierachy_Guidance_Links,MATCH($H82,LEFT(I_LoE_Hierachy_L2Name,255),0),6)</f>
        <v>0</v>
      </c>
      <c r="T82" s="238" cm="1">
        <f t="array" ref="T82">INDEX(I_LoE_Hierachy_Guidance_Links,MATCH($H82,LEFT(I_LoE_Hierachy_L2Name,255),0),7)</f>
        <v>0</v>
      </c>
      <c r="U82" s="74"/>
      <c r="V82" s="449" t="s">
        <v>217</v>
      </c>
      <c r="W82" s="449" t="s">
        <v>217</v>
      </c>
      <c r="X82" s="449" t="s">
        <v>217</v>
      </c>
      <c r="Y82" s="449" t="s">
        <v>218</v>
      </c>
      <c r="Z82" s="449" t="s">
        <v>217</v>
      </c>
      <c r="AA82" s="449" t="s">
        <v>217</v>
      </c>
      <c r="AB82" s="70"/>
      <c r="AC82" s="6"/>
      <c r="AD82" s="522" t="s">
        <v>218</v>
      </c>
      <c r="AE82" s="522" t="s">
        <v>218</v>
      </c>
      <c r="AF82" s="522" t="s">
        <v>217</v>
      </c>
      <c r="AG82" s="70"/>
      <c r="AH82" s="6"/>
      <c r="AI82" s="243" t="str" cm="1">
        <f t="array" ref="AI82">_xlfn.TEXTJOIN(" ; ",TRUE,_xlfn._xlws.FILTER(V$12:AF$12,V82:AF82="Yes","LoE is never called"))</f>
        <v>Equipment ; ICT ; Infrastructure ; Service ; Support ;  FBC/ FBC RN</v>
      </c>
      <c r="AJ82" s="6"/>
      <c r="AK82" s="38"/>
      <c r="AL82" s="6"/>
      <c r="AM82" s="523" cm="1">
        <f t="array" ref="AM82">SUM(IF(ISBLANK(V82:AA82),1,0))</f>
        <v>0</v>
      </c>
      <c r="AN82" s="523" cm="1">
        <f t="array" ref="AN82">SUM(IF(ISBLANK(AD82:AF82),1,0))</f>
        <v>0</v>
      </c>
      <c r="AO82" s="6"/>
      <c r="AP82" s="432"/>
    </row>
    <row r="83" spans="1:42" ht="24.65" customHeight="1" x14ac:dyDescent="0.35">
      <c r="A83" s="80">
        <f t="shared" si="2"/>
        <v>0</v>
      </c>
      <c r="B83" s="6"/>
      <c r="C83" s="418">
        <f t="shared" si="3"/>
        <v>71</v>
      </c>
      <c r="D83" s="237" t="str" cm="1">
        <f t="array" ref="D83">IF(ISERROR(INDEX(I_LoE_Hierachy_L1Name,_xlfn.XMATCH('Input - LOEList (Admin)'!H83,I_LoE_Hierachy_L2Name,0))),"",INDEX(I_LoE_Hierachy_L1Name,_xlfn.XMATCH('Input - LOEList (Admin)'!H83,I_LoE_Hierachy_L2Name,0)))</f>
        <v>Is there evidence that appropriate Cabinet Office Spend Controls and processes are being followed?</v>
      </c>
      <c r="E83" s="237" t="str" cm="1">
        <f t="array" ref="E83">IF(ISERROR(INDEX(I_LoE_Hierachy_Case,_xlfn.XMATCH($H83,I_LoE_Hierachy_L2Name,0))),"",INDEX(I_LoE_Hierachy_Case,_xlfn.XMATCH($H83,I_LoE_Hierachy_L2Name,0)))</f>
        <v>Commercial</v>
      </c>
      <c r="F83" s="238" t="str" cm="1">
        <f t="array" ref="F83">IF(ISERROR(INDEX(I_LoE_Hierachy_L1_Function,_xlfn.XMATCH($H83,I_LoE_Hierachy_L2Name,0))),"",INDEX(I_LoE_Hierachy_L1_Function,_xlfn.XMATCH($H83,I_LoE_Hierachy_L2Name,0)))</f>
        <v>Core - Commercial</v>
      </c>
      <c r="G83" s="237" t="str" cm="1">
        <f t="array" ref="G83">IF(ISERROR(INDEX(I_LoE_Hierachy_L2_Function,_xlfn.XMATCH($H83,I_LoE_Hierachy_L2Name,0))),"",INDEX(I_LoE_Hierachy_L2_Function,_xlfn.XMATCH($H83,I_LoE_Hierachy_L2Name,0)))</f>
        <v>Cabinet Office Controls / Guidance</v>
      </c>
      <c r="H83" s="519" t="str">
        <v>Is there evidence that suitable consideration is being given to Cabinet Office Spend Controls?</v>
      </c>
      <c r="I83" s="236" t="str">
        <f>VLOOKUP($H83,'Input - LOE Hierarchy (Admin)'!$L$13:$R$460,2, FALSE)</f>
        <v>Y</v>
      </c>
      <c r="J83" s="260" t="str">
        <f>VLOOKUP($H83,'Input - LOE Hierarchy (Admin)'!$L$13:$R$460,4, FALSE)</f>
        <v>N</v>
      </c>
      <c r="K83" s="520">
        <f>IFERROR(MATCH($H83,'LOE Hierarchy'!$I$11:$I$460, 0),"")</f>
        <v>202</v>
      </c>
      <c r="L83" s="239" t="str" cm="1">
        <f t="array" ref="L83">IF(ISERROR(INDEX(I_LoE_Hierachy_Evidence_Examples,_xlfn.XMATCH($H83,I_LoE_Hierachy_L2Name,0))),"",INDEX(I_LoE_Hierachy_Evidence_Examples,_xlfn.XMATCH($H83,I_LoE_Hierachy_L2Name,0)))</f>
        <v>E-mail with the relevant POC for the specific Cabinet Office control.</v>
      </c>
      <c r="M83" s="85"/>
      <c r="N83" s="240" t="str" cm="1">
        <f t="array" ref="N83">INDEX(I_LoE_Hierachy_Guidance_Links,MATCH($H83,LEFT(I_LoE_Hierachy_L2Name,255),0),1)</f>
        <v>Cab Off Controls - C7</v>
      </c>
      <c r="O83" s="238" t="str" cm="1">
        <f t="array" ref="O83">INDEX(I_LoE_Hierachy_Guidance_Links,MATCH($H83,LEFT(I_LoE_Hierachy_L2Name,255),0),2)</f>
        <v>Cab Office Spend Controls CPS - C52</v>
      </c>
      <c r="P83" s="238" cm="1">
        <f t="array" ref="P83">INDEX(I_LoE_Hierachy_Guidance_Links,MATCH($H83,LEFT(I_LoE_Hierachy_L2Name,255),0),3)</f>
        <v>0</v>
      </c>
      <c r="Q83" s="238" cm="1">
        <f t="array" ref="Q83">INDEX(I_LoE_Hierachy_Guidance_Links,MATCH($H83,LEFT(I_LoE_Hierachy_L2Name,255),0),4)</f>
        <v>0</v>
      </c>
      <c r="R83" s="238" cm="1">
        <f t="array" ref="R83">INDEX(I_LoE_Hierachy_Guidance_Links,MATCH($H83,LEFT(I_LoE_Hierachy_L2Name,255),0),5)</f>
        <v>0</v>
      </c>
      <c r="S83" s="238" cm="1">
        <f t="array" ref="S83">INDEX(I_LoE_Hierachy_Guidance_Links,MATCH($H83,LEFT(I_LoE_Hierachy_L2Name,255),0),6)</f>
        <v>0</v>
      </c>
      <c r="T83" s="238" cm="1">
        <f t="array" ref="T83">INDEX(I_LoE_Hierachy_Guidance_Links,MATCH($H83,LEFT(I_LoE_Hierachy_L2Name,255),0),7)</f>
        <v>0</v>
      </c>
      <c r="U83" s="74"/>
      <c r="V83" s="449" t="s">
        <v>217</v>
      </c>
      <c r="W83" s="449" t="s">
        <v>217</v>
      </c>
      <c r="X83" s="449" t="s">
        <v>217</v>
      </c>
      <c r="Y83" s="449" t="s">
        <v>218</v>
      </c>
      <c r="Z83" s="449" t="s">
        <v>217</v>
      </c>
      <c r="AA83" s="449" t="s">
        <v>217</v>
      </c>
      <c r="AB83" s="70"/>
      <c r="AC83" s="6"/>
      <c r="AD83" s="522" t="s">
        <v>217</v>
      </c>
      <c r="AE83" s="522" t="s">
        <v>217</v>
      </c>
      <c r="AF83" s="522" t="s">
        <v>217</v>
      </c>
      <c r="AG83" s="70"/>
      <c r="AH83" s="6"/>
      <c r="AI83" s="243" t="str" cm="1">
        <f t="array" ref="AI83">_xlfn.TEXTJOIN(" ; ",TRUE,_xlfn._xlws.FILTER(V$12:AF$12,V83:AF83="Yes","LoE is never called"))</f>
        <v>Equipment ; ICT ; Infrastructure ; Service ; Support ; SOC/ SOC RN ; OBC/ OBC RN ;  FBC/ FBC RN</v>
      </c>
      <c r="AJ83" s="6"/>
      <c r="AK83" s="38"/>
      <c r="AL83" s="6"/>
      <c r="AM83" s="523" cm="1">
        <f t="array" ref="AM83">SUM(IF(ISBLANK(V83:AA83),1,0))</f>
        <v>0</v>
      </c>
      <c r="AN83" s="523" cm="1">
        <f t="array" ref="AN83">SUM(IF(ISBLANK(AD83:AF83),1,0))</f>
        <v>0</v>
      </c>
      <c r="AO83" s="6"/>
      <c r="AP83" s="432"/>
    </row>
    <row r="84" spans="1:42" ht="24.65" customHeight="1" x14ac:dyDescent="0.35">
      <c r="A84" s="80">
        <f t="shared" si="2"/>
        <v>0</v>
      </c>
      <c r="B84" s="6"/>
      <c r="C84" s="418">
        <f t="shared" si="3"/>
        <v>72</v>
      </c>
      <c r="D84" s="237" t="str" cm="1">
        <f t="array" ref="D84">IF(ISERROR(INDEX(I_LoE_Hierachy_L1Name,_xlfn.XMATCH('Input - LOEList (Admin)'!H84,I_LoE_Hierachy_L2Name,0))),"",INDEX(I_LoE_Hierachy_L1Name,_xlfn.XMATCH('Input - LOEList (Admin)'!H84,I_LoE_Hierachy_L2Name,0)))</f>
        <v>Is there evidence that appropriate Cabinet Office Spend Controls and processes are being followed?</v>
      </c>
      <c r="E84" s="237" t="str" cm="1">
        <f t="array" ref="E84">IF(ISERROR(INDEX(I_LoE_Hierachy_Case,_xlfn.XMATCH($H84,I_LoE_Hierachy_L2Name,0))),"",INDEX(I_LoE_Hierachy_Case,_xlfn.XMATCH($H84,I_LoE_Hierachy_L2Name,0)))</f>
        <v>Commercial</v>
      </c>
      <c r="F84" s="238" t="str" cm="1">
        <f t="array" ref="F84">IF(ISERROR(INDEX(I_LoE_Hierachy_L1_Function,_xlfn.XMATCH($H84,I_LoE_Hierachy_L2Name,0))),"",INDEX(I_LoE_Hierachy_L1_Function,_xlfn.XMATCH($H84,I_LoE_Hierachy_L2Name,0)))</f>
        <v>Core - Commercial</v>
      </c>
      <c r="G84" s="237" t="str" cm="1">
        <f t="array" ref="G84">IF(ISERROR(INDEX(I_LoE_Hierachy_L2_Function,_xlfn.XMATCH($H84,I_LoE_Hierachy_L2Name,0))),"",INDEX(I_LoE_Hierachy_L2_Function,_xlfn.XMATCH($H84,I_LoE_Hierachy_L2Name,0)))</f>
        <v>Cabinet Office Controls / Guidance</v>
      </c>
      <c r="H84" s="519" t="str">
        <v>Is there evidence that the programme has factored in the 28 day Service Level Agreement timescale for obtaining Cabinet Office approval following internal MOD approval?</v>
      </c>
      <c r="I84" s="236" t="str">
        <f>VLOOKUP($H84,'Input - LOE Hierarchy (Admin)'!$L$13:$R$460,2, FALSE)</f>
        <v>N</v>
      </c>
      <c r="J84" s="260" t="str">
        <f>VLOOKUP($H84,'Input - LOE Hierarchy (Admin)'!$L$13:$R$460,4, FALSE)</f>
        <v>N</v>
      </c>
      <c r="K84" s="520">
        <f>IFERROR(MATCH($H84,'LOE Hierarchy'!$I$11:$I$460, 0),"")</f>
        <v>203</v>
      </c>
      <c r="L84" s="239" t="str" cm="1">
        <f t="array" ref="L84">IF(ISERROR(INDEX(I_LoE_Hierachy_Evidence_Examples,_xlfn.XMATCH($H84,I_LoE_Hierachy_L2Name,0))),"",INDEX(I_LoE_Hierachy_Evidence_Examples,_xlfn.XMATCH($H84,I_LoE_Hierachy_L2Name,0)))</f>
        <v>IAAP</v>
      </c>
      <c r="M84" s="85"/>
      <c r="N84" s="240" t="str" cm="1">
        <f t="array" ref="N84">INDEX(I_LoE_Hierachy_Guidance_Links,MATCH($H84,LEFT(I_LoE_Hierachy_L2Name,255),0),1)</f>
        <v>Cab Off Controls - C7</v>
      </c>
      <c r="O84" s="238" t="str" cm="1">
        <f t="array" ref="O84">INDEX(I_LoE_Hierachy_Guidance_Links,MATCH($H84,LEFT(I_LoE_Hierachy_L2Name,255),0),2)</f>
        <v>Cab Office Spend Controls CPS - C52</v>
      </c>
      <c r="P84" s="238" cm="1">
        <f t="array" ref="P84">INDEX(I_LoE_Hierachy_Guidance_Links,MATCH($H84,LEFT(I_LoE_Hierachy_L2Name,255),0),3)</f>
        <v>0</v>
      </c>
      <c r="Q84" s="238" cm="1">
        <f t="array" ref="Q84">INDEX(I_LoE_Hierachy_Guidance_Links,MATCH($H84,LEFT(I_LoE_Hierachy_L2Name,255),0),4)</f>
        <v>0</v>
      </c>
      <c r="R84" s="238" cm="1">
        <f t="array" ref="R84">INDEX(I_LoE_Hierachy_Guidance_Links,MATCH($H84,LEFT(I_LoE_Hierachy_L2Name,255),0),5)</f>
        <v>0</v>
      </c>
      <c r="S84" s="238" cm="1">
        <f t="array" ref="S84">INDEX(I_LoE_Hierachy_Guidance_Links,MATCH($H84,LEFT(I_LoE_Hierachy_L2Name,255),0),6)</f>
        <v>0</v>
      </c>
      <c r="T84" s="238" cm="1">
        <f t="array" ref="T84">INDEX(I_LoE_Hierachy_Guidance_Links,MATCH($H84,LEFT(I_LoE_Hierachy_L2Name,255),0),7)</f>
        <v>0</v>
      </c>
      <c r="U84" s="74"/>
      <c r="V84" s="449" t="s">
        <v>217</v>
      </c>
      <c r="W84" s="449" t="s">
        <v>217</v>
      </c>
      <c r="X84" s="449" t="s">
        <v>217</v>
      </c>
      <c r="Y84" s="449" t="s">
        <v>218</v>
      </c>
      <c r="Z84" s="449" t="s">
        <v>217</v>
      </c>
      <c r="AA84" s="449" t="s">
        <v>217</v>
      </c>
      <c r="AB84" s="70"/>
      <c r="AC84" s="6"/>
      <c r="AD84" s="522" t="s">
        <v>217</v>
      </c>
      <c r="AE84" s="522" t="s">
        <v>217</v>
      </c>
      <c r="AF84" s="522" t="s">
        <v>217</v>
      </c>
      <c r="AG84" s="70"/>
      <c r="AH84" s="6"/>
      <c r="AI84" s="243" t="str" cm="1">
        <f t="array" ref="AI84">_xlfn.TEXTJOIN(" ; ",TRUE,_xlfn._xlws.FILTER(V$12:AF$12,V84:AF84="Yes","LoE is never called"))</f>
        <v>Equipment ; ICT ; Infrastructure ; Service ; Support ; SOC/ SOC RN ; OBC/ OBC RN ;  FBC/ FBC RN</v>
      </c>
      <c r="AJ84" s="6"/>
      <c r="AK84" s="38"/>
      <c r="AL84" s="6"/>
      <c r="AM84" s="523" cm="1">
        <f t="array" ref="AM84">SUM(IF(ISBLANK(V84:AA84),1,0))</f>
        <v>0</v>
      </c>
      <c r="AN84" s="523" cm="1">
        <f t="array" ref="AN84">SUM(IF(ISBLANK(AD84:AF84),1,0))</f>
        <v>0</v>
      </c>
      <c r="AO84" s="6"/>
      <c r="AP84" s="432"/>
    </row>
    <row r="85" spans="1:42" ht="24.65" customHeight="1" x14ac:dyDescent="0.35">
      <c r="A85" s="80">
        <f t="shared" si="2"/>
        <v>0</v>
      </c>
      <c r="B85" s="6"/>
      <c r="C85" s="418">
        <f t="shared" si="3"/>
        <v>73</v>
      </c>
      <c r="D85" s="237" t="str" cm="1">
        <f t="array" ref="D85">IF(ISERROR(INDEX(I_LoE_Hierachy_L1Name,_xlfn.XMATCH('Input - LOEList (Admin)'!H85,I_LoE_Hierachy_L2Name,0))),"",INDEX(I_LoE_Hierachy_L1Name,_xlfn.XMATCH('Input - LOEList (Admin)'!H85,I_LoE_Hierachy_L2Name,0)))</f>
        <v>Is there evidence that appropriate Cabinet Office Spend Controls and processes are being followed?</v>
      </c>
      <c r="E85" s="237" t="str" cm="1">
        <f t="array" ref="E85">IF(ISERROR(INDEX(I_LoE_Hierachy_Case,_xlfn.XMATCH($H85,I_LoE_Hierachy_L2Name,0))),"",INDEX(I_LoE_Hierachy_Case,_xlfn.XMATCH($H85,I_LoE_Hierachy_L2Name,0)))</f>
        <v>Commercial</v>
      </c>
      <c r="F85" s="238" t="str" cm="1">
        <f t="array" ref="F85">IF(ISERROR(INDEX(I_LoE_Hierachy_L1_Function,_xlfn.XMATCH($H85,I_LoE_Hierachy_L2Name,0))),"",INDEX(I_LoE_Hierachy_L1_Function,_xlfn.XMATCH($H85,I_LoE_Hierachy_L2Name,0)))</f>
        <v>Core - Commercial</v>
      </c>
      <c r="G85" s="237" t="str" cm="1">
        <f t="array" ref="G85">IF(ISERROR(INDEX(I_LoE_Hierachy_L2_Function,_xlfn.XMATCH($H85,I_LoE_Hierachy_L2Name,0))),"",INDEX(I_LoE_Hierachy_L2_Function,_xlfn.XMATCH($H85,I_LoE_Hierachy_L2Name,0)))</f>
        <v>Cabinet Office Controls / Guidance</v>
      </c>
      <c r="H85" s="519" t="str">
        <v xml:space="preserve">Is there evidence to confirm whether the programme is subject to Cabinet Office Spend Control, Office of Government Property FM Pipeline Control (joint with CCS).  </v>
      </c>
      <c r="I85" s="236" t="str">
        <f>VLOOKUP($H85,'Input - LOE Hierarchy (Admin)'!$L$13:$R$460,2, FALSE)</f>
        <v>N</v>
      </c>
      <c r="J85" s="260" t="str">
        <f>VLOOKUP($H85,'Input - LOE Hierarchy (Admin)'!$L$13:$R$460,4, FALSE)</f>
        <v>N</v>
      </c>
      <c r="K85" s="520">
        <f>IFERROR(MATCH($H85,'LOE Hierarchy'!$I$11:$I$460, 0),"")</f>
        <v>204</v>
      </c>
      <c r="L85" s="239" t="str" cm="1">
        <f t="array" ref="L85">IF(ISERROR(INDEX(I_LoE_Hierachy_Evidence_Examples,_xlfn.XMATCH($H85,I_LoE_Hierachy_L2Name,0))),"",INDEX(I_LoE_Hierachy_Evidence_Examples,_xlfn.XMATCH($H85,I_LoE_Hierachy_L2Name,0)))</f>
        <v>Engagement with DefComrcl-CAST-Mailbox@mod.gov.uk
DIO-pmoapprovals@mod.gov.uk (for Property and Facilities Management Spend Control)</v>
      </c>
      <c r="M85" s="85"/>
      <c r="N85" s="240" t="str" cm="1">
        <f t="array" ref="N85">INDEX(I_LoE_Hierachy_Guidance_Links,MATCH($H85,LEFT(I_LoE_Hierachy_L2Name,255),0),1)</f>
        <v>Cab Off Controls - C7</v>
      </c>
      <c r="O85" s="238" t="str" cm="1">
        <f t="array" ref="O85">INDEX(I_LoE_Hierachy_Guidance_Links,MATCH($H85,LEFT(I_LoE_Hierachy_L2Name,255),0),2)</f>
        <v>Cab Office Spend Controls CPS - C52</v>
      </c>
      <c r="P85" s="238" cm="1">
        <f t="array" ref="P85">INDEX(I_LoE_Hierachy_Guidance_Links,MATCH($H85,LEFT(I_LoE_Hierachy_L2Name,255),0),3)</f>
        <v>0</v>
      </c>
      <c r="Q85" s="238" cm="1">
        <f t="array" ref="Q85">INDEX(I_LoE_Hierachy_Guidance_Links,MATCH($H85,LEFT(I_LoE_Hierachy_L2Name,255),0),4)</f>
        <v>0</v>
      </c>
      <c r="R85" s="238" cm="1">
        <f t="array" ref="R85">INDEX(I_LoE_Hierachy_Guidance_Links,MATCH($H85,LEFT(I_LoE_Hierachy_L2Name,255),0),5)</f>
        <v>0</v>
      </c>
      <c r="S85" s="238" cm="1">
        <f t="array" ref="S85">INDEX(I_LoE_Hierachy_Guidance_Links,MATCH($H85,LEFT(I_LoE_Hierachy_L2Name,255),0),6)</f>
        <v>0</v>
      </c>
      <c r="T85" s="238" cm="1">
        <f t="array" ref="T85">INDEX(I_LoE_Hierachy_Guidance_Links,MATCH($H85,LEFT(I_LoE_Hierachy_L2Name,255),0),7)</f>
        <v>0</v>
      </c>
      <c r="U85" s="74"/>
      <c r="V85" s="449" t="s">
        <v>217</v>
      </c>
      <c r="W85" s="449" t="s">
        <v>217</v>
      </c>
      <c r="X85" s="449" t="s">
        <v>217</v>
      </c>
      <c r="Y85" s="449" t="s">
        <v>218</v>
      </c>
      <c r="Z85" s="449" t="s">
        <v>217</v>
      </c>
      <c r="AA85" s="449" t="s">
        <v>217</v>
      </c>
      <c r="AB85" s="70"/>
      <c r="AC85" s="6"/>
      <c r="AD85" s="522" t="s">
        <v>217</v>
      </c>
      <c r="AE85" s="522" t="s">
        <v>217</v>
      </c>
      <c r="AF85" s="522" t="s">
        <v>217</v>
      </c>
      <c r="AG85" s="70"/>
      <c r="AH85" s="6"/>
      <c r="AI85" s="243" t="str" cm="1">
        <f t="array" ref="AI85">_xlfn.TEXTJOIN(" ; ",TRUE,_xlfn._xlws.FILTER(V$12:AF$12,V85:AF85="Yes","LoE is never called"))</f>
        <v>Equipment ; ICT ; Infrastructure ; Service ; Support ; SOC/ SOC RN ; OBC/ OBC RN ;  FBC/ FBC RN</v>
      </c>
      <c r="AJ85" s="6"/>
      <c r="AK85" s="38"/>
      <c r="AL85" s="6"/>
      <c r="AM85" s="523" cm="1">
        <f t="array" ref="AM85">SUM(IF(ISBLANK(V85:AA85),1,0))</f>
        <v>0</v>
      </c>
      <c r="AN85" s="523" cm="1">
        <f t="array" ref="AN85">SUM(IF(ISBLANK(AD85:AF85),1,0))</f>
        <v>0</v>
      </c>
      <c r="AO85" s="6"/>
      <c r="AP85" s="432"/>
    </row>
    <row r="86" spans="1:42" ht="24.65" customHeight="1" x14ac:dyDescent="0.35">
      <c r="A86" s="80">
        <f t="shared" si="2"/>
        <v>0</v>
      </c>
      <c r="B86" s="6"/>
      <c r="C86" s="418">
        <f t="shared" si="3"/>
        <v>74</v>
      </c>
      <c r="D86" s="237" t="str" cm="1">
        <f t="array" ref="D86">IF(ISERROR(INDEX(I_LoE_Hierachy_L1Name,_xlfn.XMATCH('Input - LOEList (Admin)'!H86,I_LoE_Hierachy_L2Name,0))),"",INDEX(I_LoE_Hierachy_L1Name,_xlfn.XMATCH('Input - LOEList (Admin)'!H86,I_LoE_Hierachy_L2Name,0)))</f>
        <v>Is there evidence that appropriate Cabinet Office Spend Controls and processes are being followed?</v>
      </c>
      <c r="E86" s="237" t="str" cm="1">
        <f t="array" ref="E86">IF(ISERROR(INDEX(I_LoE_Hierachy_Case,_xlfn.XMATCH($H86,I_LoE_Hierachy_L2Name,0))),"",INDEX(I_LoE_Hierachy_Case,_xlfn.XMATCH($H86,I_LoE_Hierachy_L2Name,0)))</f>
        <v>Commercial</v>
      </c>
      <c r="F86" s="238" t="str" cm="1">
        <f t="array" ref="F86">IF(ISERROR(INDEX(I_LoE_Hierachy_L1_Function,_xlfn.XMATCH($H86,I_LoE_Hierachy_L2Name,0))),"",INDEX(I_LoE_Hierachy_L1_Function,_xlfn.XMATCH($H86,I_LoE_Hierachy_L2Name,0)))</f>
        <v>Core - Commercial</v>
      </c>
      <c r="G86" s="237" t="str" cm="1">
        <f t="array" ref="G86">IF(ISERROR(INDEX(I_LoE_Hierachy_L2_Function,_xlfn.XMATCH($H86,I_LoE_Hierachy_L2Name,0))),"",INDEX(I_LoE_Hierachy_L2_Function,_xlfn.XMATCH($H86,I_LoE_Hierachy_L2Name,0)))</f>
        <v>Cabinet Office Controls / Guidance</v>
      </c>
      <c r="H86" s="519" t="str">
        <v>Is there evidence to confirm programme activity is subject to Cabinet Office Spend Control, Office of Government Property Controls including the proportionate pipeline (being tested with Office of Government Property (OGP))?</v>
      </c>
      <c r="I86" s="236" t="str">
        <f>VLOOKUP($H86,'Input - LOE Hierarchy (Admin)'!$L$13:$R$460,2, FALSE)</f>
        <v>N</v>
      </c>
      <c r="J86" s="260" t="str">
        <f>VLOOKUP($H86,'Input - LOE Hierarchy (Admin)'!$L$13:$R$460,4, FALSE)</f>
        <v>N</v>
      </c>
      <c r="K86" s="520">
        <f>IFERROR(MATCH($H86,'LOE Hierarchy'!$I$11:$I$460, 0),"")</f>
        <v>205</v>
      </c>
      <c r="L86" s="239" t="str" cm="1">
        <f t="array" ref="L86">IF(ISERROR(INDEX(I_LoE_Hierachy_Evidence_Examples,_xlfn.XMATCH($H86,I_LoE_Hierachy_L2Name,0))),"",INDEX(I_LoE_Hierachy_Evidence_Examples,_xlfn.XMATCH($H86,I_LoE_Hierachy_L2Name,0)))</f>
        <v>Engagement with DefComrcl-CAST-Mailbox@mod.gov.uk
DIO-pmoapprovals@mod.gov.uk (for Property and Facilities Management Spend Control)</v>
      </c>
      <c r="M86" s="85"/>
      <c r="N86" s="240" t="str" cm="1">
        <f t="array" ref="N86">INDEX(I_LoE_Hierachy_Guidance_Links,MATCH($H86,LEFT(I_LoE_Hierachy_L2Name,255),0),1)</f>
        <v>Cab Off Controls - C7</v>
      </c>
      <c r="O86" s="238" t="str" cm="1">
        <f t="array" ref="O86">INDEX(I_LoE_Hierachy_Guidance_Links,MATCH($H86,LEFT(I_LoE_Hierachy_L2Name,255),0),2)</f>
        <v>Cab Office Spend Controls CPS - C52</v>
      </c>
      <c r="P86" s="238" cm="1">
        <f t="array" ref="P86">INDEX(I_LoE_Hierachy_Guidance_Links,MATCH($H86,LEFT(I_LoE_Hierachy_L2Name,255),0),3)</f>
        <v>0</v>
      </c>
      <c r="Q86" s="238" cm="1">
        <f t="array" ref="Q86">INDEX(I_LoE_Hierachy_Guidance_Links,MATCH($H86,LEFT(I_LoE_Hierachy_L2Name,255),0),4)</f>
        <v>0</v>
      </c>
      <c r="R86" s="238" cm="1">
        <f t="array" ref="R86">INDEX(I_LoE_Hierachy_Guidance_Links,MATCH($H86,LEFT(I_LoE_Hierachy_L2Name,255),0),5)</f>
        <v>0</v>
      </c>
      <c r="S86" s="238" cm="1">
        <f t="array" ref="S86">INDEX(I_LoE_Hierachy_Guidance_Links,MATCH($H86,LEFT(I_LoE_Hierachy_L2Name,255),0),6)</f>
        <v>0</v>
      </c>
      <c r="T86" s="238" cm="1">
        <f t="array" ref="T86">INDEX(I_LoE_Hierachy_Guidance_Links,MATCH($H86,LEFT(I_LoE_Hierachy_L2Name,255),0),7)</f>
        <v>0</v>
      </c>
      <c r="U86" s="74"/>
      <c r="V86" s="449" t="s">
        <v>217</v>
      </c>
      <c r="W86" s="449" t="s">
        <v>217</v>
      </c>
      <c r="X86" s="449" t="s">
        <v>217</v>
      </c>
      <c r="Y86" s="449" t="s">
        <v>218</v>
      </c>
      <c r="Z86" s="449" t="s">
        <v>217</v>
      </c>
      <c r="AA86" s="449" t="s">
        <v>217</v>
      </c>
      <c r="AB86" s="70"/>
      <c r="AC86" s="6"/>
      <c r="AD86" s="522" t="s">
        <v>217</v>
      </c>
      <c r="AE86" s="522" t="s">
        <v>217</v>
      </c>
      <c r="AF86" s="522" t="s">
        <v>217</v>
      </c>
      <c r="AG86" s="70"/>
      <c r="AH86" s="6"/>
      <c r="AI86" s="243" t="str" cm="1">
        <f t="array" ref="AI86">_xlfn.TEXTJOIN(" ; ",TRUE,_xlfn._xlws.FILTER(V$12:AF$12,V86:AF86="Yes","LoE is never called"))</f>
        <v>Equipment ; ICT ; Infrastructure ; Service ; Support ; SOC/ SOC RN ; OBC/ OBC RN ;  FBC/ FBC RN</v>
      </c>
      <c r="AJ86" s="6"/>
      <c r="AK86" s="38"/>
      <c r="AL86" s="6"/>
      <c r="AM86" s="523" cm="1">
        <f t="array" ref="AM86">SUM(IF(ISBLANK(V86:AA86),1,0))</f>
        <v>0</v>
      </c>
      <c r="AN86" s="523" cm="1">
        <f t="array" ref="AN86">SUM(IF(ISBLANK(AD86:AF86),1,0))</f>
        <v>0</v>
      </c>
      <c r="AO86" s="6"/>
      <c r="AP86" s="432"/>
    </row>
    <row r="87" spans="1:42" ht="24.65" customHeight="1" x14ac:dyDescent="0.35">
      <c r="A87" s="80">
        <f t="shared" si="2"/>
        <v>0</v>
      </c>
      <c r="B87" s="6"/>
      <c r="C87" s="418">
        <f t="shared" si="3"/>
        <v>75</v>
      </c>
      <c r="D87" s="237" t="str" cm="1">
        <f t="array" ref="D87">IF(ISERROR(INDEX(I_LoE_Hierachy_L1Name,_xlfn.XMATCH('Input - LOEList (Admin)'!H87,I_LoE_Hierachy_L2Name,0))),"",INDEX(I_LoE_Hierachy_L1Name,_xlfn.XMATCH('Input - LOEList (Admin)'!H87,I_LoE_Hierachy_L2Name,0)))</f>
        <v>Is there evidence of a suitably mature cost estimate for the acquisition phase being approved?</v>
      </c>
      <c r="E87" s="237" t="str" cm="1">
        <f t="array" ref="E87">IF(ISERROR(INDEX(I_LoE_Hierachy_Case,_xlfn.XMATCH($H87,I_LoE_Hierachy_L2Name,0))),"",INDEX(I_LoE_Hierachy_Case,_xlfn.XMATCH($H87,I_LoE_Hierachy_L2Name,0)))</f>
        <v>Financial</v>
      </c>
      <c r="F87" s="238" t="str" cm="1">
        <f t="array" ref="F87">IF(ISERROR(INDEX(I_LoE_Hierachy_L1_Function,_xlfn.XMATCH($H87,I_LoE_Hierachy_L2Name,0))),"",INDEX(I_LoE_Hierachy_L1_Function,_xlfn.XMATCH($H87,I_LoE_Hierachy_L2Name,0)))</f>
        <v>Core - Finance</v>
      </c>
      <c r="G87" s="237" t="str" cm="1">
        <f t="array" ref="G87">IF(ISERROR(INDEX(I_LoE_Hierachy_L2_Function,_xlfn.XMATCH($H87,I_LoE_Hierachy_L2Name,0))),"",INDEX(I_LoE_Hierachy_L2_Function,_xlfn.XMATCH($H87,I_LoE_Hierachy_L2Name,0)))</f>
        <v>Cost Estimation</v>
      </c>
      <c r="H87" s="519" t="str">
        <v>Is there evidence that a suitable cost breakdown structure has been adopted within the cost model, to support the cost estimate for the acquisition phase being approved?</v>
      </c>
      <c r="I87" s="236" t="str">
        <f>VLOOKUP($H87,'Input - LOE Hierarchy (Admin)'!$L$13:$R$460,2, FALSE)</f>
        <v>Y</v>
      </c>
      <c r="J87" s="260" t="str">
        <f>VLOOKUP($H87,'Input - LOE Hierarchy (Admin)'!$L$13:$R$460,4, FALSE)</f>
        <v>N</v>
      </c>
      <c r="K87" s="520">
        <f>IFERROR(MATCH($H87,'LOE Hierarchy'!$I$11:$I$460, 0),"")</f>
        <v>206</v>
      </c>
      <c r="L87" s="239" t="str" cm="1">
        <f t="array" ref="L87">IF(ISERROR(INDEX(I_LoE_Hierachy_Evidence_Examples,_xlfn.XMATCH($H87,I_LoE_Hierachy_L2Name,0))),"",INDEX(I_LoE_Hierachy_Evidence_Examples,_xlfn.XMATCH($H87,I_LoE_Hierachy_L2Name,0)))</f>
        <v>Basis of estimate, covering Min/ML/Max, including contractor quote</v>
      </c>
      <c r="M87" s="85"/>
      <c r="N87" s="240" t="str" cm="1">
        <f t="array" ref="N87">INDEX(I_LoE_Hierachy_Guidance_Links,MATCH($H87,LEFT(I_LoE_Hierachy_L2Name,255),0),1)</f>
        <v>Cost Management Good Practice, Guidance &amp; Processes - F2</v>
      </c>
      <c r="O87" s="238" t="str" cm="1">
        <f t="array" ref="O87">INDEX(I_LoE_Hierachy_Guidance_Links,MATCH($H87,LEFT(I_LoE_Hierachy_L2Name,255),0),2)</f>
        <v>CAAS Modelling Centre of Expertise - F3</v>
      </c>
      <c r="P87" s="238" t="str" cm="1">
        <f t="array" ref="P87">INDEX(I_LoE_Hierachy_Guidance_Links,MATCH($H87,LEFT(I_LoE_Hierachy_L2Name,255),0),3)</f>
        <v>MCoE Trifold - F4</v>
      </c>
      <c r="Q87" s="238" t="str" cm="1">
        <f t="array" ref="Q87">INDEX(I_LoE_Hierachy_Guidance_Links,MATCH($H87,LEFT(I_LoE_Hierachy_L2Name,255),0),4)</f>
        <v>Aqua Book - Producing Quaslity Analysis - F1</v>
      </c>
      <c r="R87" s="238" cm="1">
        <f t="array" ref="R87">INDEX(I_LoE_Hierachy_Guidance_Links,MATCH($H87,LEFT(I_LoE_Hierachy_L2Name,255),0),5)</f>
        <v>0</v>
      </c>
      <c r="S87" s="238" cm="1">
        <f t="array" ref="S87">INDEX(I_LoE_Hierachy_Guidance_Links,MATCH($H87,LEFT(I_LoE_Hierachy_L2Name,255),0),6)</f>
        <v>0</v>
      </c>
      <c r="T87" s="238" cm="1">
        <f t="array" ref="T87">INDEX(I_LoE_Hierachy_Guidance_Links,MATCH($H87,LEFT(I_LoE_Hierachy_L2Name,255),0),7)</f>
        <v>0</v>
      </c>
      <c r="U87" s="74"/>
      <c r="V87" s="449" t="s">
        <v>217</v>
      </c>
      <c r="W87" s="449" t="s">
        <v>217</v>
      </c>
      <c r="X87" s="449" t="s">
        <v>217</v>
      </c>
      <c r="Y87" s="449" t="s">
        <v>217</v>
      </c>
      <c r="Z87" s="449" t="s">
        <v>217</v>
      </c>
      <c r="AA87" s="449" t="s">
        <v>217</v>
      </c>
      <c r="AB87" s="70"/>
      <c r="AC87" s="6"/>
      <c r="AD87" s="522" t="s">
        <v>217</v>
      </c>
      <c r="AE87" s="522" t="s">
        <v>217</v>
      </c>
      <c r="AF87" s="522" t="s">
        <v>217</v>
      </c>
      <c r="AG87" s="70"/>
      <c r="AH87" s="6"/>
      <c r="AI87" s="243" t="str" cm="1">
        <f t="array" ref="AI87">_xlfn.TEXTJOIN(" ; ",TRUE,_xlfn._xlws.FILTER(V$12:AF$12,V87:AF87="Yes","LoE is never called"))</f>
        <v>Equipment ; ICT ; Infrastructure ; Policy ; Service ; Support ; SOC/ SOC RN ; OBC/ OBC RN ;  FBC/ FBC RN</v>
      </c>
      <c r="AJ87" s="6"/>
      <c r="AK87" s="38"/>
      <c r="AL87" s="6"/>
      <c r="AM87" s="523" cm="1">
        <f t="array" ref="AM87">SUM(IF(ISBLANK(V87:AA87),1,0))</f>
        <v>0</v>
      </c>
      <c r="AN87" s="523" cm="1">
        <f t="array" ref="AN87">SUM(IF(ISBLANK(AD87:AF87),1,0))</f>
        <v>0</v>
      </c>
      <c r="AO87" s="6"/>
      <c r="AP87" s="432"/>
    </row>
    <row r="88" spans="1:42" ht="24.65" customHeight="1" x14ac:dyDescent="0.35">
      <c r="A88" s="80">
        <f t="shared" si="2"/>
        <v>0</v>
      </c>
      <c r="B88" s="6"/>
      <c r="C88" s="418">
        <f t="shared" si="3"/>
        <v>76</v>
      </c>
      <c r="D88" s="237" t="str" cm="1">
        <f t="array" ref="D88">IF(ISERROR(INDEX(I_LoE_Hierachy_L1Name,_xlfn.XMATCH('Input - LOEList (Admin)'!H88,I_LoE_Hierachy_L2Name,0))),"",INDEX(I_LoE_Hierachy_L1Name,_xlfn.XMATCH('Input - LOEList (Admin)'!H88,I_LoE_Hierachy_L2Name,0)))</f>
        <v>Is there evidence of a suitably mature cost estimate for the acquisition phase being approved?</v>
      </c>
      <c r="E88" s="237" t="str" cm="1">
        <f t="array" ref="E88">IF(ISERROR(INDEX(I_LoE_Hierachy_Case,_xlfn.XMATCH($H88,I_LoE_Hierachy_L2Name,0))),"",INDEX(I_LoE_Hierachy_Case,_xlfn.XMATCH($H88,I_LoE_Hierachy_L2Name,0)))</f>
        <v>Financial</v>
      </c>
      <c r="F88" s="238" t="str" cm="1">
        <f t="array" ref="F88">IF(ISERROR(INDEX(I_LoE_Hierachy_L1_Function,_xlfn.XMATCH($H88,I_LoE_Hierachy_L2Name,0))),"",INDEX(I_LoE_Hierachy_L1_Function,_xlfn.XMATCH($H88,I_LoE_Hierachy_L2Name,0)))</f>
        <v>Core - Finance</v>
      </c>
      <c r="G88" s="237" t="str" cm="1">
        <f t="array" ref="G88">IF(ISERROR(INDEX(I_LoE_Hierachy_L2_Function,_xlfn.XMATCH($H88,I_LoE_Hierachy_L2Name,0))),"",INDEX(I_LoE_Hierachy_L2_Function,_xlfn.XMATCH($H88,I_LoE_Hierachy_L2Name,0)))</f>
        <v>Cost Estimation</v>
      </c>
      <c r="H88" s="519" t="str">
        <v>Is there evidence of cost data and assumptions being suitably recorded, to support the cost estimate for the acquisition phase being approved?</v>
      </c>
      <c r="I88" s="236" t="str">
        <f>VLOOKUP($H88,'Input - LOE Hierarchy (Admin)'!$L$13:$R$460,2, FALSE)</f>
        <v>Y</v>
      </c>
      <c r="J88" s="260" t="str">
        <f>VLOOKUP($H88,'Input - LOE Hierarchy (Admin)'!$L$13:$R$460,4, FALSE)</f>
        <v>Y</v>
      </c>
      <c r="K88" s="520">
        <f>IFERROR(MATCH($H88,'LOE Hierarchy'!$I$11:$I$460, 0),"")</f>
        <v>210</v>
      </c>
      <c r="L88" s="239" t="str" cm="1">
        <f t="array" ref="L88">IF(ISERROR(INDEX(I_LoE_Hierachy_Evidence_Examples,_xlfn.XMATCH($H88,I_LoE_Hierachy_L2Name,0))),"",INDEX(I_LoE_Hierachy_Evidence_Examples,_xlfn.XMATCH($H88,I_LoE_Hierachy_L2Name,0)))</f>
        <v>Third Order Assumptions (3OA) and Master Data Assumptions List (MDAL), Historic Trend Analysis, Assumptions and Dependencies Management tool (ADaM) report.</v>
      </c>
      <c r="M88" s="85"/>
      <c r="N88" s="240" t="str" cm="1">
        <f t="array" ref="N88">INDEX(I_LoE_Hierachy_Guidance_Links,MATCH($H88,LEFT(I_LoE_Hierachy_L2Name,255),0),1)</f>
        <v>Cost Management Good Practice, Guidance &amp; Processes - F2</v>
      </c>
      <c r="O88" s="238" t="str" cm="1">
        <f t="array" ref="O88">INDEX(I_LoE_Hierachy_Guidance_Links,MATCH($H88,LEFT(I_LoE_Hierachy_L2Name,255),0),2)</f>
        <v>CAAS Modelling Centre of Expertise - F3</v>
      </c>
      <c r="P88" s="238" t="str" cm="1">
        <f t="array" ref="P88">INDEX(I_LoE_Hierachy_Guidance_Links,MATCH($H88,LEFT(I_LoE_Hierachy_L2Name,255),0),3)</f>
        <v>MCoE Trifold - F4</v>
      </c>
      <c r="Q88" s="238" t="str" cm="1">
        <f t="array" ref="Q88">INDEX(I_LoE_Hierachy_Guidance_Links,MATCH($H88,LEFT(I_LoE_Hierachy_L2Name,255),0),4)</f>
        <v>Aqua Book - Producing Quaslity Analysis - F1</v>
      </c>
      <c r="R88" s="238" cm="1">
        <f t="array" ref="R88">INDEX(I_LoE_Hierachy_Guidance_Links,MATCH($H88,LEFT(I_LoE_Hierachy_L2Name,255),0),5)</f>
        <v>0</v>
      </c>
      <c r="S88" s="238" cm="1">
        <f t="array" ref="S88">INDEX(I_LoE_Hierachy_Guidance_Links,MATCH($H88,LEFT(I_LoE_Hierachy_L2Name,255),0),6)</f>
        <v>0</v>
      </c>
      <c r="T88" s="238" cm="1">
        <f t="array" ref="T88">INDEX(I_LoE_Hierachy_Guidance_Links,MATCH($H88,LEFT(I_LoE_Hierachy_L2Name,255),0),7)</f>
        <v>0</v>
      </c>
      <c r="U88" s="74"/>
      <c r="V88" s="449" t="s">
        <v>217</v>
      </c>
      <c r="W88" s="449" t="s">
        <v>217</v>
      </c>
      <c r="X88" s="449" t="s">
        <v>217</v>
      </c>
      <c r="Y88" s="449" t="s">
        <v>217</v>
      </c>
      <c r="Z88" s="449" t="s">
        <v>217</v>
      </c>
      <c r="AA88" s="449" t="s">
        <v>217</v>
      </c>
      <c r="AB88" s="70"/>
      <c r="AC88" s="6"/>
      <c r="AD88" s="522" t="s">
        <v>217</v>
      </c>
      <c r="AE88" s="522" t="s">
        <v>217</v>
      </c>
      <c r="AF88" s="522" t="s">
        <v>217</v>
      </c>
      <c r="AG88" s="70"/>
      <c r="AH88" s="6"/>
      <c r="AI88" s="243" t="str" cm="1">
        <f t="array" ref="AI88">_xlfn.TEXTJOIN(" ; ",TRUE,_xlfn._xlws.FILTER(V$12:AF$12,V88:AF88="Yes","LoE is never called"))</f>
        <v>Equipment ; ICT ; Infrastructure ; Policy ; Service ; Support ; SOC/ SOC RN ; OBC/ OBC RN ;  FBC/ FBC RN</v>
      </c>
      <c r="AJ88" s="6"/>
      <c r="AK88" s="38"/>
      <c r="AL88" s="6"/>
      <c r="AM88" s="523" cm="1">
        <f t="array" ref="AM88">SUM(IF(ISBLANK(V88:AA88),1,0))</f>
        <v>0</v>
      </c>
      <c r="AN88" s="523" cm="1">
        <f t="array" ref="AN88">SUM(IF(ISBLANK(AD88:AF88),1,0))</f>
        <v>0</v>
      </c>
      <c r="AO88" s="6"/>
      <c r="AP88" s="432"/>
    </row>
    <row r="89" spans="1:42" ht="24.65" customHeight="1" x14ac:dyDescent="0.35">
      <c r="A89" s="80">
        <f t="shared" si="2"/>
        <v>0</v>
      </c>
      <c r="B89" s="6"/>
      <c r="C89" s="418">
        <f t="shared" si="3"/>
        <v>77</v>
      </c>
      <c r="D89" s="237" t="str" cm="1">
        <f t="array" ref="D89">IF(ISERROR(INDEX(I_LoE_Hierachy_L1Name,_xlfn.XMATCH('Input - LOEList (Admin)'!H89,I_LoE_Hierachy_L2Name,0))),"",INDEX(I_LoE_Hierachy_L1Name,_xlfn.XMATCH('Input - LOEList (Admin)'!H89,I_LoE_Hierachy_L2Name,0)))</f>
        <v>Is there evidence of a suitably mature cost estimate for the acquisition phase being approved?</v>
      </c>
      <c r="E89" s="237" t="str" cm="1">
        <f t="array" ref="E89">IF(ISERROR(INDEX(I_LoE_Hierachy_Case,_xlfn.XMATCH($H89,I_LoE_Hierachy_L2Name,0))),"",INDEX(I_LoE_Hierachy_Case,_xlfn.XMATCH($H89,I_LoE_Hierachy_L2Name,0)))</f>
        <v>Financial</v>
      </c>
      <c r="F89" s="238" t="str" cm="1">
        <f t="array" ref="F89">IF(ISERROR(INDEX(I_LoE_Hierachy_L1_Function,_xlfn.XMATCH($H89,I_LoE_Hierachy_L2Name,0))),"",INDEX(I_LoE_Hierachy_L1_Function,_xlfn.XMATCH($H89,I_LoE_Hierachy_L2Name,0)))</f>
        <v>Core - Finance</v>
      </c>
      <c r="G89" s="237" t="str" cm="1">
        <f t="array" ref="G89">IF(ISERROR(INDEX(I_LoE_Hierachy_L2_Function,_xlfn.XMATCH($H89,I_LoE_Hierachy_L2Name,0))),"",INDEX(I_LoE_Hierachy_L2_Function,_xlfn.XMATCH($H89,I_LoE_Hierachy_L2Name,0)))</f>
        <v>Cost Estimation</v>
      </c>
      <c r="H89" s="519" t="str">
        <v>Is there evidence of cost data and assumptions being suitably underpinned with source information, including basis-of-estimate, to support the cost estimate for the acquisition phase being approved?</v>
      </c>
      <c r="I89" s="236" t="str">
        <f>VLOOKUP($H89,'Input - LOE Hierarchy (Admin)'!$L$13:$R$460,2, FALSE)</f>
        <v>Y</v>
      </c>
      <c r="J89" s="260" t="str">
        <f>VLOOKUP($H89,'Input - LOE Hierarchy (Admin)'!$L$13:$R$460,4, FALSE)</f>
        <v>Y</v>
      </c>
      <c r="K89" s="520">
        <f>IFERROR(MATCH($H89,'LOE Hierarchy'!$I$11:$I$460, 0),"")</f>
        <v>211</v>
      </c>
      <c r="L89" s="239" t="str" cm="1">
        <f t="array" ref="L89">IF(ISERROR(INDEX(I_LoE_Hierachy_Evidence_Examples,_xlfn.XMATCH($H89,I_LoE_Hierachy_L2Name,0))),"",INDEX(I_LoE_Hierachy_Evidence_Examples,_xlfn.XMATCH($H89,I_LoE_Hierachy_L2Name,0)))</f>
        <v xml:space="preserve">Cost Model Validation Report and supporting Basis of Estimate Documentation
Demonstration that costs are Appropriate, Attributable and Reasonable under Single Source Contract Regulations (SSCR). Achieved through Allowable Cost Report (ACR) if conducted in CAAS, else Commercial review of Pricing Workbook.  </v>
      </c>
      <c r="M89" s="85"/>
      <c r="N89" s="240" t="str" cm="1">
        <f t="array" ref="N89">INDEX(I_LoE_Hierachy_Guidance_Links,MATCH($H89,LEFT(I_LoE_Hierachy_L2Name,255),0),1)</f>
        <v>Cost Management Good Practice, Guidance &amp; Processes - F2</v>
      </c>
      <c r="O89" s="238" t="str" cm="1">
        <f t="array" ref="O89">INDEX(I_LoE_Hierachy_Guidance_Links,MATCH($H89,LEFT(I_LoE_Hierachy_L2Name,255),0),2)</f>
        <v>CAAS Modelling Centre of Expertise - F3</v>
      </c>
      <c r="P89" s="238" t="str" cm="1">
        <f t="array" ref="P89">INDEX(I_LoE_Hierachy_Guidance_Links,MATCH($H89,LEFT(I_LoE_Hierachy_L2Name,255),0),3)</f>
        <v>MCoE Trifold - F4</v>
      </c>
      <c r="Q89" s="238" t="str" cm="1">
        <f t="array" ref="Q89">INDEX(I_LoE_Hierachy_Guidance_Links,MATCH($H89,LEFT(I_LoE_Hierachy_L2Name,255),0),4)</f>
        <v>Aqua Book - Producing Quaslity Analysis - F1</v>
      </c>
      <c r="R89" s="238" cm="1">
        <f t="array" ref="R89">INDEX(I_LoE_Hierachy_Guidance_Links,MATCH($H89,LEFT(I_LoE_Hierachy_L2Name,255),0),5)</f>
        <v>0</v>
      </c>
      <c r="S89" s="238" cm="1">
        <f t="array" ref="S89">INDEX(I_LoE_Hierachy_Guidance_Links,MATCH($H89,LEFT(I_LoE_Hierachy_L2Name,255),0),6)</f>
        <v>0</v>
      </c>
      <c r="T89" s="238" cm="1">
        <f t="array" ref="T89">INDEX(I_LoE_Hierachy_Guidance_Links,MATCH($H89,LEFT(I_LoE_Hierachy_L2Name,255),0),7)</f>
        <v>0</v>
      </c>
      <c r="U89" s="74"/>
      <c r="V89" s="449" t="s">
        <v>217</v>
      </c>
      <c r="W89" s="449" t="s">
        <v>217</v>
      </c>
      <c r="X89" s="449" t="s">
        <v>217</v>
      </c>
      <c r="Y89" s="449" t="s">
        <v>217</v>
      </c>
      <c r="Z89" s="449" t="s">
        <v>217</v>
      </c>
      <c r="AA89" s="449" t="s">
        <v>217</v>
      </c>
      <c r="AB89" s="70"/>
      <c r="AC89" s="6"/>
      <c r="AD89" s="522" t="s">
        <v>217</v>
      </c>
      <c r="AE89" s="522" t="s">
        <v>217</v>
      </c>
      <c r="AF89" s="522" t="s">
        <v>217</v>
      </c>
      <c r="AG89" s="70"/>
      <c r="AH89" s="6"/>
      <c r="AI89" s="243" t="str" cm="1">
        <f t="array" ref="AI89">_xlfn.TEXTJOIN(" ; ",TRUE,_xlfn._xlws.FILTER(V$12:AF$12,V89:AF89="Yes","LoE is never called"))</f>
        <v>Equipment ; ICT ; Infrastructure ; Policy ; Service ; Support ; SOC/ SOC RN ; OBC/ OBC RN ;  FBC/ FBC RN</v>
      </c>
      <c r="AJ89" s="6"/>
      <c r="AK89" s="38"/>
      <c r="AL89" s="6"/>
      <c r="AM89" s="523" cm="1">
        <f t="array" ref="AM89">SUM(IF(ISBLANK(V89:AA89),1,0))</f>
        <v>0</v>
      </c>
      <c r="AN89" s="523" cm="1">
        <f t="array" ref="AN89">SUM(IF(ISBLANK(AD89:AF89),1,0))</f>
        <v>0</v>
      </c>
      <c r="AO89" s="6"/>
      <c r="AP89" s="432"/>
    </row>
    <row r="90" spans="1:42" ht="24.65" customHeight="1" x14ac:dyDescent="0.35">
      <c r="A90" s="80">
        <f t="shared" si="2"/>
        <v>0</v>
      </c>
      <c r="B90" s="6"/>
      <c r="C90" s="418">
        <f t="shared" si="3"/>
        <v>78</v>
      </c>
      <c r="D90" s="237" t="str" cm="1">
        <f t="array" ref="D90">IF(ISERROR(INDEX(I_LoE_Hierachy_L1Name,_xlfn.XMATCH('Input - LOEList (Admin)'!H90,I_LoE_Hierachy_L2Name,0))),"",INDEX(I_LoE_Hierachy_L1Name,_xlfn.XMATCH('Input - LOEList (Admin)'!H90,I_LoE_Hierachy_L2Name,0)))</f>
        <v>Is there evidence of a suitably mature cost estimate for the acquisition phase being approved?</v>
      </c>
      <c r="E90" s="237" t="str" cm="1">
        <f t="array" ref="E90">IF(ISERROR(INDEX(I_LoE_Hierachy_Case,_xlfn.XMATCH($H90,I_LoE_Hierachy_L2Name,0))),"",INDEX(I_LoE_Hierachy_Case,_xlfn.XMATCH($H90,I_LoE_Hierachy_L2Name,0)))</f>
        <v>Financial</v>
      </c>
      <c r="F90" s="238" t="str" cm="1">
        <f t="array" ref="F90">IF(ISERROR(INDEX(I_LoE_Hierachy_L1_Function,_xlfn.XMATCH($H90,I_LoE_Hierachy_L2Name,0))),"",INDEX(I_LoE_Hierachy_L1_Function,_xlfn.XMATCH($H90,I_LoE_Hierachy_L2Name,0)))</f>
        <v>Core - Finance</v>
      </c>
      <c r="G90" s="237" t="str" cm="1">
        <f t="array" ref="G90">IF(ISERROR(INDEX(I_LoE_Hierachy_L2_Function,_xlfn.XMATCH($H90,I_LoE_Hierachy_L2Name,0))),"",INDEX(I_LoE_Hierachy_L2_Function,_xlfn.XMATCH($H90,I_LoE_Hierachy_L2Name,0)))</f>
        <v>Cost Estimation</v>
      </c>
      <c r="H90" s="519" t="str">
        <v>Is there evidence that cost uncertainty and risk has been suitably estimated and modelled, to support the cost estimate for the acquisition phase being approved?</v>
      </c>
      <c r="I90" s="236" t="str">
        <f>VLOOKUP($H90,'Input - LOE Hierarchy (Admin)'!$L$13:$R$460,2, FALSE)</f>
        <v>Y</v>
      </c>
      <c r="J90" s="260" t="str">
        <f>VLOOKUP($H90,'Input - LOE Hierarchy (Admin)'!$L$13:$R$460,4, FALSE)</f>
        <v>N</v>
      </c>
      <c r="K90" s="520">
        <f>IFERROR(MATCH($H90,'LOE Hierarchy'!$I$11:$I$460, 0),"")</f>
        <v>213</v>
      </c>
      <c r="L90" s="239" t="str" cm="1">
        <f t="array" ref="L90">IF(ISERROR(INDEX(I_LoE_Hierachy_Evidence_Examples,_xlfn.XMATCH($H90,I_LoE_Hierachy_L2Name,0))),"",INDEX(I_LoE_Hierachy_Evidence_Examples,_xlfn.XMATCH($H90,I_LoE_Hierachy_L2Name,0)))</f>
        <v>Cost Uncertainty Analysis 
Cost Risk Analysis 
Project evaluation plan 
Cost model (Monte Carlo or, only when it can be justified, Empirical Rule). Alternative methods/models may be considered but their use must be justified and agreed by the approvals secretariate before they are used. 
Confirmation of whether or not the cost model is held on the Business Critical Model List.</v>
      </c>
      <c r="M90" s="85"/>
      <c r="N90" s="240" t="str" cm="1">
        <f t="array" ref="N90">INDEX(I_LoE_Hierachy_Guidance_Links,MATCH($H90,LEFT(I_LoE_Hierachy_L2Name,255),0),1)</f>
        <v>Cost Management Good Practice, Guidance &amp; Processes - F2</v>
      </c>
      <c r="O90" s="238" t="str" cm="1">
        <f t="array" ref="O90">INDEX(I_LoE_Hierachy_Guidance_Links,MATCH($H90,LEFT(I_LoE_Hierachy_L2Name,255),0),2)</f>
        <v>CAAS Modelling Centre of Expertise - F3</v>
      </c>
      <c r="P90" s="238" t="str" cm="1">
        <f t="array" ref="P90">INDEX(I_LoE_Hierachy_Guidance_Links,MATCH($H90,LEFT(I_LoE_Hierachy_L2Name,255),0),3)</f>
        <v>MCoE Trifold - F4</v>
      </c>
      <c r="Q90" s="238" t="str" cm="1">
        <f t="array" ref="Q90">INDEX(I_LoE_Hierachy_Guidance_Links,MATCH($H90,LEFT(I_LoE_Hierachy_L2Name,255),0),4)</f>
        <v>Aqua Book - Producing Quaslity Analysis - F1</v>
      </c>
      <c r="R90" s="238" cm="1">
        <f t="array" ref="R90">INDEX(I_LoE_Hierachy_Guidance_Links,MATCH($H90,LEFT(I_LoE_Hierachy_L2Name,255),0),5)</f>
        <v>0</v>
      </c>
      <c r="S90" s="238" cm="1">
        <f t="array" ref="S90">INDEX(I_LoE_Hierachy_Guidance_Links,MATCH($H90,LEFT(I_LoE_Hierachy_L2Name,255),0),6)</f>
        <v>0</v>
      </c>
      <c r="T90" s="238" cm="1">
        <f t="array" ref="T90">INDEX(I_LoE_Hierachy_Guidance_Links,MATCH($H90,LEFT(I_LoE_Hierachy_L2Name,255),0),7)</f>
        <v>0</v>
      </c>
      <c r="U90" s="74"/>
      <c r="V90" s="449" t="s">
        <v>217</v>
      </c>
      <c r="W90" s="449" t="s">
        <v>217</v>
      </c>
      <c r="X90" s="449" t="s">
        <v>217</v>
      </c>
      <c r="Y90" s="449" t="s">
        <v>217</v>
      </c>
      <c r="Z90" s="449" t="s">
        <v>217</v>
      </c>
      <c r="AA90" s="449" t="s">
        <v>217</v>
      </c>
      <c r="AB90" s="70"/>
      <c r="AC90" s="6"/>
      <c r="AD90" s="522" t="s">
        <v>218</v>
      </c>
      <c r="AE90" s="522" t="s">
        <v>217</v>
      </c>
      <c r="AF90" s="522" t="s">
        <v>217</v>
      </c>
      <c r="AG90" s="70"/>
      <c r="AH90" s="6"/>
      <c r="AI90" s="243" t="str" cm="1">
        <f t="array" ref="AI90">_xlfn.TEXTJOIN(" ; ",TRUE,_xlfn._xlws.FILTER(V$12:AF$12,V90:AF90="Yes","LoE is never called"))</f>
        <v>Equipment ; ICT ; Infrastructure ; Policy ; Service ; Support ; OBC/ OBC RN ;  FBC/ FBC RN</v>
      </c>
      <c r="AJ90" s="6"/>
      <c r="AK90" s="38"/>
      <c r="AL90" s="6"/>
      <c r="AM90" s="523" cm="1">
        <f t="array" ref="AM90">SUM(IF(ISBLANK(V90:AA90),1,0))</f>
        <v>0</v>
      </c>
      <c r="AN90" s="523" cm="1">
        <f t="array" ref="AN90">SUM(IF(ISBLANK(AD90:AF90),1,0))</f>
        <v>0</v>
      </c>
      <c r="AO90" s="6"/>
      <c r="AP90" s="432"/>
    </row>
    <row r="91" spans="1:42" ht="24.65" customHeight="1" x14ac:dyDescent="0.35">
      <c r="A91" s="80">
        <f t="shared" si="2"/>
        <v>0</v>
      </c>
      <c r="B91" s="6"/>
      <c r="C91" s="418">
        <f t="shared" si="3"/>
        <v>79</v>
      </c>
      <c r="D91" s="237" t="str" cm="1">
        <f t="array" ref="D91">IF(ISERROR(INDEX(I_LoE_Hierachy_L1Name,_xlfn.XMATCH('Input - LOEList (Admin)'!H91,I_LoE_Hierachy_L2Name,0))),"",INDEX(I_LoE_Hierachy_L1Name,_xlfn.XMATCH('Input - LOEList (Admin)'!H91,I_LoE_Hierachy_L2Name,0)))</f>
        <v>Is there evidence of a suitably mature cost estimate for the acquisition phase being approved?</v>
      </c>
      <c r="E91" s="237" t="str" cm="1">
        <f t="array" ref="E91">IF(ISERROR(INDEX(I_LoE_Hierachy_Case,_xlfn.XMATCH($H91,I_LoE_Hierachy_L2Name,0))),"",INDEX(I_LoE_Hierachy_Case,_xlfn.XMATCH($H91,I_LoE_Hierachy_L2Name,0)))</f>
        <v>Financial</v>
      </c>
      <c r="F91" s="238" t="str" cm="1">
        <f t="array" ref="F91">IF(ISERROR(INDEX(I_LoE_Hierachy_L1_Function,_xlfn.XMATCH($H91,I_LoE_Hierachy_L2Name,0))),"",INDEX(I_LoE_Hierachy_L1_Function,_xlfn.XMATCH($H91,I_LoE_Hierachy_L2Name,0)))</f>
        <v>Core - Finance</v>
      </c>
      <c r="G91" s="237" t="str" cm="1">
        <f t="array" ref="G91">IF(ISERROR(INDEX(I_LoE_Hierachy_L2_Function,_xlfn.XMATCH($H91,I_LoE_Hierachy_L2Name,0))),"",INDEX(I_LoE_Hierachy_L2_Function,_xlfn.XMATCH($H91,I_LoE_Hierachy_L2Name,0)))</f>
        <v>Cost Estimation</v>
      </c>
      <c r="H91" s="519" t="str">
        <v>Is there evidence that the overall estimated cost risk and uncertainty provision is appropriate for the project type and stage of acquisition and any adjustments justified, to support the cost estimate for the acquisition phase being approved?</v>
      </c>
      <c r="I91" s="236" t="str">
        <f>VLOOKUP($H91,'Input - LOE Hierarchy (Admin)'!$L$13:$R$460,2, FALSE)</f>
        <v>Y</v>
      </c>
      <c r="J91" s="260" t="str">
        <f>VLOOKUP($H91,'Input - LOE Hierarchy (Admin)'!$L$13:$R$460,4, FALSE)</f>
        <v>Y</v>
      </c>
      <c r="K91" s="520">
        <f>IFERROR(MATCH($H91,'LOE Hierarchy'!$I$11:$I$460, 0),"")</f>
        <v>216</v>
      </c>
      <c r="L91" s="239" t="str" cm="1">
        <f t="array" ref="L91">IF(ISERROR(INDEX(I_LoE_Hierachy_Evidence_Examples,_xlfn.XMATCH($H91,I_LoE_Hierachy_L2Name,0))),"",INDEX(I_LoE_Hierachy_Evidence_Examples,_xlfn.XMATCH($H91,I_LoE_Hierachy_L2Name,0)))</f>
        <v>Optimism Bias assessment</v>
      </c>
      <c r="M91" s="85"/>
      <c r="N91" s="240" t="str" cm="1">
        <f t="array" ref="N91">INDEX(I_LoE_Hierachy_Guidance_Links,MATCH($H91,LEFT(I_LoE_Hierachy_L2Name,255),0),1)</f>
        <v>Cost Management Good Practice, Guidance &amp; Processes - F2</v>
      </c>
      <c r="O91" s="238" t="str" cm="1">
        <f t="array" ref="O91">INDEX(I_LoE_Hierachy_Guidance_Links,MATCH($H91,LEFT(I_LoE_Hierachy_L2Name,255),0),2)</f>
        <v>CAAS Modelling Centre of Expertise - F3</v>
      </c>
      <c r="P91" s="238" t="str" cm="1">
        <f t="array" ref="P91">INDEX(I_LoE_Hierachy_Guidance_Links,MATCH($H91,LEFT(I_LoE_Hierachy_L2Name,255),0),3)</f>
        <v>MCoE Trifold - F4</v>
      </c>
      <c r="Q91" s="238" t="str" cm="1">
        <f t="array" ref="Q91">INDEX(I_LoE_Hierachy_Guidance_Links,MATCH($H91,LEFT(I_LoE_Hierachy_L2Name,255),0),4)</f>
        <v>Single Source Contract Regulations  - C29</v>
      </c>
      <c r="R91" s="238" t="str" cm="1">
        <f t="array" ref="R91">INDEX(I_LoE_Hierachy_Guidance_Links,MATCH($H91,LEFT(I_LoE_Hierachy_L2Name,255),0),5)</f>
        <v>Aqua Book - Producing Quaslity Analysis - F1</v>
      </c>
      <c r="S91" s="238" t="str" cm="1">
        <f t="array" ref="S91">INDEX(I_LoE_Hierachy_Guidance_Links,MATCH($H91,LEFT(I_LoE_Hierachy_L2Name,255),0),6)</f>
        <v>Optimism Bias  - F6</v>
      </c>
      <c r="T91" s="238" cm="1">
        <f t="array" ref="T91">INDEX(I_LoE_Hierachy_Guidance_Links,MATCH($H91,LEFT(I_LoE_Hierachy_L2Name,255),0),7)</f>
        <v>0</v>
      </c>
      <c r="U91" s="74"/>
      <c r="V91" s="449" t="s">
        <v>217</v>
      </c>
      <c r="W91" s="449" t="s">
        <v>217</v>
      </c>
      <c r="X91" s="449" t="s">
        <v>217</v>
      </c>
      <c r="Y91" s="449" t="s">
        <v>217</v>
      </c>
      <c r="Z91" s="449" t="s">
        <v>217</v>
      </c>
      <c r="AA91" s="449" t="s">
        <v>217</v>
      </c>
      <c r="AB91" s="70"/>
      <c r="AC91" s="6"/>
      <c r="AD91" s="522" t="s">
        <v>217</v>
      </c>
      <c r="AE91" s="522" t="s">
        <v>217</v>
      </c>
      <c r="AF91" s="522" t="s">
        <v>217</v>
      </c>
      <c r="AG91" s="70"/>
      <c r="AH91" s="6"/>
      <c r="AI91" s="243" t="str" cm="1">
        <f t="array" ref="AI91">_xlfn.TEXTJOIN(" ; ",TRUE,_xlfn._xlws.FILTER(V$12:AF$12,V91:AF91="Yes","LoE is never called"))</f>
        <v>Equipment ; ICT ; Infrastructure ; Policy ; Service ; Support ; SOC/ SOC RN ; OBC/ OBC RN ;  FBC/ FBC RN</v>
      </c>
      <c r="AJ91" s="6"/>
      <c r="AK91" s="38"/>
      <c r="AL91" s="6"/>
      <c r="AM91" s="523" cm="1">
        <f t="array" ref="AM91">SUM(IF(ISBLANK(V91:AA91),1,0))</f>
        <v>0</v>
      </c>
      <c r="AN91" s="523" cm="1">
        <f t="array" ref="AN91">SUM(IF(ISBLANK(AD91:AF91),1,0))</f>
        <v>0</v>
      </c>
      <c r="AO91" s="6"/>
      <c r="AP91" s="432"/>
    </row>
    <row r="92" spans="1:42" ht="24.65" customHeight="1" x14ac:dyDescent="0.35">
      <c r="A92" s="80">
        <f t="shared" si="2"/>
        <v>0</v>
      </c>
      <c r="B92" s="6"/>
      <c r="C92" s="418">
        <f t="shared" si="3"/>
        <v>80</v>
      </c>
      <c r="D92" s="237" t="str" cm="1">
        <f t="array" ref="D92">IF(ISERROR(INDEX(I_LoE_Hierachy_L1Name,_xlfn.XMATCH('Input - LOEList (Admin)'!H92,I_LoE_Hierachy_L2Name,0))),"",INDEX(I_LoE_Hierachy_L1Name,_xlfn.XMATCH('Input - LOEList (Admin)'!H92,I_LoE_Hierachy_L2Name,0)))</f>
        <v>Is there evidence of a suitably mature cost estimate for the acquisition phase being approved?</v>
      </c>
      <c r="E92" s="237" t="str" cm="1">
        <f t="array" ref="E92">IF(ISERROR(INDEX(I_LoE_Hierachy_Case,_xlfn.XMATCH($H92,I_LoE_Hierachy_L2Name,0))),"",INDEX(I_LoE_Hierachy_Case,_xlfn.XMATCH($H92,I_LoE_Hierachy_L2Name,0)))</f>
        <v>Financial</v>
      </c>
      <c r="F92" s="238" t="str" cm="1">
        <f t="array" ref="F92">IF(ISERROR(INDEX(I_LoE_Hierachy_L1_Function,_xlfn.XMATCH($H92,I_LoE_Hierachy_L2Name,0))),"",INDEX(I_LoE_Hierachy_L1_Function,_xlfn.XMATCH($H92,I_LoE_Hierachy_L2Name,0)))</f>
        <v>Core - Finance</v>
      </c>
      <c r="G92" s="237" t="str" cm="1">
        <f t="array" ref="G92">IF(ISERROR(INDEX(I_LoE_Hierachy_L2_Function,_xlfn.XMATCH($H92,I_LoE_Hierachy_L2Name,0))),"",INDEX(I_LoE_Hierachy_L2_Function,_xlfn.XMATCH($H92,I_LoE_Hierachy_L2Name,0)))</f>
        <v>Accounting Treatment</v>
      </c>
      <c r="H92" s="519" t="str">
        <v>Is there evidence of appropriate accounting treatments being applied within the cost model, to support the cost estimate for the acquisition phase being approved?</v>
      </c>
      <c r="I92" s="236" t="str">
        <f>VLOOKUP($H92,'Input - LOE Hierarchy (Admin)'!$L$13:$R$460,2, FALSE)</f>
        <v>Y</v>
      </c>
      <c r="J92" s="260" t="str">
        <f>VLOOKUP($H92,'Input - LOE Hierarchy (Admin)'!$L$13:$R$460,4, FALSE)</f>
        <v>N</v>
      </c>
      <c r="K92" s="520">
        <f>IFERROR(MATCH($H92,'LOE Hierarchy'!$I$11:$I$460, 0),"")</f>
        <v>220</v>
      </c>
      <c r="L92" s="239" t="str" cm="1">
        <f t="array" ref="L92">IF(ISERROR(INDEX(I_LoE_Hierachy_Evidence_Examples,_xlfn.XMATCH($H92,I_LoE_Hierachy_L2Name,0))),"",INDEX(I_LoE_Hierachy_Evidence_Examples,_xlfn.XMATCH($H92,I_LoE_Hierachy_L2Name,0)))</f>
        <v xml:space="preserve">Review of Indices, DEL treatment, GDP deflators, Raw Materials &amp; Consumables (RMC), Single Use Military Equipment (SUME), Private Sector Support, ESP/EPP, exchange rates, VAT, Customs Procedure Code (CPC).
Accounting Treatment (inc. VAT assumptions) 
Written confirmation as to whether or not leases are within the programme's scope.  Where leases are in scope, confirmation from Financial Management Policy and Accounting (FMPA) that appropriate international accounting treatment has been applied.
FOREX calculation 
Description and quantification of potential contingent liabilities </v>
      </c>
      <c r="M92" s="85"/>
      <c r="N92" s="240" t="str" cm="1">
        <f t="array" ref="N92">INDEX(I_LoE_Hierachy_Guidance_Links,MATCH($H92,LEFT(I_LoE_Hierachy_L2Name,255),0),1)</f>
        <v>JSP 916 MOD Tax and Duty  - F7</v>
      </c>
      <c r="O92" s="238" t="str" cm="1">
        <f t="array" ref="O92">INDEX(I_LoE_Hierachy_Guidance_Links,MATCH($H92,LEFT(I_LoE_Hierachy_L2Name,255),0),2)</f>
        <v>Dealing with Tax and VAT  - F8</v>
      </c>
      <c r="P92" s="238" t="str" cm="1">
        <f t="array" ref="P92">INDEX(I_LoE_Hierachy_Guidance_Links,MATCH($H92,LEFT(I_LoE_Hierachy_L2Name,255),0),3)</f>
        <v>IFRS 16 Lease Accounting - F9</v>
      </c>
      <c r="Q92" s="238" t="str" cm="1">
        <f t="array" ref="Q92">INDEX(I_LoE_Hierachy_Guidance_Links,MATCH($H92,LEFT(I_LoE_Hierachy_L2Name,255),0),4)</f>
        <v>The Financial Case - F10</v>
      </c>
      <c r="R92" s="238" t="str" cm="1">
        <f t="array" ref="R92">INDEX(I_LoE_Hierachy_Guidance_Links,MATCH($H92,LEFT(I_LoE_Hierachy_L2Name,255),0),5)</f>
        <v>Raw Materials and Consumables (RMC)  - F11</v>
      </c>
      <c r="S92" s="238" t="str" cm="1">
        <f t="array" ref="S92">INDEX(I_LoE_Hierachy_Guidance_Links,MATCH($H92,LEFT(I_LoE_Hierachy_L2Name,255),0),6)</f>
        <v>Contingent Liability - JSP 655 - F12</v>
      </c>
      <c r="T92" s="238" t="str" cm="1">
        <f t="array" ref="T92">INDEX(I_LoE_Hierachy_Guidance_Links,MATCH($H92,LEFT(I_LoE_Hierachy_L2Name,255),0),7)</f>
        <v>Rates  - F14</v>
      </c>
      <c r="U92" s="74"/>
      <c r="V92" s="449" t="s">
        <v>217</v>
      </c>
      <c r="W92" s="449" t="s">
        <v>217</v>
      </c>
      <c r="X92" s="449" t="s">
        <v>217</v>
      </c>
      <c r="Y92" s="449" t="s">
        <v>217</v>
      </c>
      <c r="Z92" s="449" t="s">
        <v>217</v>
      </c>
      <c r="AA92" s="449" t="s">
        <v>217</v>
      </c>
      <c r="AB92" s="70"/>
      <c r="AC92" s="6"/>
      <c r="AD92" s="522" t="s">
        <v>218</v>
      </c>
      <c r="AE92" s="522" t="s">
        <v>217</v>
      </c>
      <c r="AF92" s="522" t="s">
        <v>217</v>
      </c>
      <c r="AG92" s="70"/>
      <c r="AH92" s="6"/>
      <c r="AI92" s="243" t="str" cm="1">
        <f t="array" ref="AI92">_xlfn.TEXTJOIN(" ; ",TRUE,_xlfn._xlws.FILTER(V$12:AF$12,V92:AF92="Yes","LoE is never called"))</f>
        <v>Equipment ; ICT ; Infrastructure ; Policy ; Service ; Support ; OBC/ OBC RN ;  FBC/ FBC RN</v>
      </c>
      <c r="AJ92" s="6"/>
      <c r="AK92" s="38"/>
      <c r="AL92" s="6"/>
      <c r="AM92" s="523" cm="1">
        <f t="array" ref="AM92">SUM(IF(ISBLANK(V92:AA92),1,0))</f>
        <v>0</v>
      </c>
      <c r="AN92" s="523" cm="1">
        <f t="array" ref="AN92">SUM(IF(ISBLANK(AD92:AF92),1,0))</f>
        <v>0</v>
      </c>
      <c r="AO92" s="6"/>
      <c r="AP92" s="432"/>
    </row>
    <row r="93" spans="1:42" ht="24.65" customHeight="1" x14ac:dyDescent="0.35">
      <c r="A93" s="80">
        <f t="shared" si="2"/>
        <v>0</v>
      </c>
      <c r="B93" s="6"/>
      <c r="C93" s="418">
        <f t="shared" si="3"/>
        <v>81</v>
      </c>
      <c r="D93" s="237" t="str" cm="1">
        <f t="array" ref="D93">IF(ISERROR(INDEX(I_LoE_Hierachy_L1Name,_xlfn.XMATCH('Input - LOEList (Admin)'!H93,I_LoE_Hierachy_L2Name,0))),"",INDEX(I_LoE_Hierachy_L1Name,_xlfn.XMATCH('Input - LOEList (Admin)'!H93,I_LoE_Hierachy_L2Name,0)))</f>
        <v>Is there evidence of a suitably mature cost estimate for the acquisition phase being approved?</v>
      </c>
      <c r="E93" s="237" t="str" cm="1">
        <f t="array" ref="E93">IF(ISERROR(INDEX(I_LoE_Hierachy_Case,_xlfn.XMATCH($H93,I_LoE_Hierachy_L2Name,0))),"",INDEX(I_LoE_Hierachy_Case,_xlfn.XMATCH($H93,I_LoE_Hierachy_L2Name,0)))</f>
        <v>Financial</v>
      </c>
      <c r="F93" s="238" t="str" cm="1">
        <f t="array" ref="F93">IF(ISERROR(INDEX(I_LoE_Hierachy_L1_Function,_xlfn.XMATCH($H93,I_LoE_Hierachy_L2Name,0))),"",INDEX(I_LoE_Hierachy_L1_Function,_xlfn.XMATCH($H93,I_LoE_Hierachy_L2Name,0)))</f>
        <v>Core - Finance</v>
      </c>
      <c r="G93" s="237" t="str" cm="1">
        <f t="array" ref="G93">IF(ISERROR(INDEX(I_LoE_Hierachy_L2_Function,_xlfn.XMATCH($H93,I_LoE_Hierachy_L2Name,0))),"",INDEX(I_LoE_Hierachy_L2_Function,_xlfn.XMATCH($H93,I_LoE_Hierachy_L2Name,0)))</f>
        <v>Cost Estimation</v>
      </c>
      <c r="H93" s="519" t="str">
        <v>Is there evidence that the cost model is has been suitably verified and validated, to support the cost estimate for the acquisition phase being approved?</v>
      </c>
      <c r="I93" s="236" t="str">
        <f>VLOOKUP($H93,'Input - LOE Hierarchy (Admin)'!$L$13:$R$460,2, FALSE)</f>
        <v>Y</v>
      </c>
      <c r="J93" s="260" t="str">
        <f>VLOOKUP($H93,'Input - LOE Hierarchy (Admin)'!$L$13:$R$460,4, FALSE)</f>
        <v>N</v>
      </c>
      <c r="K93" s="520">
        <f>IFERROR(MATCH($H93,'LOE Hierarchy'!$I$11:$I$460, 0),"")</f>
        <v>225</v>
      </c>
      <c r="L93" s="239" t="str" cm="1">
        <f t="array" ref="L93">IF(ISERROR(INDEX(I_LoE_Hierachy_Evidence_Examples,_xlfn.XMATCH($H93,I_LoE_Hierachy_L2Name,0))),"",INDEX(I_LoE_Hierachy_Evidence_Examples,_xlfn.XMATCH($H93,I_LoE_Hierachy_L2Name,0)))</f>
        <v xml:space="preserve">V&amp;V certificate </v>
      </c>
      <c r="M93" s="85"/>
      <c r="N93" s="240" t="str" cm="1">
        <f t="array" ref="N93">INDEX(I_LoE_Hierachy_Guidance_Links,MATCH($H93,LEFT(I_LoE_Hierachy_L2Name,255),0),1)</f>
        <v>Cost Management Good Practice, Guidance &amp; Processes - F2</v>
      </c>
      <c r="O93" s="238" t="str" cm="1">
        <f t="array" ref="O93">INDEX(I_LoE_Hierachy_Guidance_Links,MATCH($H93,LEFT(I_LoE_Hierachy_L2Name,255),0),2)</f>
        <v>CAAS Modelling Centre of Expertise - F3</v>
      </c>
      <c r="P93" s="238" t="str" cm="1">
        <f t="array" ref="P93">INDEX(I_LoE_Hierachy_Guidance_Links,MATCH($H93,LEFT(I_LoE_Hierachy_L2Name,255),0),3)</f>
        <v>MCoE Trifold - F4</v>
      </c>
      <c r="Q93" s="238" t="str" cm="1">
        <f t="array" ref="Q93">INDEX(I_LoE_Hierachy_Guidance_Links,MATCH($H93,LEFT(I_LoE_Hierachy_L2Name,255),0),4)</f>
        <v>Aqua Book - Producing Quaslity Analysis - F1</v>
      </c>
      <c r="R93" s="238" cm="1">
        <f t="array" ref="R93">INDEX(I_LoE_Hierachy_Guidance_Links,MATCH($H93,LEFT(I_LoE_Hierachy_L2Name,255),0),5)</f>
        <v>0</v>
      </c>
      <c r="S93" s="238" cm="1">
        <f t="array" ref="S93">INDEX(I_LoE_Hierachy_Guidance_Links,MATCH($H93,LEFT(I_LoE_Hierachy_L2Name,255),0),6)</f>
        <v>0</v>
      </c>
      <c r="T93" s="238" cm="1">
        <f t="array" ref="T93">INDEX(I_LoE_Hierachy_Guidance_Links,MATCH($H93,LEFT(I_LoE_Hierachy_L2Name,255),0),7)</f>
        <v>0</v>
      </c>
      <c r="U93" s="74"/>
      <c r="V93" s="449" t="s">
        <v>217</v>
      </c>
      <c r="W93" s="449" t="s">
        <v>217</v>
      </c>
      <c r="X93" s="449" t="s">
        <v>217</v>
      </c>
      <c r="Y93" s="449" t="s">
        <v>217</v>
      </c>
      <c r="Z93" s="449" t="s">
        <v>217</v>
      </c>
      <c r="AA93" s="449" t="s">
        <v>217</v>
      </c>
      <c r="AB93" s="70"/>
      <c r="AC93" s="6"/>
      <c r="AD93" s="522" t="s">
        <v>218</v>
      </c>
      <c r="AE93" s="522" t="s">
        <v>217</v>
      </c>
      <c r="AF93" s="522" t="s">
        <v>217</v>
      </c>
      <c r="AG93" s="70"/>
      <c r="AH93" s="6"/>
      <c r="AI93" s="243" t="str" cm="1">
        <f t="array" ref="AI93">_xlfn.TEXTJOIN(" ; ",TRUE,_xlfn._xlws.FILTER(V$12:AF$12,V93:AF93="Yes","LoE is never called"))</f>
        <v>Equipment ; ICT ; Infrastructure ; Policy ; Service ; Support ; OBC/ OBC RN ;  FBC/ FBC RN</v>
      </c>
      <c r="AJ93" s="6"/>
      <c r="AK93" s="38"/>
      <c r="AL93" s="6"/>
      <c r="AM93" s="523" cm="1">
        <f t="array" ref="AM93">SUM(IF(ISBLANK(V93:AA93),1,0))</f>
        <v>0</v>
      </c>
      <c r="AN93" s="523" cm="1">
        <f t="array" ref="AN93">SUM(IF(ISBLANK(AD93:AF93),1,0))</f>
        <v>0</v>
      </c>
      <c r="AO93" s="6"/>
      <c r="AP93" s="432"/>
    </row>
    <row r="94" spans="1:42" ht="24.65" customHeight="1" x14ac:dyDescent="0.35">
      <c r="A94" s="80">
        <f t="shared" si="2"/>
        <v>0</v>
      </c>
      <c r="B94" s="6"/>
      <c r="C94" s="418">
        <f t="shared" si="3"/>
        <v>82</v>
      </c>
      <c r="D94" s="237" t="str" cm="1">
        <f t="array" ref="D94">IF(ISERROR(INDEX(I_LoE_Hierachy_L1Name,_xlfn.XMATCH('Input - LOEList (Admin)'!H94,I_LoE_Hierachy_L2Name,0))),"",INDEX(I_LoE_Hierachy_L1Name,_xlfn.XMATCH('Input - LOEList (Admin)'!H94,I_LoE_Hierachy_L2Name,0)))</f>
        <v>Is there evidence of a suitably mature cost estimate for the acquisition phase being approved?</v>
      </c>
      <c r="E94" s="237" t="str" cm="1">
        <f t="array" ref="E94">IF(ISERROR(INDEX(I_LoE_Hierachy_Case,_xlfn.XMATCH($H94,I_LoE_Hierachy_L2Name,0))),"",INDEX(I_LoE_Hierachy_Case,_xlfn.XMATCH($H94,I_LoE_Hierachy_L2Name,0)))</f>
        <v>Financial</v>
      </c>
      <c r="F94" s="238" t="str" cm="1">
        <f t="array" ref="F94">IF(ISERROR(INDEX(I_LoE_Hierachy_L1_Function,_xlfn.XMATCH($H94,I_LoE_Hierachy_L2Name,0))),"",INDEX(I_LoE_Hierachy_L1_Function,_xlfn.XMATCH($H94,I_LoE_Hierachy_L2Name,0)))</f>
        <v>Core - Finance</v>
      </c>
      <c r="G94" s="237" t="str" cm="1">
        <f t="array" ref="G94">IF(ISERROR(INDEX(I_LoE_Hierachy_L2_Function,_xlfn.XMATCH($H94,I_LoE_Hierachy_L2Name,0))),"",INDEX(I_LoE_Hierachy_L2_Function,_xlfn.XMATCH($H94,I_LoE_Hierachy_L2Name,0)))</f>
        <v>Cost Estimation</v>
      </c>
      <c r="H94" s="519" t="str">
        <v>Is there evidence of cost benchmarking in support of the cost estimate for the acquisition phase being approved?</v>
      </c>
      <c r="I94" s="236" t="str">
        <f>VLOOKUP($H94,'Input - LOE Hierarchy (Admin)'!$L$13:$R$460,2, FALSE)</f>
        <v>Y</v>
      </c>
      <c r="J94" s="260" t="str">
        <f>VLOOKUP($H94,'Input - LOE Hierarchy (Admin)'!$L$13:$R$460,4, FALSE)</f>
        <v>N</v>
      </c>
      <c r="K94" s="520">
        <f>IFERROR(MATCH($H94,'LOE Hierarchy'!$I$11:$I$460, 0),"")</f>
        <v>230</v>
      </c>
      <c r="L94" s="239" t="str" cm="1">
        <f t="array" ref="L94">IF(ISERROR(INDEX(I_LoE_Hierachy_Evidence_Examples,_xlfn.XMATCH($H94,I_LoE_Hierachy_L2Name,0))),"",INDEX(I_LoE_Hierachy_Evidence_Examples,_xlfn.XMATCH($H94,I_LoE_Hierachy_L2Name,0)))</f>
        <v>Benchmarking analysis</v>
      </c>
      <c r="M94" s="85"/>
      <c r="N94" s="240" t="str" cm="1">
        <f t="array" ref="N94">INDEX(I_LoE_Hierachy_Guidance_Links,MATCH($H94,LEFT(I_LoE_Hierachy_L2Name,255),0),1)</f>
        <v>Cost Management Good Practice, Guidance &amp; Processes - F2</v>
      </c>
      <c r="O94" s="238" t="str" cm="1">
        <f t="array" ref="O94">INDEX(I_LoE_Hierachy_Guidance_Links,MATCH($H94,LEFT(I_LoE_Hierachy_L2Name,255),0),2)</f>
        <v>CAAS Modelling Centre of Expertise - F3</v>
      </c>
      <c r="P94" s="238" t="str" cm="1">
        <f t="array" ref="P94">INDEX(I_LoE_Hierachy_Guidance_Links,MATCH($H94,LEFT(I_LoE_Hierachy_L2Name,255),0),3)</f>
        <v>MCoE Trifold - F4</v>
      </c>
      <c r="Q94" s="238" t="str" cm="1">
        <f t="array" ref="Q94">INDEX(I_LoE_Hierachy_Guidance_Links,MATCH($H94,LEFT(I_LoE_Hierachy_L2Name,255),0),4)</f>
        <v xml:space="preserve">CPAC - M4 </v>
      </c>
      <c r="R94" s="238" t="str" cm="1">
        <f t="array" ref="R94">INDEX(I_LoE_Hierachy_Guidance_Links,MATCH($H94,LEFT(I_LoE_Hierachy_L2Name,255),0),5)</f>
        <v>Aqua Book - Producing Quaslity Analysis - F1</v>
      </c>
      <c r="S94" s="238" cm="1">
        <f t="array" ref="S94">INDEX(I_LoE_Hierachy_Guidance_Links,MATCH($H94,LEFT(I_LoE_Hierachy_L2Name,255),0),6)</f>
        <v>0</v>
      </c>
      <c r="T94" s="238" cm="1">
        <f t="array" ref="T94">INDEX(I_LoE_Hierachy_Guidance_Links,MATCH($H94,LEFT(I_LoE_Hierachy_L2Name,255),0),7)</f>
        <v>0</v>
      </c>
      <c r="U94" s="74"/>
      <c r="V94" s="449" t="s">
        <v>217</v>
      </c>
      <c r="W94" s="449" t="s">
        <v>217</v>
      </c>
      <c r="X94" s="449" t="s">
        <v>217</v>
      </c>
      <c r="Y94" s="449" t="s">
        <v>217</v>
      </c>
      <c r="Z94" s="449" t="s">
        <v>217</v>
      </c>
      <c r="AA94" s="449" t="s">
        <v>217</v>
      </c>
      <c r="AB94" s="70"/>
      <c r="AC94" s="6"/>
      <c r="AD94" s="522" t="s">
        <v>218</v>
      </c>
      <c r="AE94" s="522" t="s">
        <v>217</v>
      </c>
      <c r="AF94" s="522" t="s">
        <v>217</v>
      </c>
      <c r="AG94" s="70"/>
      <c r="AH94" s="6"/>
      <c r="AI94" s="243" t="str" cm="1">
        <f t="array" ref="AI94">_xlfn.TEXTJOIN(" ; ",TRUE,_xlfn._xlws.FILTER(V$12:AF$12,V94:AF94="Yes","LoE is never called"))</f>
        <v>Equipment ; ICT ; Infrastructure ; Policy ; Service ; Support ; OBC/ OBC RN ;  FBC/ FBC RN</v>
      </c>
      <c r="AJ94" s="6"/>
      <c r="AK94" s="38"/>
      <c r="AL94" s="6"/>
      <c r="AM94" s="523" cm="1">
        <f t="array" ref="AM94">SUM(IF(ISBLANK(V94:AA94),1,0))</f>
        <v>0</v>
      </c>
      <c r="AN94" s="523" cm="1">
        <f t="array" ref="AN94">SUM(IF(ISBLANK(AD94:AF94),1,0))</f>
        <v>0</v>
      </c>
      <c r="AO94" s="6"/>
      <c r="AP94" s="432"/>
    </row>
    <row r="95" spans="1:42" ht="24.65" customHeight="1" x14ac:dyDescent="0.35">
      <c r="A95" s="80">
        <f t="shared" si="2"/>
        <v>0</v>
      </c>
      <c r="B95" s="6"/>
      <c r="C95" s="418">
        <f t="shared" si="3"/>
        <v>83</v>
      </c>
      <c r="D95" s="237" t="str" cm="1">
        <f t="array" ref="D95">IF(ISERROR(INDEX(I_LoE_Hierachy_L1Name,_xlfn.XMATCH('Input - LOEList (Admin)'!H95,I_LoE_Hierachy_L2Name,0))),"",INDEX(I_LoE_Hierachy_L1Name,_xlfn.XMATCH('Input - LOEList (Admin)'!H95,I_LoE_Hierachy_L2Name,0)))</f>
        <v>Is there evidence of a suitably mature estimate for the Whole-Life Cost (WLC) of the programme?</v>
      </c>
      <c r="E95" s="237" t="str" cm="1">
        <f t="array" ref="E95">IF(ISERROR(INDEX(I_LoE_Hierachy_Case,_xlfn.XMATCH($H95,I_LoE_Hierachy_L2Name,0))),"",INDEX(I_LoE_Hierachy_Case,_xlfn.XMATCH($H95,I_LoE_Hierachy_L2Name,0)))</f>
        <v>Financial</v>
      </c>
      <c r="F95" s="238" t="str" cm="1">
        <f t="array" ref="F95">IF(ISERROR(INDEX(I_LoE_Hierachy_L1_Function,_xlfn.XMATCH($H95,I_LoE_Hierachy_L2Name,0))),"",INDEX(I_LoE_Hierachy_L1_Function,_xlfn.XMATCH($H95,I_LoE_Hierachy_L2Name,0)))</f>
        <v>Core - Finance</v>
      </c>
      <c r="G95" s="237" t="str" cm="1">
        <f t="array" ref="G95">IF(ISERROR(INDEX(I_LoE_Hierachy_L2_Function,_xlfn.XMATCH($H95,I_LoE_Hierachy_L2Name,0))),"",INDEX(I_LoE_Hierachy_L2_Function,_xlfn.XMATCH($H95,I_LoE_Hierachy_L2Name,0)))</f>
        <v>Cost Estimation</v>
      </c>
      <c r="H95" s="519" t="str">
        <v>Is there evidence that a suitable assessment has been made of the overall cost of the programme?</v>
      </c>
      <c r="I95" s="236" t="str">
        <f>VLOOKUP($H95,'Input - LOE Hierarchy (Admin)'!$L$13:$R$460,2, FALSE)</f>
        <v>N</v>
      </c>
      <c r="J95" s="260" t="str">
        <f>VLOOKUP($H95,'Input - LOE Hierarchy (Admin)'!$L$13:$R$460,4, FALSE)</f>
        <v>N</v>
      </c>
      <c r="K95" s="520">
        <f>IFERROR(MATCH($H95,'LOE Hierarchy'!$I$11:$I$460, 0),"")</f>
        <v>232</v>
      </c>
      <c r="L95" s="239" t="str" cm="1">
        <f t="array" ref="L95">IF(ISERROR(INDEX(I_LoE_Hierachy_Evidence_Examples,_xlfn.XMATCH($H95,I_LoE_Hierachy_L2Name,0))),"",INDEX(I_LoE_Hierachy_Evidence_Examples,_xlfn.XMATCH($H95,I_LoE_Hierachy_L2Name,0)))</f>
        <v>Cost Breakdown Structure for WLC</v>
      </c>
      <c r="M95" s="85"/>
      <c r="N95" s="240" t="str" cm="1">
        <f t="array" ref="N95">INDEX(I_LoE_Hierachy_Guidance_Links,MATCH($H95,LEFT(I_LoE_Hierachy_L2Name,255),0),1)</f>
        <v>Cost Management Good Practice, Guidance &amp; Processes - F2</v>
      </c>
      <c r="O95" s="238" t="str" cm="1">
        <f t="array" ref="O95">INDEX(I_LoE_Hierachy_Guidance_Links,MATCH($H95,LEFT(I_LoE_Hierachy_L2Name,255),0),2)</f>
        <v>CAAS Modelling Centre of Expertise - F3</v>
      </c>
      <c r="P95" s="238" t="str" cm="1">
        <f t="array" ref="P95">INDEX(I_LoE_Hierachy_Guidance_Links,MATCH($H95,LEFT(I_LoE_Hierachy_L2Name,255),0),3)</f>
        <v>MCoE Trifold - F4</v>
      </c>
      <c r="Q95" s="238" t="str" cm="1">
        <f t="array" ref="Q95">INDEX(I_LoE_Hierachy_Guidance_Links,MATCH($H95,LEFT(I_LoE_Hierachy_L2Name,255),0),4)</f>
        <v>Aqua Book - Producing Quaslity Analysis - F1</v>
      </c>
      <c r="R95" s="238" cm="1">
        <f t="array" ref="R95">INDEX(I_LoE_Hierachy_Guidance_Links,MATCH($H95,LEFT(I_LoE_Hierachy_L2Name,255),0),5)</f>
        <v>0</v>
      </c>
      <c r="S95" s="238" cm="1">
        <f t="array" ref="S95">INDEX(I_LoE_Hierachy_Guidance_Links,MATCH($H95,LEFT(I_LoE_Hierachy_L2Name,255),0),6)</f>
        <v>0</v>
      </c>
      <c r="T95" s="238" cm="1">
        <f t="array" ref="T95">INDEX(I_LoE_Hierachy_Guidance_Links,MATCH($H95,LEFT(I_LoE_Hierachy_L2Name,255),0),7)</f>
        <v>0</v>
      </c>
      <c r="U95" s="74"/>
      <c r="V95" s="449" t="s">
        <v>217</v>
      </c>
      <c r="W95" s="449" t="s">
        <v>217</v>
      </c>
      <c r="X95" s="449" t="s">
        <v>217</v>
      </c>
      <c r="Y95" s="449" t="s">
        <v>217</v>
      </c>
      <c r="Z95" s="449" t="s">
        <v>217</v>
      </c>
      <c r="AA95" s="449" t="s">
        <v>217</v>
      </c>
      <c r="AB95" s="70"/>
      <c r="AC95" s="6"/>
      <c r="AD95" s="522" t="s">
        <v>217</v>
      </c>
      <c r="AE95" s="522" t="s">
        <v>218</v>
      </c>
      <c r="AF95" s="522" t="s">
        <v>218</v>
      </c>
      <c r="AG95" s="70"/>
      <c r="AH95" s="6"/>
      <c r="AI95" s="243" t="str" cm="1">
        <f t="array" ref="AI95">_xlfn.TEXTJOIN(" ; ",TRUE,_xlfn._xlws.FILTER(V$12:AF$12,V95:AF95="Yes","LoE is never called"))</f>
        <v>Equipment ; ICT ; Infrastructure ; Policy ; Service ; Support ; SOC/ SOC RN</v>
      </c>
      <c r="AJ95" s="6"/>
      <c r="AK95" s="38"/>
      <c r="AL95" s="6"/>
      <c r="AM95" s="523" cm="1">
        <f t="array" ref="AM95">SUM(IF(ISBLANK(V95:AA95),1,0))</f>
        <v>0</v>
      </c>
      <c r="AN95" s="523" cm="1">
        <f t="array" ref="AN95">SUM(IF(ISBLANK(AD95:AF95),1,0))</f>
        <v>0</v>
      </c>
      <c r="AO95" s="6"/>
      <c r="AP95" s="432"/>
    </row>
    <row r="96" spans="1:42" ht="24.65" customHeight="1" x14ac:dyDescent="0.35">
      <c r="A96" s="80">
        <f t="shared" si="2"/>
        <v>0</v>
      </c>
      <c r="B96" s="6"/>
      <c r="C96" s="418">
        <f t="shared" si="3"/>
        <v>84</v>
      </c>
      <c r="D96" s="237" t="str" cm="1">
        <f t="array" ref="D96">IF(ISERROR(INDEX(I_LoE_Hierachy_L1Name,_xlfn.XMATCH('Input - LOEList (Admin)'!H96,I_LoE_Hierachy_L2Name,0))),"",INDEX(I_LoE_Hierachy_L1Name,_xlfn.XMATCH('Input - LOEList (Admin)'!H96,I_LoE_Hierachy_L2Name,0)))</f>
        <v>Is there evidence of a suitably mature estimate for the Whole-Life Cost (WLC) of the programme?</v>
      </c>
      <c r="E96" s="237" t="str" cm="1">
        <f t="array" ref="E96">IF(ISERROR(INDEX(I_LoE_Hierachy_Case,_xlfn.XMATCH($H96,I_LoE_Hierachy_L2Name,0))),"",INDEX(I_LoE_Hierachy_Case,_xlfn.XMATCH($H96,I_LoE_Hierachy_L2Name,0)))</f>
        <v>Financial</v>
      </c>
      <c r="F96" s="238" t="str" cm="1">
        <f t="array" ref="F96">IF(ISERROR(INDEX(I_LoE_Hierachy_L1_Function,_xlfn.XMATCH($H96,I_LoE_Hierachy_L2Name,0))),"",INDEX(I_LoE_Hierachy_L1_Function,_xlfn.XMATCH($H96,I_LoE_Hierachy_L2Name,0)))</f>
        <v>Core - Finance</v>
      </c>
      <c r="G96" s="237" t="str" cm="1">
        <f t="array" ref="G96">IF(ISERROR(INDEX(I_LoE_Hierachy_L2_Function,_xlfn.XMATCH($H96,I_LoE_Hierachy_L2Name,0))),"",INDEX(I_LoE_Hierachy_L2_Function,_xlfn.XMATCH($H96,I_LoE_Hierachy_L2Name,0)))</f>
        <v>Cost Estimation</v>
      </c>
      <c r="H96" s="519" t="str">
        <v>Is there evidence that a suitable cost breakdown structure has been adopted within the WLC model?</v>
      </c>
      <c r="I96" s="236" t="str">
        <f>VLOOKUP($H96,'Input - LOE Hierarchy (Admin)'!$L$13:$R$460,2, FALSE)</f>
        <v>Y</v>
      </c>
      <c r="J96" s="260" t="str">
        <f>VLOOKUP($H96,'Input - LOE Hierarchy (Admin)'!$L$13:$R$460,4, FALSE)</f>
        <v>N</v>
      </c>
      <c r="K96" s="520">
        <f>IFERROR(MATCH($H96,'LOE Hierarchy'!$I$11:$I$460, 0),"")</f>
        <v>233</v>
      </c>
      <c r="L96" s="239" t="str" cm="1">
        <f t="array" ref="L96">IF(ISERROR(INDEX(I_LoE_Hierachy_Evidence_Examples,_xlfn.XMATCH($H96,I_LoE_Hierachy_L2Name,0))),"",INDEX(I_LoE_Hierachy_Evidence_Examples,_xlfn.XMATCH($H96,I_LoE_Hierachy_L2Name,0)))</f>
        <v xml:space="preserve">Basis of estimate, covering Min/ML/Max, including contractor quote
</v>
      </c>
      <c r="M96" s="85"/>
      <c r="N96" s="240" t="str" cm="1">
        <f t="array" ref="N96">INDEX(I_LoE_Hierachy_Guidance_Links,MATCH($H96,LEFT(I_LoE_Hierachy_L2Name,255),0),1)</f>
        <v>Cost Management Good Practice, Guidance &amp; Processes - F2</v>
      </c>
      <c r="O96" s="238" t="str" cm="1">
        <f t="array" ref="O96">INDEX(I_LoE_Hierachy_Guidance_Links,MATCH($H96,LEFT(I_LoE_Hierachy_L2Name,255),0),2)</f>
        <v>CAAS Modelling Centre of Expertise - F3</v>
      </c>
      <c r="P96" s="238" t="str" cm="1">
        <f t="array" ref="P96">INDEX(I_LoE_Hierachy_Guidance_Links,MATCH($H96,LEFT(I_LoE_Hierachy_L2Name,255),0),3)</f>
        <v>MCoE Trifold - F4</v>
      </c>
      <c r="Q96" s="238" t="str" cm="1">
        <f t="array" ref="Q96">INDEX(I_LoE_Hierachy_Guidance_Links,MATCH($H96,LEFT(I_LoE_Hierachy_L2Name,255),0),4)</f>
        <v>Aqua Book - Producing Quaslity Analysis - F1</v>
      </c>
      <c r="R96" s="238" cm="1">
        <f t="array" ref="R96">INDEX(I_LoE_Hierachy_Guidance_Links,MATCH($H96,LEFT(I_LoE_Hierachy_L2Name,255),0),5)</f>
        <v>0</v>
      </c>
      <c r="S96" s="238" cm="1">
        <f t="array" ref="S96">INDEX(I_LoE_Hierachy_Guidance_Links,MATCH($H96,LEFT(I_LoE_Hierachy_L2Name,255),0),6)</f>
        <v>0</v>
      </c>
      <c r="T96" s="238" cm="1">
        <f t="array" ref="T96">INDEX(I_LoE_Hierachy_Guidance_Links,MATCH($H96,LEFT(I_LoE_Hierachy_L2Name,255),0),7)</f>
        <v>0</v>
      </c>
      <c r="U96" s="74"/>
      <c r="V96" s="449" t="s">
        <v>217</v>
      </c>
      <c r="W96" s="449" t="s">
        <v>217</v>
      </c>
      <c r="X96" s="449" t="s">
        <v>217</v>
      </c>
      <c r="Y96" s="449" t="s">
        <v>217</v>
      </c>
      <c r="Z96" s="449" t="s">
        <v>217</v>
      </c>
      <c r="AA96" s="449" t="s">
        <v>217</v>
      </c>
      <c r="AB96" s="70"/>
      <c r="AC96" s="6"/>
      <c r="AD96" s="522" t="s">
        <v>218</v>
      </c>
      <c r="AE96" s="522" t="s">
        <v>217</v>
      </c>
      <c r="AF96" s="522" t="s">
        <v>217</v>
      </c>
      <c r="AG96" s="70"/>
      <c r="AH96" s="6"/>
      <c r="AI96" s="243" t="str" cm="1">
        <f t="array" ref="AI96">_xlfn.TEXTJOIN(" ; ",TRUE,_xlfn._xlws.FILTER(V$12:AF$12,V96:AF96="Yes","LoE is never called"))</f>
        <v>Equipment ; ICT ; Infrastructure ; Policy ; Service ; Support ; OBC/ OBC RN ;  FBC/ FBC RN</v>
      </c>
      <c r="AJ96" s="6"/>
      <c r="AK96" s="38"/>
      <c r="AL96" s="6"/>
      <c r="AM96" s="523" cm="1">
        <f t="array" ref="AM96">SUM(IF(ISBLANK(V96:AA96),1,0))</f>
        <v>0</v>
      </c>
      <c r="AN96" s="523" cm="1">
        <f t="array" ref="AN96">SUM(IF(ISBLANK(AD96:AF96),1,0))</f>
        <v>0</v>
      </c>
      <c r="AO96" s="6"/>
      <c r="AP96" s="432"/>
    </row>
    <row r="97" spans="1:42" ht="24.65" customHeight="1" x14ac:dyDescent="0.35">
      <c r="A97" s="80">
        <f t="shared" si="2"/>
        <v>0</v>
      </c>
      <c r="B97" s="6"/>
      <c r="C97" s="418">
        <f t="shared" si="3"/>
        <v>85</v>
      </c>
      <c r="D97" s="237" t="str" cm="1">
        <f t="array" ref="D97">IF(ISERROR(INDEX(I_LoE_Hierachy_L1Name,_xlfn.XMATCH('Input - LOEList (Admin)'!H97,I_LoE_Hierachy_L2Name,0))),"",INDEX(I_LoE_Hierachy_L1Name,_xlfn.XMATCH('Input - LOEList (Admin)'!H97,I_LoE_Hierachy_L2Name,0)))</f>
        <v>Is there evidence of a suitably mature estimate for the Whole-Life Cost (WLC) of the programme?</v>
      </c>
      <c r="E97" s="237" t="str" cm="1">
        <f t="array" ref="E97">IF(ISERROR(INDEX(I_LoE_Hierachy_Case,_xlfn.XMATCH($H97,I_LoE_Hierachy_L2Name,0))),"",INDEX(I_LoE_Hierachy_Case,_xlfn.XMATCH($H97,I_LoE_Hierachy_L2Name,0)))</f>
        <v>Financial</v>
      </c>
      <c r="F97" s="238" t="str" cm="1">
        <f t="array" ref="F97">IF(ISERROR(INDEX(I_LoE_Hierachy_L1_Function,_xlfn.XMATCH($H97,I_LoE_Hierachy_L2Name,0))),"",INDEX(I_LoE_Hierachy_L1_Function,_xlfn.XMATCH($H97,I_LoE_Hierachy_L2Name,0)))</f>
        <v>Core - Finance</v>
      </c>
      <c r="G97" s="237" t="str" cm="1">
        <f t="array" ref="G97">IF(ISERROR(INDEX(I_LoE_Hierachy_L2_Function,_xlfn.XMATCH($H97,I_LoE_Hierachy_L2Name,0))),"",INDEX(I_LoE_Hierachy_L2_Function,_xlfn.XMATCH($H97,I_LoE_Hierachy_L2Name,0)))</f>
        <v>Cost Estimation</v>
      </c>
      <c r="H97" s="519" t="str">
        <v>Is there evidence of cost data and assumptions being suitably recorded, to support the WLC model?</v>
      </c>
      <c r="I97" s="236" t="str">
        <f>VLOOKUP($H97,'Input - LOE Hierarchy (Admin)'!$L$13:$R$460,2, FALSE)</f>
        <v>Y</v>
      </c>
      <c r="J97" s="260" t="str">
        <f>VLOOKUP($H97,'Input - LOE Hierarchy (Admin)'!$L$13:$R$460,4, FALSE)</f>
        <v>Y</v>
      </c>
      <c r="K97" s="520">
        <f>IFERROR(MATCH($H97,'LOE Hierarchy'!$I$11:$I$460, 0),"")</f>
        <v>239</v>
      </c>
      <c r="L97" s="239" t="str" cm="1">
        <f t="array" ref="L97">IF(ISERROR(INDEX(I_LoE_Hierachy_Evidence_Examples,_xlfn.XMATCH($H97,I_LoE_Hierachy_L2Name,0))),"",INDEX(I_LoE_Hierachy_Evidence_Examples,_xlfn.XMATCH($H97,I_LoE_Hierachy_L2Name,0)))</f>
        <v>Third Order Assumptions (3OA) and Master Data Assumptions List (MDAL), Historic Trend Analysis, Assumptions and Dependencies Management tool (ADaM) report.</v>
      </c>
      <c r="M97" s="85"/>
      <c r="N97" s="240" t="str" cm="1">
        <f t="array" ref="N97">INDEX(I_LoE_Hierachy_Guidance_Links,MATCH($H97,LEFT(I_LoE_Hierachy_L2Name,255),0),1)</f>
        <v>Cost Management Good Practice, Guidance &amp; Processes - F2</v>
      </c>
      <c r="O97" s="238" t="str" cm="1">
        <f t="array" ref="O97">INDEX(I_LoE_Hierachy_Guidance_Links,MATCH($H97,LEFT(I_LoE_Hierachy_L2Name,255),0),2)</f>
        <v>CAAS Modelling Centre of Expertise - F3</v>
      </c>
      <c r="P97" s="238" t="str" cm="1">
        <f t="array" ref="P97">INDEX(I_LoE_Hierachy_Guidance_Links,MATCH($H97,LEFT(I_LoE_Hierachy_L2Name,255),0),3)</f>
        <v>MCoE Trifold - F4</v>
      </c>
      <c r="Q97" s="238" t="str" cm="1">
        <f t="array" ref="Q97">INDEX(I_LoE_Hierachy_Guidance_Links,MATCH($H97,LEFT(I_LoE_Hierachy_L2Name,255),0),4)</f>
        <v>Aqua Book - Producing Quaslity Analysis - F1</v>
      </c>
      <c r="R97" s="238" cm="1">
        <f t="array" ref="R97">INDEX(I_LoE_Hierachy_Guidance_Links,MATCH($H97,LEFT(I_LoE_Hierachy_L2Name,255),0),5)</f>
        <v>0</v>
      </c>
      <c r="S97" s="238" cm="1">
        <f t="array" ref="S97">INDEX(I_LoE_Hierachy_Guidance_Links,MATCH($H97,LEFT(I_LoE_Hierachy_L2Name,255),0),6)</f>
        <v>0</v>
      </c>
      <c r="T97" s="238" cm="1">
        <f t="array" ref="T97">INDEX(I_LoE_Hierachy_Guidance_Links,MATCH($H97,LEFT(I_LoE_Hierachy_L2Name,255),0),7)</f>
        <v>0</v>
      </c>
      <c r="U97" s="74"/>
      <c r="V97" s="449" t="s">
        <v>217</v>
      </c>
      <c r="W97" s="449" t="s">
        <v>217</v>
      </c>
      <c r="X97" s="449" t="s">
        <v>217</v>
      </c>
      <c r="Y97" s="449" t="s">
        <v>217</v>
      </c>
      <c r="Z97" s="449" t="s">
        <v>217</v>
      </c>
      <c r="AA97" s="449" t="s">
        <v>217</v>
      </c>
      <c r="AB97" s="70"/>
      <c r="AC97" s="6"/>
      <c r="AD97" s="522" t="s">
        <v>218</v>
      </c>
      <c r="AE97" s="522" t="s">
        <v>217</v>
      </c>
      <c r="AF97" s="522" t="s">
        <v>217</v>
      </c>
      <c r="AG97" s="70"/>
      <c r="AH97" s="6"/>
      <c r="AI97" s="243" t="str" cm="1">
        <f t="array" ref="AI97">_xlfn.TEXTJOIN(" ; ",TRUE,_xlfn._xlws.FILTER(V$12:AF$12,V97:AF97="Yes","LoE is never called"))</f>
        <v>Equipment ; ICT ; Infrastructure ; Policy ; Service ; Support ; OBC/ OBC RN ;  FBC/ FBC RN</v>
      </c>
      <c r="AJ97" s="6"/>
      <c r="AK97" s="38"/>
      <c r="AL97" s="6"/>
      <c r="AM97" s="523" cm="1">
        <f t="array" ref="AM97">SUM(IF(ISBLANK(V97:AA97),1,0))</f>
        <v>0</v>
      </c>
      <c r="AN97" s="523" cm="1">
        <f t="array" ref="AN97">SUM(IF(ISBLANK(AD97:AF97),1,0))</f>
        <v>0</v>
      </c>
      <c r="AO97" s="6"/>
      <c r="AP97" s="432"/>
    </row>
    <row r="98" spans="1:42" ht="24.65" customHeight="1" x14ac:dyDescent="0.35">
      <c r="A98" s="80">
        <f t="shared" si="2"/>
        <v>0</v>
      </c>
      <c r="B98" s="6"/>
      <c r="C98" s="418">
        <f t="shared" si="3"/>
        <v>86</v>
      </c>
      <c r="D98" s="237" t="str" cm="1">
        <f t="array" ref="D98">IF(ISERROR(INDEX(I_LoE_Hierachy_L1Name,_xlfn.XMATCH('Input - LOEList (Admin)'!H98,I_LoE_Hierachy_L2Name,0))),"",INDEX(I_LoE_Hierachy_L1Name,_xlfn.XMATCH('Input - LOEList (Admin)'!H98,I_LoE_Hierachy_L2Name,0)))</f>
        <v>Is there evidence of a suitably mature estimate for the Whole-Life Cost (WLC) of the programme?</v>
      </c>
      <c r="E98" s="237" t="str" cm="1">
        <f t="array" ref="E98">IF(ISERROR(INDEX(I_LoE_Hierachy_Case,_xlfn.XMATCH($H98,I_LoE_Hierachy_L2Name,0))),"",INDEX(I_LoE_Hierachy_Case,_xlfn.XMATCH($H98,I_LoE_Hierachy_L2Name,0)))</f>
        <v>Financial</v>
      </c>
      <c r="F98" s="238" t="str" cm="1">
        <f t="array" ref="F98">IF(ISERROR(INDEX(I_LoE_Hierachy_L1_Function,_xlfn.XMATCH($H98,I_LoE_Hierachy_L2Name,0))),"",INDEX(I_LoE_Hierachy_L1_Function,_xlfn.XMATCH($H98,I_LoE_Hierachy_L2Name,0)))</f>
        <v>Core - Finance</v>
      </c>
      <c r="G98" s="237" t="str" cm="1">
        <f t="array" ref="G98">IF(ISERROR(INDEX(I_LoE_Hierachy_L2_Function,_xlfn.XMATCH($H98,I_LoE_Hierachy_L2Name,0))),"",INDEX(I_LoE_Hierachy_L2_Function,_xlfn.XMATCH($H98,I_LoE_Hierachy_L2Name,0)))</f>
        <v>Cost Estimation</v>
      </c>
      <c r="H98" s="519" t="str">
        <v>Is there evidence of cost data and assumptions being suitably underpinned with source information,  including basis-of-estimate, to support the WLC model?</v>
      </c>
      <c r="I98" s="236" t="str">
        <f>VLOOKUP($H98,'Input - LOE Hierarchy (Admin)'!$L$13:$R$460,2, FALSE)</f>
        <v>Y</v>
      </c>
      <c r="J98" s="260" t="str">
        <f>VLOOKUP($H98,'Input - LOE Hierarchy (Admin)'!$L$13:$R$460,4, FALSE)</f>
        <v>Y</v>
      </c>
      <c r="K98" s="520">
        <f>IFERROR(MATCH($H98,'LOE Hierarchy'!$I$11:$I$460, 0),"")</f>
        <v>240</v>
      </c>
      <c r="L98" s="239" t="str" cm="1">
        <f t="array" ref="L98">IF(ISERROR(INDEX(I_LoE_Hierachy_Evidence_Examples,_xlfn.XMATCH($H98,I_LoE_Hierachy_L2Name,0))),"",INDEX(I_LoE_Hierachy_Evidence_Examples,_xlfn.XMATCH($H98,I_LoE_Hierachy_L2Name,0)))</f>
        <v xml:space="preserve">Cost Model Validation Report and supporting Basis of Estimate Documentation
Demonstration that costs are Appropriate, Attributable and Reasonable under Single Source Contract Regulations (SSCR). Achieved through Allowable Cost Report (ACR) if conducted in CAAS, else Commercial review of Pricing Workbook.    </v>
      </c>
      <c r="M98" s="85"/>
      <c r="N98" s="240" t="str" cm="1">
        <f t="array" ref="N98">INDEX(I_LoE_Hierachy_Guidance_Links,MATCH($H98,LEFT(I_LoE_Hierachy_L2Name,255),0),1)</f>
        <v>Cost Management Good Practice, Guidance &amp; Processes - F2</v>
      </c>
      <c r="O98" s="238" t="str" cm="1">
        <f t="array" ref="O98">INDEX(I_LoE_Hierachy_Guidance_Links,MATCH($H98,LEFT(I_LoE_Hierachy_L2Name,255),0),2)</f>
        <v>CAAS Modelling Centre of Expertise - F3</v>
      </c>
      <c r="P98" s="238" t="str" cm="1">
        <f t="array" ref="P98">INDEX(I_LoE_Hierachy_Guidance_Links,MATCH($H98,LEFT(I_LoE_Hierachy_L2Name,255),0),3)</f>
        <v>MCoE Trifold - F4</v>
      </c>
      <c r="Q98" s="238" t="str" cm="1">
        <f t="array" ref="Q98">INDEX(I_LoE_Hierachy_Guidance_Links,MATCH($H98,LEFT(I_LoE_Hierachy_L2Name,255),0),4)</f>
        <v>Aqua Book - Producing Quaslity Analysis - F1</v>
      </c>
      <c r="R98" s="238" cm="1">
        <f t="array" ref="R98">INDEX(I_LoE_Hierachy_Guidance_Links,MATCH($H98,LEFT(I_LoE_Hierachy_L2Name,255),0),5)</f>
        <v>0</v>
      </c>
      <c r="S98" s="238" cm="1">
        <f t="array" ref="S98">INDEX(I_LoE_Hierachy_Guidance_Links,MATCH($H98,LEFT(I_LoE_Hierachy_L2Name,255),0),6)</f>
        <v>0</v>
      </c>
      <c r="T98" s="238" cm="1">
        <f t="array" ref="T98">INDEX(I_LoE_Hierachy_Guidance_Links,MATCH($H98,LEFT(I_LoE_Hierachy_L2Name,255),0),7)</f>
        <v>0</v>
      </c>
      <c r="U98" s="74"/>
      <c r="V98" s="449" t="s">
        <v>217</v>
      </c>
      <c r="W98" s="449" t="s">
        <v>217</v>
      </c>
      <c r="X98" s="449" t="s">
        <v>217</v>
      </c>
      <c r="Y98" s="449" t="s">
        <v>217</v>
      </c>
      <c r="Z98" s="449" t="s">
        <v>217</v>
      </c>
      <c r="AA98" s="449" t="s">
        <v>217</v>
      </c>
      <c r="AB98" s="70"/>
      <c r="AC98" s="6"/>
      <c r="AD98" s="522" t="s">
        <v>218</v>
      </c>
      <c r="AE98" s="522" t="s">
        <v>217</v>
      </c>
      <c r="AF98" s="522" t="s">
        <v>217</v>
      </c>
      <c r="AG98" s="70"/>
      <c r="AH98" s="6"/>
      <c r="AI98" s="243" t="str" cm="1">
        <f t="array" ref="AI98">_xlfn.TEXTJOIN(" ; ",TRUE,_xlfn._xlws.FILTER(V$12:AF$12,V98:AF98="Yes","LoE is never called"))</f>
        <v>Equipment ; ICT ; Infrastructure ; Policy ; Service ; Support ; OBC/ OBC RN ;  FBC/ FBC RN</v>
      </c>
      <c r="AJ98" s="6"/>
      <c r="AK98" s="38"/>
      <c r="AL98" s="6"/>
      <c r="AM98" s="523" cm="1">
        <f t="array" ref="AM98">SUM(IF(ISBLANK(V98:AA98),1,0))</f>
        <v>0</v>
      </c>
      <c r="AN98" s="523" cm="1">
        <f t="array" ref="AN98">SUM(IF(ISBLANK(AD98:AF98),1,0))</f>
        <v>0</v>
      </c>
      <c r="AO98" s="6"/>
      <c r="AP98" s="432"/>
    </row>
    <row r="99" spans="1:42" ht="24.65" customHeight="1" x14ac:dyDescent="0.35">
      <c r="A99" s="80">
        <f t="shared" si="2"/>
        <v>0</v>
      </c>
      <c r="B99" s="6"/>
      <c r="C99" s="418">
        <f t="shared" si="3"/>
        <v>87</v>
      </c>
      <c r="D99" s="237" t="str" cm="1">
        <f t="array" ref="D99">IF(ISERROR(INDEX(I_LoE_Hierachy_L1Name,_xlfn.XMATCH('Input - LOEList (Admin)'!H99,I_LoE_Hierachy_L2Name,0))),"",INDEX(I_LoE_Hierachy_L1Name,_xlfn.XMATCH('Input - LOEList (Admin)'!H99,I_LoE_Hierachy_L2Name,0)))</f>
        <v>Is there evidence of a suitably mature estimate for the Whole-Life Cost (WLC) of the programme?</v>
      </c>
      <c r="E99" s="237" t="str" cm="1">
        <f t="array" ref="E99">IF(ISERROR(INDEX(I_LoE_Hierachy_Case,_xlfn.XMATCH($H99,I_LoE_Hierachy_L2Name,0))),"",INDEX(I_LoE_Hierachy_Case,_xlfn.XMATCH($H99,I_LoE_Hierachy_L2Name,0)))</f>
        <v>Financial</v>
      </c>
      <c r="F99" s="238" t="str" cm="1">
        <f t="array" ref="F99">IF(ISERROR(INDEX(I_LoE_Hierachy_L1_Function,_xlfn.XMATCH($H99,I_LoE_Hierachy_L2Name,0))),"",INDEX(I_LoE_Hierachy_L1_Function,_xlfn.XMATCH($H99,I_LoE_Hierachy_L2Name,0)))</f>
        <v>Core - Finance</v>
      </c>
      <c r="G99" s="237" t="str" cm="1">
        <f t="array" ref="G99">IF(ISERROR(INDEX(I_LoE_Hierachy_L2_Function,_xlfn.XMATCH($H99,I_LoE_Hierachy_L2Name,0))),"",INDEX(I_LoE_Hierachy_L2_Function,_xlfn.XMATCH($H99,I_LoE_Hierachy_L2Name,0)))</f>
        <v>Cost Estimation</v>
      </c>
      <c r="H99" s="519" t="str">
        <v>Is there evidence that cost uncertainty and risk has been suitably estimated and modelled, to support the WLC model?</v>
      </c>
      <c r="I99" s="236" t="str">
        <f>VLOOKUP($H99,'Input - LOE Hierarchy (Admin)'!$L$13:$R$460,2, FALSE)</f>
        <v>Y</v>
      </c>
      <c r="J99" s="260" t="str">
        <f>VLOOKUP($H99,'Input - LOE Hierarchy (Admin)'!$L$13:$R$460,4, FALSE)</f>
        <v>N</v>
      </c>
      <c r="K99" s="520">
        <f>IFERROR(MATCH($H99,'LOE Hierarchy'!$I$11:$I$460, 0),"")</f>
        <v>242</v>
      </c>
      <c r="L99" s="239" t="str" cm="1">
        <f t="array" ref="L99">IF(ISERROR(INDEX(I_LoE_Hierachy_Evidence_Examples,_xlfn.XMATCH($H99,I_LoE_Hierachy_L2Name,0))),"",INDEX(I_LoE_Hierachy_Evidence_Examples,_xlfn.XMATCH($H99,I_LoE_Hierachy_L2Name,0)))</f>
        <v>Cost Uncertainty Analysis 
Cost Risk Analysis
Project evaluation plan
Cost model (Monte Carlo or, only when it can be justified, Empirical Rule). Alternative methods/models may be considered but their use must be justified and agreed by the approvals secretariate before they are used.
Confirmation of whether or not the cost model is held on the Business Critical Model List.</v>
      </c>
      <c r="M99" s="85"/>
      <c r="N99" s="240" t="str" cm="1">
        <f t="array" ref="N99">INDEX(I_LoE_Hierachy_Guidance_Links,MATCH($H99,LEFT(I_LoE_Hierachy_L2Name,255),0),1)</f>
        <v>Cost Management Good Practice, Guidance &amp; Processes - F2</v>
      </c>
      <c r="O99" s="238" t="str" cm="1">
        <f t="array" ref="O99">INDEX(I_LoE_Hierachy_Guidance_Links,MATCH($H99,LEFT(I_LoE_Hierachy_L2Name,255),0),2)</f>
        <v>CAAS Modelling Centre of Expertise - F3</v>
      </c>
      <c r="P99" s="238" t="str" cm="1">
        <f t="array" ref="P99">INDEX(I_LoE_Hierachy_Guidance_Links,MATCH($H99,LEFT(I_LoE_Hierachy_L2Name,255),0),3)</f>
        <v>MCoE Trifold - F4</v>
      </c>
      <c r="Q99" s="238" t="str" cm="1">
        <f t="array" ref="Q99">INDEX(I_LoE_Hierachy_Guidance_Links,MATCH($H99,LEFT(I_LoE_Hierachy_L2Name,255),0),4)</f>
        <v>Single Source Contract Regulations  - C29</v>
      </c>
      <c r="R99" s="238" t="str" cm="1">
        <f t="array" ref="R99">INDEX(I_LoE_Hierachy_Guidance_Links,MATCH($H99,LEFT(I_LoE_Hierachy_L2Name,255),0),5)</f>
        <v>Aqua Book - Producing Quaslity Analysis - F1</v>
      </c>
      <c r="S99" s="238" cm="1">
        <f t="array" ref="S99">INDEX(I_LoE_Hierachy_Guidance_Links,MATCH($H99,LEFT(I_LoE_Hierachy_L2Name,255),0),6)</f>
        <v>0</v>
      </c>
      <c r="T99" s="238" cm="1">
        <f t="array" ref="T99">INDEX(I_LoE_Hierachy_Guidance_Links,MATCH($H99,LEFT(I_LoE_Hierachy_L2Name,255),0),7)</f>
        <v>0</v>
      </c>
      <c r="U99" s="74"/>
      <c r="V99" s="449" t="s">
        <v>217</v>
      </c>
      <c r="W99" s="449" t="s">
        <v>217</v>
      </c>
      <c r="X99" s="449" t="s">
        <v>217</v>
      </c>
      <c r="Y99" s="449" t="s">
        <v>217</v>
      </c>
      <c r="Z99" s="449" t="s">
        <v>217</v>
      </c>
      <c r="AA99" s="449" t="s">
        <v>217</v>
      </c>
      <c r="AB99" s="70"/>
      <c r="AC99" s="6"/>
      <c r="AD99" s="522" t="s">
        <v>218</v>
      </c>
      <c r="AE99" s="522" t="s">
        <v>217</v>
      </c>
      <c r="AF99" s="522" t="s">
        <v>217</v>
      </c>
      <c r="AG99" s="70"/>
      <c r="AH99" s="6"/>
      <c r="AI99" s="243" t="str" cm="1">
        <f t="array" ref="AI99">_xlfn.TEXTJOIN(" ; ",TRUE,_xlfn._xlws.FILTER(V$12:AF$12,V99:AF99="Yes","LoE is never called"))</f>
        <v>Equipment ; ICT ; Infrastructure ; Policy ; Service ; Support ; OBC/ OBC RN ;  FBC/ FBC RN</v>
      </c>
      <c r="AJ99" s="6"/>
      <c r="AK99" s="38"/>
      <c r="AL99" s="6"/>
      <c r="AM99" s="523" cm="1">
        <f t="array" ref="AM99">SUM(IF(ISBLANK(V99:AA99),1,0))</f>
        <v>0</v>
      </c>
      <c r="AN99" s="523" cm="1">
        <f t="array" ref="AN99">SUM(IF(ISBLANK(AD99:AF99),1,0))</f>
        <v>0</v>
      </c>
      <c r="AO99" s="6"/>
      <c r="AP99" s="432"/>
    </row>
    <row r="100" spans="1:42" ht="24.65" customHeight="1" x14ac:dyDescent="0.35">
      <c r="A100" s="80">
        <f t="shared" si="2"/>
        <v>0</v>
      </c>
      <c r="B100" s="6"/>
      <c r="C100" s="418">
        <f t="shared" si="3"/>
        <v>88</v>
      </c>
      <c r="D100" s="237" t="str" cm="1">
        <f t="array" ref="D100">IF(ISERROR(INDEX(I_LoE_Hierachy_L1Name,_xlfn.XMATCH('Input - LOEList (Admin)'!H100,I_LoE_Hierachy_L2Name,0))),"",INDEX(I_LoE_Hierachy_L1Name,_xlfn.XMATCH('Input - LOEList (Admin)'!H100,I_LoE_Hierachy_L2Name,0)))</f>
        <v>Is there evidence of a suitably mature estimate for the Whole-Life Cost (WLC) of the programme?</v>
      </c>
      <c r="E100" s="237" t="str" cm="1">
        <f t="array" ref="E100">IF(ISERROR(INDEX(I_LoE_Hierachy_Case,_xlfn.XMATCH($H100,I_LoE_Hierachy_L2Name,0))),"",INDEX(I_LoE_Hierachy_Case,_xlfn.XMATCH($H100,I_LoE_Hierachy_L2Name,0)))</f>
        <v>Financial</v>
      </c>
      <c r="F100" s="238" t="str" cm="1">
        <f t="array" ref="F100">IF(ISERROR(INDEX(I_LoE_Hierachy_L1_Function,_xlfn.XMATCH($H100,I_LoE_Hierachy_L2Name,0))),"",INDEX(I_LoE_Hierachy_L1_Function,_xlfn.XMATCH($H100,I_LoE_Hierachy_L2Name,0)))</f>
        <v>Core - Finance</v>
      </c>
      <c r="G100" s="237" t="str" cm="1">
        <f t="array" ref="G100">IF(ISERROR(INDEX(I_LoE_Hierachy_L2_Function,_xlfn.XMATCH($H100,I_LoE_Hierachy_L2Name,0))),"",INDEX(I_LoE_Hierachy_L2_Function,_xlfn.XMATCH($H100,I_LoE_Hierachy_L2Name,0)))</f>
        <v>Cost Estimation</v>
      </c>
      <c r="H100" s="519" t="str">
        <v>Is there evidence that the overall estimated risk and uncertainty provision is appropriate for the project type and stage of acquisition and any adjustments justified, to support the WLC model?</v>
      </c>
      <c r="I100" s="236" t="str">
        <f>VLOOKUP($H100,'Input - LOE Hierarchy (Admin)'!$L$13:$R$460,2, FALSE)</f>
        <v>Y</v>
      </c>
      <c r="J100" s="260" t="str">
        <f>VLOOKUP($H100,'Input - LOE Hierarchy (Admin)'!$L$13:$R$460,4, FALSE)</f>
        <v>Y</v>
      </c>
      <c r="K100" s="520">
        <f>IFERROR(MATCH($H100,'LOE Hierarchy'!$I$11:$I$460, 0),"")</f>
        <v>245</v>
      </c>
      <c r="L100" s="239" t="str" cm="1">
        <f t="array" ref="L100">IF(ISERROR(INDEX(I_LoE_Hierachy_Evidence_Examples,_xlfn.XMATCH($H100,I_LoE_Hierachy_L2Name,0))),"",INDEX(I_LoE_Hierachy_Evidence_Examples,_xlfn.XMATCH($H100,I_LoE_Hierachy_L2Name,0)))</f>
        <v>Optimism Bias Assessment</v>
      </c>
      <c r="M100" s="85"/>
      <c r="N100" s="240" t="str" cm="1">
        <f t="array" ref="N100">INDEX(I_LoE_Hierachy_Guidance_Links,MATCH($H100,LEFT(I_LoE_Hierachy_L2Name,255),0),1)</f>
        <v>Cost Management Good Practice, Guidance &amp; Processes - F2</v>
      </c>
      <c r="O100" s="238" t="str" cm="1">
        <f t="array" ref="O100">INDEX(I_LoE_Hierachy_Guidance_Links,MATCH($H100,LEFT(I_LoE_Hierachy_L2Name,255),0),2)</f>
        <v>CAAS Modelling Centre of Expertise - F3</v>
      </c>
      <c r="P100" s="238" t="str" cm="1">
        <f t="array" ref="P100">INDEX(I_LoE_Hierachy_Guidance_Links,MATCH($H100,LEFT(I_LoE_Hierachy_L2Name,255),0),3)</f>
        <v>MCoE Trifold - F4</v>
      </c>
      <c r="Q100" s="238" t="str" cm="1">
        <f t="array" ref="Q100">INDEX(I_LoE_Hierachy_Guidance_Links,MATCH($H100,LEFT(I_LoE_Hierachy_L2Name,255),0),4)</f>
        <v>Single Source Contract Regulations  - C29</v>
      </c>
      <c r="R100" s="238" t="str" cm="1">
        <f t="array" ref="R100">INDEX(I_LoE_Hierachy_Guidance_Links,MATCH($H100,LEFT(I_LoE_Hierachy_L2Name,255),0),5)</f>
        <v>Aqua Book - Producing Quaslity Analysis - F1</v>
      </c>
      <c r="S100" s="238" cm="1">
        <f t="array" ref="S100">INDEX(I_LoE_Hierachy_Guidance_Links,MATCH($H100,LEFT(I_LoE_Hierachy_L2Name,255),0),6)</f>
        <v>0</v>
      </c>
      <c r="T100" s="238" cm="1">
        <f t="array" ref="T100">INDEX(I_LoE_Hierachy_Guidance_Links,MATCH($H100,LEFT(I_LoE_Hierachy_L2Name,255),0),7)</f>
        <v>0</v>
      </c>
      <c r="U100" s="74"/>
      <c r="V100" s="449" t="s">
        <v>217</v>
      </c>
      <c r="W100" s="449" t="s">
        <v>217</v>
      </c>
      <c r="X100" s="449" t="s">
        <v>217</v>
      </c>
      <c r="Y100" s="449" t="s">
        <v>217</v>
      </c>
      <c r="Z100" s="449" t="s">
        <v>217</v>
      </c>
      <c r="AA100" s="449" t="s">
        <v>217</v>
      </c>
      <c r="AB100" s="70"/>
      <c r="AC100" s="6"/>
      <c r="AD100" s="522" t="s">
        <v>218</v>
      </c>
      <c r="AE100" s="522" t="s">
        <v>217</v>
      </c>
      <c r="AF100" s="522" t="s">
        <v>217</v>
      </c>
      <c r="AG100" s="70"/>
      <c r="AH100" s="6"/>
      <c r="AI100" s="243" t="str" cm="1">
        <f t="array" ref="AI100">_xlfn.TEXTJOIN(" ; ",TRUE,_xlfn._xlws.FILTER(V$12:AF$12,V100:AF100="Yes","LoE is never called"))</f>
        <v>Equipment ; ICT ; Infrastructure ; Policy ; Service ; Support ; OBC/ OBC RN ;  FBC/ FBC RN</v>
      </c>
      <c r="AJ100" s="6"/>
      <c r="AK100" s="38"/>
      <c r="AL100" s="6"/>
      <c r="AM100" s="523" cm="1">
        <f t="array" ref="AM100">SUM(IF(ISBLANK(V100:AA100),1,0))</f>
        <v>0</v>
      </c>
      <c r="AN100" s="523" cm="1">
        <f t="array" ref="AN100">SUM(IF(ISBLANK(AD100:AF100),1,0))</f>
        <v>0</v>
      </c>
      <c r="AO100" s="6"/>
      <c r="AP100" s="432"/>
    </row>
    <row r="101" spans="1:42" ht="24.65" customHeight="1" x14ac:dyDescent="0.35">
      <c r="A101" s="80">
        <f t="shared" si="2"/>
        <v>0</v>
      </c>
      <c r="B101" s="6"/>
      <c r="C101" s="418">
        <f t="shared" si="3"/>
        <v>89</v>
      </c>
      <c r="D101" s="237" t="str" cm="1">
        <f t="array" ref="D101">IF(ISERROR(INDEX(I_LoE_Hierachy_L1Name,_xlfn.XMATCH('Input - LOEList (Admin)'!H101,I_LoE_Hierachy_L2Name,0))),"",INDEX(I_LoE_Hierachy_L1Name,_xlfn.XMATCH('Input - LOEList (Admin)'!H101,I_LoE_Hierachy_L2Name,0)))</f>
        <v>Is there evidence of a suitably mature estimate for the Whole-Life Cost (WLC) of the programme?</v>
      </c>
      <c r="E101" s="237" t="str" cm="1">
        <f t="array" ref="E101">IF(ISERROR(INDEX(I_LoE_Hierachy_Case,_xlfn.XMATCH($H101,I_LoE_Hierachy_L2Name,0))),"",INDEX(I_LoE_Hierachy_Case,_xlfn.XMATCH($H101,I_LoE_Hierachy_L2Name,0)))</f>
        <v>Financial</v>
      </c>
      <c r="F101" s="238" t="str" cm="1">
        <f t="array" ref="F101">IF(ISERROR(INDEX(I_LoE_Hierachy_L1_Function,_xlfn.XMATCH($H101,I_LoE_Hierachy_L2Name,0))),"",INDEX(I_LoE_Hierachy_L1_Function,_xlfn.XMATCH($H101,I_LoE_Hierachy_L2Name,0)))</f>
        <v>Core - Finance</v>
      </c>
      <c r="G101" s="237" t="str" cm="1">
        <f t="array" ref="G101">IF(ISERROR(INDEX(I_LoE_Hierachy_L2_Function,_xlfn.XMATCH($H101,I_LoE_Hierachy_L2Name,0))),"",INDEX(I_LoE_Hierachy_L2_Function,_xlfn.XMATCH($H101,I_LoE_Hierachy_L2Name,0)))</f>
        <v>Accounting Treatment</v>
      </c>
      <c r="H101" s="519" t="str">
        <v>Is there evidence of appropriate accounting treatments being applied within the WLC model?</v>
      </c>
      <c r="I101" s="236" t="str">
        <f>VLOOKUP($H101,'Input - LOE Hierarchy (Admin)'!$L$13:$R$460,2, FALSE)</f>
        <v>Y</v>
      </c>
      <c r="J101" s="260" t="str">
        <f>VLOOKUP($H101,'Input - LOE Hierarchy (Admin)'!$L$13:$R$460,4, FALSE)</f>
        <v>N</v>
      </c>
      <c r="K101" s="520">
        <f>IFERROR(MATCH($H101,'LOE Hierarchy'!$I$11:$I$460, 0),"")</f>
        <v>249</v>
      </c>
      <c r="L101" s="239" t="str" cm="1">
        <f t="array" ref="L101">IF(ISERROR(INDEX(I_LoE_Hierachy_Evidence_Examples,_xlfn.XMATCH($H101,I_LoE_Hierachy_L2Name,0))),"",INDEX(I_LoE_Hierachy_Evidence_Examples,_xlfn.XMATCH($H101,I_LoE_Hierachy_L2Name,0)))</f>
        <v xml:space="preserve">Review of Indices, DEL treatment, GDP deflators, Raw Materials &amp; Consumables (RMC), Single Use Military Equipment (SUME), Private Sector Support, ESP/EPP, exchange rates, VAT, Customs Procedure Code (CPC).
Accounting Treatment (inc. VAT assumptions) 
Written confirmation as to whether or not leases are within the programme's scope.  Where leases are in scope, confirmation from Financial Management Policy and Accounting (FMPA) that appropriate international accounting treatment has been applied.
FOREX calculation in Cost Model 
Description and quantification of potential contingent liabilities </v>
      </c>
      <c r="M101" s="85"/>
      <c r="N101" s="240" t="str" cm="1">
        <f t="array" ref="N101">INDEX(I_LoE_Hierachy_Guidance_Links,MATCH($H101,LEFT(I_LoE_Hierachy_L2Name,255),0),1)</f>
        <v>JSP 916 MOD Tax and Duty  - F7</v>
      </c>
      <c r="O101" s="238" t="str" cm="1">
        <f t="array" ref="O101">INDEX(I_LoE_Hierachy_Guidance_Links,MATCH($H101,LEFT(I_LoE_Hierachy_L2Name,255),0),2)</f>
        <v>Dealing with Tax and VAT  - F8</v>
      </c>
      <c r="P101" s="238" t="str" cm="1">
        <f t="array" ref="P101">INDEX(I_LoE_Hierachy_Guidance_Links,MATCH($H101,LEFT(I_LoE_Hierachy_L2Name,255),0),3)</f>
        <v>IFRS 16 Lease Accounting - F9</v>
      </c>
      <c r="Q101" s="238" t="str" cm="1">
        <f t="array" ref="Q101">INDEX(I_LoE_Hierachy_Guidance_Links,MATCH($H101,LEFT(I_LoE_Hierachy_L2Name,255),0),4)</f>
        <v>The Financial Case - F10</v>
      </c>
      <c r="R101" s="238" t="str" cm="1">
        <f t="array" ref="R101">INDEX(I_LoE_Hierachy_Guidance_Links,MATCH($H101,LEFT(I_LoE_Hierachy_L2Name,255),0),5)</f>
        <v>Raw Materials and Consumables (RMC)  - F11</v>
      </c>
      <c r="S101" s="238" t="str" cm="1">
        <f t="array" ref="S101">INDEX(I_LoE_Hierachy_Guidance_Links,MATCH($H101,LEFT(I_LoE_Hierachy_L2Name,255),0),6)</f>
        <v>Contingent Liabilities - Fin Hub - F13</v>
      </c>
      <c r="T101" s="238" t="str" cm="1">
        <f t="array" ref="T101">INDEX(I_LoE_Hierachy_Guidance_Links,MATCH($H101,LEFT(I_LoE_Hierachy_L2Name,255),0),7)</f>
        <v>Rates  - F14</v>
      </c>
      <c r="U101" s="74"/>
      <c r="V101" s="449" t="s">
        <v>217</v>
      </c>
      <c r="W101" s="449" t="s">
        <v>217</v>
      </c>
      <c r="X101" s="449" t="s">
        <v>217</v>
      </c>
      <c r="Y101" s="449" t="s">
        <v>217</v>
      </c>
      <c r="Z101" s="449" t="s">
        <v>217</v>
      </c>
      <c r="AA101" s="449" t="s">
        <v>217</v>
      </c>
      <c r="AB101" s="70"/>
      <c r="AC101" s="6"/>
      <c r="AD101" s="522" t="s">
        <v>218</v>
      </c>
      <c r="AE101" s="522" t="s">
        <v>217</v>
      </c>
      <c r="AF101" s="522" t="s">
        <v>217</v>
      </c>
      <c r="AG101" s="70"/>
      <c r="AH101" s="6"/>
      <c r="AI101" s="243" t="str" cm="1">
        <f t="array" ref="AI101">_xlfn.TEXTJOIN(" ; ",TRUE,_xlfn._xlws.FILTER(V$12:AF$12,V101:AF101="Yes","LoE is never called"))</f>
        <v>Equipment ; ICT ; Infrastructure ; Policy ; Service ; Support ; OBC/ OBC RN ;  FBC/ FBC RN</v>
      </c>
      <c r="AJ101" s="6"/>
      <c r="AK101" s="38"/>
      <c r="AL101" s="6"/>
      <c r="AM101" s="523" cm="1">
        <f t="array" ref="AM101">SUM(IF(ISBLANK(V101:AA101),1,0))</f>
        <v>0</v>
      </c>
      <c r="AN101" s="523" cm="1">
        <f t="array" ref="AN101">SUM(IF(ISBLANK(AD101:AF101),1,0))</f>
        <v>0</v>
      </c>
      <c r="AO101" s="6"/>
      <c r="AP101" s="432"/>
    </row>
    <row r="102" spans="1:42" ht="24.65" customHeight="1" x14ac:dyDescent="0.35">
      <c r="A102" s="80">
        <f t="shared" si="2"/>
        <v>0</v>
      </c>
      <c r="B102" s="6"/>
      <c r="C102" s="418">
        <f t="shared" si="3"/>
        <v>90</v>
      </c>
      <c r="D102" s="237" t="str" cm="1">
        <f t="array" ref="D102">IF(ISERROR(INDEX(I_LoE_Hierachy_L1Name,_xlfn.XMATCH('Input - LOEList (Admin)'!H102,I_LoE_Hierachy_L2Name,0))),"",INDEX(I_LoE_Hierachy_L1Name,_xlfn.XMATCH('Input - LOEList (Admin)'!H102,I_LoE_Hierachy_L2Name,0)))</f>
        <v>Is there evidence of a suitably mature estimate for the Whole-Life Cost (WLC) of the programme?</v>
      </c>
      <c r="E102" s="237" t="str" cm="1">
        <f t="array" ref="E102">IF(ISERROR(INDEX(I_LoE_Hierachy_Case,_xlfn.XMATCH($H102,I_LoE_Hierachy_L2Name,0))),"",INDEX(I_LoE_Hierachy_Case,_xlfn.XMATCH($H102,I_LoE_Hierachy_L2Name,0)))</f>
        <v>Financial</v>
      </c>
      <c r="F102" s="238" t="str" cm="1">
        <f t="array" ref="F102">IF(ISERROR(INDEX(I_LoE_Hierachy_L1_Function,_xlfn.XMATCH($H102,I_LoE_Hierachy_L2Name,0))),"",INDEX(I_LoE_Hierachy_L1_Function,_xlfn.XMATCH($H102,I_LoE_Hierachy_L2Name,0)))</f>
        <v>Core - Finance</v>
      </c>
      <c r="G102" s="237" t="str" cm="1">
        <f t="array" ref="G102">IF(ISERROR(INDEX(I_LoE_Hierachy_L2_Function,_xlfn.XMATCH($H102,I_LoE_Hierachy_L2Name,0))),"",INDEX(I_LoE_Hierachy_L2_Function,_xlfn.XMATCH($H102,I_LoE_Hierachy_L2Name,0)))</f>
        <v>Cost Estimation</v>
      </c>
      <c r="H102" s="519" t="str">
        <v>Is there evidence that the WLC model has been suitably verified and validated?</v>
      </c>
      <c r="I102" s="236" t="str">
        <f>VLOOKUP($H102,'Input - LOE Hierarchy (Admin)'!$L$13:$R$460,2, FALSE)</f>
        <v>Y</v>
      </c>
      <c r="J102" s="260" t="str">
        <f>VLOOKUP($H102,'Input - LOE Hierarchy (Admin)'!$L$13:$R$460,4, FALSE)</f>
        <v>N</v>
      </c>
      <c r="K102" s="520">
        <f>IFERROR(MATCH($H102,'LOE Hierarchy'!$I$11:$I$460, 0),"")</f>
        <v>254</v>
      </c>
      <c r="L102" s="239" t="str" cm="1">
        <f t="array" ref="L102">IF(ISERROR(INDEX(I_LoE_Hierachy_Evidence_Examples,_xlfn.XMATCH($H102,I_LoE_Hierachy_L2Name,0))),"",INDEX(I_LoE_Hierachy_Evidence_Examples,_xlfn.XMATCH($H102,I_LoE_Hierachy_L2Name,0)))</f>
        <v xml:space="preserve">V&amp;V certificate </v>
      </c>
      <c r="M102" s="85"/>
      <c r="N102" s="240" t="str" cm="1">
        <f t="array" ref="N102">INDEX(I_LoE_Hierachy_Guidance_Links,MATCH($H102,LEFT(I_LoE_Hierachy_L2Name,255),0),1)</f>
        <v>Cost Management Good Practice, Guidance &amp; Processes - F2</v>
      </c>
      <c r="O102" s="238" t="str" cm="1">
        <f t="array" ref="O102">INDEX(I_LoE_Hierachy_Guidance_Links,MATCH($H102,LEFT(I_LoE_Hierachy_L2Name,255),0),2)</f>
        <v>CAAS Modelling Centre of Expertise - F3</v>
      </c>
      <c r="P102" s="238" cm="1">
        <f t="array" ref="P102">INDEX(I_LoE_Hierachy_Guidance_Links,MATCH($H102,LEFT(I_LoE_Hierachy_L2Name,255),0),3)</f>
        <v>0</v>
      </c>
      <c r="Q102" s="238" cm="1">
        <f t="array" ref="Q102">INDEX(I_LoE_Hierachy_Guidance_Links,MATCH($H102,LEFT(I_LoE_Hierachy_L2Name,255),0),4)</f>
        <v>0</v>
      </c>
      <c r="R102" s="238" cm="1">
        <f t="array" ref="R102">INDEX(I_LoE_Hierachy_Guidance_Links,MATCH($H102,LEFT(I_LoE_Hierachy_L2Name,255),0),5)</f>
        <v>0</v>
      </c>
      <c r="S102" s="238" cm="1">
        <f t="array" ref="S102">INDEX(I_LoE_Hierachy_Guidance_Links,MATCH($H102,LEFT(I_LoE_Hierachy_L2Name,255),0),6)</f>
        <v>0</v>
      </c>
      <c r="T102" s="238" cm="1">
        <f t="array" ref="T102">INDEX(I_LoE_Hierachy_Guidance_Links,MATCH($H102,LEFT(I_LoE_Hierachy_L2Name,255),0),7)</f>
        <v>0</v>
      </c>
      <c r="U102" s="74"/>
      <c r="V102" s="449" t="s">
        <v>217</v>
      </c>
      <c r="W102" s="449" t="s">
        <v>217</v>
      </c>
      <c r="X102" s="449" t="s">
        <v>217</v>
      </c>
      <c r="Y102" s="449" t="s">
        <v>217</v>
      </c>
      <c r="Z102" s="449" t="s">
        <v>217</v>
      </c>
      <c r="AA102" s="449" t="s">
        <v>217</v>
      </c>
      <c r="AB102" s="70"/>
      <c r="AC102" s="6"/>
      <c r="AD102" s="522" t="s">
        <v>218</v>
      </c>
      <c r="AE102" s="522" t="s">
        <v>217</v>
      </c>
      <c r="AF102" s="522" t="s">
        <v>217</v>
      </c>
      <c r="AG102" s="70"/>
      <c r="AH102" s="6"/>
      <c r="AI102" s="243" t="str" cm="1">
        <f t="array" ref="AI102">_xlfn.TEXTJOIN(" ; ",TRUE,_xlfn._xlws.FILTER(V$12:AF$12,V102:AF102="Yes","LoE is never called"))</f>
        <v>Equipment ; ICT ; Infrastructure ; Policy ; Service ; Support ; OBC/ OBC RN ;  FBC/ FBC RN</v>
      </c>
      <c r="AJ102" s="6"/>
      <c r="AK102" s="38"/>
      <c r="AL102" s="6"/>
      <c r="AM102" s="523" cm="1">
        <f t="array" ref="AM102">SUM(IF(ISBLANK(V102:AA102),1,0))</f>
        <v>0</v>
      </c>
      <c r="AN102" s="523" cm="1">
        <f t="array" ref="AN102">SUM(IF(ISBLANK(AD102:AF102),1,0))</f>
        <v>0</v>
      </c>
      <c r="AO102" s="6"/>
      <c r="AP102" s="432"/>
    </row>
    <row r="103" spans="1:42" ht="24.65" customHeight="1" x14ac:dyDescent="0.35">
      <c r="A103" s="80">
        <f t="shared" si="2"/>
        <v>0</v>
      </c>
      <c r="B103" s="6"/>
      <c r="C103" s="418">
        <f t="shared" si="3"/>
        <v>91</v>
      </c>
      <c r="D103" s="237" t="str" cm="1">
        <f t="array" ref="D103">IF(ISERROR(INDEX(I_LoE_Hierachy_L1Name,_xlfn.XMATCH('Input - LOEList (Admin)'!H103,I_LoE_Hierachy_L2Name,0))),"",INDEX(I_LoE_Hierachy_L1Name,_xlfn.XMATCH('Input - LOEList (Admin)'!H103,I_LoE_Hierachy_L2Name,0)))</f>
        <v>Is there evidence of a suitably mature estimate for the Whole-Life Cost (WLC) of the programme?</v>
      </c>
      <c r="E103" s="237" t="str" cm="1">
        <f t="array" ref="E103">IF(ISERROR(INDEX(I_LoE_Hierachy_Case,_xlfn.XMATCH($H103,I_LoE_Hierachy_L2Name,0))),"",INDEX(I_LoE_Hierachy_Case,_xlfn.XMATCH($H103,I_LoE_Hierachy_L2Name,0)))</f>
        <v>Financial</v>
      </c>
      <c r="F103" s="238" t="str" cm="1">
        <f t="array" ref="F103">IF(ISERROR(INDEX(I_LoE_Hierachy_L1_Function,_xlfn.XMATCH($H103,I_LoE_Hierachy_L2Name,0))),"",INDEX(I_LoE_Hierachy_L1_Function,_xlfn.XMATCH($H103,I_LoE_Hierachy_L2Name,0)))</f>
        <v>Core - Finance</v>
      </c>
      <c r="G103" s="237" t="str" cm="1">
        <f t="array" ref="G103">IF(ISERROR(INDEX(I_LoE_Hierachy_L2_Function,_xlfn.XMATCH($H103,I_LoE_Hierachy_L2Name,0))),"",INDEX(I_LoE_Hierachy_L2_Function,_xlfn.XMATCH($H103,I_LoE_Hierachy_L2Name,0)))</f>
        <v>Cost Estimation</v>
      </c>
      <c r="H103" s="519" t="str">
        <v>Is there evidence of the WLC estimate being benchmarked?</v>
      </c>
      <c r="I103" s="236" t="str">
        <f>VLOOKUP($H103,'Input - LOE Hierarchy (Admin)'!$L$13:$R$460,2, FALSE)</f>
        <v>Y</v>
      </c>
      <c r="J103" s="260" t="str">
        <f>VLOOKUP($H103,'Input - LOE Hierarchy (Admin)'!$L$13:$R$460,4, FALSE)</f>
        <v>N</v>
      </c>
      <c r="K103" s="520">
        <f>IFERROR(MATCH($H103,'LOE Hierarchy'!$I$11:$I$460, 0),"")</f>
        <v>259</v>
      </c>
      <c r="L103" s="239" t="str" cm="1">
        <f t="array" ref="L103">IF(ISERROR(INDEX(I_LoE_Hierachy_Evidence_Examples,_xlfn.XMATCH($H103,I_LoE_Hierachy_L2Name,0))),"",INDEX(I_LoE_Hierachy_Evidence_Examples,_xlfn.XMATCH($H103,I_LoE_Hierachy_L2Name,0)))</f>
        <v>Benchmarking analysis</v>
      </c>
      <c r="M103" s="85"/>
      <c r="N103" s="240" t="str" cm="1">
        <f t="array" ref="N103">INDEX(I_LoE_Hierachy_Guidance_Links,MATCH($H103,LEFT(I_LoE_Hierachy_L2Name,255),0),1)</f>
        <v>Cost Management Good Practice, Guidance &amp; Processes - F2</v>
      </c>
      <c r="O103" s="238" t="str" cm="1">
        <f t="array" ref="O103">INDEX(I_LoE_Hierachy_Guidance_Links,MATCH($H103,LEFT(I_LoE_Hierachy_L2Name,255),0),2)</f>
        <v xml:space="preserve">CPAC - M4 </v>
      </c>
      <c r="P103" s="238" cm="1">
        <f t="array" ref="P103">INDEX(I_LoE_Hierachy_Guidance_Links,MATCH($H103,LEFT(I_LoE_Hierachy_L2Name,255),0),3)</f>
        <v>0</v>
      </c>
      <c r="Q103" s="238" cm="1">
        <f t="array" ref="Q103">INDEX(I_LoE_Hierachy_Guidance_Links,MATCH($H103,LEFT(I_LoE_Hierachy_L2Name,255),0),4)</f>
        <v>0</v>
      </c>
      <c r="R103" s="238" cm="1">
        <f t="array" ref="R103">INDEX(I_LoE_Hierachy_Guidance_Links,MATCH($H103,LEFT(I_LoE_Hierachy_L2Name,255),0),5)</f>
        <v>0</v>
      </c>
      <c r="S103" s="238" cm="1">
        <f t="array" ref="S103">INDEX(I_LoE_Hierachy_Guidance_Links,MATCH($H103,LEFT(I_LoE_Hierachy_L2Name,255),0),6)</f>
        <v>0</v>
      </c>
      <c r="T103" s="238" cm="1">
        <f t="array" ref="T103">INDEX(I_LoE_Hierachy_Guidance_Links,MATCH($H103,LEFT(I_LoE_Hierachy_L2Name,255),0),7)</f>
        <v>0</v>
      </c>
      <c r="U103" s="74"/>
      <c r="V103" s="449" t="s">
        <v>217</v>
      </c>
      <c r="W103" s="449" t="s">
        <v>217</v>
      </c>
      <c r="X103" s="449" t="s">
        <v>217</v>
      </c>
      <c r="Y103" s="449" t="s">
        <v>217</v>
      </c>
      <c r="Z103" s="449" t="s">
        <v>217</v>
      </c>
      <c r="AA103" s="449" t="s">
        <v>217</v>
      </c>
      <c r="AB103" s="70"/>
      <c r="AC103" s="6"/>
      <c r="AD103" s="522" t="s">
        <v>218</v>
      </c>
      <c r="AE103" s="522" t="s">
        <v>217</v>
      </c>
      <c r="AF103" s="522" t="s">
        <v>217</v>
      </c>
      <c r="AG103" s="70"/>
      <c r="AH103" s="6"/>
      <c r="AI103" s="243" t="str" cm="1">
        <f t="array" ref="AI103">_xlfn.TEXTJOIN(" ; ",TRUE,_xlfn._xlws.FILTER(V$12:AF$12,V103:AF103="Yes","LoE is never called"))</f>
        <v>Equipment ; ICT ; Infrastructure ; Policy ; Service ; Support ; OBC/ OBC RN ;  FBC/ FBC RN</v>
      </c>
      <c r="AJ103" s="6"/>
      <c r="AK103" s="38"/>
      <c r="AL103" s="6"/>
      <c r="AM103" s="523" cm="1">
        <f t="array" ref="AM103">SUM(IF(ISBLANK(V103:AA103),1,0))</f>
        <v>0</v>
      </c>
      <c r="AN103" s="523" cm="1">
        <f t="array" ref="AN103">SUM(IF(ISBLANK(AD103:AF103),1,0))</f>
        <v>0</v>
      </c>
      <c r="AO103" s="6"/>
      <c r="AP103" s="432"/>
    </row>
    <row r="104" spans="1:42" ht="24.65" customHeight="1" x14ac:dyDescent="0.35">
      <c r="A104" s="80">
        <f t="shared" si="2"/>
        <v>0</v>
      </c>
      <c r="B104" s="6"/>
      <c r="C104" s="418">
        <f t="shared" si="3"/>
        <v>92</v>
      </c>
      <c r="D104" s="237" t="str" cm="1">
        <f t="array" ref="D104">IF(ISERROR(INDEX(I_LoE_Hierachy_L1Name,_xlfn.XMATCH('Input - LOEList (Admin)'!H104,I_LoE_Hierachy_L2Name,0))),"",INDEX(I_LoE_Hierachy_L1Name,_xlfn.XMATCH('Input - LOEList (Admin)'!H104,I_LoE_Hierachy_L2Name,0)))</f>
        <v>Is there evidence of a high level assessment of affordability?</v>
      </c>
      <c r="E104" s="237" t="str" cm="1">
        <f t="array" ref="E104">IF(ISERROR(INDEX(I_LoE_Hierachy_Case,_xlfn.XMATCH($H104,I_LoE_Hierachy_L2Name,0))),"",INDEX(I_LoE_Hierachy_Case,_xlfn.XMATCH($H104,I_LoE_Hierachy_L2Name,0)))</f>
        <v>Financial</v>
      </c>
      <c r="F104" s="238" t="str" cm="1">
        <f t="array" ref="F104">IF(ISERROR(INDEX(I_LoE_Hierachy_L1_Function,_xlfn.XMATCH($H104,I_LoE_Hierachy_L2Name,0))),"",INDEX(I_LoE_Hierachy_L1_Function,_xlfn.XMATCH($H104,I_LoE_Hierachy_L2Name,0)))</f>
        <v>Core - Finance</v>
      </c>
      <c r="G104" s="237" t="str" cm="1">
        <f t="array" ref="G104">IF(ISERROR(INDEX(I_LoE_Hierachy_L2_Function,_xlfn.XMATCH($H104,I_LoE_Hierachy_L2Name,0))),"",INDEX(I_LoE_Hierachy_L2_Function,_xlfn.XMATCH($H104,I_LoE_Hierachy_L2Name,0)))</f>
        <v>Affordability</v>
      </c>
      <c r="H104" s="519" t="str">
        <v>Is there evidence that all potential/planned sources of funding have been identified to make programme delivery affordable? programme delivery have been identified?</v>
      </c>
      <c r="I104" s="236" t="str">
        <f>VLOOKUP($H104,'Input - LOE Hierarchy (Admin)'!$L$13:$R$460,2, FALSE)</f>
        <v>N</v>
      </c>
      <c r="J104" s="260" t="str">
        <f>VLOOKUP($H104,'Input - LOE Hierarchy (Admin)'!$L$13:$R$460,4, FALSE)</f>
        <v>N</v>
      </c>
      <c r="K104" s="520">
        <f>IFERROR(MATCH($H104,'LOE Hierarchy'!$I$11:$I$460, 0),"")</f>
        <v>261</v>
      </c>
      <c r="L104" s="239" t="str" cm="1">
        <f t="array" ref="L104">IF(ISERROR(INDEX(I_LoE_Hierachy_Evidence_Examples,_xlfn.XMATCH($H104,I_LoE_Hierachy_L2Name,0))),"",INDEX(I_LoE_Hierachy_Evidence_Examples,_xlfn.XMATCH($H104,I_LoE_Hierachy_L2Name,0)))</f>
        <v>Profiled funding included in latest Annual Budgetary Cycle, Basis of funding line (indicative costs)</v>
      </c>
      <c r="M104" s="85"/>
      <c r="N104" s="240" t="str" cm="1">
        <f t="array" ref="N104">INDEX(I_LoE_Hierachy_Guidance_Links,MATCH($H104,LEFT(I_LoE_Hierachy_L2Name,255),0),1)</f>
        <v>Cost Management Good Practice, Guidance &amp; Processes - F2</v>
      </c>
      <c r="O104" s="238" t="str" cm="1">
        <f t="array" ref="O104">INDEX(I_LoE_Hierachy_Guidance_Links,MATCH($H104,LEFT(I_LoE_Hierachy_L2Name,255),0),2)</f>
        <v>Affordability and ABL  - F16</v>
      </c>
      <c r="P104" s="238" cm="1">
        <f t="array" ref="P104">INDEX(I_LoE_Hierachy_Guidance_Links,MATCH($H104,LEFT(I_LoE_Hierachy_L2Name,255),0),3)</f>
        <v>0</v>
      </c>
      <c r="Q104" s="238" cm="1">
        <f t="array" ref="Q104">INDEX(I_LoE_Hierachy_Guidance_Links,MATCH($H104,LEFT(I_LoE_Hierachy_L2Name,255),0),4)</f>
        <v>0</v>
      </c>
      <c r="R104" s="238" cm="1">
        <f t="array" ref="R104">INDEX(I_LoE_Hierachy_Guidance_Links,MATCH($H104,LEFT(I_LoE_Hierachy_L2Name,255),0),5)</f>
        <v>0</v>
      </c>
      <c r="S104" s="238" cm="1">
        <f t="array" ref="S104">INDEX(I_LoE_Hierachy_Guidance_Links,MATCH($H104,LEFT(I_LoE_Hierachy_L2Name,255),0),6)</f>
        <v>0</v>
      </c>
      <c r="T104" s="238" cm="1">
        <f t="array" ref="T104">INDEX(I_LoE_Hierachy_Guidance_Links,MATCH($H104,LEFT(I_LoE_Hierachy_L2Name,255),0),7)</f>
        <v>0</v>
      </c>
      <c r="U104" s="74"/>
      <c r="V104" s="449" t="s">
        <v>217</v>
      </c>
      <c r="W104" s="449" t="s">
        <v>217</v>
      </c>
      <c r="X104" s="449" t="s">
        <v>217</v>
      </c>
      <c r="Y104" s="449" t="s">
        <v>217</v>
      </c>
      <c r="Z104" s="449" t="s">
        <v>217</v>
      </c>
      <c r="AA104" s="449" t="s">
        <v>217</v>
      </c>
      <c r="AB104" s="70"/>
      <c r="AC104" s="6"/>
      <c r="AD104" s="522" t="s">
        <v>217</v>
      </c>
      <c r="AE104" s="522" t="s">
        <v>218</v>
      </c>
      <c r="AF104" s="522" t="s">
        <v>218</v>
      </c>
      <c r="AG104" s="70"/>
      <c r="AH104" s="6"/>
      <c r="AI104" s="243" t="str" cm="1">
        <f t="array" ref="AI104">_xlfn.TEXTJOIN(" ; ",TRUE,_xlfn._xlws.FILTER(V$12:AF$12,V104:AF104="Yes","LoE is never called"))</f>
        <v>Equipment ; ICT ; Infrastructure ; Policy ; Service ; Support ; SOC/ SOC RN</v>
      </c>
      <c r="AJ104" s="6"/>
      <c r="AK104" s="38"/>
      <c r="AL104" s="6"/>
      <c r="AM104" s="523" cm="1">
        <f t="array" ref="AM104">SUM(IF(ISBLANK(V104:AA104),1,0))</f>
        <v>0</v>
      </c>
      <c r="AN104" s="523" cm="1">
        <f t="array" ref="AN104">SUM(IF(ISBLANK(AD104:AF104),1,0))</f>
        <v>0</v>
      </c>
      <c r="AO104" s="6"/>
      <c r="AP104" s="432"/>
    </row>
    <row r="105" spans="1:42" ht="24.65" customHeight="1" x14ac:dyDescent="0.35">
      <c r="A105" s="80">
        <f t="shared" si="2"/>
        <v>0</v>
      </c>
      <c r="B105" s="6"/>
      <c r="C105" s="418">
        <f t="shared" si="3"/>
        <v>93</v>
      </c>
      <c r="D105" s="237" t="str" cm="1">
        <f t="array" ref="D105">IF(ISERROR(INDEX(I_LoE_Hierachy_L1Name,_xlfn.XMATCH('Input - LOEList (Admin)'!H105,I_LoE_Hierachy_L2Name,0))),"",INDEX(I_LoE_Hierachy_L1Name,_xlfn.XMATCH('Input - LOEList (Admin)'!H105,I_LoE_Hierachy_L2Name,0)))</f>
        <v>Is there evidence of a high level assessment of affordability?</v>
      </c>
      <c r="E105" s="237" t="str" cm="1">
        <f t="array" ref="E105">IF(ISERROR(INDEX(I_LoE_Hierachy_Case,_xlfn.XMATCH($H105,I_LoE_Hierachy_L2Name,0))),"",INDEX(I_LoE_Hierachy_Case,_xlfn.XMATCH($H105,I_LoE_Hierachy_L2Name,0)))</f>
        <v>Financial</v>
      </c>
      <c r="F105" s="238" t="str" cm="1">
        <f t="array" ref="F105">IF(ISERROR(INDEX(I_LoE_Hierachy_L1_Function,_xlfn.XMATCH($H105,I_LoE_Hierachy_L2Name,0))),"",INDEX(I_LoE_Hierachy_L1_Function,_xlfn.XMATCH($H105,I_LoE_Hierachy_L2Name,0)))</f>
        <v>Core - Finance</v>
      </c>
      <c r="G105" s="237" t="str" cm="1">
        <f t="array" ref="G105">IF(ISERROR(INDEX(I_LoE_Hierachy_L2_Function,_xlfn.XMATCH($H105,I_LoE_Hierachy_L2Name,0))),"",INDEX(I_LoE_Hierachy_L2_Function,_xlfn.XMATCH($H105,I_LoE_Hierachy_L2Name,0)))</f>
        <v>Affordability</v>
      </c>
      <c r="H105" s="519" t="str">
        <v>Is there evidence that a suitable affordability assessment has been made and appropriately referenced?</v>
      </c>
      <c r="I105" s="236" t="str">
        <f>VLOOKUP($H105,'Input - LOE Hierarchy (Admin)'!$L$13:$R$460,2, FALSE)</f>
        <v>N</v>
      </c>
      <c r="J105" s="260" t="str">
        <f>VLOOKUP($H105,'Input - LOE Hierarchy (Admin)'!$L$13:$R$460,4, FALSE)</f>
        <v>N</v>
      </c>
      <c r="K105" s="520">
        <f>IFERROR(MATCH($H105,'LOE Hierarchy'!$I$11:$I$460, 0),"")</f>
        <v>262</v>
      </c>
      <c r="L105" s="239" t="str" cm="1">
        <f t="array" ref="L105">IF(ISERROR(INDEX(I_LoE_Hierachy_Evidence_Examples,_xlfn.XMATCH($H105,I_LoE_Hierachy_L2Name,0))),"",INDEX(I_LoE_Hierachy_Evidence_Examples,_xlfn.XMATCH($H105,I_LoE_Hierachy_L2Name,0)))</f>
        <v>Profiled funding included in latest Annual Budgetary Cycle, Basis of funding line (indicative costs)</v>
      </c>
      <c r="M105" s="85"/>
      <c r="N105" s="240" t="str" cm="1">
        <f t="array" ref="N105">INDEX(I_LoE_Hierachy_Guidance_Links,MATCH($H105,LEFT(I_LoE_Hierachy_L2Name,255),0),1)</f>
        <v>Cost Management Good Practice, Guidance &amp; Processes - F2</v>
      </c>
      <c r="O105" s="238" t="str" cm="1">
        <f t="array" ref="O105">INDEX(I_LoE_Hierachy_Guidance_Links,MATCH($H105,LEFT(I_LoE_Hierachy_L2Name,255),0),2)</f>
        <v>Affordability and ABL  - F16</v>
      </c>
      <c r="P105" s="238" cm="1">
        <f t="array" ref="P105">INDEX(I_LoE_Hierachy_Guidance_Links,MATCH($H105,LEFT(I_LoE_Hierachy_L2Name,255),0),3)</f>
        <v>0</v>
      </c>
      <c r="Q105" s="238" cm="1">
        <f t="array" ref="Q105">INDEX(I_LoE_Hierachy_Guidance_Links,MATCH($H105,LEFT(I_LoE_Hierachy_L2Name,255),0),4)</f>
        <v>0</v>
      </c>
      <c r="R105" s="238" cm="1">
        <f t="array" ref="R105">INDEX(I_LoE_Hierachy_Guidance_Links,MATCH($H105,LEFT(I_LoE_Hierachy_L2Name,255),0),5)</f>
        <v>0</v>
      </c>
      <c r="S105" s="238" cm="1">
        <f t="array" ref="S105">INDEX(I_LoE_Hierachy_Guidance_Links,MATCH($H105,LEFT(I_LoE_Hierachy_L2Name,255),0),6)</f>
        <v>0</v>
      </c>
      <c r="T105" s="238" cm="1">
        <f t="array" ref="T105">INDEX(I_LoE_Hierachy_Guidance_Links,MATCH($H105,LEFT(I_LoE_Hierachy_L2Name,255),0),7)</f>
        <v>0</v>
      </c>
      <c r="U105" s="74"/>
      <c r="V105" s="449" t="s">
        <v>217</v>
      </c>
      <c r="W105" s="449" t="s">
        <v>217</v>
      </c>
      <c r="X105" s="449" t="s">
        <v>217</v>
      </c>
      <c r="Y105" s="449" t="s">
        <v>217</v>
      </c>
      <c r="Z105" s="449" t="s">
        <v>217</v>
      </c>
      <c r="AA105" s="449" t="s">
        <v>217</v>
      </c>
      <c r="AB105" s="70"/>
      <c r="AC105" s="6"/>
      <c r="AD105" s="522" t="s">
        <v>217</v>
      </c>
      <c r="AE105" s="522" t="s">
        <v>218</v>
      </c>
      <c r="AF105" s="522" t="s">
        <v>218</v>
      </c>
      <c r="AG105" s="70"/>
      <c r="AH105" s="6"/>
      <c r="AI105" s="243" t="str" cm="1">
        <f t="array" ref="AI105">_xlfn.TEXTJOIN(" ; ",TRUE,_xlfn._xlws.FILTER(V$12:AF$12,V105:AF105="Yes","LoE is never called"))</f>
        <v>Equipment ; ICT ; Infrastructure ; Policy ; Service ; Support ; SOC/ SOC RN</v>
      </c>
      <c r="AJ105" s="6"/>
      <c r="AK105" s="38"/>
      <c r="AL105" s="6"/>
      <c r="AM105" s="523" cm="1">
        <f t="array" ref="AM105">SUM(IF(ISBLANK(V105:AA105),1,0))</f>
        <v>0</v>
      </c>
      <c r="AN105" s="523" cm="1">
        <f t="array" ref="AN105">SUM(IF(ISBLANK(AD105:AF105),1,0))</f>
        <v>0</v>
      </c>
      <c r="AO105" s="6"/>
      <c r="AP105" s="432"/>
    </row>
    <row r="106" spans="1:42" ht="24.65" customHeight="1" x14ac:dyDescent="0.35">
      <c r="A106" s="80">
        <f t="shared" si="2"/>
        <v>0</v>
      </c>
      <c r="B106" s="6"/>
      <c r="C106" s="418">
        <f t="shared" si="3"/>
        <v>94</v>
      </c>
      <c r="D106" s="237" t="str" cm="1">
        <f t="array" ref="D106">IF(ISERROR(INDEX(I_LoE_Hierachy_L1Name,_xlfn.XMATCH('Input - LOEList (Admin)'!H106,I_LoE_Hierachy_L2Name,0))),"",INDEX(I_LoE_Hierachy_L1Name,_xlfn.XMATCH('Input - LOEList (Admin)'!H106,I_LoE_Hierachy_L2Name,0)))</f>
        <v>Is there suitable evidence to demonstrate that the estimated cost associated with the next acquisition phase is affordable?</v>
      </c>
      <c r="E106" s="237" t="str" cm="1">
        <f t="array" ref="E106">IF(ISERROR(INDEX(I_LoE_Hierachy_Case,_xlfn.XMATCH($H106,I_LoE_Hierachy_L2Name,0))),"",INDEX(I_LoE_Hierachy_Case,_xlfn.XMATCH($H106,I_LoE_Hierachy_L2Name,0)))</f>
        <v>Financial</v>
      </c>
      <c r="F106" s="238" t="str" cm="1">
        <f t="array" ref="F106">IF(ISERROR(INDEX(I_LoE_Hierachy_L1_Function,_xlfn.XMATCH($H106,I_LoE_Hierachy_L2Name,0))),"",INDEX(I_LoE_Hierachy_L1_Function,_xlfn.XMATCH($H106,I_LoE_Hierachy_L2Name,0)))</f>
        <v>Core - Finance</v>
      </c>
      <c r="G106" s="237" t="str" cm="1">
        <f t="array" ref="G106">IF(ISERROR(INDEX(I_LoE_Hierachy_L2_Function,_xlfn.XMATCH($H106,I_LoE_Hierachy_L2Name,0))),"",INDEX(I_LoE_Hierachy_L2_Function,_xlfn.XMATCH($H106,I_LoE_Hierachy_L2Name,0)))</f>
        <v>Affordability</v>
      </c>
      <c r="H106" s="519" t="str">
        <v>For next  phase is there evidence that the identified funding provision lines are correct and using the correct ABC reference year?</v>
      </c>
      <c r="I106" s="236" t="str">
        <f>VLOOKUP($H106,'Input - LOE Hierarchy (Admin)'!$L$13:$R$460,2, FALSE)</f>
        <v>N</v>
      </c>
      <c r="J106" s="260" t="str">
        <f>VLOOKUP($H106,'Input - LOE Hierarchy (Admin)'!$L$13:$R$460,4, FALSE)</f>
        <v>N</v>
      </c>
      <c r="K106" s="520">
        <f>IFERROR(MATCH($H106,'LOE Hierarchy'!$I$11:$I$460, 0),"")</f>
        <v>263</v>
      </c>
      <c r="L106" s="239" t="str" cm="1">
        <f t="array" ref="L106">IF(ISERROR(INDEX(I_LoE_Hierachy_Evidence_Examples,_xlfn.XMATCH($H106,I_LoE_Hierachy_L2Name,0))),"",INDEX(I_LoE_Hierachy_Evidence_Examples,_xlfn.XMATCH($H106,I_LoE_Hierachy_L2Name,0)))</f>
        <v>Confirmatory email from Defence Resources</v>
      </c>
      <c r="M106" s="85"/>
      <c r="N106" s="240" t="str" cm="1">
        <f t="array" ref="N106">INDEX(I_LoE_Hierachy_Guidance_Links,MATCH($H106,LEFT(I_LoE_Hierachy_L2Name,255),0),1)</f>
        <v>Cost Management Good Practice, Guidance &amp; Processes - F2</v>
      </c>
      <c r="O106" s="238" t="str" cm="1">
        <f t="array" ref="O106">INDEX(I_LoE_Hierachy_Guidance_Links,MATCH($H106,LEFT(I_LoE_Hierachy_L2Name,255),0),2)</f>
        <v>Affordability and ABL  - F16</v>
      </c>
      <c r="P106" s="238" cm="1">
        <f t="array" ref="P106">INDEX(I_LoE_Hierachy_Guidance_Links,MATCH($H106,LEFT(I_LoE_Hierachy_L2Name,255),0),3)</f>
        <v>0</v>
      </c>
      <c r="Q106" s="238" cm="1">
        <f t="array" ref="Q106">INDEX(I_LoE_Hierachy_Guidance_Links,MATCH($H106,LEFT(I_LoE_Hierachy_L2Name,255),0),4)</f>
        <v>0</v>
      </c>
      <c r="R106" s="238" cm="1">
        <f t="array" ref="R106">INDEX(I_LoE_Hierachy_Guidance_Links,MATCH($H106,LEFT(I_LoE_Hierachy_L2Name,255),0),5)</f>
        <v>0</v>
      </c>
      <c r="S106" s="238" cm="1">
        <f t="array" ref="S106">INDEX(I_LoE_Hierachy_Guidance_Links,MATCH($H106,LEFT(I_LoE_Hierachy_L2Name,255),0),6)</f>
        <v>0</v>
      </c>
      <c r="T106" s="238" cm="1">
        <f t="array" ref="T106">INDEX(I_LoE_Hierachy_Guidance_Links,MATCH($H106,LEFT(I_LoE_Hierachy_L2Name,255),0),7)</f>
        <v>0</v>
      </c>
      <c r="U106" s="74"/>
      <c r="V106" s="449" t="s">
        <v>217</v>
      </c>
      <c r="W106" s="449" t="s">
        <v>217</v>
      </c>
      <c r="X106" s="449" t="s">
        <v>217</v>
      </c>
      <c r="Y106" s="449" t="s">
        <v>217</v>
      </c>
      <c r="Z106" s="449" t="s">
        <v>217</v>
      </c>
      <c r="AA106" s="449" t="s">
        <v>217</v>
      </c>
      <c r="AB106" s="70"/>
      <c r="AC106" s="6"/>
      <c r="AD106" s="522" t="s">
        <v>218</v>
      </c>
      <c r="AE106" s="522" t="s">
        <v>217</v>
      </c>
      <c r="AF106" s="522" t="s">
        <v>217</v>
      </c>
      <c r="AG106" s="70"/>
      <c r="AH106" s="6"/>
      <c r="AI106" s="243" t="str" cm="1">
        <f t="array" ref="AI106">_xlfn.TEXTJOIN(" ; ",TRUE,_xlfn._xlws.FILTER(V$12:AF$12,V106:AF106="Yes","LoE is never called"))</f>
        <v>Equipment ; ICT ; Infrastructure ; Policy ; Service ; Support ; OBC/ OBC RN ;  FBC/ FBC RN</v>
      </c>
      <c r="AJ106" s="6"/>
      <c r="AK106" s="38"/>
      <c r="AL106" s="6"/>
      <c r="AM106" s="523" cm="1">
        <f t="array" ref="AM106">SUM(IF(ISBLANK(V106:AA106),1,0))</f>
        <v>0</v>
      </c>
      <c r="AN106" s="523" cm="1">
        <f t="array" ref="AN106">SUM(IF(ISBLANK(AD106:AF106),1,0))</f>
        <v>0</v>
      </c>
      <c r="AO106" s="6"/>
      <c r="AP106" s="432"/>
    </row>
    <row r="107" spans="1:42" ht="24.65" customHeight="1" x14ac:dyDescent="0.35">
      <c r="A107" s="80">
        <f t="shared" si="2"/>
        <v>0</v>
      </c>
      <c r="B107" s="6"/>
      <c r="C107" s="418">
        <f t="shared" si="3"/>
        <v>95</v>
      </c>
      <c r="D107" s="237" t="str" cm="1">
        <f t="array" ref="D107">IF(ISERROR(INDEX(I_LoE_Hierachy_L1Name,_xlfn.XMATCH('Input - LOEList (Admin)'!H107,I_LoE_Hierachy_L2Name,0))),"",INDEX(I_LoE_Hierachy_L1Name,_xlfn.XMATCH('Input - LOEList (Admin)'!H107,I_LoE_Hierachy_L2Name,0)))</f>
        <v>Is there suitable evidence to demonstrate that the estimated cost associated with the next acquisition phase is affordable?</v>
      </c>
      <c r="E107" s="237" t="str" cm="1">
        <f t="array" ref="E107">IF(ISERROR(INDEX(I_LoE_Hierachy_Case,_xlfn.XMATCH($H107,I_LoE_Hierachy_L2Name,0))),"",INDEX(I_LoE_Hierachy_Case,_xlfn.XMATCH($H107,I_LoE_Hierachy_L2Name,0)))</f>
        <v>Financial</v>
      </c>
      <c r="F107" s="238" t="str" cm="1">
        <f t="array" ref="F107">IF(ISERROR(INDEX(I_LoE_Hierachy_L1_Function,_xlfn.XMATCH($H107,I_LoE_Hierachy_L2Name,0))),"",INDEX(I_LoE_Hierachy_L1_Function,_xlfn.XMATCH($H107,I_LoE_Hierachy_L2Name,0)))</f>
        <v>Core - Finance</v>
      </c>
      <c r="G107" s="237" t="str" cm="1">
        <f t="array" ref="G107">IF(ISERROR(INDEX(I_LoE_Hierachy_L2_Function,_xlfn.XMATCH($H107,I_LoE_Hierachy_L2Name,0))),"",INDEX(I_LoE_Hierachy_L2_Function,_xlfn.XMATCH($H107,I_LoE_Hierachy_L2Name,0)))</f>
        <v>Affordability</v>
      </c>
      <c r="H107" s="519" t="str">
        <v>For  next phase is  there evidence that the forecast funding requirement is affordable, in both total and profile?</v>
      </c>
      <c r="I107" s="236" t="str">
        <f>VLOOKUP($H107,'Input - LOE Hierarchy (Admin)'!$L$13:$R$460,2, FALSE)</f>
        <v>N</v>
      </c>
      <c r="J107" s="260" t="str">
        <f>VLOOKUP($H107,'Input - LOE Hierarchy (Admin)'!$L$13:$R$460,4, FALSE)</f>
        <v>N</v>
      </c>
      <c r="K107" s="520">
        <f>IFERROR(MATCH($H107,'LOE Hierarchy'!$I$11:$I$460, 0),"")</f>
        <v>264</v>
      </c>
      <c r="L107" s="239" t="str" cm="1">
        <f t="array" ref="L107">IF(ISERROR(INDEX(I_LoE_Hierachy_Evidence_Examples,_xlfn.XMATCH($H107,I_LoE_Hierachy_L2Name,0))),"",INDEX(I_LoE_Hierachy_Evidence_Examples,_xlfn.XMATCH($H107,I_LoE_Hierachy_L2Name,0)))</f>
        <v>Communication from Defence Resources
Third Order Assumptions (3OA) and Master Data Assumptions List (MDAL), Historic Trend Analysis, Assumptions and Dependencies Management tool (ADaM) report.</v>
      </c>
      <c r="M107" s="85"/>
      <c r="N107" s="240" t="str" cm="1">
        <f t="array" ref="N107">INDEX(I_LoE_Hierachy_Guidance_Links,MATCH($H107,LEFT(I_LoE_Hierachy_L2Name,255),0),1)</f>
        <v>Cost Management Good Practice, Guidance &amp; Processes - F2</v>
      </c>
      <c r="O107" s="238" t="str" cm="1">
        <f t="array" ref="O107">INDEX(I_LoE_Hierachy_Guidance_Links,MATCH($H107,LEFT(I_LoE_Hierachy_L2Name,255),0),2)</f>
        <v>Affordability and ABL  - F16</v>
      </c>
      <c r="P107" s="238" cm="1">
        <f t="array" ref="P107">INDEX(I_LoE_Hierachy_Guidance_Links,MATCH($H107,LEFT(I_LoE_Hierachy_L2Name,255),0),3)</f>
        <v>0</v>
      </c>
      <c r="Q107" s="238" cm="1">
        <f t="array" ref="Q107">INDEX(I_LoE_Hierachy_Guidance_Links,MATCH($H107,LEFT(I_LoE_Hierachy_L2Name,255),0),4)</f>
        <v>0</v>
      </c>
      <c r="R107" s="238" cm="1">
        <f t="array" ref="R107">INDEX(I_LoE_Hierachy_Guidance_Links,MATCH($H107,LEFT(I_LoE_Hierachy_L2Name,255),0),5)</f>
        <v>0</v>
      </c>
      <c r="S107" s="238" cm="1">
        <f t="array" ref="S107">INDEX(I_LoE_Hierachy_Guidance_Links,MATCH($H107,LEFT(I_LoE_Hierachy_L2Name,255),0),6)</f>
        <v>0</v>
      </c>
      <c r="T107" s="238" cm="1">
        <f t="array" ref="T107">INDEX(I_LoE_Hierachy_Guidance_Links,MATCH($H107,LEFT(I_LoE_Hierachy_L2Name,255),0),7)</f>
        <v>0</v>
      </c>
      <c r="U107" s="74"/>
      <c r="V107" s="449" t="s">
        <v>217</v>
      </c>
      <c r="W107" s="449" t="s">
        <v>217</v>
      </c>
      <c r="X107" s="449" t="s">
        <v>217</v>
      </c>
      <c r="Y107" s="449" t="s">
        <v>217</v>
      </c>
      <c r="Z107" s="449" t="s">
        <v>217</v>
      </c>
      <c r="AA107" s="449" t="s">
        <v>217</v>
      </c>
      <c r="AB107" s="70"/>
      <c r="AC107" s="6"/>
      <c r="AD107" s="522" t="s">
        <v>218</v>
      </c>
      <c r="AE107" s="522" t="s">
        <v>217</v>
      </c>
      <c r="AF107" s="522" t="s">
        <v>217</v>
      </c>
      <c r="AG107" s="70"/>
      <c r="AH107" s="6"/>
      <c r="AI107" s="243" t="str" cm="1">
        <f t="array" ref="AI107">_xlfn.TEXTJOIN(" ; ",TRUE,_xlfn._xlws.FILTER(V$12:AF$12,V107:AF107="Yes","LoE is never called"))</f>
        <v>Equipment ; ICT ; Infrastructure ; Policy ; Service ; Support ; OBC/ OBC RN ;  FBC/ FBC RN</v>
      </c>
      <c r="AJ107" s="6"/>
      <c r="AK107" s="38"/>
      <c r="AL107" s="6"/>
      <c r="AM107" s="523" cm="1">
        <f t="array" ref="AM107">SUM(IF(ISBLANK(V107:AA107),1,0))</f>
        <v>0</v>
      </c>
      <c r="AN107" s="523" cm="1">
        <f t="array" ref="AN107">SUM(IF(ISBLANK(AD107:AF107),1,0))</f>
        <v>0</v>
      </c>
      <c r="AO107" s="6"/>
      <c r="AP107" s="432"/>
    </row>
    <row r="108" spans="1:42" ht="24.65" customHeight="1" x14ac:dyDescent="0.35">
      <c r="A108" s="80">
        <f t="shared" si="2"/>
        <v>0</v>
      </c>
      <c r="B108" s="6"/>
      <c r="C108" s="418">
        <f t="shared" si="3"/>
        <v>96</v>
      </c>
      <c r="D108" s="237" t="str" cm="1">
        <f t="array" ref="D108">IF(ISERROR(INDEX(I_LoE_Hierachy_L1Name,_xlfn.XMATCH('Input - LOEList (Admin)'!H108,I_LoE_Hierachy_L2Name,0))),"",INDEX(I_LoE_Hierachy_L1Name,_xlfn.XMATCH('Input - LOEList (Admin)'!H108,I_LoE_Hierachy_L2Name,0)))</f>
        <v>Is there suitable evidence to demonstrate that the estimated cost associated with the next acquisition phase is affordable?</v>
      </c>
      <c r="E108" s="237" t="str" cm="1">
        <f t="array" ref="E108">IF(ISERROR(INDEX(I_LoE_Hierachy_Case,_xlfn.XMATCH($H108,I_LoE_Hierachy_L2Name,0))),"",INDEX(I_LoE_Hierachy_Case,_xlfn.XMATCH($H108,I_LoE_Hierachy_L2Name,0)))</f>
        <v>Financial</v>
      </c>
      <c r="F108" s="238" t="str" cm="1">
        <f t="array" ref="F108">IF(ISERROR(INDEX(I_LoE_Hierachy_L1_Function,_xlfn.XMATCH($H108,I_LoE_Hierachy_L2Name,0))),"",INDEX(I_LoE_Hierachy_L1_Function,_xlfn.XMATCH($H108,I_LoE_Hierachy_L2Name,0)))</f>
        <v>Core - Finance</v>
      </c>
      <c r="G108" s="237" t="str" cm="1">
        <f t="array" ref="G108">IF(ISERROR(INDEX(I_LoE_Hierachy_L2_Function,_xlfn.XMATCH($H108,I_LoE_Hierachy_L2Name,0))),"",INDEX(I_LoE_Hierachy_L2_Function,_xlfn.XMATCH($H108,I_LoE_Hierachy_L2Name,0)))</f>
        <v>Affordability</v>
      </c>
      <c r="H108" s="519" t="str">
        <v>For  next phase  for any funding shortfalls (total and/or profile) is there evidence for how these shortfalls will be addressed and the impact that this may have of TLB/Department plans?</v>
      </c>
      <c r="I108" s="236" t="str">
        <f>VLOOKUP($H108,'Input - LOE Hierarchy (Admin)'!$L$13:$R$460,2, FALSE)</f>
        <v>N</v>
      </c>
      <c r="J108" s="260" t="str">
        <f>VLOOKUP($H108,'Input - LOE Hierarchy (Admin)'!$L$13:$R$460,4, FALSE)</f>
        <v>N</v>
      </c>
      <c r="K108" s="520">
        <f>IFERROR(MATCH($H108,'LOE Hierarchy'!$I$11:$I$460, 0),"")</f>
        <v>265</v>
      </c>
      <c r="L108" s="239" t="str" cm="1">
        <f t="array" ref="L108">IF(ISERROR(INDEX(I_LoE_Hierachy_Evidence_Examples,_xlfn.XMATCH($H108,I_LoE_Hierachy_L2Name,0))),"",INDEX(I_LoE_Hierachy_Evidence_Examples,_xlfn.XMATCH($H108,I_LoE_Hierachy_L2Name,0)))</f>
        <v>Communication from Defence Resources
Third Order Assumptions (3OA) and Master Data Assumptions List (MDAL), Historic Trend Analysis, Assumptions and Dependencies Management tool (ADaM) report.</v>
      </c>
      <c r="M108" s="85"/>
      <c r="N108" s="240" t="str" cm="1">
        <f t="array" ref="N108">INDEX(I_LoE_Hierachy_Guidance_Links,MATCH($H108,LEFT(I_LoE_Hierachy_L2Name,255),0),1)</f>
        <v>Cost Management Good Practice, Guidance &amp; Processes - F2</v>
      </c>
      <c r="O108" s="238" t="str" cm="1">
        <f t="array" ref="O108">INDEX(I_LoE_Hierachy_Guidance_Links,MATCH($H108,LEFT(I_LoE_Hierachy_L2Name,255),0),2)</f>
        <v>Affordability and ABL  - F16</v>
      </c>
      <c r="P108" s="238" cm="1">
        <f t="array" ref="P108">INDEX(I_LoE_Hierachy_Guidance_Links,MATCH($H108,LEFT(I_LoE_Hierachy_L2Name,255),0),3)</f>
        <v>0</v>
      </c>
      <c r="Q108" s="238" cm="1">
        <f t="array" ref="Q108">INDEX(I_LoE_Hierachy_Guidance_Links,MATCH($H108,LEFT(I_LoE_Hierachy_L2Name,255),0),4)</f>
        <v>0</v>
      </c>
      <c r="R108" s="238" cm="1">
        <f t="array" ref="R108">INDEX(I_LoE_Hierachy_Guidance_Links,MATCH($H108,LEFT(I_LoE_Hierachy_L2Name,255),0),5)</f>
        <v>0</v>
      </c>
      <c r="S108" s="238" cm="1">
        <f t="array" ref="S108">INDEX(I_LoE_Hierachy_Guidance_Links,MATCH($H108,LEFT(I_LoE_Hierachy_L2Name,255),0),6)</f>
        <v>0</v>
      </c>
      <c r="T108" s="238" cm="1">
        <f t="array" ref="T108">INDEX(I_LoE_Hierachy_Guidance_Links,MATCH($H108,LEFT(I_LoE_Hierachy_L2Name,255),0),7)</f>
        <v>0</v>
      </c>
      <c r="U108" s="74"/>
      <c r="V108" s="449" t="s">
        <v>217</v>
      </c>
      <c r="W108" s="449" t="s">
        <v>217</v>
      </c>
      <c r="X108" s="449" t="s">
        <v>217</v>
      </c>
      <c r="Y108" s="449" t="s">
        <v>217</v>
      </c>
      <c r="Z108" s="449" t="s">
        <v>217</v>
      </c>
      <c r="AA108" s="449" t="s">
        <v>217</v>
      </c>
      <c r="AB108" s="70"/>
      <c r="AC108" s="6"/>
      <c r="AD108" s="524" t="s">
        <v>218</v>
      </c>
      <c r="AE108" s="524" t="s">
        <v>217</v>
      </c>
      <c r="AF108" s="524" t="s">
        <v>217</v>
      </c>
      <c r="AG108" s="70"/>
      <c r="AH108" s="6"/>
      <c r="AI108" s="243" t="str" cm="1">
        <f t="array" ref="AI108">_xlfn.TEXTJOIN(" ; ",TRUE,_xlfn._xlws.FILTER(V$12:AF$12,V108:AF108="Yes","LoE is never called"))</f>
        <v>Equipment ; ICT ; Infrastructure ; Policy ; Service ; Support ; OBC/ OBC RN ;  FBC/ FBC RN</v>
      </c>
      <c r="AJ108" s="6"/>
      <c r="AK108" s="38"/>
      <c r="AL108" s="6"/>
      <c r="AM108" s="523" cm="1">
        <f t="array" ref="AM108">SUM(IF(ISBLANK(V108:AA108),1,0))</f>
        <v>0</v>
      </c>
      <c r="AN108" s="523" cm="1">
        <f t="array" ref="AN108">SUM(IF(ISBLANK(AD108:AF108),1,0))</f>
        <v>0</v>
      </c>
      <c r="AO108" s="6"/>
      <c r="AP108" s="432"/>
    </row>
    <row r="109" spans="1:42" ht="24.65" customHeight="1" x14ac:dyDescent="0.35">
      <c r="A109" s="80">
        <f t="shared" si="2"/>
        <v>0</v>
      </c>
      <c r="B109" s="6"/>
      <c r="C109" s="418">
        <f t="shared" si="3"/>
        <v>97</v>
      </c>
      <c r="D109" s="237" t="str" cm="1">
        <f t="array" ref="D109">IF(ISERROR(INDEX(I_LoE_Hierachy_L1Name,_xlfn.XMATCH('Input - LOEList (Admin)'!H109,I_LoE_Hierachy_L2Name,0))),"",INDEX(I_LoE_Hierachy_L1Name,_xlfn.XMATCH('Input - LOEList (Admin)'!H109,I_LoE_Hierachy_L2Name,0)))</f>
        <v>Is there suitable evidence to demonstrate that estimated cost of the programme whole-life cost affordable?</v>
      </c>
      <c r="E109" s="237" t="str" cm="1">
        <f t="array" ref="E109">IF(ISERROR(INDEX(I_LoE_Hierachy_Case,_xlfn.XMATCH($H109,I_LoE_Hierachy_L2Name,0))),"",INDEX(I_LoE_Hierachy_Case,_xlfn.XMATCH($H109,I_LoE_Hierachy_L2Name,0)))</f>
        <v>Financial</v>
      </c>
      <c r="F109" s="238" t="str" cm="1">
        <f t="array" ref="F109">IF(ISERROR(INDEX(I_LoE_Hierachy_L1_Function,_xlfn.XMATCH($H109,I_LoE_Hierachy_L2Name,0))),"",INDEX(I_LoE_Hierachy_L1_Function,_xlfn.XMATCH($H109,I_LoE_Hierachy_L2Name,0)))</f>
        <v>Core - Finance</v>
      </c>
      <c r="G109" s="237" t="str" cm="1">
        <f t="array" ref="G109">IF(ISERROR(INDEX(I_LoE_Hierachy_L2_Function,_xlfn.XMATCH($H109,I_LoE_Hierachy_L2Name,0))),"",INDEX(I_LoE_Hierachy_L2_Function,_xlfn.XMATCH($H109,I_LoE_Hierachy_L2Name,0)))</f>
        <v>Affordability</v>
      </c>
      <c r="H109" s="519" t="str">
        <v>For WLC is there evidence that the identified funding provision lines are correct and using the correct ABC reference year?</v>
      </c>
      <c r="I109" s="236" t="str">
        <f>VLOOKUP($H109,'Input - LOE Hierarchy (Admin)'!$L$13:$R$460,2, FALSE)</f>
        <v>N</v>
      </c>
      <c r="J109" s="260" t="str">
        <f>VLOOKUP($H109,'Input - LOE Hierarchy (Admin)'!$L$13:$R$460,4, FALSE)</f>
        <v>N</v>
      </c>
      <c r="K109" s="520">
        <f>IFERROR(MATCH($H109,'LOE Hierarchy'!$I$11:$I$460, 0),"")</f>
        <v>266</v>
      </c>
      <c r="L109" s="239" t="str" cm="1">
        <f t="array" ref="L109">IF(ISERROR(INDEX(I_LoE_Hierachy_Evidence_Examples,_xlfn.XMATCH($H109,I_LoE_Hierachy_L2Name,0))),"",INDEX(I_LoE_Hierachy_Evidence_Examples,_xlfn.XMATCH($H109,I_LoE_Hierachy_L2Name,0)))</f>
        <v>Confirmatory email from Defence Resources</v>
      </c>
      <c r="M109" s="85"/>
      <c r="N109" s="240" t="str" cm="1">
        <f t="array" ref="N109">INDEX(I_LoE_Hierachy_Guidance_Links,MATCH($H109,LEFT(I_LoE_Hierachy_L2Name,255),0),1)</f>
        <v>Cost Management Good Practice, Guidance &amp; Processes - F2</v>
      </c>
      <c r="O109" s="238" t="str" cm="1">
        <f t="array" ref="O109">INDEX(I_LoE_Hierachy_Guidance_Links,MATCH($H109,LEFT(I_LoE_Hierachy_L2Name,255),0),2)</f>
        <v>Affordability and ABL  - F16</v>
      </c>
      <c r="P109" s="238" cm="1">
        <f t="array" ref="P109">INDEX(I_LoE_Hierachy_Guidance_Links,MATCH($H109,LEFT(I_LoE_Hierachy_L2Name,255),0),3)</f>
        <v>0</v>
      </c>
      <c r="Q109" s="238" cm="1">
        <f t="array" ref="Q109">INDEX(I_LoE_Hierachy_Guidance_Links,MATCH($H109,LEFT(I_LoE_Hierachy_L2Name,255),0),4)</f>
        <v>0</v>
      </c>
      <c r="R109" s="238" cm="1">
        <f t="array" ref="R109">INDEX(I_LoE_Hierachy_Guidance_Links,MATCH($H109,LEFT(I_LoE_Hierachy_L2Name,255),0),5)</f>
        <v>0</v>
      </c>
      <c r="S109" s="238" cm="1">
        <f t="array" ref="S109">INDEX(I_LoE_Hierachy_Guidance_Links,MATCH($H109,LEFT(I_LoE_Hierachy_L2Name,255),0),6)</f>
        <v>0</v>
      </c>
      <c r="T109" s="238" cm="1">
        <f t="array" ref="T109">INDEX(I_LoE_Hierachy_Guidance_Links,MATCH($H109,LEFT(I_LoE_Hierachy_L2Name,255),0),7)</f>
        <v>0</v>
      </c>
      <c r="U109" s="74"/>
      <c r="V109" s="449" t="s">
        <v>217</v>
      </c>
      <c r="W109" s="449" t="s">
        <v>217</v>
      </c>
      <c r="X109" s="449" t="s">
        <v>217</v>
      </c>
      <c r="Y109" s="449" t="s">
        <v>217</v>
      </c>
      <c r="Z109" s="449" t="s">
        <v>217</v>
      </c>
      <c r="AA109" s="449" t="s">
        <v>217</v>
      </c>
      <c r="AB109" s="70"/>
      <c r="AC109" s="6"/>
      <c r="AD109" s="524" t="s">
        <v>218</v>
      </c>
      <c r="AE109" s="524" t="s">
        <v>217</v>
      </c>
      <c r="AF109" s="524" t="s">
        <v>217</v>
      </c>
      <c r="AG109" s="70"/>
      <c r="AH109" s="6"/>
      <c r="AI109" s="243" t="str" cm="1">
        <f t="array" ref="AI109">_xlfn.TEXTJOIN(" ; ",TRUE,_xlfn._xlws.FILTER(V$12:AF$12,V109:AF109="Yes","LoE is never called"))</f>
        <v>Equipment ; ICT ; Infrastructure ; Policy ; Service ; Support ; OBC/ OBC RN ;  FBC/ FBC RN</v>
      </c>
      <c r="AJ109" s="6"/>
      <c r="AK109" s="38"/>
      <c r="AL109" s="6"/>
      <c r="AM109" s="523" cm="1">
        <f t="array" ref="AM109">SUM(IF(ISBLANK(V109:AA109),1,0))</f>
        <v>0</v>
      </c>
      <c r="AN109" s="523" cm="1">
        <f t="array" ref="AN109">SUM(IF(ISBLANK(AD109:AF109),1,0))</f>
        <v>0</v>
      </c>
      <c r="AO109" s="6"/>
      <c r="AP109" s="432"/>
    </row>
    <row r="110" spans="1:42" ht="24.65" customHeight="1" x14ac:dyDescent="0.35">
      <c r="A110" s="80">
        <f t="shared" si="2"/>
        <v>0</v>
      </c>
      <c r="B110" s="6"/>
      <c r="C110" s="418">
        <f t="shared" si="3"/>
        <v>98</v>
      </c>
      <c r="D110" s="237" t="str" cm="1">
        <f t="array" ref="D110">IF(ISERROR(INDEX(I_LoE_Hierachy_L1Name,_xlfn.XMATCH('Input - LOEList (Admin)'!H110,I_LoE_Hierachy_L2Name,0))),"",INDEX(I_LoE_Hierachy_L1Name,_xlfn.XMATCH('Input - LOEList (Admin)'!H110,I_LoE_Hierachy_L2Name,0)))</f>
        <v>Is there suitable evidence to demonstrate that estimated cost of the programme whole-life cost affordable?</v>
      </c>
      <c r="E110" s="237" t="str" cm="1">
        <f t="array" ref="E110">IF(ISERROR(INDEX(I_LoE_Hierachy_Case,_xlfn.XMATCH($H110,I_LoE_Hierachy_L2Name,0))),"",INDEX(I_LoE_Hierachy_Case,_xlfn.XMATCH($H110,I_LoE_Hierachy_L2Name,0)))</f>
        <v>Financial</v>
      </c>
      <c r="F110" s="238" t="str" cm="1">
        <f t="array" ref="F110">IF(ISERROR(INDEX(I_LoE_Hierachy_L1_Function,_xlfn.XMATCH($H110,I_LoE_Hierachy_L2Name,0))),"",INDEX(I_LoE_Hierachy_L1_Function,_xlfn.XMATCH($H110,I_LoE_Hierachy_L2Name,0)))</f>
        <v>Core - Finance</v>
      </c>
      <c r="G110" s="237" t="str" cm="1">
        <f t="array" ref="G110">IF(ISERROR(INDEX(I_LoE_Hierachy_L2_Function,_xlfn.XMATCH($H110,I_LoE_Hierachy_L2Name,0))),"",INDEX(I_LoE_Hierachy_L2_Function,_xlfn.XMATCH($H110,I_LoE_Hierachy_L2Name,0)))</f>
        <v>Affordability</v>
      </c>
      <c r="H110" s="519" t="str">
        <v xml:space="preserve">For WLC is there evidence that the forecast funding requirement is affordable? </v>
      </c>
      <c r="I110" s="236" t="str">
        <f>VLOOKUP($H110,'Input - LOE Hierarchy (Admin)'!$L$13:$R$460,2, FALSE)</f>
        <v>N</v>
      </c>
      <c r="J110" s="260" t="str">
        <f>VLOOKUP($H110,'Input - LOE Hierarchy (Admin)'!$L$13:$R$460,4, FALSE)</f>
        <v>N</v>
      </c>
      <c r="K110" s="520">
        <f>IFERROR(MATCH($H110,'LOE Hierarchy'!$I$11:$I$460, 0),"")</f>
        <v>267</v>
      </c>
      <c r="L110" s="239" t="str" cm="1">
        <f t="array" ref="L110">IF(ISERROR(INDEX(I_LoE_Hierachy_Evidence_Examples,_xlfn.XMATCH($H110,I_LoE_Hierachy_L2Name,0))),"",INDEX(I_LoE_Hierachy_Evidence_Examples,_xlfn.XMATCH($H110,I_LoE_Hierachy_L2Name,0)))</f>
        <v>Communication from Defence Resources
Third Order Assumptions (3OA) and Master Data Assumptions List (MDAL), Historic Trend Analysis, Assumptions and Dependencies Management tool (ADaM) report.</v>
      </c>
      <c r="M110" s="85"/>
      <c r="N110" s="240" t="str" cm="1">
        <f t="array" ref="N110">INDEX(I_LoE_Hierachy_Guidance_Links,MATCH($H110,LEFT(I_LoE_Hierachy_L2Name,255),0),1)</f>
        <v>Cost Management Good Practice, Guidance &amp; Processes - F2</v>
      </c>
      <c r="O110" s="238" t="str" cm="1">
        <f t="array" ref="O110">INDEX(I_LoE_Hierachy_Guidance_Links,MATCH($H110,LEFT(I_LoE_Hierachy_L2Name,255),0),2)</f>
        <v>Affordability and ABL  - F16</v>
      </c>
      <c r="P110" s="238" cm="1">
        <f t="array" ref="P110">INDEX(I_LoE_Hierachy_Guidance_Links,MATCH($H110,LEFT(I_LoE_Hierachy_L2Name,255),0),3)</f>
        <v>0</v>
      </c>
      <c r="Q110" s="238" cm="1">
        <f t="array" ref="Q110">INDEX(I_LoE_Hierachy_Guidance_Links,MATCH($H110,LEFT(I_LoE_Hierachy_L2Name,255),0),4)</f>
        <v>0</v>
      </c>
      <c r="R110" s="238" cm="1">
        <f t="array" ref="R110">INDEX(I_LoE_Hierachy_Guidance_Links,MATCH($H110,LEFT(I_LoE_Hierachy_L2Name,255),0),5)</f>
        <v>0</v>
      </c>
      <c r="S110" s="238" cm="1">
        <f t="array" ref="S110">INDEX(I_LoE_Hierachy_Guidance_Links,MATCH($H110,LEFT(I_LoE_Hierachy_L2Name,255),0),6)</f>
        <v>0</v>
      </c>
      <c r="T110" s="238" cm="1">
        <f t="array" ref="T110">INDEX(I_LoE_Hierachy_Guidance_Links,MATCH($H110,LEFT(I_LoE_Hierachy_L2Name,255),0),7)</f>
        <v>0</v>
      </c>
      <c r="U110" s="74"/>
      <c r="V110" s="525" t="s">
        <v>217</v>
      </c>
      <c r="W110" s="525" t="s">
        <v>217</v>
      </c>
      <c r="X110" s="525" t="s">
        <v>217</v>
      </c>
      <c r="Y110" s="525" t="s">
        <v>217</v>
      </c>
      <c r="Z110" s="525" t="s">
        <v>217</v>
      </c>
      <c r="AA110" s="525" t="s">
        <v>217</v>
      </c>
      <c r="AB110" s="70"/>
      <c r="AC110" s="6"/>
      <c r="AD110" s="524" t="s">
        <v>218</v>
      </c>
      <c r="AE110" s="524" t="s">
        <v>217</v>
      </c>
      <c r="AF110" s="524" t="s">
        <v>217</v>
      </c>
      <c r="AG110" s="70"/>
      <c r="AH110" s="6"/>
      <c r="AI110" s="243" t="str" cm="1">
        <f t="array" ref="AI110">_xlfn.TEXTJOIN(" ; ",TRUE,_xlfn._xlws.FILTER(V$12:AF$12,V110:AF110="Yes","LoE is never called"))</f>
        <v>Equipment ; ICT ; Infrastructure ; Policy ; Service ; Support ; OBC/ OBC RN ;  FBC/ FBC RN</v>
      </c>
      <c r="AJ110" s="6"/>
      <c r="AK110" s="38"/>
      <c r="AL110" s="6"/>
      <c r="AM110" s="523" cm="1">
        <f t="array" ref="AM110">SUM(IF(ISBLANK(V110:AA110),1,0))</f>
        <v>0</v>
      </c>
      <c r="AN110" s="523" cm="1">
        <f t="array" ref="AN110">SUM(IF(ISBLANK(AD110:AF110),1,0))</f>
        <v>0</v>
      </c>
      <c r="AO110" s="6"/>
      <c r="AP110" s="432"/>
    </row>
    <row r="111" spans="1:42" ht="24.65" customHeight="1" x14ac:dyDescent="0.35">
      <c r="A111" s="80">
        <f t="shared" si="2"/>
        <v>0</v>
      </c>
      <c r="B111" s="6"/>
      <c r="C111" s="418">
        <f t="shared" si="3"/>
        <v>99</v>
      </c>
      <c r="D111" s="237" t="str" cm="1">
        <f t="array" ref="D111">IF(ISERROR(INDEX(I_LoE_Hierachy_L1Name,_xlfn.XMATCH('Input - LOEList (Admin)'!H111,I_LoE_Hierachy_L2Name,0))),"",INDEX(I_LoE_Hierachy_L1Name,_xlfn.XMATCH('Input - LOEList (Admin)'!H111,I_LoE_Hierachy_L2Name,0)))</f>
        <v>Is there suitable evidence to demonstrate that estimated cost of the programme whole-life cost affordable?</v>
      </c>
      <c r="E111" s="237" t="str" cm="1">
        <f t="array" ref="E111">IF(ISERROR(INDEX(I_LoE_Hierachy_Case,_xlfn.XMATCH($H111,I_LoE_Hierachy_L2Name,0))),"",INDEX(I_LoE_Hierachy_Case,_xlfn.XMATCH($H111,I_LoE_Hierachy_L2Name,0)))</f>
        <v>Financial</v>
      </c>
      <c r="F111" s="238" t="str" cm="1">
        <f t="array" ref="F111">IF(ISERROR(INDEX(I_LoE_Hierachy_L1_Function,_xlfn.XMATCH($H111,I_LoE_Hierachy_L2Name,0))),"",INDEX(I_LoE_Hierachy_L1_Function,_xlfn.XMATCH($H111,I_LoE_Hierachy_L2Name,0)))</f>
        <v>Core - Finance</v>
      </c>
      <c r="G111" s="237" t="str" cm="1">
        <f t="array" ref="G111">IF(ISERROR(INDEX(I_LoE_Hierachy_L2_Function,_xlfn.XMATCH($H111,I_LoE_Hierachy_L2Name,0))),"",INDEX(I_LoE_Hierachy_L2_Function,_xlfn.XMATCH($H111,I_LoE_Hierachy_L2Name,0)))</f>
        <v>Affordability</v>
      </c>
      <c r="H111" s="519" t="str">
        <v>For WLC for any funding shortfalls (total and/or profile) is there evidence for how these shortfalls will be addressed and the impact that this may have of TLB/Department plans?</v>
      </c>
      <c r="I111" s="236" t="str">
        <f>VLOOKUP($H111,'Input - LOE Hierarchy (Admin)'!$L$13:$R$460,2, FALSE)</f>
        <v>N</v>
      </c>
      <c r="J111" s="260" t="str">
        <f>VLOOKUP($H111,'Input - LOE Hierarchy (Admin)'!$L$13:$R$460,4, FALSE)</f>
        <v>N</v>
      </c>
      <c r="K111" s="520">
        <f>IFERROR(MATCH($H111,'LOE Hierarchy'!$I$11:$I$460, 0),"")</f>
        <v>268</v>
      </c>
      <c r="L111" s="239" t="str" cm="1">
        <f t="array" ref="L111">IF(ISERROR(INDEX(I_LoE_Hierachy_Evidence_Examples,_xlfn.XMATCH($H111,I_LoE_Hierachy_L2Name,0))),"",INDEX(I_LoE_Hierachy_Evidence_Examples,_xlfn.XMATCH($H111,I_LoE_Hierachy_L2Name,0)))</f>
        <v>Communication from Defence Resources
Third Order Assumptions (3OA) and Master Data Assumptions List (MDAL), Historic Trend Analysis, Assumptions and Dependencies Management tool (ADaM) report.</v>
      </c>
      <c r="M111" s="85"/>
      <c r="N111" s="240" t="str" cm="1">
        <f t="array" ref="N111">INDEX(I_LoE_Hierachy_Guidance_Links,MATCH($H111,LEFT(I_LoE_Hierachy_L2Name,255),0),1)</f>
        <v>Cost Management Good Practice, Guidance &amp; Processes - F2</v>
      </c>
      <c r="O111" s="238" t="str" cm="1">
        <f t="array" ref="O111">INDEX(I_LoE_Hierachy_Guidance_Links,MATCH($H111,LEFT(I_LoE_Hierachy_L2Name,255),0),2)</f>
        <v>Affordability and ABL  - F16</v>
      </c>
      <c r="P111" s="238" cm="1">
        <f t="array" ref="P111">INDEX(I_LoE_Hierachy_Guidance_Links,MATCH($H111,LEFT(I_LoE_Hierachy_L2Name,255),0),3)</f>
        <v>0</v>
      </c>
      <c r="Q111" s="238" cm="1">
        <f t="array" ref="Q111">INDEX(I_LoE_Hierachy_Guidance_Links,MATCH($H111,LEFT(I_LoE_Hierachy_L2Name,255),0),4)</f>
        <v>0</v>
      </c>
      <c r="R111" s="238" cm="1">
        <f t="array" ref="R111">INDEX(I_LoE_Hierachy_Guidance_Links,MATCH($H111,LEFT(I_LoE_Hierachy_L2Name,255),0),5)</f>
        <v>0</v>
      </c>
      <c r="S111" s="238" cm="1">
        <f t="array" ref="S111">INDEX(I_LoE_Hierachy_Guidance_Links,MATCH($H111,LEFT(I_LoE_Hierachy_L2Name,255),0),6)</f>
        <v>0</v>
      </c>
      <c r="T111" s="238" cm="1">
        <f t="array" ref="T111">INDEX(I_LoE_Hierachy_Guidance_Links,MATCH($H111,LEFT(I_LoE_Hierachy_L2Name,255),0),7)</f>
        <v>0</v>
      </c>
      <c r="U111" s="74"/>
      <c r="V111" s="525" t="s">
        <v>217</v>
      </c>
      <c r="W111" s="525" t="s">
        <v>217</v>
      </c>
      <c r="X111" s="525" t="s">
        <v>217</v>
      </c>
      <c r="Y111" s="525" t="s">
        <v>217</v>
      </c>
      <c r="Z111" s="525" t="s">
        <v>217</v>
      </c>
      <c r="AA111" s="525" t="s">
        <v>217</v>
      </c>
      <c r="AB111" s="70"/>
      <c r="AC111" s="6"/>
      <c r="AD111" s="524" t="s">
        <v>218</v>
      </c>
      <c r="AE111" s="524" t="s">
        <v>217</v>
      </c>
      <c r="AF111" s="524" t="s">
        <v>217</v>
      </c>
      <c r="AG111" s="70"/>
      <c r="AH111" s="6"/>
      <c r="AI111" s="243" t="str" cm="1">
        <f t="array" ref="AI111">_xlfn.TEXTJOIN(" ; ",TRUE,_xlfn._xlws.FILTER(V$12:AF$12,V111:AF111="Yes","LoE is never called"))</f>
        <v>Equipment ; ICT ; Infrastructure ; Policy ; Service ; Support ; OBC/ OBC RN ;  FBC/ FBC RN</v>
      </c>
      <c r="AJ111" s="6"/>
      <c r="AK111" s="38"/>
      <c r="AL111" s="6"/>
      <c r="AM111" s="523" cm="1">
        <f t="array" ref="AM111">SUM(IF(ISBLANK(V111:AA111),1,0))</f>
        <v>0</v>
      </c>
      <c r="AN111" s="523" cm="1">
        <f t="array" ref="AN111">SUM(IF(ISBLANK(AD111:AF111),1,0))</f>
        <v>0</v>
      </c>
      <c r="AO111" s="6"/>
      <c r="AP111" s="432"/>
    </row>
    <row r="112" spans="1:42" ht="24.65" customHeight="1" x14ac:dyDescent="0.35">
      <c r="A112" s="80">
        <f t="shared" si="2"/>
        <v>0</v>
      </c>
      <c r="B112" s="6"/>
      <c r="C112" s="418">
        <f t="shared" si="3"/>
        <v>100</v>
      </c>
      <c r="D112" s="237" t="str" cm="1">
        <f t="array" ref="D112">IF(ISERROR(INDEX(I_LoE_Hierachy_L1Name,_xlfn.XMATCH('Input - LOEList (Admin)'!H112,I_LoE_Hierachy_L2Name,0))),"",INDEX(I_LoE_Hierachy_L1Name,_xlfn.XMATCH('Input - LOEList (Admin)'!H112,I_LoE_Hierachy_L2Name,0)))</f>
        <v>Is there evidence that the programme's management arrangements are suitable and reflect the scope and scale of the programme?</v>
      </c>
      <c r="E112" s="237" t="str" cm="1">
        <f t="array" ref="E112">IF(ISERROR(INDEX(I_LoE_Hierachy_Case,_xlfn.XMATCH($H112,I_LoE_Hierachy_L2Name,0))),"",INDEX(I_LoE_Hierachy_Case,_xlfn.XMATCH($H112,I_LoE_Hierachy_L2Name,0)))</f>
        <v>Management</v>
      </c>
      <c r="F112" s="238" t="str" cm="1">
        <f t="array" ref="F112">IF(ISERROR(INDEX(I_LoE_Hierachy_L1_Function,_xlfn.XMATCH($H112,I_LoE_Hierachy_L2Name,0))),"",INDEX(I_LoE_Hierachy_L1_Function,_xlfn.XMATCH($H112,I_LoE_Hierachy_L2Name,0)))</f>
        <v>Core - Project Delivery</v>
      </c>
      <c r="G112" s="237" t="str" cm="1">
        <f t="array" ref="G112">IF(ISERROR(INDEX(I_LoE_Hierachy_L2_Function,_xlfn.XMATCH($H112,I_LoE_Hierachy_L2Name,0))),"",INDEX(I_LoE_Hierachy_L2_Function,_xlfn.XMATCH($H112,I_LoE_Hierachy_L2Name,0)))</f>
        <v>Requirement Engineering / Management</v>
      </c>
      <c r="H112" s="519" t="str">
        <v>Is there evidence of the Project/Programme/Portfolio boundary(ies) being appropriately defined?</v>
      </c>
      <c r="I112" s="236" t="str">
        <f>VLOOKUP($H112,'Input - LOE Hierarchy (Admin)'!$L$13:$R$460,2, FALSE)</f>
        <v>N</v>
      </c>
      <c r="J112" s="260" t="str">
        <f>VLOOKUP($H112,'Input - LOE Hierarchy (Admin)'!$L$13:$R$460,4, FALSE)</f>
        <v>N</v>
      </c>
      <c r="K112" s="520">
        <f>IFERROR(MATCH($H112,'LOE Hierarchy'!$I$11:$I$460, 0),"")</f>
        <v>269</v>
      </c>
      <c r="L112" s="239" t="str" cm="1">
        <f t="array" ref="L112">IF(ISERROR(INDEX(I_LoE_Hierachy_Evidence_Examples,_xlfn.XMATCH($H112,I_LoE_Hierachy_L2Name,0))),"",INDEX(I_LoE_Hierachy_Evidence_Examples,_xlfn.XMATCH($H112,I_LoE_Hierachy_L2Name,0)))</f>
        <v>Boundary illustration / articulation</v>
      </c>
      <c r="M112" s="85"/>
      <c r="N112" s="240" t="str" cm="1">
        <f t="array" ref="N112">INDEX(I_LoE_Hierachy_Guidance_Links,MATCH($H112,LEFT(I_LoE_Hierachy_L2Name,255),0),1)</f>
        <v>MOD P3M Principles - M1</v>
      </c>
      <c r="O112" s="238" cm="1">
        <f t="array" ref="O112">INDEX(I_LoE_Hierachy_Guidance_Links,MATCH($H112,LEFT(I_LoE_Hierachy_L2Name,255),0),2)</f>
        <v>0</v>
      </c>
      <c r="P112" s="238" cm="1">
        <f t="array" ref="P112">INDEX(I_LoE_Hierachy_Guidance_Links,MATCH($H112,LEFT(I_LoE_Hierachy_L2Name,255),0),3)</f>
        <v>0</v>
      </c>
      <c r="Q112" s="238" cm="1">
        <f t="array" ref="Q112">INDEX(I_LoE_Hierachy_Guidance_Links,MATCH($H112,LEFT(I_LoE_Hierachy_L2Name,255),0),4)</f>
        <v>0</v>
      </c>
      <c r="R112" s="238" cm="1">
        <f t="array" ref="R112">INDEX(I_LoE_Hierachy_Guidance_Links,MATCH($H112,LEFT(I_LoE_Hierachy_L2Name,255),0),5)</f>
        <v>0</v>
      </c>
      <c r="S112" s="238" cm="1">
        <f t="array" ref="S112">INDEX(I_LoE_Hierachy_Guidance_Links,MATCH($H112,LEFT(I_LoE_Hierachy_L2Name,255),0),6)</f>
        <v>0</v>
      </c>
      <c r="T112" s="238" cm="1">
        <f t="array" ref="T112">INDEX(I_LoE_Hierachy_Guidance_Links,MATCH($H112,LEFT(I_LoE_Hierachy_L2Name,255),0),7)</f>
        <v>0</v>
      </c>
      <c r="U112" s="74"/>
      <c r="V112" s="525" t="s">
        <v>217</v>
      </c>
      <c r="W112" s="525" t="s">
        <v>217</v>
      </c>
      <c r="X112" s="525" t="s">
        <v>217</v>
      </c>
      <c r="Y112" s="525" t="s">
        <v>217</v>
      </c>
      <c r="Z112" s="525" t="s">
        <v>217</v>
      </c>
      <c r="AA112" s="525" t="s">
        <v>217</v>
      </c>
      <c r="AB112" s="70"/>
      <c r="AC112" s="6"/>
      <c r="AD112" s="524" t="s">
        <v>217</v>
      </c>
      <c r="AE112" s="524" t="s">
        <v>217</v>
      </c>
      <c r="AF112" s="524" t="s">
        <v>217</v>
      </c>
      <c r="AG112" s="70"/>
      <c r="AH112" s="6"/>
      <c r="AI112" s="243" t="str" cm="1">
        <f t="array" ref="AI112">_xlfn.TEXTJOIN(" ; ",TRUE,_xlfn._xlws.FILTER(V$12:AF$12,V112:AF112="Yes","LoE is never called"))</f>
        <v>Equipment ; ICT ; Infrastructure ; Policy ; Service ; Support ; SOC/ SOC RN ; OBC/ OBC RN ;  FBC/ FBC RN</v>
      </c>
      <c r="AJ112" s="6"/>
      <c r="AK112" s="38"/>
      <c r="AL112" s="6"/>
      <c r="AM112" s="523" cm="1">
        <f t="array" ref="AM112">SUM(IF(ISBLANK(V112:AA112),1,0))</f>
        <v>0</v>
      </c>
      <c r="AN112" s="523" cm="1">
        <f t="array" ref="AN112">SUM(IF(ISBLANK(AD112:AF112),1,0))</f>
        <v>0</v>
      </c>
      <c r="AO112" s="6"/>
      <c r="AP112" s="432"/>
    </row>
    <row r="113" spans="1:42" ht="24.65" customHeight="1" x14ac:dyDescent="0.35">
      <c r="A113" s="80">
        <f t="shared" si="2"/>
        <v>0</v>
      </c>
      <c r="B113" s="6"/>
      <c r="C113" s="418">
        <f t="shared" si="3"/>
        <v>101</v>
      </c>
      <c r="D113" s="237" t="str" cm="1">
        <f t="array" ref="D113">IF(ISERROR(INDEX(I_LoE_Hierachy_L1Name,_xlfn.XMATCH('Input - LOEList (Admin)'!H113,I_LoE_Hierachy_L2Name,0))),"",INDEX(I_LoE_Hierachy_L1Name,_xlfn.XMATCH('Input - LOEList (Admin)'!H113,I_LoE_Hierachy_L2Name,0)))</f>
        <v>Is there evidence that the programme's management arrangements are suitable and reflect the scope and scale of the programme?</v>
      </c>
      <c r="E113" s="237" t="str" cm="1">
        <f t="array" ref="E113">IF(ISERROR(INDEX(I_LoE_Hierachy_Case,_xlfn.XMATCH($H113,I_LoE_Hierachy_L2Name,0))),"",INDEX(I_LoE_Hierachy_Case,_xlfn.XMATCH($H113,I_LoE_Hierachy_L2Name,0)))</f>
        <v>Management</v>
      </c>
      <c r="F113" s="238" t="str" cm="1">
        <f t="array" ref="F113">IF(ISERROR(INDEX(I_LoE_Hierachy_L1_Function,_xlfn.XMATCH($H113,I_LoE_Hierachy_L2Name,0))),"",INDEX(I_LoE_Hierachy_L1_Function,_xlfn.XMATCH($H113,I_LoE_Hierachy_L2Name,0)))</f>
        <v>Core - Project Delivery</v>
      </c>
      <c r="G113" s="237" t="str" cm="1">
        <f t="array" ref="G113">IF(ISERROR(INDEX(I_LoE_Hierachy_L2_Function,_xlfn.XMATCH($H113,I_LoE_Hierachy_L2Name,0))),"",INDEX(I_LoE_Hierachy_L2_Function,_xlfn.XMATCH($H113,I_LoE_Hierachy_L2Name,0)))</f>
        <v>Through-life Capability Management</v>
      </c>
      <c r="H113" s="519" t="str">
        <v>Is there evidence of a suitable through-life management approach being adopted?</v>
      </c>
      <c r="I113" s="236" t="str">
        <f>VLOOKUP($H113,'Input - LOE Hierarchy (Admin)'!$L$13:$R$460,2, FALSE)</f>
        <v>N</v>
      </c>
      <c r="J113" s="260" t="str">
        <f>VLOOKUP($H113,'Input - LOE Hierarchy (Admin)'!$L$13:$R$460,4, FALSE)</f>
        <v>N</v>
      </c>
      <c r="K113" s="520">
        <f>IFERROR(MATCH($H113,'LOE Hierarchy'!$I$11:$I$460, 0),"")</f>
        <v>270</v>
      </c>
      <c r="L113" s="239" t="str" cm="1">
        <f t="array" ref="L113">IF(ISERROR(INDEX(I_LoE_Hierachy_Evidence_Examples,_xlfn.XMATCH($H113,I_LoE_Hierachy_L2Name,0))),"",INDEX(I_LoE_Hierachy_Evidence_Examples,_xlfn.XMATCH($H113,I_LoE_Hierachy_L2Name,0)))</f>
        <v xml:space="preserve">Through Life Management Plan </v>
      </c>
      <c r="M113" s="85"/>
      <c r="N113" s="240" t="str" cm="1">
        <f t="array" ref="N113">INDEX(I_LoE_Hierachy_Guidance_Links,MATCH($H113,LEFT(I_LoE_Hierachy_L2Name,255),0),1)</f>
        <v>Through Life Management (TLM)  - M5</v>
      </c>
      <c r="O113" s="238" cm="1">
        <f t="array" ref="O113">INDEX(I_LoE_Hierachy_Guidance_Links,MATCH($H113,LEFT(I_LoE_Hierachy_L2Name,255),0),2)</f>
        <v>0</v>
      </c>
      <c r="P113" s="238" cm="1">
        <f t="array" ref="P113">INDEX(I_LoE_Hierachy_Guidance_Links,MATCH($H113,LEFT(I_LoE_Hierachy_L2Name,255),0),3)</f>
        <v>0</v>
      </c>
      <c r="Q113" s="238" cm="1">
        <f t="array" ref="Q113">INDEX(I_LoE_Hierachy_Guidance_Links,MATCH($H113,LEFT(I_LoE_Hierachy_L2Name,255),0),4)</f>
        <v>0</v>
      </c>
      <c r="R113" s="238" cm="1">
        <f t="array" ref="R113">INDEX(I_LoE_Hierachy_Guidance_Links,MATCH($H113,LEFT(I_LoE_Hierachy_L2Name,255),0),5)</f>
        <v>0</v>
      </c>
      <c r="S113" s="238" cm="1">
        <f t="array" ref="S113">INDEX(I_LoE_Hierachy_Guidance_Links,MATCH($H113,LEFT(I_LoE_Hierachy_L2Name,255),0),6)</f>
        <v>0</v>
      </c>
      <c r="T113" s="238" cm="1">
        <f t="array" ref="T113">INDEX(I_LoE_Hierachy_Guidance_Links,MATCH($H113,LEFT(I_LoE_Hierachy_L2Name,255),0),7)</f>
        <v>0</v>
      </c>
      <c r="U113" s="74"/>
      <c r="V113" s="525" t="s">
        <v>217</v>
      </c>
      <c r="W113" s="525" t="s">
        <v>217</v>
      </c>
      <c r="X113" s="525" t="s">
        <v>217</v>
      </c>
      <c r="Y113" s="525" t="s">
        <v>218</v>
      </c>
      <c r="Z113" s="525" t="s">
        <v>217</v>
      </c>
      <c r="AA113" s="525" t="s">
        <v>217</v>
      </c>
      <c r="AB113" s="70"/>
      <c r="AC113" s="6"/>
      <c r="AD113" s="524" t="s">
        <v>217</v>
      </c>
      <c r="AE113" s="524" t="s">
        <v>217</v>
      </c>
      <c r="AF113" s="524" t="s">
        <v>217</v>
      </c>
      <c r="AG113" s="70"/>
      <c r="AH113" s="6"/>
      <c r="AI113" s="243" t="str" cm="1">
        <f t="array" ref="AI113">_xlfn.TEXTJOIN(" ; ",TRUE,_xlfn._xlws.FILTER(V$12:AF$12,V113:AF113="Yes","LoE is never called"))</f>
        <v>Equipment ; ICT ; Infrastructure ; Service ; Support ; SOC/ SOC RN ; OBC/ OBC RN ;  FBC/ FBC RN</v>
      </c>
      <c r="AJ113" s="6"/>
      <c r="AK113" s="38"/>
      <c r="AL113" s="6"/>
      <c r="AM113" s="523" cm="1">
        <f t="array" ref="AM113">SUM(IF(ISBLANK(V113:AA113),1,0))</f>
        <v>0</v>
      </c>
      <c r="AN113" s="523" cm="1">
        <f t="array" ref="AN113">SUM(IF(ISBLANK(AD113:AF113),1,0))</f>
        <v>0</v>
      </c>
      <c r="AO113" s="6"/>
      <c r="AP113" s="432"/>
    </row>
    <row r="114" spans="1:42" ht="24.65" customHeight="1" x14ac:dyDescent="0.35">
      <c r="A114" s="80">
        <f t="shared" si="2"/>
        <v>0</v>
      </c>
      <c r="B114" s="6"/>
      <c r="C114" s="418">
        <f t="shared" si="3"/>
        <v>102</v>
      </c>
      <c r="D114" s="237" t="str" cm="1">
        <f t="array" ref="D114">IF(ISERROR(INDEX(I_LoE_Hierachy_L1Name,_xlfn.XMATCH('Input - LOEList (Admin)'!H114,I_LoE_Hierachy_L2Name,0))),"",INDEX(I_LoE_Hierachy_L1Name,_xlfn.XMATCH('Input - LOEList (Admin)'!H114,I_LoE_Hierachy_L2Name,0)))</f>
        <v>Is there evidence that the programme's management arrangements are suitable and reflect the scope and scale of the programme?</v>
      </c>
      <c r="E114" s="237" t="str" cm="1">
        <f t="array" ref="E114">IF(ISERROR(INDEX(I_LoE_Hierachy_Case,_xlfn.XMATCH($H114,I_LoE_Hierachy_L2Name,0))),"",INDEX(I_LoE_Hierachy_Case,_xlfn.XMATCH($H114,I_LoE_Hierachy_L2Name,0)))</f>
        <v>Management</v>
      </c>
      <c r="F114" s="238" t="str" cm="1">
        <f t="array" ref="F114">IF(ISERROR(INDEX(I_LoE_Hierachy_L1_Function,_xlfn.XMATCH($H114,I_LoE_Hierachy_L2Name,0))),"",INDEX(I_LoE_Hierachy_L1_Function,_xlfn.XMATCH($H114,I_LoE_Hierachy_L2Name,0)))</f>
        <v>Core - Project Delivery</v>
      </c>
      <c r="G114" s="237" t="str" cm="1">
        <f t="array" ref="G114">IF(ISERROR(INDEX(I_LoE_Hierachy_L2_Function,_xlfn.XMATCH($H114,I_LoE_Hierachy_L2Name,0))),"",INDEX(I_LoE_Hierachy_L2_Function,_xlfn.XMATCH($H114,I_LoE_Hierachy_L2Name,0)))</f>
        <v>Project  Management</v>
      </c>
      <c r="H114" s="519" t="str">
        <v>Is there evidence that appropriate assumptions (including cost assumptions) have been captured and there is a suitable audit trail?</v>
      </c>
      <c r="I114" s="236" t="str">
        <f>VLOOKUP($H114,'Input - LOE Hierarchy (Admin)'!$L$13:$R$460,2, FALSE)</f>
        <v>N</v>
      </c>
      <c r="J114" s="260" t="str">
        <f>VLOOKUP($H114,'Input - LOE Hierarchy (Admin)'!$L$13:$R$460,4, FALSE)</f>
        <v>N</v>
      </c>
      <c r="K114" s="520">
        <f>IFERROR(MATCH($H114,'LOE Hierarchy'!$I$11:$I$460, 0),"")</f>
        <v>271</v>
      </c>
      <c r="L114" s="239" t="str" cm="1">
        <f t="array" ref="L114">IF(ISERROR(INDEX(I_LoE_Hierachy_Evidence_Examples,_xlfn.XMATCH($H114,I_LoE_Hierachy_L2Name,0))),"",INDEX(I_LoE_Hierachy_Evidence_Examples,_xlfn.XMATCH($H114,I_LoE_Hierachy_L2Name,0)))</f>
        <v>Master Data and Assumption List (MDAL) / Cost Data and Assumptions List (CDAL)
Assumptions and Dependencies Management Tool (ADaM) Report</v>
      </c>
      <c r="M114" s="85"/>
      <c r="N114" s="240" t="str" cm="1">
        <f t="array" ref="N114">INDEX(I_LoE_Hierachy_Guidance_Links,MATCH($H114,LEFT(I_LoE_Hierachy_L2Name,255),0),1)</f>
        <v>Cost Data Assumptions List (CDAL) - M6</v>
      </c>
      <c r="O114" s="238" cm="1">
        <f t="array" ref="O114">INDEX(I_LoE_Hierachy_Guidance_Links,MATCH($H114,LEFT(I_LoE_Hierachy_L2Name,255),0),2)</f>
        <v>0</v>
      </c>
      <c r="P114" s="238" cm="1">
        <f t="array" ref="P114">INDEX(I_LoE_Hierachy_Guidance_Links,MATCH($H114,LEFT(I_LoE_Hierachy_L2Name,255),0),3)</f>
        <v>0</v>
      </c>
      <c r="Q114" s="238" cm="1">
        <f t="array" ref="Q114">INDEX(I_LoE_Hierachy_Guidance_Links,MATCH($H114,LEFT(I_LoE_Hierachy_L2Name,255),0),4)</f>
        <v>0</v>
      </c>
      <c r="R114" s="238" cm="1">
        <f t="array" ref="R114">INDEX(I_LoE_Hierachy_Guidance_Links,MATCH($H114,LEFT(I_LoE_Hierachy_L2Name,255),0),5)</f>
        <v>0</v>
      </c>
      <c r="S114" s="238" cm="1">
        <f t="array" ref="S114">INDEX(I_LoE_Hierachy_Guidance_Links,MATCH($H114,LEFT(I_LoE_Hierachy_L2Name,255),0),6)</f>
        <v>0</v>
      </c>
      <c r="T114" s="238" cm="1">
        <f t="array" ref="T114">INDEX(I_LoE_Hierachy_Guidance_Links,MATCH($H114,LEFT(I_LoE_Hierachy_L2Name,255),0),7)</f>
        <v>0</v>
      </c>
      <c r="U114" s="74"/>
      <c r="V114" s="525" t="s">
        <v>217</v>
      </c>
      <c r="W114" s="525" t="s">
        <v>217</v>
      </c>
      <c r="X114" s="525" t="s">
        <v>217</v>
      </c>
      <c r="Y114" s="525" t="s">
        <v>217</v>
      </c>
      <c r="Z114" s="525" t="s">
        <v>217</v>
      </c>
      <c r="AA114" s="525" t="s">
        <v>217</v>
      </c>
      <c r="AB114" s="70"/>
      <c r="AC114" s="6"/>
      <c r="AD114" s="524" t="s">
        <v>217</v>
      </c>
      <c r="AE114" s="524" t="s">
        <v>217</v>
      </c>
      <c r="AF114" s="524" t="s">
        <v>217</v>
      </c>
      <c r="AG114" s="70"/>
      <c r="AH114" s="6"/>
      <c r="AI114" s="243" t="str" cm="1">
        <f t="array" ref="AI114">_xlfn.TEXTJOIN(" ; ",TRUE,_xlfn._xlws.FILTER(V$12:AF$12,V114:AF114="Yes","LoE is never called"))</f>
        <v>Equipment ; ICT ; Infrastructure ; Policy ; Service ; Support ; SOC/ SOC RN ; OBC/ OBC RN ;  FBC/ FBC RN</v>
      </c>
      <c r="AJ114" s="6"/>
      <c r="AK114" s="38"/>
      <c r="AL114" s="6"/>
      <c r="AM114" s="523" cm="1">
        <f t="array" ref="AM114">SUM(IF(ISBLANK(V114:AA114),1,0))</f>
        <v>0</v>
      </c>
      <c r="AN114" s="523" cm="1">
        <f t="array" ref="AN114">SUM(IF(ISBLANK(AD114:AF114),1,0))</f>
        <v>0</v>
      </c>
      <c r="AO114" s="6"/>
      <c r="AP114" s="432"/>
    </row>
    <row r="115" spans="1:42" ht="24.65" customHeight="1" x14ac:dyDescent="0.35">
      <c r="A115" s="80">
        <f t="shared" si="2"/>
        <v>0</v>
      </c>
      <c r="B115" s="6"/>
      <c r="C115" s="418">
        <f t="shared" si="3"/>
        <v>103</v>
      </c>
      <c r="D115" s="237" t="str" cm="1">
        <f t="array" ref="D115">IF(ISERROR(INDEX(I_LoE_Hierachy_L1Name,_xlfn.XMATCH('Input - LOEList (Admin)'!H115,I_LoE_Hierachy_L2Name,0))),"",INDEX(I_LoE_Hierachy_L1Name,_xlfn.XMATCH('Input - LOEList (Admin)'!H115,I_LoE_Hierachy_L2Name,0)))</f>
        <v>Is there evidence that the programme's management arrangements are suitable and reflect the scope and scale of the programme?</v>
      </c>
      <c r="E115" s="237" t="str" cm="1">
        <f t="array" ref="E115">IF(ISERROR(INDEX(I_LoE_Hierachy_Case,_xlfn.XMATCH($H115,I_LoE_Hierachy_L2Name,0))),"",INDEX(I_LoE_Hierachy_Case,_xlfn.XMATCH($H115,I_LoE_Hierachy_L2Name,0)))</f>
        <v>Management</v>
      </c>
      <c r="F115" s="238" t="str" cm="1">
        <f t="array" ref="F115">IF(ISERROR(INDEX(I_LoE_Hierachy_L1_Function,_xlfn.XMATCH($H115,I_LoE_Hierachy_L2Name,0))),"",INDEX(I_LoE_Hierachy_L1_Function,_xlfn.XMATCH($H115,I_LoE_Hierachy_L2Name,0)))</f>
        <v>Core - Project Delivery</v>
      </c>
      <c r="G115" s="237" t="str" cm="1">
        <f t="array" ref="G115">IF(ISERROR(INDEX(I_LoE_Hierachy_L2_Function,_xlfn.XMATCH($H115,I_LoE_Hierachy_L2Name,0))),"",INDEX(I_LoE_Hierachy_L2_Function,_xlfn.XMATCH($H115,I_LoE_Hierachy_L2Name,0)))</f>
        <v>Governance</v>
      </c>
      <c r="H115" s="519" t="str">
        <v>Is there evidence that a fit-for-purpose governance regime is in place?</v>
      </c>
      <c r="I115" s="236" t="str">
        <f>VLOOKUP($H115,'Input - LOE Hierarchy (Admin)'!$L$13:$R$460,2, FALSE)</f>
        <v>Y</v>
      </c>
      <c r="J115" s="260" t="str">
        <f>VLOOKUP($H115,'Input - LOE Hierarchy (Admin)'!$L$13:$R$460,4, FALSE)</f>
        <v>N</v>
      </c>
      <c r="K115" s="520">
        <f>IFERROR(MATCH($H115,'LOE Hierarchy'!$I$11:$I$460, 0),"")</f>
        <v>272</v>
      </c>
      <c r="L115" s="239" t="str" cm="1">
        <f t="array" ref="L115">IF(ISERROR(INDEX(I_LoE_Hierachy_Evidence_Examples,_xlfn.XMATCH($H115,I_LoE_Hierachy_L2Name,0))),"",INDEX(I_LoE_Hierachy_Evidence_Examples,_xlfn.XMATCH($H115,I_LoE_Hierachy_L2Name,0)))</f>
        <v>Letter / Email of SRO appointment and acceptance
Diagram articulating the Governance Structure with supporting narrative where appropriate in the Business Case Responsible, Accountable, Consulted and Informed (RACI) Matrix Terms of Reference (TOR's)
Stakeholder List Programme / Project Management Plan
Governance Plan
Minutes / Record of Decisions from Boards, Working Groups, etc. during the last phase</v>
      </c>
      <c r="M115" s="85"/>
      <c r="N115" s="240" t="str" cm="1">
        <f t="array" ref="N115">INDEX(I_LoE_Hierachy_Guidance_Links,MATCH($H115,LEFT(I_LoE_Hierachy_L2Name,255),0),1)</f>
        <v>Project Governance  - M7</v>
      </c>
      <c r="O115" s="238" cm="1">
        <f t="array" ref="O115">INDEX(I_LoE_Hierachy_Guidance_Links,MATCH($H115,LEFT(I_LoE_Hierachy_L2Name,255),0),2)</f>
        <v>0</v>
      </c>
      <c r="P115" s="238" cm="1">
        <f t="array" ref="P115">INDEX(I_LoE_Hierachy_Guidance_Links,MATCH($H115,LEFT(I_LoE_Hierachy_L2Name,255),0),3)</f>
        <v>0</v>
      </c>
      <c r="Q115" s="238" cm="1">
        <f t="array" ref="Q115">INDEX(I_LoE_Hierachy_Guidance_Links,MATCH($H115,LEFT(I_LoE_Hierachy_L2Name,255),0),4)</f>
        <v>0</v>
      </c>
      <c r="R115" s="238" cm="1">
        <f t="array" ref="R115">INDEX(I_LoE_Hierachy_Guidance_Links,MATCH($H115,LEFT(I_LoE_Hierachy_L2Name,255),0),5)</f>
        <v>0</v>
      </c>
      <c r="S115" s="238" cm="1">
        <f t="array" ref="S115">INDEX(I_LoE_Hierachy_Guidance_Links,MATCH($H115,LEFT(I_LoE_Hierachy_L2Name,255),0),6)</f>
        <v>0</v>
      </c>
      <c r="T115" s="238" cm="1">
        <f t="array" ref="T115">INDEX(I_LoE_Hierachy_Guidance_Links,MATCH($H115,LEFT(I_LoE_Hierachy_L2Name,255),0),7)</f>
        <v>0</v>
      </c>
      <c r="U115" s="74"/>
      <c r="V115" s="525" t="s">
        <v>217</v>
      </c>
      <c r="W115" s="525" t="s">
        <v>217</v>
      </c>
      <c r="X115" s="525" t="s">
        <v>217</v>
      </c>
      <c r="Y115" s="525" t="s">
        <v>217</v>
      </c>
      <c r="Z115" s="525" t="s">
        <v>217</v>
      </c>
      <c r="AA115" s="525" t="s">
        <v>217</v>
      </c>
      <c r="AB115" s="70"/>
      <c r="AC115" s="6"/>
      <c r="AD115" s="524" t="s">
        <v>217</v>
      </c>
      <c r="AE115" s="524" t="s">
        <v>217</v>
      </c>
      <c r="AF115" s="524" t="s">
        <v>217</v>
      </c>
      <c r="AG115" s="70"/>
      <c r="AH115" s="6"/>
      <c r="AI115" s="243" t="str" cm="1">
        <f t="array" ref="AI115">_xlfn.TEXTJOIN(" ; ",TRUE,_xlfn._xlws.FILTER(V$12:AF$12,V115:AF115="Yes","LoE is never called"))</f>
        <v>Equipment ; ICT ; Infrastructure ; Policy ; Service ; Support ; SOC/ SOC RN ; OBC/ OBC RN ;  FBC/ FBC RN</v>
      </c>
      <c r="AJ115" s="6"/>
      <c r="AK115" s="38"/>
      <c r="AL115" s="6"/>
      <c r="AM115" s="523" cm="1">
        <f t="array" ref="AM115">SUM(IF(ISBLANK(V115:AA115),1,0))</f>
        <v>0</v>
      </c>
      <c r="AN115" s="523" cm="1">
        <f t="array" ref="AN115">SUM(IF(ISBLANK(AD115:AF115),1,0))</f>
        <v>0</v>
      </c>
      <c r="AO115" s="6"/>
      <c r="AP115" s="432"/>
    </row>
    <row r="116" spans="1:42" ht="24.65" customHeight="1" x14ac:dyDescent="0.35">
      <c r="A116" s="80">
        <f t="shared" si="2"/>
        <v>0</v>
      </c>
      <c r="B116" s="6"/>
      <c r="C116" s="418">
        <f t="shared" si="3"/>
        <v>104</v>
      </c>
      <c r="D116" s="237" t="str" cm="1">
        <f t="array" ref="D116">IF(ISERROR(INDEX(I_LoE_Hierachy_L1Name,_xlfn.XMATCH('Input - LOEList (Admin)'!H116,I_LoE_Hierachy_L2Name,0))),"",INDEX(I_LoE_Hierachy_L1Name,_xlfn.XMATCH('Input - LOEList (Admin)'!H116,I_LoE_Hierachy_L2Name,0)))</f>
        <v>Is there evidence that  the delivery management arrangements are suitable for the outputs being delivered?</v>
      </c>
      <c r="E116" s="237" t="str" cm="1">
        <f t="array" ref="E116">IF(ISERROR(INDEX(I_LoE_Hierachy_Case,_xlfn.XMATCH($H116,I_LoE_Hierachy_L2Name,0))),"",INDEX(I_LoE_Hierachy_Case,_xlfn.XMATCH($H116,I_LoE_Hierachy_L2Name,0)))</f>
        <v>Management</v>
      </c>
      <c r="F116" s="238" t="str" cm="1">
        <f t="array" ref="F116">IF(ISERROR(INDEX(I_LoE_Hierachy_L1_Function,_xlfn.XMATCH($H116,I_LoE_Hierachy_L2Name,0))),"",INDEX(I_LoE_Hierachy_L1_Function,_xlfn.XMATCH($H116,I_LoE_Hierachy_L2Name,0)))</f>
        <v>Core - Project Delivery</v>
      </c>
      <c r="G116" s="237" t="str" cm="1">
        <f t="array" ref="G116">IF(ISERROR(INDEX(I_LoE_Hierachy_L2_Function,_xlfn.XMATCH($H116,I_LoE_Hierachy_L2Name,0))),"",INDEX(I_LoE_Hierachy_L2_Function,_xlfn.XMATCH($H116,I_LoE_Hierachy_L2Name,0)))</f>
        <v>Project  Management</v>
      </c>
      <c r="H116" s="519" t="str">
        <v>Is there evidence of an appropriate approach being adopted for the delivery of the programme and its outputs (i.e. Spiral, Waterfall, Agile, Wagile, etc)?</v>
      </c>
      <c r="I116" s="236" t="str">
        <f>VLOOKUP($H116,'Input - LOE Hierarchy (Admin)'!$L$13:$R$460,2, FALSE)</f>
        <v>Y</v>
      </c>
      <c r="J116" s="260" t="str">
        <f>VLOOKUP($H116,'Input - LOE Hierarchy (Admin)'!$L$13:$R$460,4, FALSE)</f>
        <v>N</v>
      </c>
      <c r="K116" s="520">
        <f>IFERROR(MATCH($H116,'LOE Hierarchy'!$I$11:$I$460, 0),"")</f>
        <v>279</v>
      </c>
      <c r="L116" s="239" t="str" cm="1">
        <f t="array" ref="L116">IF(ISERROR(INDEX(I_LoE_Hierachy_Evidence_Examples,_xlfn.XMATCH($H116,I_LoE_Hierachy_L2Name,0))),"",INDEX(I_LoE_Hierachy_Evidence_Examples,_xlfn.XMATCH($H116,I_LoE_Hierachy_L2Name,0)))</f>
        <v>Programme Management Plan</v>
      </c>
      <c r="M116" s="85"/>
      <c r="N116" s="240" t="str" cm="1">
        <f t="array" ref="N116">INDEX(I_LoE_Hierachy_Guidance_Links,MATCH($H116,LEFT(I_LoE_Hierachy_L2Name,255),0),1)</f>
        <v>Project Management Plan - M8</v>
      </c>
      <c r="O116" s="238" cm="1">
        <f t="array" ref="O116">INDEX(I_LoE_Hierachy_Guidance_Links,MATCH($H116,LEFT(I_LoE_Hierachy_L2Name,255),0),2)</f>
        <v>0</v>
      </c>
      <c r="P116" s="238" cm="1">
        <f t="array" ref="P116">INDEX(I_LoE_Hierachy_Guidance_Links,MATCH($H116,LEFT(I_LoE_Hierachy_L2Name,255),0),3)</f>
        <v>0</v>
      </c>
      <c r="Q116" s="238" cm="1">
        <f t="array" ref="Q116">INDEX(I_LoE_Hierachy_Guidance_Links,MATCH($H116,LEFT(I_LoE_Hierachy_L2Name,255),0),4)</f>
        <v>0</v>
      </c>
      <c r="R116" s="238" cm="1">
        <f t="array" ref="R116">INDEX(I_LoE_Hierachy_Guidance_Links,MATCH($H116,LEFT(I_LoE_Hierachy_L2Name,255),0),5)</f>
        <v>0</v>
      </c>
      <c r="S116" s="238" cm="1">
        <f t="array" ref="S116">INDEX(I_LoE_Hierachy_Guidance_Links,MATCH($H116,LEFT(I_LoE_Hierachy_L2Name,255),0),6)</f>
        <v>0</v>
      </c>
      <c r="T116" s="238" cm="1">
        <f t="array" ref="T116">INDEX(I_LoE_Hierachy_Guidance_Links,MATCH($H116,LEFT(I_LoE_Hierachy_L2Name,255),0),7)</f>
        <v>0</v>
      </c>
      <c r="U116" s="74"/>
      <c r="V116" s="525" t="s">
        <v>217</v>
      </c>
      <c r="W116" s="525" t="s">
        <v>217</v>
      </c>
      <c r="X116" s="525" t="s">
        <v>217</v>
      </c>
      <c r="Y116" s="525" t="s">
        <v>217</v>
      </c>
      <c r="Z116" s="525" t="s">
        <v>217</v>
      </c>
      <c r="AA116" s="525" t="s">
        <v>217</v>
      </c>
      <c r="AB116" s="70"/>
      <c r="AC116" s="6"/>
      <c r="AD116" s="524" t="s">
        <v>217</v>
      </c>
      <c r="AE116" s="524" t="s">
        <v>217</v>
      </c>
      <c r="AF116" s="524" t="s">
        <v>217</v>
      </c>
      <c r="AG116" s="70"/>
      <c r="AH116" s="6"/>
      <c r="AI116" s="243" t="str" cm="1">
        <f t="array" ref="AI116">_xlfn.TEXTJOIN(" ; ",TRUE,_xlfn._xlws.FILTER(V$12:AF$12,V116:AF116="Yes","LoE is never called"))</f>
        <v>Equipment ; ICT ; Infrastructure ; Policy ; Service ; Support ; SOC/ SOC RN ; OBC/ OBC RN ;  FBC/ FBC RN</v>
      </c>
      <c r="AJ116" s="6"/>
      <c r="AK116" s="38"/>
      <c r="AL116" s="6"/>
      <c r="AM116" s="523" cm="1">
        <f t="array" ref="AM116">SUM(IF(ISBLANK(V116:AA116),1,0))</f>
        <v>0</v>
      </c>
      <c r="AN116" s="523" cm="1">
        <f t="array" ref="AN116">SUM(IF(ISBLANK(AD116:AF116),1,0))</f>
        <v>0</v>
      </c>
      <c r="AO116" s="6"/>
      <c r="AP116" s="432"/>
    </row>
    <row r="117" spans="1:42" ht="24.65" customHeight="1" x14ac:dyDescent="0.35">
      <c r="A117" s="80">
        <f t="shared" si="2"/>
        <v>0</v>
      </c>
      <c r="B117" s="6"/>
      <c r="C117" s="418">
        <f t="shared" si="3"/>
        <v>105</v>
      </c>
      <c r="D117" s="237" t="str" cm="1">
        <f t="array" ref="D117">IF(ISERROR(INDEX(I_LoE_Hierachy_L1Name,_xlfn.XMATCH('Input - LOEList (Admin)'!H117,I_LoE_Hierachy_L2Name,0))),"",INDEX(I_LoE_Hierachy_L1Name,_xlfn.XMATCH('Input - LOEList (Admin)'!H117,I_LoE_Hierachy_L2Name,0)))</f>
        <v>Is there evidence that  the delivery management arrangements are suitable for the outputs being delivered?</v>
      </c>
      <c r="E117" s="237" t="str" cm="1">
        <f t="array" ref="E117">IF(ISERROR(INDEX(I_LoE_Hierachy_Case,_xlfn.XMATCH($H117,I_LoE_Hierachy_L2Name,0))),"",INDEX(I_LoE_Hierachy_Case,_xlfn.XMATCH($H117,I_LoE_Hierachy_L2Name,0)))</f>
        <v>Management</v>
      </c>
      <c r="F117" s="238" t="str" cm="1">
        <f t="array" ref="F117">IF(ISERROR(INDEX(I_LoE_Hierachy_L1_Function,_xlfn.XMATCH($H117,I_LoE_Hierachy_L2Name,0))),"",INDEX(I_LoE_Hierachy_L1_Function,_xlfn.XMATCH($H117,I_LoE_Hierachy_L2Name,0)))</f>
        <v>Core - Project Delivery</v>
      </c>
      <c r="G117" s="237" t="str" cm="1">
        <f t="array" ref="G117">IF(ISERROR(INDEX(I_LoE_Hierachy_L2_Function,_xlfn.XMATCH($H117,I_LoE_Hierachy_L2Name,0))),"",INDEX(I_LoE_Hierachy_L2_Function,_xlfn.XMATCH($H117,I_LoE_Hierachy_L2Name,0)))</f>
        <v>Planning / Work estimating</v>
      </c>
      <c r="H117" s="519" t="str">
        <v>Is there evidence of a robust Work Breakdown Structure (WBS) for the phase of acquisition being approved.</v>
      </c>
      <c r="I117" s="236" t="str">
        <f>VLOOKUP($H117,'Input - LOE Hierarchy (Admin)'!$L$13:$R$460,2, FALSE)</f>
        <v>N</v>
      </c>
      <c r="J117" s="260" t="str">
        <f>VLOOKUP($H117,'Input - LOE Hierarchy (Admin)'!$L$13:$R$460,4, FALSE)</f>
        <v>N</v>
      </c>
      <c r="K117" s="520">
        <f>IFERROR(MATCH($H117,'LOE Hierarchy'!$I$11:$I$460, 0),"")</f>
        <v>280</v>
      </c>
      <c r="L117" s="239" t="str" cm="1">
        <f t="array" ref="L117">IF(ISERROR(INDEX(I_LoE_Hierachy_Evidence_Examples,_xlfn.XMATCH($H117,I_LoE_Hierachy_L2Name,0))),"",INDEX(I_LoE_Hierachy_Evidence_Examples,_xlfn.XMATCH($H117,I_LoE_Hierachy_L2Name,0)))</f>
        <v>Work Breakdown Structure (WBS)</v>
      </c>
      <c r="M117" s="85"/>
      <c r="N117" s="240" t="str" cm="1">
        <f t="array" ref="N117">INDEX(I_LoE_Hierachy_Guidance_Links,MATCH($H117,LEFT(I_LoE_Hierachy_L2Name,255),0),1)</f>
        <v>Work Breakdown Structure  - M9</v>
      </c>
      <c r="O117" s="238" cm="1">
        <f t="array" ref="O117">INDEX(I_LoE_Hierachy_Guidance_Links,MATCH($H117,LEFT(I_LoE_Hierachy_L2Name,255),0),2)</f>
        <v>0</v>
      </c>
      <c r="P117" s="238" cm="1">
        <f t="array" ref="P117">INDEX(I_LoE_Hierachy_Guidance_Links,MATCH($H117,LEFT(I_LoE_Hierachy_L2Name,255),0),3)</f>
        <v>0</v>
      </c>
      <c r="Q117" s="238" cm="1">
        <f t="array" ref="Q117">INDEX(I_LoE_Hierachy_Guidance_Links,MATCH($H117,LEFT(I_LoE_Hierachy_L2Name,255),0),4)</f>
        <v>0</v>
      </c>
      <c r="R117" s="238" cm="1">
        <f t="array" ref="R117">INDEX(I_LoE_Hierachy_Guidance_Links,MATCH($H117,LEFT(I_LoE_Hierachy_L2Name,255),0),5)</f>
        <v>0</v>
      </c>
      <c r="S117" s="238" cm="1">
        <f t="array" ref="S117">INDEX(I_LoE_Hierachy_Guidance_Links,MATCH($H117,LEFT(I_LoE_Hierachy_L2Name,255),0),6)</f>
        <v>0</v>
      </c>
      <c r="T117" s="238" cm="1">
        <f t="array" ref="T117">INDEX(I_LoE_Hierachy_Guidance_Links,MATCH($H117,LEFT(I_LoE_Hierachy_L2Name,255),0),7)</f>
        <v>0</v>
      </c>
      <c r="U117" s="74"/>
      <c r="V117" s="525" t="s">
        <v>217</v>
      </c>
      <c r="W117" s="525" t="s">
        <v>217</v>
      </c>
      <c r="X117" s="525" t="s">
        <v>217</v>
      </c>
      <c r="Y117" s="525" t="s">
        <v>217</v>
      </c>
      <c r="Z117" s="525" t="s">
        <v>217</v>
      </c>
      <c r="AA117" s="525" t="s">
        <v>217</v>
      </c>
      <c r="AB117" s="70"/>
      <c r="AC117" s="6"/>
      <c r="AD117" s="524" t="s">
        <v>217</v>
      </c>
      <c r="AE117" s="524" t="s">
        <v>217</v>
      </c>
      <c r="AF117" s="524" t="s">
        <v>217</v>
      </c>
      <c r="AG117" s="70"/>
      <c r="AH117" s="6"/>
      <c r="AI117" s="243" t="str" cm="1">
        <f t="array" ref="AI117">_xlfn.TEXTJOIN(" ; ",TRUE,_xlfn._xlws.FILTER(V$12:AF$12,V117:AF117="Yes","LoE is never called"))</f>
        <v>Equipment ; ICT ; Infrastructure ; Policy ; Service ; Support ; SOC/ SOC RN ; OBC/ OBC RN ;  FBC/ FBC RN</v>
      </c>
      <c r="AJ117" s="6"/>
      <c r="AK117" s="38"/>
      <c r="AL117" s="6"/>
      <c r="AM117" s="523" cm="1">
        <f t="array" ref="AM117">SUM(IF(ISBLANK(V117:AA117),1,0))</f>
        <v>0</v>
      </c>
      <c r="AN117" s="523" cm="1">
        <f t="array" ref="AN117">SUM(IF(ISBLANK(AD117:AF117),1,0))</f>
        <v>0</v>
      </c>
      <c r="AO117" s="6"/>
      <c r="AP117" s="432"/>
    </row>
    <row r="118" spans="1:42" ht="24.65" customHeight="1" x14ac:dyDescent="0.35">
      <c r="A118" s="80">
        <f t="shared" si="2"/>
        <v>0</v>
      </c>
      <c r="B118" s="6"/>
      <c r="C118" s="418">
        <f t="shared" si="3"/>
        <v>106</v>
      </c>
      <c r="D118" s="237" t="str" cm="1">
        <f t="array" ref="D118">IF(ISERROR(INDEX(I_LoE_Hierachy_L1Name,_xlfn.XMATCH('Input - LOEList (Admin)'!H118,I_LoE_Hierachy_L2Name,0))),"",INDEX(I_LoE_Hierachy_L1Name,_xlfn.XMATCH('Input - LOEList (Admin)'!H118,I_LoE_Hierachy_L2Name,0)))</f>
        <v>Is there evidence that  the delivery management arrangements are suitable for the outputs being delivered?</v>
      </c>
      <c r="E118" s="237" t="str" cm="1">
        <f t="array" ref="E118">IF(ISERROR(INDEX(I_LoE_Hierachy_Case,_xlfn.XMATCH($H118,I_LoE_Hierachy_L2Name,0))),"",INDEX(I_LoE_Hierachy_Case,_xlfn.XMATCH($H118,I_LoE_Hierachy_L2Name,0)))</f>
        <v>Management</v>
      </c>
      <c r="F118" s="238" t="str" cm="1">
        <f t="array" ref="F118">IF(ISERROR(INDEX(I_LoE_Hierachy_L1_Function,_xlfn.XMATCH($H118,I_LoE_Hierachy_L2Name,0))),"",INDEX(I_LoE_Hierachy_L1_Function,_xlfn.XMATCH($H118,I_LoE_Hierachy_L2Name,0)))</f>
        <v>Core - Project Delivery</v>
      </c>
      <c r="G118" s="237" t="str" cm="1">
        <f t="array" ref="G118">IF(ISERROR(INDEX(I_LoE_Hierachy_L2_Function,_xlfn.XMATCH($H118,I_LoE_Hierachy_L2Name,0))),"",INDEX(I_LoE_Hierachy_L2_Function,_xlfn.XMATCH($H118,I_LoE_Hierachy_L2Name,0)))</f>
        <v>Project  Management</v>
      </c>
      <c r="H118" s="519" t="str">
        <v>It there evidence that dependencies are being managed appropriately?</v>
      </c>
      <c r="I118" s="236" t="str">
        <f>VLOOKUP($H118,'Input - LOE Hierarchy (Admin)'!$L$13:$R$460,2, FALSE)</f>
        <v>Y</v>
      </c>
      <c r="J118" s="260" t="str">
        <f>VLOOKUP($H118,'Input - LOE Hierarchy (Admin)'!$L$13:$R$460,4, FALSE)</f>
        <v>N</v>
      </c>
      <c r="K118" s="520">
        <f>IFERROR(MATCH($H118,'LOE Hierarchy'!$I$11:$I$460, 0),"")</f>
        <v>281</v>
      </c>
      <c r="L118" s="239" t="str" cm="1">
        <f t="array" ref="L118">IF(ISERROR(INDEX(I_LoE_Hierachy_Evidence_Examples,_xlfn.XMATCH($H118,I_LoE_Hierachy_L2Name,0))),"",INDEX(I_LoE_Hierachy_Evidence_Examples,_xlfn.XMATCH($H118,I_LoE_Hierachy_L2Name,0)))</f>
        <v>Dependency Management Plan
Dependency Matrix
Through Life Management Plan
Master Data and Assumptions List (MDAL) / Cost Data and Assumptions List (CDAL)
GFA List and Justification for each GFA
GFA Internal Business Agreements in place and up to date</v>
      </c>
      <c r="M118" s="85"/>
      <c r="N118" s="240" t="str" cm="1">
        <f t="array" ref="N118">INDEX(I_LoE_Hierachy_Guidance_Links,MATCH($H118,LEFT(I_LoE_Hierachy_L2Name,255),0),1)</f>
        <v>Dependencies Management  - M10</v>
      </c>
      <c r="O118" s="238" cm="1">
        <f t="array" ref="O118">INDEX(I_LoE_Hierachy_Guidance_Links,MATCH($H118,LEFT(I_LoE_Hierachy_L2Name,255),0),2)</f>
        <v>0</v>
      </c>
      <c r="P118" s="238" cm="1">
        <f t="array" ref="P118">INDEX(I_LoE_Hierachy_Guidance_Links,MATCH($H118,LEFT(I_LoE_Hierachy_L2Name,255),0),3)</f>
        <v>0</v>
      </c>
      <c r="Q118" s="238" cm="1">
        <f t="array" ref="Q118">INDEX(I_LoE_Hierachy_Guidance_Links,MATCH($H118,LEFT(I_LoE_Hierachy_L2Name,255),0),4)</f>
        <v>0</v>
      </c>
      <c r="R118" s="238" cm="1">
        <f t="array" ref="R118">INDEX(I_LoE_Hierachy_Guidance_Links,MATCH($H118,LEFT(I_LoE_Hierachy_L2Name,255),0),5)</f>
        <v>0</v>
      </c>
      <c r="S118" s="238" cm="1">
        <f t="array" ref="S118">INDEX(I_LoE_Hierachy_Guidance_Links,MATCH($H118,LEFT(I_LoE_Hierachy_L2Name,255),0),6)</f>
        <v>0</v>
      </c>
      <c r="T118" s="238" cm="1">
        <f t="array" ref="T118">INDEX(I_LoE_Hierachy_Guidance_Links,MATCH($H118,LEFT(I_LoE_Hierachy_L2Name,255),0),7)</f>
        <v>0</v>
      </c>
      <c r="U118" s="74"/>
      <c r="V118" s="525" t="s">
        <v>217</v>
      </c>
      <c r="W118" s="525" t="s">
        <v>217</v>
      </c>
      <c r="X118" s="525" t="s">
        <v>217</v>
      </c>
      <c r="Y118" s="525" t="s">
        <v>217</v>
      </c>
      <c r="Z118" s="525" t="s">
        <v>217</v>
      </c>
      <c r="AA118" s="525" t="s">
        <v>217</v>
      </c>
      <c r="AB118" s="70"/>
      <c r="AC118" s="6"/>
      <c r="AD118" s="524" t="s">
        <v>217</v>
      </c>
      <c r="AE118" s="524" t="s">
        <v>217</v>
      </c>
      <c r="AF118" s="524" t="s">
        <v>217</v>
      </c>
      <c r="AG118" s="70"/>
      <c r="AH118" s="6"/>
      <c r="AI118" s="243" t="str" cm="1">
        <f t="array" ref="AI118">_xlfn.TEXTJOIN(" ; ",TRUE,_xlfn._xlws.FILTER(V$12:AF$12,V118:AF118="Yes","LoE is never called"))</f>
        <v>Equipment ; ICT ; Infrastructure ; Policy ; Service ; Support ; SOC/ SOC RN ; OBC/ OBC RN ;  FBC/ FBC RN</v>
      </c>
      <c r="AJ118" s="6"/>
      <c r="AK118" s="38"/>
      <c r="AL118" s="6"/>
      <c r="AM118" s="523" cm="1">
        <f t="array" ref="AM118">SUM(IF(ISBLANK(V118:AA118),1,0))</f>
        <v>0</v>
      </c>
      <c r="AN118" s="523" cm="1">
        <f t="array" ref="AN118">SUM(IF(ISBLANK(AD118:AF118),1,0))</f>
        <v>0</v>
      </c>
      <c r="AO118" s="6"/>
      <c r="AP118" s="432"/>
    </row>
    <row r="119" spans="1:42" ht="24.65" customHeight="1" x14ac:dyDescent="0.35">
      <c r="A119" s="80">
        <f t="shared" si="2"/>
        <v>0</v>
      </c>
      <c r="B119" s="6"/>
      <c r="C119" s="418">
        <f t="shared" si="3"/>
        <v>107</v>
      </c>
      <c r="D119" s="237" t="str" cm="1">
        <f t="array" ref="D119">IF(ISERROR(INDEX(I_LoE_Hierachy_L1Name,_xlfn.XMATCH('Input - LOEList (Admin)'!H119,I_LoE_Hierachy_L2Name,0))),"",INDEX(I_LoE_Hierachy_L1Name,_xlfn.XMATCH('Input - LOEList (Admin)'!H119,I_LoE_Hierachy_L2Name,0)))</f>
        <v>Is there evidence that  the delivery management arrangements are suitable for the outputs being delivered?</v>
      </c>
      <c r="E119" s="237" t="str" cm="1">
        <f t="array" ref="E119">IF(ISERROR(INDEX(I_LoE_Hierachy_Case,_xlfn.XMATCH($H119,I_LoE_Hierachy_L2Name,0))),"",INDEX(I_LoE_Hierachy_Case,_xlfn.XMATCH($H119,I_LoE_Hierachy_L2Name,0)))</f>
        <v>Management</v>
      </c>
      <c r="F119" s="238" t="str" cm="1">
        <f t="array" ref="F119">IF(ISERROR(INDEX(I_LoE_Hierachy_L1_Function,_xlfn.XMATCH($H119,I_LoE_Hierachy_L2Name,0))),"",INDEX(I_LoE_Hierachy_L1_Function,_xlfn.XMATCH($H119,I_LoE_Hierachy_L2Name,0)))</f>
        <v>Core - Project Delivery</v>
      </c>
      <c r="G119" s="237" t="str" cm="1">
        <f t="array" ref="G119">IF(ISERROR(INDEX(I_LoE_Hierachy_L2_Function,_xlfn.XMATCH($H119,I_LoE_Hierachy_L2Name,0))),"",INDEX(I_LoE_Hierachy_L2_Function,_xlfn.XMATCH($H119,I_LoE_Hierachy_L2Name,0)))</f>
        <v>Schedule Estimation</v>
      </c>
      <c r="H119" s="519" t="str">
        <v>Is there evidence of an appropriate delivery schedule for the programme?</v>
      </c>
      <c r="I119" s="236" t="str">
        <f>VLOOKUP($H119,'Input - LOE Hierarchy (Admin)'!$L$13:$R$460,2, FALSE)</f>
        <v>Y</v>
      </c>
      <c r="J119" s="260" t="str">
        <f>VLOOKUP($H119,'Input - LOE Hierarchy (Admin)'!$L$13:$R$460,4, FALSE)</f>
        <v>Y</v>
      </c>
      <c r="K119" s="520">
        <f>IFERROR(MATCH($H119,'LOE Hierarchy'!$I$11:$I$460, 0),"")</f>
        <v>287</v>
      </c>
      <c r="L119" s="239" t="str" cm="1">
        <f t="array" ref="L119">IF(ISERROR(INDEX(I_LoE_Hierachy_Evidence_Examples,_xlfn.XMATCH($H119,I_LoE_Hierachy_L2Name,0))),"",INDEX(I_LoE_Hierachy_Evidence_Examples,_xlfn.XMATCH($H119,I_LoE_Hierachy_L2Name,0)))</f>
        <v xml:space="preserve">Baselined Deterministic Master
Schedule (possibly resourced) for the next phase and outline schedule for following phases.
Contractors Delivery Schedule
Definition of Key dates, e.g. IOC, FOC, etc.
Basis of Estimate, covering Uncertainty estimates (e.g. Min/ML/Max)
Suitable schedule to support SRA using an appropriate SRA model (e.g. Primavera Risk Analyser/Predict)
SRA Model and 10 50 90 outcomes including and excluding risk 
Risk Register
Optimism Bias Assessment
</v>
      </c>
      <c r="M119" s="85"/>
      <c r="N119" s="240" t="str" cm="1">
        <f t="array" ref="N119">INDEX(I_LoE_Hierachy_Guidance_Links,MATCH($H119,LEFT(I_LoE_Hierachy_L2Name,255),0),1)</f>
        <v>Work Breakdown Structure  - M9</v>
      </c>
      <c r="O119" s="238" cm="1">
        <f t="array" ref="O119">INDEX(I_LoE_Hierachy_Guidance_Links,MATCH($H119,LEFT(I_LoE_Hierachy_L2Name,255),0),2)</f>
        <v>0</v>
      </c>
      <c r="P119" s="238" cm="1">
        <f t="array" ref="P119">INDEX(I_LoE_Hierachy_Guidance_Links,MATCH($H119,LEFT(I_LoE_Hierachy_L2Name,255),0),3)</f>
        <v>0</v>
      </c>
      <c r="Q119" s="238" cm="1">
        <f t="array" ref="Q119">INDEX(I_LoE_Hierachy_Guidance_Links,MATCH($H119,LEFT(I_LoE_Hierachy_L2Name,255),0),4)</f>
        <v>0</v>
      </c>
      <c r="R119" s="238" cm="1">
        <f t="array" ref="R119">INDEX(I_LoE_Hierachy_Guidance_Links,MATCH($H119,LEFT(I_LoE_Hierachy_L2Name,255),0),5)</f>
        <v>0</v>
      </c>
      <c r="S119" s="238" cm="1">
        <f t="array" ref="S119">INDEX(I_LoE_Hierachy_Guidance_Links,MATCH($H119,LEFT(I_LoE_Hierachy_L2Name,255),0),6)</f>
        <v>0</v>
      </c>
      <c r="T119" s="238" cm="1">
        <f t="array" ref="T119">INDEX(I_LoE_Hierachy_Guidance_Links,MATCH($H119,LEFT(I_LoE_Hierachy_L2Name,255),0),7)</f>
        <v>0</v>
      </c>
      <c r="U119" s="74"/>
      <c r="V119" s="525" t="s">
        <v>217</v>
      </c>
      <c r="W119" s="525" t="s">
        <v>217</v>
      </c>
      <c r="X119" s="525" t="s">
        <v>217</v>
      </c>
      <c r="Y119" s="525" t="s">
        <v>217</v>
      </c>
      <c r="Z119" s="525" t="s">
        <v>217</v>
      </c>
      <c r="AA119" s="525" t="s">
        <v>217</v>
      </c>
      <c r="AB119" s="70"/>
      <c r="AC119" s="6"/>
      <c r="AD119" s="524" t="s">
        <v>217</v>
      </c>
      <c r="AE119" s="524" t="s">
        <v>217</v>
      </c>
      <c r="AF119" s="524" t="s">
        <v>217</v>
      </c>
      <c r="AG119" s="70"/>
      <c r="AH119" s="6"/>
      <c r="AI119" s="243" t="str" cm="1">
        <f t="array" ref="AI119">_xlfn.TEXTJOIN(" ; ",TRUE,_xlfn._xlws.FILTER(V$12:AF$12,V119:AF119="Yes","LoE is never called"))</f>
        <v>Equipment ; ICT ; Infrastructure ; Policy ; Service ; Support ; SOC/ SOC RN ; OBC/ OBC RN ;  FBC/ FBC RN</v>
      </c>
      <c r="AJ119" s="6"/>
      <c r="AK119" s="38"/>
      <c r="AL119" s="6"/>
      <c r="AM119" s="523" cm="1">
        <f t="array" ref="AM119">SUM(IF(ISBLANK(V119:AA119),1,0))</f>
        <v>0</v>
      </c>
      <c r="AN119" s="523" cm="1">
        <f t="array" ref="AN119">SUM(IF(ISBLANK(AD119:AF119),1,0))</f>
        <v>0</v>
      </c>
      <c r="AO119" s="6"/>
      <c r="AP119" s="432"/>
    </row>
    <row r="120" spans="1:42" ht="24.65" customHeight="1" x14ac:dyDescent="0.35">
      <c r="A120" s="80">
        <f t="shared" si="2"/>
        <v>0</v>
      </c>
      <c r="B120" s="6"/>
      <c r="C120" s="418">
        <f t="shared" si="3"/>
        <v>108</v>
      </c>
      <c r="D120" s="237" t="str" cm="1">
        <f t="array" ref="D120">IF(ISERROR(INDEX(I_LoE_Hierachy_L1Name,_xlfn.XMATCH('Input - LOEList (Admin)'!H120,I_LoE_Hierachy_L2Name,0))),"",INDEX(I_LoE_Hierachy_L1Name,_xlfn.XMATCH('Input - LOEList (Admin)'!H120,I_LoE_Hierachy_L2Name,0)))</f>
        <v>Is there evidence that  the delivery management arrangements are suitable for the outputs being delivered?</v>
      </c>
      <c r="E120" s="237" t="str" cm="1">
        <f t="array" ref="E120">IF(ISERROR(INDEX(I_LoE_Hierachy_Case,_xlfn.XMATCH($H120,I_LoE_Hierachy_L2Name,0))),"",INDEX(I_LoE_Hierachy_Case,_xlfn.XMATCH($H120,I_LoE_Hierachy_L2Name,0)))</f>
        <v>Management</v>
      </c>
      <c r="F120" s="238" t="str" cm="1">
        <f t="array" ref="F120">IF(ISERROR(INDEX(I_LoE_Hierachy_L1_Function,_xlfn.XMATCH($H120,I_LoE_Hierachy_L2Name,0))),"",INDEX(I_LoE_Hierachy_L1_Function,_xlfn.XMATCH($H120,I_LoE_Hierachy_L2Name,0)))</f>
        <v>Core - Project Delivery</v>
      </c>
      <c r="G120" s="237" t="str" cm="1">
        <f t="array" ref="G120">IF(ISERROR(INDEX(I_LoE_Hierachy_L2_Function,_xlfn.XMATCH($H120,I_LoE_Hierachy_L2Name,0))),"",INDEX(I_LoE_Hierachy_L2_Function,_xlfn.XMATCH($H120,I_LoE_Hierachy_L2Name,0)))</f>
        <v>Human Resource Management</v>
      </c>
      <c r="H120" s="519" t="str">
        <v>Is there evidence that appropriate programme delivery human resource management is in place?</v>
      </c>
      <c r="I120" s="236" t="str">
        <f>VLOOKUP($H120,'Input - LOE Hierarchy (Admin)'!$L$13:$R$460,2, FALSE)</f>
        <v>Y</v>
      </c>
      <c r="J120" s="260" t="str">
        <f>VLOOKUP($H120,'Input - LOE Hierarchy (Admin)'!$L$13:$R$460,4, FALSE)</f>
        <v>N</v>
      </c>
      <c r="K120" s="520">
        <f>IFERROR(MATCH($H120,'LOE Hierarchy'!$I$11:$I$460, 0),"")</f>
        <v>297</v>
      </c>
      <c r="L120" s="239" t="str" cm="1">
        <f t="array" ref="L120">IF(ISERROR(INDEX(I_LoE_Hierachy_Evidence_Examples,_xlfn.XMATCH($H120,I_LoE_Hierachy_L2Name,0))),"",INDEX(I_LoE_Hierachy_Evidence_Examples,_xlfn.XMATCH($H120,I_LoE_Hierachy_L2Name,0)))</f>
        <v xml:space="preserve">Resource Schedule
Resource Management Plan - including any recruitment activity or demands on external assistance
Strategic Market Capacity
Commercial Assessments
</v>
      </c>
      <c r="M120" s="85"/>
      <c r="N120" s="240" t="str" cm="1">
        <f t="array" ref="N120">INDEX(I_LoE_Hierachy_Guidance_Links,MATCH($H120,LEFT(I_LoE_Hierachy_L2Name,255),0),1)</f>
        <v xml:space="preserve"> Project Management Plan  - M12 </v>
      </c>
      <c r="O120" s="238" t="str" cm="1">
        <f t="array" ref="O120">INDEX(I_LoE_Hierachy_Guidance_Links,MATCH($H120,LEFT(I_LoE_Hierachy_L2Name,255),0),2)</f>
        <v>Resource Management - M16</v>
      </c>
      <c r="P120" s="238" cm="1">
        <f t="array" ref="P120">INDEX(I_LoE_Hierachy_Guidance_Links,MATCH($H120,LEFT(I_LoE_Hierachy_L2Name,255),0),3)</f>
        <v>0</v>
      </c>
      <c r="Q120" s="238" cm="1">
        <f t="array" ref="Q120">INDEX(I_LoE_Hierachy_Guidance_Links,MATCH($H120,LEFT(I_LoE_Hierachy_L2Name,255),0),4)</f>
        <v>0</v>
      </c>
      <c r="R120" s="238" cm="1">
        <f t="array" ref="R120">INDEX(I_LoE_Hierachy_Guidance_Links,MATCH($H120,LEFT(I_LoE_Hierachy_L2Name,255),0),5)</f>
        <v>0</v>
      </c>
      <c r="S120" s="238" cm="1">
        <f t="array" ref="S120">INDEX(I_LoE_Hierachy_Guidance_Links,MATCH($H120,LEFT(I_LoE_Hierachy_L2Name,255),0),6)</f>
        <v>0</v>
      </c>
      <c r="T120" s="238" cm="1">
        <f t="array" ref="T120">INDEX(I_LoE_Hierachy_Guidance_Links,MATCH($H120,LEFT(I_LoE_Hierachy_L2Name,255),0),7)</f>
        <v>0</v>
      </c>
      <c r="U120" s="74"/>
      <c r="V120" s="525" t="s">
        <v>217</v>
      </c>
      <c r="W120" s="525" t="s">
        <v>217</v>
      </c>
      <c r="X120" s="525" t="s">
        <v>217</v>
      </c>
      <c r="Y120" s="525" t="s">
        <v>217</v>
      </c>
      <c r="Z120" s="525" t="s">
        <v>217</v>
      </c>
      <c r="AA120" s="525" t="s">
        <v>217</v>
      </c>
      <c r="AB120" s="70"/>
      <c r="AC120" s="6"/>
      <c r="AD120" s="524" t="s">
        <v>217</v>
      </c>
      <c r="AE120" s="524" t="s">
        <v>217</v>
      </c>
      <c r="AF120" s="524" t="s">
        <v>217</v>
      </c>
      <c r="AG120" s="70"/>
      <c r="AH120" s="6"/>
      <c r="AI120" s="243" t="str" cm="1">
        <f t="array" ref="AI120">_xlfn.TEXTJOIN(" ; ",TRUE,_xlfn._xlws.FILTER(V$12:AF$12,V120:AF120="Yes","LoE is never called"))</f>
        <v>Equipment ; ICT ; Infrastructure ; Policy ; Service ; Support ; SOC/ SOC RN ; OBC/ OBC RN ;  FBC/ FBC RN</v>
      </c>
      <c r="AJ120" s="6"/>
      <c r="AK120" s="38"/>
      <c r="AL120" s="6"/>
      <c r="AM120" s="523" cm="1">
        <f t="array" ref="AM120">SUM(IF(ISBLANK(V120:AA120),1,0))</f>
        <v>0</v>
      </c>
      <c r="AN120" s="523" cm="1">
        <f t="array" ref="AN120">SUM(IF(ISBLANK(AD120:AF120),1,0))</f>
        <v>0</v>
      </c>
      <c r="AO120" s="6"/>
      <c r="AP120" s="432"/>
    </row>
    <row r="121" spans="1:42" ht="24.65" customHeight="1" x14ac:dyDescent="0.35">
      <c r="A121" s="80">
        <f t="shared" si="2"/>
        <v>0</v>
      </c>
      <c r="B121" s="6"/>
      <c r="C121" s="418">
        <f t="shared" si="3"/>
        <v>109</v>
      </c>
      <c r="D121" s="237" t="str" cm="1">
        <f t="array" ref="D121">IF(ISERROR(INDEX(I_LoE_Hierachy_L1Name,_xlfn.XMATCH('Input - LOEList (Admin)'!H121,I_LoE_Hierachy_L2Name,0))),"",INDEX(I_LoE_Hierachy_L1Name,_xlfn.XMATCH('Input - LOEList (Admin)'!H121,I_LoE_Hierachy_L2Name,0)))</f>
        <v>Is there evidence that  the delivery management arrangements are suitable for the outputs being delivered?</v>
      </c>
      <c r="E121" s="237" t="str" cm="1">
        <f t="array" ref="E121">IF(ISERROR(INDEX(I_LoE_Hierachy_Case,_xlfn.XMATCH($H121,I_LoE_Hierachy_L2Name,0))),"",INDEX(I_LoE_Hierachy_Case,_xlfn.XMATCH($H121,I_LoE_Hierachy_L2Name,0)))</f>
        <v>Management</v>
      </c>
      <c r="F121" s="238" t="str" cm="1">
        <f t="array" ref="F121">IF(ISERROR(INDEX(I_LoE_Hierachy_L1_Function,_xlfn.XMATCH($H121,I_LoE_Hierachy_L2Name,0))),"",INDEX(I_LoE_Hierachy_L1_Function,_xlfn.XMATCH($H121,I_LoE_Hierachy_L2Name,0)))</f>
        <v>Core - Project Delivery</v>
      </c>
      <c r="G121" s="237" t="str" cm="1">
        <f t="array" ref="G121">IF(ISERROR(INDEX(I_LoE_Hierachy_L2_Function,_xlfn.XMATCH($H121,I_LoE_Hierachy_L2Name,0))),"",INDEX(I_LoE_Hierachy_L2_Function,_xlfn.XMATCH($H121,I_LoE_Hierachy_L2Name,0)))</f>
        <v>Change Management</v>
      </c>
      <c r="H121" s="519" t="str">
        <v>For Change Programmes, is there evidence that appropriate workforce change management is in place.</v>
      </c>
      <c r="I121" s="236" t="str">
        <f>VLOOKUP($H121,'Input - LOE Hierarchy (Admin)'!$L$13:$R$460,2, FALSE)</f>
        <v>Y</v>
      </c>
      <c r="J121" s="260" t="str">
        <f>VLOOKUP($H121,'Input - LOE Hierarchy (Admin)'!$L$13:$R$460,4, FALSE)</f>
        <v>N</v>
      </c>
      <c r="K121" s="520">
        <f>IFERROR(MATCH($H121,'LOE Hierarchy'!$I$11:$I$460, 0),"")</f>
        <v>301</v>
      </c>
      <c r="L121" s="239" cm="1">
        <f t="array" ref="L121">IF(ISERROR(INDEX(I_LoE_Hierachy_Evidence_Examples,_xlfn.XMATCH($H121,I_LoE_Hierachy_L2Name,0))),"",INDEX(I_LoE_Hierachy_Evidence_Examples,_xlfn.XMATCH($H121,I_LoE_Hierachy_L2Name,0)))</f>
        <v>0</v>
      </c>
      <c r="M121" s="85"/>
      <c r="N121" s="240" t="str" cm="1">
        <f t="array" ref="N121">INDEX(I_LoE_Hierachy_Guidance_Links,MATCH($H121,LEFT(I_LoE_Hierachy_L2Name,255),0),1)</f>
        <v>Stakeholder Engagement - M17</v>
      </c>
      <c r="O121" s="238" cm="1">
        <f t="array" ref="O121">INDEX(I_LoE_Hierachy_Guidance_Links,MATCH($H121,LEFT(I_LoE_Hierachy_L2Name,255),0),2)</f>
        <v>0</v>
      </c>
      <c r="P121" s="238" cm="1">
        <f t="array" ref="P121">INDEX(I_LoE_Hierachy_Guidance_Links,MATCH($H121,LEFT(I_LoE_Hierachy_L2Name,255),0),3)</f>
        <v>0</v>
      </c>
      <c r="Q121" s="238" cm="1">
        <f t="array" ref="Q121">INDEX(I_LoE_Hierachy_Guidance_Links,MATCH($H121,LEFT(I_LoE_Hierachy_L2Name,255),0),4)</f>
        <v>0</v>
      </c>
      <c r="R121" s="238" cm="1">
        <f t="array" ref="R121">INDEX(I_LoE_Hierachy_Guidance_Links,MATCH($H121,LEFT(I_LoE_Hierachy_L2Name,255),0),5)</f>
        <v>0</v>
      </c>
      <c r="S121" s="238" cm="1">
        <f t="array" ref="S121">INDEX(I_LoE_Hierachy_Guidance_Links,MATCH($H121,LEFT(I_LoE_Hierachy_L2Name,255),0),6)</f>
        <v>0</v>
      </c>
      <c r="T121" s="238" cm="1">
        <f t="array" ref="T121">INDEX(I_LoE_Hierachy_Guidance_Links,MATCH($H121,LEFT(I_LoE_Hierachy_L2Name,255),0),7)</f>
        <v>0</v>
      </c>
      <c r="U121" s="74"/>
      <c r="V121" s="525" t="s">
        <v>218</v>
      </c>
      <c r="W121" s="525" t="s">
        <v>218</v>
      </c>
      <c r="X121" s="525" t="s">
        <v>218</v>
      </c>
      <c r="Y121" s="525" t="s">
        <v>217</v>
      </c>
      <c r="Z121" s="525" t="s">
        <v>217</v>
      </c>
      <c r="AA121" s="525" t="s">
        <v>217</v>
      </c>
      <c r="AB121" s="70"/>
      <c r="AC121" s="6"/>
      <c r="AD121" s="524" t="s">
        <v>218</v>
      </c>
      <c r="AE121" s="524" t="s">
        <v>217</v>
      </c>
      <c r="AF121" s="524" t="s">
        <v>217</v>
      </c>
      <c r="AG121" s="70"/>
      <c r="AH121" s="6"/>
      <c r="AI121" s="243" t="str" cm="1">
        <f t="array" ref="AI121">_xlfn.TEXTJOIN(" ; ",TRUE,_xlfn._xlws.FILTER(V$12:AF$12,V121:AF121="Yes","LoE is never called"))</f>
        <v>Policy ; Service ; Support ; OBC/ OBC RN ;  FBC/ FBC RN</v>
      </c>
      <c r="AJ121" s="6"/>
      <c r="AK121" s="38"/>
      <c r="AL121" s="6"/>
      <c r="AM121" s="523" cm="1">
        <f t="array" ref="AM121">SUM(IF(ISBLANK(V121:AA121),1,0))</f>
        <v>0</v>
      </c>
      <c r="AN121" s="523" cm="1">
        <f t="array" ref="AN121">SUM(IF(ISBLANK(AD121:AF121),1,0))</f>
        <v>0</v>
      </c>
      <c r="AO121" s="6"/>
      <c r="AP121" s="432"/>
    </row>
    <row r="122" spans="1:42" ht="24.65" customHeight="1" x14ac:dyDescent="0.35">
      <c r="A122" s="80">
        <f t="shared" si="2"/>
        <v>0</v>
      </c>
      <c r="B122" s="6"/>
      <c r="C122" s="418">
        <f t="shared" si="3"/>
        <v>110</v>
      </c>
      <c r="D122" s="237" t="str" cm="1">
        <f t="array" ref="D122">IF(ISERROR(INDEX(I_LoE_Hierachy_L1Name,_xlfn.XMATCH('Input - LOEList (Admin)'!H122,I_LoE_Hierachy_L2Name,0))),"",INDEX(I_LoE_Hierachy_L1Name,_xlfn.XMATCH('Input - LOEList (Admin)'!H122,I_LoE_Hierachy_L2Name,0)))</f>
        <v>Is there evidence that  the delivery management arrangements are suitable for the outputs being delivered?</v>
      </c>
      <c r="E122" s="237" t="str" cm="1">
        <f t="array" ref="E122">IF(ISERROR(INDEX(I_LoE_Hierachy_Case,_xlfn.XMATCH($H122,I_LoE_Hierachy_L2Name,0))),"",INDEX(I_LoE_Hierachy_Case,_xlfn.XMATCH($H122,I_LoE_Hierachy_L2Name,0)))</f>
        <v>Management</v>
      </c>
      <c r="F122" s="238" t="str" cm="1">
        <f t="array" ref="F122">IF(ISERROR(INDEX(I_LoE_Hierachy_L1_Function,_xlfn.XMATCH($H122,I_LoE_Hierachy_L2Name,0))),"",INDEX(I_LoE_Hierachy_L1_Function,_xlfn.XMATCH($H122,I_LoE_Hierachy_L2Name,0)))</f>
        <v>Core - Project Delivery</v>
      </c>
      <c r="G122" s="237" t="str" cm="1">
        <f t="array" ref="G122">IF(ISERROR(INDEX(I_LoE_Hierachy_L2_Function,_xlfn.XMATCH($H122,I_LoE_Hierachy_L2Name,0))),"",INDEX(I_LoE_Hierachy_L2_Function,_xlfn.XMATCH($H122,I_LoE_Hierachy_L2Name,0)))</f>
        <v>Risk Issues and Opportunity Management</v>
      </c>
      <c r="H122" s="519" t="str">
        <v>Is there evidence that  appropriate fallback plans are in place?</v>
      </c>
      <c r="I122" s="236" t="str">
        <f>VLOOKUP($H122,'Input - LOE Hierarchy (Admin)'!$L$13:$R$460,2, FALSE)</f>
        <v>Y</v>
      </c>
      <c r="J122" s="260" t="str">
        <f>VLOOKUP($H122,'Input - LOE Hierarchy (Admin)'!$L$13:$R$460,4, FALSE)</f>
        <v>N</v>
      </c>
      <c r="K122" s="520">
        <f>IFERROR(MATCH($H122,'LOE Hierarchy'!$I$11:$I$460, 0),"")</f>
        <v>307</v>
      </c>
      <c r="L122" s="239" t="str" cm="1">
        <f t="array" ref="L122">IF(ISERROR(INDEX(I_LoE_Hierachy_Evidence_Examples,_xlfn.XMATCH($H122,I_LoE_Hierachy_L2Name,0))),"",INDEX(I_LoE_Hierachy_Evidence_Examples,_xlfn.XMATCH($H122,I_LoE_Hierachy_L2Name,0)))</f>
        <v>Fallback Plan (Endorsed by SRO)</v>
      </c>
      <c r="M122" s="85"/>
      <c r="N122" s="240" t="str" cm="1">
        <f t="array" ref="N122">INDEX(I_LoE_Hierachy_Guidance_Links,MATCH($H122,LEFT(I_LoE_Hierachy_L2Name,255),0),1)</f>
        <v xml:space="preserve"> Project Management Plan  - M12 </v>
      </c>
      <c r="O122" s="238" cm="1">
        <f t="array" ref="O122">INDEX(I_LoE_Hierachy_Guidance_Links,MATCH($H122,LEFT(I_LoE_Hierachy_L2Name,255),0),2)</f>
        <v>0</v>
      </c>
      <c r="P122" s="238" cm="1">
        <f t="array" ref="P122">INDEX(I_LoE_Hierachy_Guidance_Links,MATCH($H122,LEFT(I_LoE_Hierachy_L2Name,255),0),3)</f>
        <v>0</v>
      </c>
      <c r="Q122" s="238" cm="1">
        <f t="array" ref="Q122">INDEX(I_LoE_Hierachy_Guidance_Links,MATCH($H122,LEFT(I_LoE_Hierachy_L2Name,255),0),4)</f>
        <v>0</v>
      </c>
      <c r="R122" s="238" cm="1">
        <f t="array" ref="R122">INDEX(I_LoE_Hierachy_Guidance_Links,MATCH($H122,LEFT(I_LoE_Hierachy_L2Name,255),0),5)</f>
        <v>0</v>
      </c>
      <c r="S122" s="238" cm="1">
        <f t="array" ref="S122">INDEX(I_LoE_Hierachy_Guidance_Links,MATCH($H122,LEFT(I_LoE_Hierachy_L2Name,255),0),6)</f>
        <v>0</v>
      </c>
      <c r="T122" s="238" cm="1">
        <f t="array" ref="T122">INDEX(I_LoE_Hierachy_Guidance_Links,MATCH($H122,LEFT(I_LoE_Hierachy_L2Name,255),0),7)</f>
        <v>0</v>
      </c>
      <c r="U122" s="74"/>
      <c r="V122" s="525" t="s">
        <v>217</v>
      </c>
      <c r="W122" s="525" t="s">
        <v>217</v>
      </c>
      <c r="X122" s="525" t="s">
        <v>217</v>
      </c>
      <c r="Y122" s="525" t="s">
        <v>217</v>
      </c>
      <c r="Z122" s="525" t="s">
        <v>217</v>
      </c>
      <c r="AA122" s="525" t="s">
        <v>217</v>
      </c>
      <c r="AB122" s="70"/>
      <c r="AC122" s="6"/>
      <c r="AD122" s="524" t="s">
        <v>218</v>
      </c>
      <c r="AE122" s="524" t="s">
        <v>217</v>
      </c>
      <c r="AF122" s="524" t="s">
        <v>217</v>
      </c>
      <c r="AG122" s="70"/>
      <c r="AH122" s="6"/>
      <c r="AI122" s="243" t="str" cm="1">
        <f t="array" ref="AI122">_xlfn.TEXTJOIN(" ; ",TRUE,_xlfn._xlws.FILTER(V$12:AF$12,V122:AF122="Yes","LoE is never called"))</f>
        <v>Equipment ; ICT ; Infrastructure ; Policy ; Service ; Support ; OBC/ OBC RN ;  FBC/ FBC RN</v>
      </c>
      <c r="AJ122" s="6"/>
      <c r="AK122" s="38"/>
      <c r="AL122" s="6"/>
      <c r="AM122" s="523" cm="1">
        <f t="array" ref="AM122">SUM(IF(ISBLANK(V122:AA122),1,0))</f>
        <v>0</v>
      </c>
      <c r="AN122" s="523" cm="1">
        <f t="array" ref="AN122">SUM(IF(ISBLANK(AD122:AF122),1,0))</f>
        <v>0</v>
      </c>
      <c r="AO122" s="6"/>
      <c r="AP122" s="432"/>
    </row>
    <row r="123" spans="1:42" ht="24.65" customHeight="1" x14ac:dyDescent="0.35">
      <c r="A123" s="80">
        <f t="shared" si="2"/>
        <v>0</v>
      </c>
      <c r="B123" s="6"/>
      <c r="C123" s="418">
        <f t="shared" si="3"/>
        <v>111</v>
      </c>
      <c r="D123" s="237" t="str" cm="1">
        <f t="array" ref="D123">IF(ISERROR(INDEX(I_LoE_Hierachy_L1Name,_xlfn.XMATCH('Input - LOEList (Admin)'!H123,I_LoE_Hierachy_L2Name,0))),"",INDEX(I_LoE_Hierachy_L1Name,_xlfn.XMATCH('Input - LOEList (Admin)'!H123,I_LoE_Hierachy_L2Name,0)))</f>
        <v>Is there evidence that  the delivery management arrangements are suitable for the outputs being delivered?</v>
      </c>
      <c r="E123" s="237" t="str" cm="1">
        <f t="array" ref="E123">IF(ISERROR(INDEX(I_LoE_Hierachy_Case,_xlfn.XMATCH($H123,I_LoE_Hierachy_L2Name,0))),"",INDEX(I_LoE_Hierachy_Case,_xlfn.XMATCH($H123,I_LoE_Hierachy_L2Name,0)))</f>
        <v>Management</v>
      </c>
      <c r="F123" s="238" t="str" cm="1">
        <f t="array" ref="F123">IF(ISERROR(INDEX(I_LoE_Hierachy_L1_Function,_xlfn.XMATCH($H123,I_LoE_Hierachy_L2Name,0))),"",INDEX(I_LoE_Hierachy_L1_Function,_xlfn.XMATCH($H123,I_LoE_Hierachy_L2Name,0)))</f>
        <v>Core - Project Delivery</v>
      </c>
      <c r="G123" s="237" t="str" cm="1">
        <f t="array" ref="G123">IF(ISERROR(INDEX(I_LoE_Hierachy_L2_Function,_xlfn.XMATCH($H123,I_LoE_Hierachy_L2Name,0))),"",INDEX(I_LoE_Hierachy_L2_Function,_xlfn.XMATCH($H123,I_LoE_Hierachy_L2Name,0)))</f>
        <v>Risk Issues and Opportunity Management</v>
      </c>
      <c r="H123" s="519" t="str">
        <v>If the programme is expected to include international trade, is there evidence that the implications of this are being suitably considered and recorded?</v>
      </c>
      <c r="I123" s="236" t="str">
        <f>VLOOKUP($H123,'Input - LOE Hierarchy (Admin)'!$L$13:$R$460,2, FALSE)</f>
        <v>N</v>
      </c>
      <c r="J123" s="260" t="str">
        <f>VLOOKUP($H123,'Input - LOE Hierarchy (Admin)'!$L$13:$R$460,4, FALSE)</f>
        <v>N</v>
      </c>
      <c r="K123" s="520">
        <f>IFERROR(MATCH($H123,'LOE Hierarchy'!$I$11:$I$460, 0),"")</f>
        <v>310</v>
      </c>
      <c r="L123" s="239" t="str" cm="1">
        <f t="array" ref="L123">IF(ISERROR(INDEX(I_LoE_Hierachy_Evidence_Examples,_xlfn.XMATCH($H123,I_LoE_Hierachy_L2Name,0))),"",INDEX(I_LoE_Hierachy_Evidence_Examples,_xlfn.XMATCH($H123,I_LoE_Hierachy_L2Name,0)))</f>
        <v>Narrative on international trading risk and uncertainty within Business Case
MDAL
Risk Register
Commercial Strategy</v>
      </c>
      <c r="M123" s="85"/>
      <c r="N123" s="240" t="str" cm="1">
        <f t="array" ref="N123">INDEX(I_LoE_Hierachy_Guidance_Links,MATCH($H123,LEFT(I_LoE_Hierachy_L2Name,255),0),1)</f>
        <v xml:space="preserve">Risk Management - KiD  - M15 </v>
      </c>
      <c r="O123" s="238" cm="1">
        <f t="array" ref="O123">INDEX(I_LoE_Hierachy_Guidance_Links,MATCH($H123,LEFT(I_LoE_Hierachy_L2Name,255),0),2)</f>
        <v>0</v>
      </c>
      <c r="P123" s="238" cm="1">
        <f t="array" ref="P123">INDEX(I_LoE_Hierachy_Guidance_Links,MATCH($H123,LEFT(I_LoE_Hierachy_L2Name,255),0),3)</f>
        <v>0</v>
      </c>
      <c r="Q123" s="238" cm="1">
        <f t="array" ref="Q123">INDEX(I_LoE_Hierachy_Guidance_Links,MATCH($H123,LEFT(I_LoE_Hierachy_L2Name,255),0),4)</f>
        <v>0</v>
      </c>
      <c r="R123" s="238" cm="1">
        <f t="array" ref="R123">INDEX(I_LoE_Hierachy_Guidance_Links,MATCH($H123,LEFT(I_LoE_Hierachy_L2Name,255),0),5)</f>
        <v>0</v>
      </c>
      <c r="S123" s="238" cm="1">
        <f t="array" ref="S123">INDEX(I_LoE_Hierachy_Guidance_Links,MATCH($H123,LEFT(I_LoE_Hierachy_L2Name,255),0),6)</f>
        <v>0</v>
      </c>
      <c r="T123" s="238" cm="1">
        <f t="array" ref="T123">INDEX(I_LoE_Hierachy_Guidance_Links,MATCH($H123,LEFT(I_LoE_Hierachy_L2Name,255),0),7)</f>
        <v>0</v>
      </c>
      <c r="U123" s="74"/>
      <c r="V123" s="525" t="s">
        <v>217</v>
      </c>
      <c r="W123" s="525" t="s">
        <v>217</v>
      </c>
      <c r="X123" s="525" t="s">
        <v>217</v>
      </c>
      <c r="Y123" s="525" t="s">
        <v>218</v>
      </c>
      <c r="Z123" s="525" t="s">
        <v>217</v>
      </c>
      <c r="AA123" s="525" t="s">
        <v>217</v>
      </c>
      <c r="AB123" s="70"/>
      <c r="AC123" s="6"/>
      <c r="AD123" s="524" t="s">
        <v>217</v>
      </c>
      <c r="AE123" s="524" t="s">
        <v>217</v>
      </c>
      <c r="AF123" s="524" t="s">
        <v>217</v>
      </c>
      <c r="AG123" s="70"/>
      <c r="AH123" s="6"/>
      <c r="AI123" s="243" t="str" cm="1">
        <f t="array" ref="AI123">_xlfn.TEXTJOIN(" ; ",TRUE,_xlfn._xlws.FILTER(V$12:AF$12,V123:AF123="Yes","LoE is never called"))</f>
        <v>Equipment ; ICT ; Infrastructure ; Service ; Support ; SOC/ SOC RN ; OBC/ OBC RN ;  FBC/ FBC RN</v>
      </c>
      <c r="AJ123" s="6"/>
      <c r="AK123" s="38"/>
      <c r="AL123" s="6"/>
      <c r="AM123" s="523" cm="1">
        <f t="array" ref="AM123">SUM(IF(ISBLANK(V123:AA123),1,0))</f>
        <v>0</v>
      </c>
      <c r="AN123" s="523" cm="1">
        <f t="array" ref="AN123">SUM(IF(ISBLANK(AD123:AF123),1,0))</f>
        <v>0</v>
      </c>
      <c r="AO123" s="6"/>
      <c r="AP123" s="432"/>
    </row>
    <row r="124" spans="1:42" ht="24.65" customHeight="1" x14ac:dyDescent="0.35">
      <c r="A124" s="80">
        <f t="shared" si="2"/>
        <v>0</v>
      </c>
      <c r="B124" s="6"/>
      <c r="C124" s="418">
        <f t="shared" si="3"/>
        <v>112</v>
      </c>
      <c r="D124" s="237" t="str" cm="1">
        <f t="array" ref="D124">IF(ISERROR(INDEX(I_LoE_Hierachy_L1Name,_xlfn.XMATCH('Input - LOEList (Admin)'!H124,I_LoE_Hierachy_L2Name,0))),"",INDEX(I_LoE_Hierachy_L1Name,_xlfn.XMATCH('Input - LOEList (Admin)'!H124,I_LoE_Hierachy_L2Name,0)))</f>
        <v>Is there evidence that  the delivery management arrangements are suitable for the outputs being delivered?</v>
      </c>
      <c r="E124" s="237" t="str" cm="1">
        <f t="array" ref="E124">IF(ISERROR(INDEX(I_LoE_Hierachy_Case,_xlfn.XMATCH($H124,I_LoE_Hierachy_L2Name,0))),"",INDEX(I_LoE_Hierachy_Case,_xlfn.XMATCH($H124,I_LoE_Hierachy_L2Name,0)))</f>
        <v>Management</v>
      </c>
      <c r="F124" s="238" t="str" cm="1">
        <f t="array" ref="F124">IF(ISERROR(INDEX(I_LoE_Hierachy_L1_Function,_xlfn.XMATCH($H124,I_LoE_Hierachy_L2Name,0))),"",INDEX(I_LoE_Hierachy_L1_Function,_xlfn.XMATCH($H124,I_LoE_Hierachy_L2Name,0)))</f>
        <v>Core - Project Delivery</v>
      </c>
      <c r="G124" s="237" t="str" cm="1">
        <f t="array" ref="G124">IF(ISERROR(INDEX(I_LoE_Hierachy_L2_Function,_xlfn.XMATCH($H124,I_LoE_Hierachy_L2Name,0))),"",INDEX(I_LoE_Hierachy_L2_Function,_xlfn.XMATCH($H124,I_LoE_Hierachy_L2Name,0)))</f>
        <v>Deliverables acceptance testing</v>
      </c>
      <c r="H124" s="519" t="str">
        <v>Is there evidence that a suitably mature management plan exists for the acceptance of deliverables?</v>
      </c>
      <c r="I124" s="236" t="str">
        <f>VLOOKUP($H124,'Input - LOE Hierarchy (Admin)'!$L$13:$R$460,2, FALSE)</f>
        <v>Y</v>
      </c>
      <c r="J124" s="260" t="str">
        <f>VLOOKUP($H124,'Input - LOE Hierarchy (Admin)'!$L$13:$R$460,4, FALSE)</f>
        <v>N</v>
      </c>
      <c r="K124" s="520">
        <f>IFERROR(MATCH($H124,'LOE Hierarchy'!$I$11:$I$460, 0),"")</f>
        <v>311</v>
      </c>
      <c r="L124" s="239" t="str" cm="1">
        <f t="array" ref="L124">IF(ISERROR(INDEX(I_LoE_Hierachy_Evidence_Examples,_xlfn.XMATCH($H124,I_LoE_Hierachy_L2Name,0))),"",INDEX(I_LoE_Hierachy_Evidence_Examples,_xlfn.XMATCH($H124,I_LoE_Hierachy_L2Name,0)))</f>
        <v xml:space="preserve">(Draft at OBC) ITEAP
Programme/Project Management Plan </v>
      </c>
      <c r="M124" s="85"/>
      <c r="N124" s="240" t="str" cm="1">
        <f t="array" ref="N124">INDEX(I_LoE_Hierachy_Guidance_Links,MATCH($H124,LEFT(I_LoE_Hierachy_L2Name,255),0),1)</f>
        <v>ITEA Principles  - M21</v>
      </c>
      <c r="O124" s="238" cm="1">
        <f t="array" ref="O124">INDEX(I_LoE_Hierachy_Guidance_Links,MATCH($H124,LEFT(I_LoE_Hierachy_L2Name,255),0),2)</f>
        <v>0</v>
      </c>
      <c r="P124" s="238" cm="1">
        <f t="array" ref="P124">INDEX(I_LoE_Hierachy_Guidance_Links,MATCH($H124,LEFT(I_LoE_Hierachy_L2Name,255),0),3)</f>
        <v>0</v>
      </c>
      <c r="Q124" s="238" cm="1">
        <f t="array" ref="Q124">INDEX(I_LoE_Hierachy_Guidance_Links,MATCH($H124,LEFT(I_LoE_Hierachy_L2Name,255),0),4)</f>
        <v>0</v>
      </c>
      <c r="R124" s="238" cm="1">
        <f t="array" ref="R124">INDEX(I_LoE_Hierachy_Guidance_Links,MATCH($H124,LEFT(I_LoE_Hierachy_L2Name,255),0),5)</f>
        <v>0</v>
      </c>
      <c r="S124" s="238" cm="1">
        <f t="array" ref="S124">INDEX(I_LoE_Hierachy_Guidance_Links,MATCH($H124,LEFT(I_LoE_Hierachy_L2Name,255),0),6)</f>
        <v>0</v>
      </c>
      <c r="T124" s="238" cm="1">
        <f t="array" ref="T124">INDEX(I_LoE_Hierachy_Guidance_Links,MATCH($H124,LEFT(I_LoE_Hierachy_L2Name,255),0),7)</f>
        <v>0</v>
      </c>
      <c r="U124" s="74"/>
      <c r="V124" s="525" t="s">
        <v>217</v>
      </c>
      <c r="W124" s="525" t="s">
        <v>217</v>
      </c>
      <c r="X124" s="525" t="s">
        <v>217</v>
      </c>
      <c r="Y124" s="525" t="s">
        <v>217</v>
      </c>
      <c r="Z124" s="525" t="s">
        <v>217</v>
      </c>
      <c r="AA124" s="525" t="s">
        <v>217</v>
      </c>
      <c r="AB124" s="70"/>
      <c r="AC124" s="6"/>
      <c r="AD124" s="524" t="s">
        <v>218</v>
      </c>
      <c r="AE124" s="524" t="s">
        <v>217</v>
      </c>
      <c r="AF124" s="524" t="s">
        <v>217</v>
      </c>
      <c r="AG124" s="70"/>
      <c r="AH124" s="6"/>
      <c r="AI124" s="243" t="str" cm="1">
        <f t="array" ref="AI124">_xlfn.TEXTJOIN(" ; ",TRUE,_xlfn._xlws.FILTER(V$12:AF$12,V124:AF124="Yes","LoE is never called"))</f>
        <v>Equipment ; ICT ; Infrastructure ; Policy ; Service ; Support ; OBC/ OBC RN ;  FBC/ FBC RN</v>
      </c>
      <c r="AJ124" s="6"/>
      <c r="AK124" s="38"/>
      <c r="AL124" s="6"/>
      <c r="AM124" s="523" cm="1">
        <f t="array" ref="AM124">SUM(IF(ISBLANK(V124:AA124),1,0))</f>
        <v>0</v>
      </c>
      <c r="AN124" s="523" cm="1">
        <f t="array" ref="AN124">SUM(IF(ISBLANK(AD124:AF124),1,0))</f>
        <v>0</v>
      </c>
      <c r="AO124" s="6"/>
      <c r="AP124" s="432"/>
    </row>
    <row r="125" spans="1:42" ht="24.65" customHeight="1" x14ac:dyDescent="0.35">
      <c r="A125" s="80">
        <f t="shared" si="2"/>
        <v>0</v>
      </c>
      <c r="B125" s="6"/>
      <c r="C125" s="418">
        <f t="shared" si="3"/>
        <v>113</v>
      </c>
      <c r="D125" s="237" t="str" cm="1">
        <f t="array" ref="D125">IF(ISERROR(INDEX(I_LoE_Hierachy_L1Name,_xlfn.XMATCH('Input - LOEList (Admin)'!H125,I_LoE_Hierachy_L2Name,0))),"",INDEX(I_LoE_Hierachy_L1Name,_xlfn.XMATCH('Input - LOEList (Admin)'!H125,I_LoE_Hierachy_L2Name,0)))</f>
        <v>Is there evidence that  the delivery management arrangements are suitable for the outputs being delivered?</v>
      </c>
      <c r="E125" s="237" t="str" cm="1">
        <f t="array" ref="E125">IF(ISERROR(INDEX(I_LoE_Hierachy_Case,_xlfn.XMATCH($H125,I_LoE_Hierachy_L2Name,0))),"",INDEX(I_LoE_Hierachy_Case,_xlfn.XMATCH($H125,I_LoE_Hierachy_L2Name,0)))</f>
        <v>Management</v>
      </c>
      <c r="F125" s="238" t="str" cm="1">
        <f t="array" ref="F125">IF(ISERROR(INDEX(I_LoE_Hierachy_L1_Function,_xlfn.XMATCH($H125,I_LoE_Hierachy_L2Name,0))),"",INDEX(I_LoE_Hierachy_L1_Function,_xlfn.XMATCH($H125,I_LoE_Hierachy_L2Name,0)))</f>
        <v>Core - Project Delivery</v>
      </c>
      <c r="G125" s="237" t="str" cm="1">
        <f t="array" ref="G125">IF(ISERROR(INDEX(I_LoE_Hierachy_L2_Function,_xlfn.XMATCH($H125,I_LoE_Hierachy_L2Name,0))),"",INDEX(I_LoE_Hierachy_L2_Function,_xlfn.XMATCH($H125,I_LoE_Hierachy_L2Name,0)))</f>
        <v>Quality</v>
      </c>
      <c r="H125" s="519" t="str">
        <v>Is there evidence of suitable quality assurance approach covering both internal to MOD and and supply chain?</v>
      </c>
      <c r="I125" s="236" t="str">
        <f>VLOOKUP($H125,'Input - LOE Hierarchy (Admin)'!$L$13:$R$460,2, FALSE)</f>
        <v>Y</v>
      </c>
      <c r="J125" s="260" t="str">
        <f>VLOOKUP($H125,'Input - LOE Hierarchy (Admin)'!$L$13:$R$460,4, FALSE)</f>
        <v>Y</v>
      </c>
      <c r="K125" s="520">
        <f>IFERROR(MATCH($H125,'LOE Hierarchy'!$I$11:$I$460, 0),"")</f>
        <v>318</v>
      </c>
      <c r="L125" s="239" t="str" cm="1">
        <f t="array" ref="L125">IF(ISERROR(INDEX(I_LoE_Hierachy_Evidence_Examples,_xlfn.XMATCH($H125,I_LoE_Hierachy_L2Name,0))),"",INDEX(I_LoE_Hierachy_Evidence_Examples,_xlfn.XMATCH($H125,I_LoE_Hierachy_L2Name,0)))</f>
        <v>Project Quality Management Strategy
Project Quality Management Plan</v>
      </c>
      <c r="M125" s="85"/>
      <c r="N125" s="240" t="str" cm="1">
        <f t="array" ref="N125">INDEX(I_LoE_Hierachy_Guidance_Links,MATCH($H125,LEFT(I_LoE_Hierachy_L2Name,255),0),1)</f>
        <v>Project Quality Management Plan (PQMP)  - M22</v>
      </c>
      <c r="O125" s="238" t="str" cm="1">
        <f t="array" ref="O125">INDEX(I_LoE_Hierachy_Guidance_Links,MATCH($H125,LEFT(I_LoE_Hierachy_L2Name,255),0),2)</f>
        <v>Managing Quality and JSP 940 - M111</v>
      </c>
      <c r="P125" s="238" cm="1">
        <f t="array" ref="P125">INDEX(I_LoE_Hierachy_Guidance_Links,MATCH($H125,LEFT(I_LoE_Hierachy_L2Name,255),0),3)</f>
        <v>0</v>
      </c>
      <c r="Q125" s="238" cm="1">
        <f t="array" ref="Q125">INDEX(I_LoE_Hierachy_Guidance_Links,MATCH($H125,LEFT(I_LoE_Hierachy_L2Name,255),0),4)</f>
        <v>0</v>
      </c>
      <c r="R125" s="238" cm="1">
        <f t="array" ref="R125">INDEX(I_LoE_Hierachy_Guidance_Links,MATCH($H125,LEFT(I_LoE_Hierachy_L2Name,255),0),5)</f>
        <v>0</v>
      </c>
      <c r="S125" s="238" cm="1">
        <f t="array" ref="S125">INDEX(I_LoE_Hierachy_Guidance_Links,MATCH($H125,LEFT(I_LoE_Hierachy_L2Name,255),0),6)</f>
        <v>0</v>
      </c>
      <c r="T125" s="238" cm="1">
        <f t="array" ref="T125">INDEX(I_LoE_Hierachy_Guidance_Links,MATCH($H125,LEFT(I_LoE_Hierachy_L2Name,255),0),7)</f>
        <v>0</v>
      </c>
      <c r="U125" s="74"/>
      <c r="V125" s="525" t="s">
        <v>217</v>
      </c>
      <c r="W125" s="525" t="s">
        <v>217</v>
      </c>
      <c r="X125" s="525" t="s">
        <v>217</v>
      </c>
      <c r="Y125" s="525" t="s">
        <v>217</v>
      </c>
      <c r="Z125" s="525" t="s">
        <v>217</v>
      </c>
      <c r="AA125" s="525" t="s">
        <v>217</v>
      </c>
      <c r="AB125" s="70"/>
      <c r="AC125" s="6"/>
      <c r="AD125" s="524" t="s">
        <v>218</v>
      </c>
      <c r="AE125" s="524" t="s">
        <v>217</v>
      </c>
      <c r="AF125" s="524" t="s">
        <v>217</v>
      </c>
      <c r="AG125" s="70"/>
      <c r="AH125" s="6"/>
      <c r="AI125" s="243" t="str" cm="1">
        <f t="array" ref="AI125">_xlfn.TEXTJOIN(" ; ",TRUE,_xlfn._xlws.FILTER(V$12:AF$12,V125:AF125="Yes","LoE is never called"))</f>
        <v>Equipment ; ICT ; Infrastructure ; Policy ; Service ; Support ; OBC/ OBC RN ;  FBC/ FBC RN</v>
      </c>
      <c r="AJ125" s="6"/>
      <c r="AK125" s="38"/>
      <c r="AL125" s="6"/>
      <c r="AM125" s="523" cm="1">
        <f t="array" ref="AM125">SUM(IF(ISBLANK(V125:AA125),1,0))</f>
        <v>0</v>
      </c>
      <c r="AN125" s="523" cm="1">
        <f t="array" ref="AN125">SUM(IF(ISBLANK(AD125:AF125),1,0))</f>
        <v>0</v>
      </c>
      <c r="AO125" s="6"/>
      <c r="AP125" s="432"/>
    </row>
    <row r="126" spans="1:42" ht="24.65" customHeight="1" x14ac:dyDescent="0.35">
      <c r="A126" s="80">
        <f t="shared" si="2"/>
        <v>0</v>
      </c>
      <c r="B126" s="6"/>
      <c r="C126" s="418">
        <f t="shared" si="3"/>
        <v>114</v>
      </c>
      <c r="D126" s="237" t="str" cm="1">
        <f t="array" ref="D126">IF(ISERROR(INDEX(I_LoE_Hierachy_L1Name,_xlfn.XMATCH('Input - LOEList (Admin)'!H126,I_LoE_Hierachy_L2Name,0))),"",INDEX(I_LoE_Hierachy_L1Name,_xlfn.XMATCH('Input - LOEList (Admin)'!H126,I_LoE_Hierachy_L2Name,0)))</f>
        <v>Is there evidence that  the delivery management arrangements are suitable for the outputs being delivered?</v>
      </c>
      <c r="E126" s="237" t="str" cm="1">
        <f t="array" ref="E126">IF(ISERROR(INDEX(I_LoE_Hierachy_Case,_xlfn.XMATCH($H126,I_LoE_Hierachy_L2Name,0))),"",INDEX(I_LoE_Hierachy_Case,_xlfn.XMATCH($H126,I_LoE_Hierachy_L2Name,0)))</f>
        <v>Management</v>
      </c>
      <c r="F126" s="238" t="str" cm="1">
        <f t="array" ref="F126">IF(ISERROR(INDEX(I_LoE_Hierachy_L1_Function,_xlfn.XMATCH($H126,I_LoE_Hierachy_L2Name,0))),"",INDEX(I_LoE_Hierachy_L1_Function,_xlfn.XMATCH($H126,I_LoE_Hierachy_L2Name,0)))</f>
        <v>Core - Project Delivery</v>
      </c>
      <c r="G126" s="237" t="str" cm="1">
        <f t="array" ref="G126">IF(ISERROR(INDEX(I_LoE_Hierachy_L2_Function,_xlfn.XMATCH($H126,I_LoE_Hierachy_L2Name,0))),"",INDEX(I_LoE_Hierachy_L2_Function,_xlfn.XMATCH($H126,I_LoE_Hierachy_L2Name,0)))</f>
        <v>Change Management</v>
      </c>
      <c r="H126" s="519" t="str">
        <v xml:space="preserve">For Business Change Management Programmes, is the evidence of a clear documented approach to manage the planned implementation of business change within the organisation(s) in scope.  </v>
      </c>
      <c r="I126" s="236" t="str">
        <f>VLOOKUP($H126,'Input - LOE Hierarchy (Admin)'!$L$13:$R$460,2, FALSE)</f>
        <v>Y</v>
      </c>
      <c r="J126" s="260" t="str">
        <f>VLOOKUP($H126,'Input - LOE Hierarchy (Admin)'!$L$13:$R$460,4, FALSE)</f>
        <v>N</v>
      </c>
      <c r="K126" s="520">
        <f>IFERROR(MATCH($H126,'LOE Hierarchy'!$I$11:$I$460, 0),"")</f>
        <v>323</v>
      </c>
      <c r="L126" s="239" t="str" cm="1">
        <f t="array" ref="L126">IF(ISERROR(INDEX(I_LoE_Hierachy_Evidence_Examples,_xlfn.XMATCH($H126,I_LoE_Hierachy_L2Name,0))),"",INDEX(I_LoE_Hierachy_Evidence_Examples,_xlfn.XMATCH($H126,I_LoE_Hierachy_L2Name,0)))</f>
        <v>Business Change Plan 
Completed Change Management Readiness Self-Assessment
Engagement with DefComrcl-HOConsultancyCatMan@mod.gov.uk
DFinStrat-FMPA-FinPol-ExtAsst@mod.gov.uk</v>
      </c>
      <c r="M126" s="85"/>
      <c r="N126" s="240" t="str" cm="1">
        <f t="array" ref="N126">INDEX(I_LoE_Hierachy_Guidance_Links,MATCH($H126,LEFT(I_LoE_Hierachy_L2Name,255),0),1)</f>
        <v xml:space="preserve">Programme Organisation  - M23 </v>
      </c>
      <c r="O126" s="238" t="str" cm="1">
        <f t="array" ref="O126">INDEX(I_LoE_Hierachy_Guidance_Links,MATCH($H126,LEFT(I_LoE_Hierachy_L2Name,255),0),2)</f>
        <v xml:space="preserve"> Project Management Plan  - M12 </v>
      </c>
      <c r="P126" s="238" t="str" cm="1">
        <f t="array" ref="P126">INDEX(I_LoE_Hierachy_Guidance_Links,MATCH($H126,LEFT(I_LoE_Hierachy_L2Name,255),0),3)</f>
        <v>Contingent Labour, Consultancy &amp; Professional Services - M24</v>
      </c>
      <c r="Q126" s="238" cm="1">
        <f t="array" ref="Q126">INDEX(I_LoE_Hierachy_Guidance_Links,MATCH($H126,LEFT(I_LoE_Hierachy_L2Name,255),0),4)</f>
        <v>0</v>
      </c>
      <c r="R126" s="238" cm="1">
        <f t="array" ref="R126">INDEX(I_LoE_Hierachy_Guidance_Links,MATCH($H126,LEFT(I_LoE_Hierachy_L2Name,255),0),5)</f>
        <v>0</v>
      </c>
      <c r="S126" s="238" cm="1">
        <f t="array" ref="S126">INDEX(I_LoE_Hierachy_Guidance_Links,MATCH($H126,LEFT(I_LoE_Hierachy_L2Name,255),0),6)</f>
        <v>0</v>
      </c>
      <c r="T126" s="238" cm="1">
        <f t="array" ref="T126">INDEX(I_LoE_Hierachy_Guidance_Links,MATCH($H126,LEFT(I_LoE_Hierachy_L2Name,255),0),7)</f>
        <v>0</v>
      </c>
      <c r="U126" s="74"/>
      <c r="V126" s="525" t="s">
        <v>218</v>
      </c>
      <c r="W126" s="525" t="s">
        <v>218</v>
      </c>
      <c r="X126" s="525" t="s">
        <v>218</v>
      </c>
      <c r="Y126" s="525" t="s">
        <v>217</v>
      </c>
      <c r="Z126" s="525" t="s">
        <v>218</v>
      </c>
      <c r="AA126" s="525" t="s">
        <v>218</v>
      </c>
      <c r="AB126" s="70"/>
      <c r="AC126" s="6"/>
      <c r="AD126" s="524" t="s">
        <v>218</v>
      </c>
      <c r="AE126" s="524" t="s">
        <v>217</v>
      </c>
      <c r="AF126" s="524" t="s">
        <v>217</v>
      </c>
      <c r="AG126" s="70"/>
      <c r="AH126" s="6"/>
      <c r="AI126" s="243" t="str" cm="1">
        <f t="array" ref="AI126">_xlfn.TEXTJOIN(" ; ",TRUE,_xlfn._xlws.FILTER(V$12:AF$12,V126:AF126="Yes","LoE is never called"))</f>
        <v>Policy ; OBC/ OBC RN ;  FBC/ FBC RN</v>
      </c>
      <c r="AJ126" s="6"/>
      <c r="AK126" s="38"/>
      <c r="AL126" s="6"/>
      <c r="AM126" s="523" cm="1">
        <f t="array" ref="AM126">SUM(IF(ISBLANK(V126:AA126),1,0))</f>
        <v>0</v>
      </c>
      <c r="AN126" s="523" cm="1">
        <f t="array" ref="AN126">SUM(IF(ISBLANK(AD126:AF126),1,0))</f>
        <v>0</v>
      </c>
      <c r="AO126" s="6"/>
      <c r="AP126" s="432"/>
    </row>
    <row r="127" spans="1:42" ht="24.65" customHeight="1" x14ac:dyDescent="0.35">
      <c r="A127" s="80">
        <f t="shared" si="2"/>
        <v>0</v>
      </c>
      <c r="B127" s="6"/>
      <c r="C127" s="418">
        <f t="shared" si="3"/>
        <v>115</v>
      </c>
      <c r="D127" s="237" t="str" cm="1">
        <f t="array" ref="D127">IF(ISERROR(INDEX(I_LoE_Hierachy_L1Name,_xlfn.XMATCH('Input - LOEList (Admin)'!H127,I_LoE_Hierachy_L2Name,0))),"",INDEX(I_LoE_Hierachy_L1Name,_xlfn.XMATCH('Input - LOEList (Admin)'!H127,I_LoE_Hierachy_L2Name,0)))</f>
        <v>Is there evidence that  the delivery management arrangements are suitable for the outputs being delivered?</v>
      </c>
      <c r="E127" s="237" t="str" cm="1">
        <f t="array" ref="E127">IF(ISERROR(INDEX(I_LoE_Hierachy_Case,_xlfn.XMATCH($H127,I_LoE_Hierachy_L2Name,0))),"",INDEX(I_LoE_Hierachy_Case,_xlfn.XMATCH($H127,I_LoE_Hierachy_L2Name,0)))</f>
        <v>Management</v>
      </c>
      <c r="F127" s="238" t="str" cm="1">
        <f t="array" ref="F127">IF(ISERROR(INDEX(I_LoE_Hierachy_L1_Function,_xlfn.XMATCH($H127,I_LoE_Hierachy_L2Name,0))),"",INDEX(I_LoE_Hierachy_L1_Function,_xlfn.XMATCH($H127,I_LoE_Hierachy_L2Name,0)))</f>
        <v>Core - Project Delivery</v>
      </c>
      <c r="G127" s="237" t="str" cm="1">
        <f t="array" ref="G127">IF(ISERROR(INDEX(I_LoE_Hierachy_L2_Function,_xlfn.XMATCH($H127,I_LoE_Hierachy_L2Name,0))),"",INDEX(I_LoE_Hierachy_L2_Function,_xlfn.XMATCH($H127,I_LoE_Hierachy_L2Name,0)))</f>
        <v>Planning / Work estimating</v>
      </c>
      <c r="H127" s="519" t="str">
        <v>For programmes/projects with infrastructure elements, is there evidence that Government Soft Landings guidance is being followed and the adoption of the UK Building Information Management (BIM) Framework - ref. JSP850?</v>
      </c>
      <c r="I127" s="236" t="str">
        <f>VLOOKUP($H127,'Input - LOE Hierarchy (Admin)'!$L$13:$R$460,2, FALSE)</f>
        <v>N</v>
      </c>
      <c r="J127" s="260" t="str">
        <f>VLOOKUP($H127,'Input - LOE Hierarchy (Admin)'!$L$13:$R$460,4, FALSE)</f>
        <v>N</v>
      </c>
      <c r="K127" s="520">
        <f>IFERROR(MATCH($H127,'LOE Hierarchy'!$I$11:$I$460, 0),"")</f>
        <v>324</v>
      </c>
      <c r="L127" s="239" t="str" cm="1">
        <f t="array" ref="L127">IF(ISERROR(INDEX(I_LoE_Hierachy_Evidence_Examples,_xlfn.XMATCH($H127,I_LoE_Hierachy_L2Name,0))),"",INDEX(I_LoE_Hierachy_Evidence_Examples,_xlfn.XMATCH($H127,I_LoE_Hierachy_L2Name,0)))</f>
        <v>Defined environment, social, security, economic outcomes/performance targets
BiM maturity milestones
Environmental performance targets are being considered (or set)
Master Information Delivery Plan for the project</v>
      </c>
      <c r="M127" s="85"/>
      <c r="N127" s="240" t="str" cm="1">
        <f t="array" ref="N127">INDEX(I_LoE_Hierachy_Guidance_Links,MATCH($H127,LEFT(I_LoE_Hierachy_L2Name,255),0),1)</f>
        <v>Lifecycle Management  - M25</v>
      </c>
      <c r="O127" s="238" t="str" cm="1">
        <f t="array" ref="O127">INDEX(I_LoE_Hierachy_Guidance_Links,MATCH($H127,LEFT(I_LoE_Hierachy_L2Name,255),0),2)</f>
        <v>BIM Framework - M26</v>
      </c>
      <c r="P127" s="238" t="str" cm="1">
        <f t="array" ref="P127">INDEX(I_LoE_Hierachy_Guidance_Links,MATCH($H127,LEFT(I_LoE_Hierachy_L2Name,255),0),3)</f>
        <v>Approvals - JSP 850  - M27</v>
      </c>
      <c r="Q127" s="238" cm="1">
        <f t="array" ref="Q127">INDEX(I_LoE_Hierachy_Guidance_Links,MATCH($H127,LEFT(I_LoE_Hierachy_L2Name,255),0),4)</f>
        <v>0</v>
      </c>
      <c r="R127" s="238" cm="1">
        <f t="array" ref="R127">INDEX(I_LoE_Hierachy_Guidance_Links,MATCH($H127,LEFT(I_LoE_Hierachy_L2Name,255),0),5)</f>
        <v>0</v>
      </c>
      <c r="S127" s="238" cm="1">
        <f t="array" ref="S127">INDEX(I_LoE_Hierachy_Guidance_Links,MATCH($H127,LEFT(I_LoE_Hierachy_L2Name,255),0),6)</f>
        <v>0</v>
      </c>
      <c r="T127" s="238" cm="1">
        <f t="array" ref="T127">INDEX(I_LoE_Hierachy_Guidance_Links,MATCH($H127,LEFT(I_LoE_Hierachy_L2Name,255),0),7)</f>
        <v>0</v>
      </c>
      <c r="U127" s="74"/>
      <c r="V127" s="525" t="s">
        <v>218</v>
      </c>
      <c r="W127" s="525" t="s">
        <v>218</v>
      </c>
      <c r="X127" s="525" t="s">
        <v>217</v>
      </c>
      <c r="Y127" s="525" t="s">
        <v>218</v>
      </c>
      <c r="Z127" s="525" t="s">
        <v>218</v>
      </c>
      <c r="AA127" s="525" t="s">
        <v>218</v>
      </c>
      <c r="AB127" s="70"/>
      <c r="AC127" s="6"/>
      <c r="AD127" s="524" t="s">
        <v>218</v>
      </c>
      <c r="AE127" s="524" t="s">
        <v>217</v>
      </c>
      <c r="AF127" s="524" t="s">
        <v>217</v>
      </c>
      <c r="AG127" s="70"/>
      <c r="AH127" s="6"/>
      <c r="AI127" s="243" t="str" cm="1">
        <f t="array" ref="AI127">_xlfn.TEXTJOIN(" ; ",TRUE,_xlfn._xlws.FILTER(V$12:AF$12,V127:AF127="Yes","LoE is never called"))</f>
        <v>Infrastructure ; OBC/ OBC RN ;  FBC/ FBC RN</v>
      </c>
      <c r="AJ127" s="6"/>
      <c r="AK127" s="38"/>
      <c r="AL127" s="6"/>
      <c r="AM127" s="523" cm="1">
        <f t="array" ref="AM127">SUM(IF(ISBLANK(V127:AA127),1,0))</f>
        <v>0</v>
      </c>
      <c r="AN127" s="523" cm="1">
        <f t="array" ref="AN127">SUM(IF(ISBLANK(AD127:AF127),1,0))</f>
        <v>0</v>
      </c>
      <c r="AO127" s="6"/>
      <c r="AP127" s="432"/>
    </row>
    <row r="128" spans="1:42" ht="24.65" customHeight="1" x14ac:dyDescent="0.35">
      <c r="A128" s="80">
        <f t="shared" si="2"/>
        <v>0</v>
      </c>
      <c r="B128" s="6"/>
      <c r="C128" s="418">
        <f t="shared" si="3"/>
        <v>116</v>
      </c>
      <c r="D128" s="237" t="str" cm="1">
        <f t="array" ref="D128">IF(ISERROR(INDEX(I_LoE_Hierachy_L1Name,_xlfn.XMATCH('Input - LOEList (Admin)'!H128,I_LoE_Hierachy_L2Name,0))),"",INDEX(I_LoE_Hierachy_L1Name,_xlfn.XMATCH('Input - LOEList (Admin)'!H128,I_LoE_Hierachy_L2Name,0)))</f>
        <v>Is there evidence that a suitable Risk, Issues and Opportunity management regime is in place?</v>
      </c>
      <c r="E128" s="237" t="str" cm="1">
        <f t="array" ref="E128">IF(ISERROR(INDEX(I_LoE_Hierachy_Case,_xlfn.XMATCH($H128,I_LoE_Hierachy_L2Name,0))),"",INDEX(I_LoE_Hierachy_Case,_xlfn.XMATCH($H128,I_LoE_Hierachy_L2Name,0)))</f>
        <v>Management</v>
      </c>
      <c r="F128" s="238" t="str" cm="1">
        <f t="array" ref="F128">IF(ISERROR(INDEX(I_LoE_Hierachy_L1_Function,_xlfn.XMATCH($H128,I_LoE_Hierachy_L2Name,0))),"",INDEX(I_LoE_Hierachy_L1_Function,_xlfn.XMATCH($H128,I_LoE_Hierachy_L2Name,0)))</f>
        <v>Core - Project Delivery</v>
      </c>
      <c r="G128" s="237" t="str" cm="1">
        <f t="array" ref="G128">IF(ISERROR(INDEX(I_LoE_Hierachy_L2_Function,_xlfn.XMATCH($H128,I_LoE_Hierachy_L2Name,0))),"",INDEX(I_LoE_Hierachy_L2_Function,_xlfn.XMATCH($H128,I_LoE_Hierachy_L2Name,0)))</f>
        <v>Risk Issues and Opportunity Management</v>
      </c>
      <c r="H128" s="519" t="str">
        <v xml:space="preserve">Is there evidence that a suitable Risk, Issues and Opportunities management approach (i.e. management plans / governance processes) defined for the programme? </v>
      </c>
      <c r="I128" s="236" t="str">
        <f>VLOOKUP($H128,'Input - LOE Hierarchy (Admin)'!$L$13:$R$460,2, FALSE)</f>
        <v>Y</v>
      </c>
      <c r="J128" s="260" t="str">
        <f>VLOOKUP($H128,'Input - LOE Hierarchy (Admin)'!$L$13:$R$460,4, FALSE)</f>
        <v>N</v>
      </c>
      <c r="K128" s="520">
        <f>IFERROR(MATCH($H128,'LOE Hierarchy'!$I$11:$I$460, 0),"")</f>
        <v>325</v>
      </c>
      <c r="L128" s="239" t="str" cm="1">
        <f t="array" ref="L128">IF(ISERROR(INDEX(I_LoE_Hierachy_Evidence_Examples,_xlfn.XMATCH($H128,I_LoE_Hierachy_L2Name,0))),"",INDEX(I_LoE_Hierachy_Evidence_Examples,_xlfn.XMATCH($H128,I_LoE_Hierachy_L2Name,0)))</f>
        <v xml:space="preserve">Risk Management Plan (RMP)
</v>
      </c>
      <c r="M128" s="85"/>
      <c r="N128" s="240" t="str" cm="1">
        <f t="array" ref="N128">INDEX(I_LoE_Hierachy_Guidance_Links,MATCH($H128,LEFT(I_LoE_Hierachy_L2Name,255),0),1)</f>
        <v>Risk Management - M14</v>
      </c>
      <c r="O128" s="238" t="str" cm="1">
        <f t="array" ref="O128">INDEX(I_LoE_Hierachy_Guidance_Links,MATCH($H128,LEFT(I_LoE_Hierachy_L2Name,255),0),2)</f>
        <v>Risk Management Plan  - M29</v>
      </c>
      <c r="P128" s="238" cm="1">
        <f t="array" ref="P128">INDEX(I_LoE_Hierachy_Guidance_Links,MATCH($H128,LEFT(I_LoE_Hierachy_L2Name,255),0),3)</f>
        <v>0</v>
      </c>
      <c r="Q128" s="238" cm="1">
        <f t="array" ref="Q128">INDEX(I_LoE_Hierachy_Guidance_Links,MATCH($H128,LEFT(I_LoE_Hierachy_L2Name,255),0),4)</f>
        <v>0</v>
      </c>
      <c r="R128" s="238" cm="1">
        <f t="array" ref="R128">INDEX(I_LoE_Hierachy_Guidance_Links,MATCH($H128,LEFT(I_LoE_Hierachy_L2Name,255),0),5)</f>
        <v>0</v>
      </c>
      <c r="S128" s="238" cm="1">
        <f t="array" ref="S128">INDEX(I_LoE_Hierachy_Guidance_Links,MATCH($H128,LEFT(I_LoE_Hierachy_L2Name,255),0),6)</f>
        <v>0</v>
      </c>
      <c r="T128" s="238" cm="1">
        <f t="array" ref="T128">INDEX(I_LoE_Hierachy_Guidance_Links,MATCH($H128,LEFT(I_LoE_Hierachy_L2Name,255),0),7)</f>
        <v>0</v>
      </c>
      <c r="U128" s="74"/>
      <c r="V128" s="525" t="s">
        <v>217</v>
      </c>
      <c r="W128" s="525" t="s">
        <v>217</v>
      </c>
      <c r="X128" s="525" t="s">
        <v>217</v>
      </c>
      <c r="Y128" s="525" t="s">
        <v>217</v>
      </c>
      <c r="Z128" s="525" t="s">
        <v>217</v>
      </c>
      <c r="AA128" s="525" t="s">
        <v>217</v>
      </c>
      <c r="AB128" s="70"/>
      <c r="AC128" s="6"/>
      <c r="AD128" s="524" t="s">
        <v>218</v>
      </c>
      <c r="AE128" s="524" t="s">
        <v>217</v>
      </c>
      <c r="AF128" s="524" t="s">
        <v>217</v>
      </c>
      <c r="AG128" s="70"/>
      <c r="AH128" s="6"/>
      <c r="AI128" s="243" t="str" cm="1">
        <f t="array" ref="AI128">_xlfn.TEXTJOIN(" ; ",TRUE,_xlfn._xlws.FILTER(V$12:AF$12,V128:AF128="Yes","LoE is never called"))</f>
        <v>Equipment ; ICT ; Infrastructure ; Policy ; Service ; Support ; OBC/ OBC RN ;  FBC/ FBC RN</v>
      </c>
      <c r="AJ128" s="6"/>
      <c r="AK128" s="38"/>
      <c r="AL128" s="6"/>
      <c r="AM128" s="523" cm="1">
        <f t="array" ref="AM128">SUM(IF(ISBLANK(V128:AA128),1,0))</f>
        <v>0</v>
      </c>
      <c r="AN128" s="523" cm="1">
        <f t="array" ref="AN128">SUM(IF(ISBLANK(AD128:AF128),1,0))</f>
        <v>0</v>
      </c>
      <c r="AO128" s="6"/>
      <c r="AP128" s="432"/>
    </row>
    <row r="129" spans="1:42" ht="24.65" customHeight="1" x14ac:dyDescent="0.35">
      <c r="A129" s="80">
        <f t="shared" si="2"/>
        <v>0</v>
      </c>
      <c r="B129" s="6"/>
      <c r="C129" s="418">
        <f t="shared" si="3"/>
        <v>117</v>
      </c>
      <c r="D129" s="237" t="str" cm="1">
        <f t="array" ref="D129">IF(ISERROR(INDEX(I_LoE_Hierachy_L1Name,_xlfn.XMATCH('Input - LOEList (Admin)'!H129,I_LoE_Hierachy_L2Name,0))),"",INDEX(I_LoE_Hierachy_L1Name,_xlfn.XMATCH('Input - LOEList (Admin)'!H129,I_LoE_Hierachy_L2Name,0)))</f>
        <v>Is there evidence that a suitable Risk, Issues and Opportunity management regime is in place?</v>
      </c>
      <c r="E129" s="237" t="str" cm="1">
        <f t="array" ref="E129">IF(ISERROR(INDEX(I_LoE_Hierachy_Case,_xlfn.XMATCH($H129,I_LoE_Hierachy_L2Name,0))),"",INDEX(I_LoE_Hierachy_Case,_xlfn.XMATCH($H129,I_LoE_Hierachy_L2Name,0)))</f>
        <v>Management</v>
      </c>
      <c r="F129" s="238" t="str" cm="1">
        <f t="array" ref="F129">IF(ISERROR(INDEX(I_LoE_Hierachy_L1_Function,_xlfn.XMATCH($H129,I_LoE_Hierachy_L2Name,0))),"",INDEX(I_LoE_Hierachy_L1_Function,_xlfn.XMATCH($H129,I_LoE_Hierachy_L2Name,0)))</f>
        <v>Core - Project Delivery</v>
      </c>
      <c r="G129" s="237" t="str" cm="1">
        <f t="array" ref="G129">IF(ISERROR(INDEX(I_LoE_Hierachy_L2_Function,_xlfn.XMATCH($H129,I_LoE_Hierachy_L2Name,0))),"",INDEX(I_LoE_Hierachy_L2_Function,_xlfn.XMATCH($H129,I_LoE_Hierachy_L2Name,0)))</f>
        <v>Risk Issues and Opportunity Management</v>
      </c>
      <c r="H129" s="519" t="str">
        <v>Is there suitable evidence that all relevant Risks, Issues and Opportunities have been appropriately quantified, owned and are being actively managed?</v>
      </c>
      <c r="I129" s="236" t="str">
        <f>VLOOKUP($H129,'Input - LOE Hierarchy (Admin)'!$L$13:$R$460,2, FALSE)</f>
        <v>Y</v>
      </c>
      <c r="J129" s="260" t="str">
        <f>VLOOKUP($H129,'Input - LOE Hierarchy (Admin)'!$L$13:$R$460,4, FALSE)</f>
        <v>Y</v>
      </c>
      <c r="K129" s="520">
        <f>IFERROR(MATCH($H129,'LOE Hierarchy'!$I$11:$I$460, 0),"")</f>
        <v>326</v>
      </c>
      <c r="L129" s="239" t="str" cm="1">
        <f t="array" ref="L129">IF(ISERROR(INDEX(I_LoE_Hierachy_Evidence_Examples,_xlfn.XMATCH($H129,I_LoE_Hierachy_L2Name,0))),"",INDEX(I_LoE_Hierachy_Evidence_Examples,_xlfn.XMATCH($H129,I_LoE_Hierachy_L2Name,0)))</f>
        <v>Business Case - Risk Narrative, International Trading Risk and Uncertainty Narrative
Risk Register
Commercial Strategy
MDAL
Evidence underpinning a basis-of-estimate covering:
- Min/ML/Max and Probability
- Mitigations/Opportunities
- Pre/Post Estimated Impacts
- Cost of Mitigations
- Risk Management Details
- Closed out details</v>
      </c>
      <c r="M129" s="85"/>
      <c r="N129" s="240" t="str" cm="1">
        <f t="array" ref="N129">INDEX(I_LoE_Hierachy_Guidance_Links,MATCH($H129,LEFT(I_LoE_Hierachy_L2Name,255),0),1)</f>
        <v>Risk Management - M14</v>
      </c>
      <c r="O129" s="238" t="str" cm="1">
        <f t="array" ref="O129">INDEX(I_LoE_Hierachy_Guidance_Links,MATCH($H129,LEFT(I_LoE_Hierachy_L2Name,255),0),2)</f>
        <v>Safety Risk Management - M30</v>
      </c>
      <c r="P129" s="238" cm="1">
        <f t="array" ref="P129">INDEX(I_LoE_Hierachy_Guidance_Links,MATCH($H129,LEFT(I_LoE_Hierachy_L2Name,255),0),3)</f>
        <v>0</v>
      </c>
      <c r="Q129" s="238" cm="1">
        <f t="array" ref="Q129">INDEX(I_LoE_Hierachy_Guidance_Links,MATCH($H129,LEFT(I_LoE_Hierachy_L2Name,255),0),4)</f>
        <v>0</v>
      </c>
      <c r="R129" s="238" cm="1">
        <f t="array" ref="R129">INDEX(I_LoE_Hierachy_Guidance_Links,MATCH($H129,LEFT(I_LoE_Hierachy_L2Name,255),0),5)</f>
        <v>0</v>
      </c>
      <c r="S129" s="238" cm="1">
        <f t="array" ref="S129">INDEX(I_LoE_Hierachy_Guidance_Links,MATCH($H129,LEFT(I_LoE_Hierachy_L2Name,255),0),6)</f>
        <v>0</v>
      </c>
      <c r="T129" s="238" cm="1">
        <f t="array" ref="T129">INDEX(I_LoE_Hierachy_Guidance_Links,MATCH($H129,LEFT(I_LoE_Hierachy_L2Name,255),0),7)</f>
        <v>0</v>
      </c>
      <c r="U129" s="74"/>
      <c r="V129" s="525" t="s">
        <v>217</v>
      </c>
      <c r="W129" s="525" t="s">
        <v>217</v>
      </c>
      <c r="X129" s="525" t="s">
        <v>217</v>
      </c>
      <c r="Y129" s="525" t="s">
        <v>217</v>
      </c>
      <c r="Z129" s="525" t="s">
        <v>217</v>
      </c>
      <c r="AA129" s="525" t="s">
        <v>217</v>
      </c>
      <c r="AB129" s="70"/>
      <c r="AC129" s="6"/>
      <c r="AD129" s="524" t="s">
        <v>217</v>
      </c>
      <c r="AE129" s="524" t="s">
        <v>217</v>
      </c>
      <c r="AF129" s="524" t="s">
        <v>217</v>
      </c>
      <c r="AG129" s="70"/>
      <c r="AH129" s="6"/>
      <c r="AI129" s="243" t="str" cm="1">
        <f t="array" ref="AI129">_xlfn.TEXTJOIN(" ; ",TRUE,_xlfn._xlws.FILTER(V$12:AF$12,V129:AF129="Yes","LoE is never called"))</f>
        <v>Equipment ; ICT ; Infrastructure ; Policy ; Service ; Support ; SOC/ SOC RN ; OBC/ OBC RN ;  FBC/ FBC RN</v>
      </c>
      <c r="AJ129" s="6"/>
      <c r="AK129" s="38"/>
      <c r="AL129" s="6"/>
      <c r="AM129" s="523" cm="1">
        <f t="array" ref="AM129">SUM(IF(ISBLANK(V129:AA129),1,0))</f>
        <v>0</v>
      </c>
      <c r="AN129" s="523" cm="1">
        <f t="array" ref="AN129">SUM(IF(ISBLANK(AD129:AF129),1,0))</f>
        <v>0</v>
      </c>
      <c r="AO129" s="6"/>
      <c r="AP129" s="432"/>
    </row>
    <row r="130" spans="1:42" ht="24.65" customHeight="1" x14ac:dyDescent="0.35">
      <c r="A130" s="80">
        <f t="shared" si="2"/>
        <v>0</v>
      </c>
      <c r="B130" s="6"/>
      <c r="C130" s="418">
        <f t="shared" si="3"/>
        <v>118</v>
      </c>
      <c r="D130" s="237" t="str" cm="1">
        <f t="array" ref="D130">IF(ISERROR(INDEX(I_LoE_Hierachy_L1Name,_xlfn.XMATCH('Input - LOEList (Admin)'!H130,I_LoE_Hierachy_L2Name,0))),"",INDEX(I_LoE_Hierachy_L1Name,_xlfn.XMATCH('Input - LOEList (Admin)'!H130,I_LoE_Hierachy_L2Name,0)))</f>
        <v>Is there evidence that a suitable Risk, Issues and Opportunity management regime is in place?</v>
      </c>
      <c r="E130" s="237" t="str" cm="1">
        <f t="array" ref="E130">IF(ISERROR(INDEX(I_LoE_Hierachy_Case,_xlfn.XMATCH($H130,I_LoE_Hierachy_L2Name,0))),"",INDEX(I_LoE_Hierachy_Case,_xlfn.XMATCH($H130,I_LoE_Hierachy_L2Name,0)))</f>
        <v>Management</v>
      </c>
      <c r="F130" s="238" t="str" cm="1">
        <f t="array" ref="F130">IF(ISERROR(INDEX(I_LoE_Hierachy_L1_Function,_xlfn.XMATCH($H130,I_LoE_Hierachy_L2Name,0))),"",INDEX(I_LoE_Hierachy_L1_Function,_xlfn.XMATCH($H130,I_LoE_Hierachy_L2Name,0)))</f>
        <v>Core - Project Delivery</v>
      </c>
      <c r="G130" s="237" t="str" cm="1">
        <f t="array" ref="G130">IF(ISERROR(INDEX(I_LoE_Hierachy_L2_Function,_xlfn.XMATCH($H130,I_LoE_Hierachy_L2Name,0))),"",INDEX(I_LoE_Hierachy_L2_Function,_xlfn.XMATCH($H130,I_LoE_Hierachy_L2Name,0)))</f>
        <v>Risk Issues and Opportunity Management</v>
      </c>
      <c r="H130" s="519" t="str">
        <v xml:space="preserve">Is there evidence that overall risk is suitably understood for the phase of the programme and that the SRO, or equivalent, is content with the level of military/business capability, cost and time risk exposure within the programme (risk 'appetite')? </v>
      </c>
      <c r="I130" s="236" t="str">
        <f>VLOOKUP($H130,'Input - LOE Hierarchy (Admin)'!$L$13:$R$460,2, FALSE)</f>
        <v>N</v>
      </c>
      <c r="J130" s="260" t="str">
        <f>VLOOKUP($H130,'Input - LOE Hierarchy (Admin)'!$L$13:$R$460,4, FALSE)</f>
        <v>N</v>
      </c>
      <c r="K130" s="520">
        <f>IFERROR(MATCH($H130,'LOE Hierarchy'!$I$11:$I$460, 0),"")</f>
        <v>334</v>
      </c>
      <c r="L130" s="239" t="str" cm="1">
        <f t="array" ref="L130">IF(ISERROR(INDEX(I_LoE_Hierachy_Evidence_Examples,_xlfn.XMATCH($H130,I_LoE_Hierachy_L2Name,0))),"",INDEX(I_LoE_Hierachy_Evidence_Examples,_xlfn.XMATCH($H130,I_LoE_Hierachy_L2Name,0)))</f>
        <v>Risk Management Strategy (RMS)</v>
      </c>
      <c r="M130" s="85"/>
      <c r="N130" s="240" t="str" cm="1">
        <f t="array" ref="N130">INDEX(I_LoE_Hierachy_Guidance_Links,MATCH($H130,LEFT(I_LoE_Hierachy_L2Name,255),0),1)</f>
        <v>Risk Management Strategy  - M28</v>
      </c>
      <c r="O130" s="238" cm="1">
        <f t="array" ref="O130">INDEX(I_LoE_Hierachy_Guidance_Links,MATCH($H130,LEFT(I_LoE_Hierachy_L2Name,255),0),2)</f>
        <v>0</v>
      </c>
      <c r="P130" s="238" cm="1">
        <f t="array" ref="P130">INDEX(I_LoE_Hierachy_Guidance_Links,MATCH($H130,LEFT(I_LoE_Hierachy_L2Name,255),0),3)</f>
        <v>0</v>
      </c>
      <c r="Q130" s="238" cm="1">
        <f t="array" ref="Q130">INDEX(I_LoE_Hierachy_Guidance_Links,MATCH($H130,LEFT(I_LoE_Hierachy_L2Name,255),0),4)</f>
        <v>0</v>
      </c>
      <c r="R130" s="238" cm="1">
        <f t="array" ref="R130">INDEX(I_LoE_Hierachy_Guidance_Links,MATCH($H130,LEFT(I_LoE_Hierachy_L2Name,255),0),5)</f>
        <v>0</v>
      </c>
      <c r="S130" s="238" cm="1">
        <f t="array" ref="S130">INDEX(I_LoE_Hierachy_Guidance_Links,MATCH($H130,LEFT(I_LoE_Hierachy_L2Name,255),0),6)</f>
        <v>0</v>
      </c>
      <c r="T130" s="238" cm="1">
        <f t="array" ref="T130">INDEX(I_LoE_Hierachy_Guidance_Links,MATCH($H130,LEFT(I_LoE_Hierachy_L2Name,255),0),7)</f>
        <v>0</v>
      </c>
      <c r="U130" s="74"/>
      <c r="V130" s="525" t="s">
        <v>217</v>
      </c>
      <c r="W130" s="525" t="s">
        <v>217</v>
      </c>
      <c r="X130" s="525" t="s">
        <v>217</v>
      </c>
      <c r="Y130" s="525" t="s">
        <v>217</v>
      </c>
      <c r="Z130" s="525" t="s">
        <v>217</v>
      </c>
      <c r="AA130" s="525" t="s">
        <v>217</v>
      </c>
      <c r="AB130" s="70"/>
      <c r="AC130" s="6"/>
      <c r="AD130" s="524" t="s">
        <v>217</v>
      </c>
      <c r="AE130" s="524" t="s">
        <v>217</v>
      </c>
      <c r="AF130" s="524" t="s">
        <v>217</v>
      </c>
      <c r="AG130" s="70"/>
      <c r="AH130" s="6"/>
      <c r="AI130" s="243" t="str" cm="1">
        <f t="array" ref="AI130">_xlfn.TEXTJOIN(" ; ",TRUE,_xlfn._xlws.FILTER(V$12:AF$12,V130:AF130="Yes","LoE is never called"))</f>
        <v>Equipment ; ICT ; Infrastructure ; Policy ; Service ; Support ; SOC/ SOC RN ; OBC/ OBC RN ;  FBC/ FBC RN</v>
      </c>
      <c r="AJ130" s="6"/>
      <c r="AK130" s="38"/>
      <c r="AL130" s="6"/>
      <c r="AM130" s="523" cm="1">
        <f t="array" ref="AM130">SUM(IF(ISBLANK(V130:AA130),1,0))</f>
        <v>0</v>
      </c>
      <c r="AN130" s="523" cm="1">
        <f t="array" ref="AN130">SUM(IF(ISBLANK(AD130:AF130),1,0))</f>
        <v>0</v>
      </c>
      <c r="AO130" s="6"/>
      <c r="AP130" s="432"/>
    </row>
    <row r="131" spans="1:42" ht="24.65" customHeight="1" x14ac:dyDescent="0.35">
      <c r="A131" s="80">
        <f t="shared" si="2"/>
        <v>0</v>
      </c>
      <c r="B131" s="6"/>
      <c r="C131" s="418">
        <f t="shared" si="3"/>
        <v>119</v>
      </c>
      <c r="D131" s="237" t="str" cm="1">
        <f t="array" ref="D131">IF(ISERROR(INDEX(I_LoE_Hierachy_L1Name,_xlfn.XMATCH('Input - LOEList (Admin)'!H131,I_LoE_Hierachy_L2Name,0))),"",INDEX(I_LoE_Hierachy_L1Name,_xlfn.XMATCH('Input - LOEList (Admin)'!H131,I_LoE_Hierachy_L2Name,0)))</f>
        <v>Is there evidence of suitably mature Sustainability management?</v>
      </c>
      <c r="E131" s="237" t="str" cm="1">
        <f t="array" ref="E131">IF(ISERROR(INDEX(I_LoE_Hierachy_Case,_xlfn.XMATCH($H131,I_LoE_Hierachy_L2Name,0))),"",INDEX(I_LoE_Hierachy_Case,_xlfn.XMATCH($H131,I_LoE_Hierachy_L2Name,0)))</f>
        <v>Management</v>
      </c>
      <c r="F131" s="238" t="str" cm="1">
        <f t="array" ref="F131">IF(ISERROR(INDEX(I_LoE_Hierachy_L1_Function,_xlfn.XMATCH($H131,I_LoE_Hierachy_L2Name,0))),"",INDEX(I_LoE_Hierachy_L1_Function,_xlfn.XMATCH($H131,I_LoE_Hierachy_L2Name,0)))</f>
        <v>MoD - Health, Safety &amp; Environmental Protection</v>
      </c>
      <c r="G131" s="237" t="str" cm="1">
        <f t="array" ref="G131">IF(ISERROR(INDEX(I_LoE_Hierachy_L2_Function,_xlfn.XMATCH($H131,I_LoE_Hierachy_L2Name,0))),"",INDEX(I_LoE_Hierachy_L2_Function,_xlfn.XMATCH($H131,I_LoE_Hierachy_L2Name,0)))</f>
        <v>Sustainability</v>
      </c>
      <c r="H131" s="519" t="str">
        <v>Is there evidence of an appropriately mature sustainability management plan / project sustainability strategy, commensurate with the stage of the project?</v>
      </c>
      <c r="I131" s="236" t="str">
        <f>VLOOKUP($H131,'Input - LOE Hierarchy (Admin)'!$L$13:$R$460,2, FALSE)</f>
        <v>Y</v>
      </c>
      <c r="J131" s="260" t="str">
        <f>VLOOKUP($H131,'Input - LOE Hierarchy (Admin)'!$L$13:$R$460,4, FALSE)</f>
        <v>N</v>
      </c>
      <c r="K131" s="520">
        <f>IFERROR(MATCH($H131,'LOE Hierarchy'!$I$11:$I$460, 0),"")</f>
        <v>335</v>
      </c>
      <c r="L131" s="239" t="str" cm="1">
        <f t="array" ref="L131">IF(ISERROR(INDEX(I_LoE_Hierachy_Evidence_Examples,_xlfn.XMATCH($H131,I_LoE_Hierachy_L2Name,0))),"",INDEX(I_LoE_Hierachy_Evidence_Examples,_xlfn.XMATCH($H131,I_LoE_Hierachy_L2Name,0)))</f>
        <v>Sustainability Strategy. Environmental Management Plan at relevant stage (Equipment). Evidence that POEMS has been / is being implemented.</v>
      </c>
      <c r="M131" s="85"/>
      <c r="N131" s="240" t="str" cm="1">
        <f t="array" ref="N131">INDEX(I_LoE_Hierachy_Guidance_Links,MATCH($H131,LEFT(I_LoE_Hierachy_L2Name,255),0),1)</f>
        <v>POEMS Procedures and Supporting Material - S22</v>
      </c>
      <c r="O131" s="238" t="str" cm="1">
        <f t="array" ref="O131">INDEX(I_LoE_Hierachy_Guidance_Links,MATCH($H131,LEFT(I_LoE_Hierachy_L2Name,255),0),2)</f>
        <v xml:space="preserve">Sustainable Procurement in Defence Acquisition Guide - S21 </v>
      </c>
      <c r="P131" s="238" t="str" cm="1">
        <f t="array" ref="P131">INDEX(I_LoE_Hierachy_Guidance_Links,MATCH($H131,LEFT(I_LoE_Hierachy_L2Name,255),0),3)</f>
        <v>Delivering Sound Environmental Performance in DE&amp;S Acquisition - S24</v>
      </c>
      <c r="Q131" s="238" t="str" cm="1">
        <f t="array" ref="Q131">INDEX(I_LoE_Hierachy_Guidance_Links,MATCH($H131,LEFT(I_LoE_Hierachy_L2Name,255),0),4)</f>
        <v>Sustainable Procurement - S23</v>
      </c>
      <c r="R131" s="238" t="str" cm="1">
        <f t="array" ref="R131">INDEX(I_LoE_Hierachy_Guidance_Links,MATCH($H131,LEFT(I_LoE_Hierachy_L2Name,255),0),5)</f>
        <v>Green Book supplementary guidance - S26</v>
      </c>
      <c r="S131" s="238" t="str" cm="1">
        <f t="array" ref="S131">INDEX(I_LoE_Hierachy_Guidance_Links,MATCH($H131,LEFT(I_LoE_Hierachy_L2Name,255),0),6)</f>
        <v>Valuation of energy use and greenhouse gas (GHG) emissions - S25</v>
      </c>
      <c r="T131" s="238" cm="1">
        <f t="array" ref="T131">INDEX(I_LoE_Hierachy_Guidance_Links,MATCH($H131,LEFT(I_LoE_Hierachy_L2Name,255),0),7)</f>
        <v>0</v>
      </c>
      <c r="U131" s="74"/>
      <c r="V131" s="525" t="s">
        <v>217</v>
      </c>
      <c r="W131" s="525" t="s">
        <v>217</v>
      </c>
      <c r="X131" s="525" t="s">
        <v>217</v>
      </c>
      <c r="Y131" s="525" t="s">
        <v>218</v>
      </c>
      <c r="Z131" s="525" t="s">
        <v>217</v>
      </c>
      <c r="AA131" s="525" t="s">
        <v>217</v>
      </c>
      <c r="AB131" s="70"/>
      <c r="AC131" s="6"/>
      <c r="AD131" s="524" t="s">
        <v>218</v>
      </c>
      <c r="AE131" s="524" t="s">
        <v>217</v>
      </c>
      <c r="AF131" s="524" t="s">
        <v>217</v>
      </c>
      <c r="AG131" s="70"/>
      <c r="AH131" s="6"/>
      <c r="AI131" s="243" t="str" cm="1">
        <f t="array" ref="AI131">_xlfn.TEXTJOIN(" ; ",TRUE,_xlfn._xlws.FILTER(V$12:AF$12,V131:AF131="Yes","LoE is never called"))</f>
        <v>Equipment ; ICT ; Infrastructure ; Service ; Support ; OBC/ OBC RN ;  FBC/ FBC RN</v>
      </c>
      <c r="AJ131" s="6"/>
      <c r="AK131" s="38"/>
      <c r="AL131" s="6"/>
      <c r="AM131" s="523" cm="1">
        <f t="array" ref="AM131">SUM(IF(ISBLANK(V131:AA131),1,0))</f>
        <v>0</v>
      </c>
      <c r="AN131" s="523" cm="1">
        <f t="array" ref="AN131">SUM(IF(ISBLANK(AD131:AF131),1,0))</f>
        <v>0</v>
      </c>
      <c r="AO131" s="6"/>
      <c r="AP131" s="432"/>
    </row>
    <row r="132" spans="1:42" ht="24.65" customHeight="1" x14ac:dyDescent="0.35">
      <c r="A132" s="80">
        <f t="shared" si="2"/>
        <v>0</v>
      </c>
      <c r="B132" s="6"/>
      <c r="C132" s="418">
        <f t="shared" si="3"/>
        <v>120</v>
      </c>
      <c r="D132" s="237" t="str" cm="1">
        <f t="array" ref="D132">IF(ISERROR(INDEX(I_LoE_Hierachy_L1Name,_xlfn.XMATCH('Input - LOEList (Admin)'!H132,I_LoE_Hierachy_L2Name,0))),"",INDEX(I_LoE_Hierachy_L1Name,_xlfn.XMATCH('Input - LOEList (Admin)'!H132,I_LoE_Hierachy_L2Name,0)))</f>
        <v>Is there evidence of suitably mature Sustainability management?</v>
      </c>
      <c r="E132" s="237" t="str" cm="1">
        <f t="array" ref="E132">IF(ISERROR(INDEX(I_LoE_Hierachy_Case,_xlfn.XMATCH($H132,I_LoE_Hierachy_L2Name,0))),"",INDEX(I_LoE_Hierachy_Case,_xlfn.XMATCH($H132,I_LoE_Hierachy_L2Name,0)))</f>
        <v>Management</v>
      </c>
      <c r="F132" s="238" t="str" cm="1">
        <f t="array" ref="F132">IF(ISERROR(INDEX(I_LoE_Hierachy_L1_Function,_xlfn.XMATCH($H132,I_LoE_Hierachy_L2Name,0))),"",INDEX(I_LoE_Hierachy_L1_Function,_xlfn.XMATCH($H132,I_LoE_Hierachy_L2Name,0)))</f>
        <v>MoD - Health, Safety &amp; Environmental Protection</v>
      </c>
      <c r="G132" s="237" t="str" cm="1">
        <f t="array" ref="G132">IF(ISERROR(INDEX(I_LoE_Hierachy_L2_Function,_xlfn.XMATCH($H132,I_LoE_Hierachy_L2Name,0))),"",INDEX(I_LoE_Hierachy_L2_Function,_xlfn.XMATCH($H132,I_LoE_Hierachy_L2Name,0)))</f>
        <v>Sustainability</v>
      </c>
      <c r="H132" s="519" t="str">
        <v>Is there evidence of an appropriate environmental management approach being followed?</v>
      </c>
      <c r="I132" s="236" t="str">
        <f>VLOOKUP($H132,'Input - LOE Hierarchy (Admin)'!$L$13:$R$460,2, FALSE)</f>
        <v>Y</v>
      </c>
      <c r="J132" s="260" t="str">
        <f>VLOOKUP($H132,'Input - LOE Hierarchy (Admin)'!$L$13:$R$460,4, FALSE)</f>
        <v>N</v>
      </c>
      <c r="K132" s="520">
        <f>IFERROR(MATCH($H132,'LOE Hierarchy'!$I$11:$I$460, 0),"")</f>
        <v>337</v>
      </c>
      <c r="L132" s="239" t="str" cm="1">
        <f t="array" ref="L132">IF(ISERROR(INDEX(I_LoE_Hierachy_Evidence_Examples,_xlfn.XMATCH($H132,I_LoE_Hierachy_L2Name,0))),"",INDEX(I_LoE_Hierachy_Evidence_Examples,_xlfn.XMATCH($H132,I_LoE_Hierachy_L2Name,0)))</f>
        <v>Sustainability Strategy. Environmental Management Plan at relevant stage (Equipment). Evidence that POEMS has been / is being implemented.</v>
      </c>
      <c r="M132" s="85"/>
      <c r="N132" s="240" t="str" cm="1">
        <f t="array" ref="N132">INDEX(I_LoE_Hierachy_Guidance_Links,MATCH($H132,LEFT(I_LoE_Hierachy_L2Name,255),0),1)</f>
        <v>POEMS Procedures and Supporting Material - S22</v>
      </c>
      <c r="O132" s="238" t="str" cm="1">
        <f t="array" ref="O132">INDEX(I_LoE_Hierachy_Guidance_Links,MATCH($H132,LEFT(I_LoE_Hierachy_L2Name,255),0),2)</f>
        <v xml:space="preserve">Sustainable Procurement in Defence Acquisition Guide - S21 </v>
      </c>
      <c r="P132" s="238" t="str" cm="1">
        <f t="array" ref="P132">INDEX(I_LoE_Hierachy_Guidance_Links,MATCH($H132,LEFT(I_LoE_Hierachy_L2Name,255),0),3)</f>
        <v>Delivering Sound Environmental Performance in DE&amp;S Acquisition - S24</v>
      </c>
      <c r="Q132" s="238" t="str" cm="1">
        <f t="array" ref="Q132">INDEX(I_LoE_Hierachy_Guidance_Links,MATCH($H132,LEFT(I_LoE_Hierachy_L2Name,255),0),4)</f>
        <v>Sustainable Procurement - S23</v>
      </c>
      <c r="R132" s="238" t="str" cm="1">
        <f t="array" ref="R132">INDEX(I_LoE_Hierachy_Guidance_Links,MATCH($H132,LEFT(I_LoE_Hierachy_L2Name,255),0),5)</f>
        <v>Green Book supplementary guidance - S26</v>
      </c>
      <c r="S132" s="238" t="str" cm="1">
        <f t="array" ref="S132">INDEX(I_LoE_Hierachy_Guidance_Links,MATCH($H132,LEFT(I_LoE_Hierachy_L2Name,255),0),6)</f>
        <v>Valuation of energy use and greenhouse gas (GHG) emissions - S25</v>
      </c>
      <c r="T132" s="238" cm="1">
        <f t="array" ref="T132">INDEX(I_LoE_Hierachy_Guidance_Links,MATCH($H132,LEFT(I_LoE_Hierachy_L2Name,255),0),7)</f>
        <v>0</v>
      </c>
      <c r="U132" s="74"/>
      <c r="V132" s="525" t="s">
        <v>217</v>
      </c>
      <c r="W132" s="525" t="s">
        <v>217</v>
      </c>
      <c r="X132" s="525" t="s">
        <v>217</v>
      </c>
      <c r="Y132" s="525" t="s">
        <v>218</v>
      </c>
      <c r="Z132" s="525" t="s">
        <v>217</v>
      </c>
      <c r="AA132" s="525" t="s">
        <v>217</v>
      </c>
      <c r="AB132" s="70"/>
      <c r="AC132" s="6"/>
      <c r="AD132" s="524" t="s">
        <v>218</v>
      </c>
      <c r="AE132" s="524" t="s">
        <v>217</v>
      </c>
      <c r="AF132" s="524" t="s">
        <v>217</v>
      </c>
      <c r="AG132" s="70"/>
      <c r="AH132" s="6"/>
      <c r="AI132" s="243" t="str" cm="1">
        <f t="array" ref="AI132">_xlfn.TEXTJOIN(" ; ",TRUE,_xlfn._xlws.FILTER(V$12:AF$12,V132:AF132="Yes","LoE is never called"))</f>
        <v>Equipment ; ICT ; Infrastructure ; Service ; Support ; OBC/ OBC RN ;  FBC/ FBC RN</v>
      </c>
      <c r="AJ132" s="6"/>
      <c r="AK132" s="38"/>
      <c r="AL132" s="6"/>
      <c r="AM132" s="523" cm="1">
        <f t="array" ref="AM132">SUM(IF(ISBLANK(V132:AA132),1,0))</f>
        <v>0</v>
      </c>
      <c r="AN132" s="523" cm="1">
        <f t="array" ref="AN132">SUM(IF(ISBLANK(AD132:AF132),1,0))</f>
        <v>0</v>
      </c>
      <c r="AO132" s="6"/>
      <c r="AP132" s="432"/>
    </row>
    <row r="133" spans="1:42" ht="24.65" customHeight="1" x14ac:dyDescent="0.35">
      <c r="A133" s="80">
        <f t="shared" si="2"/>
        <v>0</v>
      </c>
      <c r="B133" s="6"/>
      <c r="C133" s="418">
        <f t="shared" si="3"/>
        <v>121</v>
      </c>
      <c r="D133" s="237" t="str" cm="1">
        <f t="array" ref="D133">IF(ISERROR(INDEX(I_LoE_Hierachy_L1Name,_xlfn.XMATCH('Input - LOEList (Admin)'!H133,I_LoE_Hierachy_L2Name,0))),"",INDEX(I_LoE_Hierachy_L1Name,_xlfn.XMATCH('Input - LOEList (Admin)'!H133,I_LoE_Hierachy_L2Name,0)))</f>
        <v>Is there evidence of suitably mature Sustainability management?</v>
      </c>
      <c r="E133" s="237" t="str" cm="1">
        <f t="array" ref="E133">IF(ISERROR(INDEX(I_LoE_Hierachy_Case,_xlfn.XMATCH($H133,I_LoE_Hierachy_L2Name,0))),"",INDEX(I_LoE_Hierachy_Case,_xlfn.XMATCH($H133,I_LoE_Hierachy_L2Name,0)))</f>
        <v>Management</v>
      </c>
      <c r="F133" s="238" t="str" cm="1">
        <f t="array" ref="F133">IF(ISERROR(INDEX(I_LoE_Hierachy_L1_Function,_xlfn.XMATCH($H133,I_LoE_Hierachy_L2Name,0))),"",INDEX(I_LoE_Hierachy_L1_Function,_xlfn.XMATCH($H133,I_LoE_Hierachy_L2Name,0)))</f>
        <v>MoD - Health, Safety &amp; Environmental Protection</v>
      </c>
      <c r="G133" s="237" t="str" cm="1">
        <f t="array" ref="G133">IF(ISERROR(INDEX(I_LoE_Hierachy_L2_Function,_xlfn.XMATCH($H133,I_LoE_Hierachy_L2Name,0))),"",INDEX(I_LoE_Hierachy_L2_Function,_xlfn.XMATCH($H133,I_LoE_Hierachy_L2Name,0)))</f>
        <v>Sustainability</v>
      </c>
      <c r="H133" s="519" t="str">
        <v>Is there evidence of appropriate specialist sustainability assessments being made (inc. statutory and regulatory assessments), as identified by the Sustainability Appraisal?</v>
      </c>
      <c r="I133" s="236" t="str">
        <f>VLOOKUP($H133,'Input - LOE Hierarchy (Admin)'!$L$13:$R$460,2, FALSE)</f>
        <v>Y</v>
      </c>
      <c r="J133" s="260" t="str">
        <f>VLOOKUP($H133,'Input - LOE Hierarchy (Admin)'!$L$13:$R$460,4, FALSE)</f>
        <v>N</v>
      </c>
      <c r="K133" s="520">
        <f>IFERROR(MATCH($H133,'LOE Hierarchy'!$I$11:$I$460, 0),"")</f>
        <v>341</v>
      </c>
      <c r="L133" s="239" t="str" cm="1">
        <f t="array" ref="L133">IF(ISERROR(INDEX(I_LoE_Hierachy_Evidence_Examples,_xlfn.XMATCH($H133,I_LoE_Hierachy_L2Name,0))),"",INDEX(I_LoE_Hierachy_Evidence_Examples,_xlfn.XMATCH($H133,I_LoE_Hierachy_L2Name,0)))</f>
        <v>Specialist assessment reports.
Plan for any specialist assessments still to be conducted.
Risk associated with specialist assessments still to be conducted.
Risk Register</v>
      </c>
      <c r="M133" s="85"/>
      <c r="N133" s="240" t="str" cm="1">
        <f t="array" ref="N133">INDEX(I_LoE_Hierachy_Guidance_Links,MATCH($H133,LEFT(I_LoE_Hierachy_L2Name,255),0),1)</f>
        <v>Environmental Protection - S27</v>
      </c>
      <c r="O133" s="238" t="str" cm="1">
        <f t="array" ref="O133">INDEX(I_LoE_Hierachy_Guidance_Links,MATCH($H133,LEFT(I_LoE_Hierachy_L2Name,255),0),2)</f>
        <v>Green Book supplementary guidance - S26</v>
      </c>
      <c r="P133" s="238" t="str" cm="1">
        <f t="array" ref="P133">INDEX(I_LoE_Hierachy_Guidance_Links,MATCH($H133,LEFT(I_LoE_Hierachy_L2Name,255),0),3)</f>
        <v>Valuation of energy use and greenhouse gas (GHG) emissions - S25</v>
      </c>
      <c r="Q133" s="238" cm="1">
        <f t="array" ref="Q133">INDEX(I_LoE_Hierachy_Guidance_Links,MATCH($H133,LEFT(I_LoE_Hierachy_L2Name,255),0),4)</f>
        <v>0</v>
      </c>
      <c r="R133" s="238" cm="1">
        <f t="array" ref="R133">INDEX(I_LoE_Hierachy_Guidance_Links,MATCH($H133,LEFT(I_LoE_Hierachy_L2Name,255),0),5)</f>
        <v>0</v>
      </c>
      <c r="S133" s="238" cm="1">
        <f t="array" ref="S133">INDEX(I_LoE_Hierachy_Guidance_Links,MATCH($H133,LEFT(I_LoE_Hierachy_L2Name,255),0),6)</f>
        <v>0</v>
      </c>
      <c r="T133" s="238" cm="1">
        <f t="array" ref="T133">INDEX(I_LoE_Hierachy_Guidance_Links,MATCH($H133,LEFT(I_LoE_Hierachy_L2Name,255),0),7)</f>
        <v>0</v>
      </c>
      <c r="U133" s="74"/>
      <c r="V133" s="525" t="s">
        <v>218</v>
      </c>
      <c r="W133" s="525" t="s">
        <v>218</v>
      </c>
      <c r="X133" s="525" t="s">
        <v>217</v>
      </c>
      <c r="Y133" s="525" t="s">
        <v>218</v>
      </c>
      <c r="Z133" s="525" t="s">
        <v>218</v>
      </c>
      <c r="AA133" s="525" t="s">
        <v>218</v>
      </c>
      <c r="AB133" s="70"/>
      <c r="AC133" s="6"/>
      <c r="AD133" s="524" t="s">
        <v>218</v>
      </c>
      <c r="AE133" s="524" t="s">
        <v>217</v>
      </c>
      <c r="AF133" s="524" t="s">
        <v>217</v>
      </c>
      <c r="AG133" s="70"/>
      <c r="AH133" s="6"/>
      <c r="AI133" s="243" t="str" cm="1">
        <f t="array" ref="AI133">_xlfn.TEXTJOIN(" ; ",TRUE,_xlfn._xlws.FILTER(V$12:AF$12,V133:AF133="Yes","LoE is never called"))</f>
        <v>Infrastructure ; OBC/ OBC RN ;  FBC/ FBC RN</v>
      </c>
      <c r="AJ133" s="6"/>
      <c r="AK133" s="38"/>
      <c r="AL133" s="6"/>
      <c r="AM133" s="523" cm="1">
        <f t="array" ref="AM133">SUM(IF(ISBLANK(V133:AA133),1,0))</f>
        <v>0</v>
      </c>
      <c r="AN133" s="523" cm="1">
        <f t="array" ref="AN133">SUM(IF(ISBLANK(AD133:AF133),1,0))</f>
        <v>0</v>
      </c>
      <c r="AO133" s="6"/>
      <c r="AP133" s="432"/>
    </row>
    <row r="134" spans="1:42" ht="24.65" customHeight="1" x14ac:dyDescent="0.35">
      <c r="A134" s="80">
        <f t="shared" si="2"/>
        <v>0</v>
      </c>
      <c r="B134" s="6"/>
      <c r="C134" s="418">
        <f t="shared" si="3"/>
        <v>122</v>
      </c>
      <c r="D134" s="237" t="str" cm="1">
        <f t="array" ref="D134">IF(ISERROR(INDEX(I_LoE_Hierachy_L1Name,_xlfn.XMATCH('Input - LOEList (Admin)'!H134,I_LoE_Hierachy_L2Name,0))),"",INDEX(I_LoE_Hierachy_L1Name,_xlfn.XMATCH('Input - LOEList (Admin)'!H134,I_LoE_Hierachy_L2Name,0)))</f>
        <v>Is there evidence of suitably mature Sustainability management?</v>
      </c>
      <c r="E134" s="237" t="str" cm="1">
        <f t="array" ref="E134">IF(ISERROR(INDEX(I_LoE_Hierachy_Case,_xlfn.XMATCH($H134,I_LoE_Hierachy_L2Name,0))),"",INDEX(I_LoE_Hierachy_Case,_xlfn.XMATCH($H134,I_LoE_Hierachy_L2Name,0)))</f>
        <v>Management</v>
      </c>
      <c r="F134" s="238" t="str" cm="1">
        <f t="array" ref="F134">IF(ISERROR(INDEX(I_LoE_Hierachy_L1_Function,_xlfn.XMATCH($H134,I_LoE_Hierachy_L2Name,0))),"",INDEX(I_LoE_Hierachy_L1_Function,_xlfn.XMATCH($H134,I_LoE_Hierachy_L2Name,0)))</f>
        <v>MoD - Health, Safety &amp; Environmental Protection</v>
      </c>
      <c r="G134" s="237" t="str" cm="1">
        <f t="array" ref="G134">IF(ISERROR(INDEX(I_LoE_Hierachy_L2_Function,_xlfn.XMATCH($H134,I_LoE_Hierachy_L2Name,0))),"",INDEX(I_LoE_Hierachy_L2_Function,_xlfn.XMATCH($H134,I_LoE_Hierachy_L2Name,0)))</f>
        <v>Planning / Work estimating</v>
      </c>
      <c r="H134" s="519" t="str">
        <v xml:space="preserve">For programmes/projects with infrastructure elements (new build and major refurbishments), is there evidence that the need for a planning application has been determined and planned? </v>
      </c>
      <c r="I134" s="236" t="str">
        <f>VLOOKUP($H134,'Input - LOE Hierarchy (Admin)'!$L$13:$R$460,2, FALSE)</f>
        <v>Y</v>
      </c>
      <c r="J134" s="260" t="str">
        <f>VLOOKUP($H134,'Input - LOE Hierarchy (Admin)'!$L$13:$R$460,4, FALSE)</f>
        <v>N</v>
      </c>
      <c r="K134" s="520">
        <f>IFERROR(MATCH($H134,'LOE Hierarchy'!$I$11:$I$460, 0),"")</f>
        <v>344</v>
      </c>
      <c r="L134" s="239" t="str" cm="1">
        <f t="array" ref="L134">IF(ISERROR(INDEX(I_LoE_Hierachy_Evidence_Examples,_xlfn.XMATCH($H134,I_LoE_Hierachy_L2Name,0))),"",INDEX(I_LoE_Hierachy_Evidence_Examples,_xlfn.XMATCH($H134,I_LoE_Hierachy_L2Name,0)))</f>
        <v>Demonstration of how the National Planning Policy Framework will applied and discharged effectively.
Demonstration of how any known planning conditions/anticipated planning conditions will be discharged effectively.
e.g. Form 006; Section 106; Certificate of Lawfulness of Proposed Works to a listed building; contributions to local authorities for highways, utilities, education; etc.</v>
      </c>
      <c r="M134" s="85"/>
      <c r="N134" s="240" t="str" cm="1">
        <f t="array" ref="N134">INDEX(I_LoE_Hierachy_Guidance_Links,MATCH($H134,LEFT(I_LoE_Hierachy_L2Name,255),0),1)</f>
        <v>Environmental Protection - S27</v>
      </c>
      <c r="O134" s="238" t="str" cm="1">
        <f t="array" ref="O134">INDEX(I_LoE_Hierachy_Guidance_Links,MATCH($H134,LEFT(I_LoE_Hierachy_L2Name,255),0),2)</f>
        <v>Green Book supplementary guidance - S26</v>
      </c>
      <c r="P134" s="238" t="str" cm="1">
        <f t="array" ref="P134">INDEX(I_LoE_Hierachy_Guidance_Links,MATCH($H134,LEFT(I_LoE_Hierachy_L2Name,255),0),3)</f>
        <v>Valuation of energy use and greenhouse gas (GHG) emissions - S25</v>
      </c>
      <c r="Q134" s="238" cm="1">
        <f t="array" ref="Q134">INDEX(I_LoE_Hierachy_Guidance_Links,MATCH($H134,LEFT(I_LoE_Hierachy_L2Name,255),0),4)</f>
        <v>0</v>
      </c>
      <c r="R134" s="238" cm="1">
        <f t="array" ref="R134">INDEX(I_LoE_Hierachy_Guidance_Links,MATCH($H134,LEFT(I_LoE_Hierachy_L2Name,255),0),5)</f>
        <v>0</v>
      </c>
      <c r="S134" s="238" cm="1">
        <f t="array" ref="S134">INDEX(I_LoE_Hierachy_Guidance_Links,MATCH($H134,LEFT(I_LoE_Hierachy_L2Name,255),0),6)</f>
        <v>0</v>
      </c>
      <c r="T134" s="238" cm="1">
        <f t="array" ref="T134">INDEX(I_LoE_Hierachy_Guidance_Links,MATCH($H134,LEFT(I_LoE_Hierachy_L2Name,255),0),7)</f>
        <v>0</v>
      </c>
      <c r="U134" s="74"/>
      <c r="V134" s="525" t="s">
        <v>218</v>
      </c>
      <c r="W134" s="525" t="s">
        <v>218</v>
      </c>
      <c r="X134" s="525" t="s">
        <v>217</v>
      </c>
      <c r="Y134" s="525" t="s">
        <v>218</v>
      </c>
      <c r="Z134" s="525" t="s">
        <v>218</v>
      </c>
      <c r="AA134" s="525" t="s">
        <v>218</v>
      </c>
      <c r="AB134" s="70"/>
      <c r="AC134" s="6"/>
      <c r="AD134" s="524" t="s">
        <v>218</v>
      </c>
      <c r="AE134" s="524" t="s">
        <v>217</v>
      </c>
      <c r="AF134" s="524" t="s">
        <v>217</v>
      </c>
      <c r="AG134" s="70"/>
      <c r="AH134" s="6"/>
      <c r="AI134" s="243" t="str" cm="1">
        <f t="array" ref="AI134">_xlfn.TEXTJOIN(" ; ",TRUE,_xlfn._xlws.FILTER(V$12:AF$12,V134:AF134="Yes","LoE is never called"))</f>
        <v>Infrastructure ; OBC/ OBC RN ;  FBC/ FBC RN</v>
      </c>
      <c r="AJ134" s="6"/>
      <c r="AK134" s="38"/>
      <c r="AL134" s="6"/>
      <c r="AM134" s="523" cm="1">
        <f t="array" ref="AM134">SUM(IF(ISBLANK(V134:AA134),1,0))</f>
        <v>0</v>
      </c>
      <c r="AN134" s="523" cm="1">
        <f t="array" ref="AN134">SUM(IF(ISBLANK(AD134:AF134),1,0))</f>
        <v>0</v>
      </c>
      <c r="AO134" s="6"/>
      <c r="AP134" s="432"/>
    </row>
    <row r="135" spans="1:42" ht="24.65" customHeight="1" x14ac:dyDescent="0.35">
      <c r="A135" s="80">
        <f t="shared" si="2"/>
        <v>0</v>
      </c>
      <c r="B135" s="6"/>
      <c r="C135" s="418">
        <f t="shared" si="3"/>
        <v>123</v>
      </c>
      <c r="D135" s="237" t="str" cm="1">
        <f t="array" ref="D135">IF(ISERROR(INDEX(I_LoE_Hierachy_L1Name,_xlfn.XMATCH('Input - LOEList (Admin)'!H135,I_LoE_Hierachy_L2Name,0))),"",INDEX(I_LoE_Hierachy_L1Name,_xlfn.XMATCH('Input - LOEList (Admin)'!H135,I_LoE_Hierachy_L2Name,0)))</f>
        <v>Is there evidence of suitably mature Safety management?</v>
      </c>
      <c r="E135" s="237" t="str" cm="1">
        <f t="array" ref="E135">IF(ISERROR(INDEX(I_LoE_Hierachy_Case,_xlfn.XMATCH($H135,I_LoE_Hierachy_L2Name,0))),"",INDEX(I_LoE_Hierachy_Case,_xlfn.XMATCH($H135,I_LoE_Hierachy_L2Name,0)))</f>
        <v>Management</v>
      </c>
      <c r="F135" s="238" t="str" cm="1">
        <f t="array" ref="F135">IF(ISERROR(INDEX(I_LoE_Hierachy_L1_Function,_xlfn.XMATCH($H135,I_LoE_Hierachy_L2Name,0))),"",INDEX(I_LoE_Hierachy_L1_Function,_xlfn.XMATCH($H135,I_LoE_Hierachy_L2Name,0)))</f>
        <v>MoD - Health, Safety &amp; Environmental Protection</v>
      </c>
      <c r="G135" s="237" t="str" cm="1">
        <f t="array" ref="G135">IF(ISERROR(INDEX(I_LoE_Hierachy_L2_Function,_xlfn.XMATCH($H135,I_LoE_Hierachy_L2Name,0))),"",INDEX(I_LoE_Hierachy_L2_Function,_xlfn.XMATCH($H135,I_LoE_Hierachy_L2Name,0)))</f>
        <v>Safety</v>
      </c>
      <c r="H135" s="519" t="str">
        <v>Is there evidence of an appropriate safety and environment management approach /plan being followed?</v>
      </c>
      <c r="I135" s="236" t="str">
        <f>VLOOKUP($H135,'Input - LOE Hierarchy (Admin)'!$L$13:$R$460,2, FALSE)</f>
        <v>Y</v>
      </c>
      <c r="J135" s="260" t="str">
        <f>VLOOKUP($H135,'Input - LOE Hierarchy (Admin)'!$L$13:$R$460,4, FALSE)</f>
        <v>Y</v>
      </c>
      <c r="K135" s="520">
        <f>IFERROR(MATCH($H135,'LOE Hierarchy'!$I$11:$I$460, 0),"")</f>
        <v>345</v>
      </c>
      <c r="L135" s="239" t="str" cm="1">
        <f t="array" ref="L135">IF(ISERROR(INDEX(I_LoE_Hierachy_Evidence_Examples,_xlfn.XMATCH($H135,I_LoE_Hierachy_L2Name,0))),"",INDEX(I_LoE_Hierachy_Evidence_Examples,_xlfn.XMATCH($H135,I_LoE_Hierachy_L2Name,0)))</f>
        <v>Safety Management Plan. Programme Risk Register. Organisational Safety Assessment .</v>
      </c>
      <c r="M135" s="85"/>
      <c r="N135" s="240" t="str" cm="1">
        <f t="array" ref="N135">INDEX(I_LoE_Hierachy_Guidance_Links,MATCH($H135,LEFT(I_LoE_Hierachy_L2Name,255),0),1)</f>
        <v>KiD S&amp;EP General Policy and Standards page - M35</v>
      </c>
      <c r="O135" s="238" t="str" cm="1">
        <f t="array" ref="O135">INDEX(I_LoE_Hierachy_Guidance_Links,MATCH($H135,LEFT(I_LoE_Hierachy_L2Name,255),0),2)</f>
        <v xml:space="preserve"> Safety Evidence Summary Table -  JSP 376 annex D - M38</v>
      </c>
      <c r="P135" s="238" t="str" cm="1">
        <f t="array" ref="P135">INDEX(I_LoE_Hierachy_Guidance_Links,MATCH($H135,LEFT(I_LoE_Hierachy_L2Name,255),0),3)</f>
        <v> JSP 376 Defence Acquisition Safety Policy - C22</v>
      </c>
      <c r="Q135" s="238" t="str" cm="1">
        <f t="array" ref="Q135">INDEX(I_LoE_Hierachy_Guidance_Links,MATCH($H135,LEFT(I_LoE_Hierachy_L2Name,255),0),4)</f>
        <v>OSA - M39</v>
      </c>
      <c r="R135" s="238" t="str" cm="1">
        <f t="array" ref="R135">INDEX(I_LoE_Hierachy_Guidance_Links,MATCH($H135,LEFT(I_LoE_Hierachy_L2Name,255),0),5)</f>
        <v>ASEMS (DE&amp;S only) - M114</v>
      </c>
      <c r="S135" s="238" cm="1">
        <f t="array" ref="S135">INDEX(I_LoE_Hierachy_Guidance_Links,MATCH($H135,LEFT(I_LoE_Hierachy_L2Name,255),0),6)</f>
        <v>0</v>
      </c>
      <c r="T135" s="238" cm="1">
        <f t="array" ref="T135">INDEX(I_LoE_Hierachy_Guidance_Links,MATCH($H135,LEFT(I_LoE_Hierachy_L2Name,255),0),7)</f>
        <v>0</v>
      </c>
      <c r="U135" s="74"/>
      <c r="V135" s="525" t="s">
        <v>217</v>
      </c>
      <c r="W135" s="525" t="s">
        <v>217</v>
      </c>
      <c r="X135" s="525" t="s">
        <v>217</v>
      </c>
      <c r="Y135" s="525" t="s">
        <v>217</v>
      </c>
      <c r="Z135" s="525" t="s">
        <v>217</v>
      </c>
      <c r="AA135" s="525" t="s">
        <v>217</v>
      </c>
      <c r="AB135" s="70"/>
      <c r="AC135" s="6"/>
      <c r="AD135" s="524" t="s">
        <v>217</v>
      </c>
      <c r="AE135" s="524" t="s">
        <v>217</v>
      </c>
      <c r="AF135" s="524" t="s">
        <v>217</v>
      </c>
      <c r="AG135" s="70"/>
      <c r="AH135" s="6"/>
      <c r="AI135" s="243" t="str" cm="1">
        <f t="array" ref="AI135">_xlfn.TEXTJOIN(" ; ",TRUE,_xlfn._xlws.FILTER(V$12:AF$12,V135:AF135="Yes","LoE is never called"))</f>
        <v>Equipment ; ICT ; Infrastructure ; Policy ; Service ; Support ; SOC/ SOC RN ; OBC/ OBC RN ;  FBC/ FBC RN</v>
      </c>
      <c r="AJ135" s="6"/>
      <c r="AK135" s="38"/>
      <c r="AL135" s="6"/>
      <c r="AM135" s="523" cm="1">
        <f t="array" ref="AM135">SUM(IF(ISBLANK(V135:AA135),1,0))</f>
        <v>0</v>
      </c>
      <c r="AN135" s="523" cm="1">
        <f t="array" ref="AN135">SUM(IF(ISBLANK(AD135:AF135),1,0))</f>
        <v>0</v>
      </c>
      <c r="AO135" s="6"/>
      <c r="AP135" s="432"/>
    </row>
    <row r="136" spans="1:42" ht="24.65" customHeight="1" x14ac:dyDescent="0.35">
      <c r="A136" s="80">
        <f t="shared" si="2"/>
        <v>0</v>
      </c>
      <c r="B136" s="6"/>
      <c r="C136" s="418">
        <f t="shared" si="3"/>
        <v>124</v>
      </c>
      <c r="D136" s="237" t="str" cm="1">
        <f t="array" ref="D136">IF(ISERROR(INDEX(I_LoE_Hierachy_L1Name,_xlfn.XMATCH('Input - LOEList (Admin)'!H136,I_LoE_Hierachy_L2Name,0))),"",INDEX(I_LoE_Hierachy_L1Name,_xlfn.XMATCH('Input - LOEList (Admin)'!H136,I_LoE_Hierachy_L2Name,0)))</f>
        <v>Is there evidence of suitably mature Safety management?</v>
      </c>
      <c r="E136" s="237" t="str" cm="1">
        <f t="array" ref="E136">IF(ISERROR(INDEX(I_LoE_Hierachy_Case,_xlfn.XMATCH($H136,I_LoE_Hierachy_L2Name,0))),"",INDEX(I_LoE_Hierachy_Case,_xlfn.XMATCH($H136,I_LoE_Hierachy_L2Name,0)))</f>
        <v>Management</v>
      </c>
      <c r="F136" s="238" t="str" cm="1">
        <f t="array" ref="F136">IF(ISERROR(INDEX(I_LoE_Hierachy_L1_Function,_xlfn.XMATCH($H136,I_LoE_Hierachy_L2Name,0))),"",INDEX(I_LoE_Hierachy_L1_Function,_xlfn.XMATCH($H136,I_LoE_Hierachy_L2Name,0)))</f>
        <v>MoD - Health, Safety &amp; Environmental Protection</v>
      </c>
      <c r="G136" s="237" t="str" cm="1">
        <f t="array" ref="G136">IF(ISERROR(INDEX(I_LoE_Hierachy_L2_Function,_xlfn.XMATCH($H136,I_LoE_Hierachy_L2Name,0))),"",INDEX(I_LoE_Hierachy_L2_Function,_xlfn.XMATCH($H136,I_LoE_Hierachy_L2Name,0)))</f>
        <v>Safety</v>
      </c>
      <c r="H136" s="519" t="str">
        <v>Is there evidence that the programme's Safety Case is suitably mature for the stage of acquisition?</v>
      </c>
      <c r="I136" s="236" t="str">
        <f>VLOOKUP($H136,'Input - LOE Hierarchy (Admin)'!$L$13:$R$460,2, FALSE)</f>
        <v>Y</v>
      </c>
      <c r="J136" s="260" t="str">
        <f>VLOOKUP($H136,'Input - LOE Hierarchy (Admin)'!$L$13:$R$460,4, FALSE)</f>
        <v>Y</v>
      </c>
      <c r="K136" s="520">
        <f>IFERROR(MATCH($H136,'LOE Hierarchy'!$I$11:$I$460, 0),"")</f>
        <v>348</v>
      </c>
      <c r="L136" s="239" t="str" cm="1">
        <f t="array" ref="L136">IF(ISERROR(INDEX(I_LoE_Hierachy_Evidence_Examples,_xlfn.XMATCH($H136,I_LoE_Hierachy_L2Name,0))),"",INDEX(I_LoE_Hierachy_Evidence_Examples,_xlfn.XMATCH($H136,I_LoE_Hierachy_L2Name,0)))</f>
        <v>Safety Case</v>
      </c>
      <c r="M136" s="85"/>
      <c r="N136" s="240" t="str" cm="1">
        <f t="array" ref="N136">INDEX(I_LoE_Hierachy_Guidance_Links,MATCH($H136,LEFT(I_LoE_Hierachy_L2Name,255),0),1)</f>
        <v>KiD S&amp;EP General Policy and Standards page - M35</v>
      </c>
      <c r="O136" s="238" t="str" cm="1">
        <f t="array" ref="O136">INDEX(I_LoE_Hierachy_Guidance_Links,MATCH($H136,LEFT(I_LoE_Hierachy_L2Name,255),0),2)</f>
        <v xml:space="preserve"> Safety Evidence Summary Table -  JSP 376 annex D - M38</v>
      </c>
      <c r="P136" s="238" t="str" cm="1">
        <f t="array" ref="P136">INDEX(I_LoE_Hierachy_Guidance_Links,MATCH($H136,LEFT(I_LoE_Hierachy_L2Name,255),0),3)</f>
        <v> JSP 376 Defence Acquisition Safety Policy - C22</v>
      </c>
      <c r="Q136" s="238" cm="1">
        <f t="array" ref="Q136">INDEX(I_LoE_Hierachy_Guidance_Links,MATCH($H136,LEFT(I_LoE_Hierachy_L2Name,255),0),4)</f>
        <v>0</v>
      </c>
      <c r="R136" s="238" cm="1">
        <f t="array" ref="R136">INDEX(I_LoE_Hierachy_Guidance_Links,MATCH($H136,LEFT(I_LoE_Hierachy_L2Name,255),0),5)</f>
        <v>0</v>
      </c>
      <c r="S136" s="238" cm="1">
        <f t="array" ref="S136">INDEX(I_LoE_Hierachy_Guidance_Links,MATCH($H136,LEFT(I_LoE_Hierachy_L2Name,255),0),6)</f>
        <v>0</v>
      </c>
      <c r="T136" s="238" cm="1">
        <f t="array" ref="T136">INDEX(I_LoE_Hierachy_Guidance_Links,MATCH($H136,LEFT(I_LoE_Hierachy_L2Name,255),0),7)</f>
        <v>0</v>
      </c>
      <c r="U136" s="74"/>
      <c r="V136" s="525" t="s">
        <v>217</v>
      </c>
      <c r="W136" s="525" t="s">
        <v>217</v>
      </c>
      <c r="X136" s="525" t="s">
        <v>217</v>
      </c>
      <c r="Y136" s="525" t="s">
        <v>217</v>
      </c>
      <c r="Z136" s="525" t="s">
        <v>217</v>
      </c>
      <c r="AA136" s="525" t="s">
        <v>217</v>
      </c>
      <c r="AB136" s="70"/>
      <c r="AC136" s="6"/>
      <c r="AD136" s="524" t="s">
        <v>217</v>
      </c>
      <c r="AE136" s="524" t="s">
        <v>217</v>
      </c>
      <c r="AF136" s="524" t="s">
        <v>217</v>
      </c>
      <c r="AG136" s="70"/>
      <c r="AH136" s="6"/>
      <c r="AI136" s="243" t="str" cm="1">
        <f t="array" ref="AI136">_xlfn.TEXTJOIN(" ; ",TRUE,_xlfn._xlws.FILTER(V$12:AF$12,V136:AF136="Yes","LoE is never called"))</f>
        <v>Equipment ; ICT ; Infrastructure ; Policy ; Service ; Support ; SOC/ SOC RN ; OBC/ OBC RN ;  FBC/ FBC RN</v>
      </c>
      <c r="AJ136" s="6"/>
      <c r="AK136" s="38"/>
      <c r="AL136" s="6"/>
      <c r="AM136" s="523" cm="1">
        <f t="array" ref="AM136">SUM(IF(ISBLANK(V136:AA136),1,0))</f>
        <v>0</v>
      </c>
      <c r="AN136" s="523" cm="1">
        <f t="array" ref="AN136">SUM(IF(ISBLANK(AD136:AF136),1,0))</f>
        <v>0</v>
      </c>
      <c r="AO136" s="6"/>
      <c r="AP136" s="432"/>
    </row>
    <row r="137" spans="1:42" ht="24.65" customHeight="1" x14ac:dyDescent="0.35">
      <c r="A137" s="80">
        <f t="shared" si="2"/>
        <v>0</v>
      </c>
      <c r="B137" s="6"/>
      <c r="C137" s="418">
        <f t="shared" si="3"/>
        <v>125</v>
      </c>
      <c r="D137" s="237" t="str" cm="1">
        <f t="array" ref="D137">IF(ISERROR(INDEX(I_LoE_Hierachy_L1Name,_xlfn.XMATCH('Input - LOEList (Admin)'!H137,I_LoE_Hierachy_L2Name,0))),"",INDEX(I_LoE_Hierachy_L1Name,_xlfn.XMATCH('Input - LOEList (Admin)'!H137,I_LoE_Hierachy_L2Name,0)))</f>
        <v>Is there evidence of suitably mature Security management?</v>
      </c>
      <c r="E137" s="237" t="str" cm="1">
        <f t="array" ref="E137">IF(ISERROR(INDEX(I_LoE_Hierachy_Case,_xlfn.XMATCH($H137,I_LoE_Hierachy_L2Name,0))),"",INDEX(I_LoE_Hierachy_Case,_xlfn.XMATCH($H137,I_LoE_Hierachy_L2Name,0)))</f>
        <v>Management</v>
      </c>
      <c r="F137" s="238" t="str" cm="1">
        <f t="array" ref="F137">IF(ISERROR(INDEX(I_LoE_Hierachy_L1_Function,_xlfn.XMATCH($H137,I_LoE_Hierachy_L2Name,0))),"",INDEX(I_LoE_Hierachy_L1_Function,_xlfn.XMATCH($H137,I_LoE_Hierachy_L2Name,0)))</f>
        <v>Core - Security</v>
      </c>
      <c r="G137" s="237" t="str" cm="1">
        <f t="array" ref="G137">IF(ISERROR(INDEX(I_LoE_Hierachy_L2_Function,_xlfn.XMATCH($H137,I_LoE_Hierachy_L2Name,0))),"",INDEX(I_LoE_Hierachy_L2_Function,_xlfn.XMATCH($H137,I_LoE_Hierachy_L2Name,0)))</f>
        <v>Security</v>
      </c>
      <c r="H137" s="519" t="str">
        <v>Is there evidence that a suitable Security Risk/Threat Assessment has been conducted for the project and its deliverable capability?</v>
      </c>
      <c r="I137" s="236" t="str">
        <f>VLOOKUP($H137,'Input - LOE Hierarchy (Admin)'!$L$13:$R$460,2, FALSE)</f>
        <v>N</v>
      </c>
      <c r="J137" s="260" t="str">
        <f>VLOOKUP($H137,'Input - LOE Hierarchy (Admin)'!$L$13:$R$460,4, FALSE)</f>
        <v>N</v>
      </c>
      <c r="K137" s="520">
        <f>IFERROR(MATCH($H137,'LOE Hierarchy'!$I$11:$I$460, 0),"")</f>
        <v>353</v>
      </c>
      <c r="L137" s="239" t="str" cm="1">
        <f t="array" ref="L137">IF(ISERROR(INDEX(I_LoE_Hierachy_Evidence_Examples,_xlfn.XMATCH($H137,I_LoE_Hierachy_L2Name,0))),"",INDEX(I_LoE_Hierachy_Evidence_Examples,_xlfn.XMATCH($H137,I_LoE_Hierachy_L2Name,0)))</f>
        <v>Security Risk / Threat Assessment</v>
      </c>
      <c r="M137" s="85"/>
      <c r="N137" s="240" t="str" cm="1">
        <f t="array" ref="N137">INDEX(I_LoE_Hierachy_Guidance_Links,MATCH($H137,LEFT(I_LoE_Hierachy_L2Name,255),0),1)</f>
        <v>Security Risk Management  - M40</v>
      </c>
      <c r="O137" s="238" t="str" cm="1">
        <f t="array" ref="O137">INDEX(I_LoE_Hierachy_Guidance_Links,MATCH($H137,LEFT(I_LoE_Hierachy_L2Name,255),0),2)</f>
        <v>JSP 440 - M41</v>
      </c>
      <c r="P137" s="238" t="str" cm="1">
        <f t="array" ref="P137">INDEX(I_LoE_Hierachy_Guidance_Links,MATCH($H137,LEFT(I_LoE_Hierachy_L2Name,255),0),3)</f>
        <v>Secure by Design - M42</v>
      </c>
      <c r="Q137" s="238" cm="1">
        <f t="array" ref="Q137">INDEX(I_LoE_Hierachy_Guidance_Links,MATCH($H137,LEFT(I_LoE_Hierachy_L2Name,255),0),4)</f>
        <v>0</v>
      </c>
      <c r="R137" s="238" cm="1">
        <f t="array" ref="R137">INDEX(I_LoE_Hierachy_Guidance_Links,MATCH($H137,LEFT(I_LoE_Hierachy_L2Name,255),0),5)</f>
        <v>0</v>
      </c>
      <c r="S137" s="238" cm="1">
        <f t="array" ref="S137">INDEX(I_LoE_Hierachy_Guidance_Links,MATCH($H137,LEFT(I_LoE_Hierachy_L2Name,255),0),6)</f>
        <v>0</v>
      </c>
      <c r="T137" s="238" cm="1">
        <f t="array" ref="T137">INDEX(I_LoE_Hierachy_Guidance_Links,MATCH($H137,LEFT(I_LoE_Hierachy_L2Name,255),0),7)</f>
        <v>0</v>
      </c>
      <c r="U137" s="74"/>
      <c r="V137" s="525" t="s">
        <v>217</v>
      </c>
      <c r="W137" s="525" t="s">
        <v>217</v>
      </c>
      <c r="X137" s="525" t="s">
        <v>217</v>
      </c>
      <c r="Y137" s="525" t="s">
        <v>217</v>
      </c>
      <c r="Z137" s="525" t="s">
        <v>217</v>
      </c>
      <c r="AA137" s="525" t="s">
        <v>217</v>
      </c>
      <c r="AB137" s="70"/>
      <c r="AC137" s="6"/>
      <c r="AD137" s="524" t="s">
        <v>217</v>
      </c>
      <c r="AE137" s="524" t="s">
        <v>217</v>
      </c>
      <c r="AF137" s="524" t="s">
        <v>217</v>
      </c>
      <c r="AG137" s="70"/>
      <c r="AH137" s="6"/>
      <c r="AI137" s="243" t="str" cm="1">
        <f t="array" ref="AI137">_xlfn.TEXTJOIN(" ; ",TRUE,_xlfn._xlws.FILTER(V$12:AF$12,V137:AF137="Yes","LoE is never called"))</f>
        <v>Equipment ; ICT ; Infrastructure ; Policy ; Service ; Support ; SOC/ SOC RN ; OBC/ OBC RN ;  FBC/ FBC RN</v>
      </c>
      <c r="AJ137" s="6"/>
      <c r="AK137" s="38"/>
      <c r="AL137" s="6"/>
      <c r="AM137" s="523" cm="1">
        <f t="array" ref="AM137">SUM(IF(ISBLANK(V137:AA137),1,0))</f>
        <v>0</v>
      </c>
      <c r="AN137" s="523" cm="1">
        <f t="array" ref="AN137">SUM(IF(ISBLANK(AD137:AF137),1,0))</f>
        <v>0</v>
      </c>
      <c r="AO137" s="6"/>
      <c r="AP137" s="432"/>
    </row>
    <row r="138" spans="1:42" ht="24.65" customHeight="1" x14ac:dyDescent="0.35">
      <c r="A138" s="80">
        <f t="shared" si="2"/>
        <v>0</v>
      </c>
      <c r="B138" s="6"/>
      <c r="C138" s="418">
        <f t="shared" si="3"/>
        <v>126</v>
      </c>
      <c r="D138" s="237" t="str" cm="1">
        <f t="array" ref="D138">IF(ISERROR(INDEX(I_LoE_Hierachy_L1Name,_xlfn.XMATCH('Input - LOEList (Admin)'!H138,I_LoE_Hierachy_L2Name,0))),"",INDEX(I_LoE_Hierachy_L1Name,_xlfn.XMATCH('Input - LOEList (Admin)'!H138,I_LoE_Hierachy_L2Name,0)))</f>
        <v>Is there evidence of suitably mature Security management?</v>
      </c>
      <c r="E138" s="237" t="str" cm="1">
        <f t="array" ref="E138">IF(ISERROR(INDEX(I_LoE_Hierachy_Case,_xlfn.XMATCH($H138,I_LoE_Hierachy_L2Name,0))),"",INDEX(I_LoE_Hierachy_Case,_xlfn.XMATCH($H138,I_LoE_Hierachy_L2Name,0)))</f>
        <v>Management</v>
      </c>
      <c r="F138" s="238" t="str" cm="1">
        <f t="array" ref="F138">IF(ISERROR(INDEX(I_LoE_Hierachy_L1_Function,_xlfn.XMATCH($H138,I_LoE_Hierachy_L2Name,0))),"",INDEX(I_LoE_Hierachy_L1_Function,_xlfn.XMATCH($H138,I_LoE_Hierachy_L2Name,0)))</f>
        <v>Core - Security</v>
      </c>
      <c r="G138" s="237" t="str" cm="1">
        <f t="array" ref="G138">IF(ISERROR(INDEX(I_LoE_Hierachy_L2_Function,_xlfn.XMATCH($H138,I_LoE_Hierachy_L2Name,0))),"",INDEX(I_LoE_Hierachy_L2_Function,_xlfn.XMATCH($H138,I_LoE_Hierachy_L2Name,0)))</f>
        <v>Security</v>
      </c>
      <c r="H138" s="519" t="str">
        <v>Is there evidence that the programme Security Grading has been completed and endorsed by DSR-IIPCSy?</v>
      </c>
      <c r="I138" s="236" t="str">
        <f>VLOOKUP($H138,'Input - LOE Hierarchy (Admin)'!$L$13:$R$460,2, FALSE)</f>
        <v>N</v>
      </c>
      <c r="J138" s="260" t="str">
        <f>VLOOKUP($H138,'Input - LOE Hierarchy (Admin)'!$L$13:$R$460,4, FALSE)</f>
        <v>N</v>
      </c>
      <c r="K138" s="520">
        <f>IFERROR(MATCH($H138,'LOE Hierarchy'!$I$11:$I$460, 0),"")</f>
        <v>354</v>
      </c>
      <c r="L138" s="239" t="str" cm="1">
        <f t="array" ref="L138">IF(ISERROR(INDEX(I_LoE_Hierachy_Evidence_Examples,_xlfn.XMATCH($H138,I_LoE_Hierachy_L2Name,0))),"",INDEX(I_LoE_Hierachy_Evidence_Examples,_xlfn.XMATCH($H138,I_LoE_Hierachy_L2Name,0)))</f>
        <v>Security Grading Assessment</v>
      </c>
      <c r="M138" s="85"/>
      <c r="N138" s="240" t="str" cm="1">
        <f t="array" ref="N138">INDEX(I_LoE_Hierachy_Guidance_Links,MATCH($H138,LEFT(I_LoE_Hierachy_L2Name,255),0),1)</f>
        <v>Security Risk Management  - M40</v>
      </c>
      <c r="O138" s="238" t="str" cm="1">
        <f t="array" ref="O138">INDEX(I_LoE_Hierachy_Guidance_Links,MATCH($H138,LEFT(I_LoE_Hierachy_L2Name,255),0),2)</f>
        <v>JSP 440 - M41</v>
      </c>
      <c r="P138" s="238" t="str" cm="1">
        <f t="array" ref="P138">INDEX(I_LoE_Hierachy_Guidance_Links,MATCH($H138,LEFT(I_LoE_Hierachy_L2Name,255),0),3)</f>
        <v>Secure by Design - M42</v>
      </c>
      <c r="Q138" s="238" cm="1">
        <f t="array" ref="Q138">INDEX(I_LoE_Hierachy_Guidance_Links,MATCH($H138,LEFT(I_LoE_Hierachy_L2Name,255),0),4)</f>
        <v>0</v>
      </c>
      <c r="R138" s="238" cm="1">
        <f t="array" ref="R138">INDEX(I_LoE_Hierachy_Guidance_Links,MATCH($H138,LEFT(I_LoE_Hierachy_L2Name,255),0),5)</f>
        <v>0</v>
      </c>
      <c r="S138" s="238" cm="1">
        <f t="array" ref="S138">INDEX(I_LoE_Hierachy_Guidance_Links,MATCH($H138,LEFT(I_LoE_Hierachy_L2Name,255),0),6)</f>
        <v>0</v>
      </c>
      <c r="T138" s="238" cm="1">
        <f t="array" ref="T138">INDEX(I_LoE_Hierachy_Guidance_Links,MATCH($H138,LEFT(I_LoE_Hierachy_L2Name,255),0),7)</f>
        <v>0</v>
      </c>
      <c r="U138" s="74"/>
      <c r="V138" s="525" t="s">
        <v>217</v>
      </c>
      <c r="W138" s="525" t="s">
        <v>217</v>
      </c>
      <c r="X138" s="525" t="s">
        <v>217</v>
      </c>
      <c r="Y138" s="525" t="s">
        <v>217</v>
      </c>
      <c r="Z138" s="525" t="s">
        <v>217</v>
      </c>
      <c r="AA138" s="525" t="s">
        <v>217</v>
      </c>
      <c r="AB138" s="70"/>
      <c r="AC138" s="6"/>
      <c r="AD138" s="524" t="s">
        <v>217</v>
      </c>
      <c r="AE138" s="524" t="s">
        <v>217</v>
      </c>
      <c r="AF138" s="524" t="s">
        <v>217</v>
      </c>
      <c r="AG138" s="70"/>
      <c r="AH138" s="6"/>
      <c r="AI138" s="243" t="str" cm="1">
        <f t="array" ref="AI138">_xlfn.TEXTJOIN(" ; ",TRUE,_xlfn._xlws.FILTER(V$12:AF$12,V138:AF138="Yes","LoE is never called"))</f>
        <v>Equipment ; ICT ; Infrastructure ; Policy ; Service ; Support ; SOC/ SOC RN ; OBC/ OBC RN ;  FBC/ FBC RN</v>
      </c>
      <c r="AJ138" s="6"/>
      <c r="AK138" s="38"/>
      <c r="AL138" s="6"/>
      <c r="AM138" s="523" cm="1">
        <f t="array" ref="AM138">SUM(IF(ISBLANK(V138:AA138),1,0))</f>
        <v>0</v>
      </c>
      <c r="AN138" s="523" cm="1">
        <f t="array" ref="AN138">SUM(IF(ISBLANK(AD138:AF138),1,0))</f>
        <v>0</v>
      </c>
      <c r="AO138" s="6"/>
      <c r="AP138" s="432"/>
    </row>
    <row r="139" spans="1:42" ht="24.65" customHeight="1" x14ac:dyDescent="0.35">
      <c r="A139" s="80">
        <f t="shared" si="2"/>
        <v>0</v>
      </c>
      <c r="B139" s="6"/>
      <c r="C139" s="418">
        <f t="shared" si="3"/>
        <v>127</v>
      </c>
      <c r="D139" s="237" t="str" cm="1">
        <f t="array" ref="D139">IF(ISERROR(INDEX(I_LoE_Hierachy_L1Name,_xlfn.XMATCH('Input - LOEList (Admin)'!H139,I_LoE_Hierachy_L2Name,0))),"",INDEX(I_LoE_Hierachy_L1Name,_xlfn.XMATCH('Input - LOEList (Admin)'!H139,I_LoE_Hierachy_L2Name,0)))</f>
        <v>Is there evidence of suitably mature Security management?</v>
      </c>
      <c r="E139" s="237" t="str" cm="1">
        <f t="array" ref="E139">IF(ISERROR(INDEX(I_LoE_Hierachy_Case,_xlfn.XMATCH($H139,I_LoE_Hierachy_L2Name,0))),"",INDEX(I_LoE_Hierachy_Case,_xlfn.XMATCH($H139,I_LoE_Hierachy_L2Name,0)))</f>
        <v>Management</v>
      </c>
      <c r="F139" s="238" t="str" cm="1">
        <f t="array" ref="F139">IF(ISERROR(INDEX(I_LoE_Hierachy_L1_Function,_xlfn.XMATCH($H139,I_LoE_Hierachy_L2Name,0))),"",INDEX(I_LoE_Hierachy_L1_Function,_xlfn.XMATCH($H139,I_LoE_Hierachy_L2Name,0)))</f>
        <v>Core - Security</v>
      </c>
      <c r="G139" s="237" t="str" cm="1">
        <f t="array" ref="G139">IF(ISERROR(INDEX(I_LoE_Hierachy_L2_Function,_xlfn.XMATCH($H139,I_LoE_Hierachy_L2Name,0))),"",INDEX(I_LoE_Hierachy_L2_Function,_xlfn.XMATCH($H139,I_LoE_Hierachy_L2Name,0)))</f>
        <v>Security</v>
      </c>
      <c r="H139" s="519" t="str">
        <v>Is there evidence that a suitably mature Security Plan exists highlighting key security requirements and risk areas, as well as documenting security activities, products, resources and governance arrangements required, in accordance with JSP 440.</v>
      </c>
      <c r="I139" s="236" t="str">
        <f>VLOOKUP($H139,'Input - LOE Hierarchy (Admin)'!$L$13:$R$460,2, FALSE)</f>
        <v>N</v>
      </c>
      <c r="J139" s="260" t="str">
        <f>VLOOKUP($H139,'Input - LOE Hierarchy (Admin)'!$L$13:$R$460,4, FALSE)</f>
        <v>N</v>
      </c>
      <c r="K139" s="520">
        <f>IFERROR(MATCH($H139,'LOE Hierarchy'!$I$11:$I$460, 0),"")</f>
        <v>355</v>
      </c>
      <c r="L139" s="239" t="str" cm="1">
        <f t="array" ref="L139">IF(ISERROR(INDEX(I_LoE_Hierachy_Evidence_Examples,_xlfn.XMATCH($H139,I_LoE_Hierachy_L2Name,0))),"",INDEX(I_LoE_Hierachy_Evidence_Examples,_xlfn.XMATCH($H139,I_LoE_Hierachy_L2Name,0)))</f>
        <v>Security Management Plan
the DE&amp;S Project Security Policy (for DE&amp;S delivered programmes)</v>
      </c>
      <c r="M139" s="85"/>
      <c r="N139" s="240" t="str" cm="1">
        <f t="array" ref="N139">INDEX(I_LoE_Hierachy_Guidance_Links,MATCH($H139,LEFT(I_LoE_Hierachy_L2Name,255),0),1)</f>
        <v>Security Risk Management  - M40</v>
      </c>
      <c r="O139" s="238" t="str" cm="1">
        <f t="array" ref="O139">INDEX(I_LoE_Hierachy_Guidance_Links,MATCH($H139,LEFT(I_LoE_Hierachy_L2Name,255),0),2)</f>
        <v>JSP 440 - M41</v>
      </c>
      <c r="P139" s="238" t="str" cm="1">
        <f t="array" ref="P139">INDEX(I_LoE_Hierachy_Guidance_Links,MATCH($H139,LEFT(I_LoE_Hierachy_L2Name,255),0),3)</f>
        <v>Secure by Design - M42</v>
      </c>
      <c r="Q139" s="238" cm="1">
        <f t="array" ref="Q139">INDEX(I_LoE_Hierachy_Guidance_Links,MATCH($H139,LEFT(I_LoE_Hierachy_L2Name,255),0),4)</f>
        <v>0</v>
      </c>
      <c r="R139" s="238" cm="1">
        <f t="array" ref="R139">INDEX(I_LoE_Hierachy_Guidance_Links,MATCH($H139,LEFT(I_LoE_Hierachy_L2Name,255),0),5)</f>
        <v>0</v>
      </c>
      <c r="S139" s="238" cm="1">
        <f t="array" ref="S139">INDEX(I_LoE_Hierachy_Guidance_Links,MATCH($H139,LEFT(I_LoE_Hierachy_L2Name,255),0),6)</f>
        <v>0</v>
      </c>
      <c r="T139" s="238" cm="1">
        <f t="array" ref="T139">INDEX(I_LoE_Hierachy_Guidance_Links,MATCH($H139,LEFT(I_LoE_Hierachy_L2Name,255),0),7)</f>
        <v>0</v>
      </c>
      <c r="U139" s="74"/>
      <c r="V139" s="525" t="s">
        <v>217</v>
      </c>
      <c r="W139" s="525" t="s">
        <v>217</v>
      </c>
      <c r="X139" s="525" t="s">
        <v>217</v>
      </c>
      <c r="Y139" s="525" t="s">
        <v>217</v>
      </c>
      <c r="Z139" s="525" t="s">
        <v>217</v>
      </c>
      <c r="AA139" s="525" t="s">
        <v>217</v>
      </c>
      <c r="AB139" s="70"/>
      <c r="AC139" s="6"/>
      <c r="AD139" s="524" t="s">
        <v>217</v>
      </c>
      <c r="AE139" s="524" t="s">
        <v>217</v>
      </c>
      <c r="AF139" s="524" t="s">
        <v>217</v>
      </c>
      <c r="AG139" s="70"/>
      <c r="AH139" s="6"/>
      <c r="AI139" s="243" t="str" cm="1">
        <f t="array" ref="AI139">_xlfn.TEXTJOIN(" ; ",TRUE,_xlfn._xlws.FILTER(V$12:AF$12,V139:AF139="Yes","LoE is never called"))</f>
        <v>Equipment ; ICT ; Infrastructure ; Policy ; Service ; Support ; SOC/ SOC RN ; OBC/ OBC RN ;  FBC/ FBC RN</v>
      </c>
      <c r="AJ139" s="6"/>
      <c r="AK139" s="38"/>
      <c r="AL139" s="6"/>
      <c r="AM139" s="523" cm="1">
        <f t="array" ref="AM139">SUM(IF(ISBLANK(V139:AA139),1,0))</f>
        <v>0</v>
      </c>
      <c r="AN139" s="523" cm="1">
        <f t="array" ref="AN139">SUM(IF(ISBLANK(AD139:AF139),1,0))</f>
        <v>0</v>
      </c>
      <c r="AO139" s="6"/>
      <c r="AP139" s="432"/>
    </row>
    <row r="140" spans="1:42" ht="24.65" customHeight="1" x14ac:dyDescent="0.35">
      <c r="A140" s="80">
        <f t="shared" si="2"/>
        <v>0</v>
      </c>
      <c r="B140" s="6"/>
      <c r="C140" s="418">
        <f t="shared" si="3"/>
        <v>128</v>
      </c>
      <c r="D140" s="237" t="str" cm="1">
        <f t="array" ref="D140">IF(ISERROR(INDEX(I_LoE_Hierachy_L1Name,_xlfn.XMATCH('Input - LOEList (Admin)'!H140,I_LoE_Hierachy_L2Name,0))),"",INDEX(I_LoE_Hierachy_L1Name,_xlfn.XMATCH('Input - LOEList (Admin)'!H140,I_LoE_Hierachy_L2Name,0)))</f>
        <v>Is there evidence of suitably mature Security management?</v>
      </c>
      <c r="E140" s="237" t="str" cm="1">
        <f t="array" ref="E140">IF(ISERROR(INDEX(I_LoE_Hierachy_Case,_xlfn.XMATCH($H140,I_LoE_Hierachy_L2Name,0))),"",INDEX(I_LoE_Hierachy_Case,_xlfn.XMATCH($H140,I_LoE_Hierachy_L2Name,0)))</f>
        <v>Management</v>
      </c>
      <c r="F140" s="238" t="str" cm="1">
        <f t="array" ref="F140">IF(ISERROR(INDEX(I_LoE_Hierachy_L1_Function,_xlfn.XMATCH($H140,I_LoE_Hierachy_L2Name,0))),"",INDEX(I_LoE_Hierachy_L1_Function,_xlfn.XMATCH($H140,I_LoE_Hierachy_L2Name,0)))</f>
        <v>Core - Security</v>
      </c>
      <c r="G140" s="237" t="str" cm="1">
        <f t="array" ref="G140">IF(ISERROR(INDEX(I_LoE_Hierachy_L2_Function,_xlfn.XMATCH($H140,I_LoE_Hierachy_L2Name,0))),"",INDEX(I_LoE_Hierachy_L2_Function,_xlfn.XMATCH($H140,I_LoE_Hierachy_L2Name,0)))</f>
        <v>Security</v>
      </c>
      <c r="H140" s="519" t="str">
        <v>Is there evidence that a suitable Security Aspects Letters has been included in each contract graded OFFICIAL-SENSITIVE or above?</v>
      </c>
      <c r="I140" s="236" t="str">
        <f>VLOOKUP($H140,'Input - LOE Hierarchy (Admin)'!$L$13:$R$460,2, FALSE)</f>
        <v>N</v>
      </c>
      <c r="J140" s="260" t="str">
        <f>VLOOKUP($H140,'Input - LOE Hierarchy (Admin)'!$L$13:$R$460,4, FALSE)</f>
        <v>N</v>
      </c>
      <c r="K140" s="520">
        <f>IFERROR(MATCH($H140,'LOE Hierarchy'!$I$11:$I$460, 0),"")</f>
        <v>356</v>
      </c>
      <c r="L140" s="239" t="str" cm="1">
        <f t="array" ref="L140">IF(ISERROR(INDEX(I_LoE_Hierachy_Evidence_Examples,_xlfn.XMATCH($H140,I_LoE_Hierachy_L2Name,0))),"",INDEX(I_LoE_Hierachy_Evidence_Examples,_xlfn.XMATCH($H140,I_LoE_Hierachy_L2Name,0)))</f>
        <v>Security Aspects Letter</v>
      </c>
      <c r="M140" s="85"/>
      <c r="N140" s="240" t="str" cm="1">
        <f t="array" ref="N140">INDEX(I_LoE_Hierachy_Guidance_Links,MATCH($H140,LEFT(I_LoE_Hierachy_L2Name,255),0),1)</f>
        <v>Security Risk Management  - M40</v>
      </c>
      <c r="O140" s="238" t="str" cm="1">
        <f t="array" ref="O140">INDEX(I_LoE_Hierachy_Guidance_Links,MATCH($H140,LEFT(I_LoE_Hierachy_L2Name,255),0),2)</f>
        <v>JSP 440 - M41</v>
      </c>
      <c r="P140" s="238" t="str" cm="1">
        <f t="array" ref="P140">INDEX(I_LoE_Hierachy_Guidance_Links,MATCH($H140,LEFT(I_LoE_Hierachy_L2Name,255),0),3)</f>
        <v>Secure by Design - M42</v>
      </c>
      <c r="Q140" s="238" cm="1">
        <f t="array" ref="Q140">INDEX(I_LoE_Hierachy_Guidance_Links,MATCH($H140,LEFT(I_LoE_Hierachy_L2Name,255),0),4)</f>
        <v>0</v>
      </c>
      <c r="R140" s="238" cm="1">
        <f t="array" ref="R140">INDEX(I_LoE_Hierachy_Guidance_Links,MATCH($H140,LEFT(I_LoE_Hierachy_L2Name,255),0),5)</f>
        <v>0</v>
      </c>
      <c r="S140" s="238" cm="1">
        <f t="array" ref="S140">INDEX(I_LoE_Hierachy_Guidance_Links,MATCH($H140,LEFT(I_LoE_Hierachy_L2Name,255),0),6)</f>
        <v>0</v>
      </c>
      <c r="T140" s="238" cm="1">
        <f t="array" ref="T140">INDEX(I_LoE_Hierachy_Guidance_Links,MATCH($H140,LEFT(I_LoE_Hierachy_L2Name,255),0),7)</f>
        <v>0</v>
      </c>
      <c r="U140" s="74"/>
      <c r="V140" s="525" t="s">
        <v>217</v>
      </c>
      <c r="W140" s="525" t="s">
        <v>217</v>
      </c>
      <c r="X140" s="525" t="s">
        <v>217</v>
      </c>
      <c r="Y140" s="525" t="s">
        <v>217</v>
      </c>
      <c r="Z140" s="525" t="s">
        <v>217</v>
      </c>
      <c r="AA140" s="525" t="s">
        <v>217</v>
      </c>
      <c r="AB140" s="70"/>
      <c r="AC140" s="6"/>
      <c r="AD140" s="524" t="s">
        <v>218</v>
      </c>
      <c r="AE140" s="524" t="s">
        <v>217</v>
      </c>
      <c r="AF140" s="524" t="s">
        <v>217</v>
      </c>
      <c r="AG140" s="70"/>
      <c r="AH140" s="6"/>
      <c r="AI140" s="243" t="str" cm="1">
        <f t="array" ref="AI140">_xlfn.TEXTJOIN(" ; ",TRUE,_xlfn._xlws.FILTER(V$12:AF$12,V140:AF140="Yes","LoE is never called"))</f>
        <v>Equipment ; ICT ; Infrastructure ; Policy ; Service ; Support ; OBC/ OBC RN ;  FBC/ FBC RN</v>
      </c>
      <c r="AJ140" s="6"/>
      <c r="AK140" s="38"/>
      <c r="AL140" s="6"/>
      <c r="AM140" s="523" cm="1">
        <f t="array" ref="AM140">SUM(IF(ISBLANK(V140:AA140),1,0))</f>
        <v>0</v>
      </c>
      <c r="AN140" s="523" cm="1">
        <f t="array" ref="AN140">SUM(IF(ISBLANK(AD140:AF140),1,0))</f>
        <v>0</v>
      </c>
      <c r="AO140" s="6"/>
      <c r="AP140" s="432"/>
    </row>
    <row r="141" spans="1:42" ht="24.65" customHeight="1" x14ac:dyDescent="0.35">
      <c r="A141" s="80">
        <f t="shared" si="2"/>
        <v>0</v>
      </c>
      <c r="B141" s="6"/>
      <c r="C141" s="418">
        <f t="shared" si="3"/>
        <v>129</v>
      </c>
      <c r="D141" s="237" t="str" cm="1">
        <f t="array" ref="D141">IF(ISERROR(INDEX(I_LoE_Hierachy_L1Name,_xlfn.XMATCH('Input - LOEList (Admin)'!H141,I_LoE_Hierachy_L2Name,0))),"",INDEX(I_LoE_Hierachy_L1Name,_xlfn.XMATCH('Input - LOEList (Admin)'!H141,I_LoE_Hierachy_L2Name,0)))</f>
        <v>Is there evidence of suitably mature Security management?</v>
      </c>
      <c r="E141" s="237" t="str" cm="1">
        <f t="array" ref="E141">IF(ISERROR(INDEX(I_LoE_Hierachy_Case,_xlfn.XMATCH($H141,I_LoE_Hierachy_L2Name,0))),"",INDEX(I_LoE_Hierachy_Case,_xlfn.XMATCH($H141,I_LoE_Hierachy_L2Name,0)))</f>
        <v>Management</v>
      </c>
      <c r="F141" s="238" t="str" cm="1">
        <f t="array" ref="F141">IF(ISERROR(INDEX(I_LoE_Hierachy_L1_Function,_xlfn.XMATCH($H141,I_LoE_Hierachy_L2Name,0))),"",INDEX(I_LoE_Hierachy_L1_Function,_xlfn.XMATCH($H141,I_LoE_Hierachy_L2Name,0)))</f>
        <v>Core - Security</v>
      </c>
      <c r="G141" s="237" t="str" cm="1">
        <f t="array" ref="G141">IF(ISERROR(INDEX(I_LoE_Hierachy_L2_Function,_xlfn.XMATCH($H141,I_LoE_Hierachy_L2Name,0))),"",INDEX(I_LoE_Hierachy_L2_Function,_xlfn.XMATCH($H141,I_LoE_Hierachy_L2Name,0)))</f>
        <v>Security</v>
      </c>
      <c r="H141" s="519" t="str">
        <v>Is there evidence that a suitable Personal Data Aspects Letter has been included in each contract involving the processing of OFFICIAL-SENSITIVE-PERSONAL information?</v>
      </c>
      <c r="I141" s="236" t="str">
        <f>VLOOKUP($H141,'Input - LOE Hierarchy (Admin)'!$L$13:$R$460,2, FALSE)</f>
        <v>N</v>
      </c>
      <c r="J141" s="260" t="str">
        <f>VLOOKUP($H141,'Input - LOE Hierarchy (Admin)'!$L$13:$R$460,4, FALSE)</f>
        <v>N</v>
      </c>
      <c r="K141" s="520">
        <f>IFERROR(MATCH($H141,'LOE Hierarchy'!$I$11:$I$460, 0),"")</f>
        <v>357</v>
      </c>
      <c r="L141" s="239" t="str" cm="1">
        <f t="array" ref="L141">IF(ISERROR(INDEX(I_LoE_Hierachy_Evidence_Examples,_xlfn.XMATCH($H141,I_LoE_Hierachy_L2Name,0))),"",INDEX(I_LoE_Hierachy_Evidence_Examples,_xlfn.XMATCH($H141,I_LoE_Hierachy_L2Name,0)))</f>
        <v>Personal Data Aspects Letter</v>
      </c>
      <c r="M141" s="85"/>
      <c r="N141" s="240" t="str" cm="1">
        <f t="array" ref="N141">INDEX(I_LoE_Hierachy_Guidance_Links,MATCH($H141,LEFT(I_LoE_Hierachy_L2Name,255),0),1)</f>
        <v>Security Risk Management  - M40</v>
      </c>
      <c r="O141" s="238" t="str" cm="1">
        <f t="array" ref="O141">INDEX(I_LoE_Hierachy_Guidance_Links,MATCH($H141,LEFT(I_LoE_Hierachy_L2Name,255),0),2)</f>
        <v>JSP 440 - M41</v>
      </c>
      <c r="P141" s="238" t="str" cm="1">
        <f t="array" ref="P141">INDEX(I_LoE_Hierachy_Guidance_Links,MATCH($H141,LEFT(I_LoE_Hierachy_L2Name,255),0),3)</f>
        <v>Protection of Personal Data  - M43</v>
      </c>
      <c r="Q141" s="238" t="str" cm="1">
        <f t="array" ref="Q141">INDEX(I_LoE_Hierachy_Guidance_Links,MATCH($H141,LEFT(I_LoE_Hierachy_L2Name,255),0),4)</f>
        <v>Project Manager's Guide to Commercial Considerations  - M45</v>
      </c>
      <c r="R141" s="238" t="str" cm="1">
        <f t="array" ref="R141">INDEX(I_LoE_Hierachy_Guidance_Links,MATCH($H141,LEFT(I_LoE_Hierachy_L2Name,255),0),5)</f>
        <v>Secure by Design - M42</v>
      </c>
      <c r="S141" s="238" cm="1">
        <f t="array" ref="S141">INDEX(I_LoE_Hierachy_Guidance_Links,MATCH($H141,LEFT(I_LoE_Hierachy_L2Name,255),0),6)</f>
        <v>0</v>
      </c>
      <c r="T141" s="238" cm="1">
        <f t="array" ref="T141">INDEX(I_LoE_Hierachy_Guidance_Links,MATCH($H141,LEFT(I_LoE_Hierachy_L2Name,255),0),7)</f>
        <v>0</v>
      </c>
      <c r="U141" s="74"/>
      <c r="V141" s="525" t="s">
        <v>217</v>
      </c>
      <c r="W141" s="525" t="s">
        <v>217</v>
      </c>
      <c r="X141" s="525" t="s">
        <v>217</v>
      </c>
      <c r="Y141" s="525" t="s">
        <v>217</v>
      </c>
      <c r="Z141" s="525" t="s">
        <v>217</v>
      </c>
      <c r="AA141" s="525" t="s">
        <v>217</v>
      </c>
      <c r="AB141" s="70"/>
      <c r="AC141" s="6"/>
      <c r="AD141" s="524" t="s">
        <v>218</v>
      </c>
      <c r="AE141" s="524" t="s">
        <v>217</v>
      </c>
      <c r="AF141" s="524" t="s">
        <v>217</v>
      </c>
      <c r="AG141" s="70"/>
      <c r="AH141" s="6"/>
      <c r="AI141" s="243" t="str" cm="1">
        <f t="array" ref="AI141">_xlfn.TEXTJOIN(" ; ",TRUE,_xlfn._xlws.FILTER(V$12:AF$12,V141:AF141="Yes","LoE is never called"))</f>
        <v>Equipment ; ICT ; Infrastructure ; Policy ; Service ; Support ; OBC/ OBC RN ;  FBC/ FBC RN</v>
      </c>
      <c r="AJ141" s="6"/>
      <c r="AK141" s="38"/>
      <c r="AL141" s="6"/>
      <c r="AM141" s="523" cm="1">
        <f t="array" ref="AM141">SUM(IF(ISBLANK(V141:AA141),1,0))</f>
        <v>0</v>
      </c>
      <c r="AN141" s="523" cm="1">
        <f t="array" ref="AN141">SUM(IF(ISBLANK(AD141:AF141),1,0))</f>
        <v>0</v>
      </c>
      <c r="AO141" s="6"/>
      <c r="AP141" s="432"/>
    </row>
    <row r="142" spans="1:42" ht="24.65" customHeight="1" x14ac:dyDescent="0.35">
      <c r="A142" s="80">
        <f t="shared" ref="A142:A159" si="4">SUM(AM142:AN142)</f>
        <v>0</v>
      </c>
      <c r="B142" s="6"/>
      <c r="C142" s="418">
        <f t="shared" si="3"/>
        <v>130</v>
      </c>
      <c r="D142" s="237" t="str" cm="1">
        <f t="array" ref="D142">IF(ISERROR(INDEX(I_LoE_Hierachy_L1Name,_xlfn.XMATCH('Input - LOEList (Admin)'!H142,I_LoE_Hierachy_L2Name,0))),"",INDEX(I_LoE_Hierachy_L1Name,_xlfn.XMATCH('Input - LOEList (Admin)'!H142,I_LoE_Hierachy_L2Name,0)))</f>
        <v>Is there evidence of suitably mature Security management?</v>
      </c>
      <c r="E142" s="237" t="str" cm="1">
        <f t="array" ref="E142">IF(ISERROR(INDEX(I_LoE_Hierachy_Case,_xlfn.XMATCH($H142,I_LoE_Hierachy_L2Name,0))),"",INDEX(I_LoE_Hierachy_Case,_xlfn.XMATCH($H142,I_LoE_Hierachy_L2Name,0)))</f>
        <v>Management</v>
      </c>
      <c r="F142" s="238" t="str" cm="1">
        <f t="array" ref="F142">IF(ISERROR(INDEX(I_LoE_Hierachy_L1_Function,_xlfn.XMATCH($H142,I_LoE_Hierachy_L2Name,0))),"",INDEX(I_LoE_Hierachy_L1_Function,_xlfn.XMATCH($H142,I_LoE_Hierachy_L2Name,0)))</f>
        <v>Core - Security</v>
      </c>
      <c r="G142" s="237" t="str" cm="1">
        <f t="array" ref="G142">IF(ISERROR(INDEX(I_LoE_Hierachy_L2_Function,_xlfn.XMATCH($H142,I_LoE_Hierachy_L2Name,0))),"",INDEX(I_LoE_Hierachy_L2_Function,_xlfn.XMATCH($H142,I_LoE_Hierachy_L2Name,0)))</f>
        <v>Contract Management</v>
      </c>
      <c r="H142" s="519" t="str">
        <v>Is there evidence that appropriate security DEFCONs are being include in each contract?</v>
      </c>
      <c r="I142" s="236" t="str">
        <f>VLOOKUP($H142,'Input - LOE Hierarchy (Admin)'!$L$13:$R$460,2, FALSE)</f>
        <v>Y</v>
      </c>
      <c r="J142" s="260" t="str">
        <f>VLOOKUP($H142,'Input - LOE Hierarchy (Admin)'!$L$13:$R$460,4, FALSE)</f>
        <v>N</v>
      </c>
      <c r="K142" s="520">
        <f>IFERROR(MATCH($H142,'LOE Hierarchy'!$I$11:$I$460, 0),"")</f>
        <v>358</v>
      </c>
      <c r="L142" s="239" t="str" cm="1">
        <f t="array" ref="L142">IF(ISERROR(INDEX(I_LoE_Hierachy_Evidence_Examples,_xlfn.XMATCH($H142,I_LoE_Hierachy_L2Name,0))),"",INDEX(I_LoE_Hierachy_Evidence_Examples,_xlfn.XMATCH($H142,I_LoE_Hierachy_L2Name,0)))</f>
        <v>Security Management Plan / Assessment</v>
      </c>
      <c r="M142" s="85"/>
      <c r="N142" s="240" t="str" cm="1">
        <f t="array" ref="N142">INDEX(I_LoE_Hierachy_Guidance_Links,MATCH($H142,LEFT(I_LoE_Hierachy_L2Name,255),0),1)</f>
        <v>Security Risk Management  - M40</v>
      </c>
      <c r="O142" s="238" t="str" cm="1">
        <f t="array" ref="O142">INDEX(I_LoE_Hierachy_Guidance_Links,MATCH($H142,LEFT(I_LoE_Hierachy_L2Name,255),0),2)</f>
        <v>JSP 440 - M41</v>
      </c>
      <c r="P142" s="238" t="str" cm="1">
        <f t="array" ref="P142">INDEX(I_LoE_Hierachy_Guidance_Links,MATCH($H142,LEFT(I_LoE_Hierachy_L2Name,255),0),3)</f>
        <v>Confidentiality and Information Security - M44</v>
      </c>
      <c r="Q142" s="238" t="str" cm="1">
        <f t="array" ref="Q142">INDEX(I_LoE_Hierachy_Guidance_Links,MATCH($H142,LEFT(I_LoE_Hierachy_L2Name,255),0),4)</f>
        <v>Project Manager's Guide to Commercial Considerations  - M45</v>
      </c>
      <c r="R142" s="238" t="str" cm="1">
        <f t="array" ref="R142">INDEX(I_LoE_Hierachy_Guidance_Links,MATCH($H142,LEFT(I_LoE_Hierachy_L2Name,255),0),5)</f>
        <v>Secure by Design - M42</v>
      </c>
      <c r="S142" s="238" cm="1">
        <f t="array" ref="S142">INDEX(I_LoE_Hierachy_Guidance_Links,MATCH($H142,LEFT(I_LoE_Hierachy_L2Name,255),0),6)</f>
        <v>0</v>
      </c>
      <c r="T142" s="238" cm="1">
        <f t="array" ref="T142">INDEX(I_LoE_Hierachy_Guidance_Links,MATCH($H142,LEFT(I_LoE_Hierachy_L2Name,255),0),7)</f>
        <v>0</v>
      </c>
      <c r="U142" s="74"/>
      <c r="V142" s="525" t="s">
        <v>217</v>
      </c>
      <c r="W142" s="525" t="s">
        <v>217</v>
      </c>
      <c r="X142" s="525" t="s">
        <v>217</v>
      </c>
      <c r="Y142" s="525" t="s">
        <v>218</v>
      </c>
      <c r="Z142" s="525" t="s">
        <v>217</v>
      </c>
      <c r="AA142" s="525" t="s">
        <v>217</v>
      </c>
      <c r="AB142" s="70"/>
      <c r="AC142" s="6"/>
      <c r="AD142" s="524" t="s">
        <v>218</v>
      </c>
      <c r="AE142" s="524" t="s">
        <v>217</v>
      </c>
      <c r="AF142" s="524" t="s">
        <v>217</v>
      </c>
      <c r="AG142" s="70"/>
      <c r="AH142" s="6"/>
      <c r="AI142" s="243" t="str" cm="1">
        <f t="array" ref="AI142">_xlfn.TEXTJOIN(" ; ",TRUE,_xlfn._xlws.FILTER(V$12:AF$12,V142:AF142="Yes","LoE is never called"))</f>
        <v>Equipment ; ICT ; Infrastructure ; Service ; Support ; OBC/ OBC RN ;  FBC/ FBC RN</v>
      </c>
      <c r="AJ142" s="6"/>
      <c r="AK142" s="38"/>
      <c r="AL142" s="6"/>
      <c r="AM142" s="523" cm="1">
        <f t="array" ref="AM142">SUM(IF(ISBLANK(V142:AA142),1,0))</f>
        <v>0</v>
      </c>
      <c r="AN142" s="523" cm="1">
        <f t="array" ref="AN142">SUM(IF(ISBLANK(AD142:AF142),1,0))</f>
        <v>0</v>
      </c>
      <c r="AO142" s="6"/>
      <c r="AP142" s="432"/>
    </row>
    <row r="143" spans="1:42" ht="24.65" customHeight="1" x14ac:dyDescent="0.35">
      <c r="A143" s="80">
        <f t="shared" si="4"/>
        <v>0</v>
      </c>
      <c r="B143" s="6"/>
      <c r="C143" s="418">
        <f t="shared" ref="C143:C167" si="5">C142+1</f>
        <v>131</v>
      </c>
      <c r="D143" s="237" t="str" cm="1">
        <f t="array" ref="D143">IF(ISERROR(INDEX(I_LoE_Hierachy_L1Name,_xlfn.XMATCH('Input - LOEList (Admin)'!H143,I_LoE_Hierachy_L2Name,0))),"",INDEX(I_LoE_Hierachy_L1Name,_xlfn.XMATCH('Input - LOEList (Admin)'!H143,I_LoE_Hierachy_L2Name,0)))</f>
        <v>Is there evidence of suitably mature Security management?</v>
      </c>
      <c r="E143" s="237" t="str" cm="1">
        <f t="array" ref="E143">IF(ISERROR(INDEX(I_LoE_Hierachy_Case,_xlfn.XMATCH($H143,I_LoE_Hierachy_L2Name,0))),"",INDEX(I_LoE_Hierachy_Case,_xlfn.XMATCH($H143,I_LoE_Hierachy_L2Name,0)))</f>
        <v>Management</v>
      </c>
      <c r="F143" s="238" t="str" cm="1">
        <f t="array" ref="F143">IF(ISERROR(INDEX(I_LoE_Hierachy_L1_Function,_xlfn.XMATCH($H143,I_LoE_Hierachy_L2Name,0))),"",INDEX(I_LoE_Hierachy_L1_Function,_xlfn.XMATCH($H143,I_LoE_Hierachy_L2Name,0)))</f>
        <v>Core - Security</v>
      </c>
      <c r="G143" s="237" t="str" cm="1">
        <f t="array" ref="G143">IF(ISERROR(INDEX(I_LoE_Hierachy_L2_Function,_xlfn.XMATCH($H143,I_LoE_Hierachy_L2Name,0))),"",INDEX(I_LoE_Hierachy_L2_Function,_xlfn.XMATCH($H143,I_LoE_Hierachy_L2Name,0)))</f>
        <v>Cyber</v>
      </c>
      <c r="H143" s="519" t="str">
        <v>Is there evidence that each contract has a current MOD Cyber Risk Profile and associated Supplier Assurance Questionnaire submitted.</v>
      </c>
      <c r="I143" s="236" t="str">
        <f>VLOOKUP($H143,'Input - LOE Hierarchy (Admin)'!$L$13:$R$460,2, FALSE)</f>
        <v>N</v>
      </c>
      <c r="J143" s="260" t="str">
        <f>VLOOKUP($H143,'Input - LOE Hierarchy (Admin)'!$L$13:$R$460,4, FALSE)</f>
        <v>N</v>
      </c>
      <c r="K143" s="520">
        <f>IFERROR(MATCH($H143,'LOE Hierarchy'!$I$11:$I$460, 0),"")</f>
        <v>363</v>
      </c>
      <c r="L143" s="239" t="str" cm="1">
        <f t="array" ref="L143">IF(ISERROR(INDEX(I_LoE_Hierachy_Evidence_Examples,_xlfn.XMATCH($H143,I_LoE_Hierachy_L2Name,0))),"",INDEX(I_LoE_Hierachy_Evidence_Examples,_xlfn.XMATCH($H143,I_LoE_Hierachy_L2Name,0)))</f>
        <v>Cyber risk assessment</v>
      </c>
      <c r="M143" s="85"/>
      <c r="N143" s="240" t="str" cm="1">
        <f t="array" ref="N143">INDEX(I_LoE_Hierachy_Guidance_Links,MATCH($H143,LEFT(I_LoE_Hierachy_L2Name,255),0),1)</f>
        <v>Security Risk Management  - M40</v>
      </c>
      <c r="O143" s="238" t="str" cm="1">
        <f t="array" ref="O143">INDEX(I_LoE_Hierachy_Guidance_Links,MATCH($H143,LEFT(I_LoE_Hierachy_L2Name,255),0),2)</f>
        <v>JSP 440 - M41</v>
      </c>
      <c r="P143" s="238" t="str" cm="1">
        <f t="array" ref="P143">INDEX(I_LoE_Hierachy_Guidance_Links,MATCH($H143,LEFT(I_LoE_Hierachy_L2Name,255),0),3)</f>
        <v>Crypt-Key  - M46</v>
      </c>
      <c r="Q143" s="238" t="str" cm="1">
        <f t="array" ref="Q143">INDEX(I_LoE_Hierachy_Guidance_Links,MATCH($H143,LEFT(I_LoE_Hierachy_L2Name,255),0),4)</f>
        <v>Secure by Design - M42</v>
      </c>
      <c r="R143" s="238" cm="1">
        <f t="array" ref="R143">INDEX(I_LoE_Hierachy_Guidance_Links,MATCH($H143,LEFT(I_LoE_Hierachy_L2Name,255),0),5)</f>
        <v>0</v>
      </c>
      <c r="S143" s="238" cm="1">
        <f t="array" ref="S143">INDEX(I_LoE_Hierachy_Guidance_Links,MATCH($H143,LEFT(I_LoE_Hierachy_L2Name,255),0),6)</f>
        <v>0</v>
      </c>
      <c r="T143" s="238" cm="1">
        <f t="array" ref="T143">INDEX(I_LoE_Hierachy_Guidance_Links,MATCH($H143,LEFT(I_LoE_Hierachy_L2Name,255),0),7)</f>
        <v>0</v>
      </c>
      <c r="U143" s="74"/>
      <c r="V143" s="525" t="s">
        <v>217</v>
      </c>
      <c r="W143" s="525" t="s">
        <v>217</v>
      </c>
      <c r="X143" s="525" t="s">
        <v>217</v>
      </c>
      <c r="Y143" s="525" t="s">
        <v>218</v>
      </c>
      <c r="Z143" s="525" t="s">
        <v>217</v>
      </c>
      <c r="AA143" s="525" t="s">
        <v>217</v>
      </c>
      <c r="AB143" s="70"/>
      <c r="AC143" s="6"/>
      <c r="AD143" s="524" t="s">
        <v>218</v>
      </c>
      <c r="AE143" s="524" t="s">
        <v>218</v>
      </c>
      <c r="AF143" s="524" t="s">
        <v>217</v>
      </c>
      <c r="AG143" s="70"/>
      <c r="AH143" s="6"/>
      <c r="AI143" s="243" t="str" cm="1">
        <f t="array" ref="AI143">_xlfn.TEXTJOIN(" ; ",TRUE,_xlfn._xlws.FILTER(V$12:AF$12,V143:AF143="Yes","LoE is never called"))</f>
        <v>Equipment ; ICT ; Infrastructure ; Service ; Support ;  FBC/ FBC RN</v>
      </c>
      <c r="AJ143" s="6"/>
      <c r="AK143" s="38"/>
      <c r="AL143" s="6"/>
      <c r="AM143" s="523" cm="1">
        <f t="array" ref="AM143">SUM(IF(ISBLANK(V143:AA143),1,0))</f>
        <v>0</v>
      </c>
      <c r="AN143" s="523" cm="1">
        <f t="array" ref="AN143">SUM(IF(ISBLANK(AD143:AF143),1,0))</f>
        <v>0</v>
      </c>
      <c r="AO143" s="6"/>
      <c r="AP143" s="432"/>
    </row>
    <row r="144" spans="1:42" ht="24.65" customHeight="1" x14ac:dyDescent="0.35">
      <c r="A144" s="80">
        <f t="shared" si="4"/>
        <v>0</v>
      </c>
      <c r="B144" s="6"/>
      <c r="C144" s="418">
        <f t="shared" si="5"/>
        <v>132</v>
      </c>
      <c r="D144" s="237" t="str" cm="1">
        <f t="array" ref="D144">IF(ISERROR(INDEX(I_LoE_Hierachy_L1Name,_xlfn.XMATCH('Input - LOEList (Admin)'!H144,I_LoE_Hierachy_L2Name,0))),"",INDEX(I_LoE_Hierachy_L1Name,_xlfn.XMATCH('Input - LOEList (Admin)'!H144,I_LoE_Hierachy_L2Name,0)))</f>
        <v>Is there evidence of suitably mature Security management?</v>
      </c>
      <c r="E144" s="237" t="str" cm="1">
        <f t="array" ref="E144">IF(ISERROR(INDEX(I_LoE_Hierachy_Case,_xlfn.XMATCH($H144,I_LoE_Hierachy_L2Name,0))),"",INDEX(I_LoE_Hierachy_Case,_xlfn.XMATCH($H144,I_LoE_Hierachy_L2Name,0)))</f>
        <v>Management</v>
      </c>
      <c r="F144" s="238" t="str" cm="1">
        <f t="array" ref="F144">IF(ISERROR(INDEX(I_LoE_Hierachy_L1_Function,_xlfn.XMATCH($H144,I_LoE_Hierachy_L2Name,0))),"",INDEX(I_LoE_Hierachy_L1_Function,_xlfn.XMATCH($H144,I_LoE_Hierachy_L2Name,0)))</f>
        <v>Core - Security</v>
      </c>
      <c r="G144" s="237" t="str" cm="1">
        <f t="array" ref="G144">IF(ISERROR(INDEX(I_LoE_Hierachy_L2_Function,_xlfn.XMATCH($H144,I_LoE_Hierachy_L2Name,0))),"",INDEX(I_LoE_Hierachy_L2_Function,_xlfn.XMATCH($H144,I_LoE_Hierachy_L2Name,0)))</f>
        <v>Cyber</v>
      </c>
      <c r="H144" s="519" t="str">
        <v>Where there is a requirement for crypt-key use, is there evidence that the programme has a suitable crypto management approach that has be endorsed by the Crypt Key Enterprise Authority.</v>
      </c>
      <c r="I144" s="236" t="str">
        <f>VLOOKUP($H144,'Input - LOE Hierarchy (Admin)'!$L$13:$R$460,2, FALSE)</f>
        <v>N</v>
      </c>
      <c r="J144" s="260" t="str">
        <f>VLOOKUP($H144,'Input - LOE Hierarchy (Admin)'!$L$13:$R$460,4, FALSE)</f>
        <v>N</v>
      </c>
      <c r="K144" s="520">
        <f>IFERROR(MATCH($H144,'LOE Hierarchy'!$I$11:$I$460, 0),"")</f>
        <v>364</v>
      </c>
      <c r="L144" s="239" t="str" cm="1">
        <f t="array" ref="L144">IF(ISERROR(INDEX(I_LoE_Hierachy_Evidence_Examples,_xlfn.XMATCH($H144,I_LoE_Hierachy_L2Name,0))),"",INDEX(I_LoE_Hierachy_Evidence_Examples,_xlfn.XMATCH($H144,I_LoE_Hierachy_L2Name,0)))</f>
        <v xml:space="preserve">Communications with UKStratComDD-CyDR-CKEA@mod.gov.uk
Crypto Management Plan </v>
      </c>
      <c r="M144" s="85"/>
      <c r="N144" s="240" t="str" cm="1">
        <f t="array" ref="N144">INDEX(I_LoE_Hierachy_Guidance_Links,MATCH($H144,LEFT(I_LoE_Hierachy_L2Name,255),0),1)</f>
        <v>Security Risk Management  - M40</v>
      </c>
      <c r="O144" s="238" t="str" cm="1">
        <f t="array" ref="O144">INDEX(I_LoE_Hierachy_Guidance_Links,MATCH($H144,LEFT(I_LoE_Hierachy_L2Name,255),0),2)</f>
        <v>JSP 440 - M41</v>
      </c>
      <c r="P144" s="238" t="str" cm="1">
        <f t="array" ref="P144">INDEX(I_LoE_Hierachy_Guidance_Links,MATCH($H144,LEFT(I_LoE_Hierachy_L2Name,255),0),3)</f>
        <v>Crypt-Key  - M46</v>
      </c>
      <c r="Q144" s="238" t="str" cm="1">
        <f t="array" ref="Q144">INDEX(I_LoE_Hierachy_Guidance_Links,MATCH($H144,LEFT(I_LoE_Hierachy_L2Name,255),0),4)</f>
        <v>Secure by Design - M42</v>
      </c>
      <c r="R144" s="238" cm="1">
        <f t="array" ref="R144">INDEX(I_LoE_Hierachy_Guidance_Links,MATCH($H144,LEFT(I_LoE_Hierachy_L2Name,255),0),5)</f>
        <v>0</v>
      </c>
      <c r="S144" s="238" cm="1">
        <f t="array" ref="S144">INDEX(I_LoE_Hierachy_Guidance_Links,MATCH($H144,LEFT(I_LoE_Hierachy_L2Name,255),0),6)</f>
        <v>0</v>
      </c>
      <c r="T144" s="238" cm="1">
        <f t="array" ref="T144">INDEX(I_LoE_Hierachy_Guidance_Links,MATCH($H144,LEFT(I_LoE_Hierachy_L2Name,255),0),7)</f>
        <v>0</v>
      </c>
      <c r="U144" s="74"/>
      <c r="V144" s="525" t="s">
        <v>217</v>
      </c>
      <c r="W144" s="525" t="s">
        <v>217</v>
      </c>
      <c r="X144" s="525" t="s">
        <v>218</v>
      </c>
      <c r="Y144" s="525" t="s">
        <v>218</v>
      </c>
      <c r="Z144" s="525" t="s">
        <v>217</v>
      </c>
      <c r="AA144" s="525" t="s">
        <v>217</v>
      </c>
      <c r="AB144" s="70"/>
      <c r="AC144" s="6"/>
      <c r="AD144" s="524" t="s">
        <v>218</v>
      </c>
      <c r="AE144" s="524" t="s">
        <v>217</v>
      </c>
      <c r="AF144" s="524" t="s">
        <v>217</v>
      </c>
      <c r="AG144" s="70"/>
      <c r="AH144" s="6"/>
      <c r="AI144" s="243" t="str" cm="1">
        <f t="array" ref="AI144">_xlfn.TEXTJOIN(" ; ",TRUE,_xlfn._xlws.FILTER(V$12:AF$12,V144:AF144="Yes","LoE is never called"))</f>
        <v>Equipment ; ICT ; Service ; Support ; OBC/ OBC RN ;  FBC/ FBC RN</v>
      </c>
      <c r="AJ144" s="6"/>
      <c r="AK144" s="38"/>
      <c r="AL144" s="6"/>
      <c r="AM144" s="523" cm="1">
        <f t="array" ref="AM144">SUM(IF(ISBLANK(V144:AA144),1,0))</f>
        <v>0</v>
      </c>
      <c r="AN144" s="523" cm="1">
        <f t="array" ref="AN144">SUM(IF(ISBLANK(AD144:AF144),1,0))</f>
        <v>0</v>
      </c>
      <c r="AO144" s="6"/>
      <c r="AP144" s="432"/>
    </row>
    <row r="145" spans="1:42" ht="24.65" customHeight="1" x14ac:dyDescent="0.35">
      <c r="A145" s="80">
        <f t="shared" si="4"/>
        <v>0</v>
      </c>
      <c r="B145" s="6"/>
      <c r="C145" s="418">
        <f t="shared" si="5"/>
        <v>133</v>
      </c>
      <c r="D145" s="237" t="str" cm="1">
        <f t="array" ref="D145">IF(ISERROR(INDEX(I_LoE_Hierachy_L1Name,_xlfn.XMATCH('Input - LOEList (Admin)'!H145,I_LoE_Hierachy_L2Name,0))),"",INDEX(I_LoE_Hierachy_L1Name,_xlfn.XMATCH('Input - LOEList (Admin)'!H145,I_LoE_Hierachy_L2Name,0)))</f>
        <v>Is there evidence of suitably mature Security management?</v>
      </c>
      <c r="E145" s="237" t="str" cm="1">
        <f t="array" ref="E145">IF(ISERROR(INDEX(I_LoE_Hierachy_Case,_xlfn.XMATCH($H145,I_LoE_Hierachy_L2Name,0))),"",INDEX(I_LoE_Hierachy_Case,_xlfn.XMATCH($H145,I_LoE_Hierachy_L2Name,0)))</f>
        <v>Management</v>
      </c>
      <c r="F145" s="238" t="str" cm="1">
        <f t="array" ref="F145">IF(ISERROR(INDEX(I_LoE_Hierachy_L1_Function,_xlfn.XMATCH($H145,I_LoE_Hierachy_L2Name,0))),"",INDEX(I_LoE_Hierachy_L1_Function,_xlfn.XMATCH($H145,I_LoE_Hierachy_L2Name,0)))</f>
        <v>Core - Security</v>
      </c>
      <c r="G145" s="237" t="str" cm="1">
        <f t="array" ref="G145">IF(ISERROR(INDEX(I_LoE_Hierachy_L2_Function,_xlfn.XMATCH($H145,I_LoE_Hierachy_L2Name,0))),"",INDEX(I_LoE_Hierachy_L2_Function,_xlfn.XMATCH($H145,I_LoE_Hierachy_L2Name,0)))</f>
        <v>Security</v>
      </c>
      <c r="H145" s="519" t="str">
        <v>Is there evidence that a suitable Security Case has been developed to provide compliance with MOD and DE&amp;S security policy to support effective security risk management for Products, Systems and Services.</v>
      </c>
      <c r="I145" s="236" t="str">
        <f>VLOOKUP($H145,'Input - LOE Hierarchy (Admin)'!$L$13:$R$460,2, FALSE)</f>
        <v>N</v>
      </c>
      <c r="J145" s="260" t="str">
        <f>VLOOKUP($H145,'Input - LOE Hierarchy (Admin)'!$L$13:$R$460,4, FALSE)</f>
        <v>N</v>
      </c>
      <c r="K145" s="520">
        <f>IFERROR(MATCH($H145,'LOE Hierarchy'!$I$11:$I$460, 0),"")</f>
        <v>365</v>
      </c>
      <c r="L145" s="239" t="str" cm="1">
        <f t="array" ref="L145">IF(ISERROR(INDEX(I_LoE_Hierachy_Evidence_Examples,_xlfn.XMATCH($H145,I_LoE_Hierachy_L2Name,0))),"",INDEX(I_LoE_Hierachy_Evidence_Examples,_xlfn.XMATCH($H145,I_LoE_Hierachy_L2Name,0)))</f>
        <v>Security Case</v>
      </c>
      <c r="M145" s="85"/>
      <c r="N145" s="240" t="str" cm="1">
        <f t="array" ref="N145">INDEX(I_LoE_Hierachy_Guidance_Links,MATCH($H145,LEFT(I_LoE_Hierachy_L2Name,255),0),1)</f>
        <v>Security Risk Management  - M40</v>
      </c>
      <c r="O145" s="238" t="str" cm="1">
        <f t="array" ref="O145">INDEX(I_LoE_Hierachy_Guidance_Links,MATCH($H145,LEFT(I_LoE_Hierachy_L2Name,255),0),2)</f>
        <v>JSP 440 - M41</v>
      </c>
      <c r="P145" s="238" t="str" cm="1">
        <f t="array" ref="P145">INDEX(I_LoE_Hierachy_Guidance_Links,MATCH($H145,LEFT(I_LoE_Hierachy_L2Name,255),0),3)</f>
        <v>Secure by Design - M42</v>
      </c>
      <c r="Q145" s="238" cm="1">
        <f t="array" ref="Q145">INDEX(I_LoE_Hierachy_Guidance_Links,MATCH($H145,LEFT(I_LoE_Hierachy_L2Name,255),0),4)</f>
        <v>0</v>
      </c>
      <c r="R145" s="238" cm="1">
        <f t="array" ref="R145">INDEX(I_LoE_Hierachy_Guidance_Links,MATCH($H145,LEFT(I_LoE_Hierachy_L2Name,255),0),5)</f>
        <v>0</v>
      </c>
      <c r="S145" s="238" cm="1">
        <f t="array" ref="S145">INDEX(I_LoE_Hierachy_Guidance_Links,MATCH($H145,LEFT(I_LoE_Hierachy_L2Name,255),0),6)</f>
        <v>0</v>
      </c>
      <c r="T145" s="238" cm="1">
        <f t="array" ref="T145">INDEX(I_LoE_Hierachy_Guidance_Links,MATCH($H145,LEFT(I_LoE_Hierachy_L2Name,255),0),7)</f>
        <v>0</v>
      </c>
      <c r="U145" s="74"/>
      <c r="V145" s="525" t="s">
        <v>217</v>
      </c>
      <c r="W145" s="525" t="s">
        <v>217</v>
      </c>
      <c r="X145" s="525" t="s">
        <v>217</v>
      </c>
      <c r="Y145" s="525" t="s">
        <v>218</v>
      </c>
      <c r="Z145" s="525" t="s">
        <v>217</v>
      </c>
      <c r="AA145" s="525" t="s">
        <v>217</v>
      </c>
      <c r="AB145" s="70"/>
      <c r="AC145" s="6"/>
      <c r="AD145" s="524" t="s">
        <v>218</v>
      </c>
      <c r="AE145" s="524" t="s">
        <v>218</v>
      </c>
      <c r="AF145" s="524" t="s">
        <v>217</v>
      </c>
      <c r="AG145" s="70"/>
      <c r="AH145" s="6"/>
      <c r="AI145" s="243" t="str" cm="1">
        <f t="array" ref="AI145">_xlfn.TEXTJOIN(" ; ",TRUE,_xlfn._xlws.FILTER(V$12:AF$12,V145:AF145="Yes","LoE is never called"))</f>
        <v>Equipment ; ICT ; Infrastructure ; Service ; Support ;  FBC/ FBC RN</v>
      </c>
      <c r="AJ145" s="6"/>
      <c r="AK145" s="38"/>
      <c r="AL145" s="6"/>
      <c r="AM145" s="523" cm="1">
        <f t="array" ref="AM145">SUM(IF(ISBLANK(V145:AA145),1,0))</f>
        <v>0</v>
      </c>
      <c r="AN145" s="523" cm="1">
        <f t="array" ref="AN145">SUM(IF(ISBLANK(AD145:AF145),1,0))</f>
        <v>0</v>
      </c>
      <c r="AO145" s="6"/>
      <c r="AP145" s="432"/>
    </row>
    <row r="146" spans="1:42" ht="24.65" customHeight="1" x14ac:dyDescent="0.35">
      <c r="A146" s="80">
        <f t="shared" si="4"/>
        <v>0</v>
      </c>
      <c r="B146" s="6"/>
      <c r="C146" s="418">
        <f t="shared" si="5"/>
        <v>134</v>
      </c>
      <c r="D146" s="237" t="str" cm="1">
        <f t="array" ref="D146">IF(ISERROR(INDEX(I_LoE_Hierachy_L1Name,_xlfn.XMATCH('Input - LOEList (Admin)'!H146,I_LoE_Hierachy_L2Name,0))),"",INDEX(I_LoE_Hierachy_L1Name,_xlfn.XMATCH('Input - LOEList (Admin)'!H146,I_LoE_Hierachy_L2Name,0)))</f>
        <v>Is there evidence of suitably mature Security management?</v>
      </c>
      <c r="E146" s="237" t="str" cm="1">
        <f t="array" ref="E146">IF(ISERROR(INDEX(I_LoE_Hierachy_Case,_xlfn.XMATCH($H146,I_LoE_Hierachy_L2Name,0))),"",INDEX(I_LoE_Hierachy_Case,_xlfn.XMATCH($H146,I_LoE_Hierachy_L2Name,0)))</f>
        <v>Management</v>
      </c>
      <c r="F146" s="238" t="str" cm="1">
        <f t="array" ref="F146">IF(ISERROR(INDEX(I_LoE_Hierachy_L1_Function,_xlfn.XMATCH($H146,I_LoE_Hierachy_L2Name,0))),"",INDEX(I_LoE_Hierachy_L1_Function,_xlfn.XMATCH($H146,I_LoE_Hierachy_L2Name,0)))</f>
        <v>Core - Security</v>
      </c>
      <c r="G146" s="237" t="str" cm="1">
        <f t="array" ref="G146">IF(ISERROR(INDEX(I_LoE_Hierachy_L2_Function,_xlfn.XMATCH($H146,I_LoE_Hierachy_L2Name,0))),"",INDEX(I_LoE_Hierachy_L2_Function,_xlfn.XMATCH($H146,I_LoE_Hierachy_L2Name,0)))</f>
        <v>Secure by design</v>
      </c>
      <c r="H146" s="519" t="str">
        <v>Is there evidence that the project is following Secure by Design principles and its Secure by Design plans are sufficiently mature for the stage of the project?</v>
      </c>
      <c r="I146" s="236" t="str">
        <f>VLOOKUP($H146,'Input - LOE Hierarchy (Admin)'!$L$13:$R$460,2, FALSE)</f>
        <v>N</v>
      </c>
      <c r="J146" s="260" t="str">
        <f>VLOOKUP($H146,'Input - LOE Hierarchy (Admin)'!$L$13:$R$460,4, FALSE)</f>
        <v>N</v>
      </c>
      <c r="K146" s="520">
        <f>IFERROR(MATCH($H146,'LOE Hierarchy'!$I$11:$I$460, 0),"")</f>
        <v>366</v>
      </c>
      <c r="L146" s="239" t="str" cm="1">
        <f t="array" ref="L146">IF(ISERROR(INDEX(I_LoE_Hierachy_Evidence_Examples,_xlfn.XMATCH($H146,I_LoE_Hierachy_L2Name,0))),"",INDEX(I_LoE_Hierachy_Evidence_Examples,_xlfn.XMATCH($H146,I_LoE_Hierachy_L2Name,0)))</f>
        <v>Security Management Plan</v>
      </c>
      <c r="M146" s="85"/>
      <c r="N146" s="240" t="str" cm="1">
        <f t="array" ref="N146">INDEX(I_LoE_Hierachy_Guidance_Links,MATCH($H146,LEFT(I_LoE_Hierachy_L2Name,255),0),1)</f>
        <v>Security Risk Management  - M40</v>
      </c>
      <c r="O146" s="238" t="str" cm="1">
        <f t="array" ref="O146">INDEX(I_LoE_Hierachy_Guidance_Links,MATCH($H146,LEFT(I_LoE_Hierachy_L2Name,255),0),2)</f>
        <v>JSP 440 - M41</v>
      </c>
      <c r="P146" s="238" t="str" cm="1">
        <f t="array" ref="P146">INDEX(I_LoE_Hierachy_Guidance_Links,MATCH($H146,LEFT(I_LoE_Hierachy_L2Name,255),0),3)</f>
        <v>Secure by Design - M42</v>
      </c>
      <c r="Q146" s="238" cm="1">
        <f t="array" ref="Q146">INDEX(I_LoE_Hierachy_Guidance_Links,MATCH($H146,LEFT(I_LoE_Hierachy_L2Name,255),0),4)</f>
        <v>0</v>
      </c>
      <c r="R146" s="238" cm="1">
        <f t="array" ref="R146">INDEX(I_LoE_Hierachy_Guidance_Links,MATCH($H146,LEFT(I_LoE_Hierachy_L2Name,255),0),5)</f>
        <v>0</v>
      </c>
      <c r="S146" s="238" cm="1">
        <f t="array" ref="S146">INDEX(I_LoE_Hierachy_Guidance_Links,MATCH($H146,LEFT(I_LoE_Hierachy_L2Name,255),0),6)</f>
        <v>0</v>
      </c>
      <c r="T146" s="238" cm="1">
        <f t="array" ref="T146">INDEX(I_LoE_Hierachy_Guidance_Links,MATCH($H146,LEFT(I_LoE_Hierachy_L2Name,255),0),7)</f>
        <v>0</v>
      </c>
      <c r="U146" s="74"/>
      <c r="V146" s="525" t="s">
        <v>217</v>
      </c>
      <c r="W146" s="525" t="s">
        <v>217</v>
      </c>
      <c r="X146" s="525" t="s">
        <v>218</v>
      </c>
      <c r="Y146" s="525" t="s">
        <v>218</v>
      </c>
      <c r="Z146" s="525" t="s">
        <v>217</v>
      </c>
      <c r="AA146" s="525" t="s">
        <v>217</v>
      </c>
      <c r="AB146" s="70"/>
      <c r="AC146" s="6"/>
      <c r="AD146" s="524" t="s">
        <v>217</v>
      </c>
      <c r="AE146" s="524" t="s">
        <v>217</v>
      </c>
      <c r="AF146" s="524" t="s">
        <v>217</v>
      </c>
      <c r="AG146" s="70"/>
      <c r="AH146" s="6"/>
      <c r="AI146" s="243" t="str" cm="1">
        <f t="array" ref="AI146">_xlfn.TEXTJOIN(" ; ",TRUE,_xlfn._xlws.FILTER(V$12:AF$12,V146:AF146="Yes","LoE is never called"))</f>
        <v>Equipment ; ICT ; Service ; Support ; SOC/ SOC RN ; OBC/ OBC RN ;  FBC/ FBC RN</v>
      </c>
      <c r="AJ146" s="6"/>
      <c r="AK146" s="38"/>
      <c r="AL146" s="6"/>
      <c r="AM146" s="523" cm="1">
        <f t="array" ref="AM146">SUM(IF(ISBLANK(V146:AA146),1,0))</f>
        <v>0</v>
      </c>
      <c r="AN146" s="523" cm="1">
        <f t="array" ref="AN146">SUM(IF(ISBLANK(AD146:AF146),1,0))</f>
        <v>0</v>
      </c>
      <c r="AO146" s="6"/>
      <c r="AP146" s="432"/>
    </row>
    <row r="147" spans="1:42" ht="24.65" customHeight="1" x14ac:dyDescent="0.35">
      <c r="A147" s="80">
        <f t="shared" si="4"/>
        <v>0</v>
      </c>
      <c r="B147" s="6"/>
      <c r="C147" s="418">
        <f t="shared" si="5"/>
        <v>135</v>
      </c>
      <c r="D147" s="237" t="str" cm="1">
        <f t="array" ref="D147">IF(ISERROR(INDEX(I_LoE_Hierachy_L1Name,_xlfn.XMATCH('Input - LOEList (Admin)'!H147,I_LoE_Hierachy_L2Name,0))),"",INDEX(I_LoE_Hierachy_L1Name,_xlfn.XMATCH('Input - LOEList (Admin)'!H147,I_LoE_Hierachy_L2Name,0)))</f>
        <v>Is there evidence of suitably mature management of the associated Defence Lines of Development?</v>
      </c>
      <c r="E147" s="237" t="str" cm="1">
        <f t="array" ref="E147">IF(ISERROR(INDEX(I_LoE_Hierachy_Case,_xlfn.XMATCH($H147,I_LoE_Hierachy_L2Name,0))),"",INDEX(I_LoE_Hierachy_Case,_xlfn.XMATCH($H147,I_LoE_Hierachy_L2Name,0)))</f>
        <v>Management</v>
      </c>
      <c r="F147" s="238" t="str" cm="1">
        <f t="array" ref="F147">IF(ISERROR(INDEX(I_LoE_Hierachy_L1_Function,_xlfn.XMATCH($H147,I_LoE_Hierachy_L2Name,0))),"",INDEX(I_LoE_Hierachy_L1_Function,_xlfn.XMATCH($H147,I_LoE_Hierachy_L2Name,0)))</f>
        <v>MoD - Military Capability Management</v>
      </c>
      <c r="G147" s="237" t="str" cm="1">
        <f t="array" ref="G147">IF(ISERROR(INDEX(I_LoE_Hierachy_L2_Function,_xlfn.XMATCH($H147,I_LoE_Hierachy_L2Name,0))),"",INDEX(I_LoE_Hierachy_L2_Function,_xlfn.XMATCH($H147,I_LoE_Hierachy_L2Name,0)))</f>
        <v>DLOD Management</v>
      </c>
      <c r="H147" s="519" t="str">
        <v>Is there evidence that all DLOD owners have been identified and are engaged in developing their respective requirements, aligned with the Strategic Case, and engaged in delivery planning to ensure 'synchronisation' of cross-DLOD milestones?</v>
      </c>
      <c r="I147" s="236" t="str">
        <f>VLOOKUP($H147,'Input - LOE Hierarchy (Admin)'!$L$13:$R$460,2, FALSE)</f>
        <v>N</v>
      </c>
      <c r="J147" s="260" t="str">
        <f>VLOOKUP($H147,'Input - LOE Hierarchy (Admin)'!$L$13:$R$460,4, FALSE)</f>
        <v>N</v>
      </c>
      <c r="K147" s="520">
        <f>IFERROR(MATCH($H147,'LOE Hierarchy'!$I$11:$I$460, 0),"")</f>
        <v>367</v>
      </c>
      <c r="L147" s="239" t="str" cm="1">
        <f t="array" ref="L147">IF(ISERROR(INDEX(I_LoE_Hierachy_Evidence_Examples,_xlfn.XMATCH($H147,I_LoE_Hierachy_L2Name,0))),"",INDEX(I_LoE_Hierachy_Evidence_Examples,_xlfn.XMATCH($H147,I_LoE_Hierachy_L2Name,0)))</f>
        <v>Business case - Cross-DLOD Narrative</v>
      </c>
      <c r="M147" s="85"/>
      <c r="N147" s="240" t="str" cm="1">
        <f t="array" ref="N147">INDEX(I_LoE_Hierachy_Guidance_Links,MATCH($H147,LEFT(I_LoE_Hierachy_L2Name,255),0),1)</f>
        <v>Defence Lines of Development - M47</v>
      </c>
      <c r="O147" s="238" cm="1">
        <f t="array" ref="O147">INDEX(I_LoE_Hierachy_Guidance_Links,MATCH($H147,LEFT(I_LoE_Hierachy_L2Name,255),0),2)</f>
        <v>0</v>
      </c>
      <c r="P147" s="238" cm="1">
        <f t="array" ref="P147">INDEX(I_LoE_Hierachy_Guidance_Links,MATCH($H147,LEFT(I_LoE_Hierachy_L2Name,255),0),3)</f>
        <v>0</v>
      </c>
      <c r="Q147" s="238" cm="1">
        <f t="array" ref="Q147">INDEX(I_LoE_Hierachy_Guidance_Links,MATCH($H147,LEFT(I_LoE_Hierachy_L2Name,255),0),4)</f>
        <v>0</v>
      </c>
      <c r="R147" s="238" cm="1">
        <f t="array" ref="R147">INDEX(I_LoE_Hierachy_Guidance_Links,MATCH($H147,LEFT(I_LoE_Hierachy_L2Name,255),0),5)</f>
        <v>0</v>
      </c>
      <c r="S147" s="238" cm="1">
        <f t="array" ref="S147">INDEX(I_LoE_Hierachy_Guidance_Links,MATCH($H147,LEFT(I_LoE_Hierachy_L2Name,255),0),6)</f>
        <v>0</v>
      </c>
      <c r="T147" s="238" cm="1">
        <f t="array" ref="T147">INDEX(I_LoE_Hierachy_Guidance_Links,MATCH($H147,LEFT(I_LoE_Hierachy_L2Name,255),0),7)</f>
        <v>0</v>
      </c>
      <c r="U147" s="74"/>
      <c r="V147" s="525" t="s">
        <v>217</v>
      </c>
      <c r="W147" s="525" t="s">
        <v>217</v>
      </c>
      <c r="X147" s="525" t="s">
        <v>217</v>
      </c>
      <c r="Y147" s="525" t="s">
        <v>218</v>
      </c>
      <c r="Z147" s="525" t="s">
        <v>217</v>
      </c>
      <c r="AA147" s="525" t="s">
        <v>217</v>
      </c>
      <c r="AB147" s="70"/>
      <c r="AC147" s="6"/>
      <c r="AD147" s="524" t="s">
        <v>217</v>
      </c>
      <c r="AE147" s="524" t="s">
        <v>217</v>
      </c>
      <c r="AF147" s="524" t="s">
        <v>217</v>
      </c>
      <c r="AG147" s="70"/>
      <c r="AH147" s="6"/>
      <c r="AI147" s="243" t="str" cm="1">
        <f t="array" ref="AI147">_xlfn.TEXTJOIN(" ; ",TRUE,_xlfn._xlws.FILTER(V$12:AF$12,V147:AF147="Yes","LoE is never called"))</f>
        <v>Equipment ; ICT ; Infrastructure ; Service ; Support ; SOC/ SOC RN ; OBC/ OBC RN ;  FBC/ FBC RN</v>
      </c>
      <c r="AJ147" s="6"/>
      <c r="AK147" s="38"/>
      <c r="AL147" s="6"/>
      <c r="AM147" s="523" cm="1">
        <f t="array" ref="AM147">SUM(IF(ISBLANK(V147:AA147),1,0))</f>
        <v>0</v>
      </c>
      <c r="AN147" s="523" cm="1">
        <f t="array" ref="AN147">SUM(IF(ISBLANK(AD147:AF147),1,0))</f>
        <v>0</v>
      </c>
      <c r="AO147" s="6"/>
      <c r="AP147" s="432"/>
    </row>
    <row r="148" spans="1:42" ht="24.65" customHeight="1" x14ac:dyDescent="0.35">
      <c r="A148" s="80">
        <f t="shared" si="4"/>
        <v>0</v>
      </c>
      <c r="B148" s="6"/>
      <c r="C148" s="418">
        <f t="shared" si="5"/>
        <v>136</v>
      </c>
      <c r="D148" s="237" t="str" cm="1">
        <f t="array" ref="D148">IF(ISERROR(INDEX(I_LoE_Hierachy_L1Name,_xlfn.XMATCH('Input - LOEList (Admin)'!H148,I_LoE_Hierachy_L2Name,0))),"",INDEX(I_LoE_Hierachy_L1Name,_xlfn.XMATCH('Input - LOEList (Admin)'!H148,I_LoE_Hierachy_L2Name,0)))</f>
        <v>Is there evidence of suitably mature management of the associated Defence Lines of Development?</v>
      </c>
      <c r="E148" s="237" t="str" cm="1">
        <f t="array" ref="E148">IF(ISERROR(INDEX(I_LoE_Hierachy_Case,_xlfn.XMATCH($H148,I_LoE_Hierachy_L2Name,0))),"",INDEX(I_LoE_Hierachy_Case,_xlfn.XMATCH($H148,I_LoE_Hierachy_L2Name,0)))</f>
        <v>Management</v>
      </c>
      <c r="F148" s="238" t="str" cm="1">
        <f t="array" ref="F148">IF(ISERROR(INDEX(I_LoE_Hierachy_L1_Function,_xlfn.XMATCH($H148,I_LoE_Hierachy_L2Name,0))),"",INDEX(I_LoE_Hierachy_L1_Function,_xlfn.XMATCH($H148,I_LoE_Hierachy_L2Name,0)))</f>
        <v>MoD - Military Capability Management</v>
      </c>
      <c r="G148" s="237" t="str" cm="1">
        <f t="array" ref="G148">IF(ISERROR(INDEX(I_LoE_Hierachy_L2_Function,_xlfn.XMATCH($H148,I_LoE_Hierachy_L2Name,0))),"",INDEX(I_LoE_Hierachy_L2_Function,_xlfn.XMATCH($H148,I_LoE_Hierachy_L2Name,0)))</f>
        <v>DLOD Management</v>
      </c>
      <c r="H148" s="519" t="str">
        <v>Is there evidence that the Training DLOD is suitably mature for the stage of acquisition with plans for delivery of outputs?</v>
      </c>
      <c r="I148" s="236" t="str">
        <f>VLOOKUP($H148,'Input - LOE Hierarchy (Admin)'!$L$13:$R$460,2, FALSE)</f>
        <v>Y</v>
      </c>
      <c r="J148" s="260" t="str">
        <f>VLOOKUP($H148,'Input - LOE Hierarchy (Admin)'!$L$13:$R$460,4, FALSE)</f>
        <v>Y</v>
      </c>
      <c r="K148" s="520">
        <f>IFERROR(MATCH($H148,'LOE Hierarchy'!$I$11:$I$460, 0),"")</f>
        <v>368</v>
      </c>
      <c r="L148" s="239" t="str" cm="1">
        <f t="array" ref="L148">IF(ISERROR(INDEX(I_LoE_Hierachy_Evidence_Examples,_xlfn.XMATCH($H148,I_LoE_Hierachy_L2Name,0))),"",INDEX(I_LoE_Hierachy_Evidence_Examples,_xlfn.XMATCH($H148,I_LoE_Hierachy_L2Name,0)))</f>
        <v>Business case - DLOD Narrative</v>
      </c>
      <c r="M148" s="85"/>
      <c r="N148" s="240" t="str" cm="1">
        <f t="array" ref="N148">INDEX(I_LoE_Hierachy_Guidance_Links,MATCH($H148,LEFT(I_LoE_Hierachy_L2Name,255),0),1)</f>
        <v>Defence Lines of Development - M47</v>
      </c>
      <c r="O148" s="238" cm="1">
        <f t="array" ref="O148">INDEX(I_LoE_Hierachy_Guidance_Links,MATCH($H148,LEFT(I_LoE_Hierachy_L2Name,255),0),2)</f>
        <v>0</v>
      </c>
      <c r="P148" s="238" cm="1">
        <f t="array" ref="P148">INDEX(I_LoE_Hierachy_Guidance_Links,MATCH($H148,LEFT(I_LoE_Hierachy_L2Name,255),0),3)</f>
        <v>0</v>
      </c>
      <c r="Q148" s="238" cm="1">
        <f t="array" ref="Q148">INDEX(I_LoE_Hierachy_Guidance_Links,MATCH($H148,LEFT(I_LoE_Hierachy_L2Name,255),0),4)</f>
        <v>0</v>
      </c>
      <c r="R148" s="238" cm="1">
        <f t="array" ref="R148">INDEX(I_LoE_Hierachy_Guidance_Links,MATCH($H148,LEFT(I_LoE_Hierachy_L2Name,255),0),5)</f>
        <v>0</v>
      </c>
      <c r="S148" s="238" cm="1">
        <f t="array" ref="S148">INDEX(I_LoE_Hierachy_Guidance_Links,MATCH($H148,LEFT(I_LoE_Hierachy_L2Name,255),0),6)</f>
        <v>0</v>
      </c>
      <c r="T148" s="238" cm="1">
        <f t="array" ref="T148">INDEX(I_LoE_Hierachy_Guidance_Links,MATCH($H148,LEFT(I_LoE_Hierachy_L2Name,255),0),7)</f>
        <v>0</v>
      </c>
      <c r="U148" s="74"/>
      <c r="V148" s="525" t="s">
        <v>217</v>
      </c>
      <c r="W148" s="525" t="s">
        <v>217</v>
      </c>
      <c r="X148" s="525" t="s">
        <v>217</v>
      </c>
      <c r="Y148" s="525" t="s">
        <v>218</v>
      </c>
      <c r="Z148" s="525" t="s">
        <v>217</v>
      </c>
      <c r="AA148" s="525" t="s">
        <v>217</v>
      </c>
      <c r="AB148" s="70"/>
      <c r="AC148" s="6"/>
      <c r="AD148" s="524" t="s">
        <v>217</v>
      </c>
      <c r="AE148" s="524" t="s">
        <v>217</v>
      </c>
      <c r="AF148" s="524" t="s">
        <v>217</v>
      </c>
      <c r="AG148" s="70"/>
      <c r="AH148" s="6"/>
      <c r="AI148" s="243" t="str" cm="1">
        <f t="array" ref="AI148">_xlfn.TEXTJOIN(" ; ",TRUE,_xlfn._xlws.FILTER(V$12:AF$12,V148:AF148="Yes","LoE is never called"))</f>
        <v>Equipment ; ICT ; Infrastructure ; Service ; Support ; SOC/ SOC RN ; OBC/ OBC RN ;  FBC/ FBC RN</v>
      </c>
      <c r="AJ148" s="6"/>
      <c r="AK148" s="38"/>
      <c r="AL148" s="6"/>
      <c r="AM148" s="523" cm="1">
        <f t="array" ref="AM148">SUM(IF(ISBLANK(V148:AA148),1,0))</f>
        <v>0</v>
      </c>
      <c r="AN148" s="523" cm="1">
        <f t="array" ref="AN148">SUM(IF(ISBLANK(AD148:AF148),1,0))</f>
        <v>0</v>
      </c>
      <c r="AO148" s="6"/>
      <c r="AP148" s="432"/>
    </row>
    <row r="149" spans="1:42" ht="24.65" customHeight="1" x14ac:dyDescent="0.35">
      <c r="A149" s="80">
        <f t="shared" si="4"/>
        <v>0</v>
      </c>
      <c r="B149" s="6"/>
      <c r="C149" s="418">
        <f t="shared" si="5"/>
        <v>137</v>
      </c>
      <c r="D149" s="237" t="str" cm="1">
        <f t="array" ref="D149">IF(ISERROR(INDEX(I_LoE_Hierachy_L1Name,_xlfn.XMATCH('Input - LOEList (Admin)'!H149,I_LoE_Hierachy_L2Name,0))),"",INDEX(I_LoE_Hierachy_L1Name,_xlfn.XMATCH('Input - LOEList (Admin)'!H149,I_LoE_Hierachy_L2Name,0)))</f>
        <v>Is there evidence of suitably mature management of the associated Defence Lines of Development?</v>
      </c>
      <c r="E149" s="237" t="str" cm="1">
        <f t="array" ref="E149">IF(ISERROR(INDEX(I_LoE_Hierachy_Case,_xlfn.XMATCH($H149,I_LoE_Hierachy_L2Name,0))),"",INDEX(I_LoE_Hierachy_Case,_xlfn.XMATCH($H149,I_LoE_Hierachy_L2Name,0)))</f>
        <v>Management</v>
      </c>
      <c r="F149" s="238" t="str" cm="1">
        <f t="array" ref="F149">IF(ISERROR(INDEX(I_LoE_Hierachy_L1_Function,_xlfn.XMATCH($H149,I_LoE_Hierachy_L2Name,0))),"",INDEX(I_LoE_Hierachy_L1_Function,_xlfn.XMATCH($H149,I_LoE_Hierachy_L2Name,0)))</f>
        <v>MoD - Military Capability Management</v>
      </c>
      <c r="G149" s="237" t="str" cm="1">
        <f t="array" ref="G149">IF(ISERROR(INDEX(I_LoE_Hierachy_L2_Function,_xlfn.XMATCH($H149,I_LoE_Hierachy_L2Name,0))),"",INDEX(I_LoE_Hierachy_L2_Function,_xlfn.XMATCH($H149,I_LoE_Hierachy_L2Name,0)))</f>
        <v>DLOD Management</v>
      </c>
      <c r="H149" s="519" t="str">
        <v>Is there evidence that the Equipment DLOD is suitably mature for the stage of acquisition with plans for delivery of outputs?</v>
      </c>
      <c r="I149" s="236" t="str">
        <f>VLOOKUP($H149,'Input - LOE Hierarchy (Admin)'!$L$13:$R$460,2, FALSE)</f>
        <v>N</v>
      </c>
      <c r="J149" s="260" t="str">
        <f>VLOOKUP($H149,'Input - LOE Hierarchy (Admin)'!$L$13:$R$460,4, FALSE)</f>
        <v>N</v>
      </c>
      <c r="K149" s="520">
        <f>IFERROR(MATCH($H149,'LOE Hierarchy'!$I$11:$I$460, 0),"")</f>
        <v>373</v>
      </c>
      <c r="L149" s="239" t="str" cm="1">
        <f t="array" ref="L149">IF(ISERROR(INDEX(I_LoE_Hierachy_Evidence_Examples,_xlfn.XMATCH($H149,I_LoE_Hierachy_L2Name,0))),"",INDEX(I_LoE_Hierachy_Evidence_Examples,_xlfn.XMATCH($H149,I_LoE_Hierachy_L2Name,0)))</f>
        <v>Business case - DLOD Narrative</v>
      </c>
      <c r="M149" s="85"/>
      <c r="N149" s="240" t="str" cm="1">
        <f t="array" ref="N149">INDEX(I_LoE_Hierachy_Guidance_Links,MATCH($H149,LEFT(I_LoE_Hierachy_L2Name,255),0),1)</f>
        <v>Defence Lines of Development - M47</v>
      </c>
      <c r="O149" s="238" cm="1">
        <f t="array" ref="O149">INDEX(I_LoE_Hierachy_Guidance_Links,MATCH($H149,LEFT(I_LoE_Hierachy_L2Name,255),0),2)</f>
        <v>0</v>
      </c>
      <c r="P149" s="238" cm="1">
        <f t="array" ref="P149">INDEX(I_LoE_Hierachy_Guidance_Links,MATCH($H149,LEFT(I_LoE_Hierachy_L2Name,255),0),3)</f>
        <v>0</v>
      </c>
      <c r="Q149" s="238" cm="1">
        <f t="array" ref="Q149">INDEX(I_LoE_Hierachy_Guidance_Links,MATCH($H149,LEFT(I_LoE_Hierachy_L2Name,255),0),4)</f>
        <v>0</v>
      </c>
      <c r="R149" s="238" cm="1">
        <f t="array" ref="R149">INDEX(I_LoE_Hierachy_Guidance_Links,MATCH($H149,LEFT(I_LoE_Hierachy_L2Name,255),0),5)</f>
        <v>0</v>
      </c>
      <c r="S149" s="238" cm="1">
        <f t="array" ref="S149">INDEX(I_LoE_Hierachy_Guidance_Links,MATCH($H149,LEFT(I_LoE_Hierachy_L2Name,255),0),6)</f>
        <v>0</v>
      </c>
      <c r="T149" s="238" cm="1">
        <f t="array" ref="T149">INDEX(I_LoE_Hierachy_Guidance_Links,MATCH($H149,LEFT(I_LoE_Hierachy_L2Name,255),0),7)</f>
        <v>0</v>
      </c>
      <c r="U149" s="74"/>
      <c r="V149" s="525" t="s">
        <v>217</v>
      </c>
      <c r="W149" s="525" t="s">
        <v>217</v>
      </c>
      <c r="X149" s="525" t="s">
        <v>218</v>
      </c>
      <c r="Y149" s="525" t="s">
        <v>218</v>
      </c>
      <c r="Z149" s="525" t="s">
        <v>217</v>
      </c>
      <c r="AA149" s="525" t="s">
        <v>217</v>
      </c>
      <c r="AB149" s="70"/>
      <c r="AC149" s="6"/>
      <c r="AD149" s="524" t="s">
        <v>217</v>
      </c>
      <c r="AE149" s="524" t="s">
        <v>217</v>
      </c>
      <c r="AF149" s="524" t="s">
        <v>217</v>
      </c>
      <c r="AG149" s="70"/>
      <c r="AH149" s="6"/>
      <c r="AI149" s="243" t="str" cm="1">
        <f t="array" ref="AI149">_xlfn.TEXTJOIN(" ; ",TRUE,_xlfn._xlws.FILTER(V$12:AF$12,V149:AF149="Yes","LoE is never called"))</f>
        <v>Equipment ; ICT ; Service ; Support ; SOC/ SOC RN ; OBC/ OBC RN ;  FBC/ FBC RN</v>
      </c>
      <c r="AJ149" s="6"/>
      <c r="AK149" s="38"/>
      <c r="AL149" s="6"/>
      <c r="AM149" s="523" cm="1">
        <f t="array" ref="AM149">SUM(IF(ISBLANK(V149:AA149),1,0))</f>
        <v>0</v>
      </c>
      <c r="AN149" s="523" cm="1">
        <f t="array" ref="AN149">SUM(IF(ISBLANK(AD149:AF149),1,0))</f>
        <v>0</v>
      </c>
      <c r="AO149" s="6"/>
      <c r="AP149" s="432"/>
    </row>
    <row r="150" spans="1:42" ht="24.65" customHeight="1" x14ac:dyDescent="0.35">
      <c r="A150" s="80">
        <f t="shared" si="4"/>
        <v>0</v>
      </c>
      <c r="B150" s="6"/>
      <c r="C150" s="418">
        <f t="shared" si="5"/>
        <v>138</v>
      </c>
      <c r="D150" s="237" t="str" cm="1">
        <f t="array" ref="D150">IF(ISERROR(INDEX(I_LoE_Hierachy_L1Name,_xlfn.XMATCH('Input - LOEList (Admin)'!H150,I_LoE_Hierachy_L2Name,0))),"",INDEX(I_LoE_Hierachy_L1Name,_xlfn.XMATCH('Input - LOEList (Admin)'!H150,I_LoE_Hierachy_L2Name,0)))</f>
        <v>Is there evidence of suitably mature management of the associated Defence Lines of Development?</v>
      </c>
      <c r="E150" s="237" t="str" cm="1">
        <f t="array" ref="E150">IF(ISERROR(INDEX(I_LoE_Hierachy_Case,_xlfn.XMATCH($H150,I_LoE_Hierachy_L2Name,0))),"",INDEX(I_LoE_Hierachy_Case,_xlfn.XMATCH($H150,I_LoE_Hierachy_L2Name,0)))</f>
        <v>Management</v>
      </c>
      <c r="F150" s="238" t="str" cm="1">
        <f t="array" ref="F150">IF(ISERROR(INDEX(I_LoE_Hierachy_L1_Function,_xlfn.XMATCH($H150,I_LoE_Hierachy_L2Name,0))),"",INDEX(I_LoE_Hierachy_L1_Function,_xlfn.XMATCH($H150,I_LoE_Hierachy_L2Name,0)))</f>
        <v>MoD - Military Capability Management</v>
      </c>
      <c r="G150" s="237" t="str" cm="1">
        <f t="array" ref="G150">IF(ISERROR(INDEX(I_LoE_Hierachy_L2_Function,_xlfn.XMATCH($H150,I_LoE_Hierachy_L2Name,0))),"",INDEX(I_LoE_Hierachy_L2_Function,_xlfn.XMATCH($H150,I_LoE_Hierachy_L2Name,0)))</f>
        <v>DLOD Management</v>
      </c>
      <c r="H150" s="519" t="str">
        <v>Is there evidence that the Personnel DLOD is suitably mature for the stage of acquisition with plans for delivery of outputs?</v>
      </c>
      <c r="I150" s="236" t="str">
        <f>VLOOKUP($H150,'Input - LOE Hierarchy (Admin)'!$L$13:$R$460,2, FALSE)</f>
        <v>N</v>
      </c>
      <c r="J150" s="260" t="str">
        <f>VLOOKUP($H150,'Input - LOE Hierarchy (Admin)'!$L$13:$R$460,4, FALSE)</f>
        <v>N</v>
      </c>
      <c r="K150" s="520">
        <f>IFERROR(MATCH($H150,'LOE Hierarchy'!$I$11:$I$460, 0),"")</f>
        <v>374</v>
      </c>
      <c r="L150" s="239" t="str" cm="1">
        <f t="array" ref="L150">IF(ISERROR(INDEX(I_LoE_Hierachy_Evidence_Examples,_xlfn.XMATCH($H150,I_LoE_Hierachy_L2Name,0))),"",INDEX(I_LoE_Hierachy_Evidence_Examples,_xlfn.XMATCH($H150,I_LoE_Hierachy_L2Name,0)))</f>
        <v>Business case - DLOD Narrative</v>
      </c>
      <c r="M150" s="85"/>
      <c r="N150" s="240" t="str" cm="1">
        <f t="array" ref="N150">INDEX(I_LoE_Hierachy_Guidance_Links,MATCH($H150,LEFT(I_LoE_Hierachy_L2Name,255),0),1)</f>
        <v>Defence Lines of Development - M47</v>
      </c>
      <c r="O150" s="238" cm="1">
        <f t="array" ref="O150">INDEX(I_LoE_Hierachy_Guidance_Links,MATCH($H150,LEFT(I_LoE_Hierachy_L2Name,255),0),2)</f>
        <v>0</v>
      </c>
      <c r="P150" s="238" cm="1">
        <f t="array" ref="P150">INDEX(I_LoE_Hierachy_Guidance_Links,MATCH($H150,LEFT(I_LoE_Hierachy_L2Name,255),0),3)</f>
        <v>0</v>
      </c>
      <c r="Q150" s="238" cm="1">
        <f t="array" ref="Q150">INDEX(I_LoE_Hierachy_Guidance_Links,MATCH($H150,LEFT(I_LoE_Hierachy_L2Name,255),0),4)</f>
        <v>0</v>
      </c>
      <c r="R150" s="238" cm="1">
        <f t="array" ref="R150">INDEX(I_LoE_Hierachy_Guidance_Links,MATCH($H150,LEFT(I_LoE_Hierachy_L2Name,255),0),5)</f>
        <v>0</v>
      </c>
      <c r="S150" s="238" cm="1">
        <f t="array" ref="S150">INDEX(I_LoE_Hierachy_Guidance_Links,MATCH($H150,LEFT(I_LoE_Hierachy_L2Name,255),0),6)</f>
        <v>0</v>
      </c>
      <c r="T150" s="238" cm="1">
        <f t="array" ref="T150">INDEX(I_LoE_Hierachy_Guidance_Links,MATCH($H150,LEFT(I_LoE_Hierachy_L2Name,255),0),7)</f>
        <v>0</v>
      </c>
      <c r="U150" s="74"/>
      <c r="V150" s="525" t="s">
        <v>217</v>
      </c>
      <c r="W150" s="525" t="s">
        <v>217</v>
      </c>
      <c r="X150" s="525" t="s">
        <v>217</v>
      </c>
      <c r="Y150" s="525" t="s">
        <v>218</v>
      </c>
      <c r="Z150" s="525" t="s">
        <v>217</v>
      </c>
      <c r="AA150" s="525" t="s">
        <v>217</v>
      </c>
      <c r="AB150" s="70"/>
      <c r="AC150" s="6"/>
      <c r="AD150" s="524" t="s">
        <v>217</v>
      </c>
      <c r="AE150" s="524" t="s">
        <v>217</v>
      </c>
      <c r="AF150" s="524" t="s">
        <v>217</v>
      </c>
      <c r="AG150" s="70"/>
      <c r="AH150" s="6"/>
      <c r="AI150" s="243" t="str" cm="1">
        <f t="array" ref="AI150">_xlfn.TEXTJOIN(" ; ",TRUE,_xlfn._xlws.FILTER(V$12:AF$12,V150:AF150="Yes","LoE is never called"))</f>
        <v>Equipment ; ICT ; Infrastructure ; Service ; Support ; SOC/ SOC RN ; OBC/ OBC RN ;  FBC/ FBC RN</v>
      </c>
      <c r="AJ150" s="6"/>
      <c r="AK150" s="38"/>
      <c r="AL150" s="6"/>
      <c r="AM150" s="523" cm="1">
        <f t="array" ref="AM150">SUM(IF(ISBLANK(V150:AA150),1,0))</f>
        <v>0</v>
      </c>
      <c r="AN150" s="523" cm="1">
        <f t="array" ref="AN150">SUM(IF(ISBLANK(AD150:AF150),1,0))</f>
        <v>0</v>
      </c>
      <c r="AO150" s="6"/>
      <c r="AP150" s="432"/>
    </row>
    <row r="151" spans="1:42" ht="24.65" customHeight="1" x14ac:dyDescent="0.35">
      <c r="A151" s="80">
        <f t="shared" si="4"/>
        <v>0</v>
      </c>
      <c r="B151" s="6"/>
      <c r="C151" s="418">
        <f t="shared" si="5"/>
        <v>139</v>
      </c>
      <c r="D151" s="237" t="str" cm="1">
        <f t="array" ref="D151">IF(ISERROR(INDEX(I_LoE_Hierachy_L1Name,_xlfn.XMATCH('Input - LOEList (Admin)'!H151,I_LoE_Hierachy_L2Name,0))),"",INDEX(I_LoE_Hierachy_L1Name,_xlfn.XMATCH('Input - LOEList (Admin)'!H151,I_LoE_Hierachy_L2Name,0)))</f>
        <v>Is there evidence of suitably mature management of the associated Defence Lines of Development?</v>
      </c>
      <c r="E151" s="237" t="str" cm="1">
        <f t="array" ref="E151">IF(ISERROR(INDEX(I_LoE_Hierachy_Case,_xlfn.XMATCH($H151,I_LoE_Hierachy_L2Name,0))),"",INDEX(I_LoE_Hierachy_Case,_xlfn.XMATCH($H151,I_LoE_Hierachy_L2Name,0)))</f>
        <v>Management</v>
      </c>
      <c r="F151" s="238" t="str" cm="1">
        <f t="array" ref="F151">IF(ISERROR(INDEX(I_LoE_Hierachy_L1_Function,_xlfn.XMATCH($H151,I_LoE_Hierachy_L2Name,0))),"",INDEX(I_LoE_Hierachy_L1_Function,_xlfn.XMATCH($H151,I_LoE_Hierachy_L2Name,0)))</f>
        <v>MoD - Military Capability Management</v>
      </c>
      <c r="G151" s="237" t="str" cm="1">
        <f t="array" ref="G151">IF(ISERROR(INDEX(I_LoE_Hierachy_L2_Function,_xlfn.XMATCH($H151,I_LoE_Hierachy_L2Name,0))),"",INDEX(I_LoE_Hierachy_L2_Function,_xlfn.XMATCH($H151,I_LoE_Hierachy_L2Name,0)))</f>
        <v>DLOD Management</v>
      </c>
      <c r="H151" s="519" t="str">
        <v>Is there evidence that the Information DLOD is suitably mature for the stage of acquisition with plans for delivery of outputs?</v>
      </c>
      <c r="I151" s="236" t="str">
        <f>VLOOKUP($H151,'Input - LOE Hierarchy (Admin)'!$L$13:$R$460,2, FALSE)</f>
        <v>N</v>
      </c>
      <c r="J151" s="260" t="str">
        <f>VLOOKUP($H151,'Input - LOE Hierarchy (Admin)'!$L$13:$R$460,4, FALSE)</f>
        <v>N</v>
      </c>
      <c r="K151" s="520">
        <f>IFERROR(MATCH($H151,'LOE Hierarchy'!$I$11:$I$460, 0),"")</f>
        <v>375</v>
      </c>
      <c r="L151" s="239" t="str" cm="1">
        <f t="array" ref="L151">IF(ISERROR(INDEX(I_LoE_Hierachy_Evidence_Examples,_xlfn.XMATCH($H151,I_LoE_Hierachy_L2Name,0))),"",INDEX(I_LoE_Hierachy_Evidence_Examples,_xlfn.XMATCH($H151,I_LoE_Hierachy_L2Name,0)))</f>
        <v>Business case - DLOD Narrative</v>
      </c>
      <c r="M151" s="85"/>
      <c r="N151" s="240" t="str" cm="1">
        <f t="array" ref="N151">INDEX(I_LoE_Hierachy_Guidance_Links,MATCH($H151,LEFT(I_LoE_Hierachy_L2Name,255),0),1)</f>
        <v>Defence Lines of Development - M47</v>
      </c>
      <c r="O151" s="238" cm="1">
        <f t="array" ref="O151">INDEX(I_LoE_Hierachy_Guidance_Links,MATCH($H151,LEFT(I_LoE_Hierachy_L2Name,255),0),2)</f>
        <v>0</v>
      </c>
      <c r="P151" s="238" cm="1">
        <f t="array" ref="P151">INDEX(I_LoE_Hierachy_Guidance_Links,MATCH($H151,LEFT(I_LoE_Hierachy_L2Name,255),0),3)</f>
        <v>0</v>
      </c>
      <c r="Q151" s="238" cm="1">
        <f t="array" ref="Q151">INDEX(I_LoE_Hierachy_Guidance_Links,MATCH($H151,LEFT(I_LoE_Hierachy_L2Name,255),0),4)</f>
        <v>0</v>
      </c>
      <c r="R151" s="238" cm="1">
        <f t="array" ref="R151">INDEX(I_LoE_Hierachy_Guidance_Links,MATCH($H151,LEFT(I_LoE_Hierachy_L2Name,255),0),5)</f>
        <v>0</v>
      </c>
      <c r="S151" s="238" cm="1">
        <f t="array" ref="S151">INDEX(I_LoE_Hierachy_Guidance_Links,MATCH($H151,LEFT(I_LoE_Hierachy_L2Name,255),0),6)</f>
        <v>0</v>
      </c>
      <c r="T151" s="238" cm="1">
        <f t="array" ref="T151">INDEX(I_LoE_Hierachy_Guidance_Links,MATCH($H151,LEFT(I_LoE_Hierachy_L2Name,255),0),7)</f>
        <v>0</v>
      </c>
      <c r="U151" s="74"/>
      <c r="V151" s="525" t="s">
        <v>217</v>
      </c>
      <c r="W151" s="525" t="s">
        <v>217</v>
      </c>
      <c r="X151" s="525" t="s">
        <v>217</v>
      </c>
      <c r="Y151" s="525" t="s">
        <v>218</v>
      </c>
      <c r="Z151" s="525" t="s">
        <v>217</v>
      </c>
      <c r="AA151" s="525" t="s">
        <v>217</v>
      </c>
      <c r="AB151" s="70"/>
      <c r="AC151" s="6"/>
      <c r="AD151" s="524" t="s">
        <v>217</v>
      </c>
      <c r="AE151" s="524" t="s">
        <v>217</v>
      </c>
      <c r="AF151" s="524" t="s">
        <v>217</v>
      </c>
      <c r="AG151" s="70"/>
      <c r="AH151" s="6"/>
      <c r="AI151" s="243" t="str" cm="1">
        <f t="array" ref="AI151">_xlfn.TEXTJOIN(" ; ",TRUE,_xlfn._xlws.FILTER(V$12:AF$12,V151:AF151="Yes","LoE is never called"))</f>
        <v>Equipment ; ICT ; Infrastructure ; Service ; Support ; SOC/ SOC RN ; OBC/ OBC RN ;  FBC/ FBC RN</v>
      </c>
      <c r="AJ151" s="6"/>
      <c r="AK151" s="38"/>
      <c r="AL151" s="6"/>
      <c r="AM151" s="523" cm="1">
        <f t="array" ref="AM151">SUM(IF(ISBLANK(V151:AA151),1,0))</f>
        <v>0</v>
      </c>
      <c r="AN151" s="523" cm="1">
        <f t="array" ref="AN151">SUM(IF(ISBLANK(AD151:AF151),1,0))</f>
        <v>0</v>
      </c>
      <c r="AO151" s="6"/>
      <c r="AP151" s="432"/>
    </row>
    <row r="152" spans="1:42" ht="24.65" customHeight="1" x14ac:dyDescent="0.35">
      <c r="A152" s="80">
        <f t="shared" si="4"/>
        <v>0</v>
      </c>
      <c r="B152" s="6"/>
      <c r="C152" s="418">
        <f t="shared" si="5"/>
        <v>140</v>
      </c>
      <c r="D152" s="237" t="str" cm="1">
        <f t="array" ref="D152">IF(ISERROR(INDEX(I_LoE_Hierachy_L1Name,_xlfn.XMATCH('Input - LOEList (Admin)'!H152,I_LoE_Hierachy_L2Name,0))),"",INDEX(I_LoE_Hierachy_L1Name,_xlfn.XMATCH('Input - LOEList (Admin)'!H152,I_LoE_Hierachy_L2Name,0)))</f>
        <v>Is there evidence of suitably mature management of the associated Defence Lines of Development?</v>
      </c>
      <c r="E152" s="237" t="str" cm="1">
        <f t="array" ref="E152">IF(ISERROR(INDEX(I_LoE_Hierachy_Case,_xlfn.XMATCH($H152,I_LoE_Hierachy_L2Name,0))),"",INDEX(I_LoE_Hierachy_Case,_xlfn.XMATCH($H152,I_LoE_Hierachy_L2Name,0)))</f>
        <v>Management</v>
      </c>
      <c r="F152" s="238" t="str" cm="1">
        <f t="array" ref="F152">IF(ISERROR(INDEX(I_LoE_Hierachy_L1_Function,_xlfn.XMATCH($H152,I_LoE_Hierachy_L2Name,0))),"",INDEX(I_LoE_Hierachy_L1_Function,_xlfn.XMATCH($H152,I_LoE_Hierachy_L2Name,0)))</f>
        <v>MoD - Military Capability Management</v>
      </c>
      <c r="G152" s="237" t="str" cm="1">
        <f t="array" ref="G152">IF(ISERROR(INDEX(I_LoE_Hierachy_L2_Function,_xlfn.XMATCH($H152,I_LoE_Hierachy_L2Name,0))),"",INDEX(I_LoE_Hierachy_L2_Function,_xlfn.XMATCH($H152,I_LoE_Hierachy_L2Name,0)))</f>
        <v>DLOD Management</v>
      </c>
      <c r="H152" s="519" t="str">
        <v>Is there evidence that the Doctrine and Concepts DLOD is suitably mature for the stage of acquisition with plans for delivery of outputs?</v>
      </c>
      <c r="I152" s="236" t="str">
        <f>VLOOKUP($H152,'Input - LOE Hierarchy (Admin)'!$L$13:$R$460,2, FALSE)</f>
        <v>N</v>
      </c>
      <c r="J152" s="260" t="str">
        <f>VLOOKUP($H152,'Input - LOE Hierarchy (Admin)'!$L$13:$R$460,4, FALSE)</f>
        <v>N</v>
      </c>
      <c r="K152" s="520">
        <f>IFERROR(MATCH($H152,'LOE Hierarchy'!$I$11:$I$460, 0),"")</f>
        <v>376</v>
      </c>
      <c r="L152" s="239" t="str" cm="1">
        <f t="array" ref="L152">IF(ISERROR(INDEX(I_LoE_Hierachy_Evidence_Examples,_xlfn.XMATCH($H152,I_LoE_Hierachy_L2Name,0))),"",INDEX(I_LoE_Hierachy_Evidence_Examples,_xlfn.XMATCH($H152,I_LoE_Hierachy_L2Name,0)))</f>
        <v>Business case - DLOD Narrative</v>
      </c>
      <c r="M152" s="85"/>
      <c r="N152" s="240" t="str" cm="1">
        <f t="array" ref="N152">INDEX(I_LoE_Hierachy_Guidance_Links,MATCH($H152,LEFT(I_LoE_Hierachy_L2Name,255),0),1)</f>
        <v>Defence Lines of Development - M47</v>
      </c>
      <c r="O152" s="238" cm="1">
        <f t="array" ref="O152">INDEX(I_LoE_Hierachy_Guidance_Links,MATCH($H152,LEFT(I_LoE_Hierachy_L2Name,255),0),2)</f>
        <v>0</v>
      </c>
      <c r="P152" s="238" cm="1">
        <f t="array" ref="P152">INDEX(I_LoE_Hierachy_Guidance_Links,MATCH($H152,LEFT(I_LoE_Hierachy_L2Name,255),0),3)</f>
        <v>0</v>
      </c>
      <c r="Q152" s="238" cm="1">
        <f t="array" ref="Q152">INDEX(I_LoE_Hierachy_Guidance_Links,MATCH($H152,LEFT(I_LoE_Hierachy_L2Name,255),0),4)</f>
        <v>0</v>
      </c>
      <c r="R152" s="238" cm="1">
        <f t="array" ref="R152">INDEX(I_LoE_Hierachy_Guidance_Links,MATCH($H152,LEFT(I_LoE_Hierachy_L2Name,255),0),5)</f>
        <v>0</v>
      </c>
      <c r="S152" s="238" cm="1">
        <f t="array" ref="S152">INDEX(I_LoE_Hierachy_Guidance_Links,MATCH($H152,LEFT(I_LoE_Hierachy_L2Name,255),0),6)</f>
        <v>0</v>
      </c>
      <c r="T152" s="238" cm="1">
        <f t="array" ref="T152">INDEX(I_LoE_Hierachy_Guidance_Links,MATCH($H152,LEFT(I_LoE_Hierachy_L2Name,255),0),7)</f>
        <v>0</v>
      </c>
      <c r="U152" s="74"/>
      <c r="V152" s="525" t="s">
        <v>217</v>
      </c>
      <c r="W152" s="525" t="s">
        <v>217</v>
      </c>
      <c r="X152" s="525" t="s">
        <v>218</v>
      </c>
      <c r="Y152" s="525" t="s">
        <v>218</v>
      </c>
      <c r="Z152" s="525" t="s">
        <v>218</v>
      </c>
      <c r="AA152" s="525" t="s">
        <v>217</v>
      </c>
      <c r="AB152" s="70"/>
      <c r="AC152" s="6"/>
      <c r="AD152" s="524" t="s">
        <v>217</v>
      </c>
      <c r="AE152" s="524" t="s">
        <v>217</v>
      </c>
      <c r="AF152" s="524" t="s">
        <v>217</v>
      </c>
      <c r="AG152" s="70"/>
      <c r="AH152" s="6"/>
      <c r="AI152" s="243" t="str" cm="1">
        <f t="array" ref="AI152">_xlfn.TEXTJOIN(" ; ",TRUE,_xlfn._xlws.FILTER(V$12:AF$12,V152:AF152="Yes","LoE is never called"))</f>
        <v>Equipment ; ICT ; Support ; SOC/ SOC RN ; OBC/ OBC RN ;  FBC/ FBC RN</v>
      </c>
      <c r="AJ152" s="6"/>
      <c r="AK152" s="38"/>
      <c r="AL152" s="6"/>
      <c r="AM152" s="523" cm="1">
        <f t="array" ref="AM152">SUM(IF(ISBLANK(V152:AA152),1,0))</f>
        <v>0</v>
      </c>
      <c r="AN152" s="523" cm="1">
        <f t="array" ref="AN152">SUM(IF(ISBLANK(AD152:AF152),1,0))</f>
        <v>0</v>
      </c>
      <c r="AO152" s="6"/>
      <c r="AP152" s="432"/>
    </row>
    <row r="153" spans="1:42" ht="24.65" customHeight="1" x14ac:dyDescent="0.35">
      <c r="A153" s="80">
        <f t="shared" si="4"/>
        <v>0</v>
      </c>
      <c r="B153" s="6"/>
      <c r="C153" s="418">
        <f t="shared" si="5"/>
        <v>141</v>
      </c>
      <c r="D153" s="237" t="str" cm="1">
        <f t="array" ref="D153">IF(ISERROR(INDEX(I_LoE_Hierachy_L1Name,_xlfn.XMATCH('Input - LOEList (Admin)'!H153,I_LoE_Hierachy_L2Name,0))),"",INDEX(I_LoE_Hierachy_L1Name,_xlfn.XMATCH('Input - LOEList (Admin)'!H153,I_LoE_Hierachy_L2Name,0)))</f>
        <v>Is there evidence of suitably mature management of the associated Defence Lines of Development?</v>
      </c>
      <c r="E153" s="237" t="str" cm="1">
        <f t="array" ref="E153">IF(ISERROR(INDEX(I_LoE_Hierachy_Case,_xlfn.XMATCH($H153,I_LoE_Hierachy_L2Name,0))),"",INDEX(I_LoE_Hierachy_Case,_xlfn.XMATCH($H153,I_LoE_Hierachy_L2Name,0)))</f>
        <v>Management</v>
      </c>
      <c r="F153" s="238" t="str" cm="1">
        <f t="array" ref="F153">IF(ISERROR(INDEX(I_LoE_Hierachy_L1_Function,_xlfn.XMATCH($H153,I_LoE_Hierachy_L2Name,0))),"",INDEX(I_LoE_Hierachy_L1_Function,_xlfn.XMATCH($H153,I_LoE_Hierachy_L2Name,0)))</f>
        <v>MoD - Military Capability Management</v>
      </c>
      <c r="G153" s="237" t="str" cm="1">
        <f t="array" ref="G153">IF(ISERROR(INDEX(I_LoE_Hierachy_L2_Function,_xlfn.XMATCH($H153,I_LoE_Hierachy_L2Name,0))),"",INDEX(I_LoE_Hierachy_L2_Function,_xlfn.XMATCH($H153,I_LoE_Hierachy_L2Name,0)))</f>
        <v>DLOD Management</v>
      </c>
      <c r="H153" s="519" t="str">
        <v>Is there evidence that the Organisation DLOD is suitably mature for the stage of acquisition with plans for delivery of outputs?</v>
      </c>
      <c r="I153" s="236" t="str">
        <f>VLOOKUP($H153,'Input - LOE Hierarchy (Admin)'!$L$13:$R$460,2, FALSE)</f>
        <v>N</v>
      </c>
      <c r="J153" s="260" t="str">
        <f>VLOOKUP($H153,'Input - LOE Hierarchy (Admin)'!$L$13:$R$460,4, FALSE)</f>
        <v>N</v>
      </c>
      <c r="K153" s="520">
        <f>IFERROR(MATCH($H153,'LOE Hierarchy'!$I$11:$I$460, 0),"")</f>
        <v>377</v>
      </c>
      <c r="L153" s="239" t="str" cm="1">
        <f t="array" ref="L153">IF(ISERROR(INDEX(I_LoE_Hierachy_Evidence_Examples,_xlfn.XMATCH($H153,I_LoE_Hierachy_L2Name,0))),"",INDEX(I_LoE_Hierachy_Evidence_Examples,_xlfn.XMATCH($H153,I_LoE_Hierachy_L2Name,0)))</f>
        <v>Business case - DLOD Narrative</v>
      </c>
      <c r="M153" s="85"/>
      <c r="N153" s="240" t="str" cm="1">
        <f t="array" ref="N153">INDEX(I_LoE_Hierachy_Guidance_Links,MATCH($H153,LEFT(I_LoE_Hierachy_L2Name,255),0),1)</f>
        <v>Defence Lines of Development - M47</v>
      </c>
      <c r="O153" s="238" cm="1">
        <f t="array" ref="O153">INDEX(I_LoE_Hierachy_Guidance_Links,MATCH($H153,LEFT(I_LoE_Hierachy_L2Name,255),0),2)</f>
        <v>0</v>
      </c>
      <c r="P153" s="238" cm="1">
        <f t="array" ref="P153">INDEX(I_LoE_Hierachy_Guidance_Links,MATCH($H153,LEFT(I_LoE_Hierachy_L2Name,255),0),3)</f>
        <v>0</v>
      </c>
      <c r="Q153" s="238" cm="1">
        <f t="array" ref="Q153">INDEX(I_LoE_Hierachy_Guidance_Links,MATCH($H153,LEFT(I_LoE_Hierachy_L2Name,255),0),4)</f>
        <v>0</v>
      </c>
      <c r="R153" s="238" cm="1">
        <f t="array" ref="R153">INDEX(I_LoE_Hierachy_Guidance_Links,MATCH($H153,LEFT(I_LoE_Hierachy_L2Name,255),0),5)</f>
        <v>0</v>
      </c>
      <c r="S153" s="238" cm="1">
        <f t="array" ref="S153">INDEX(I_LoE_Hierachy_Guidance_Links,MATCH($H153,LEFT(I_LoE_Hierachy_L2Name,255),0),6)</f>
        <v>0</v>
      </c>
      <c r="T153" s="238" cm="1">
        <f t="array" ref="T153">INDEX(I_LoE_Hierachy_Guidance_Links,MATCH($H153,LEFT(I_LoE_Hierachy_L2Name,255),0),7)</f>
        <v>0</v>
      </c>
      <c r="U153" s="74"/>
      <c r="V153" s="525" t="s">
        <v>217</v>
      </c>
      <c r="W153" s="525" t="s">
        <v>217</v>
      </c>
      <c r="X153" s="525" t="s">
        <v>217</v>
      </c>
      <c r="Y153" s="525" t="s">
        <v>218</v>
      </c>
      <c r="Z153" s="525" t="s">
        <v>218</v>
      </c>
      <c r="AA153" s="525" t="s">
        <v>217</v>
      </c>
      <c r="AB153" s="70"/>
      <c r="AC153" s="6"/>
      <c r="AD153" s="524" t="s">
        <v>217</v>
      </c>
      <c r="AE153" s="524" t="s">
        <v>217</v>
      </c>
      <c r="AF153" s="524" t="s">
        <v>217</v>
      </c>
      <c r="AG153" s="70"/>
      <c r="AH153" s="6"/>
      <c r="AI153" s="243" t="str" cm="1">
        <f t="array" ref="AI153">_xlfn.TEXTJOIN(" ; ",TRUE,_xlfn._xlws.FILTER(V$12:AF$12,V153:AF153="Yes","LoE is never called"))</f>
        <v>Equipment ; ICT ; Infrastructure ; Support ; SOC/ SOC RN ; OBC/ OBC RN ;  FBC/ FBC RN</v>
      </c>
      <c r="AJ153" s="6"/>
      <c r="AK153" s="38"/>
      <c r="AL153" s="6"/>
      <c r="AM153" s="523" cm="1">
        <f t="array" ref="AM153">SUM(IF(ISBLANK(V153:AA153),1,0))</f>
        <v>0</v>
      </c>
      <c r="AN153" s="523" cm="1">
        <f t="array" ref="AN153">SUM(IF(ISBLANK(AD153:AF153),1,0))</f>
        <v>0</v>
      </c>
      <c r="AO153" s="6"/>
      <c r="AP153" s="432"/>
    </row>
    <row r="154" spans="1:42" ht="24.65" customHeight="1" x14ac:dyDescent="0.35">
      <c r="A154" s="80">
        <f t="shared" si="4"/>
        <v>0</v>
      </c>
      <c r="B154" s="6"/>
      <c r="C154" s="418">
        <f t="shared" si="5"/>
        <v>142</v>
      </c>
      <c r="D154" s="237" t="str" cm="1">
        <f t="array" ref="D154">IF(ISERROR(INDEX(I_LoE_Hierachy_L1Name,_xlfn.XMATCH('Input - LOEList (Admin)'!H154,I_LoE_Hierachy_L2Name,0))),"",INDEX(I_LoE_Hierachy_L1Name,_xlfn.XMATCH('Input - LOEList (Admin)'!H154,I_LoE_Hierachy_L2Name,0)))</f>
        <v>Is there evidence of suitably mature management of the associated Defence Lines of Development?</v>
      </c>
      <c r="E154" s="237" t="str" cm="1">
        <f t="array" ref="E154">IF(ISERROR(INDEX(I_LoE_Hierachy_Case,_xlfn.XMATCH($H154,I_LoE_Hierachy_L2Name,0))),"",INDEX(I_LoE_Hierachy_Case,_xlfn.XMATCH($H154,I_LoE_Hierachy_L2Name,0)))</f>
        <v>Management</v>
      </c>
      <c r="F154" s="238" t="str" cm="1">
        <f t="array" ref="F154">IF(ISERROR(INDEX(I_LoE_Hierachy_L1_Function,_xlfn.XMATCH($H154,I_LoE_Hierachy_L2Name,0))),"",INDEX(I_LoE_Hierachy_L1_Function,_xlfn.XMATCH($H154,I_LoE_Hierachy_L2Name,0)))</f>
        <v>MoD - Military Capability Management</v>
      </c>
      <c r="G154" s="237" t="str" cm="1">
        <f t="array" ref="G154">IF(ISERROR(INDEX(I_LoE_Hierachy_L2_Function,_xlfn.XMATCH($H154,I_LoE_Hierachy_L2Name,0))),"",INDEX(I_LoE_Hierachy_L2_Function,_xlfn.XMATCH($H154,I_LoE_Hierachy_L2Name,0)))</f>
        <v>DLOD Management</v>
      </c>
      <c r="H154" s="519" t="str">
        <v>Is there evidence that the Infrastructure DLOD is suitably mature for the stage of acquisition with plans for delivery of outputs?</v>
      </c>
      <c r="I154" s="236" t="str">
        <f>VLOOKUP($H154,'Input - LOE Hierarchy (Admin)'!$L$13:$R$460,2, FALSE)</f>
        <v>N</v>
      </c>
      <c r="J154" s="260" t="str">
        <f>VLOOKUP($H154,'Input - LOE Hierarchy (Admin)'!$L$13:$R$460,4, FALSE)</f>
        <v>N</v>
      </c>
      <c r="K154" s="520">
        <f>IFERROR(MATCH($H154,'LOE Hierarchy'!$I$11:$I$460, 0),"")</f>
        <v>378</v>
      </c>
      <c r="L154" s="239" t="str" cm="1">
        <f t="array" ref="L154">IF(ISERROR(INDEX(I_LoE_Hierachy_Evidence_Examples,_xlfn.XMATCH($H154,I_LoE_Hierachy_L2Name,0))),"",INDEX(I_LoE_Hierachy_Evidence_Examples,_xlfn.XMATCH($H154,I_LoE_Hierachy_L2Name,0)))</f>
        <v>Business case - DLOD Narrative</v>
      </c>
      <c r="M154" s="85"/>
      <c r="N154" s="240" t="str" cm="1">
        <f t="array" ref="N154">INDEX(I_LoE_Hierachy_Guidance_Links,MATCH($H154,LEFT(I_LoE_Hierachy_L2Name,255),0),1)</f>
        <v>Defence Lines of Development - M47</v>
      </c>
      <c r="O154" s="238" cm="1">
        <f t="array" ref="O154">INDEX(I_LoE_Hierachy_Guidance_Links,MATCH($H154,LEFT(I_LoE_Hierachy_L2Name,255),0),2)</f>
        <v>0</v>
      </c>
      <c r="P154" s="238" cm="1">
        <f t="array" ref="P154">INDEX(I_LoE_Hierachy_Guidance_Links,MATCH($H154,LEFT(I_LoE_Hierachy_L2Name,255),0),3)</f>
        <v>0</v>
      </c>
      <c r="Q154" s="238" cm="1">
        <f t="array" ref="Q154">INDEX(I_LoE_Hierachy_Guidance_Links,MATCH($H154,LEFT(I_LoE_Hierachy_L2Name,255),0),4)</f>
        <v>0</v>
      </c>
      <c r="R154" s="238" cm="1">
        <f t="array" ref="R154">INDEX(I_LoE_Hierachy_Guidance_Links,MATCH($H154,LEFT(I_LoE_Hierachy_L2Name,255),0),5)</f>
        <v>0</v>
      </c>
      <c r="S154" s="238" cm="1">
        <f t="array" ref="S154">INDEX(I_LoE_Hierachy_Guidance_Links,MATCH($H154,LEFT(I_LoE_Hierachy_L2Name,255),0),6)</f>
        <v>0</v>
      </c>
      <c r="T154" s="238" cm="1">
        <f t="array" ref="T154">INDEX(I_LoE_Hierachy_Guidance_Links,MATCH($H154,LEFT(I_LoE_Hierachy_L2Name,255),0),7)</f>
        <v>0</v>
      </c>
      <c r="U154" s="74"/>
      <c r="V154" s="525" t="s">
        <v>217</v>
      </c>
      <c r="W154" s="525" t="s">
        <v>217</v>
      </c>
      <c r="X154" s="525" t="s">
        <v>217</v>
      </c>
      <c r="Y154" s="525" t="s">
        <v>218</v>
      </c>
      <c r="Z154" s="525" t="s">
        <v>217</v>
      </c>
      <c r="AA154" s="525" t="s">
        <v>217</v>
      </c>
      <c r="AB154" s="70"/>
      <c r="AC154" s="6"/>
      <c r="AD154" s="524" t="s">
        <v>217</v>
      </c>
      <c r="AE154" s="524" t="s">
        <v>217</v>
      </c>
      <c r="AF154" s="524" t="s">
        <v>217</v>
      </c>
      <c r="AG154" s="70"/>
      <c r="AH154" s="6"/>
      <c r="AI154" s="243" t="str" cm="1">
        <f t="array" ref="AI154">_xlfn.TEXTJOIN(" ; ",TRUE,_xlfn._xlws.FILTER(V$12:AF$12,V154:AF154="Yes","LoE is never called"))</f>
        <v>Equipment ; ICT ; Infrastructure ; Service ; Support ; SOC/ SOC RN ; OBC/ OBC RN ;  FBC/ FBC RN</v>
      </c>
      <c r="AJ154" s="6"/>
      <c r="AK154" s="38"/>
      <c r="AL154" s="6"/>
      <c r="AM154" s="523" cm="1">
        <f t="array" ref="AM154">SUM(IF(ISBLANK(V154:AA154),1,0))</f>
        <v>0</v>
      </c>
      <c r="AN154" s="523" cm="1">
        <f t="array" ref="AN154">SUM(IF(ISBLANK(AD154:AF154),1,0))</f>
        <v>0</v>
      </c>
      <c r="AO154" s="6"/>
      <c r="AP154" s="432"/>
    </row>
    <row r="155" spans="1:42" ht="24.65" customHeight="1" x14ac:dyDescent="0.35">
      <c r="A155" s="80">
        <f t="shared" si="4"/>
        <v>0</v>
      </c>
      <c r="B155" s="6"/>
      <c r="C155" s="418">
        <f t="shared" si="5"/>
        <v>143</v>
      </c>
      <c r="D155" s="237" t="str" cm="1">
        <f t="array" ref="D155">IF(ISERROR(INDEX(I_LoE_Hierachy_L1Name,_xlfn.XMATCH('Input - LOEList (Admin)'!H155,I_LoE_Hierachy_L2Name,0))),"",INDEX(I_LoE_Hierachy_L1Name,_xlfn.XMATCH('Input - LOEList (Admin)'!H155,I_LoE_Hierachy_L2Name,0)))</f>
        <v>Is there evidence of suitably mature management of the associated Defence Lines of Development?</v>
      </c>
      <c r="E155" s="237" t="str" cm="1">
        <f t="array" ref="E155">IF(ISERROR(INDEX(I_LoE_Hierachy_Case,_xlfn.XMATCH($H155,I_LoE_Hierachy_L2Name,0))),"",INDEX(I_LoE_Hierachy_Case,_xlfn.XMATCH($H155,I_LoE_Hierachy_L2Name,0)))</f>
        <v>Management</v>
      </c>
      <c r="F155" s="238" t="str" cm="1">
        <f t="array" ref="F155">IF(ISERROR(INDEX(I_LoE_Hierachy_L1_Function,_xlfn.XMATCH($H155,I_LoE_Hierachy_L2Name,0))),"",INDEX(I_LoE_Hierachy_L1_Function,_xlfn.XMATCH($H155,I_LoE_Hierachy_L2Name,0)))</f>
        <v>MoD - Military Capability Management</v>
      </c>
      <c r="G155" s="237" t="str" cm="1">
        <f t="array" ref="G155">IF(ISERROR(INDEX(I_LoE_Hierachy_L2_Function,_xlfn.XMATCH($H155,I_LoE_Hierachy_L2Name,0))),"",INDEX(I_LoE_Hierachy_L2_Function,_xlfn.XMATCH($H155,I_LoE_Hierachy_L2Name,0)))</f>
        <v>DLOD Management</v>
      </c>
      <c r="H155" s="519" t="str">
        <v>Is there evidence that the Logistics DLOD is suitably mature for the stage of acquisition with plans for delivery of outputs?</v>
      </c>
      <c r="I155" s="236" t="str">
        <f>VLOOKUP($H155,'Input - LOE Hierarchy (Admin)'!$L$13:$R$460,2, FALSE)</f>
        <v>N</v>
      </c>
      <c r="J155" s="260" t="str">
        <f>VLOOKUP($H155,'Input - LOE Hierarchy (Admin)'!$L$13:$R$460,4, FALSE)</f>
        <v>N</v>
      </c>
      <c r="K155" s="520">
        <f>IFERROR(MATCH($H155,'LOE Hierarchy'!$I$11:$I$460, 0),"")</f>
        <v>379</v>
      </c>
      <c r="L155" s="239" t="str" cm="1">
        <f t="array" ref="L155">IF(ISERROR(INDEX(I_LoE_Hierachy_Evidence_Examples,_xlfn.XMATCH($H155,I_LoE_Hierachy_L2Name,0))),"",INDEX(I_LoE_Hierachy_Evidence_Examples,_xlfn.XMATCH($H155,I_LoE_Hierachy_L2Name,0)))</f>
        <v>Business case - DLOD Narrative</v>
      </c>
      <c r="M155" s="85"/>
      <c r="N155" s="240" t="str" cm="1">
        <f t="array" ref="N155">INDEX(I_LoE_Hierachy_Guidance_Links,MATCH($H155,LEFT(I_LoE_Hierachy_L2Name,255),0),1)</f>
        <v>Defence Lines of Development - M47</v>
      </c>
      <c r="O155" s="238" cm="1">
        <f t="array" ref="O155">INDEX(I_LoE_Hierachy_Guidance_Links,MATCH($H155,LEFT(I_LoE_Hierachy_L2Name,255),0),2)</f>
        <v>0</v>
      </c>
      <c r="P155" s="238" cm="1">
        <f t="array" ref="P155">INDEX(I_LoE_Hierachy_Guidance_Links,MATCH($H155,LEFT(I_LoE_Hierachy_L2Name,255),0),3)</f>
        <v>0</v>
      </c>
      <c r="Q155" s="238" cm="1">
        <f t="array" ref="Q155">INDEX(I_LoE_Hierachy_Guidance_Links,MATCH($H155,LEFT(I_LoE_Hierachy_L2Name,255),0),4)</f>
        <v>0</v>
      </c>
      <c r="R155" s="238" cm="1">
        <f t="array" ref="R155">INDEX(I_LoE_Hierachy_Guidance_Links,MATCH($H155,LEFT(I_LoE_Hierachy_L2Name,255),0),5)</f>
        <v>0</v>
      </c>
      <c r="S155" s="238" cm="1">
        <f t="array" ref="S155">INDEX(I_LoE_Hierachy_Guidance_Links,MATCH($H155,LEFT(I_LoE_Hierachy_L2Name,255),0),6)</f>
        <v>0</v>
      </c>
      <c r="T155" s="238" cm="1">
        <f t="array" ref="T155">INDEX(I_LoE_Hierachy_Guidance_Links,MATCH($H155,LEFT(I_LoE_Hierachy_L2Name,255),0),7)</f>
        <v>0</v>
      </c>
      <c r="U155" s="74"/>
      <c r="V155" s="525" t="s">
        <v>217</v>
      </c>
      <c r="W155" s="525" t="s">
        <v>217</v>
      </c>
      <c r="X155" s="525" t="s">
        <v>218</v>
      </c>
      <c r="Y155" s="525" t="s">
        <v>218</v>
      </c>
      <c r="Z155" s="525" t="s">
        <v>218</v>
      </c>
      <c r="AA155" s="525" t="s">
        <v>217</v>
      </c>
      <c r="AB155" s="70"/>
      <c r="AC155" s="6"/>
      <c r="AD155" s="524" t="s">
        <v>217</v>
      </c>
      <c r="AE155" s="524" t="s">
        <v>217</v>
      </c>
      <c r="AF155" s="524" t="s">
        <v>217</v>
      </c>
      <c r="AG155" s="70"/>
      <c r="AH155" s="6"/>
      <c r="AI155" s="243" t="str" cm="1">
        <f t="array" ref="AI155">_xlfn.TEXTJOIN(" ; ",TRUE,_xlfn._xlws.FILTER(V$12:AF$12,V155:AF155="Yes","LoE is never called"))</f>
        <v>Equipment ; ICT ; Support ; SOC/ SOC RN ; OBC/ OBC RN ;  FBC/ FBC RN</v>
      </c>
      <c r="AJ155" s="6"/>
      <c r="AK155" s="38"/>
      <c r="AL155" s="6"/>
      <c r="AM155" s="523" cm="1">
        <f t="array" ref="AM155">SUM(IF(ISBLANK(V155:AA155),1,0))</f>
        <v>0</v>
      </c>
      <c r="AN155" s="523" cm="1">
        <f t="array" ref="AN155">SUM(IF(ISBLANK(AD155:AF155),1,0))</f>
        <v>0</v>
      </c>
      <c r="AO155" s="6"/>
      <c r="AP155" s="432"/>
    </row>
    <row r="156" spans="1:42" ht="24.65" customHeight="1" x14ac:dyDescent="0.35">
      <c r="A156" s="80">
        <f t="shared" si="4"/>
        <v>0</v>
      </c>
      <c r="B156" s="6"/>
      <c r="C156" s="418">
        <f t="shared" si="5"/>
        <v>144</v>
      </c>
      <c r="D156" s="237" t="str" cm="1">
        <f t="array" ref="D156">IF(ISERROR(INDEX(I_LoE_Hierachy_L1Name,_xlfn.XMATCH('Input - LOEList (Admin)'!H156,I_LoE_Hierachy_L2Name,0))),"",INDEX(I_LoE_Hierachy_L1Name,_xlfn.XMATCH('Input - LOEList (Admin)'!H156,I_LoE_Hierachy_L2Name,0)))</f>
        <v>Is there evidence of suitably mature Support Solution management?</v>
      </c>
      <c r="E156" s="237" t="str" cm="1">
        <f t="array" ref="E156">IF(ISERROR(INDEX(I_LoE_Hierachy_Case,_xlfn.XMATCH($H156,I_LoE_Hierachy_L2Name,0))),"",INDEX(I_LoE_Hierachy_Case,_xlfn.XMATCH($H156,I_LoE_Hierachy_L2Name,0)))</f>
        <v>Management</v>
      </c>
      <c r="F156" s="238" t="str" cm="1">
        <f t="array" ref="F156">IF(ISERROR(INDEX(I_LoE_Hierachy_L1_Function,_xlfn.XMATCH($H156,I_LoE_Hierachy_L2Name,0))),"",INDEX(I_LoE_Hierachy_L1_Function,_xlfn.XMATCH($H156,I_LoE_Hierachy_L2Name,0)))</f>
        <v>MoD - Support</v>
      </c>
      <c r="G156" s="237" t="str" cm="1">
        <f t="array" ref="G156">IF(ISERROR(INDEX(I_LoE_Hierachy_L2_Function,_xlfn.XMATCH($H156,I_LoE_Hierachy_L2Name,0))),"",INDEX(I_LoE_Hierachy_L2_Function,_xlfn.XMATCH($H156,I_LoE_Hierachy_L2Name,0)))</f>
        <v>Support Solution</v>
      </c>
      <c r="H156" s="519" t="str">
        <v>Is there evidence that the strategy/plan for Logistics Support is sufficiently mature for the stage of the programme?</v>
      </c>
      <c r="I156" s="236" t="str">
        <f>VLOOKUP($H156,'Input - LOE Hierarchy (Admin)'!$L$13:$R$460,2, FALSE)</f>
        <v>Y</v>
      </c>
      <c r="J156" s="260" t="str">
        <f>VLOOKUP($H156,'Input - LOE Hierarchy (Admin)'!$L$13:$R$460,4, FALSE)</f>
        <v>N</v>
      </c>
      <c r="K156" s="520">
        <f>IFERROR(MATCH($H156,'LOE Hierarchy'!$I$11:$I$460, 0),"")</f>
        <v>380</v>
      </c>
      <c r="L156" s="239" t="str" cm="1">
        <f t="array" ref="L156">IF(ISERROR(INDEX(I_LoE_Hierachy_Evidence_Examples,_xlfn.XMATCH($H156,I_LoE_Hierachy_L2Name,0))),"",INDEX(I_LoE_Hierachy_Evidence_Examples,_xlfn.XMATCH($H156,I_LoE_Hierachy_L2Name,0)))</f>
        <v>Support Solution Development Tool (SSDT) use.</v>
      </c>
      <c r="M156" s="85"/>
      <c r="N156" s="240" t="str" cm="1">
        <f t="array" ref="N156">INDEX(I_LoE_Hierachy_Guidance_Links,MATCH($H156,LEFT(I_LoE_Hierachy_L2Name,255),0),1)</f>
        <v>Points of Contact - Support Solutions Envelope (SSE) - KiD - UK MOD - M48</v>
      </c>
      <c r="O156" s="238" t="str" cm="1">
        <f t="array" ref="O156">INDEX(I_LoE_Hierachy_Guidance_Links,MATCH($H156,LEFT(I_LoE_Hierachy_L2Name,255),0),2)</f>
        <v>Support Solutions Envelope - M49</v>
      </c>
      <c r="P156" s="238" cm="1">
        <f t="array" ref="P156">INDEX(I_LoE_Hierachy_Guidance_Links,MATCH($H156,LEFT(I_LoE_Hierachy_L2Name,255),0),3)</f>
        <v>0</v>
      </c>
      <c r="Q156" s="238" cm="1">
        <f t="array" ref="Q156">INDEX(I_LoE_Hierachy_Guidance_Links,MATCH($H156,LEFT(I_LoE_Hierachy_L2Name,255),0),4)</f>
        <v>0</v>
      </c>
      <c r="R156" s="238" cm="1">
        <f t="array" ref="R156">INDEX(I_LoE_Hierachy_Guidance_Links,MATCH($H156,LEFT(I_LoE_Hierachy_L2Name,255),0),5)</f>
        <v>0</v>
      </c>
      <c r="S156" s="238" cm="1">
        <f t="array" ref="S156">INDEX(I_LoE_Hierachy_Guidance_Links,MATCH($H156,LEFT(I_LoE_Hierachy_L2Name,255),0),6)</f>
        <v>0</v>
      </c>
      <c r="T156" s="238" cm="1">
        <f t="array" ref="T156">INDEX(I_LoE_Hierachy_Guidance_Links,MATCH($H156,LEFT(I_LoE_Hierachy_L2Name,255),0),7)</f>
        <v>0</v>
      </c>
      <c r="U156" s="74"/>
      <c r="V156" s="525" t="s">
        <v>217</v>
      </c>
      <c r="W156" s="525" t="s">
        <v>217</v>
      </c>
      <c r="X156" s="525" t="s">
        <v>218</v>
      </c>
      <c r="Y156" s="525" t="s">
        <v>218</v>
      </c>
      <c r="Z156" s="525" t="s">
        <v>218</v>
      </c>
      <c r="AA156" s="525" t="s">
        <v>217</v>
      </c>
      <c r="AB156" s="70"/>
      <c r="AC156" s="6"/>
      <c r="AD156" s="524" t="s">
        <v>217</v>
      </c>
      <c r="AE156" s="524" t="s">
        <v>217</v>
      </c>
      <c r="AF156" s="524" t="s">
        <v>217</v>
      </c>
      <c r="AG156" s="70"/>
      <c r="AH156" s="6"/>
      <c r="AI156" s="243" t="str" cm="1">
        <f t="array" ref="AI156">_xlfn.TEXTJOIN(" ; ",TRUE,_xlfn._xlws.FILTER(V$12:AF$12,V156:AF156="Yes","LoE is never called"))</f>
        <v>Equipment ; ICT ; Support ; SOC/ SOC RN ; OBC/ OBC RN ;  FBC/ FBC RN</v>
      </c>
      <c r="AJ156" s="6"/>
      <c r="AK156" s="38"/>
      <c r="AL156" s="6"/>
      <c r="AM156" s="523" cm="1">
        <f t="array" ref="AM156">SUM(IF(ISBLANK(V156:AA156),1,0))</f>
        <v>0</v>
      </c>
      <c r="AN156" s="523" cm="1">
        <f t="array" ref="AN156">SUM(IF(ISBLANK(AD156:AF156),1,0))</f>
        <v>0</v>
      </c>
      <c r="AO156" s="6"/>
      <c r="AP156" s="432"/>
    </row>
    <row r="157" spans="1:42" ht="24.65" customHeight="1" x14ac:dyDescent="0.35">
      <c r="A157" s="80">
        <f t="shared" si="4"/>
        <v>0</v>
      </c>
      <c r="B157" s="6"/>
      <c r="C157" s="418">
        <f t="shared" si="5"/>
        <v>145</v>
      </c>
      <c r="D157" s="237" t="str" cm="1">
        <f t="array" ref="D157">IF(ISERROR(INDEX(I_LoE_Hierachy_L1Name,_xlfn.XMATCH('Input - LOEList (Admin)'!H157,I_LoE_Hierachy_L2Name,0))),"",INDEX(I_LoE_Hierachy_L1Name,_xlfn.XMATCH('Input - LOEList (Admin)'!H157,I_LoE_Hierachy_L2Name,0)))</f>
        <v>Is there evidence of suitably mature Support Solution management?</v>
      </c>
      <c r="E157" s="237" t="str" cm="1">
        <f t="array" ref="E157">IF(ISERROR(INDEX(I_LoE_Hierachy_Case,_xlfn.XMATCH($H157,I_LoE_Hierachy_L2Name,0))),"",INDEX(I_LoE_Hierachy_Case,_xlfn.XMATCH($H157,I_LoE_Hierachy_L2Name,0)))</f>
        <v>Management</v>
      </c>
      <c r="F157" s="238" t="str" cm="1">
        <f t="array" ref="F157">IF(ISERROR(INDEX(I_LoE_Hierachy_L1_Function,_xlfn.XMATCH($H157,I_LoE_Hierachy_L2Name,0))),"",INDEX(I_LoE_Hierachy_L1_Function,_xlfn.XMATCH($H157,I_LoE_Hierachy_L2Name,0)))</f>
        <v>MoD - Support</v>
      </c>
      <c r="G157" s="237" t="str" cm="1">
        <f t="array" ref="G157">IF(ISERROR(INDEX(I_LoE_Hierachy_L2_Function,_xlfn.XMATCH($H157,I_LoE_Hierachy_L2Name,0))),"",INDEX(I_LoE_Hierachy_L2_Function,_xlfn.XMATCH($H157,I_LoE_Hierachy_L2Name,0)))</f>
        <v>Support Solution</v>
      </c>
      <c r="H157" s="519" t="str">
        <v>Is there evidence that the strategy/plan for Logistics Information is sufficiently mature?</v>
      </c>
      <c r="I157" s="236" t="str">
        <f>VLOOKUP($H157,'Input - LOE Hierarchy (Admin)'!$L$13:$R$460,2, FALSE)</f>
        <v>Y</v>
      </c>
      <c r="J157" s="260" t="str">
        <f>VLOOKUP($H157,'Input - LOE Hierarchy (Admin)'!$L$13:$R$460,4, FALSE)</f>
        <v>Y</v>
      </c>
      <c r="K157" s="520">
        <f>IFERROR(MATCH($H157,'LOE Hierarchy'!$I$11:$I$460, 0),"")</f>
        <v>385</v>
      </c>
      <c r="L157" s="239" t="str" cm="1">
        <f t="array" ref="L157">IF(ISERROR(INDEX(I_LoE_Hierachy_Evidence_Examples,_xlfn.XMATCH($H157,I_LoE_Hierachy_L2Name,0))),"",INDEX(I_LoE_Hierachy_Evidence_Examples,_xlfn.XMATCH($H157,I_LoE_Hierachy_L2Name,0)))</f>
        <v>Support Solution Development Tool (SSDT) use.</v>
      </c>
      <c r="M157" s="85"/>
      <c r="N157" s="240" t="str" cm="1">
        <f t="array" ref="N157">INDEX(I_LoE_Hierachy_Guidance_Links,MATCH($H157,LEFT(I_LoE_Hierachy_L2Name,255),0),1)</f>
        <v>Cross-Cutting Theme (CCT) 5 - Obsolescence Management and Configuration Management - Support Solutions Envelope (SSE) - KiD - UK MOD - M59</v>
      </c>
      <c r="O157" s="238" t="str" cm="1">
        <f t="array" ref="O157">INDEX(I_LoE_Hierachy_Guidance_Links,MATCH($H157,LEFT(I_LoE_Hierachy_L2Name,255),0),2)</f>
        <v>Support Solutions Envelope - M49</v>
      </c>
      <c r="P157" s="238" t="str" cm="1">
        <f t="array" ref="P157">INDEX(I_LoE_Hierachy_Guidance_Links,MATCH($H157,LEFT(I_LoE_Hierachy_L2Name,255),0),3)</f>
        <v>Support Solutions Envelope - M49</v>
      </c>
      <c r="Q157" s="238" cm="1">
        <f t="array" ref="Q157">INDEX(I_LoE_Hierachy_Guidance_Links,MATCH($H157,LEFT(I_LoE_Hierachy_L2Name,255),0),4)</f>
        <v>0</v>
      </c>
      <c r="R157" s="238" cm="1">
        <f t="array" ref="R157">INDEX(I_LoE_Hierachy_Guidance_Links,MATCH($H157,LEFT(I_LoE_Hierachy_L2Name,255),0),5)</f>
        <v>0</v>
      </c>
      <c r="S157" s="238" cm="1">
        <f t="array" ref="S157">INDEX(I_LoE_Hierachy_Guidance_Links,MATCH($H157,LEFT(I_LoE_Hierachy_L2Name,255),0),6)</f>
        <v>0</v>
      </c>
      <c r="T157" s="238" cm="1">
        <f t="array" ref="T157">INDEX(I_LoE_Hierachy_Guidance_Links,MATCH($H157,LEFT(I_LoE_Hierachy_L2Name,255),0),7)</f>
        <v>0</v>
      </c>
      <c r="U157" s="74"/>
      <c r="V157" s="525" t="s">
        <v>217</v>
      </c>
      <c r="W157" s="525" t="s">
        <v>217</v>
      </c>
      <c r="X157" s="525" t="s">
        <v>218</v>
      </c>
      <c r="Y157" s="525" t="s">
        <v>218</v>
      </c>
      <c r="Z157" s="525" t="s">
        <v>218</v>
      </c>
      <c r="AA157" s="525" t="s">
        <v>217</v>
      </c>
      <c r="AB157" s="70"/>
      <c r="AC157" s="6"/>
      <c r="AD157" s="524" t="s">
        <v>218</v>
      </c>
      <c r="AE157" s="524" t="s">
        <v>217</v>
      </c>
      <c r="AF157" s="524" t="s">
        <v>217</v>
      </c>
      <c r="AG157" s="70"/>
      <c r="AH157" s="6"/>
      <c r="AI157" s="243" t="str" cm="1">
        <f t="array" ref="AI157">_xlfn.TEXTJOIN(" ; ",TRUE,_xlfn._xlws.FILTER(V$12:AF$12,V157:AF157="Yes","LoE is never called"))</f>
        <v>Equipment ; ICT ; Support ; OBC/ OBC RN ;  FBC/ FBC RN</v>
      </c>
      <c r="AJ157" s="6"/>
      <c r="AK157" s="38"/>
      <c r="AL157" s="6"/>
      <c r="AM157" s="523" cm="1">
        <f t="array" ref="AM157">SUM(IF(ISBLANK(V157:AA157),1,0))</f>
        <v>0</v>
      </c>
      <c r="AN157" s="523" cm="1">
        <f t="array" ref="AN157">SUM(IF(ISBLANK(AD157:AF157),1,0))</f>
        <v>0</v>
      </c>
      <c r="AO157" s="6"/>
      <c r="AP157" s="432"/>
    </row>
    <row r="158" spans="1:42" ht="24.65" customHeight="1" x14ac:dyDescent="0.35">
      <c r="A158" s="80">
        <f t="shared" si="4"/>
        <v>0</v>
      </c>
      <c r="B158" s="6"/>
      <c r="C158" s="418">
        <f t="shared" si="5"/>
        <v>146</v>
      </c>
      <c r="D158" s="237" t="str" cm="1">
        <f t="array" ref="D158">IF(ISERROR(INDEX(I_LoE_Hierachy_L1Name,_xlfn.XMATCH('Input - LOEList (Admin)'!H158,I_LoE_Hierachy_L2Name,0))),"",INDEX(I_LoE_Hierachy_L1Name,_xlfn.XMATCH('Input - LOEList (Admin)'!H158,I_LoE_Hierachy_L2Name,0)))</f>
        <v>Is there evidence of suitably mature Support Solution management?</v>
      </c>
      <c r="E158" s="237" t="str" cm="1">
        <f t="array" ref="E158">IF(ISERROR(INDEX(I_LoE_Hierachy_Case,_xlfn.XMATCH($H158,I_LoE_Hierachy_L2Name,0))),"",INDEX(I_LoE_Hierachy_Case,_xlfn.XMATCH($H158,I_LoE_Hierachy_L2Name,0)))</f>
        <v>Management</v>
      </c>
      <c r="F158" s="238" t="str" cm="1">
        <f t="array" ref="F158">IF(ISERROR(INDEX(I_LoE_Hierachy_L1_Function,_xlfn.XMATCH($H158,I_LoE_Hierachy_L2Name,0))),"",INDEX(I_LoE_Hierachy_L1_Function,_xlfn.XMATCH($H158,I_LoE_Hierachy_L2Name,0)))</f>
        <v>MoD - Support</v>
      </c>
      <c r="G158" s="237" t="str" cm="1">
        <f t="array" ref="G158">IF(ISERROR(INDEX(I_LoE_Hierachy_L2_Function,_xlfn.XMATCH($H158,I_LoE_Hierachy_L2Name,0))),"",INDEX(I_LoE_Hierachy_L2_Function,_xlfn.XMATCH($H158,I_LoE_Hierachy_L2Name,0)))</f>
        <v>Support Solution</v>
      </c>
      <c r="H158" s="519" t="str">
        <v>Is there evidence that the strategy/plan for Supportability Engineering is sufficiently mature for the stage of the programme?</v>
      </c>
      <c r="I158" s="236" t="str">
        <f>VLOOKUP($H158,'Input - LOE Hierarchy (Admin)'!$L$13:$R$460,2, FALSE)</f>
        <v>Y</v>
      </c>
      <c r="J158" s="260" t="str">
        <f>VLOOKUP($H158,'Input - LOE Hierarchy (Admin)'!$L$13:$R$460,4, FALSE)</f>
        <v>Y</v>
      </c>
      <c r="K158" s="520">
        <f>IFERROR(MATCH($H158,'LOE Hierarchy'!$I$11:$I$460, 0),"")</f>
        <v>386</v>
      </c>
      <c r="L158" s="239" t="str" cm="1">
        <f t="array" ref="L158">IF(ISERROR(INDEX(I_LoE_Hierachy_Evidence_Examples,_xlfn.XMATCH($H158,I_LoE_Hierachy_L2Name,0))),"",INDEX(I_LoE_Hierachy_Evidence_Examples,_xlfn.XMATCH($H158,I_LoE_Hierachy_L2Name,0)))</f>
        <v>(Draft) ILSP
Business Case - DLOD Narrative</v>
      </c>
      <c r="M158" s="85"/>
      <c r="N158" s="240" t="str" cm="1">
        <f t="array" ref="N158">INDEX(I_LoE_Hierachy_Guidance_Links,MATCH($H158,LEFT(I_LoE_Hierachy_L2Name,255),0),1)</f>
        <v>Cross-Cutting Theme (CCT) 6 - Sustainable Support - Support Solutions Envelope (SSE) - KiD - UK MOD - M60</v>
      </c>
      <c r="O158" s="238" t="str" cm="1">
        <f t="array" ref="O158">INDEX(I_LoE_Hierachy_Guidance_Links,MATCH($H158,LEFT(I_LoE_Hierachy_L2Name,255),0),2)</f>
        <v>Sustainable Procurement - C38</v>
      </c>
      <c r="P158" s="238" t="str" cm="1">
        <f t="array" ref="P158">INDEX(I_LoE_Hierachy_Guidance_Links,MATCH($H158,LEFT(I_LoE_Hierachy_L2Name,255),0),3)</f>
        <v>Support Solutions Envelope - M49</v>
      </c>
      <c r="Q158" s="238" cm="1">
        <f t="array" ref="Q158">INDEX(I_LoE_Hierachy_Guidance_Links,MATCH($H158,LEFT(I_LoE_Hierachy_L2Name,255),0),4)</f>
        <v>0</v>
      </c>
      <c r="R158" s="238" cm="1">
        <f t="array" ref="R158">INDEX(I_LoE_Hierachy_Guidance_Links,MATCH($H158,LEFT(I_LoE_Hierachy_L2Name,255),0),5)</f>
        <v>0</v>
      </c>
      <c r="S158" s="238" cm="1">
        <f t="array" ref="S158">INDEX(I_LoE_Hierachy_Guidance_Links,MATCH($H158,LEFT(I_LoE_Hierachy_L2Name,255),0),6)</f>
        <v>0</v>
      </c>
      <c r="T158" s="238" cm="1">
        <f t="array" ref="T158">INDEX(I_LoE_Hierachy_Guidance_Links,MATCH($H158,LEFT(I_LoE_Hierachy_L2Name,255),0),7)</f>
        <v>0</v>
      </c>
      <c r="U158" s="74"/>
      <c r="V158" s="525" t="s">
        <v>217</v>
      </c>
      <c r="W158" s="525" t="s">
        <v>217</v>
      </c>
      <c r="X158" s="525" t="s">
        <v>218</v>
      </c>
      <c r="Y158" s="525" t="s">
        <v>218</v>
      </c>
      <c r="Z158" s="525" t="s">
        <v>218</v>
      </c>
      <c r="AA158" s="525" t="s">
        <v>217</v>
      </c>
      <c r="AB158" s="70"/>
      <c r="AC158" s="6"/>
      <c r="AD158" s="524" t="s">
        <v>218</v>
      </c>
      <c r="AE158" s="524" t="s">
        <v>217</v>
      </c>
      <c r="AF158" s="524" t="s">
        <v>217</v>
      </c>
      <c r="AG158" s="70"/>
      <c r="AH158" s="6"/>
      <c r="AI158" s="243" t="str" cm="1">
        <f t="array" ref="AI158">_xlfn.TEXTJOIN(" ; ",TRUE,_xlfn._xlws.FILTER(V$12:AF$12,V158:AF158="Yes","LoE is never called"))</f>
        <v>Equipment ; ICT ; Support ; OBC/ OBC RN ;  FBC/ FBC RN</v>
      </c>
      <c r="AJ158" s="6"/>
      <c r="AK158" s="38"/>
      <c r="AL158" s="6"/>
      <c r="AM158" s="523" cm="1">
        <f t="array" ref="AM158">SUM(IF(ISBLANK(V158:AA158),1,0))</f>
        <v>0</v>
      </c>
      <c r="AN158" s="523" cm="1">
        <f t="array" ref="AN158">SUM(IF(ISBLANK(AD158:AF158),1,0))</f>
        <v>0</v>
      </c>
      <c r="AO158" s="6"/>
      <c r="AP158" s="432"/>
    </row>
    <row r="159" spans="1:42" ht="24.65" customHeight="1" x14ac:dyDescent="0.35">
      <c r="A159" s="80">
        <f t="shared" si="4"/>
        <v>0</v>
      </c>
      <c r="B159" s="6"/>
      <c r="C159" s="418">
        <f t="shared" si="5"/>
        <v>147</v>
      </c>
      <c r="D159" s="237" t="str" cm="1">
        <f t="array" ref="D159">IF(ISERROR(INDEX(I_LoE_Hierachy_L1Name,_xlfn.XMATCH('Input - LOEList (Admin)'!H159,I_LoE_Hierachy_L2Name,0))),"",INDEX(I_LoE_Hierachy_L1Name,_xlfn.XMATCH('Input - LOEList (Admin)'!H159,I_LoE_Hierachy_L2Name,0)))</f>
        <v>Is there evidence of suitably mature Support Solution management?</v>
      </c>
      <c r="E159" s="237" t="str" cm="1">
        <f t="array" ref="E159">IF(ISERROR(INDEX(I_LoE_Hierachy_Case,_xlfn.XMATCH($H159,I_LoE_Hierachy_L2Name,0))),"",INDEX(I_LoE_Hierachy_Case,_xlfn.XMATCH($H159,I_LoE_Hierachy_L2Name,0)))</f>
        <v>Management</v>
      </c>
      <c r="F159" s="238" t="str" cm="1">
        <f t="array" ref="F159">IF(ISERROR(INDEX(I_LoE_Hierachy_L1_Function,_xlfn.XMATCH($H159,I_LoE_Hierachy_L2Name,0))),"",INDEX(I_LoE_Hierachy_L1_Function,_xlfn.XMATCH($H159,I_LoE_Hierachy_L2Name,0)))</f>
        <v>MoD - Support</v>
      </c>
      <c r="G159" s="237" t="str" cm="1">
        <f t="array" ref="G159">IF(ISERROR(INDEX(I_LoE_Hierachy_L2_Function,_xlfn.XMATCH($H159,I_LoE_Hierachy_L2Name,0))),"",INDEX(I_LoE_Hierachy_L2_Function,_xlfn.XMATCH($H159,I_LoE_Hierachy_L2Name,0)))</f>
        <v>Support Solution</v>
      </c>
      <c r="H159" s="519" t="str">
        <v>Is there evidence that the strategy/plan for the Supply Chain is sufficiently mature for the stage of the programme?</v>
      </c>
      <c r="I159" s="236" t="str">
        <f>VLOOKUP($H159,'Input - LOE Hierarchy (Admin)'!$L$13:$R$460,2, FALSE)</f>
        <v>Y</v>
      </c>
      <c r="J159" s="260" t="str">
        <f>VLOOKUP($H159,'Input - LOE Hierarchy (Admin)'!$L$13:$R$460,4, FALSE)</f>
        <v>Y</v>
      </c>
      <c r="K159" s="520">
        <f>IFERROR(MATCH($H159,'LOE Hierarchy'!$I$11:$I$460, 0),"")</f>
        <v>396</v>
      </c>
      <c r="L159" s="239" t="str" cm="1">
        <f t="array" ref="L159">IF(ISERROR(INDEX(I_LoE_Hierachy_Evidence_Examples,_xlfn.XMATCH($H159,I_LoE_Hierachy_L2Name,0))),"",INDEX(I_LoE_Hierachy_Evidence_Examples,_xlfn.XMATCH($H159,I_LoE_Hierachy_L2Name,0)))</f>
        <v>(Draft) ILSP
Business Case - DLOD Narrative</v>
      </c>
      <c r="M159" s="85"/>
      <c r="N159" s="240" t="str" cm="1">
        <f t="array" ref="N159">INDEX(I_LoE_Hierachy_Guidance_Links,MATCH($H159,LEFT(I_LoE_Hierachy_L2Name,255),0),1)</f>
        <v>Core Development Area (CDA) 9 - Equipment Transportability - Support Solutions Envelope (SSE) - KiD - UK MOD - M69</v>
      </c>
      <c r="O159" s="238" t="str" cm="1">
        <f t="array" ref="O159">INDEX(I_LoE_Hierachy_Guidance_Links,MATCH($H159,LEFT(I_LoE_Hierachy_L2Name,255),0),2)</f>
        <v>Support Solutions Envelope - M49</v>
      </c>
      <c r="P159" s="238" cm="1">
        <f t="array" ref="P159">INDEX(I_LoE_Hierachy_Guidance_Links,MATCH($H159,LEFT(I_LoE_Hierachy_L2Name,255),0),3)</f>
        <v>0</v>
      </c>
      <c r="Q159" s="238" cm="1">
        <f t="array" ref="Q159">INDEX(I_LoE_Hierachy_Guidance_Links,MATCH($H159,LEFT(I_LoE_Hierachy_L2Name,255),0),4)</f>
        <v>0</v>
      </c>
      <c r="R159" s="238" cm="1">
        <f t="array" ref="R159">INDEX(I_LoE_Hierachy_Guidance_Links,MATCH($H159,LEFT(I_LoE_Hierachy_L2Name,255),0),5)</f>
        <v>0</v>
      </c>
      <c r="S159" s="238" cm="1">
        <f t="array" ref="S159">INDEX(I_LoE_Hierachy_Guidance_Links,MATCH($H159,LEFT(I_LoE_Hierachy_L2Name,255),0),6)</f>
        <v>0</v>
      </c>
      <c r="T159" s="238" cm="1">
        <f t="array" ref="T159">INDEX(I_LoE_Hierachy_Guidance_Links,MATCH($H159,LEFT(I_LoE_Hierachy_L2Name,255),0),7)</f>
        <v>0</v>
      </c>
      <c r="U159" s="74"/>
      <c r="V159" s="525" t="s">
        <v>217</v>
      </c>
      <c r="W159" s="525" t="s">
        <v>217</v>
      </c>
      <c r="X159" s="525" t="s">
        <v>218</v>
      </c>
      <c r="Y159" s="525" t="s">
        <v>218</v>
      </c>
      <c r="Z159" s="525" t="s">
        <v>218</v>
      </c>
      <c r="AA159" s="525" t="s">
        <v>217</v>
      </c>
      <c r="AB159" s="70"/>
      <c r="AC159" s="6"/>
      <c r="AD159" s="524" t="s">
        <v>218</v>
      </c>
      <c r="AE159" s="524" t="s">
        <v>217</v>
      </c>
      <c r="AF159" s="524" t="s">
        <v>217</v>
      </c>
      <c r="AG159" s="70"/>
      <c r="AH159" s="6"/>
      <c r="AI159" s="243" t="str" cm="1">
        <f t="array" ref="AI159">_xlfn.TEXTJOIN(" ; ",TRUE,_xlfn._xlws.FILTER(V$12:AF$12,V159:AF159="Yes","LoE is never called"))</f>
        <v>Equipment ; ICT ; Support ; OBC/ OBC RN ;  FBC/ FBC RN</v>
      </c>
      <c r="AJ159" s="6"/>
      <c r="AK159" s="38"/>
      <c r="AL159" s="6"/>
      <c r="AM159" s="523" cm="1">
        <f t="array" ref="AM159">SUM(IF(ISBLANK(V159:AA159),1,0))</f>
        <v>0</v>
      </c>
      <c r="AN159" s="523" cm="1">
        <f t="array" ref="AN159">SUM(IF(ISBLANK(AD159:AF159),1,0))</f>
        <v>0</v>
      </c>
      <c r="AO159" s="6"/>
      <c r="AP159" s="432"/>
    </row>
    <row r="160" spans="1:42" ht="24.65" customHeight="1" x14ac:dyDescent="0.35">
      <c r="A160" s="80">
        <f t="shared" ref="A160:A168" si="6">SUM(AM160:AN160)</f>
        <v>0</v>
      </c>
      <c r="B160" s="6"/>
      <c r="C160" s="418">
        <f t="shared" si="5"/>
        <v>148</v>
      </c>
      <c r="D160" s="237" t="str" cm="1">
        <f t="array" ref="D160">IF(ISERROR(INDEX(I_LoE_Hierachy_L1Name,_xlfn.XMATCH('Input - LOEList (Admin)'!H160,I_LoE_Hierachy_L2Name,0))),"",INDEX(I_LoE_Hierachy_L1Name,_xlfn.XMATCH('Input - LOEList (Admin)'!H160,I_LoE_Hierachy_L2Name,0)))</f>
        <v>Is there evidence of suitably mature Engineering/Technology management?</v>
      </c>
      <c r="E160" s="237" t="str" cm="1">
        <f t="array" ref="E160">IF(ISERROR(INDEX(I_LoE_Hierachy_Case,_xlfn.XMATCH($H160,I_LoE_Hierachy_L2Name,0))),"",INDEX(I_LoE_Hierachy_Case,_xlfn.XMATCH($H160,I_LoE_Hierachy_L2Name,0)))</f>
        <v>Management</v>
      </c>
      <c r="F160" s="238" t="str" cm="1">
        <f t="array" ref="F160">IF(ISERROR(INDEX(I_LoE_Hierachy_L1_Function,_xlfn.XMATCH($H160,I_LoE_Hierachy_L2Name,0))),"",INDEX(I_LoE_Hierachy_L1_Function,_xlfn.XMATCH($H160,I_LoE_Hierachy_L2Name,0)))</f>
        <v>MoD - Military Capability Management</v>
      </c>
      <c r="G160" s="237" t="str" cm="1">
        <f t="array" ref="G160">IF(ISERROR(INDEX(I_LoE_Hierachy_L2_Function,_xlfn.XMATCH($H160,I_LoE_Hierachy_L2Name,0))),"",INDEX(I_LoE_Hierachy_L2_Function,_xlfn.XMATCH($H160,I_LoE_Hierachy_L2Name,0)))</f>
        <v>Engineering</v>
      </c>
      <c r="H160" s="519" t="str">
        <v>Is there evidence of suitable engineering management practice being adopted?</v>
      </c>
      <c r="I160" s="236" t="str">
        <f>VLOOKUP($H160,'Input - LOE Hierarchy (Admin)'!$L$13:$R$460,2, FALSE)</f>
        <v>Y</v>
      </c>
      <c r="J160" s="260" t="str">
        <f>VLOOKUP($H160,'Input - LOE Hierarchy (Admin)'!$L$13:$R$460,4, FALSE)</f>
        <v>Y</v>
      </c>
      <c r="K160" s="520">
        <f>IFERROR(MATCH($H160,'LOE Hierarchy'!$I$11:$I$460, 0),"")</f>
        <v>407</v>
      </c>
      <c r="L160" s="239" t="str" cm="1">
        <f t="array" ref="L160">IF(ISERROR(INDEX(I_LoE_Hierachy_Evidence_Examples,_xlfn.XMATCH($H160,I_LoE_Hierachy_L2Name,0))),"",INDEX(I_LoE_Hierachy_Evidence_Examples,_xlfn.XMATCH($H160,I_LoE_Hierachy_L2Name,0)))</f>
        <v xml:space="preserve">Engineering Management Plan
</v>
      </c>
      <c r="M160" s="85"/>
      <c r="N160" s="240" t="str" cm="1">
        <f t="array" ref="N160">INDEX(I_LoE_Hierachy_Guidance_Links,MATCH($H160,LEFT(I_LoE_Hierachy_L2Name,255),0),1)</f>
        <v>Engineering in Defence Acquisition - M87</v>
      </c>
      <c r="O160" s="238" t="str" cm="1">
        <f t="array" ref="O160">INDEX(I_LoE_Hierachy_Guidance_Links,MATCH($H160,LEFT(I_LoE_Hierachy_L2Name,255),0),2)</f>
        <v>GEAR (DE&amp;S only) - M115</v>
      </c>
      <c r="P160" s="238" cm="1">
        <f t="array" ref="P160">INDEX(I_LoE_Hierachy_Guidance_Links,MATCH($H160,LEFT(I_LoE_Hierachy_L2Name,255),0),3)</f>
        <v>0</v>
      </c>
      <c r="Q160" s="238" cm="1">
        <f t="array" ref="Q160">INDEX(I_LoE_Hierachy_Guidance_Links,MATCH($H160,LEFT(I_LoE_Hierachy_L2Name,255),0),4)</f>
        <v>0</v>
      </c>
      <c r="R160" s="238" cm="1">
        <f t="array" ref="R160">INDEX(I_LoE_Hierachy_Guidance_Links,MATCH($H160,LEFT(I_LoE_Hierachy_L2Name,255),0),5)</f>
        <v>0</v>
      </c>
      <c r="S160" s="238" cm="1">
        <f t="array" ref="S160">INDEX(I_LoE_Hierachy_Guidance_Links,MATCH($H160,LEFT(I_LoE_Hierachy_L2Name,255),0),6)</f>
        <v>0</v>
      </c>
      <c r="T160" s="238" cm="1">
        <f t="array" ref="T160">INDEX(I_LoE_Hierachy_Guidance_Links,MATCH($H160,LEFT(I_LoE_Hierachy_L2Name,255),0),7)</f>
        <v>0</v>
      </c>
      <c r="U160" s="74"/>
      <c r="V160" s="525" t="s">
        <v>217</v>
      </c>
      <c r="W160" s="525" t="s">
        <v>217</v>
      </c>
      <c r="X160" s="525" t="s">
        <v>218</v>
      </c>
      <c r="Y160" s="525" t="s">
        <v>218</v>
      </c>
      <c r="Z160" s="525" t="s">
        <v>218</v>
      </c>
      <c r="AA160" s="525" t="s">
        <v>218</v>
      </c>
      <c r="AB160" s="70"/>
      <c r="AC160" s="6"/>
      <c r="AD160" s="524" t="s">
        <v>218</v>
      </c>
      <c r="AE160" s="524" t="s">
        <v>217</v>
      </c>
      <c r="AF160" s="524" t="s">
        <v>217</v>
      </c>
      <c r="AG160" s="70"/>
      <c r="AH160" s="6"/>
      <c r="AI160" s="243" t="str" cm="1">
        <f t="array" ref="AI160">_xlfn.TEXTJOIN(" ; ",TRUE,_xlfn._xlws.FILTER(V$12:AF$12,V160:AF160="Yes","LoE is never called"))</f>
        <v>Equipment ; ICT ; OBC/ OBC RN ;  FBC/ FBC RN</v>
      </c>
      <c r="AJ160" s="6"/>
      <c r="AK160" s="38"/>
      <c r="AL160" s="6"/>
      <c r="AM160" s="523" cm="1">
        <f t="array" ref="AM160">SUM(IF(ISBLANK(V160:AA160),1,0))</f>
        <v>0</v>
      </c>
      <c r="AN160" s="523" cm="1">
        <f t="array" ref="AN160">SUM(IF(ISBLANK(AD160:AF160),1,0))</f>
        <v>0</v>
      </c>
      <c r="AO160" s="6"/>
      <c r="AP160" s="432"/>
    </row>
    <row r="161" spans="1:42" ht="24.65" customHeight="1" x14ac:dyDescent="0.35">
      <c r="A161" s="80">
        <f t="shared" si="6"/>
        <v>0</v>
      </c>
      <c r="B161" s="6"/>
      <c r="C161" s="418">
        <f t="shared" si="5"/>
        <v>149</v>
      </c>
      <c r="D161" s="237" t="str" cm="1">
        <f t="array" ref="D161">IF(ISERROR(INDEX(I_LoE_Hierachy_L1Name,_xlfn.XMATCH('Input - LOEList (Admin)'!H161,I_LoE_Hierachy_L2Name,0))),"",INDEX(I_LoE_Hierachy_L1Name,_xlfn.XMATCH('Input - LOEList (Admin)'!H161,I_LoE_Hierachy_L2Name,0)))</f>
        <v>Is there evidence of suitably mature Engineering/Technology management?</v>
      </c>
      <c r="E161" s="237" t="str" cm="1">
        <f t="array" ref="E161">IF(ISERROR(INDEX(I_LoE_Hierachy_Case,_xlfn.XMATCH($H161,I_LoE_Hierachy_L2Name,0))),"",INDEX(I_LoE_Hierachy_Case,_xlfn.XMATCH($H161,I_LoE_Hierachy_L2Name,0)))</f>
        <v>Management</v>
      </c>
      <c r="F161" s="238" t="str" cm="1">
        <f t="array" ref="F161">IF(ISERROR(INDEX(I_LoE_Hierachy_L1_Function,_xlfn.XMATCH($H161,I_LoE_Hierachy_L2Name,0))),"",INDEX(I_LoE_Hierachy_L1_Function,_xlfn.XMATCH($H161,I_LoE_Hierachy_L2Name,0)))</f>
        <v>MoD - Military Capability Management</v>
      </c>
      <c r="G161" s="237" t="str" cm="1">
        <f t="array" ref="G161">IF(ISERROR(INDEX(I_LoE_Hierachy_L2_Function,_xlfn.XMATCH($H161,I_LoE_Hierachy_L2Name,0))),"",INDEX(I_LoE_Hierachy_L2_Function,_xlfn.XMATCH($H161,I_LoE_Hierachy_L2Name,0)))</f>
        <v>Engineering</v>
      </c>
      <c r="H161" s="519" t="str">
        <v>Is there evidence of suitable technology management practice being adopted?</v>
      </c>
      <c r="I161" s="236" t="str">
        <f>VLOOKUP($H161,'Input - LOE Hierarchy (Admin)'!$L$13:$R$460,2, FALSE)</f>
        <v>Y</v>
      </c>
      <c r="J161" s="260" t="str">
        <f>VLOOKUP($H161,'Input - LOE Hierarchy (Admin)'!$L$13:$R$460,4, FALSE)</f>
        <v>Y</v>
      </c>
      <c r="K161" s="520">
        <f>IFERROR(MATCH($H161,'LOE Hierarchy'!$I$11:$I$460, 0),"")</f>
        <v>422</v>
      </c>
      <c r="L161" s="239" t="str" cm="1">
        <f t="array" ref="L161">IF(ISERROR(INDEX(I_LoE_Hierachy_Evidence_Examples,_xlfn.XMATCH($H161,I_LoE_Hierachy_L2Name,0))),"",INDEX(I_LoE_Hierachy_Evidence_Examples,_xlfn.XMATCH($H161,I_LoE_Hierachy_L2Name,0)))</f>
        <v>TRL and SRL assessments
Technology Management Plan (TMP)</v>
      </c>
      <c r="M161" s="85"/>
      <c r="N161" s="240" t="str" cm="1">
        <f t="array" ref="N161">INDEX(I_LoE_Hierachy_Guidance_Links,MATCH($H161,LEFT(I_LoE_Hierachy_L2Name,255),0),1)</f>
        <v>Engineering in Defence Acquisition - M87</v>
      </c>
      <c r="O161" s="238" t="str" cm="1">
        <f t="array" ref="O161">INDEX(I_LoE_Hierachy_Guidance_Links,MATCH($H161,LEFT(I_LoE_Hierachy_L2Name,255),0),2)</f>
        <v>Technology Management - M97</v>
      </c>
      <c r="P161" s="238" t="str" cm="1">
        <f t="array" ref="P161">INDEX(I_LoE_Hierachy_Guidance_Links,MATCH($H161,LEFT(I_LoE_Hierachy_L2Name,255),0),3)</f>
        <v>GEAR (DE&amp;S only) - M115</v>
      </c>
      <c r="Q161" s="238" t="str" cm="1">
        <f t="array" ref="Q161">INDEX(I_LoE_Hierachy_Guidance_Links,MATCH($H161,LEFT(I_LoE_Hierachy_L2Name,255),0),4)</f>
        <v>Artificial Intelligence (AI) In Defence - S28</v>
      </c>
      <c r="R161" s="238" cm="1">
        <f t="array" ref="R161">INDEX(I_LoE_Hierachy_Guidance_Links,MATCH($H161,LEFT(I_LoE_Hierachy_L2Name,255),0),5)</f>
        <v>0</v>
      </c>
      <c r="S161" s="238" cm="1">
        <f t="array" ref="S161">INDEX(I_LoE_Hierachy_Guidance_Links,MATCH($H161,LEFT(I_LoE_Hierachy_L2Name,255),0),6)</f>
        <v>0</v>
      </c>
      <c r="T161" s="238" cm="1">
        <f t="array" ref="T161">INDEX(I_LoE_Hierachy_Guidance_Links,MATCH($H161,LEFT(I_LoE_Hierachy_L2Name,255),0),7)</f>
        <v>0</v>
      </c>
      <c r="U161" s="74"/>
      <c r="V161" s="525" t="s">
        <v>217</v>
      </c>
      <c r="W161" s="525" t="s">
        <v>217</v>
      </c>
      <c r="X161" s="525" t="s">
        <v>218</v>
      </c>
      <c r="Y161" s="525" t="s">
        <v>218</v>
      </c>
      <c r="Z161" s="525" t="s">
        <v>218</v>
      </c>
      <c r="AA161" s="525" t="s">
        <v>218</v>
      </c>
      <c r="AB161" s="70"/>
      <c r="AC161" s="6"/>
      <c r="AD161" s="524" t="s">
        <v>217</v>
      </c>
      <c r="AE161" s="524" t="s">
        <v>217</v>
      </c>
      <c r="AF161" s="524" t="s">
        <v>217</v>
      </c>
      <c r="AG161" s="70"/>
      <c r="AH161" s="6"/>
      <c r="AI161" s="243" t="str" cm="1">
        <f t="array" ref="AI161">_xlfn.TEXTJOIN(" ; ",TRUE,_xlfn._xlws.FILTER(V$12:AF$12,V161:AF161="Yes","LoE is never called"))</f>
        <v>Equipment ; ICT ; SOC/ SOC RN ; OBC/ OBC RN ;  FBC/ FBC RN</v>
      </c>
      <c r="AJ161" s="6"/>
      <c r="AK161" s="38"/>
      <c r="AL161" s="6"/>
      <c r="AM161" s="523" cm="1">
        <f t="array" ref="AM161">SUM(IF(ISBLANK(V161:AA161),1,0))</f>
        <v>0</v>
      </c>
      <c r="AN161" s="523" cm="1">
        <f t="array" ref="AN161">SUM(IF(ISBLANK(AD161:AF161),1,0))</f>
        <v>0</v>
      </c>
      <c r="AO161" s="6"/>
      <c r="AP161" s="432"/>
    </row>
    <row r="162" spans="1:42" ht="24.65" customHeight="1" x14ac:dyDescent="0.35">
      <c r="A162" s="80">
        <f t="shared" si="6"/>
        <v>0</v>
      </c>
      <c r="B162" s="6"/>
      <c r="C162" s="418">
        <f t="shared" si="5"/>
        <v>150</v>
      </c>
      <c r="D162" s="237" t="str" cm="1">
        <f t="array" ref="D162">IF(ISERROR(INDEX(I_LoE_Hierachy_L1Name,_xlfn.XMATCH('Input - LOEList (Admin)'!H162,I_LoE_Hierachy_L2Name,0))),"",INDEX(I_LoE_Hierachy_L1Name,_xlfn.XMATCH('Input - LOEList (Admin)'!H162,I_LoE_Hierachy_L2Name,0)))</f>
        <v>Is there evidence for suitable Approvals management?</v>
      </c>
      <c r="E162" s="237" t="str" cm="1">
        <f t="array" ref="E162">IF(ISERROR(INDEX(I_LoE_Hierachy_Case,_xlfn.XMATCH($H162,I_LoE_Hierachy_L2Name,0))),"",INDEX(I_LoE_Hierachy_Case,_xlfn.XMATCH($H162,I_LoE_Hierachy_L2Name,0)))</f>
        <v>Management</v>
      </c>
      <c r="F162" s="238" t="str" cm="1">
        <f t="array" ref="F162">IF(ISERROR(INDEX(I_LoE_Hierachy_L1_Function,_xlfn.XMATCH($H162,I_LoE_Hierachy_L2Name,0))),"",INDEX(I_LoE_Hierachy_L1_Function,_xlfn.XMATCH($H162,I_LoE_Hierachy_L2Name,0)))</f>
        <v>Core - Finance</v>
      </c>
      <c r="G162" s="237" t="str" cm="1">
        <f t="array" ref="G162">IF(ISERROR(INDEX(I_LoE_Hierachy_L2_Function,_xlfn.XMATCH($H162,I_LoE_Hierachy_L2Name,0))),"",INDEX(I_LoE_Hierachy_L2_Function,_xlfn.XMATCH($H162,I_LoE_Hierachy_L2Name,0)))</f>
        <v>Endorsements and Approvals</v>
      </c>
      <c r="H162" s="519" t="str">
        <v>Is there evidence that programme details have been recorded on Digital Approvals Tool (DAT) at least 6 months prior to planned submission date?</v>
      </c>
      <c r="I162" s="236" t="str">
        <f>VLOOKUP($H162,'Input - LOE Hierarchy (Admin)'!$L$13:$R$460,2, FALSE)</f>
        <v>Y</v>
      </c>
      <c r="J162" s="260" t="str">
        <f>VLOOKUP($H162,'Input - LOE Hierarchy (Admin)'!$L$13:$R$460,4, FALSE)</f>
        <v>N</v>
      </c>
      <c r="K162" s="520">
        <f>IFERROR(MATCH($H162,'LOE Hierarchy'!$I$11:$I$460, 0),"")</f>
        <v>430</v>
      </c>
      <c r="L162" s="239" t="str" cm="1">
        <f t="array" ref="L162">IF(ISERROR(INDEX(I_LoE_Hierachy_Evidence_Examples,_xlfn.XMATCH($H162,I_LoE_Hierachy_L2Name,0))),"",INDEX(I_LoE_Hierachy_Evidence_Examples,_xlfn.XMATCH($H162,I_LoE_Hierachy_L2Name,0)))</f>
        <v>Digital Approvals Tool</v>
      </c>
      <c r="M162" s="85"/>
      <c r="N162" s="240" t="str" cm="1">
        <f t="array" ref="N162">INDEX(I_LoE_Hierachy_Guidance_Links,MATCH($H162,LEFT(I_LoE_Hierachy_L2Name,255),0),1)</f>
        <v>Digital Approvals Tool (DAT)  - M98</v>
      </c>
      <c r="O162" s="238" cm="1">
        <f t="array" ref="O162">INDEX(I_LoE_Hierachy_Guidance_Links,MATCH($H162,LEFT(I_LoE_Hierachy_L2Name,255),0),2)</f>
        <v>0</v>
      </c>
      <c r="P162" s="238" cm="1">
        <f t="array" ref="P162">INDEX(I_LoE_Hierachy_Guidance_Links,MATCH($H162,LEFT(I_LoE_Hierachy_L2Name,255),0),3)</f>
        <v>0</v>
      </c>
      <c r="Q162" s="238" cm="1">
        <f t="array" ref="Q162">INDEX(I_LoE_Hierachy_Guidance_Links,MATCH($H162,LEFT(I_LoE_Hierachy_L2Name,255),0),4)</f>
        <v>0</v>
      </c>
      <c r="R162" s="238" cm="1">
        <f t="array" ref="R162">INDEX(I_LoE_Hierachy_Guidance_Links,MATCH($H162,LEFT(I_LoE_Hierachy_L2Name,255),0),5)</f>
        <v>0</v>
      </c>
      <c r="S162" s="238" cm="1">
        <f t="array" ref="S162">INDEX(I_LoE_Hierachy_Guidance_Links,MATCH($H162,LEFT(I_LoE_Hierachy_L2Name,255),0),6)</f>
        <v>0</v>
      </c>
      <c r="T162" s="238" cm="1">
        <f t="array" ref="T162">INDEX(I_LoE_Hierachy_Guidance_Links,MATCH($H162,LEFT(I_LoE_Hierachy_L2Name,255),0),7)</f>
        <v>0</v>
      </c>
      <c r="U162" s="74"/>
      <c r="V162" s="525" t="s">
        <v>217</v>
      </c>
      <c r="W162" s="525" t="s">
        <v>217</v>
      </c>
      <c r="X162" s="525" t="s">
        <v>217</v>
      </c>
      <c r="Y162" s="525" t="s">
        <v>217</v>
      </c>
      <c r="Z162" s="525" t="s">
        <v>217</v>
      </c>
      <c r="AA162" s="525" t="s">
        <v>217</v>
      </c>
      <c r="AB162" s="70"/>
      <c r="AC162" s="6"/>
      <c r="AD162" s="524" t="s">
        <v>217</v>
      </c>
      <c r="AE162" s="524" t="s">
        <v>217</v>
      </c>
      <c r="AF162" s="524" t="s">
        <v>217</v>
      </c>
      <c r="AG162" s="70"/>
      <c r="AH162" s="6"/>
      <c r="AI162" s="243" t="str" cm="1">
        <f t="array" ref="AI162">_xlfn.TEXTJOIN(" ; ",TRUE,_xlfn._xlws.FILTER(V$12:AF$12,V162:AF162="Yes","LoE is never called"))</f>
        <v>Equipment ; ICT ; Infrastructure ; Policy ; Service ; Support ; SOC/ SOC RN ; OBC/ OBC RN ;  FBC/ FBC RN</v>
      </c>
      <c r="AJ162" s="6"/>
      <c r="AK162" s="38"/>
      <c r="AL162" s="6"/>
      <c r="AM162" s="523" cm="1">
        <f t="array" ref="AM162">SUM(IF(ISBLANK(V162:AA162),1,0))</f>
        <v>0</v>
      </c>
      <c r="AN162" s="523" cm="1">
        <f t="array" ref="AN162">SUM(IF(ISBLANK(AD162:AF162),1,0))</f>
        <v>0</v>
      </c>
      <c r="AO162" s="6"/>
      <c r="AP162" s="432"/>
    </row>
    <row r="163" spans="1:42" ht="24.65" customHeight="1" x14ac:dyDescent="0.35">
      <c r="A163" s="80">
        <f t="shared" si="6"/>
        <v>0</v>
      </c>
      <c r="B163" s="6"/>
      <c r="C163" s="418">
        <f t="shared" si="5"/>
        <v>151</v>
      </c>
      <c r="D163" s="237" t="str" cm="1">
        <f t="array" ref="D163">IF(ISERROR(INDEX(I_LoE_Hierachy_L1Name,_xlfn.XMATCH('Input - LOEList (Admin)'!H163,I_LoE_Hierachy_L2Name,0))),"",INDEX(I_LoE_Hierachy_L1Name,_xlfn.XMATCH('Input - LOEList (Admin)'!H163,I_LoE_Hierachy_L2Name,0)))</f>
        <v>Is there evidence for suitable Approvals management?</v>
      </c>
      <c r="E163" s="237" t="str" cm="1">
        <f t="array" ref="E163">IF(ISERROR(INDEX(I_LoE_Hierachy_Case,_xlfn.XMATCH($H163,I_LoE_Hierachy_L2Name,0))),"",INDEX(I_LoE_Hierachy_Case,_xlfn.XMATCH($H163,I_LoE_Hierachy_L2Name,0)))</f>
        <v>Management</v>
      </c>
      <c r="F163" s="238" t="str" cm="1">
        <f t="array" ref="F163">IF(ISERROR(INDEX(I_LoE_Hierachy_L1_Function,_xlfn.XMATCH($H163,I_LoE_Hierachy_L2Name,0))),"",INDEX(I_LoE_Hierachy_L1_Function,_xlfn.XMATCH($H163,I_LoE_Hierachy_L2Name,0)))</f>
        <v>Core - Finance</v>
      </c>
      <c r="G163" s="237" t="str" cm="1">
        <f t="array" ref="G163">IF(ISERROR(INDEX(I_LoE_Hierachy_L2_Function,_xlfn.XMATCH($H163,I_LoE_Hierachy_L2Name,0))),"",INDEX(I_LoE_Hierachy_L2_Function,_xlfn.XMATCH($H163,I_LoE_Hierachy_L2Name,0)))</f>
        <v>Endorsements and Approvals</v>
      </c>
      <c r="H163" s="519" t="str">
        <v>Has the programme provided evidence of the sponsoring Director of Resource's view (in conjunction with the SRO) on the Accounting Officer Standards? Required for Category A and centrally approved Category B cases.</v>
      </c>
      <c r="I163" s="236" t="str">
        <f>VLOOKUP($H163,'Input - LOE Hierarchy (Admin)'!$L$13:$R$460,2, FALSE)</f>
        <v>N</v>
      </c>
      <c r="J163" s="260" t="str">
        <f>VLOOKUP($H163,'Input - LOE Hierarchy (Admin)'!$L$13:$R$460,4, FALSE)</f>
        <v>N</v>
      </c>
      <c r="K163" s="520">
        <f>IFERROR(MATCH($H163,'LOE Hierarchy'!$I$11:$I$460, 0),"")</f>
        <v>432</v>
      </c>
      <c r="L163" s="239" t="str" cm="1">
        <f t="array" ref="L163">IF(ISERROR(INDEX(I_LoE_Hierachy_Evidence_Examples,_xlfn.XMATCH($H163,I_LoE_Hierachy_L2Name,0))),"",INDEX(I_LoE_Hierachy_Evidence_Examples,_xlfn.XMATCH($H163,I_LoE_Hierachy_L2Name,0)))</f>
        <v>E-mail from the sponsoring Director of Resource or their secretariat containing the RAYG rating.</v>
      </c>
      <c r="M163" s="85"/>
      <c r="N163" s="240" t="str" cm="1">
        <f t="array" ref="N163">INDEX(I_LoE_Hierachy_Guidance_Links,MATCH($H163,LEFT(I_LoE_Hierachy_L2Name,255),0),1)</f>
        <v>Accounting Officer  - M99</v>
      </c>
      <c r="O163" s="238" cm="1">
        <f t="array" ref="O163">INDEX(I_LoE_Hierachy_Guidance_Links,MATCH($H163,LEFT(I_LoE_Hierachy_L2Name,255),0),2)</f>
        <v>0</v>
      </c>
      <c r="P163" s="238" cm="1">
        <f t="array" ref="P163">INDEX(I_LoE_Hierachy_Guidance_Links,MATCH($H163,LEFT(I_LoE_Hierachy_L2Name,255),0),3)</f>
        <v>0</v>
      </c>
      <c r="Q163" s="238" cm="1">
        <f t="array" ref="Q163">INDEX(I_LoE_Hierachy_Guidance_Links,MATCH($H163,LEFT(I_LoE_Hierachy_L2Name,255),0),4)</f>
        <v>0</v>
      </c>
      <c r="R163" s="238" cm="1">
        <f t="array" ref="R163">INDEX(I_LoE_Hierachy_Guidance_Links,MATCH($H163,LEFT(I_LoE_Hierachy_L2Name,255),0),5)</f>
        <v>0</v>
      </c>
      <c r="S163" s="238" cm="1">
        <f t="array" ref="S163">INDEX(I_LoE_Hierachy_Guidance_Links,MATCH($H163,LEFT(I_LoE_Hierachy_L2Name,255),0),6)</f>
        <v>0</v>
      </c>
      <c r="T163" s="238" cm="1">
        <f t="array" ref="T163">INDEX(I_LoE_Hierachy_Guidance_Links,MATCH($H163,LEFT(I_LoE_Hierachy_L2Name,255),0),7)</f>
        <v>0</v>
      </c>
      <c r="U163" s="74"/>
      <c r="V163" s="525" t="s">
        <v>217</v>
      </c>
      <c r="W163" s="525" t="s">
        <v>217</v>
      </c>
      <c r="X163" s="525" t="s">
        <v>217</v>
      </c>
      <c r="Y163" s="525" t="s">
        <v>217</v>
      </c>
      <c r="Z163" s="525" t="s">
        <v>217</v>
      </c>
      <c r="AA163" s="525" t="s">
        <v>217</v>
      </c>
      <c r="AB163" s="70"/>
      <c r="AC163" s="6"/>
      <c r="AD163" s="524" t="s">
        <v>217</v>
      </c>
      <c r="AE163" s="524" t="s">
        <v>217</v>
      </c>
      <c r="AF163" s="524" t="s">
        <v>217</v>
      </c>
      <c r="AG163" s="70"/>
      <c r="AH163" s="6"/>
      <c r="AI163" s="243" t="str" cm="1">
        <f t="array" ref="AI163">_xlfn.TEXTJOIN(" ; ",TRUE,_xlfn._xlws.FILTER(V$12:AF$12,V163:AF163="Yes","LoE is never called"))</f>
        <v>Equipment ; ICT ; Infrastructure ; Policy ; Service ; Support ; SOC/ SOC RN ; OBC/ OBC RN ;  FBC/ FBC RN</v>
      </c>
      <c r="AJ163" s="6"/>
      <c r="AK163" s="38"/>
      <c r="AL163" s="6"/>
      <c r="AM163" s="523" cm="1">
        <f t="array" ref="AM163">SUM(IF(ISBLANK(V163:AA163),1,0))</f>
        <v>0</v>
      </c>
      <c r="AN163" s="523" cm="1">
        <f t="array" ref="AN163">SUM(IF(ISBLANK(AD163:AF163),1,0))</f>
        <v>0</v>
      </c>
      <c r="AO163" s="6"/>
      <c r="AP163" s="432"/>
    </row>
    <row r="164" spans="1:42" ht="24.65" customHeight="1" x14ac:dyDescent="0.35">
      <c r="A164" s="80">
        <f t="shared" si="6"/>
        <v>0</v>
      </c>
      <c r="B164" s="6"/>
      <c r="C164" s="418">
        <f t="shared" si="5"/>
        <v>152</v>
      </c>
      <c r="D164" s="237" t="str" cm="1">
        <f t="array" ref="D164">IF(ISERROR(INDEX(I_LoE_Hierachy_L1Name,_xlfn.XMATCH('Input - LOEList (Admin)'!H164,I_LoE_Hierachy_L2Name,0))),"",INDEX(I_LoE_Hierachy_L1Name,_xlfn.XMATCH('Input - LOEList (Admin)'!H164,I_LoE_Hierachy_L2Name,0)))</f>
        <v>Is there evidence for suitable Approvals management?</v>
      </c>
      <c r="E164" s="237" t="str" cm="1">
        <f t="array" ref="E164">IF(ISERROR(INDEX(I_LoE_Hierachy_Case,_xlfn.XMATCH($H164,I_LoE_Hierachy_L2Name,0))),"",INDEX(I_LoE_Hierachy_Case,_xlfn.XMATCH($H164,I_LoE_Hierachy_L2Name,0)))</f>
        <v>Management</v>
      </c>
      <c r="F164" s="238" t="str" cm="1">
        <f t="array" ref="F164">IF(ISERROR(INDEX(I_LoE_Hierachy_L1_Function,_xlfn.XMATCH($H164,I_LoE_Hierachy_L2Name,0))),"",INDEX(I_LoE_Hierachy_L1_Function,_xlfn.XMATCH($H164,I_LoE_Hierachy_L2Name,0)))</f>
        <v>Core - Finance</v>
      </c>
      <c r="G164" s="237" t="str" cm="1">
        <f t="array" ref="G164">IF(ISERROR(INDEX(I_LoE_Hierachy_L2_Function,_xlfn.XMATCH($H164,I_LoE_Hierachy_L2Name,0))),"",INDEX(I_LoE_Hierachy_L2_Function,_xlfn.XMATCH($H164,I_LoE_Hierachy_L2Name,0)))</f>
        <v>Endorsements and Approvals</v>
      </c>
      <c r="H164" s="519" t="str">
        <v>Is there evidence of a record of previous approvals (including standing approvals) and the spend to date?</v>
      </c>
      <c r="I164" s="236" t="str">
        <f>VLOOKUP($H164,'Input - LOE Hierarchy (Admin)'!$L$13:$R$460,2, FALSE)</f>
        <v>N</v>
      </c>
      <c r="J164" s="260" t="str">
        <f>VLOOKUP($H164,'Input - LOE Hierarchy (Admin)'!$L$13:$R$460,4, FALSE)</f>
        <v>N</v>
      </c>
      <c r="K164" s="520">
        <f>IFERROR(MATCH($H164,'LOE Hierarchy'!$I$11:$I$460, 0),"")</f>
        <v>433</v>
      </c>
      <c r="L164" s="239" t="str" cm="1">
        <f t="array" ref="L164">IF(ISERROR(INDEX(I_LoE_Hierachy_Evidence_Examples,_xlfn.XMATCH($H164,I_LoE_Hierachy_L2Name,0))),"",INDEX(I_LoE_Hierachy_Evidence_Examples,_xlfn.XMATCH($H164,I_LoE_Hierachy_L2Name,0)))</f>
        <v>Business Case - Narrative</v>
      </c>
      <c r="M164" s="85"/>
      <c r="N164" s="240" t="str" cm="1">
        <f t="array" ref="N164">INDEX(I_LoE_Hierachy_Guidance_Links,MATCH($H164,LEFT(I_LoE_Hierachy_L2Name,255),0),1)</f>
        <v>3-Stage Approvals  - M100</v>
      </c>
      <c r="O164" s="238" cm="1">
        <f t="array" ref="O164">INDEX(I_LoE_Hierachy_Guidance_Links,MATCH($H164,LEFT(I_LoE_Hierachy_L2Name,255),0),2)</f>
        <v>0</v>
      </c>
      <c r="P164" s="238" cm="1">
        <f t="array" ref="P164">INDEX(I_LoE_Hierachy_Guidance_Links,MATCH($H164,LEFT(I_LoE_Hierachy_L2Name,255),0),3)</f>
        <v>0</v>
      </c>
      <c r="Q164" s="238" cm="1">
        <f t="array" ref="Q164">INDEX(I_LoE_Hierachy_Guidance_Links,MATCH($H164,LEFT(I_LoE_Hierachy_L2Name,255),0),4)</f>
        <v>0</v>
      </c>
      <c r="R164" s="238" cm="1">
        <f t="array" ref="R164">INDEX(I_LoE_Hierachy_Guidance_Links,MATCH($H164,LEFT(I_LoE_Hierachy_L2Name,255),0),5)</f>
        <v>0</v>
      </c>
      <c r="S164" s="238" cm="1">
        <f t="array" ref="S164">INDEX(I_LoE_Hierachy_Guidance_Links,MATCH($H164,LEFT(I_LoE_Hierachy_L2Name,255),0),6)</f>
        <v>0</v>
      </c>
      <c r="T164" s="238" cm="1">
        <f t="array" ref="T164">INDEX(I_LoE_Hierachy_Guidance_Links,MATCH($H164,LEFT(I_LoE_Hierachy_L2Name,255),0),7)</f>
        <v>0</v>
      </c>
      <c r="U164" s="74"/>
      <c r="V164" s="525" t="s">
        <v>217</v>
      </c>
      <c r="W164" s="525" t="s">
        <v>217</v>
      </c>
      <c r="X164" s="525" t="s">
        <v>217</v>
      </c>
      <c r="Y164" s="525" t="s">
        <v>217</v>
      </c>
      <c r="Z164" s="525" t="s">
        <v>217</v>
      </c>
      <c r="AA164" s="525" t="s">
        <v>217</v>
      </c>
      <c r="AB164" s="70"/>
      <c r="AC164" s="6"/>
      <c r="AD164" s="524" t="s">
        <v>217</v>
      </c>
      <c r="AE164" s="524" t="s">
        <v>217</v>
      </c>
      <c r="AF164" s="524" t="s">
        <v>217</v>
      </c>
      <c r="AG164" s="70"/>
      <c r="AH164" s="6"/>
      <c r="AI164" s="243" t="str" cm="1">
        <f t="array" ref="AI164">_xlfn.TEXTJOIN(" ; ",TRUE,_xlfn._xlws.FILTER(V$12:AF$12,V164:AF164="Yes","LoE is never called"))</f>
        <v>Equipment ; ICT ; Infrastructure ; Policy ; Service ; Support ; SOC/ SOC RN ; OBC/ OBC RN ;  FBC/ FBC RN</v>
      </c>
      <c r="AJ164" s="6"/>
      <c r="AK164" s="38"/>
      <c r="AL164" s="6"/>
      <c r="AM164" s="523" cm="1">
        <f t="array" ref="AM164">SUM(IF(ISBLANK(V164:AA164),1,0))</f>
        <v>0</v>
      </c>
      <c r="AN164" s="523" cm="1">
        <f t="array" ref="AN164">SUM(IF(ISBLANK(AD164:AF164),1,0))</f>
        <v>0</v>
      </c>
      <c r="AO164" s="6"/>
      <c r="AP164" s="432"/>
    </row>
    <row r="165" spans="1:42" ht="24.65" customHeight="1" x14ac:dyDescent="0.35">
      <c r="A165" s="80">
        <f t="shared" si="6"/>
        <v>0</v>
      </c>
      <c r="B165" s="6"/>
      <c r="C165" s="418">
        <f t="shared" si="5"/>
        <v>153</v>
      </c>
      <c r="D165" s="237" t="str" cm="1">
        <f t="array" ref="D165">IF(ISERROR(INDEX(I_LoE_Hierachy_L1Name,_xlfn.XMATCH('Input - LOEList (Admin)'!H165,I_LoE_Hierachy_L2Name,0))),"",INDEX(I_LoE_Hierachy_L1Name,_xlfn.XMATCH('Input - LOEList (Admin)'!H165,I_LoE_Hierachy_L2Name,0)))</f>
        <v>Is there evidence for suitable Approvals management?</v>
      </c>
      <c r="E165" s="237" t="str" cm="1">
        <f t="array" ref="E165">IF(ISERROR(INDEX(I_LoE_Hierachy_Case,_xlfn.XMATCH($H165,I_LoE_Hierachy_L2Name,0))),"",INDEX(I_LoE_Hierachy_Case,_xlfn.XMATCH($H165,I_LoE_Hierachy_L2Name,0)))</f>
        <v>Management</v>
      </c>
      <c r="F165" s="238" t="str" cm="1">
        <f t="array" ref="F165">IF(ISERROR(INDEX(I_LoE_Hierachy_L1_Function,_xlfn.XMATCH($H165,I_LoE_Hierachy_L2Name,0))),"",INDEX(I_LoE_Hierachy_L1_Function,_xlfn.XMATCH($H165,I_LoE_Hierachy_L2Name,0)))</f>
        <v>Core - Finance</v>
      </c>
      <c r="G165" s="237" t="str" cm="1">
        <f t="array" ref="G165">IF(ISERROR(INDEX(I_LoE_Hierachy_L2_Function,_xlfn.XMATCH($H165,I_LoE_Hierachy_L2Name,0))),"",INDEX(I_LoE_Hierachy_L2_Function,_xlfn.XMATCH($H165,I_LoE_Hierachy_L2Name,0)))</f>
        <v>Endorsements and Approvals</v>
      </c>
      <c r="H165" s="519" t="str">
        <v>If an approval contains any retrospective elements is there evidence of relevant lessons being identified and reported?</v>
      </c>
      <c r="I165" s="236" t="str">
        <f>VLOOKUP($H165,'Input - LOE Hierarchy (Admin)'!$L$13:$R$460,2, FALSE)</f>
        <v>N</v>
      </c>
      <c r="J165" s="260" t="str">
        <f>VLOOKUP($H165,'Input - LOE Hierarchy (Admin)'!$L$13:$R$460,4, FALSE)</f>
        <v>N</v>
      </c>
      <c r="K165" s="520">
        <f>IFERROR(MATCH($H165,'LOE Hierarchy'!$I$11:$I$460, 0),"")</f>
        <v>434</v>
      </c>
      <c r="L165" s="239" t="str" cm="1">
        <f t="array" ref="L165">IF(ISERROR(INDEX(I_LoE_Hierachy_Evidence_Examples,_xlfn.XMATCH($H165,I_LoE_Hierachy_L2Name,0))),"",INDEX(I_LoE_Hierachy_Evidence_Examples,_xlfn.XMATCH($H165,I_LoE_Hierachy_L2Name,0)))</f>
        <v>Business Case - Narrative</v>
      </c>
      <c r="M165" s="85"/>
      <c r="N165" s="240" t="str" cm="1">
        <f t="array" ref="N165">INDEX(I_LoE_Hierachy_Guidance_Links,MATCH($H165,LEFT(I_LoE_Hierachy_L2Name,255),0),1)</f>
        <v>3-Stage Approvals  - M100</v>
      </c>
      <c r="O165" s="238" cm="1">
        <f t="array" ref="O165">INDEX(I_LoE_Hierachy_Guidance_Links,MATCH($H165,LEFT(I_LoE_Hierachy_L2Name,255),0),2)</f>
        <v>0</v>
      </c>
      <c r="P165" s="238" cm="1">
        <f t="array" ref="P165">INDEX(I_LoE_Hierachy_Guidance_Links,MATCH($H165,LEFT(I_LoE_Hierachy_L2Name,255),0),3)</f>
        <v>0</v>
      </c>
      <c r="Q165" s="238" cm="1">
        <f t="array" ref="Q165">INDEX(I_LoE_Hierachy_Guidance_Links,MATCH($H165,LEFT(I_LoE_Hierachy_L2Name,255),0),4)</f>
        <v>0</v>
      </c>
      <c r="R165" s="238" cm="1">
        <f t="array" ref="R165">INDEX(I_LoE_Hierachy_Guidance_Links,MATCH($H165,LEFT(I_LoE_Hierachy_L2Name,255),0),5)</f>
        <v>0</v>
      </c>
      <c r="S165" s="238" cm="1">
        <f t="array" ref="S165">INDEX(I_LoE_Hierachy_Guidance_Links,MATCH($H165,LEFT(I_LoE_Hierachy_L2Name,255),0),6)</f>
        <v>0</v>
      </c>
      <c r="T165" s="238" cm="1">
        <f t="array" ref="T165">INDEX(I_LoE_Hierachy_Guidance_Links,MATCH($H165,LEFT(I_LoE_Hierachy_L2Name,255),0),7)</f>
        <v>0</v>
      </c>
      <c r="U165" s="74"/>
      <c r="V165" s="525" t="s">
        <v>217</v>
      </c>
      <c r="W165" s="525" t="s">
        <v>217</v>
      </c>
      <c r="X165" s="525" t="s">
        <v>217</v>
      </c>
      <c r="Y165" s="525" t="s">
        <v>217</v>
      </c>
      <c r="Z165" s="525" t="s">
        <v>217</v>
      </c>
      <c r="AA165" s="525" t="s">
        <v>217</v>
      </c>
      <c r="AB165" s="70"/>
      <c r="AC165" s="6"/>
      <c r="AD165" s="524" t="s">
        <v>217</v>
      </c>
      <c r="AE165" s="524" t="s">
        <v>217</v>
      </c>
      <c r="AF165" s="524" t="s">
        <v>217</v>
      </c>
      <c r="AG165" s="70"/>
      <c r="AH165" s="6"/>
      <c r="AI165" s="243" t="str" cm="1">
        <f t="array" ref="AI165">_xlfn.TEXTJOIN(" ; ",TRUE,_xlfn._xlws.FILTER(V$12:AF$12,V165:AF165="Yes","LoE is never called"))</f>
        <v>Equipment ; ICT ; Infrastructure ; Policy ; Service ; Support ; SOC/ SOC RN ; OBC/ OBC RN ;  FBC/ FBC RN</v>
      </c>
      <c r="AJ165" s="6"/>
      <c r="AK165" s="38"/>
      <c r="AL165" s="6"/>
      <c r="AM165" s="523" cm="1">
        <f t="array" ref="AM165">SUM(IF(ISBLANK(V165:AA165),1,0))</f>
        <v>0</v>
      </c>
      <c r="AN165" s="523" cm="1">
        <f t="array" ref="AN165">SUM(IF(ISBLANK(AD165:AF165),1,0))</f>
        <v>0</v>
      </c>
      <c r="AO165" s="6"/>
      <c r="AP165" s="432"/>
    </row>
    <row r="166" spans="1:42" ht="24.65" customHeight="1" x14ac:dyDescent="0.35">
      <c r="A166" s="80">
        <f t="shared" si="6"/>
        <v>0</v>
      </c>
      <c r="B166" s="6"/>
      <c r="C166" s="418">
        <f t="shared" si="5"/>
        <v>154</v>
      </c>
      <c r="D166" s="237" t="str" cm="1">
        <f t="array" ref="D166">IF(ISERROR(INDEX(I_LoE_Hierachy_L1Name,_xlfn.XMATCH('Input - LOEList (Admin)'!H166,I_LoE_Hierachy_L2Name,0))),"",INDEX(I_LoE_Hierachy_L1Name,_xlfn.XMATCH('Input - LOEList (Admin)'!H166,I_LoE_Hierachy_L2Name,0)))</f>
        <v>Is there evidence for suitable Approvals management?</v>
      </c>
      <c r="E166" s="237" t="str" cm="1">
        <f t="array" ref="E166">IF(ISERROR(INDEX(I_LoE_Hierachy_Case,_xlfn.XMATCH($H166,I_LoE_Hierachy_L2Name,0))),"",INDEX(I_LoE_Hierachy_Case,_xlfn.XMATCH($H166,I_LoE_Hierachy_L2Name,0)))</f>
        <v>Management</v>
      </c>
      <c r="F166" s="238" t="str" cm="1">
        <f t="array" ref="F166">IF(ISERROR(INDEX(I_LoE_Hierachy_L1_Function,_xlfn.XMATCH($H166,I_LoE_Hierachy_L2Name,0))),"",INDEX(I_LoE_Hierachy_L1_Function,_xlfn.XMATCH($H166,I_LoE_Hierachy_L2Name,0)))</f>
        <v>Core - Finance</v>
      </c>
      <c r="G166" s="237" t="str" cm="1">
        <f t="array" ref="G166">IF(ISERROR(INDEX(I_LoE_Hierachy_L2_Function,_xlfn.XMATCH($H166,I_LoE_Hierachy_L2Name,0))),"",INDEX(I_LoE_Hierachy_L2_Function,_xlfn.XMATCH($H166,I_LoE_Hierachy_L2Name,0)))</f>
        <v>Endorsements and Approvals</v>
      </c>
      <c r="H166" s="519" t="str">
        <v>If a Review Note is being submitted,  is there evidence of relevant lessons being identified and reported?</v>
      </c>
      <c r="I166" s="236" t="str">
        <f>VLOOKUP($H166,'Input - LOE Hierarchy (Admin)'!$L$13:$R$460,2, FALSE)</f>
        <v>N</v>
      </c>
      <c r="J166" s="260" t="str">
        <f>VLOOKUP($H166,'Input - LOE Hierarchy (Admin)'!$L$13:$R$460,4, FALSE)</f>
        <v>N</v>
      </c>
      <c r="K166" s="520">
        <f>IFERROR(MATCH($H166,'LOE Hierarchy'!$I$11:$I$460, 0),"")</f>
        <v>435</v>
      </c>
      <c r="L166" s="239" t="str" cm="1">
        <f t="array" ref="L166">IF(ISERROR(INDEX(I_LoE_Hierachy_Evidence_Examples,_xlfn.XMATCH($H166,I_LoE_Hierachy_L2Name,0))),"",INDEX(I_LoE_Hierachy_Evidence_Examples,_xlfn.XMATCH($H166,I_LoE_Hierachy_L2Name,0)))</f>
        <v>Review Note - Narrative</v>
      </c>
      <c r="M166" s="85"/>
      <c r="N166" s="240" t="str" cm="1">
        <f t="array" ref="N166">INDEX(I_LoE_Hierachy_Guidance_Links,MATCH($H166,LEFT(I_LoE_Hierachy_L2Name,255),0),1)</f>
        <v>Types of Submission  - M101</v>
      </c>
      <c r="O166" s="238" cm="1">
        <f t="array" ref="O166">INDEX(I_LoE_Hierachy_Guidance_Links,MATCH($H166,LEFT(I_LoE_Hierachy_L2Name,255),0),2)</f>
        <v>0</v>
      </c>
      <c r="P166" s="238" cm="1">
        <f t="array" ref="P166">INDEX(I_LoE_Hierachy_Guidance_Links,MATCH($H166,LEFT(I_LoE_Hierachy_L2Name,255),0),3)</f>
        <v>0</v>
      </c>
      <c r="Q166" s="238" cm="1">
        <f t="array" ref="Q166">INDEX(I_LoE_Hierachy_Guidance_Links,MATCH($H166,LEFT(I_LoE_Hierachy_L2Name,255),0),4)</f>
        <v>0</v>
      </c>
      <c r="R166" s="238" cm="1">
        <f t="array" ref="R166">INDEX(I_LoE_Hierachy_Guidance_Links,MATCH($H166,LEFT(I_LoE_Hierachy_L2Name,255),0),5)</f>
        <v>0</v>
      </c>
      <c r="S166" s="238" cm="1">
        <f t="array" ref="S166">INDEX(I_LoE_Hierachy_Guidance_Links,MATCH($H166,LEFT(I_LoE_Hierachy_L2Name,255),0),6)</f>
        <v>0</v>
      </c>
      <c r="T166" s="238" cm="1">
        <f t="array" ref="T166">INDEX(I_LoE_Hierachy_Guidance_Links,MATCH($H166,LEFT(I_LoE_Hierachy_L2Name,255),0),7)</f>
        <v>0</v>
      </c>
      <c r="U166" s="74"/>
      <c r="V166" s="525" t="s">
        <v>217</v>
      </c>
      <c r="W166" s="525" t="s">
        <v>217</v>
      </c>
      <c r="X166" s="525" t="s">
        <v>217</v>
      </c>
      <c r="Y166" s="525" t="s">
        <v>217</v>
      </c>
      <c r="Z166" s="525" t="s">
        <v>217</v>
      </c>
      <c r="AA166" s="525" t="s">
        <v>217</v>
      </c>
      <c r="AB166" s="70"/>
      <c r="AC166" s="6"/>
      <c r="AD166" s="524" t="s">
        <v>217</v>
      </c>
      <c r="AE166" s="524" t="s">
        <v>217</v>
      </c>
      <c r="AF166" s="524" t="s">
        <v>217</v>
      </c>
      <c r="AG166" s="70"/>
      <c r="AH166" s="6"/>
      <c r="AI166" s="243" t="str" cm="1">
        <f t="array" ref="AI166">_xlfn.TEXTJOIN(" ; ",TRUE,_xlfn._xlws.FILTER(V$12:AF$12,V166:AF166="Yes","LoE is never called"))</f>
        <v>Equipment ; ICT ; Infrastructure ; Policy ; Service ; Support ; SOC/ SOC RN ; OBC/ OBC RN ;  FBC/ FBC RN</v>
      </c>
      <c r="AJ166" s="6"/>
      <c r="AK166" s="38"/>
      <c r="AL166" s="6"/>
      <c r="AM166" s="523" cm="1">
        <f t="array" ref="AM166">SUM(IF(ISBLANK(V166:AA166),1,0))</f>
        <v>0</v>
      </c>
      <c r="AN166" s="523" cm="1">
        <f t="array" ref="AN166">SUM(IF(ISBLANK(AD166:AF166),1,0))</f>
        <v>0</v>
      </c>
      <c r="AO166" s="6"/>
      <c r="AP166" s="432"/>
    </row>
    <row r="167" spans="1:42" ht="24.65" customHeight="1" x14ac:dyDescent="0.35">
      <c r="A167" s="80">
        <f t="shared" si="6"/>
        <v>0</v>
      </c>
      <c r="B167" s="6"/>
      <c r="C167" s="418">
        <f t="shared" si="5"/>
        <v>155</v>
      </c>
      <c r="D167" s="237" t="str" cm="1">
        <f t="array" ref="D167">IF(ISERROR(INDEX(I_LoE_Hierachy_L1Name,_xlfn.XMATCH('Input - LOEList (Admin)'!H167,I_LoE_Hierachy_L2Name,0))),"",INDEX(I_LoE_Hierachy_L1Name,_xlfn.XMATCH('Input - LOEList (Admin)'!H167,I_LoE_Hierachy_L2Name,0)))</f>
        <v>Is there evidence for suitable Approvals management?</v>
      </c>
      <c r="E167" s="237" t="str" cm="1">
        <f t="array" ref="E167">IF(ISERROR(INDEX(I_LoE_Hierachy_Case,_xlfn.XMATCH($H167,I_LoE_Hierachy_L2Name,0))),"",INDEX(I_LoE_Hierachy_Case,_xlfn.XMATCH($H167,I_LoE_Hierachy_L2Name,0)))</f>
        <v>Management</v>
      </c>
      <c r="F167" s="238" t="str" cm="1">
        <f t="array" ref="F167">IF(ISERROR(INDEX(I_LoE_Hierachy_L1_Function,_xlfn.XMATCH($H167,I_LoE_Hierachy_L2Name,0))),"",INDEX(I_LoE_Hierachy_L1_Function,_xlfn.XMATCH($H167,I_LoE_Hierachy_L2Name,0)))</f>
        <v>Core - Finance</v>
      </c>
      <c r="G167" s="237" t="str" cm="1">
        <f t="array" ref="G167">IF(ISERROR(INDEX(I_LoE_Hierachy_L2_Function,_xlfn.XMATCH($H167,I_LoE_Hierachy_L2Name,0))),"",INDEX(I_LoE_Hierachy_L2_Function,_xlfn.XMATCH($H167,I_LoE_Hierachy_L2Name,0)))</f>
        <v>Endorsements and Approvals</v>
      </c>
      <c r="H167" s="519" t="str">
        <v>Is there evidence of suitable assurance and approvals management?</v>
      </c>
      <c r="I167" s="236" t="str">
        <f>VLOOKUP($H167,'Input - LOE Hierarchy (Admin)'!$L$13:$R$460,2, FALSE)</f>
        <v>Y</v>
      </c>
      <c r="J167" s="260" t="str">
        <f>VLOOKUP($H167,'Input - LOE Hierarchy (Admin)'!$L$13:$R$460,4, FALSE)</f>
        <v>N</v>
      </c>
      <c r="K167" s="520">
        <f>IFERROR(MATCH($H167,'LOE Hierarchy'!$I$11:$I$460, 0),"")</f>
        <v>436</v>
      </c>
      <c r="L167" s="239" t="str" cm="1">
        <f t="array" ref="L167">IF(ISERROR(INDEX(I_LoE_Hierachy_Evidence_Examples,_xlfn.XMATCH($H167,I_LoE_Hierachy_L2Name,0))),"",INDEX(I_LoE_Hierachy_Evidence_Examples,_xlfn.XMATCH($H167,I_LoE_Hierachy_L2Name,0)))</f>
        <v>Integrated Assurance and Approvals Plan (IAAP)</v>
      </c>
      <c r="M167" s="85"/>
      <c r="N167" s="240" t="str" cm="1">
        <f t="array" ref="N167">INDEX(I_LoE_Hierachy_Guidance_Links,MATCH($H167,LEFT(I_LoE_Hierachy_L2Name,255),0),1)</f>
        <v>Integrated Assurance and Approval Plan (IAAP) - M102</v>
      </c>
      <c r="O167" s="238" cm="1">
        <f t="array" ref="O167">INDEX(I_LoE_Hierachy_Guidance_Links,MATCH($H167,LEFT(I_LoE_Hierachy_L2Name,255),0),2)</f>
        <v>0</v>
      </c>
      <c r="P167" s="238" cm="1">
        <f t="array" ref="P167">INDEX(I_LoE_Hierachy_Guidance_Links,MATCH($H167,LEFT(I_LoE_Hierachy_L2Name,255),0),3)</f>
        <v>0</v>
      </c>
      <c r="Q167" s="238" cm="1">
        <f t="array" ref="Q167">INDEX(I_LoE_Hierachy_Guidance_Links,MATCH($H167,LEFT(I_LoE_Hierachy_L2Name,255),0),4)</f>
        <v>0</v>
      </c>
      <c r="R167" s="238" cm="1">
        <f t="array" ref="R167">INDEX(I_LoE_Hierachy_Guidance_Links,MATCH($H167,LEFT(I_LoE_Hierachy_L2Name,255),0),5)</f>
        <v>0</v>
      </c>
      <c r="S167" s="238" cm="1">
        <f t="array" ref="S167">INDEX(I_LoE_Hierachy_Guidance_Links,MATCH($H167,LEFT(I_LoE_Hierachy_L2Name,255),0),6)</f>
        <v>0</v>
      </c>
      <c r="T167" s="238" cm="1">
        <f t="array" ref="T167">INDEX(I_LoE_Hierachy_Guidance_Links,MATCH($H167,LEFT(I_LoE_Hierachy_L2Name,255),0),7)</f>
        <v>0</v>
      </c>
      <c r="U167" s="74"/>
      <c r="V167" s="525" t="s">
        <v>217</v>
      </c>
      <c r="W167" s="525" t="s">
        <v>217</v>
      </c>
      <c r="X167" s="525" t="s">
        <v>217</v>
      </c>
      <c r="Y167" s="525" t="s">
        <v>217</v>
      </c>
      <c r="Z167" s="525" t="s">
        <v>217</v>
      </c>
      <c r="AA167" s="525" t="s">
        <v>217</v>
      </c>
      <c r="AB167" s="70"/>
      <c r="AC167" s="6"/>
      <c r="AD167" s="524" t="s">
        <v>217</v>
      </c>
      <c r="AE167" s="524" t="s">
        <v>217</v>
      </c>
      <c r="AF167" s="524" t="s">
        <v>217</v>
      </c>
      <c r="AG167" s="70"/>
      <c r="AH167" s="6"/>
      <c r="AI167" s="243" t="str" cm="1">
        <f t="array" ref="AI167">_xlfn.TEXTJOIN(" ; ",TRUE,_xlfn._xlws.FILTER(V$12:AF$12,V167:AF167="Yes","LoE is never called"))</f>
        <v>Equipment ; ICT ; Infrastructure ; Policy ; Service ; Support ; SOC/ SOC RN ; OBC/ OBC RN ;  FBC/ FBC RN</v>
      </c>
      <c r="AJ167" s="6"/>
      <c r="AK167" s="38"/>
      <c r="AL167" s="6"/>
      <c r="AM167" s="523" cm="1">
        <f t="array" ref="AM167">SUM(IF(ISBLANK(V167:AA167),1,0))</f>
        <v>0</v>
      </c>
      <c r="AN167" s="523" cm="1">
        <f t="array" ref="AN167">SUM(IF(ISBLANK(AD167:AF167),1,0))</f>
        <v>0</v>
      </c>
      <c r="AO167" s="6"/>
      <c r="AP167" s="432"/>
    </row>
    <row r="168" spans="1:42" ht="24.65" customHeight="1" x14ac:dyDescent="0.35">
      <c r="A168" s="80">
        <f t="shared" si="6"/>
        <v>0</v>
      </c>
      <c r="B168" s="6"/>
      <c r="C168" s="456">
        <f>C167+1</f>
        <v>156</v>
      </c>
      <c r="D168" s="237" t="str" cm="1">
        <f t="array" ref="D168">IF(ISERROR(INDEX(I_LoE_Hierachy_L1Name,_xlfn.XMATCH('Input - LOEList (Admin)'!H168,I_LoE_Hierachy_L2Name,0))),"",INDEX(I_LoE_Hierachy_L1Name,_xlfn.XMATCH('Input - LOEList (Admin)'!H168,I_LoE_Hierachy_L2Name,0)))</f>
        <v>Is there evidence for suitable Approvals management?</v>
      </c>
      <c r="E168" s="237" t="str" cm="1">
        <f t="array" ref="E168">IF(ISERROR(INDEX(I_LoE_Hierachy_Case,_xlfn.XMATCH($H168,I_LoE_Hierachy_L2Name,0))),"",INDEX(I_LoE_Hierachy_Case,_xlfn.XMATCH($H168,I_LoE_Hierachy_L2Name,0)))</f>
        <v>Management</v>
      </c>
      <c r="F168" s="238" t="str" cm="1">
        <f t="array" ref="F168">IF(ISERROR(INDEX(I_LoE_Hierachy_L1_Function,_xlfn.XMATCH($H168,I_LoE_Hierachy_L2Name,0))),"",INDEX(I_LoE_Hierachy_L1_Function,_xlfn.XMATCH($H168,I_LoE_Hierachy_L2Name,0)))</f>
        <v>Core - Finance</v>
      </c>
      <c r="G168" s="237" t="str" cm="1">
        <f t="array" ref="G168">IF(ISERROR(INDEX(I_LoE_Hierachy_L2_Function,_xlfn.XMATCH($H168,I_LoE_Hierachy_L2Name,0))),"",INDEX(I_LoE_Hierachy_L2_Function,_xlfn.XMATCH($H168,I_LoE_Hierachy_L2Name,0)))</f>
        <v>Endorsements and Approvals</v>
      </c>
      <c r="H168" s="248" t="str">
        <v>Is there evidence that the business case is following JSP 655 guidance?</v>
      </c>
      <c r="I168" s="236" t="str">
        <f>VLOOKUP($H168,'Input - LOE Hierarchy (Admin)'!$L$13:$R$460,2, FALSE)</f>
        <v>Y</v>
      </c>
      <c r="J168" s="260" t="str">
        <f>VLOOKUP($H168,'Input - LOE Hierarchy (Admin)'!$L$13:$R$460,4, FALSE)</f>
        <v>N</v>
      </c>
      <c r="K168" s="520">
        <f>IFERROR(MATCH($H168,'LOE Hierarchy'!$I$11:$I$460, 0),"")</f>
        <v>439</v>
      </c>
      <c r="L168" s="239" t="str" cm="1">
        <f t="array" ref="L168">IF(ISERROR(INDEX(I_LoE_Hierachy_Evidence_Examples,_xlfn.XMATCH($H168,I_LoE_Hierachy_L2Name,0))),"",INDEX(I_LoE_Hierachy_Evidence_Examples,_xlfn.XMATCH($H168,I_LoE_Hierachy_L2Name,0)))</f>
        <v>Email - Business Case manager confirmation of JSP 655 compliance</v>
      </c>
      <c r="M168" s="85"/>
      <c r="N168" s="241" t="str" cm="1">
        <f t="array" ref="N168">INDEX(I_LoE_Hierachy_Guidance_Links,MATCH($H168,LEFT(I_LoE_Hierachy_L2Name,255),0),1)</f>
        <v>JSP 655  - M104</v>
      </c>
      <c r="O168" s="242" cm="1">
        <f t="array" ref="O168">INDEX(I_LoE_Hierachy_Guidance_Links,MATCH($H168,LEFT(I_LoE_Hierachy_L2Name,255),0),2)</f>
        <v>0</v>
      </c>
      <c r="P168" s="242" cm="1">
        <f t="array" ref="P168">INDEX(I_LoE_Hierachy_Guidance_Links,MATCH($H168,LEFT(I_LoE_Hierachy_L2Name,255),0),3)</f>
        <v>0</v>
      </c>
      <c r="Q168" s="242" cm="1">
        <f t="array" ref="Q168">INDEX(I_LoE_Hierachy_Guidance_Links,MATCH($H168,LEFT(I_LoE_Hierachy_L2Name,255),0),4)</f>
        <v>0</v>
      </c>
      <c r="R168" s="242" cm="1">
        <f t="array" ref="R168">INDEX(I_LoE_Hierachy_Guidance_Links,MATCH($H168,LEFT(I_LoE_Hierachy_L2Name,255),0),5)</f>
        <v>0</v>
      </c>
      <c r="S168" s="242" cm="1">
        <f t="array" ref="S168">INDEX(I_LoE_Hierachy_Guidance_Links,MATCH($H168,LEFT(I_LoE_Hierachy_L2Name,255),0),6)</f>
        <v>0</v>
      </c>
      <c r="T168" s="242" cm="1">
        <f t="array" ref="T168">INDEX(I_LoE_Hierachy_Guidance_Links,MATCH($H168,LEFT(I_LoE_Hierachy_L2Name,255),0),7)</f>
        <v>0</v>
      </c>
      <c r="U168" s="74"/>
      <c r="V168" s="526" t="s">
        <v>217</v>
      </c>
      <c r="W168" s="526" t="s">
        <v>217</v>
      </c>
      <c r="X168" s="526" t="s">
        <v>217</v>
      </c>
      <c r="Y168" s="526" t="s">
        <v>217</v>
      </c>
      <c r="Z168" s="526" t="s">
        <v>217</v>
      </c>
      <c r="AA168" s="526" t="s">
        <v>217</v>
      </c>
      <c r="AB168" s="70"/>
      <c r="AC168" s="6"/>
      <c r="AD168" s="524" t="s">
        <v>217</v>
      </c>
      <c r="AE168" s="524" t="s">
        <v>217</v>
      </c>
      <c r="AF168" s="527" t="s">
        <v>217</v>
      </c>
      <c r="AG168" s="70"/>
      <c r="AH168" s="6"/>
      <c r="AI168" s="528" t="str" cm="1">
        <f t="array" ref="AI168">_xlfn.TEXTJOIN(" ; ",TRUE,_xlfn._xlws.FILTER(V$12:AF$12,V168:AF168="Yes","LoE is never called"))</f>
        <v>Equipment ; ICT ; Infrastructure ; Policy ; Service ; Support ; SOC/ SOC RN ; OBC/ OBC RN ;  FBC/ FBC RN</v>
      </c>
      <c r="AJ168" s="6"/>
      <c r="AK168" s="38"/>
      <c r="AL168" s="6"/>
      <c r="AM168" s="523" cm="1">
        <f t="array" ref="AM168">SUM(IF(ISBLANK(V168:AA168),1,0))</f>
        <v>0</v>
      </c>
      <c r="AN168" s="523" cm="1">
        <f t="array" ref="AN168">SUM(IF(ISBLANK(AD168:AF168),1,0))</f>
        <v>0</v>
      </c>
      <c r="AO168" s="6"/>
      <c r="AP168" s="432"/>
    </row>
    <row r="169" spans="1:42" ht="24.65" customHeight="1" x14ac:dyDescent="0.35">
      <c r="A169" s="80">
        <f t="shared" ref="A169" si="7">SUM(AM169:AN169)</f>
        <v>0</v>
      </c>
      <c r="B169" s="6"/>
      <c r="C169" s="456">
        <f>C168+1</f>
        <v>157</v>
      </c>
      <c r="D169" s="237" t="str" cm="1">
        <f t="array" ref="D169">IF(ISERROR(INDEX(I_LoE_Hierachy_L1Name,_xlfn.XMATCH('Input - LOEList (Admin)'!H169,I_LoE_Hierachy_L2Name,0))),"",INDEX(I_LoE_Hierachy_L1Name,_xlfn.XMATCH('Input - LOEList (Admin)'!H169,I_LoE_Hierachy_L2Name,0)))</f>
        <v>Is there evidence for suitable Approvals management?</v>
      </c>
      <c r="E169" s="237" t="str" cm="1">
        <f t="array" ref="E169">IF(ISERROR(INDEX(I_LoE_Hierachy_Case,_xlfn.XMATCH($H169,I_LoE_Hierachy_L2Name,0))),"",INDEX(I_LoE_Hierachy_Case,_xlfn.XMATCH($H169,I_LoE_Hierachy_L2Name,0)))</f>
        <v>Management</v>
      </c>
      <c r="F169" s="238" t="str" cm="1">
        <f t="array" ref="F169">IF(ISERROR(INDEX(I_LoE_Hierachy_L1_Function,_xlfn.XMATCH($H169,I_LoE_Hierachy_L2Name,0))),"",INDEX(I_LoE_Hierachy_L1_Function,_xlfn.XMATCH($H169,I_LoE_Hierachy_L2Name,0)))</f>
        <v>Core - Finance</v>
      </c>
      <c r="G169" s="237" t="str" cm="1">
        <f t="array" ref="G169">IF(ISERROR(INDEX(I_LoE_Hierachy_L2_Function,_xlfn.XMATCH($H169,I_LoE_Hierachy_L2Name,0))),"",INDEX(I_LoE_Hierachy_L2_Function,_xlfn.XMATCH($H169,I_LoE_Hierachy_L2Name,0)))</f>
        <v>Endorsements and Approvals</v>
      </c>
      <c r="H169" s="248" t="str">
        <v>If Standing Approval (standing financial delegation) is being used, is there evidence that the Standing Approval funding limit has been calculated correctly?</v>
      </c>
      <c r="I169" s="236" t="str">
        <f>VLOOKUP($H169,'Input - LOE Hierarchy (Admin)'!$L$13:$R$460,2, FALSE)</f>
        <v>N</v>
      </c>
      <c r="J169" s="260" t="str">
        <f>VLOOKUP($H169,'Input - LOE Hierarchy (Admin)'!$L$13:$R$460,4, FALSE)</f>
        <v>N</v>
      </c>
      <c r="K169" s="520">
        <f>IFERROR(MATCH($H169,'LOE Hierarchy'!$I$11:$I$460, 0),"")</f>
        <v>442</v>
      </c>
      <c r="L169" s="239" t="str" cm="1">
        <f t="array" ref="L169">IF(ISERROR(INDEX(I_LoE_Hierachy_Evidence_Examples,_xlfn.XMATCH($H169,I_LoE_Hierachy_L2Name,0))),"",INDEX(I_LoE_Hierachy_Evidence_Examples,_xlfn.XMATCH($H169,I_LoE_Hierachy_L2Name,0)))</f>
        <v xml:space="preserve">Previous Business Cases / Correspondence </v>
      </c>
      <c r="M169" s="85"/>
      <c r="N169" s="241" t="str" cm="1">
        <f t="array" ref="N169">INDEX(I_LoE_Hierachy_Guidance_Links,MATCH($H169,LEFT(I_LoE_Hierachy_L2Name,255),0),1)</f>
        <v>Standing Approvals  - M107</v>
      </c>
      <c r="O169" s="242" cm="1">
        <f t="array" ref="O169">INDEX(I_LoE_Hierachy_Guidance_Links,MATCH($H169,LEFT(I_LoE_Hierachy_L2Name,255),0),2)</f>
        <v>0</v>
      </c>
      <c r="P169" s="242" cm="1">
        <f t="array" ref="P169">INDEX(I_LoE_Hierachy_Guidance_Links,MATCH($H169,LEFT(I_LoE_Hierachy_L2Name,255),0),3)</f>
        <v>0</v>
      </c>
      <c r="Q169" s="242" cm="1">
        <f t="array" ref="Q169">INDEX(I_LoE_Hierachy_Guidance_Links,MATCH($H169,LEFT(I_LoE_Hierachy_L2Name,255),0),4)</f>
        <v>0</v>
      </c>
      <c r="R169" s="242" cm="1">
        <f t="array" ref="R169">INDEX(I_LoE_Hierachy_Guidance_Links,MATCH($H169,LEFT(I_LoE_Hierachy_L2Name,255),0),5)</f>
        <v>0</v>
      </c>
      <c r="S169" s="242" cm="1">
        <f t="array" ref="S169">INDEX(I_LoE_Hierachy_Guidance_Links,MATCH($H169,LEFT(I_LoE_Hierachy_L2Name,255),0),6)</f>
        <v>0</v>
      </c>
      <c r="T169" s="242" cm="1">
        <f t="array" ref="T169">INDEX(I_LoE_Hierachy_Guidance_Links,MATCH($H169,LEFT(I_LoE_Hierachy_L2Name,255),0),7)</f>
        <v>0</v>
      </c>
      <c r="U169" s="74"/>
      <c r="V169" s="526" t="s">
        <v>217</v>
      </c>
      <c r="W169" s="526" t="s">
        <v>217</v>
      </c>
      <c r="X169" s="526" t="s">
        <v>217</v>
      </c>
      <c r="Y169" s="526" t="s">
        <v>217</v>
      </c>
      <c r="Z169" s="526" t="s">
        <v>217</v>
      </c>
      <c r="AA169" s="526" t="s">
        <v>217</v>
      </c>
      <c r="AB169" s="70"/>
      <c r="AC169" s="6"/>
      <c r="AD169" s="524" t="s">
        <v>217</v>
      </c>
      <c r="AE169" s="524" t="s">
        <v>217</v>
      </c>
      <c r="AF169" s="527" t="s">
        <v>217</v>
      </c>
      <c r="AG169" s="70"/>
      <c r="AH169" s="6"/>
      <c r="AI169" s="528" t="str" cm="1">
        <f t="array" ref="AI169">_xlfn.TEXTJOIN(" ; ",TRUE,_xlfn._xlws.FILTER(V$12:AF$12,V169:AF169="Yes","LoE is never called"))</f>
        <v>Equipment ; ICT ; Infrastructure ; Policy ; Service ; Support ; SOC/ SOC RN ; OBC/ OBC RN ;  FBC/ FBC RN</v>
      </c>
      <c r="AJ169" s="6"/>
      <c r="AK169" s="38"/>
      <c r="AL169" s="6"/>
      <c r="AM169" s="523" cm="1">
        <f t="array" ref="AM169">SUM(IF(ISBLANK(V169:AA169),1,0))</f>
        <v>0</v>
      </c>
      <c r="AN169" s="523" cm="1">
        <f t="array" ref="AN169">SUM(IF(ISBLANK(AD169:AF169),1,0))</f>
        <v>0</v>
      </c>
      <c r="AO169" s="6"/>
      <c r="AP169" s="432"/>
    </row>
    <row r="170" spans="1:42" ht="24.65" customHeight="1" x14ac:dyDescent="0.35">
      <c r="A170" s="80">
        <f t="shared" ref="A170:A171" si="8">SUM(AM170:AN170)</f>
        <v>0</v>
      </c>
      <c r="B170" s="6"/>
      <c r="C170" s="456">
        <f t="shared" ref="C170" si="9">C169+1</f>
        <v>158</v>
      </c>
      <c r="D170" s="529" t="str" cm="1">
        <f t="array" ref="D170">IF(ISERROR(INDEX(I_LoE_Hierachy_L1Name,_xlfn.XMATCH('Input - LOEList (Admin)'!H170,I_LoE_Hierachy_L2Name,0))),"",INDEX(I_LoE_Hierachy_L1Name,_xlfn.XMATCH('Input - LOEList (Admin)'!H170,I_LoE_Hierachy_L2Name,0)))</f>
        <v>Is there evidence for suitable Approvals management?</v>
      </c>
      <c r="E170" s="529" t="str" cm="1">
        <f t="array" ref="E170">IF(ISERROR(INDEX(I_LoE_Hierachy_Case,_xlfn.XMATCH($H170,I_LoE_Hierachy_L2Name,0))),"",INDEX(I_LoE_Hierachy_Case,_xlfn.XMATCH($H170,I_LoE_Hierachy_L2Name,0)))</f>
        <v>Management</v>
      </c>
      <c r="F170" s="242" t="str" cm="1">
        <f t="array" ref="F170">IF(ISERROR(INDEX(I_LoE_Hierachy_L1_Function,_xlfn.XMATCH($H170,I_LoE_Hierachy_L2Name,0))),"",INDEX(I_LoE_Hierachy_L1_Function,_xlfn.XMATCH($H170,I_LoE_Hierachy_L2Name,0)))</f>
        <v>Core - Finance</v>
      </c>
      <c r="G170" s="529" t="str" cm="1">
        <f t="array" ref="G170">IF(ISERROR(INDEX(I_LoE_Hierachy_L2_Function,_xlfn.XMATCH($H170,I_LoE_Hierachy_L2Name,0))),"",INDEX(I_LoE_Hierachy_L2_Function,_xlfn.XMATCH($H170,I_LoE_Hierachy_L2Name,0)))</f>
        <v>Project  Management</v>
      </c>
      <c r="H170" s="248" t="str">
        <v>Is there evidence of a suitably mature communication requirement and plan for meeting these requirements? E.g. staff and trade union engagement, cross government co-ordination, ministerial announcements, etc.</v>
      </c>
      <c r="I170" s="249" t="str">
        <f>VLOOKUP($H170,'Input - LOE Hierarchy (Admin)'!$L$13:$R$460,2, FALSE)</f>
        <v>N</v>
      </c>
      <c r="J170" s="261" t="str">
        <f>VLOOKUP($H170,'Input - LOE Hierarchy (Admin)'!$L$13:$R$460,4, FALSE)</f>
        <v>N</v>
      </c>
      <c r="K170" s="520">
        <f>IFERROR(MATCH($H170,'LOE Hierarchy'!$I$11:$I$460, 0),"")</f>
        <v>443</v>
      </c>
      <c r="L170" s="250" t="str" cm="1">
        <f t="array" ref="L170">IF(ISERROR(INDEX(I_LoE_Hierachy_Evidence_Examples,_xlfn.XMATCH($H170,I_LoE_Hierachy_L2Name,0))),"",INDEX(I_LoE_Hierachy_Evidence_Examples,_xlfn.XMATCH($H170,I_LoE_Hierachy_L2Name,0)))</f>
        <v>Project Management Plan (PMP)
Business Case - Presentation &amp; Handling Narrative</v>
      </c>
      <c r="M170" s="85"/>
      <c r="N170" s="241" t="str" cm="1">
        <f t="array" ref="N170">INDEX(I_LoE_Hierachy_Guidance_Links,MATCH($H170,LEFT(I_LoE_Hierachy_L2Name,255),0),1)</f>
        <v>Project Management Products - M108</v>
      </c>
      <c r="O170" s="242" cm="1">
        <f t="array" ref="O170">INDEX(I_LoE_Hierachy_Guidance_Links,MATCH($H170,LEFT(I_LoE_Hierachy_L2Name,255),0),2)</f>
        <v>0</v>
      </c>
      <c r="P170" s="242" cm="1">
        <f t="array" ref="P170">INDEX(I_LoE_Hierachy_Guidance_Links,MATCH($H170,LEFT(I_LoE_Hierachy_L2Name,255),0),3)</f>
        <v>0</v>
      </c>
      <c r="Q170" s="242" cm="1">
        <f t="array" ref="Q170">INDEX(I_LoE_Hierachy_Guidance_Links,MATCH($H170,LEFT(I_LoE_Hierachy_L2Name,255),0),4)</f>
        <v>0</v>
      </c>
      <c r="R170" s="242" cm="1">
        <f t="array" ref="R170">INDEX(I_LoE_Hierachy_Guidance_Links,MATCH($H170,LEFT(I_LoE_Hierachy_L2Name,255),0),5)</f>
        <v>0</v>
      </c>
      <c r="S170" s="242" cm="1">
        <f t="array" ref="S170">INDEX(I_LoE_Hierachy_Guidance_Links,MATCH($H170,LEFT(I_LoE_Hierachy_L2Name,255),0),6)</f>
        <v>0</v>
      </c>
      <c r="T170" s="242" cm="1">
        <f t="array" ref="T170">INDEX(I_LoE_Hierachy_Guidance_Links,MATCH($H170,LEFT(I_LoE_Hierachy_L2Name,255),0),7)</f>
        <v>0</v>
      </c>
      <c r="U170" s="74"/>
      <c r="V170" s="526" t="s">
        <v>217</v>
      </c>
      <c r="W170" s="526" t="s">
        <v>217</v>
      </c>
      <c r="X170" s="526" t="s">
        <v>217</v>
      </c>
      <c r="Y170" s="526" t="s">
        <v>217</v>
      </c>
      <c r="Z170" s="526" t="s">
        <v>217</v>
      </c>
      <c r="AA170" s="526" t="s">
        <v>217</v>
      </c>
      <c r="AB170" s="70"/>
      <c r="AC170" s="6"/>
      <c r="AD170" s="527" t="s">
        <v>217</v>
      </c>
      <c r="AE170" s="527" t="s">
        <v>217</v>
      </c>
      <c r="AF170" s="527" t="s">
        <v>217</v>
      </c>
      <c r="AG170" s="70"/>
      <c r="AH170" s="6"/>
      <c r="AI170" s="528" t="str" cm="1">
        <f t="array" ref="AI170">_xlfn.TEXTJOIN(" ; ",TRUE,_xlfn._xlws.FILTER(V$12:AF$12,V170:AF170="Yes","LoE is never called"))</f>
        <v>Equipment ; ICT ; Infrastructure ; Policy ; Service ; Support ; SOC/ SOC RN ; OBC/ OBC RN ;  FBC/ FBC RN</v>
      </c>
      <c r="AJ170" s="6"/>
      <c r="AK170" s="38"/>
      <c r="AL170" s="6"/>
      <c r="AM170" s="523" cm="1">
        <f t="array" ref="AM170">SUM(IF(ISBLANK(V170:AA170),1,0))</f>
        <v>0</v>
      </c>
      <c r="AN170" s="523" cm="1">
        <f t="array" ref="AN170">SUM(IF(ISBLANK(AD170:AF170),1,0))</f>
        <v>0</v>
      </c>
      <c r="AO170" s="6"/>
      <c r="AP170" s="432"/>
    </row>
    <row r="171" spans="1:42" ht="24.65" customHeight="1" x14ac:dyDescent="0.35">
      <c r="A171" s="38">
        <f t="shared" si="8"/>
        <v>9</v>
      </c>
      <c r="B171" s="6"/>
      <c r="C171" s="247"/>
      <c r="D171" s="251"/>
      <c r="E171" s="251"/>
      <c r="F171" s="252"/>
      <c r="G171" s="251"/>
      <c r="H171" s="251">
        <v>0</v>
      </c>
      <c r="I171" s="251"/>
      <c r="J171" s="251"/>
      <c r="K171" s="253"/>
      <c r="L171" s="252"/>
      <c r="M171" s="254"/>
      <c r="N171" s="252"/>
      <c r="O171" s="252"/>
      <c r="P171" s="252"/>
      <c r="Q171" s="252"/>
      <c r="R171" s="252"/>
      <c r="S171" s="252"/>
      <c r="T171" s="252"/>
      <c r="U171" s="255"/>
      <c r="V171" s="256"/>
      <c r="W171" s="256"/>
      <c r="X171" s="256"/>
      <c r="Y171" s="256"/>
      <c r="Z171" s="256"/>
      <c r="AA171" s="256"/>
      <c r="AB171" s="257"/>
      <c r="AC171" s="258"/>
      <c r="AD171" s="259"/>
      <c r="AE171" s="259"/>
      <c r="AF171" s="259"/>
      <c r="AG171" s="70"/>
      <c r="AH171" s="6"/>
      <c r="AI171" s="528"/>
      <c r="AJ171" s="6"/>
      <c r="AK171" s="38"/>
      <c r="AL171" s="6"/>
      <c r="AM171" s="523" cm="1">
        <f t="array" ref="AM171">SUM(IF(ISBLANK(V171:AA171),1,0))</f>
        <v>6</v>
      </c>
      <c r="AN171" s="523" cm="1">
        <f t="array" ref="AN171">SUM(IF(ISBLANK(AD171:AF171),1,0))</f>
        <v>3</v>
      </c>
      <c r="AO171" s="6"/>
      <c r="AP171" s="432"/>
    </row>
    <row r="172" spans="1:42" ht="24.65" customHeight="1" x14ac:dyDescent="0.35">
      <c r="A172" s="38"/>
      <c r="B172" s="6"/>
      <c r="C172" s="87"/>
      <c r="D172" s="88"/>
      <c r="E172" s="88"/>
      <c r="F172" s="89"/>
      <c r="G172" s="88"/>
      <c r="H172" s="88"/>
      <c r="I172" s="88"/>
      <c r="J172" s="88"/>
      <c r="K172" s="245"/>
      <c r="L172" s="89"/>
      <c r="M172" s="89"/>
      <c r="N172" s="89"/>
      <c r="O172" s="89"/>
      <c r="P172" s="89"/>
      <c r="Q172" s="89"/>
      <c r="R172" s="89"/>
      <c r="S172" s="89"/>
      <c r="T172" s="89"/>
      <c r="U172" s="90"/>
      <c r="V172" s="91"/>
      <c r="W172" s="91"/>
      <c r="X172" s="91"/>
      <c r="Y172" s="91"/>
      <c r="Z172" s="91"/>
      <c r="AA172" s="91"/>
      <c r="AB172" s="92"/>
      <c r="AC172" s="92"/>
      <c r="AD172" s="91"/>
      <c r="AE172" s="91"/>
      <c r="AF172" s="91"/>
      <c r="AG172" s="92"/>
      <c r="AH172" s="92"/>
      <c r="AI172" s="93"/>
      <c r="AJ172" s="6"/>
      <c r="AK172" s="38"/>
      <c r="AL172" s="6"/>
      <c r="AM172" s="6"/>
      <c r="AN172" s="6"/>
      <c r="AO172" s="6"/>
      <c r="AP172" s="6"/>
    </row>
    <row r="173" spans="1:42" ht="24.65" customHeight="1" x14ac:dyDescent="0.35">
      <c r="A173" s="38"/>
      <c r="B173" s="6"/>
      <c r="C173" s="12"/>
      <c r="D173" s="84" t="str" cm="1">
        <f t="array" ref="D173">IF(ISERROR(INDEX(I_LoE_Hierachy_ID,MATCH($H173,LEFT(I_LoE_Hierachy_L2Name,255),0))),"",INDEX(I_LoE_Hierachy_ID,MATCH($H173,LEFT(I_LoE_Hierachy_L2Name,255),0)))</f>
        <v/>
      </c>
      <c r="E173" s="84" t="str" cm="1">
        <f t="array" ref="E173">IF(ISERROR(INDEX(I_LoE_Hierachy_Case,MATCH($H173,LEFT(I_LoE_Hierachy_L2Name,255),0))),"",INDEX(I_LoE_Hierachy_Case,MATCH($H173,LEFT(I_LoE_Hierachy_L2Name,255),0)))</f>
        <v/>
      </c>
      <c r="F173" s="85"/>
      <c r="G173" s="84" t="str" cm="1">
        <f t="array" ref="G173">IF(ISERROR(INDEX(I_LoE_Hierachy_L2_Function,MATCH($H173,LEFT(I_LoE_Hierachy_L2Name,255),0))),"",INDEX(I_LoE_Hierachy_L2_Function,MATCH($H173,LEFT(I_LoE_Hierachy_L2Name,255),0)))</f>
        <v/>
      </c>
      <c r="H173" s="84"/>
      <c r="I173" s="84"/>
      <c r="J173" s="84"/>
      <c r="K173" s="208"/>
      <c r="L173" s="85"/>
      <c r="M173" s="85"/>
      <c r="N173" s="85"/>
      <c r="O173" s="85"/>
      <c r="P173" s="85"/>
      <c r="Q173" s="85"/>
      <c r="R173" s="85"/>
      <c r="S173" s="85"/>
      <c r="T173" s="85"/>
      <c r="U173" s="94"/>
      <c r="V173" s="95"/>
      <c r="W173" s="95"/>
      <c r="X173" s="95"/>
      <c r="Y173" s="95"/>
      <c r="Z173" s="95"/>
      <c r="AA173" s="95"/>
      <c r="AB173" s="96"/>
      <c r="AC173" s="96"/>
      <c r="AD173" s="95"/>
      <c r="AE173" s="95"/>
      <c r="AF173" s="95"/>
      <c r="AG173" s="96"/>
      <c r="AH173" s="96"/>
      <c r="AI173" s="97"/>
      <c r="AJ173" s="6"/>
      <c r="AK173" s="38"/>
      <c r="AL173" s="6"/>
      <c r="AM173" s="6"/>
      <c r="AN173" s="6"/>
      <c r="AO173" s="6"/>
      <c r="AP173" s="6"/>
    </row>
    <row r="174" spans="1:42" ht="24.65" customHeight="1" x14ac:dyDescent="0.35">
      <c r="A174" s="38"/>
      <c r="B174" s="6"/>
      <c r="C174" s="12"/>
      <c r="D174" s="84" t="str" cm="1">
        <f t="array" ref="D174">IF(ISERROR(INDEX(I_LoE_Hierachy_ID,MATCH($H174,LEFT(I_LoE_Hierachy_L2Name,255),0))),"",INDEX(I_LoE_Hierachy_ID,MATCH($H174,LEFT(I_LoE_Hierachy_L2Name,255),0)))</f>
        <v/>
      </c>
      <c r="E174" s="84" t="str" cm="1">
        <f t="array" ref="E174">IF(ISERROR(INDEX(I_LoE_Hierachy_Case,MATCH($H174,LEFT(I_LoE_Hierachy_L2Name,255),0))),"",INDEX(I_LoE_Hierachy_Case,MATCH($H174,LEFT(I_LoE_Hierachy_L2Name,255),0)))</f>
        <v/>
      </c>
      <c r="F174" s="85"/>
      <c r="G174" s="84" t="str" cm="1">
        <f t="array" ref="G174">IF(ISERROR(INDEX(I_LoE_Hierachy_L2_Function,MATCH($H174,LEFT(I_LoE_Hierachy_L2Name,255),0))),"",INDEX(I_LoE_Hierachy_L2_Function,MATCH($H174,LEFT(I_LoE_Hierachy_L2Name,255),0)))</f>
        <v/>
      </c>
      <c r="H174" s="84"/>
      <c r="I174" s="84"/>
      <c r="J174" s="84"/>
      <c r="K174" s="208"/>
      <c r="L174" s="85"/>
      <c r="M174" s="85"/>
      <c r="N174" s="85"/>
      <c r="O174" s="85"/>
      <c r="P174" s="85"/>
      <c r="Q174" s="85"/>
      <c r="R174" s="85"/>
      <c r="S174" s="85"/>
      <c r="T174" s="85"/>
      <c r="U174" s="94"/>
      <c r="V174" s="95"/>
      <c r="W174" s="95"/>
      <c r="X174" s="95"/>
      <c r="Y174" s="95"/>
      <c r="Z174" s="95"/>
      <c r="AA174" s="95"/>
      <c r="AB174" s="96"/>
      <c r="AC174" s="96"/>
      <c r="AD174" s="95"/>
      <c r="AE174" s="95"/>
      <c r="AF174" s="95"/>
      <c r="AG174" s="96"/>
      <c r="AH174" s="96"/>
      <c r="AI174" s="97"/>
      <c r="AJ174" s="6"/>
      <c r="AK174" s="38"/>
      <c r="AL174" s="6"/>
      <c r="AM174" s="6"/>
      <c r="AN174" s="6"/>
      <c r="AO174" s="6"/>
      <c r="AP174" s="6"/>
    </row>
    <row r="175" spans="1:42" ht="24.65" customHeight="1" x14ac:dyDescent="0.35">
      <c r="A175" s="38"/>
      <c r="B175" s="6"/>
      <c r="C175" s="12"/>
      <c r="D175" s="84" t="str" cm="1">
        <f t="array" ref="D175">IF(ISERROR(INDEX(I_LoE_Hierachy_ID,MATCH($H175,LEFT(I_LoE_Hierachy_L2Name,255),0))),"",INDEX(I_LoE_Hierachy_ID,MATCH($H175,LEFT(I_LoE_Hierachy_L2Name,255),0)))</f>
        <v/>
      </c>
      <c r="E175" s="84" t="str" cm="1">
        <f t="array" ref="E175">IF(ISERROR(INDEX(I_LoE_Hierachy_Case,MATCH($H175,LEFT(I_LoE_Hierachy_L2Name,255),0))),"",INDEX(I_LoE_Hierachy_Case,MATCH($H175,LEFT(I_LoE_Hierachy_L2Name,255),0)))</f>
        <v/>
      </c>
      <c r="F175" s="85"/>
      <c r="G175" s="84" t="str" cm="1">
        <f t="array" ref="G175">IF(ISERROR(INDEX(I_LoE_Hierachy_L2_Function,MATCH($H175,LEFT(I_LoE_Hierachy_L2Name,255),0))),"",INDEX(I_LoE_Hierachy_L2_Function,MATCH($H175,LEFT(I_LoE_Hierachy_L2Name,255),0)))</f>
        <v/>
      </c>
      <c r="H175" s="84"/>
      <c r="I175" s="84"/>
      <c r="J175" s="84"/>
      <c r="K175" s="208"/>
      <c r="L175" s="85"/>
      <c r="M175" s="85"/>
      <c r="N175" s="85"/>
      <c r="O175" s="85"/>
      <c r="P175" s="85"/>
      <c r="Q175" s="85"/>
      <c r="R175" s="85"/>
      <c r="S175" s="85"/>
      <c r="T175" s="85"/>
      <c r="U175" s="94"/>
      <c r="V175" s="95"/>
      <c r="W175" s="95"/>
      <c r="X175" s="95"/>
      <c r="Y175" s="95"/>
      <c r="Z175" s="95"/>
      <c r="AA175" s="95"/>
      <c r="AB175" s="96"/>
      <c r="AC175" s="96"/>
      <c r="AD175" s="95"/>
      <c r="AE175" s="95"/>
      <c r="AF175" s="95"/>
      <c r="AG175" s="96"/>
      <c r="AH175" s="96"/>
      <c r="AI175" s="97"/>
      <c r="AJ175" s="6"/>
      <c r="AK175" s="38"/>
      <c r="AL175" s="6"/>
      <c r="AM175" s="6"/>
      <c r="AN175" s="6"/>
      <c r="AO175" s="6"/>
      <c r="AP175" s="6"/>
    </row>
    <row r="176" spans="1:42" ht="24.65" customHeight="1" x14ac:dyDescent="0.35">
      <c r="A176" s="38"/>
      <c r="B176" s="6"/>
      <c r="C176" s="12"/>
      <c r="D176" s="84" t="str" cm="1">
        <f t="array" ref="D176">IF(ISERROR(INDEX(I_LoE_Hierachy_ID,MATCH($H176,LEFT(I_LoE_Hierachy_L2Name,255),0))),"",INDEX(I_LoE_Hierachy_ID,MATCH($H176,LEFT(I_LoE_Hierachy_L2Name,255),0)))</f>
        <v/>
      </c>
      <c r="E176" s="84" t="str" cm="1">
        <f t="array" ref="E176">IF(ISERROR(INDEX(I_LoE_Hierachy_Case,MATCH($H176,LEFT(I_LoE_Hierachy_L2Name,255),0))),"",INDEX(I_LoE_Hierachy_Case,MATCH($H176,LEFT(I_LoE_Hierachy_L2Name,255),0)))</f>
        <v/>
      </c>
      <c r="F176" s="85"/>
      <c r="G176" s="84" t="str" cm="1">
        <f t="array" ref="G176">IF(ISERROR(INDEX(I_LoE_Hierachy_L2_Function,MATCH($H176,LEFT(I_LoE_Hierachy_L2Name,255),0))),"",INDEX(I_LoE_Hierachy_L2_Function,MATCH($H176,LEFT(I_LoE_Hierachy_L2Name,255),0)))</f>
        <v/>
      </c>
      <c r="H176" s="84"/>
      <c r="I176" s="84"/>
      <c r="J176" s="84"/>
      <c r="K176" s="208"/>
      <c r="L176" s="85"/>
      <c r="M176" s="85"/>
      <c r="N176" s="85"/>
      <c r="O176" s="85"/>
      <c r="P176" s="85"/>
      <c r="Q176" s="85"/>
      <c r="R176" s="85"/>
      <c r="S176" s="85"/>
      <c r="T176" s="85"/>
      <c r="U176" s="94"/>
      <c r="V176" s="95"/>
      <c r="W176" s="95"/>
      <c r="X176" s="95"/>
      <c r="Y176" s="95"/>
      <c r="Z176" s="95"/>
      <c r="AA176" s="95"/>
      <c r="AB176" s="96"/>
      <c r="AC176" s="96"/>
      <c r="AD176" s="95"/>
      <c r="AE176" s="95"/>
      <c r="AF176" s="95"/>
      <c r="AG176" s="96"/>
      <c r="AH176" s="96"/>
      <c r="AI176" s="97"/>
      <c r="AJ176" s="6"/>
      <c r="AK176" s="38"/>
      <c r="AL176" s="6"/>
      <c r="AM176" s="6"/>
      <c r="AN176" s="6"/>
      <c r="AO176" s="6"/>
      <c r="AP176" s="6"/>
    </row>
    <row r="177" spans="1:42" ht="24.65" customHeight="1" x14ac:dyDescent="0.35">
      <c r="A177" s="38"/>
      <c r="B177" s="6"/>
      <c r="C177" s="12"/>
      <c r="D177" s="84" t="str" cm="1">
        <f t="array" ref="D177">IF(ISERROR(INDEX(I_LoE_Hierachy_ID,MATCH($H177,LEFT(I_LoE_Hierachy_L2Name,255),0))),"",INDEX(I_LoE_Hierachy_ID,MATCH($H177,LEFT(I_LoE_Hierachy_L2Name,255),0)))</f>
        <v/>
      </c>
      <c r="E177" s="84" t="str" cm="1">
        <f t="array" ref="E177">IF(ISERROR(INDEX(I_LoE_Hierachy_Case,MATCH($H177,LEFT(I_LoE_Hierachy_L2Name,255),0))),"",INDEX(I_LoE_Hierachy_Case,MATCH($H177,LEFT(I_LoE_Hierachy_L2Name,255),0)))</f>
        <v/>
      </c>
      <c r="F177" s="85"/>
      <c r="G177" s="84" t="str" cm="1">
        <f t="array" ref="G177">IF(ISERROR(INDEX(I_LoE_Hierachy_L2_Function,MATCH($H177,LEFT(I_LoE_Hierachy_L2Name,255),0))),"",INDEX(I_LoE_Hierachy_L2_Function,MATCH($H177,LEFT(I_LoE_Hierachy_L2Name,255),0)))</f>
        <v/>
      </c>
      <c r="H177" s="84"/>
      <c r="I177" s="84"/>
      <c r="J177" s="84"/>
      <c r="K177" s="208"/>
      <c r="L177" s="85"/>
      <c r="M177" s="85"/>
      <c r="N177" s="85"/>
      <c r="O177" s="85"/>
      <c r="P177" s="85"/>
      <c r="Q177" s="85"/>
      <c r="R177" s="85"/>
      <c r="S177" s="85"/>
      <c r="T177" s="85"/>
      <c r="U177" s="94"/>
      <c r="V177" s="95"/>
      <c r="W177" s="95"/>
      <c r="X177" s="95"/>
      <c r="Y177" s="95"/>
      <c r="Z177" s="95"/>
      <c r="AA177" s="95"/>
      <c r="AB177" s="96"/>
      <c r="AC177" s="96"/>
      <c r="AD177" s="95"/>
      <c r="AE177" s="95"/>
      <c r="AF177" s="95"/>
      <c r="AG177" s="96"/>
      <c r="AH177" s="96"/>
      <c r="AI177" s="97"/>
      <c r="AJ177" s="6"/>
      <c r="AK177" s="38"/>
      <c r="AL177" s="6"/>
      <c r="AM177" s="6"/>
      <c r="AN177" s="6"/>
      <c r="AO177" s="6"/>
      <c r="AP177" s="6"/>
    </row>
    <row r="178" spans="1:42" ht="24.65" customHeight="1" x14ac:dyDescent="0.35">
      <c r="A178" s="80"/>
      <c r="B178" s="6"/>
      <c r="C178" s="12"/>
      <c r="D178" s="84" t="str" cm="1">
        <f t="array" ref="D178">IF(ISERROR(INDEX(I_LoE_Hierachy_ID,MATCH($H178,LEFT(I_LoE_Hierachy_L2Name,255),0))),"",INDEX(I_LoE_Hierachy_ID,MATCH($H178,LEFT(I_LoE_Hierachy_L2Name,255),0)))</f>
        <v/>
      </c>
      <c r="E178" s="84" t="str" cm="1">
        <f t="array" ref="E178">IF(ISERROR(INDEX(I_LoE_Hierachy_Case,MATCH($H178,LEFT(I_LoE_Hierachy_L2Name,255),0))),"",INDEX(I_LoE_Hierachy_Case,MATCH($H178,LEFT(I_LoE_Hierachy_L2Name,255),0)))</f>
        <v/>
      </c>
      <c r="F178" s="85"/>
      <c r="G178" s="84" t="str" cm="1">
        <f t="array" ref="G178">IF(ISERROR(INDEX(I_LoE_Hierachy_L2_Function,MATCH($H178,LEFT(I_LoE_Hierachy_L2Name,255),0))),"",INDEX(I_LoE_Hierachy_L2_Function,MATCH($H178,LEFT(I_LoE_Hierachy_L2Name,255),0)))</f>
        <v/>
      </c>
      <c r="H178" s="84"/>
      <c r="I178" s="84"/>
      <c r="J178" s="84"/>
      <c r="K178" s="208"/>
      <c r="L178" s="85"/>
      <c r="M178" s="85"/>
      <c r="N178" s="85"/>
      <c r="O178" s="85"/>
      <c r="P178" s="85"/>
      <c r="Q178" s="85"/>
      <c r="R178" s="85"/>
      <c r="S178" s="85"/>
      <c r="T178" s="85"/>
      <c r="U178" s="94"/>
      <c r="V178" s="95"/>
      <c r="W178" s="95"/>
      <c r="X178" s="95"/>
      <c r="Y178" s="95"/>
      <c r="Z178" s="95"/>
      <c r="AA178" s="95"/>
      <c r="AB178" s="96"/>
      <c r="AC178" s="96"/>
      <c r="AD178" s="95"/>
      <c r="AE178" s="95"/>
      <c r="AF178" s="95"/>
      <c r="AG178" s="96"/>
      <c r="AH178" s="96"/>
      <c r="AI178" s="97"/>
      <c r="AJ178" s="6"/>
      <c r="AK178" s="38"/>
      <c r="AL178" s="6"/>
      <c r="AM178" s="6"/>
      <c r="AN178" s="6"/>
      <c r="AO178" s="6"/>
      <c r="AP178" s="6"/>
    </row>
    <row r="179" spans="1:42" ht="24.65" customHeight="1" x14ac:dyDescent="0.35">
      <c r="A179" s="80"/>
      <c r="B179" s="6"/>
      <c r="C179" s="12"/>
      <c r="D179" s="84" t="str" cm="1">
        <f t="array" ref="D179">IF(ISERROR(INDEX(I_LoE_Hierachy_ID,MATCH($H179,LEFT(I_LoE_Hierachy_L2Name,255),0))),"",INDEX(I_LoE_Hierachy_ID,MATCH($H179,LEFT(I_LoE_Hierachy_L2Name,255),0)))</f>
        <v/>
      </c>
      <c r="E179" s="84" t="str" cm="1">
        <f t="array" ref="E179">IF(ISERROR(INDEX(I_LoE_Hierachy_Case,MATCH($H179,LEFT(I_LoE_Hierachy_L2Name,255),0))),"",INDEX(I_LoE_Hierachy_Case,MATCH($H179,LEFT(I_LoE_Hierachy_L2Name,255),0)))</f>
        <v/>
      </c>
      <c r="F179" s="85"/>
      <c r="G179" s="84" t="str" cm="1">
        <f t="array" ref="G179">IF(ISERROR(INDEX(I_LoE_Hierachy_L2_Function,MATCH($H179,LEFT(I_LoE_Hierachy_L2Name,255),0))),"",INDEX(I_LoE_Hierachy_L2_Function,MATCH($H179,LEFT(I_LoE_Hierachy_L2Name,255),0)))</f>
        <v/>
      </c>
      <c r="H179" s="84"/>
      <c r="I179" s="84"/>
      <c r="J179" s="84"/>
      <c r="K179" s="208"/>
      <c r="L179" s="85"/>
      <c r="M179" s="85"/>
      <c r="N179" s="85"/>
      <c r="O179" s="85"/>
      <c r="P179" s="85"/>
      <c r="Q179" s="85"/>
      <c r="R179" s="85"/>
      <c r="S179" s="85"/>
      <c r="T179" s="85"/>
      <c r="U179" s="94"/>
      <c r="V179" s="95"/>
      <c r="W179" s="95"/>
      <c r="X179" s="95"/>
      <c r="Y179" s="95"/>
      <c r="Z179" s="95"/>
      <c r="AA179" s="95"/>
      <c r="AB179" s="96"/>
      <c r="AC179" s="96"/>
      <c r="AD179" s="95"/>
      <c r="AE179" s="95"/>
      <c r="AF179" s="95"/>
      <c r="AG179" s="96"/>
      <c r="AH179" s="96"/>
      <c r="AI179" s="97"/>
      <c r="AJ179" s="6"/>
      <c r="AK179" s="38"/>
      <c r="AL179" s="6"/>
      <c r="AM179" s="6"/>
      <c r="AN179" s="6"/>
      <c r="AO179" s="6"/>
      <c r="AP179" s="6"/>
    </row>
    <row r="180" spans="1:42" ht="24.65" customHeight="1" x14ac:dyDescent="0.35">
      <c r="A180" s="80"/>
      <c r="B180" s="6"/>
      <c r="C180" s="12"/>
      <c r="D180" s="84" t="str" cm="1">
        <f t="array" ref="D180">IF(ISERROR(INDEX(I_LoE_Hierachy_ID,MATCH($H180,LEFT(I_LoE_Hierachy_L2Name,255),0))),"",INDEX(I_LoE_Hierachy_ID,MATCH($H180,LEFT(I_LoE_Hierachy_L2Name,255),0)))</f>
        <v/>
      </c>
      <c r="E180" s="84" t="str" cm="1">
        <f t="array" ref="E180">IF(ISERROR(INDEX(I_LoE_Hierachy_Case,MATCH($H180,LEFT(I_LoE_Hierachy_L2Name,255),0))),"",INDEX(I_LoE_Hierachy_Case,MATCH($H180,LEFT(I_LoE_Hierachy_L2Name,255),0)))</f>
        <v/>
      </c>
      <c r="F180" s="85"/>
      <c r="G180" s="84" t="str" cm="1">
        <f t="array" ref="G180">IF(ISERROR(INDEX(I_LoE_Hierachy_L2_Function,MATCH($H180,LEFT(I_LoE_Hierachy_L2Name,255),0))),"",INDEX(I_LoE_Hierachy_L2_Function,MATCH($H180,LEFT(I_LoE_Hierachy_L2Name,255),0)))</f>
        <v/>
      </c>
      <c r="H180" s="84"/>
      <c r="I180" s="84"/>
      <c r="J180" s="84"/>
      <c r="K180" s="208"/>
      <c r="L180" s="85"/>
      <c r="M180" s="85"/>
      <c r="N180" s="85"/>
      <c r="O180" s="85"/>
      <c r="P180" s="85"/>
      <c r="Q180" s="85"/>
      <c r="R180" s="85"/>
      <c r="S180" s="85"/>
      <c r="T180" s="85"/>
      <c r="U180" s="94"/>
      <c r="V180" s="95"/>
      <c r="W180" s="95"/>
      <c r="X180" s="95"/>
      <c r="Y180" s="95"/>
      <c r="Z180" s="95"/>
      <c r="AA180" s="95"/>
      <c r="AB180" s="96"/>
      <c r="AC180" s="96"/>
      <c r="AD180" s="95"/>
      <c r="AE180" s="95"/>
      <c r="AF180" s="95"/>
      <c r="AG180" s="96"/>
      <c r="AH180" s="96"/>
      <c r="AI180" s="97"/>
      <c r="AJ180" s="6"/>
      <c r="AK180" s="38"/>
      <c r="AL180" s="6"/>
      <c r="AM180" s="6"/>
      <c r="AN180" s="6"/>
      <c r="AO180" s="6"/>
      <c r="AP180" s="6"/>
    </row>
    <row r="181" spans="1:42" ht="24.65" customHeight="1" x14ac:dyDescent="0.35">
      <c r="A181" s="80"/>
      <c r="B181" s="6"/>
      <c r="C181" s="12"/>
      <c r="D181" s="84" t="str" cm="1">
        <f t="array" ref="D181">IF(ISERROR(INDEX(I_LoE_Hierachy_ID,MATCH($H181,LEFT(I_LoE_Hierachy_L2Name,255),0))),"",INDEX(I_LoE_Hierachy_ID,MATCH($H181,LEFT(I_LoE_Hierachy_L2Name,255),0)))</f>
        <v/>
      </c>
      <c r="E181" s="84" t="str" cm="1">
        <f t="array" ref="E181">IF(ISERROR(INDEX(I_LoE_Hierachy_Case,MATCH($H181,LEFT(I_LoE_Hierachy_L2Name,255),0))),"",INDEX(I_LoE_Hierachy_Case,MATCH($H181,LEFT(I_LoE_Hierachy_L2Name,255),0)))</f>
        <v/>
      </c>
      <c r="F181" s="85"/>
      <c r="G181" s="84" t="str" cm="1">
        <f t="array" ref="G181">IF(ISERROR(INDEX(I_LoE_Hierachy_L2_Function,MATCH($H181,LEFT(I_LoE_Hierachy_L2Name,255),0))),"",INDEX(I_LoE_Hierachy_L2_Function,MATCH($H181,LEFT(I_LoE_Hierachy_L2Name,255),0)))</f>
        <v/>
      </c>
      <c r="H181" s="84"/>
      <c r="I181" s="84"/>
      <c r="J181" s="84"/>
      <c r="K181" s="208"/>
      <c r="L181" s="85"/>
      <c r="M181" s="85"/>
      <c r="N181" s="85"/>
      <c r="O181" s="85"/>
      <c r="P181" s="85"/>
      <c r="Q181" s="85"/>
      <c r="R181" s="85"/>
      <c r="S181" s="85"/>
      <c r="T181" s="85"/>
      <c r="U181" s="94"/>
      <c r="V181" s="95"/>
      <c r="W181" s="95"/>
      <c r="X181" s="95"/>
      <c r="Y181" s="95"/>
      <c r="Z181" s="95"/>
      <c r="AA181" s="95"/>
      <c r="AB181" s="96"/>
      <c r="AC181" s="96"/>
      <c r="AD181" s="95"/>
      <c r="AE181" s="95"/>
      <c r="AF181" s="95"/>
      <c r="AG181" s="96"/>
      <c r="AH181" s="96"/>
      <c r="AI181" s="97"/>
      <c r="AJ181" s="6"/>
      <c r="AK181" s="38"/>
      <c r="AL181" s="6"/>
      <c r="AM181" s="6"/>
      <c r="AN181" s="6"/>
      <c r="AO181" s="6"/>
      <c r="AP181" s="6"/>
    </row>
    <row r="182" spans="1:42" ht="24.65" customHeight="1" x14ac:dyDescent="0.35">
      <c r="A182" s="80"/>
      <c r="B182" s="6"/>
      <c r="C182" s="12"/>
      <c r="D182" s="84" t="str" cm="1">
        <f t="array" ref="D182">IF(ISERROR(INDEX(I_LoE_Hierachy_ID,MATCH($H182,LEFT(I_LoE_Hierachy_L2Name,255),0))),"",INDEX(I_LoE_Hierachy_ID,MATCH($H182,LEFT(I_LoE_Hierachy_L2Name,255),0)))</f>
        <v/>
      </c>
      <c r="E182" s="84" t="str" cm="1">
        <f t="array" ref="E182">IF(ISERROR(INDEX(I_LoE_Hierachy_Case,MATCH($H182,LEFT(I_LoE_Hierachy_L2Name,255),0))),"",INDEX(I_LoE_Hierachy_Case,MATCH($H182,LEFT(I_LoE_Hierachy_L2Name,255),0)))</f>
        <v/>
      </c>
      <c r="F182" s="85"/>
      <c r="G182" s="84" t="str" cm="1">
        <f t="array" ref="G182">IF(ISERROR(INDEX(I_LoE_Hierachy_L2_Function,MATCH($H182,LEFT(I_LoE_Hierachy_L2Name,255),0))),"",INDEX(I_LoE_Hierachy_L2_Function,MATCH($H182,LEFT(I_LoE_Hierachy_L2Name,255),0)))</f>
        <v/>
      </c>
      <c r="H182" s="84"/>
      <c r="I182" s="84"/>
      <c r="J182" s="84"/>
      <c r="K182" s="208"/>
      <c r="L182" s="85"/>
      <c r="M182" s="85"/>
      <c r="N182" s="85"/>
      <c r="O182" s="85"/>
      <c r="P182" s="85"/>
      <c r="Q182" s="85"/>
      <c r="R182" s="85"/>
      <c r="S182" s="85"/>
      <c r="T182" s="85"/>
      <c r="U182" s="94"/>
      <c r="V182" s="95"/>
      <c r="W182" s="95"/>
      <c r="X182" s="95"/>
      <c r="Y182" s="95"/>
      <c r="Z182" s="95"/>
      <c r="AA182" s="95"/>
      <c r="AB182" s="96"/>
      <c r="AC182" s="96"/>
      <c r="AD182" s="95"/>
      <c r="AE182" s="95"/>
      <c r="AF182" s="95"/>
      <c r="AG182" s="96"/>
      <c r="AH182" s="96"/>
      <c r="AI182" s="97"/>
      <c r="AJ182" s="6"/>
      <c r="AK182" s="38"/>
      <c r="AL182" s="6"/>
      <c r="AM182" s="6"/>
      <c r="AN182" s="6"/>
      <c r="AO182" s="6"/>
      <c r="AP182" s="6"/>
    </row>
    <row r="183" spans="1:42" ht="24.65" customHeight="1" x14ac:dyDescent="0.35">
      <c r="A183" s="80"/>
      <c r="B183" s="6"/>
      <c r="C183" s="12"/>
      <c r="D183" s="84" t="str" cm="1">
        <f t="array" ref="D183">IF(ISERROR(INDEX(I_LoE_Hierachy_ID,MATCH($H183,LEFT(I_LoE_Hierachy_L2Name,255),0))),"",INDEX(I_LoE_Hierachy_ID,MATCH($H183,LEFT(I_LoE_Hierachy_L2Name,255),0)))</f>
        <v/>
      </c>
      <c r="E183" s="84" t="str" cm="1">
        <f t="array" ref="E183">IF(ISERROR(INDEX(I_LoE_Hierachy_Case,MATCH($H183,LEFT(I_LoE_Hierachy_L2Name,255),0))),"",INDEX(I_LoE_Hierachy_Case,MATCH($H183,LEFT(I_LoE_Hierachy_L2Name,255),0)))</f>
        <v/>
      </c>
      <c r="F183" s="85"/>
      <c r="G183" s="84" t="str" cm="1">
        <f t="array" ref="G183">IF(ISERROR(INDEX(I_LoE_Hierachy_L2_Function,MATCH($H183,LEFT(I_LoE_Hierachy_L2Name,255),0))),"",INDEX(I_LoE_Hierachy_L2_Function,MATCH($H183,LEFT(I_LoE_Hierachy_L2Name,255),0)))</f>
        <v/>
      </c>
      <c r="H183" s="84"/>
      <c r="I183" s="84"/>
      <c r="J183" s="84"/>
      <c r="K183" s="208"/>
      <c r="L183" s="85"/>
      <c r="M183" s="85"/>
      <c r="N183" s="85"/>
      <c r="O183" s="85"/>
      <c r="P183" s="85"/>
      <c r="Q183" s="85"/>
      <c r="R183" s="85"/>
      <c r="S183" s="85"/>
      <c r="T183" s="85"/>
      <c r="U183" s="94"/>
      <c r="V183" s="95"/>
      <c r="W183" s="95"/>
      <c r="X183" s="95"/>
      <c r="Y183" s="95"/>
      <c r="Z183" s="95"/>
      <c r="AA183" s="95"/>
      <c r="AB183" s="96"/>
      <c r="AC183" s="96"/>
      <c r="AD183" s="95"/>
      <c r="AE183" s="95"/>
      <c r="AF183" s="95"/>
      <c r="AG183" s="96"/>
      <c r="AH183" s="96"/>
      <c r="AI183" s="97"/>
      <c r="AJ183" s="6"/>
      <c r="AK183" s="38"/>
      <c r="AL183" s="6"/>
      <c r="AM183" s="6"/>
      <c r="AN183" s="6"/>
      <c r="AO183" s="6"/>
      <c r="AP183" s="6"/>
    </row>
    <row r="184" spans="1:42" ht="24.65" customHeight="1" x14ac:dyDescent="0.35">
      <c r="A184" s="80"/>
      <c r="B184" s="6"/>
      <c r="C184" s="12"/>
      <c r="D184" s="84" t="str" cm="1">
        <f t="array" ref="D184">IF(ISERROR(INDEX(I_LoE_Hierachy_ID,MATCH($H184,LEFT(I_LoE_Hierachy_L2Name,255),0))),"",INDEX(I_LoE_Hierachy_ID,MATCH($H184,LEFT(I_LoE_Hierachy_L2Name,255),0)))</f>
        <v/>
      </c>
      <c r="E184" s="84" t="str" cm="1">
        <f t="array" ref="E184">IF(ISERROR(INDEX(I_LoE_Hierachy_Case,MATCH($H184,LEFT(I_LoE_Hierachy_L2Name,255),0))),"",INDEX(I_LoE_Hierachy_Case,MATCH($H184,LEFT(I_LoE_Hierachy_L2Name,255),0)))</f>
        <v/>
      </c>
      <c r="F184" s="85"/>
      <c r="G184" s="84" t="str" cm="1">
        <f t="array" ref="G184">IF(ISERROR(INDEX(I_LoE_Hierachy_L2_Function,MATCH($H184,LEFT(I_LoE_Hierachy_L2Name,255),0))),"",INDEX(I_LoE_Hierachy_L2_Function,MATCH($H184,LEFT(I_LoE_Hierachy_L2Name,255),0)))</f>
        <v/>
      </c>
      <c r="H184" s="84"/>
      <c r="I184" s="84"/>
      <c r="J184" s="84"/>
      <c r="K184" s="208"/>
      <c r="L184" s="85"/>
      <c r="M184" s="85"/>
      <c r="N184" s="85"/>
      <c r="O184" s="85"/>
      <c r="P184" s="85"/>
      <c r="Q184" s="85"/>
      <c r="R184" s="85"/>
      <c r="S184" s="85"/>
      <c r="T184" s="85"/>
      <c r="U184" s="94"/>
      <c r="V184" s="95"/>
      <c r="W184" s="95"/>
      <c r="X184" s="95"/>
      <c r="Y184" s="95"/>
      <c r="Z184" s="95"/>
      <c r="AA184" s="95"/>
      <c r="AB184" s="96"/>
      <c r="AC184" s="96"/>
      <c r="AD184" s="95"/>
      <c r="AE184" s="95"/>
      <c r="AF184" s="95"/>
      <c r="AG184" s="96"/>
      <c r="AH184" s="96"/>
      <c r="AI184" s="97"/>
      <c r="AJ184" s="6"/>
      <c r="AK184" s="38"/>
      <c r="AL184" s="6"/>
      <c r="AM184" s="6"/>
      <c r="AN184" s="6"/>
      <c r="AO184" s="6"/>
      <c r="AP184" s="6"/>
    </row>
    <row r="185" spans="1:42" ht="24.65" customHeight="1" x14ac:dyDescent="0.35">
      <c r="A185" s="80"/>
      <c r="B185" s="6"/>
      <c r="C185" s="12"/>
      <c r="D185" s="84" t="str" cm="1">
        <f t="array" ref="D185">IF(ISERROR(INDEX(I_LoE_Hierachy_ID,MATCH($H185,LEFT(I_LoE_Hierachy_L2Name,255),0))),"",INDEX(I_LoE_Hierachy_ID,MATCH($H185,LEFT(I_LoE_Hierachy_L2Name,255),0)))</f>
        <v/>
      </c>
      <c r="E185" s="84" t="str" cm="1">
        <f t="array" ref="E185">IF(ISERROR(INDEX(I_LoE_Hierachy_Case,MATCH($H185,LEFT(I_LoE_Hierachy_L2Name,255),0))),"",INDEX(I_LoE_Hierachy_Case,MATCH($H185,LEFT(I_LoE_Hierachy_L2Name,255),0)))</f>
        <v/>
      </c>
      <c r="F185" s="85"/>
      <c r="G185" s="84" t="str" cm="1">
        <f t="array" ref="G185">IF(ISERROR(INDEX(I_LoE_Hierachy_L2_Function,MATCH($H185,LEFT(I_LoE_Hierachy_L2Name,255),0))),"",INDEX(I_LoE_Hierachy_L2_Function,MATCH($H185,LEFT(I_LoE_Hierachy_L2Name,255),0)))</f>
        <v/>
      </c>
      <c r="H185" s="84"/>
      <c r="I185" s="84"/>
      <c r="J185" s="84"/>
      <c r="K185" s="208"/>
      <c r="L185" s="85"/>
      <c r="M185" s="85"/>
      <c r="N185" s="85"/>
      <c r="O185" s="85"/>
      <c r="P185" s="85"/>
      <c r="Q185" s="85"/>
      <c r="R185" s="85"/>
      <c r="S185" s="85"/>
      <c r="T185" s="85"/>
      <c r="U185" s="94"/>
      <c r="V185" s="95"/>
      <c r="W185" s="95"/>
      <c r="X185" s="95"/>
      <c r="Y185" s="95"/>
      <c r="Z185" s="95"/>
      <c r="AA185" s="95"/>
      <c r="AB185" s="96"/>
      <c r="AC185" s="96"/>
      <c r="AD185" s="95"/>
      <c r="AE185" s="95"/>
      <c r="AF185" s="95"/>
      <c r="AG185" s="96"/>
      <c r="AH185" s="96"/>
      <c r="AI185" s="97"/>
      <c r="AJ185" s="6"/>
      <c r="AK185" s="38"/>
      <c r="AL185" s="6"/>
      <c r="AM185" s="6"/>
      <c r="AN185" s="6"/>
      <c r="AO185" s="6"/>
      <c r="AP185" s="6"/>
    </row>
    <row r="186" spans="1:42" ht="24.65" customHeight="1" x14ac:dyDescent="0.35">
      <c r="A186" s="80"/>
      <c r="B186" s="6"/>
      <c r="C186" s="12"/>
      <c r="D186" s="84" t="str" cm="1">
        <f t="array" ref="D186">IF(ISERROR(INDEX(I_LoE_Hierachy_ID,MATCH($H186,LEFT(I_LoE_Hierachy_L2Name,255),0))),"",INDEX(I_LoE_Hierachy_ID,MATCH($H186,LEFT(I_LoE_Hierachy_L2Name,255),0)))</f>
        <v/>
      </c>
      <c r="E186" s="84" t="str" cm="1">
        <f t="array" ref="E186">IF(ISERROR(INDEX(I_LoE_Hierachy_Case,MATCH($H186,LEFT(I_LoE_Hierachy_L2Name,255),0))),"",INDEX(I_LoE_Hierachy_Case,MATCH($H186,LEFT(I_LoE_Hierachy_L2Name,255),0)))</f>
        <v/>
      </c>
      <c r="F186" s="85"/>
      <c r="G186" s="84" t="str" cm="1">
        <f t="array" ref="G186">IF(ISERROR(INDEX(I_LoE_Hierachy_L2_Function,MATCH($H186,LEFT(I_LoE_Hierachy_L2Name,255),0))),"",INDEX(I_LoE_Hierachy_L2_Function,MATCH($H186,LEFT(I_LoE_Hierachy_L2Name,255),0)))</f>
        <v/>
      </c>
      <c r="H186" s="84"/>
      <c r="I186" s="84"/>
      <c r="J186" s="84"/>
      <c r="K186" s="208"/>
      <c r="L186" s="85"/>
      <c r="M186" s="85"/>
      <c r="N186" s="85"/>
      <c r="O186" s="85"/>
      <c r="P186" s="85"/>
      <c r="Q186" s="85"/>
      <c r="R186" s="85"/>
      <c r="S186" s="85"/>
      <c r="T186" s="85"/>
      <c r="U186" s="94"/>
      <c r="V186" s="95"/>
      <c r="W186" s="95"/>
      <c r="X186" s="95"/>
      <c r="Y186" s="95"/>
      <c r="Z186" s="95"/>
      <c r="AA186" s="95"/>
      <c r="AB186" s="96"/>
      <c r="AC186" s="96"/>
      <c r="AD186" s="95"/>
      <c r="AE186" s="95"/>
      <c r="AF186" s="95"/>
      <c r="AG186" s="96"/>
      <c r="AH186" s="96"/>
      <c r="AI186" s="97"/>
      <c r="AJ186" s="6"/>
      <c r="AK186" s="38"/>
      <c r="AL186" s="6"/>
      <c r="AM186" s="6"/>
      <c r="AN186" s="6"/>
      <c r="AO186" s="6"/>
      <c r="AP186" s="6"/>
    </row>
    <row r="187" spans="1:42" ht="24.65" customHeight="1" x14ac:dyDescent="0.35">
      <c r="A187" s="80"/>
      <c r="B187" s="6"/>
      <c r="C187" s="12"/>
      <c r="D187" s="84" t="str" cm="1">
        <f t="array" ref="D187">IF(ISERROR(INDEX(I_LoE_Hierachy_ID,MATCH($H187,LEFT(I_LoE_Hierachy_L2Name,255),0))),"",INDEX(I_LoE_Hierachy_ID,MATCH($H187,LEFT(I_LoE_Hierachy_L2Name,255),0)))</f>
        <v/>
      </c>
      <c r="E187" s="84" t="str" cm="1">
        <f t="array" ref="E187">IF(ISERROR(INDEX(I_LoE_Hierachy_Case,MATCH($H187,LEFT(I_LoE_Hierachy_L2Name,255),0))),"",INDEX(I_LoE_Hierachy_Case,MATCH($H187,LEFT(I_LoE_Hierachy_L2Name,255),0)))</f>
        <v/>
      </c>
      <c r="F187" s="85"/>
      <c r="G187" s="84" t="str" cm="1">
        <f t="array" ref="G187">IF(ISERROR(INDEX(I_LoE_Hierachy_L2_Function,MATCH($H187,LEFT(I_LoE_Hierachy_L2Name,255),0))),"",INDEX(I_LoE_Hierachy_L2_Function,MATCH($H187,LEFT(I_LoE_Hierachy_L2Name,255),0)))</f>
        <v/>
      </c>
      <c r="H187" s="84"/>
      <c r="I187" s="84"/>
      <c r="J187" s="84"/>
      <c r="K187" s="208"/>
      <c r="L187" s="85"/>
      <c r="M187" s="85"/>
      <c r="N187" s="85"/>
      <c r="O187" s="85"/>
      <c r="P187" s="85"/>
      <c r="Q187" s="85"/>
      <c r="R187" s="85"/>
      <c r="S187" s="85"/>
      <c r="T187" s="85"/>
      <c r="U187" s="94"/>
      <c r="V187" s="95"/>
      <c r="W187" s="95"/>
      <c r="X187" s="95"/>
      <c r="Y187" s="95"/>
      <c r="Z187" s="95"/>
      <c r="AA187" s="95"/>
      <c r="AB187" s="96"/>
      <c r="AC187" s="96"/>
      <c r="AD187" s="95"/>
      <c r="AE187" s="95"/>
      <c r="AF187" s="95"/>
      <c r="AG187" s="96"/>
      <c r="AH187" s="96"/>
      <c r="AI187" s="97"/>
      <c r="AJ187" s="6"/>
      <c r="AK187" s="38"/>
      <c r="AL187" s="6"/>
      <c r="AM187" s="6"/>
      <c r="AN187" s="6"/>
      <c r="AO187" s="6"/>
      <c r="AP187" s="6"/>
    </row>
    <row r="188" spans="1:42" ht="24.65" customHeight="1" x14ac:dyDescent="0.35">
      <c r="A188" s="80"/>
      <c r="B188" s="6"/>
      <c r="C188" s="12"/>
      <c r="D188" s="84" t="str" cm="1">
        <f t="array" ref="D188">IF(ISERROR(INDEX(I_LoE_Hierachy_ID,MATCH($H188,LEFT(I_LoE_Hierachy_L2Name,255),0))),"",INDEX(I_LoE_Hierachy_ID,MATCH($H188,LEFT(I_LoE_Hierachy_L2Name,255),0)))</f>
        <v/>
      </c>
      <c r="E188" s="84" t="str" cm="1">
        <f t="array" ref="E188">IF(ISERROR(INDEX(I_LoE_Hierachy_Case,MATCH($H188,LEFT(I_LoE_Hierachy_L2Name,255),0))),"",INDEX(I_LoE_Hierachy_Case,MATCH($H188,LEFT(I_LoE_Hierachy_L2Name,255),0)))</f>
        <v/>
      </c>
      <c r="F188" s="85"/>
      <c r="G188" s="84" t="str" cm="1">
        <f t="array" ref="G188">IF(ISERROR(INDEX(I_LoE_Hierachy_L2_Function,MATCH($H188,LEFT(I_LoE_Hierachy_L2Name,255),0))),"",INDEX(I_LoE_Hierachy_L2_Function,MATCH($H188,LEFT(I_LoE_Hierachy_L2Name,255),0)))</f>
        <v/>
      </c>
      <c r="H188" s="84"/>
      <c r="I188" s="84"/>
      <c r="J188" s="84"/>
      <c r="K188" s="208"/>
      <c r="L188" s="85"/>
      <c r="M188" s="85"/>
      <c r="N188" s="85"/>
      <c r="O188" s="85"/>
      <c r="P188" s="85"/>
      <c r="Q188" s="85"/>
      <c r="R188" s="85"/>
      <c r="S188" s="85"/>
      <c r="T188" s="85"/>
      <c r="U188" s="94"/>
      <c r="V188" s="95"/>
      <c r="W188" s="95"/>
      <c r="X188" s="95"/>
      <c r="Y188" s="95"/>
      <c r="Z188" s="95"/>
      <c r="AA188" s="95"/>
      <c r="AB188" s="96"/>
      <c r="AC188" s="96"/>
      <c r="AD188" s="95"/>
      <c r="AE188" s="95"/>
      <c r="AF188" s="95"/>
      <c r="AG188" s="96"/>
      <c r="AH188" s="96"/>
      <c r="AI188" s="97"/>
      <c r="AJ188" s="6"/>
      <c r="AK188" s="38"/>
      <c r="AL188" s="6"/>
      <c r="AM188" s="6"/>
      <c r="AN188" s="6"/>
      <c r="AO188" s="6"/>
      <c r="AP188" s="6"/>
    </row>
    <row r="189" spans="1:42" ht="24.65" customHeight="1" x14ac:dyDescent="0.35">
      <c r="A189" s="80"/>
      <c r="B189" s="6"/>
      <c r="C189" s="12"/>
      <c r="D189" s="84" t="str" cm="1">
        <f t="array" ref="D189">IF(ISERROR(INDEX(I_LoE_Hierachy_ID,MATCH($H189,LEFT(I_LoE_Hierachy_L2Name,255),0))),"",INDEX(I_LoE_Hierachy_ID,MATCH($H189,LEFT(I_LoE_Hierachy_L2Name,255),0)))</f>
        <v/>
      </c>
      <c r="E189" s="84" t="str" cm="1">
        <f t="array" ref="E189">IF(ISERROR(INDEX(I_LoE_Hierachy_Case,MATCH($H189,LEFT(I_LoE_Hierachy_L2Name,255),0))),"",INDEX(I_LoE_Hierachy_Case,MATCH($H189,LEFT(I_LoE_Hierachy_L2Name,255),0)))</f>
        <v/>
      </c>
      <c r="F189" s="85"/>
      <c r="G189" s="84" t="str" cm="1">
        <f t="array" ref="G189">IF(ISERROR(INDEX(I_LoE_Hierachy_L2_Function,MATCH($H189,LEFT(I_LoE_Hierachy_L2Name,255),0))),"",INDEX(I_LoE_Hierachy_L2_Function,MATCH($H189,LEFT(I_LoE_Hierachy_L2Name,255),0)))</f>
        <v/>
      </c>
      <c r="H189" s="84"/>
      <c r="I189" s="84"/>
      <c r="J189" s="84"/>
      <c r="K189" s="208"/>
      <c r="L189" s="85"/>
      <c r="M189" s="85"/>
      <c r="N189" s="85"/>
      <c r="O189" s="85"/>
      <c r="P189" s="85"/>
      <c r="Q189" s="85"/>
      <c r="R189" s="85"/>
      <c r="S189" s="85"/>
      <c r="T189" s="85"/>
      <c r="U189" s="94"/>
      <c r="V189" s="95"/>
      <c r="W189" s="95"/>
      <c r="X189" s="95"/>
      <c r="Y189" s="95"/>
      <c r="Z189" s="95"/>
      <c r="AA189" s="95"/>
      <c r="AB189" s="96"/>
      <c r="AC189" s="96"/>
      <c r="AD189" s="95"/>
      <c r="AE189" s="95"/>
      <c r="AF189" s="95"/>
      <c r="AG189" s="96"/>
      <c r="AH189" s="96"/>
      <c r="AI189" s="97"/>
      <c r="AJ189" s="6"/>
      <c r="AK189" s="38"/>
      <c r="AL189" s="6"/>
      <c r="AM189" s="6"/>
      <c r="AN189" s="6"/>
      <c r="AO189" s="6"/>
      <c r="AP189" s="6"/>
    </row>
    <row r="190" spans="1:42" ht="24.65" customHeight="1" x14ac:dyDescent="0.35">
      <c r="A190" s="80"/>
      <c r="B190" s="6"/>
      <c r="C190" s="12"/>
      <c r="D190" s="84" t="str" cm="1">
        <f t="array" ref="D190">IF(ISERROR(INDEX(I_LoE_Hierachy_ID,MATCH($H190,LEFT(I_LoE_Hierachy_L2Name,255),0))),"",INDEX(I_LoE_Hierachy_ID,MATCH($H190,LEFT(I_LoE_Hierachy_L2Name,255),0)))</f>
        <v/>
      </c>
      <c r="E190" s="84" t="str" cm="1">
        <f t="array" ref="E190">IF(ISERROR(INDEX(I_LoE_Hierachy_Case,MATCH($H190,LEFT(I_LoE_Hierachy_L2Name,255),0))),"",INDEX(I_LoE_Hierachy_Case,MATCH($H190,LEFT(I_LoE_Hierachy_L2Name,255),0)))</f>
        <v/>
      </c>
      <c r="F190" s="85"/>
      <c r="G190" s="84" t="str" cm="1">
        <f t="array" ref="G190">IF(ISERROR(INDEX(I_LoE_Hierachy_L2_Function,MATCH($H190,LEFT(I_LoE_Hierachy_L2Name,255),0))),"",INDEX(I_LoE_Hierachy_L2_Function,MATCH($H190,LEFT(I_LoE_Hierachy_L2Name,255),0)))</f>
        <v/>
      </c>
      <c r="H190" s="84"/>
      <c r="I190" s="84"/>
      <c r="J190" s="84"/>
      <c r="K190" s="208"/>
      <c r="L190" s="85"/>
      <c r="M190" s="85"/>
      <c r="N190" s="85"/>
      <c r="O190" s="85"/>
      <c r="P190" s="85"/>
      <c r="Q190" s="85"/>
      <c r="R190" s="85"/>
      <c r="S190" s="85"/>
      <c r="T190" s="85"/>
      <c r="U190" s="94"/>
      <c r="V190" s="95"/>
      <c r="W190" s="95"/>
      <c r="X190" s="95"/>
      <c r="Y190" s="95"/>
      <c r="Z190" s="95"/>
      <c r="AA190" s="95"/>
      <c r="AB190" s="96"/>
      <c r="AC190" s="96"/>
      <c r="AD190" s="95"/>
      <c r="AE190" s="95"/>
      <c r="AF190" s="95"/>
      <c r="AG190" s="96"/>
      <c r="AH190" s="96"/>
      <c r="AI190" s="97"/>
      <c r="AJ190" s="6"/>
      <c r="AK190" s="38"/>
      <c r="AL190" s="6"/>
      <c r="AM190" s="6"/>
      <c r="AN190" s="6"/>
      <c r="AO190" s="6"/>
      <c r="AP190" s="6"/>
    </row>
    <row r="191" spans="1:42" ht="24.65" customHeight="1" x14ac:dyDescent="0.35">
      <c r="A191" s="80"/>
      <c r="B191" s="6"/>
      <c r="C191" s="12"/>
      <c r="D191" s="84" t="str" cm="1">
        <f t="array" ref="D191">IF(ISERROR(INDEX(I_LoE_Hierachy_ID,MATCH($H191,LEFT(I_LoE_Hierachy_L2Name,255),0))),"",INDEX(I_LoE_Hierachy_ID,MATCH($H191,LEFT(I_LoE_Hierachy_L2Name,255),0)))</f>
        <v/>
      </c>
      <c r="E191" s="84" t="str" cm="1">
        <f t="array" ref="E191">IF(ISERROR(INDEX(I_LoE_Hierachy_Case,MATCH($H191,LEFT(I_LoE_Hierachy_L2Name,255),0))),"",INDEX(I_LoE_Hierachy_Case,MATCH($H191,LEFT(I_LoE_Hierachy_L2Name,255),0)))</f>
        <v/>
      </c>
      <c r="F191" s="85"/>
      <c r="G191" s="84" t="str" cm="1">
        <f t="array" ref="G191">IF(ISERROR(INDEX(I_LoE_Hierachy_L2_Function,MATCH($H191,LEFT(I_LoE_Hierachy_L2Name,255),0))),"",INDEX(I_LoE_Hierachy_L2_Function,MATCH($H191,LEFT(I_LoE_Hierachy_L2Name,255),0)))</f>
        <v/>
      </c>
      <c r="H191" s="84"/>
      <c r="I191" s="84"/>
      <c r="J191" s="84"/>
      <c r="K191" s="208"/>
      <c r="L191" s="85"/>
      <c r="M191" s="85"/>
      <c r="N191" s="85"/>
      <c r="O191" s="85"/>
      <c r="P191" s="85"/>
      <c r="Q191" s="85"/>
      <c r="R191" s="85"/>
      <c r="S191" s="85"/>
      <c r="T191" s="85"/>
      <c r="U191" s="94"/>
      <c r="V191" s="95"/>
      <c r="W191" s="95"/>
      <c r="X191" s="95"/>
      <c r="Y191" s="95"/>
      <c r="Z191" s="95"/>
      <c r="AA191" s="95"/>
      <c r="AB191" s="96"/>
      <c r="AC191" s="96"/>
      <c r="AD191" s="95"/>
      <c r="AE191" s="95"/>
      <c r="AF191" s="95"/>
      <c r="AG191" s="96"/>
      <c r="AH191" s="96"/>
      <c r="AI191" s="97"/>
      <c r="AJ191" s="6"/>
      <c r="AK191" s="38"/>
      <c r="AL191" s="6"/>
      <c r="AM191" s="6"/>
      <c r="AN191" s="6"/>
      <c r="AO191" s="6"/>
      <c r="AP191" s="6"/>
    </row>
    <row r="192" spans="1:42" ht="24.65" customHeight="1" x14ac:dyDescent="0.35">
      <c r="A192" s="80"/>
      <c r="B192" s="6"/>
      <c r="C192" s="12"/>
      <c r="D192" s="84" t="str" cm="1">
        <f t="array" ref="D192">IF(ISERROR(INDEX(I_LoE_Hierachy_ID,MATCH($H192,LEFT(I_LoE_Hierachy_L2Name,255),0))),"",INDEX(I_LoE_Hierachy_ID,MATCH($H192,LEFT(I_LoE_Hierachy_L2Name,255),0)))</f>
        <v/>
      </c>
      <c r="E192" s="84" t="str" cm="1">
        <f t="array" ref="E192">IF(ISERROR(INDEX(I_LoE_Hierachy_Case,MATCH($H192,LEFT(I_LoE_Hierachy_L2Name,255),0))),"",INDEX(I_LoE_Hierachy_Case,MATCH($H192,LEFT(I_LoE_Hierachy_L2Name,255),0)))</f>
        <v/>
      </c>
      <c r="F192" s="85"/>
      <c r="G192" s="84" t="str" cm="1">
        <f t="array" ref="G192">IF(ISERROR(INDEX(I_LoE_Hierachy_L2_Function,MATCH($H192,LEFT(I_LoE_Hierachy_L2Name,255),0))),"",INDEX(I_LoE_Hierachy_L2_Function,MATCH($H192,LEFT(I_LoE_Hierachy_L2Name,255),0)))</f>
        <v/>
      </c>
      <c r="H192" s="84"/>
      <c r="I192" s="84"/>
      <c r="J192" s="84"/>
      <c r="K192" s="208"/>
      <c r="L192" s="85"/>
      <c r="M192" s="85"/>
      <c r="N192" s="85"/>
      <c r="O192" s="85"/>
      <c r="P192" s="85"/>
      <c r="Q192" s="85"/>
      <c r="R192" s="85"/>
      <c r="S192" s="85"/>
      <c r="T192" s="85"/>
      <c r="U192" s="94"/>
      <c r="V192" s="95"/>
      <c r="W192" s="95"/>
      <c r="X192" s="95"/>
      <c r="Y192" s="95"/>
      <c r="Z192" s="95"/>
      <c r="AA192" s="95"/>
      <c r="AB192" s="96"/>
      <c r="AC192" s="96"/>
      <c r="AD192" s="95"/>
      <c r="AE192" s="95"/>
      <c r="AF192" s="95"/>
      <c r="AG192" s="96"/>
      <c r="AH192" s="96"/>
      <c r="AI192" s="97"/>
      <c r="AJ192" s="6"/>
      <c r="AK192" s="38"/>
      <c r="AL192" s="6"/>
      <c r="AM192" s="6"/>
      <c r="AN192" s="6"/>
      <c r="AO192" s="6"/>
      <c r="AP192" s="6"/>
    </row>
    <row r="193" spans="1:42" ht="24.65" customHeight="1" x14ac:dyDescent="0.35">
      <c r="A193" s="80"/>
      <c r="B193" s="6"/>
      <c r="C193" s="12"/>
      <c r="D193" s="84" t="str" cm="1">
        <f t="array" ref="D193">IF(ISERROR(INDEX(I_LoE_Hierachy_ID,MATCH($H193,LEFT(I_LoE_Hierachy_L2Name,255),0))),"",INDEX(I_LoE_Hierachy_ID,MATCH($H193,LEFT(I_LoE_Hierachy_L2Name,255),0)))</f>
        <v/>
      </c>
      <c r="E193" s="84" t="str" cm="1">
        <f t="array" ref="E193">IF(ISERROR(INDEX(I_LoE_Hierachy_Case,MATCH($H193,LEFT(I_LoE_Hierachy_L2Name,255),0))),"",INDEX(I_LoE_Hierachy_Case,MATCH($H193,LEFT(I_LoE_Hierachy_L2Name,255),0)))</f>
        <v/>
      </c>
      <c r="F193" s="85"/>
      <c r="G193" s="84" t="str" cm="1">
        <f t="array" ref="G193">IF(ISERROR(INDEX(I_LoE_Hierachy_L2_Function,MATCH($H193,LEFT(I_LoE_Hierachy_L2Name,255),0))),"",INDEX(I_LoE_Hierachy_L2_Function,MATCH($H193,LEFT(I_LoE_Hierachy_L2Name,255),0)))</f>
        <v/>
      </c>
      <c r="H193" s="84"/>
      <c r="I193" s="84"/>
      <c r="J193" s="84"/>
      <c r="K193" s="208"/>
      <c r="L193" s="85"/>
      <c r="M193" s="85"/>
      <c r="N193" s="85"/>
      <c r="O193" s="85"/>
      <c r="P193" s="85"/>
      <c r="Q193" s="85"/>
      <c r="R193" s="85"/>
      <c r="S193" s="85"/>
      <c r="T193" s="85"/>
      <c r="U193" s="94"/>
      <c r="V193" s="95"/>
      <c r="W193" s="95"/>
      <c r="X193" s="95"/>
      <c r="Y193" s="95"/>
      <c r="Z193" s="95"/>
      <c r="AA193" s="95"/>
      <c r="AB193" s="96"/>
      <c r="AC193" s="96"/>
      <c r="AD193" s="95"/>
      <c r="AE193" s="95"/>
      <c r="AF193" s="95"/>
      <c r="AG193" s="96"/>
      <c r="AH193" s="96"/>
      <c r="AI193" s="97"/>
      <c r="AJ193" s="6"/>
      <c r="AK193" s="38"/>
      <c r="AL193" s="6"/>
      <c r="AM193" s="6"/>
      <c r="AN193" s="6"/>
      <c r="AO193" s="6"/>
      <c r="AP193" s="6"/>
    </row>
    <row r="194" spans="1:42" ht="24.65" customHeight="1" x14ac:dyDescent="0.35">
      <c r="A194" s="80"/>
      <c r="B194" s="6"/>
      <c r="C194" s="12"/>
      <c r="D194" s="84" t="str" cm="1">
        <f t="array" ref="D194">IF(ISERROR(INDEX(I_LoE_Hierachy_ID,MATCH($H194,LEFT(I_LoE_Hierachy_L2Name,255),0))),"",INDEX(I_LoE_Hierachy_ID,MATCH($H194,LEFT(I_LoE_Hierachy_L2Name,255),0)))</f>
        <v/>
      </c>
      <c r="E194" s="84" t="str" cm="1">
        <f t="array" ref="E194">IF(ISERROR(INDEX(I_LoE_Hierachy_Case,MATCH($H194,LEFT(I_LoE_Hierachy_L2Name,255),0))),"",INDEX(I_LoE_Hierachy_Case,MATCH($H194,LEFT(I_LoE_Hierachy_L2Name,255),0)))</f>
        <v/>
      </c>
      <c r="F194" s="85"/>
      <c r="G194" s="84" t="str" cm="1">
        <f t="array" ref="G194">IF(ISERROR(INDEX(I_LoE_Hierachy_L2_Function,MATCH($H194,LEFT(I_LoE_Hierachy_L2Name,255),0))),"",INDEX(I_LoE_Hierachy_L2_Function,MATCH($H194,LEFT(I_LoE_Hierachy_L2Name,255),0)))</f>
        <v/>
      </c>
      <c r="H194" s="84"/>
      <c r="I194" s="84"/>
      <c r="J194" s="84"/>
      <c r="K194" s="208"/>
      <c r="L194" s="85"/>
      <c r="M194" s="85"/>
      <c r="N194" s="85"/>
      <c r="O194" s="85"/>
      <c r="P194" s="85"/>
      <c r="Q194" s="85"/>
      <c r="R194" s="85"/>
      <c r="S194" s="85"/>
      <c r="T194" s="85"/>
      <c r="U194" s="94"/>
      <c r="V194" s="95"/>
      <c r="W194" s="95"/>
      <c r="X194" s="95"/>
      <c r="Y194" s="95"/>
      <c r="Z194" s="95"/>
      <c r="AA194" s="95"/>
      <c r="AB194" s="96"/>
      <c r="AC194" s="96"/>
      <c r="AD194" s="95"/>
      <c r="AE194" s="95"/>
      <c r="AF194" s="95"/>
      <c r="AG194" s="96"/>
      <c r="AH194" s="96"/>
      <c r="AI194" s="97"/>
      <c r="AJ194" s="6"/>
      <c r="AK194" s="38"/>
      <c r="AL194" s="6"/>
      <c r="AM194" s="6"/>
      <c r="AN194" s="6"/>
      <c r="AO194" s="6"/>
      <c r="AP194" s="6"/>
    </row>
    <row r="195" spans="1:42" ht="24.65" customHeight="1" x14ac:dyDescent="0.35">
      <c r="A195" s="80"/>
      <c r="B195" s="6"/>
      <c r="C195" s="12"/>
      <c r="D195" s="84" t="str" cm="1">
        <f t="array" ref="D195">IF(ISERROR(INDEX(I_LoE_Hierachy_ID,MATCH($H195,LEFT(I_LoE_Hierachy_L2Name,255),0))),"",INDEX(I_LoE_Hierachy_ID,MATCH($H195,LEFT(I_LoE_Hierachy_L2Name,255),0)))</f>
        <v/>
      </c>
      <c r="E195" s="84" t="str" cm="1">
        <f t="array" ref="E195">IF(ISERROR(INDEX(I_LoE_Hierachy_Case,MATCH($H195,LEFT(I_LoE_Hierachy_L2Name,255),0))),"",INDEX(I_LoE_Hierachy_Case,MATCH($H195,LEFT(I_LoE_Hierachy_L2Name,255),0)))</f>
        <v/>
      </c>
      <c r="F195" s="85"/>
      <c r="G195" s="84" t="str" cm="1">
        <f t="array" ref="G195">IF(ISERROR(INDEX(I_LoE_Hierachy_L2_Function,MATCH($H195,LEFT(I_LoE_Hierachy_L2Name,255),0))),"",INDEX(I_LoE_Hierachy_L2_Function,MATCH($H195,LEFT(I_LoE_Hierachy_L2Name,255),0)))</f>
        <v/>
      </c>
      <c r="H195" s="84"/>
      <c r="I195" s="84"/>
      <c r="J195" s="84"/>
      <c r="K195" s="208"/>
      <c r="L195" s="85"/>
      <c r="M195" s="85"/>
      <c r="N195" s="85"/>
      <c r="O195" s="85"/>
      <c r="P195" s="85"/>
      <c r="Q195" s="85"/>
      <c r="R195" s="85"/>
      <c r="S195" s="85"/>
      <c r="T195" s="85"/>
      <c r="U195" s="94"/>
      <c r="V195" s="95"/>
      <c r="W195" s="95"/>
      <c r="X195" s="95"/>
      <c r="Y195" s="95"/>
      <c r="Z195" s="95"/>
      <c r="AA195" s="95"/>
      <c r="AB195" s="96"/>
      <c r="AC195" s="96"/>
      <c r="AD195" s="95"/>
      <c r="AE195" s="95"/>
      <c r="AF195" s="95"/>
      <c r="AG195" s="96"/>
      <c r="AH195" s="96"/>
      <c r="AI195" s="97"/>
      <c r="AJ195" s="6"/>
      <c r="AK195" s="38"/>
      <c r="AL195" s="6"/>
      <c r="AM195" s="6"/>
      <c r="AN195" s="6"/>
      <c r="AO195" s="6"/>
      <c r="AP195" s="6"/>
    </row>
    <row r="196" spans="1:42" ht="24.65" customHeight="1" x14ac:dyDescent="0.35">
      <c r="A196" s="80"/>
      <c r="B196" s="6"/>
      <c r="C196" s="12"/>
      <c r="D196" s="84" t="str" cm="1">
        <f t="array" ref="D196">IF(ISERROR(INDEX(I_LoE_Hierachy_ID,MATCH($H196,LEFT(I_LoE_Hierachy_L2Name,255),0))),"",INDEX(I_LoE_Hierachy_ID,MATCH($H196,LEFT(I_LoE_Hierachy_L2Name,255),0)))</f>
        <v/>
      </c>
      <c r="E196" s="84" t="str" cm="1">
        <f t="array" ref="E196">IF(ISERROR(INDEX(I_LoE_Hierachy_Case,MATCH($H196,LEFT(I_LoE_Hierachy_L2Name,255),0))),"",INDEX(I_LoE_Hierachy_Case,MATCH($H196,LEFT(I_LoE_Hierachy_L2Name,255),0)))</f>
        <v/>
      </c>
      <c r="F196" s="85"/>
      <c r="G196" s="84" t="str" cm="1">
        <f t="array" ref="G196">IF(ISERROR(INDEX(I_LoE_Hierachy_L2_Function,MATCH($H196,LEFT(I_LoE_Hierachy_L2Name,255),0))),"",INDEX(I_LoE_Hierachy_L2_Function,MATCH($H196,LEFT(I_LoE_Hierachy_L2Name,255),0)))</f>
        <v/>
      </c>
      <c r="H196" s="84"/>
      <c r="I196" s="84"/>
      <c r="J196" s="84"/>
      <c r="K196" s="208"/>
      <c r="L196" s="85"/>
      <c r="M196" s="85"/>
      <c r="N196" s="85"/>
      <c r="O196" s="85"/>
      <c r="P196" s="85"/>
      <c r="Q196" s="85"/>
      <c r="R196" s="85"/>
      <c r="S196" s="85"/>
      <c r="T196" s="85"/>
      <c r="U196" s="94"/>
      <c r="V196" s="95"/>
      <c r="W196" s="95"/>
      <c r="X196" s="95"/>
      <c r="Y196" s="95"/>
      <c r="Z196" s="95"/>
      <c r="AA196" s="95"/>
      <c r="AB196" s="96"/>
      <c r="AC196" s="96"/>
      <c r="AD196" s="95"/>
      <c r="AE196" s="95"/>
      <c r="AF196" s="95"/>
      <c r="AG196" s="96"/>
      <c r="AH196" s="96"/>
      <c r="AI196" s="97"/>
      <c r="AJ196" s="6"/>
      <c r="AK196" s="38"/>
      <c r="AL196" s="6"/>
      <c r="AM196" s="6"/>
      <c r="AN196" s="6"/>
      <c r="AO196" s="6"/>
      <c r="AP196" s="6"/>
    </row>
    <row r="197" spans="1:42" ht="24.65" customHeight="1" x14ac:dyDescent="0.35">
      <c r="A197" s="80"/>
      <c r="B197" s="6"/>
      <c r="C197" s="12"/>
      <c r="D197" s="84" t="str" cm="1">
        <f t="array" ref="D197">IF(ISERROR(INDEX(I_LoE_Hierachy_ID,MATCH($H197,LEFT(I_LoE_Hierachy_L2Name,255),0))),"",INDEX(I_LoE_Hierachy_ID,MATCH($H197,LEFT(I_LoE_Hierachy_L2Name,255),0)))</f>
        <v/>
      </c>
      <c r="E197" s="84" t="str" cm="1">
        <f t="array" ref="E197">IF(ISERROR(INDEX(I_LoE_Hierachy_Case,MATCH($H197,LEFT(I_LoE_Hierachy_L2Name,255),0))),"",INDEX(I_LoE_Hierachy_Case,MATCH($H197,LEFT(I_LoE_Hierachy_L2Name,255),0)))</f>
        <v/>
      </c>
      <c r="F197" s="85"/>
      <c r="G197" s="84" t="str" cm="1">
        <f t="array" ref="G197">IF(ISERROR(INDEX(I_LoE_Hierachy_L2_Function,MATCH($H197,LEFT(I_LoE_Hierachy_L2Name,255),0))),"",INDEX(I_LoE_Hierachy_L2_Function,MATCH($H197,LEFT(I_LoE_Hierachy_L2Name,255),0)))</f>
        <v/>
      </c>
      <c r="H197" s="84"/>
      <c r="I197" s="84"/>
      <c r="J197" s="84"/>
      <c r="K197" s="208"/>
      <c r="L197" s="85"/>
      <c r="M197" s="85"/>
      <c r="N197" s="85"/>
      <c r="O197" s="85"/>
      <c r="P197" s="85"/>
      <c r="Q197" s="85"/>
      <c r="R197" s="85"/>
      <c r="S197" s="85"/>
      <c r="T197" s="85"/>
      <c r="U197" s="94"/>
      <c r="V197" s="95"/>
      <c r="W197" s="95"/>
      <c r="X197" s="95"/>
      <c r="Y197" s="95"/>
      <c r="Z197" s="95"/>
      <c r="AA197" s="95"/>
      <c r="AB197" s="96"/>
      <c r="AC197" s="96"/>
      <c r="AD197" s="95"/>
      <c r="AE197" s="95"/>
      <c r="AF197" s="95"/>
      <c r="AG197" s="96"/>
      <c r="AH197" s="96"/>
      <c r="AI197" s="97"/>
      <c r="AJ197" s="6"/>
      <c r="AK197" s="38"/>
      <c r="AL197" s="6"/>
      <c r="AM197" s="6"/>
      <c r="AN197" s="6"/>
      <c r="AO197" s="6"/>
      <c r="AP197" s="6"/>
    </row>
    <row r="198" spans="1:42" ht="24.65" customHeight="1" x14ac:dyDescent="0.35">
      <c r="A198" s="80"/>
      <c r="B198" s="6"/>
      <c r="C198" s="12"/>
      <c r="D198" s="84" t="str" cm="1">
        <f t="array" ref="D198">IF(ISERROR(INDEX(I_LoE_Hierachy_ID,MATCH($H198,LEFT(I_LoE_Hierachy_L2Name,255),0))),"",INDEX(I_LoE_Hierachy_ID,MATCH($H198,LEFT(I_LoE_Hierachy_L2Name,255),0)))</f>
        <v/>
      </c>
      <c r="E198" s="84" t="str" cm="1">
        <f t="array" ref="E198">IF(ISERROR(INDEX(I_LoE_Hierachy_Case,MATCH($H198,LEFT(I_LoE_Hierachy_L2Name,255),0))),"",INDEX(I_LoE_Hierachy_Case,MATCH($H198,LEFT(I_LoE_Hierachy_L2Name,255),0)))</f>
        <v/>
      </c>
      <c r="F198" s="85"/>
      <c r="G198" s="84" t="str" cm="1">
        <f t="array" ref="G198">IF(ISERROR(INDEX(I_LoE_Hierachy_L2_Function,MATCH($H198,LEFT(I_LoE_Hierachy_L2Name,255),0))),"",INDEX(I_LoE_Hierachy_L2_Function,MATCH($H198,LEFT(I_LoE_Hierachy_L2Name,255),0)))</f>
        <v/>
      </c>
      <c r="H198" s="84"/>
      <c r="I198" s="84"/>
      <c r="J198" s="84"/>
      <c r="K198" s="208"/>
      <c r="L198" s="85"/>
      <c r="M198" s="85"/>
      <c r="N198" s="85"/>
      <c r="O198" s="85"/>
      <c r="P198" s="85"/>
      <c r="Q198" s="85"/>
      <c r="R198" s="85"/>
      <c r="S198" s="85"/>
      <c r="T198" s="85"/>
      <c r="U198" s="94"/>
      <c r="V198" s="95"/>
      <c r="W198" s="95"/>
      <c r="X198" s="95"/>
      <c r="Y198" s="95"/>
      <c r="Z198" s="95"/>
      <c r="AA198" s="95"/>
      <c r="AB198" s="96"/>
      <c r="AC198" s="96"/>
      <c r="AD198" s="95"/>
      <c r="AE198" s="95"/>
      <c r="AF198" s="95"/>
      <c r="AG198" s="96"/>
      <c r="AH198" s="96"/>
      <c r="AI198" s="97"/>
      <c r="AJ198" s="6"/>
      <c r="AK198" s="38"/>
      <c r="AL198" s="6"/>
      <c r="AM198" s="6"/>
      <c r="AN198" s="6"/>
      <c r="AO198" s="6"/>
      <c r="AP198" s="6"/>
    </row>
    <row r="199" spans="1:42" ht="24.65" customHeight="1" x14ac:dyDescent="0.35">
      <c r="A199" s="80"/>
      <c r="B199" s="6"/>
      <c r="C199" s="12"/>
      <c r="D199" s="84" t="str" cm="1">
        <f t="array" ref="D199">IF(ISERROR(INDEX(I_LoE_Hierachy_ID,MATCH($H199,LEFT(I_LoE_Hierachy_L2Name,255),0))),"",INDEX(I_LoE_Hierachy_ID,MATCH($H199,LEFT(I_LoE_Hierachy_L2Name,255),0)))</f>
        <v/>
      </c>
      <c r="E199" s="84" t="str" cm="1">
        <f t="array" ref="E199">IF(ISERROR(INDEX(I_LoE_Hierachy_Case,MATCH($H199,LEFT(I_LoE_Hierachy_L2Name,255),0))),"",INDEX(I_LoE_Hierachy_Case,MATCH($H199,LEFT(I_LoE_Hierachy_L2Name,255),0)))</f>
        <v/>
      </c>
      <c r="F199" s="85"/>
      <c r="G199" s="84" t="str" cm="1">
        <f t="array" ref="G199">IF(ISERROR(INDEX(I_LoE_Hierachy_L2_Function,MATCH($H199,LEFT(I_LoE_Hierachy_L2Name,255),0))),"",INDEX(I_LoE_Hierachy_L2_Function,MATCH($H199,LEFT(I_LoE_Hierachy_L2Name,255),0)))</f>
        <v/>
      </c>
      <c r="H199" s="84"/>
      <c r="I199" s="84"/>
      <c r="J199" s="84"/>
      <c r="K199" s="208"/>
      <c r="L199" s="85"/>
      <c r="M199" s="85"/>
      <c r="N199" s="85"/>
      <c r="O199" s="85"/>
      <c r="P199" s="85"/>
      <c r="Q199" s="85"/>
      <c r="R199" s="85"/>
      <c r="S199" s="85"/>
      <c r="T199" s="85"/>
      <c r="U199" s="94"/>
      <c r="V199" s="95"/>
      <c r="W199" s="95"/>
      <c r="X199" s="95"/>
      <c r="Y199" s="95"/>
      <c r="Z199" s="95"/>
      <c r="AA199" s="95"/>
      <c r="AB199" s="96"/>
      <c r="AC199" s="96"/>
      <c r="AD199" s="95"/>
      <c r="AE199" s="95"/>
      <c r="AF199" s="95"/>
      <c r="AG199" s="96"/>
      <c r="AH199" s="96"/>
      <c r="AI199" s="97"/>
      <c r="AJ199" s="6"/>
      <c r="AK199" s="38"/>
      <c r="AL199" s="6"/>
      <c r="AM199" s="6"/>
      <c r="AN199" s="6"/>
      <c r="AO199" s="6"/>
      <c r="AP199" s="6"/>
    </row>
    <row r="200" spans="1:42" ht="24.65" customHeight="1" x14ac:dyDescent="0.35">
      <c r="A200" s="80"/>
      <c r="B200" s="6"/>
      <c r="C200" s="12"/>
      <c r="D200" s="84" t="str" cm="1">
        <f t="array" ref="D200">IF(ISERROR(INDEX(I_LoE_Hierachy_ID,MATCH($H200,LEFT(I_LoE_Hierachy_L2Name,255),0))),"",INDEX(I_LoE_Hierachy_ID,MATCH($H200,LEFT(I_LoE_Hierachy_L2Name,255),0)))</f>
        <v/>
      </c>
      <c r="E200" s="84" t="str" cm="1">
        <f t="array" ref="E200">IF(ISERROR(INDEX(I_LoE_Hierachy_Case,MATCH($H200,LEFT(I_LoE_Hierachy_L2Name,255),0))),"",INDEX(I_LoE_Hierachy_Case,MATCH($H200,LEFT(I_LoE_Hierachy_L2Name,255),0)))</f>
        <v/>
      </c>
      <c r="F200" s="85"/>
      <c r="G200" s="84" t="str" cm="1">
        <f t="array" ref="G200">IF(ISERROR(INDEX(I_LoE_Hierachy_L2_Function,MATCH($H200,LEFT(I_LoE_Hierachy_L2Name,255),0))),"",INDEX(I_LoE_Hierachy_L2_Function,MATCH($H200,LEFT(I_LoE_Hierachy_L2Name,255),0)))</f>
        <v/>
      </c>
      <c r="H200" s="84"/>
      <c r="I200" s="84"/>
      <c r="J200" s="84"/>
      <c r="K200" s="208"/>
      <c r="L200" s="85"/>
      <c r="M200" s="85"/>
      <c r="N200" s="85"/>
      <c r="O200" s="85"/>
      <c r="P200" s="85"/>
      <c r="Q200" s="85"/>
      <c r="R200" s="85"/>
      <c r="S200" s="85"/>
      <c r="T200" s="85"/>
      <c r="U200" s="94"/>
      <c r="V200" s="95"/>
      <c r="W200" s="95"/>
      <c r="X200" s="95"/>
      <c r="Y200" s="95"/>
      <c r="Z200" s="95"/>
      <c r="AA200" s="95"/>
      <c r="AB200" s="96"/>
      <c r="AC200" s="96"/>
      <c r="AD200" s="95"/>
      <c r="AE200" s="95"/>
      <c r="AF200" s="95"/>
      <c r="AG200" s="96"/>
      <c r="AH200" s="96"/>
      <c r="AI200" s="97"/>
      <c r="AJ200" s="6"/>
      <c r="AK200" s="38"/>
      <c r="AL200" s="6"/>
      <c r="AM200" s="6"/>
      <c r="AN200" s="6"/>
      <c r="AO200" s="6"/>
      <c r="AP200" s="6"/>
    </row>
    <row r="201" spans="1:42" ht="24.65" customHeight="1" x14ac:dyDescent="0.35">
      <c r="A201" s="80"/>
      <c r="B201" s="6"/>
      <c r="C201" s="12"/>
      <c r="D201" s="84" t="str" cm="1">
        <f t="array" ref="D201">IF(ISERROR(INDEX(I_LoE_Hierachy_ID,MATCH($H201,LEFT(I_LoE_Hierachy_L2Name,255),0))),"",INDEX(I_LoE_Hierachy_ID,MATCH($H201,LEFT(I_LoE_Hierachy_L2Name,255),0)))</f>
        <v/>
      </c>
      <c r="E201" s="84" t="str" cm="1">
        <f t="array" ref="E201">IF(ISERROR(INDEX(I_LoE_Hierachy_Case,MATCH($H201,LEFT(I_LoE_Hierachy_L2Name,255),0))),"",INDEX(I_LoE_Hierachy_Case,MATCH($H201,LEFT(I_LoE_Hierachy_L2Name,255),0)))</f>
        <v/>
      </c>
      <c r="F201" s="85"/>
      <c r="G201" s="84" t="str" cm="1">
        <f t="array" ref="G201">IF(ISERROR(INDEX(I_LoE_Hierachy_L2_Function,MATCH($H201,LEFT(I_LoE_Hierachy_L2Name,255),0))),"",INDEX(I_LoE_Hierachy_L2_Function,MATCH($H201,LEFT(I_LoE_Hierachy_L2Name,255),0)))</f>
        <v/>
      </c>
      <c r="H201" s="84"/>
      <c r="I201" s="84"/>
      <c r="J201" s="84"/>
      <c r="K201" s="208"/>
      <c r="L201" s="85"/>
      <c r="M201" s="85"/>
      <c r="N201" s="85"/>
      <c r="O201" s="85"/>
      <c r="P201" s="85"/>
      <c r="Q201" s="85"/>
      <c r="R201" s="85"/>
      <c r="S201" s="85"/>
      <c r="T201" s="85"/>
      <c r="U201" s="94"/>
      <c r="V201" s="95"/>
      <c r="W201" s="95"/>
      <c r="X201" s="95"/>
      <c r="Y201" s="95"/>
      <c r="Z201" s="95"/>
      <c r="AA201" s="95"/>
      <c r="AB201" s="96"/>
      <c r="AC201" s="96"/>
      <c r="AD201" s="95"/>
      <c r="AE201" s="95"/>
      <c r="AF201" s="95"/>
      <c r="AG201" s="96"/>
      <c r="AH201" s="96"/>
      <c r="AI201" s="97"/>
      <c r="AJ201" s="6"/>
      <c r="AK201" s="38"/>
      <c r="AL201" s="6"/>
      <c r="AM201" s="6"/>
      <c r="AN201" s="6"/>
      <c r="AO201" s="6"/>
      <c r="AP201" s="6"/>
    </row>
    <row r="202" spans="1:42" ht="24.65" customHeight="1" x14ac:dyDescent="0.35">
      <c r="A202" s="80"/>
      <c r="B202" s="6"/>
      <c r="C202" s="12"/>
      <c r="D202" s="84" t="str" cm="1">
        <f t="array" ref="D202">IF(ISERROR(INDEX(I_LoE_Hierachy_ID,MATCH($H202,LEFT(I_LoE_Hierachy_L2Name,255),0))),"",INDEX(I_LoE_Hierachy_ID,MATCH($H202,LEFT(I_LoE_Hierachy_L2Name,255),0)))</f>
        <v/>
      </c>
      <c r="E202" s="84" t="str" cm="1">
        <f t="array" ref="E202">IF(ISERROR(INDEX(I_LoE_Hierachy_Case,MATCH($H202,LEFT(I_LoE_Hierachy_L2Name,255),0))),"",INDEX(I_LoE_Hierachy_Case,MATCH($H202,LEFT(I_LoE_Hierachy_L2Name,255),0)))</f>
        <v/>
      </c>
      <c r="F202" s="85"/>
      <c r="G202" s="84" t="str" cm="1">
        <f t="array" ref="G202">IF(ISERROR(INDEX(I_LoE_Hierachy_L2_Function,MATCH($H202,LEFT(I_LoE_Hierachy_L2Name,255),0))),"",INDEX(I_LoE_Hierachy_L2_Function,MATCH($H202,LEFT(I_LoE_Hierachy_L2Name,255),0)))</f>
        <v/>
      </c>
      <c r="H202" s="84"/>
      <c r="I202" s="84"/>
      <c r="J202" s="84"/>
      <c r="K202" s="208"/>
      <c r="L202" s="85"/>
      <c r="M202" s="85"/>
      <c r="N202" s="85"/>
      <c r="O202" s="85"/>
      <c r="P202" s="85"/>
      <c r="Q202" s="85"/>
      <c r="R202" s="85"/>
      <c r="S202" s="85"/>
      <c r="T202" s="85"/>
      <c r="U202" s="94"/>
      <c r="V202" s="95"/>
      <c r="W202" s="95"/>
      <c r="X202" s="95"/>
      <c r="Y202" s="95"/>
      <c r="Z202" s="95"/>
      <c r="AA202" s="95"/>
      <c r="AB202" s="96"/>
      <c r="AC202" s="96"/>
      <c r="AD202" s="95"/>
      <c r="AE202" s="95"/>
      <c r="AF202" s="95"/>
      <c r="AG202" s="96"/>
      <c r="AH202" s="96"/>
      <c r="AI202" s="97"/>
      <c r="AJ202" s="6"/>
      <c r="AK202" s="38"/>
      <c r="AL202" s="6"/>
      <c r="AM202" s="6"/>
      <c r="AN202" s="6"/>
      <c r="AO202" s="6"/>
      <c r="AP202" s="6"/>
    </row>
    <row r="203" spans="1:42" ht="24.65" customHeight="1" x14ac:dyDescent="0.35">
      <c r="A203" s="80"/>
      <c r="B203" s="6"/>
      <c r="C203" s="12"/>
      <c r="D203" s="84" t="str" cm="1">
        <f t="array" ref="D203">IF(ISERROR(INDEX(I_LoE_Hierachy_ID,MATCH($H203,LEFT(I_LoE_Hierachy_L2Name,255),0))),"",INDEX(I_LoE_Hierachy_ID,MATCH($H203,LEFT(I_LoE_Hierachy_L2Name,255),0)))</f>
        <v/>
      </c>
      <c r="E203" s="84" t="str" cm="1">
        <f t="array" ref="E203">IF(ISERROR(INDEX(I_LoE_Hierachy_Case,MATCH($H203,LEFT(I_LoE_Hierachy_L2Name,255),0))),"",INDEX(I_LoE_Hierachy_Case,MATCH($H203,LEFT(I_LoE_Hierachy_L2Name,255),0)))</f>
        <v/>
      </c>
      <c r="F203" s="85"/>
      <c r="G203" s="84" t="str" cm="1">
        <f t="array" ref="G203">IF(ISERROR(INDEX(I_LoE_Hierachy_L2_Function,MATCH($H203,LEFT(I_LoE_Hierachy_L2Name,255),0))),"",INDEX(I_LoE_Hierachy_L2_Function,MATCH($H203,LEFT(I_LoE_Hierachy_L2Name,255),0)))</f>
        <v/>
      </c>
      <c r="H203" s="84"/>
      <c r="I203" s="84"/>
      <c r="J203" s="84"/>
      <c r="K203" s="208"/>
      <c r="L203" s="85"/>
      <c r="M203" s="85"/>
      <c r="N203" s="85"/>
      <c r="O203" s="85"/>
      <c r="P203" s="85"/>
      <c r="Q203" s="85"/>
      <c r="R203" s="85"/>
      <c r="S203" s="85"/>
      <c r="T203" s="85"/>
      <c r="U203" s="94"/>
      <c r="V203" s="95"/>
      <c r="W203" s="95"/>
      <c r="X203" s="95"/>
      <c r="Y203" s="95"/>
      <c r="Z203" s="95"/>
      <c r="AA203" s="95"/>
      <c r="AB203" s="96"/>
      <c r="AC203" s="96"/>
      <c r="AD203" s="95"/>
      <c r="AE203" s="95"/>
      <c r="AF203" s="95"/>
      <c r="AG203" s="96"/>
      <c r="AH203" s="96"/>
      <c r="AI203" s="97"/>
      <c r="AJ203" s="6"/>
      <c r="AK203" s="38"/>
      <c r="AL203" s="6"/>
      <c r="AM203" s="6"/>
      <c r="AN203" s="6"/>
      <c r="AO203" s="6"/>
      <c r="AP203" s="6"/>
    </row>
    <row r="204" spans="1:42" ht="24.65" customHeight="1" x14ac:dyDescent="0.35">
      <c r="A204" s="80"/>
      <c r="B204" s="6"/>
      <c r="C204" s="12"/>
      <c r="D204" s="84" t="str" cm="1">
        <f t="array" ref="D204">IF(ISERROR(INDEX(I_LoE_Hierachy_ID,MATCH($H204,LEFT(I_LoE_Hierachy_L2Name,255),0))),"",INDEX(I_LoE_Hierachy_ID,MATCH($H204,LEFT(I_LoE_Hierachy_L2Name,255),0)))</f>
        <v/>
      </c>
      <c r="E204" s="84" t="str" cm="1">
        <f t="array" ref="E204">IF(ISERROR(INDEX(I_LoE_Hierachy_Case,MATCH($H204,LEFT(I_LoE_Hierachy_L2Name,255),0))),"",INDEX(I_LoE_Hierachy_Case,MATCH($H204,LEFT(I_LoE_Hierachy_L2Name,255),0)))</f>
        <v/>
      </c>
      <c r="F204" s="85"/>
      <c r="G204" s="84" t="str" cm="1">
        <f t="array" ref="G204">IF(ISERROR(INDEX(I_LoE_Hierachy_L2_Function,MATCH($H204,LEFT(I_LoE_Hierachy_L2Name,255),0))),"",INDEX(I_LoE_Hierachy_L2_Function,MATCH($H204,LEFT(I_LoE_Hierachy_L2Name,255),0)))</f>
        <v/>
      </c>
      <c r="H204" s="84"/>
      <c r="I204" s="84"/>
      <c r="J204" s="84"/>
      <c r="K204" s="208"/>
      <c r="L204" s="85"/>
      <c r="M204" s="85"/>
      <c r="N204" s="85"/>
      <c r="O204" s="85"/>
      <c r="P204" s="85"/>
      <c r="Q204" s="85"/>
      <c r="R204" s="85"/>
      <c r="S204" s="85"/>
      <c r="T204" s="85"/>
      <c r="U204" s="94"/>
      <c r="V204" s="95"/>
      <c r="W204" s="95"/>
      <c r="X204" s="95"/>
      <c r="Y204" s="95"/>
      <c r="Z204" s="95"/>
      <c r="AA204" s="95"/>
      <c r="AB204" s="96"/>
      <c r="AC204" s="96"/>
      <c r="AD204" s="95"/>
      <c r="AE204" s="95"/>
      <c r="AF204" s="95"/>
      <c r="AG204" s="96"/>
      <c r="AH204" s="96"/>
      <c r="AI204" s="97"/>
      <c r="AJ204" s="6"/>
      <c r="AK204" s="38"/>
      <c r="AL204" s="6"/>
      <c r="AM204" s="6"/>
      <c r="AN204" s="6"/>
      <c r="AO204" s="6"/>
      <c r="AP204" s="6"/>
    </row>
    <row r="205" spans="1:42" ht="24.65" customHeight="1" x14ac:dyDescent="0.35">
      <c r="A205" s="80"/>
      <c r="B205" s="6"/>
      <c r="C205" s="12"/>
      <c r="D205" s="84" t="str" cm="1">
        <f t="array" ref="D205">IF(ISERROR(INDEX(I_LoE_Hierachy_ID,MATCH($H205,LEFT(I_LoE_Hierachy_L2Name,255),0))),"",INDEX(I_LoE_Hierachy_ID,MATCH($H205,LEFT(I_LoE_Hierachy_L2Name,255),0)))</f>
        <v/>
      </c>
      <c r="E205" s="84" t="str" cm="1">
        <f t="array" ref="E205">IF(ISERROR(INDEX(I_LoE_Hierachy_Case,MATCH($H205,LEFT(I_LoE_Hierachy_L2Name,255),0))),"",INDEX(I_LoE_Hierachy_Case,MATCH($H205,LEFT(I_LoE_Hierachy_L2Name,255),0)))</f>
        <v/>
      </c>
      <c r="F205" s="85"/>
      <c r="G205" s="84" t="str" cm="1">
        <f t="array" ref="G205">IF(ISERROR(INDEX(I_LoE_Hierachy_L2_Function,MATCH($H205,LEFT(I_LoE_Hierachy_L2Name,255),0))),"",INDEX(I_LoE_Hierachy_L2_Function,MATCH($H205,LEFT(I_LoE_Hierachy_L2Name,255),0)))</f>
        <v/>
      </c>
      <c r="H205" s="84"/>
      <c r="I205" s="84"/>
      <c r="J205" s="84"/>
      <c r="K205" s="208"/>
      <c r="L205" s="85"/>
      <c r="M205" s="85"/>
      <c r="N205" s="85"/>
      <c r="O205" s="85"/>
      <c r="P205" s="85"/>
      <c r="Q205" s="85"/>
      <c r="R205" s="85"/>
      <c r="S205" s="85"/>
      <c r="T205" s="85"/>
      <c r="U205" s="94"/>
      <c r="V205" s="95"/>
      <c r="W205" s="95"/>
      <c r="X205" s="95"/>
      <c r="Y205" s="95"/>
      <c r="Z205" s="95"/>
      <c r="AA205" s="95"/>
      <c r="AB205" s="96"/>
      <c r="AC205" s="96"/>
      <c r="AD205" s="95"/>
      <c r="AE205" s="95"/>
      <c r="AF205" s="95"/>
      <c r="AG205" s="96"/>
      <c r="AH205" s="96"/>
      <c r="AI205" s="97"/>
      <c r="AJ205" s="6"/>
      <c r="AK205" s="38"/>
      <c r="AL205" s="6"/>
      <c r="AM205" s="6"/>
      <c r="AN205" s="6"/>
      <c r="AO205" s="6"/>
      <c r="AP205" s="6"/>
    </row>
    <row r="206" spans="1:42" ht="24.65" customHeight="1" x14ac:dyDescent="0.35">
      <c r="A206" s="80"/>
      <c r="B206" s="6"/>
      <c r="C206" s="12"/>
      <c r="D206" s="84" t="str" cm="1">
        <f t="array" ref="D206">IF(ISERROR(INDEX(I_LoE_Hierachy_ID,MATCH($H206,LEFT(I_LoE_Hierachy_L2Name,255),0))),"",INDEX(I_LoE_Hierachy_ID,MATCH($H206,LEFT(I_LoE_Hierachy_L2Name,255),0)))</f>
        <v/>
      </c>
      <c r="E206" s="84" t="str" cm="1">
        <f t="array" ref="E206">IF(ISERROR(INDEX(I_LoE_Hierachy_Case,MATCH($H206,LEFT(I_LoE_Hierachy_L2Name,255),0))),"",INDEX(I_LoE_Hierachy_Case,MATCH($H206,LEFT(I_LoE_Hierachy_L2Name,255),0)))</f>
        <v/>
      </c>
      <c r="F206" s="85"/>
      <c r="G206" s="84" t="str" cm="1">
        <f t="array" ref="G206">IF(ISERROR(INDEX(I_LoE_Hierachy_L2_Function,MATCH($H206,LEFT(I_LoE_Hierachy_L2Name,255),0))),"",INDEX(I_LoE_Hierachy_L2_Function,MATCH($H206,LEFT(I_LoE_Hierachy_L2Name,255),0)))</f>
        <v/>
      </c>
      <c r="H206" s="84"/>
      <c r="I206" s="84"/>
      <c r="J206" s="84"/>
      <c r="K206" s="208"/>
      <c r="L206" s="85"/>
      <c r="M206" s="85"/>
      <c r="N206" s="85"/>
      <c r="O206" s="85"/>
      <c r="P206" s="85"/>
      <c r="Q206" s="85"/>
      <c r="R206" s="85"/>
      <c r="S206" s="85"/>
      <c r="T206" s="85"/>
      <c r="U206" s="94"/>
      <c r="V206" s="95"/>
      <c r="W206" s="95"/>
      <c r="X206" s="95"/>
      <c r="Y206" s="95"/>
      <c r="Z206" s="95"/>
      <c r="AA206" s="95"/>
      <c r="AB206" s="96"/>
      <c r="AC206" s="96"/>
      <c r="AD206" s="95"/>
      <c r="AE206" s="95"/>
      <c r="AF206" s="95"/>
      <c r="AG206" s="96"/>
      <c r="AH206" s="96"/>
      <c r="AI206" s="97"/>
      <c r="AJ206" s="6"/>
      <c r="AK206" s="38"/>
      <c r="AL206" s="6"/>
      <c r="AM206" s="6"/>
      <c r="AN206" s="6"/>
      <c r="AO206" s="6"/>
      <c r="AP206" s="6"/>
    </row>
    <row r="207" spans="1:42" ht="24.65" customHeight="1" x14ac:dyDescent="0.35">
      <c r="A207" s="80"/>
      <c r="B207" s="6"/>
      <c r="C207" s="12"/>
      <c r="D207" s="84" t="str" cm="1">
        <f t="array" ref="D207">IF(ISERROR(INDEX(I_LoE_Hierachy_ID,MATCH($H207,LEFT(I_LoE_Hierachy_L2Name,255),0))),"",INDEX(I_LoE_Hierachy_ID,MATCH($H207,LEFT(I_LoE_Hierachy_L2Name,255),0)))</f>
        <v/>
      </c>
      <c r="E207" s="84" t="str" cm="1">
        <f t="array" ref="E207">IF(ISERROR(INDEX(I_LoE_Hierachy_Case,MATCH($H207,LEFT(I_LoE_Hierachy_L2Name,255),0))),"",INDEX(I_LoE_Hierachy_Case,MATCH($H207,LEFT(I_LoE_Hierachy_L2Name,255),0)))</f>
        <v/>
      </c>
      <c r="F207" s="85"/>
      <c r="G207" s="84" t="str" cm="1">
        <f t="array" ref="G207">IF(ISERROR(INDEX(I_LoE_Hierachy_L2_Function,MATCH($H207,LEFT(I_LoE_Hierachy_L2Name,255),0))),"",INDEX(I_LoE_Hierachy_L2_Function,MATCH($H207,LEFT(I_LoE_Hierachy_L2Name,255),0)))</f>
        <v/>
      </c>
      <c r="H207" s="84"/>
      <c r="I207" s="84"/>
      <c r="J207" s="84"/>
      <c r="K207" s="208"/>
      <c r="L207" s="85"/>
      <c r="M207" s="85"/>
      <c r="N207" s="85"/>
      <c r="O207" s="85"/>
      <c r="P207" s="85"/>
      <c r="Q207" s="85"/>
      <c r="R207" s="85"/>
      <c r="S207" s="85"/>
      <c r="T207" s="85"/>
      <c r="U207" s="94"/>
      <c r="V207" s="95"/>
      <c r="W207" s="95"/>
      <c r="X207" s="95"/>
      <c r="Y207" s="95"/>
      <c r="Z207" s="95"/>
      <c r="AA207" s="95"/>
      <c r="AB207" s="96"/>
      <c r="AC207" s="96"/>
      <c r="AD207" s="95"/>
      <c r="AE207" s="95"/>
      <c r="AF207" s="95"/>
      <c r="AG207" s="96"/>
      <c r="AH207" s="96"/>
      <c r="AI207" s="97"/>
      <c r="AJ207" s="6"/>
      <c r="AK207" s="38"/>
      <c r="AL207" s="6"/>
      <c r="AM207" s="6"/>
      <c r="AN207" s="6"/>
      <c r="AO207" s="6"/>
      <c r="AP207" s="6"/>
    </row>
    <row r="208" spans="1:42" ht="24.65" customHeight="1" x14ac:dyDescent="0.35">
      <c r="A208" s="80"/>
      <c r="B208" s="6"/>
      <c r="C208" s="12"/>
      <c r="D208" s="84" t="str" cm="1">
        <f t="array" ref="D208">IF(ISERROR(INDEX(I_LoE_Hierachy_ID,MATCH($H208,LEFT(I_LoE_Hierachy_L2Name,255),0))),"",INDEX(I_LoE_Hierachy_ID,MATCH($H208,LEFT(I_LoE_Hierachy_L2Name,255),0)))</f>
        <v/>
      </c>
      <c r="E208" s="84" t="str" cm="1">
        <f t="array" ref="E208">IF(ISERROR(INDEX(I_LoE_Hierachy_Case,MATCH($H208,LEFT(I_LoE_Hierachy_L2Name,255),0))),"",INDEX(I_LoE_Hierachy_Case,MATCH($H208,LEFT(I_LoE_Hierachy_L2Name,255),0)))</f>
        <v/>
      </c>
      <c r="F208" s="85"/>
      <c r="G208" s="84" t="str" cm="1">
        <f t="array" ref="G208">IF(ISERROR(INDEX(I_LoE_Hierachy_L2_Function,MATCH($H208,LEFT(I_LoE_Hierachy_L2Name,255),0))),"",INDEX(I_LoE_Hierachy_L2_Function,MATCH($H208,LEFT(I_LoE_Hierachy_L2Name,255),0)))</f>
        <v/>
      </c>
      <c r="H208" s="84"/>
      <c r="I208" s="84"/>
      <c r="J208" s="84"/>
      <c r="K208" s="208"/>
      <c r="L208" s="85"/>
      <c r="M208" s="85"/>
      <c r="N208" s="85"/>
      <c r="O208" s="85"/>
      <c r="P208" s="85"/>
      <c r="Q208" s="85"/>
      <c r="R208" s="85"/>
      <c r="S208" s="85"/>
      <c r="T208" s="85"/>
      <c r="U208" s="94"/>
      <c r="V208" s="95"/>
      <c r="W208" s="95"/>
      <c r="X208" s="95"/>
      <c r="Y208" s="95"/>
      <c r="Z208" s="95"/>
      <c r="AA208" s="95"/>
      <c r="AB208" s="96"/>
      <c r="AC208" s="96"/>
      <c r="AD208" s="95"/>
      <c r="AE208" s="95"/>
      <c r="AF208" s="95"/>
      <c r="AG208" s="96"/>
      <c r="AH208" s="96"/>
      <c r="AI208" s="97"/>
      <c r="AJ208" s="6"/>
      <c r="AK208" s="38"/>
      <c r="AL208" s="6"/>
      <c r="AM208" s="6"/>
      <c r="AN208" s="6"/>
      <c r="AO208" s="6"/>
      <c r="AP208" s="6"/>
    </row>
    <row r="209" spans="1:42" ht="24.65" customHeight="1" x14ac:dyDescent="0.35">
      <c r="A209" s="80"/>
      <c r="B209" s="6"/>
      <c r="C209" s="12"/>
      <c r="D209" s="84" t="str" cm="1">
        <f t="array" ref="D209">IF(ISERROR(INDEX(I_LoE_Hierachy_ID,MATCH($H209,LEFT(I_LoE_Hierachy_L2Name,255),0))),"",INDEX(I_LoE_Hierachy_ID,MATCH($H209,LEFT(I_LoE_Hierachy_L2Name,255),0)))</f>
        <v/>
      </c>
      <c r="E209" s="84" t="str" cm="1">
        <f t="array" ref="E209">IF(ISERROR(INDEX(I_LoE_Hierachy_Case,MATCH($H209,LEFT(I_LoE_Hierachy_L2Name,255),0))),"",INDEX(I_LoE_Hierachy_Case,MATCH($H209,LEFT(I_LoE_Hierachy_L2Name,255),0)))</f>
        <v/>
      </c>
      <c r="F209" s="85"/>
      <c r="G209" s="84" t="str" cm="1">
        <f t="array" ref="G209">IF(ISERROR(INDEX(I_LoE_Hierachy_L2_Function,MATCH($H209,LEFT(I_LoE_Hierachy_L2Name,255),0))),"",INDEX(I_LoE_Hierachy_L2_Function,MATCH($H209,LEFT(I_LoE_Hierachy_L2Name,255),0)))</f>
        <v/>
      </c>
      <c r="H209" s="84"/>
      <c r="I209" s="84"/>
      <c r="J209" s="84"/>
      <c r="K209" s="208"/>
      <c r="L209" s="85"/>
      <c r="M209" s="85"/>
      <c r="N209" s="85"/>
      <c r="O209" s="85"/>
      <c r="P209" s="85"/>
      <c r="Q209" s="85"/>
      <c r="R209" s="85"/>
      <c r="S209" s="85"/>
      <c r="T209" s="85"/>
      <c r="U209" s="94"/>
      <c r="V209" s="95"/>
      <c r="W209" s="95"/>
      <c r="X209" s="95"/>
      <c r="Y209" s="95"/>
      <c r="Z209" s="95"/>
      <c r="AA209" s="95"/>
      <c r="AB209" s="96"/>
      <c r="AC209" s="96"/>
      <c r="AD209" s="95"/>
      <c r="AE209" s="95"/>
      <c r="AF209" s="95"/>
      <c r="AG209" s="96"/>
      <c r="AH209" s="96"/>
      <c r="AI209" s="97"/>
      <c r="AJ209" s="6"/>
      <c r="AK209" s="38"/>
      <c r="AL209" s="6"/>
      <c r="AM209" s="6"/>
      <c r="AN209" s="6"/>
      <c r="AO209" s="6"/>
      <c r="AP209" s="6"/>
    </row>
    <row r="210" spans="1:42" ht="24.65" customHeight="1" x14ac:dyDescent="0.35">
      <c r="A210" s="80"/>
      <c r="B210" s="6"/>
      <c r="C210" s="12"/>
      <c r="D210" s="84" t="str" cm="1">
        <f t="array" ref="D210">IF(ISERROR(INDEX(I_LoE_Hierachy_ID,MATCH($H210,LEFT(I_LoE_Hierachy_L2Name,255),0))),"",INDEX(I_LoE_Hierachy_ID,MATCH($H210,LEFT(I_LoE_Hierachy_L2Name,255),0)))</f>
        <v/>
      </c>
      <c r="E210" s="84" t="str" cm="1">
        <f t="array" ref="E210">IF(ISERROR(INDEX(I_LoE_Hierachy_Case,MATCH($H210,LEFT(I_LoE_Hierachy_L2Name,255),0))),"",INDEX(I_LoE_Hierachy_Case,MATCH($H210,LEFT(I_LoE_Hierachy_L2Name,255),0)))</f>
        <v/>
      </c>
      <c r="F210" s="85"/>
      <c r="G210" s="84" t="str" cm="1">
        <f t="array" ref="G210">IF(ISERROR(INDEX(I_LoE_Hierachy_L2_Function,MATCH($H210,LEFT(I_LoE_Hierachy_L2Name,255),0))),"",INDEX(I_LoE_Hierachy_L2_Function,MATCH($H210,LEFT(I_LoE_Hierachy_L2Name,255),0)))</f>
        <v/>
      </c>
      <c r="H210" s="84"/>
      <c r="I210" s="84"/>
      <c r="J210" s="84"/>
      <c r="K210" s="208"/>
      <c r="L210" s="85"/>
      <c r="M210" s="85"/>
      <c r="N210" s="85"/>
      <c r="O210" s="85"/>
      <c r="P210" s="85"/>
      <c r="Q210" s="85"/>
      <c r="R210" s="85"/>
      <c r="S210" s="85"/>
      <c r="T210" s="85"/>
      <c r="U210" s="94"/>
      <c r="V210" s="95"/>
      <c r="W210" s="95"/>
      <c r="X210" s="95"/>
      <c r="Y210" s="95"/>
      <c r="Z210" s="95"/>
      <c r="AA210" s="95"/>
      <c r="AB210" s="96"/>
      <c r="AC210" s="96"/>
      <c r="AD210" s="95"/>
      <c r="AE210" s="95"/>
      <c r="AF210" s="95"/>
      <c r="AG210" s="96"/>
      <c r="AH210" s="96"/>
      <c r="AI210" s="97"/>
      <c r="AJ210" s="6"/>
      <c r="AK210" s="38"/>
      <c r="AL210" s="6"/>
      <c r="AM210" s="6"/>
      <c r="AN210" s="6"/>
      <c r="AO210" s="6"/>
      <c r="AP210" s="6"/>
    </row>
    <row r="211" spans="1:42" ht="24.65" customHeight="1" x14ac:dyDescent="0.35">
      <c r="A211" s="80"/>
      <c r="B211" s="6"/>
      <c r="C211" s="12"/>
      <c r="D211" s="84" t="str" cm="1">
        <f t="array" ref="D211">IF(ISERROR(INDEX(I_LoE_Hierachy_ID,MATCH($H211,LEFT(I_LoE_Hierachy_L2Name,255),0))),"",INDEX(I_LoE_Hierachy_ID,MATCH($H211,LEFT(I_LoE_Hierachy_L2Name,255),0)))</f>
        <v/>
      </c>
      <c r="E211" s="84" t="str" cm="1">
        <f t="array" ref="E211">IF(ISERROR(INDEX(I_LoE_Hierachy_Case,MATCH($H211,LEFT(I_LoE_Hierachy_L2Name,255),0))),"",INDEX(I_LoE_Hierachy_Case,MATCH($H211,LEFT(I_LoE_Hierachy_L2Name,255),0)))</f>
        <v/>
      </c>
      <c r="F211" s="85"/>
      <c r="G211" s="84" t="str" cm="1">
        <f t="array" ref="G211">IF(ISERROR(INDEX(I_LoE_Hierachy_L2_Function,MATCH($H211,LEFT(I_LoE_Hierachy_L2Name,255),0))),"",INDEX(I_LoE_Hierachy_L2_Function,MATCH($H211,LEFT(I_LoE_Hierachy_L2Name,255),0)))</f>
        <v/>
      </c>
      <c r="H211" s="84"/>
      <c r="I211" s="84"/>
      <c r="J211" s="84"/>
      <c r="K211" s="208"/>
      <c r="L211" s="85"/>
      <c r="M211" s="85"/>
      <c r="N211" s="85"/>
      <c r="O211" s="85"/>
      <c r="P211" s="85"/>
      <c r="Q211" s="85"/>
      <c r="R211" s="85"/>
      <c r="S211" s="85"/>
      <c r="T211" s="85"/>
      <c r="U211" s="94"/>
      <c r="V211" s="95"/>
      <c r="W211" s="95"/>
      <c r="X211" s="95"/>
      <c r="Y211" s="95"/>
      <c r="Z211" s="95"/>
      <c r="AA211" s="95"/>
      <c r="AB211" s="96"/>
      <c r="AC211" s="96"/>
      <c r="AD211" s="95"/>
      <c r="AE211" s="95"/>
      <c r="AF211" s="95"/>
      <c r="AG211" s="96"/>
      <c r="AH211" s="96"/>
      <c r="AI211" s="97"/>
      <c r="AJ211" s="6"/>
      <c r="AK211" s="38"/>
      <c r="AL211" s="6"/>
      <c r="AM211" s="6"/>
      <c r="AN211" s="6"/>
      <c r="AO211" s="6"/>
      <c r="AP211" s="6"/>
    </row>
    <row r="212" spans="1:42" ht="24.65" customHeight="1" x14ac:dyDescent="0.35">
      <c r="A212" s="80"/>
      <c r="B212" s="6"/>
      <c r="C212" s="12"/>
      <c r="D212" s="84" t="str" cm="1">
        <f t="array" ref="D212">IF(ISERROR(INDEX(I_LoE_Hierachy_ID,MATCH($H212,LEFT(I_LoE_Hierachy_L2Name,255),0))),"",INDEX(I_LoE_Hierachy_ID,MATCH($H212,LEFT(I_LoE_Hierachy_L2Name,255),0)))</f>
        <v/>
      </c>
      <c r="E212" s="84" t="str" cm="1">
        <f t="array" ref="E212">IF(ISERROR(INDEX(I_LoE_Hierachy_Case,MATCH($H212,LEFT(I_LoE_Hierachy_L2Name,255),0))),"",INDEX(I_LoE_Hierachy_Case,MATCH($H212,LEFT(I_LoE_Hierachy_L2Name,255),0)))</f>
        <v/>
      </c>
      <c r="F212" s="85"/>
      <c r="G212" s="84" t="str" cm="1">
        <f t="array" ref="G212">IF(ISERROR(INDEX(I_LoE_Hierachy_L2_Function,MATCH($H212,LEFT(I_LoE_Hierachy_L2Name,255),0))),"",INDEX(I_LoE_Hierachy_L2_Function,MATCH($H212,LEFT(I_LoE_Hierachy_L2Name,255),0)))</f>
        <v/>
      </c>
      <c r="H212" s="84"/>
      <c r="I212" s="84"/>
      <c r="J212" s="84"/>
      <c r="K212" s="208"/>
      <c r="L212" s="85"/>
      <c r="M212" s="85"/>
      <c r="N212" s="85"/>
      <c r="O212" s="85"/>
      <c r="P212" s="85"/>
      <c r="Q212" s="85"/>
      <c r="R212" s="85"/>
      <c r="S212" s="85"/>
      <c r="T212" s="85"/>
      <c r="U212" s="94"/>
      <c r="V212" s="95"/>
      <c r="W212" s="95"/>
      <c r="X212" s="95"/>
      <c r="Y212" s="95"/>
      <c r="Z212" s="95"/>
      <c r="AA212" s="95"/>
      <c r="AB212" s="96"/>
      <c r="AC212" s="96"/>
      <c r="AD212" s="95"/>
      <c r="AE212" s="95"/>
      <c r="AF212" s="95"/>
      <c r="AG212" s="96"/>
      <c r="AH212" s="96"/>
      <c r="AI212" s="97"/>
      <c r="AJ212" s="6"/>
      <c r="AK212" s="38"/>
      <c r="AL212" s="6"/>
      <c r="AM212" s="6"/>
      <c r="AN212" s="6"/>
      <c r="AO212" s="6"/>
      <c r="AP212" s="6"/>
    </row>
    <row r="213" spans="1:42" ht="24.65" customHeight="1" x14ac:dyDescent="0.35">
      <c r="A213" s="80"/>
      <c r="B213" s="6"/>
      <c r="C213" s="12"/>
      <c r="D213" s="84" t="str" cm="1">
        <f t="array" ref="D213">IF(ISERROR(INDEX(I_LoE_Hierachy_ID,MATCH($H213,LEFT(I_LoE_Hierachy_L2Name,255),0))),"",INDEX(I_LoE_Hierachy_ID,MATCH($H213,LEFT(I_LoE_Hierachy_L2Name,255),0)))</f>
        <v/>
      </c>
      <c r="E213" s="84" t="str" cm="1">
        <f t="array" ref="E213">IF(ISERROR(INDEX(I_LoE_Hierachy_Case,MATCH($H213,LEFT(I_LoE_Hierachy_L2Name,255),0))),"",INDEX(I_LoE_Hierachy_Case,MATCH($H213,LEFT(I_LoE_Hierachy_L2Name,255),0)))</f>
        <v/>
      </c>
      <c r="F213" s="85"/>
      <c r="G213" s="84" t="str" cm="1">
        <f t="array" ref="G213">IF(ISERROR(INDEX(I_LoE_Hierachy_L2_Function,MATCH($H213,LEFT(I_LoE_Hierachy_L2Name,255),0))),"",INDEX(I_LoE_Hierachy_L2_Function,MATCH($H213,LEFT(I_LoE_Hierachy_L2Name,255),0)))</f>
        <v/>
      </c>
      <c r="H213" s="84"/>
      <c r="I213" s="84"/>
      <c r="J213" s="84"/>
      <c r="K213" s="208"/>
      <c r="L213" s="85"/>
      <c r="M213" s="85"/>
      <c r="N213" s="85"/>
      <c r="O213" s="85"/>
      <c r="P213" s="85"/>
      <c r="Q213" s="85"/>
      <c r="R213" s="85"/>
      <c r="S213" s="85"/>
      <c r="T213" s="85"/>
      <c r="U213" s="94"/>
      <c r="V213" s="95"/>
      <c r="W213" s="95"/>
      <c r="X213" s="95"/>
      <c r="Y213" s="95"/>
      <c r="Z213" s="95"/>
      <c r="AA213" s="95"/>
      <c r="AB213" s="96"/>
      <c r="AC213" s="96"/>
      <c r="AD213" s="95"/>
      <c r="AE213" s="95"/>
      <c r="AF213" s="95"/>
      <c r="AG213" s="96"/>
      <c r="AH213" s="96"/>
      <c r="AI213" s="97"/>
      <c r="AJ213" s="6"/>
      <c r="AK213" s="38"/>
      <c r="AL213" s="6"/>
      <c r="AM213" s="6"/>
      <c r="AN213" s="6"/>
      <c r="AO213" s="6"/>
      <c r="AP213" s="6"/>
    </row>
    <row r="214" spans="1:42" ht="24.65" customHeight="1" x14ac:dyDescent="0.35">
      <c r="A214" s="80"/>
      <c r="B214" s="6"/>
      <c r="C214" s="12"/>
      <c r="D214" s="84" t="str" cm="1">
        <f t="array" ref="D214">IF(ISERROR(INDEX(I_LoE_Hierachy_ID,MATCH($H214,LEFT(I_LoE_Hierachy_L2Name,255),0))),"",INDEX(I_LoE_Hierachy_ID,MATCH($H214,LEFT(I_LoE_Hierachy_L2Name,255),0)))</f>
        <v/>
      </c>
      <c r="E214" s="84" t="str" cm="1">
        <f t="array" ref="E214">IF(ISERROR(INDEX(I_LoE_Hierachy_Case,MATCH($H214,LEFT(I_LoE_Hierachy_L2Name,255),0))),"",INDEX(I_LoE_Hierachy_Case,MATCH($H214,LEFT(I_LoE_Hierachy_L2Name,255),0)))</f>
        <v/>
      </c>
      <c r="F214" s="85"/>
      <c r="G214" s="84" t="str" cm="1">
        <f t="array" ref="G214">IF(ISERROR(INDEX(I_LoE_Hierachy_L2_Function,MATCH($H214,LEFT(I_LoE_Hierachy_L2Name,255),0))),"",INDEX(I_LoE_Hierachy_L2_Function,MATCH($H214,LEFT(I_LoE_Hierachy_L2Name,255),0)))</f>
        <v/>
      </c>
      <c r="H214" s="84"/>
      <c r="I214" s="84"/>
      <c r="J214" s="84"/>
      <c r="K214" s="208"/>
      <c r="L214" s="85"/>
      <c r="M214" s="85"/>
      <c r="N214" s="85"/>
      <c r="O214" s="85"/>
      <c r="P214" s="85"/>
      <c r="Q214" s="85"/>
      <c r="R214" s="85"/>
      <c r="S214" s="85"/>
      <c r="T214" s="85"/>
      <c r="U214" s="94"/>
      <c r="V214" s="95"/>
      <c r="W214" s="95"/>
      <c r="X214" s="95"/>
      <c r="Y214" s="95"/>
      <c r="Z214" s="95"/>
      <c r="AA214" s="95"/>
      <c r="AB214" s="96"/>
      <c r="AC214" s="96"/>
      <c r="AD214" s="95"/>
      <c r="AE214" s="95"/>
      <c r="AF214" s="95"/>
      <c r="AG214" s="96"/>
      <c r="AH214" s="96"/>
      <c r="AI214" s="97"/>
      <c r="AJ214" s="6"/>
      <c r="AK214" s="38"/>
      <c r="AL214" s="6"/>
      <c r="AM214" s="6"/>
      <c r="AN214" s="6"/>
      <c r="AO214" s="6"/>
      <c r="AP214" s="6"/>
    </row>
    <row r="215" spans="1:42" ht="24.65" customHeight="1" x14ac:dyDescent="0.35">
      <c r="A215" s="80"/>
      <c r="B215" s="6"/>
      <c r="C215" s="12"/>
      <c r="D215" s="84" t="str" cm="1">
        <f t="array" ref="D215">IF(ISERROR(INDEX(I_LoE_Hierachy_ID,MATCH($H215,LEFT(I_LoE_Hierachy_L2Name,255),0))),"",INDEX(I_LoE_Hierachy_ID,MATCH($H215,LEFT(I_LoE_Hierachy_L2Name,255),0)))</f>
        <v/>
      </c>
      <c r="E215" s="84" t="str" cm="1">
        <f t="array" ref="E215">IF(ISERROR(INDEX(I_LoE_Hierachy_Case,MATCH($H215,LEFT(I_LoE_Hierachy_L2Name,255),0))),"",INDEX(I_LoE_Hierachy_Case,MATCH($H215,LEFT(I_LoE_Hierachy_L2Name,255),0)))</f>
        <v/>
      </c>
      <c r="F215" s="85"/>
      <c r="G215" s="84" t="str" cm="1">
        <f t="array" ref="G215">IF(ISERROR(INDEX(I_LoE_Hierachy_L2_Function,MATCH($H215,LEFT(I_LoE_Hierachy_L2Name,255),0))),"",INDEX(I_LoE_Hierachy_L2_Function,MATCH($H215,LEFT(I_LoE_Hierachy_L2Name,255),0)))</f>
        <v/>
      </c>
      <c r="H215" s="84"/>
      <c r="I215" s="84"/>
      <c r="J215" s="84"/>
      <c r="K215" s="208"/>
      <c r="L215" s="85"/>
      <c r="M215" s="85"/>
      <c r="N215" s="85"/>
      <c r="O215" s="85"/>
      <c r="P215" s="85"/>
      <c r="Q215" s="85"/>
      <c r="R215" s="85"/>
      <c r="S215" s="85"/>
      <c r="T215" s="85"/>
      <c r="U215" s="94"/>
      <c r="V215" s="95"/>
      <c r="W215" s="95"/>
      <c r="X215" s="95"/>
      <c r="Y215" s="95"/>
      <c r="Z215" s="95"/>
      <c r="AA215" s="95"/>
      <c r="AB215" s="96"/>
      <c r="AC215" s="96"/>
      <c r="AD215" s="95"/>
      <c r="AE215" s="95"/>
      <c r="AF215" s="95"/>
      <c r="AG215" s="96"/>
      <c r="AH215" s="96"/>
      <c r="AI215" s="97"/>
      <c r="AJ215" s="6"/>
      <c r="AK215" s="38"/>
      <c r="AL215" s="6"/>
      <c r="AM215" s="6"/>
      <c r="AN215" s="6"/>
      <c r="AO215" s="6"/>
      <c r="AP215" s="6"/>
    </row>
    <row r="216" spans="1:42" ht="24.65" customHeight="1" x14ac:dyDescent="0.35">
      <c r="A216" s="80"/>
      <c r="B216" s="6"/>
      <c r="C216" s="12"/>
      <c r="D216" s="84" t="str" cm="1">
        <f t="array" ref="D216">IF(ISERROR(INDEX(I_LoE_Hierachy_ID,MATCH($H216,LEFT(I_LoE_Hierachy_L2Name,255),0))),"",INDEX(I_LoE_Hierachy_ID,MATCH($H216,LEFT(I_LoE_Hierachy_L2Name,255),0)))</f>
        <v/>
      </c>
      <c r="E216" s="84" t="str" cm="1">
        <f t="array" ref="E216">IF(ISERROR(INDEX(I_LoE_Hierachy_Case,MATCH($H216,LEFT(I_LoE_Hierachy_L2Name,255),0))),"",INDEX(I_LoE_Hierachy_Case,MATCH($H216,LEFT(I_LoE_Hierachy_L2Name,255),0)))</f>
        <v/>
      </c>
      <c r="F216" s="85"/>
      <c r="G216" s="84" t="str" cm="1">
        <f t="array" ref="G216">IF(ISERROR(INDEX(I_LoE_Hierachy_L2_Function,MATCH($H216,LEFT(I_LoE_Hierachy_L2Name,255),0))),"",INDEX(I_LoE_Hierachy_L2_Function,MATCH($H216,LEFT(I_LoE_Hierachy_L2Name,255),0)))</f>
        <v/>
      </c>
      <c r="H216" s="84"/>
      <c r="I216" s="84"/>
      <c r="J216" s="84"/>
      <c r="K216" s="208"/>
      <c r="L216" s="85"/>
      <c r="M216" s="85"/>
      <c r="N216" s="85"/>
      <c r="O216" s="85"/>
      <c r="P216" s="85"/>
      <c r="Q216" s="85"/>
      <c r="R216" s="85"/>
      <c r="S216" s="85"/>
      <c r="T216" s="85"/>
      <c r="U216" s="94"/>
      <c r="V216" s="95"/>
      <c r="W216" s="95"/>
      <c r="X216" s="95"/>
      <c r="Y216" s="95"/>
      <c r="Z216" s="95"/>
      <c r="AA216" s="95"/>
      <c r="AB216" s="96"/>
      <c r="AC216" s="96"/>
      <c r="AD216" s="95"/>
      <c r="AE216" s="95"/>
      <c r="AF216" s="95"/>
      <c r="AG216" s="96"/>
      <c r="AH216" s="96"/>
      <c r="AI216" s="97"/>
      <c r="AJ216" s="6"/>
      <c r="AK216" s="38"/>
      <c r="AL216" s="6"/>
      <c r="AM216" s="6"/>
      <c r="AN216" s="6"/>
      <c r="AO216" s="6"/>
      <c r="AP216" s="6"/>
    </row>
    <row r="217" spans="1:42" ht="24.65" customHeight="1" x14ac:dyDescent="0.35">
      <c r="A217" s="80"/>
      <c r="B217" s="6"/>
      <c r="C217" s="12"/>
      <c r="D217" s="84" t="str" cm="1">
        <f t="array" ref="D217">IF(ISERROR(INDEX(I_LoE_Hierachy_ID,MATCH($H217,LEFT(I_LoE_Hierachy_L2Name,255),0))),"",INDEX(I_LoE_Hierachy_ID,MATCH($H217,LEFT(I_LoE_Hierachy_L2Name,255),0)))</f>
        <v/>
      </c>
      <c r="E217" s="84" t="str" cm="1">
        <f t="array" ref="E217">IF(ISERROR(INDEX(I_LoE_Hierachy_Case,MATCH($H217,LEFT(I_LoE_Hierachy_L2Name,255),0))),"",INDEX(I_LoE_Hierachy_Case,MATCH($H217,LEFT(I_LoE_Hierachy_L2Name,255),0)))</f>
        <v/>
      </c>
      <c r="F217" s="85"/>
      <c r="G217" s="84" t="str" cm="1">
        <f t="array" ref="G217">IF(ISERROR(INDEX(I_LoE_Hierachy_L2_Function,MATCH($H217,LEFT(I_LoE_Hierachy_L2Name,255),0))),"",INDEX(I_LoE_Hierachy_L2_Function,MATCH($H217,LEFT(I_LoE_Hierachy_L2Name,255),0)))</f>
        <v/>
      </c>
      <c r="H217" s="84"/>
      <c r="I217" s="84"/>
      <c r="J217" s="84"/>
      <c r="K217" s="208"/>
      <c r="L217" s="85"/>
      <c r="M217" s="85"/>
      <c r="N217" s="85"/>
      <c r="O217" s="85"/>
      <c r="P217" s="85"/>
      <c r="Q217" s="85"/>
      <c r="R217" s="85"/>
      <c r="S217" s="85"/>
      <c r="T217" s="85"/>
      <c r="U217" s="94"/>
      <c r="V217" s="95"/>
      <c r="W217" s="95"/>
      <c r="X217" s="95"/>
      <c r="Y217" s="95"/>
      <c r="Z217" s="95"/>
      <c r="AA217" s="95"/>
      <c r="AB217" s="96"/>
      <c r="AC217" s="96"/>
      <c r="AD217" s="95"/>
      <c r="AE217" s="95"/>
      <c r="AF217" s="95"/>
      <c r="AG217" s="96"/>
      <c r="AH217" s="96"/>
      <c r="AI217" s="97"/>
      <c r="AJ217" s="6"/>
      <c r="AK217" s="38"/>
      <c r="AL217" s="6"/>
      <c r="AM217" s="6"/>
      <c r="AN217" s="6"/>
      <c r="AO217" s="6"/>
      <c r="AP217" s="6"/>
    </row>
    <row r="218" spans="1:42" ht="24.65" customHeight="1" x14ac:dyDescent="0.35">
      <c r="A218" s="80"/>
      <c r="B218" s="6"/>
      <c r="C218" s="12"/>
      <c r="D218" s="84" t="str" cm="1">
        <f t="array" ref="D218">IF(ISERROR(INDEX(I_LoE_Hierachy_ID,MATCH($H218,LEFT(I_LoE_Hierachy_L2Name,255),0))),"",INDEX(I_LoE_Hierachy_ID,MATCH($H218,LEFT(I_LoE_Hierachy_L2Name,255),0)))</f>
        <v/>
      </c>
      <c r="E218" s="84" t="str" cm="1">
        <f t="array" ref="E218">IF(ISERROR(INDEX(I_LoE_Hierachy_Case,MATCH($H218,LEFT(I_LoE_Hierachy_L2Name,255),0))),"",INDEX(I_LoE_Hierachy_Case,MATCH($H218,LEFT(I_LoE_Hierachy_L2Name,255),0)))</f>
        <v/>
      </c>
      <c r="F218" s="85"/>
      <c r="G218" s="84" t="str" cm="1">
        <f t="array" ref="G218">IF(ISERROR(INDEX(I_LoE_Hierachy_L2_Function,MATCH($H218,LEFT(I_LoE_Hierachy_L2Name,255),0))),"",INDEX(I_LoE_Hierachy_L2_Function,MATCH($H218,LEFT(I_LoE_Hierachy_L2Name,255),0)))</f>
        <v/>
      </c>
      <c r="H218" s="84"/>
      <c r="I218" s="84"/>
      <c r="J218" s="84"/>
      <c r="K218" s="208"/>
      <c r="L218" s="85"/>
      <c r="M218" s="85"/>
      <c r="N218" s="85"/>
      <c r="O218" s="85"/>
      <c r="P218" s="85"/>
      <c r="Q218" s="85"/>
      <c r="R218" s="85"/>
      <c r="S218" s="85"/>
      <c r="T218" s="85"/>
      <c r="U218" s="94"/>
      <c r="V218" s="95"/>
      <c r="W218" s="95"/>
      <c r="X218" s="95"/>
      <c r="Y218" s="95"/>
      <c r="Z218" s="95"/>
      <c r="AA218" s="95"/>
      <c r="AB218" s="96"/>
      <c r="AC218" s="96"/>
      <c r="AD218" s="95"/>
      <c r="AE218" s="95"/>
      <c r="AF218" s="95"/>
      <c r="AG218" s="96"/>
      <c r="AH218" s="96"/>
      <c r="AI218" s="97"/>
      <c r="AJ218" s="6"/>
      <c r="AK218" s="38"/>
      <c r="AL218" s="6"/>
      <c r="AM218" s="6"/>
      <c r="AN218" s="6"/>
      <c r="AO218" s="6"/>
      <c r="AP218" s="6"/>
    </row>
    <row r="219" spans="1:42" ht="24.65" customHeight="1" x14ac:dyDescent="0.35">
      <c r="A219" s="80"/>
      <c r="B219" s="6"/>
      <c r="C219" s="12"/>
      <c r="D219" s="84" t="str" cm="1">
        <f t="array" ref="D219">IF(ISERROR(INDEX(I_LoE_Hierachy_ID,MATCH($H219,LEFT(I_LoE_Hierachy_L2Name,255),0))),"",INDEX(I_LoE_Hierachy_ID,MATCH($H219,LEFT(I_LoE_Hierachy_L2Name,255),0)))</f>
        <v/>
      </c>
      <c r="E219" s="84" t="str" cm="1">
        <f t="array" ref="E219">IF(ISERROR(INDEX(I_LoE_Hierachy_Case,MATCH($H219,LEFT(I_LoE_Hierachy_L2Name,255),0))),"",INDEX(I_LoE_Hierachy_Case,MATCH($H219,LEFT(I_LoE_Hierachy_L2Name,255),0)))</f>
        <v/>
      </c>
      <c r="F219" s="85"/>
      <c r="G219" s="84" t="str" cm="1">
        <f t="array" ref="G219">IF(ISERROR(INDEX(I_LoE_Hierachy_L2_Function,MATCH($H219,LEFT(I_LoE_Hierachy_L2Name,255),0))),"",INDEX(I_LoE_Hierachy_L2_Function,MATCH($H219,LEFT(I_LoE_Hierachy_L2Name,255),0)))</f>
        <v/>
      </c>
      <c r="H219" s="84"/>
      <c r="I219" s="84"/>
      <c r="J219" s="84"/>
      <c r="K219" s="208"/>
      <c r="L219" s="85"/>
      <c r="M219" s="85"/>
      <c r="N219" s="85"/>
      <c r="O219" s="85"/>
      <c r="P219" s="85"/>
      <c r="Q219" s="85"/>
      <c r="R219" s="85"/>
      <c r="S219" s="85"/>
      <c r="T219" s="85"/>
      <c r="U219" s="94"/>
      <c r="V219" s="95"/>
      <c r="W219" s="95"/>
      <c r="X219" s="95"/>
      <c r="Y219" s="95"/>
      <c r="Z219" s="95"/>
      <c r="AA219" s="95"/>
      <c r="AB219" s="96"/>
      <c r="AC219" s="96"/>
      <c r="AD219" s="95"/>
      <c r="AE219" s="95"/>
      <c r="AF219" s="95"/>
      <c r="AG219" s="96"/>
      <c r="AH219" s="96"/>
      <c r="AI219" s="97"/>
      <c r="AJ219" s="6"/>
      <c r="AK219" s="38"/>
      <c r="AL219" s="6"/>
      <c r="AM219" s="6"/>
      <c r="AN219" s="6"/>
      <c r="AO219" s="6"/>
      <c r="AP219" s="6"/>
    </row>
    <row r="220" spans="1:42" ht="24.65" customHeight="1" x14ac:dyDescent="0.35">
      <c r="A220" s="80"/>
      <c r="B220" s="6"/>
      <c r="C220" s="12"/>
      <c r="D220" s="84" t="str" cm="1">
        <f t="array" ref="D220">IF(ISERROR(INDEX(I_LoE_Hierachy_ID,MATCH($H220,LEFT(I_LoE_Hierachy_L2Name,255),0))),"",INDEX(I_LoE_Hierachy_ID,MATCH($H220,LEFT(I_LoE_Hierachy_L2Name,255),0)))</f>
        <v/>
      </c>
      <c r="E220" s="84" t="str" cm="1">
        <f t="array" ref="E220">IF(ISERROR(INDEX(I_LoE_Hierachy_Case,MATCH($H220,LEFT(I_LoE_Hierachy_L2Name,255),0))),"",INDEX(I_LoE_Hierachy_Case,MATCH($H220,LEFT(I_LoE_Hierachy_L2Name,255),0)))</f>
        <v/>
      </c>
      <c r="F220" s="85"/>
      <c r="G220" s="84" t="str" cm="1">
        <f t="array" ref="G220">IF(ISERROR(INDEX(I_LoE_Hierachy_L2_Function,MATCH($H220,LEFT(I_LoE_Hierachy_L2Name,255),0))),"",INDEX(I_LoE_Hierachy_L2_Function,MATCH($H220,LEFT(I_LoE_Hierachy_L2Name,255),0)))</f>
        <v/>
      </c>
      <c r="H220" s="84"/>
      <c r="I220" s="84"/>
      <c r="J220" s="84"/>
      <c r="K220" s="208"/>
      <c r="L220" s="85"/>
      <c r="M220" s="85"/>
      <c r="N220" s="85"/>
      <c r="O220" s="85"/>
      <c r="P220" s="85"/>
      <c r="Q220" s="85"/>
      <c r="R220" s="85"/>
      <c r="S220" s="85"/>
      <c r="T220" s="85"/>
      <c r="U220" s="94"/>
      <c r="V220" s="95"/>
      <c r="W220" s="95"/>
      <c r="X220" s="95"/>
      <c r="Y220" s="95"/>
      <c r="Z220" s="95"/>
      <c r="AA220" s="95"/>
      <c r="AB220" s="96"/>
      <c r="AC220" s="96"/>
      <c r="AD220" s="95"/>
      <c r="AE220" s="95"/>
      <c r="AF220" s="95"/>
      <c r="AG220" s="96"/>
      <c r="AH220" s="96"/>
      <c r="AI220" s="97"/>
      <c r="AJ220" s="6"/>
      <c r="AK220" s="38"/>
      <c r="AL220" s="6"/>
      <c r="AM220" s="6"/>
      <c r="AN220" s="6"/>
      <c r="AO220" s="6"/>
      <c r="AP220" s="6"/>
    </row>
    <row r="221" spans="1:42" ht="24.65" customHeight="1" x14ac:dyDescent="0.35">
      <c r="A221" s="80"/>
      <c r="B221" s="6"/>
      <c r="C221" s="12"/>
      <c r="D221" s="84" t="str" cm="1">
        <f t="array" ref="D221">IF(ISERROR(INDEX(I_LoE_Hierachy_ID,MATCH($H221,LEFT(I_LoE_Hierachy_L2Name,255),0))),"",INDEX(I_LoE_Hierachy_ID,MATCH($H221,LEFT(I_LoE_Hierachy_L2Name,255),0)))</f>
        <v/>
      </c>
      <c r="E221" s="84" t="str" cm="1">
        <f t="array" ref="E221">IF(ISERROR(INDEX(I_LoE_Hierachy_Case,MATCH($H221,LEFT(I_LoE_Hierachy_L2Name,255),0))),"",INDEX(I_LoE_Hierachy_Case,MATCH($H221,LEFT(I_LoE_Hierachy_L2Name,255),0)))</f>
        <v/>
      </c>
      <c r="F221" s="85"/>
      <c r="G221" s="84" t="str" cm="1">
        <f t="array" ref="G221">IF(ISERROR(INDEX(I_LoE_Hierachy_L2_Function,MATCH($H221,LEFT(I_LoE_Hierachy_L2Name,255),0))),"",INDEX(I_LoE_Hierachy_L2_Function,MATCH($H221,LEFT(I_LoE_Hierachy_L2Name,255),0)))</f>
        <v/>
      </c>
      <c r="H221" s="84"/>
      <c r="I221" s="84"/>
      <c r="J221" s="84"/>
      <c r="K221" s="208"/>
      <c r="L221" s="85"/>
      <c r="M221" s="85"/>
      <c r="N221" s="85"/>
      <c r="O221" s="85"/>
      <c r="P221" s="85"/>
      <c r="Q221" s="85"/>
      <c r="R221" s="85"/>
      <c r="S221" s="85"/>
      <c r="T221" s="85"/>
      <c r="U221" s="94"/>
      <c r="V221" s="95"/>
      <c r="W221" s="95"/>
      <c r="X221" s="95"/>
      <c r="Y221" s="95"/>
      <c r="Z221" s="95"/>
      <c r="AA221" s="95"/>
      <c r="AB221" s="96"/>
      <c r="AC221" s="96"/>
      <c r="AD221" s="95"/>
      <c r="AE221" s="95"/>
      <c r="AF221" s="95"/>
      <c r="AG221" s="96"/>
      <c r="AH221" s="96"/>
      <c r="AI221" s="97"/>
      <c r="AJ221" s="6"/>
      <c r="AK221" s="38"/>
      <c r="AL221" s="6"/>
      <c r="AM221" s="6"/>
      <c r="AN221" s="6"/>
      <c r="AO221" s="6"/>
      <c r="AP221" s="6"/>
    </row>
    <row r="222" spans="1:42" ht="24.65" customHeight="1" x14ac:dyDescent="0.35">
      <c r="A222" s="80"/>
      <c r="B222" s="6"/>
      <c r="C222" s="12"/>
      <c r="D222" s="84" t="str" cm="1">
        <f t="array" ref="D222">IF(ISERROR(INDEX(I_LoE_Hierachy_ID,MATCH($H222,LEFT(I_LoE_Hierachy_L2Name,255),0))),"",INDEX(I_LoE_Hierachy_ID,MATCH($H222,LEFT(I_LoE_Hierachy_L2Name,255),0)))</f>
        <v/>
      </c>
      <c r="E222" s="84" t="str" cm="1">
        <f t="array" ref="E222">IF(ISERROR(INDEX(I_LoE_Hierachy_Case,MATCH($H222,LEFT(I_LoE_Hierachy_L2Name,255),0))),"",INDEX(I_LoE_Hierachy_Case,MATCH($H222,LEFT(I_LoE_Hierachy_L2Name,255),0)))</f>
        <v/>
      </c>
      <c r="F222" s="85"/>
      <c r="G222" s="84" t="str" cm="1">
        <f t="array" ref="G222">IF(ISERROR(INDEX(I_LoE_Hierachy_L2_Function,MATCH($H222,LEFT(I_LoE_Hierachy_L2Name,255),0))),"",INDEX(I_LoE_Hierachy_L2_Function,MATCH($H222,LEFT(I_LoE_Hierachy_L2Name,255),0)))</f>
        <v/>
      </c>
      <c r="H222" s="84"/>
      <c r="I222" s="84"/>
      <c r="J222" s="84"/>
      <c r="K222" s="208"/>
      <c r="L222" s="85"/>
      <c r="M222" s="85"/>
      <c r="N222" s="85"/>
      <c r="O222" s="85"/>
      <c r="P222" s="85"/>
      <c r="Q222" s="85"/>
      <c r="R222" s="85"/>
      <c r="S222" s="85"/>
      <c r="T222" s="85"/>
      <c r="U222" s="94"/>
      <c r="V222" s="95"/>
      <c r="W222" s="95"/>
      <c r="X222" s="95"/>
      <c r="Y222" s="95"/>
      <c r="Z222" s="95"/>
      <c r="AA222" s="95"/>
      <c r="AB222" s="96"/>
      <c r="AC222" s="96"/>
      <c r="AD222" s="95"/>
      <c r="AE222" s="95"/>
      <c r="AF222" s="95"/>
      <c r="AG222" s="96"/>
      <c r="AH222" s="96"/>
      <c r="AI222" s="97"/>
      <c r="AJ222" s="6"/>
      <c r="AK222" s="38"/>
      <c r="AL222" s="6"/>
      <c r="AM222" s="6"/>
      <c r="AN222" s="6"/>
      <c r="AO222" s="6"/>
      <c r="AP222" s="6"/>
    </row>
    <row r="223" spans="1:42" ht="24.65" customHeight="1" x14ac:dyDescent="0.35">
      <c r="A223" s="80"/>
      <c r="B223" s="6"/>
      <c r="C223" s="12"/>
      <c r="D223" s="84" t="str" cm="1">
        <f t="array" ref="D223">IF(ISERROR(INDEX(I_LoE_Hierachy_ID,MATCH($H223,LEFT(I_LoE_Hierachy_L2Name,255),0))),"",INDEX(I_LoE_Hierachy_ID,MATCH($H223,LEFT(I_LoE_Hierachy_L2Name,255),0)))</f>
        <v/>
      </c>
      <c r="E223" s="84" t="str" cm="1">
        <f t="array" ref="E223">IF(ISERROR(INDEX(I_LoE_Hierachy_Case,MATCH($H223,LEFT(I_LoE_Hierachy_L2Name,255),0))),"",INDEX(I_LoE_Hierachy_Case,MATCH($H223,LEFT(I_LoE_Hierachy_L2Name,255),0)))</f>
        <v/>
      </c>
      <c r="F223" s="85"/>
      <c r="G223" s="84" t="str" cm="1">
        <f t="array" ref="G223">IF(ISERROR(INDEX(I_LoE_Hierachy_L2_Function,MATCH($H223,LEFT(I_LoE_Hierachy_L2Name,255),0))),"",INDEX(I_LoE_Hierachy_L2_Function,MATCH($H223,LEFT(I_LoE_Hierachy_L2Name,255),0)))</f>
        <v/>
      </c>
      <c r="H223" s="84"/>
      <c r="I223" s="84"/>
      <c r="J223" s="84"/>
      <c r="K223" s="208"/>
      <c r="L223" s="85"/>
      <c r="M223" s="85"/>
      <c r="N223" s="85"/>
      <c r="O223" s="85"/>
      <c r="P223" s="85"/>
      <c r="Q223" s="85"/>
      <c r="R223" s="85"/>
      <c r="S223" s="85"/>
      <c r="T223" s="85"/>
      <c r="U223" s="94"/>
      <c r="V223" s="95"/>
      <c r="W223" s="95"/>
      <c r="X223" s="95"/>
      <c r="Y223" s="95"/>
      <c r="Z223" s="95"/>
      <c r="AA223" s="95"/>
      <c r="AB223" s="96"/>
      <c r="AC223" s="96"/>
      <c r="AD223" s="95"/>
      <c r="AE223" s="95"/>
      <c r="AF223" s="95"/>
      <c r="AG223" s="96"/>
      <c r="AH223" s="96"/>
      <c r="AI223" s="97"/>
      <c r="AJ223" s="6"/>
      <c r="AK223" s="38"/>
      <c r="AL223" s="6"/>
      <c r="AM223" s="6"/>
      <c r="AN223" s="6"/>
      <c r="AO223" s="6"/>
      <c r="AP223" s="6"/>
    </row>
    <row r="224" spans="1:42" ht="24.65" customHeight="1" x14ac:dyDescent="0.35">
      <c r="A224" s="80"/>
      <c r="B224" s="6"/>
      <c r="C224" s="12"/>
      <c r="D224" s="84" t="str" cm="1">
        <f t="array" ref="D224">IF(ISERROR(INDEX(I_LoE_Hierachy_ID,MATCH($H224,LEFT(I_LoE_Hierachy_L2Name,255),0))),"",INDEX(I_LoE_Hierachy_ID,MATCH($H224,LEFT(I_LoE_Hierachy_L2Name,255),0)))</f>
        <v/>
      </c>
      <c r="E224" s="84" t="str" cm="1">
        <f t="array" ref="E224">IF(ISERROR(INDEX(I_LoE_Hierachy_Case,MATCH($H224,LEFT(I_LoE_Hierachy_L2Name,255),0))),"",INDEX(I_LoE_Hierachy_Case,MATCH($H224,LEFT(I_LoE_Hierachy_L2Name,255),0)))</f>
        <v/>
      </c>
      <c r="F224" s="85"/>
      <c r="G224" s="84" t="str" cm="1">
        <f t="array" ref="G224">IF(ISERROR(INDEX(I_LoE_Hierachy_L2_Function,MATCH($H224,LEFT(I_LoE_Hierachy_L2Name,255),0))),"",INDEX(I_LoE_Hierachy_L2_Function,MATCH($H224,LEFT(I_LoE_Hierachy_L2Name,255),0)))</f>
        <v/>
      </c>
      <c r="H224" s="84"/>
      <c r="I224" s="84"/>
      <c r="J224" s="84"/>
      <c r="K224" s="208"/>
      <c r="L224" s="85"/>
      <c r="M224" s="85"/>
      <c r="N224" s="85"/>
      <c r="O224" s="85"/>
      <c r="P224" s="85"/>
      <c r="Q224" s="85"/>
      <c r="R224" s="85"/>
      <c r="S224" s="85"/>
      <c r="T224" s="85"/>
      <c r="U224" s="94"/>
      <c r="V224" s="95"/>
      <c r="W224" s="95"/>
      <c r="X224" s="95"/>
      <c r="Y224" s="95"/>
      <c r="Z224" s="95"/>
      <c r="AA224" s="95"/>
      <c r="AB224" s="96"/>
      <c r="AC224" s="96"/>
      <c r="AD224" s="95"/>
      <c r="AE224" s="95"/>
      <c r="AF224" s="95"/>
      <c r="AG224" s="96"/>
      <c r="AH224" s="96"/>
      <c r="AI224" s="97"/>
      <c r="AJ224" s="6"/>
      <c r="AK224" s="38"/>
      <c r="AL224" s="6"/>
      <c r="AM224" s="6"/>
      <c r="AN224" s="6"/>
      <c r="AO224" s="6"/>
      <c r="AP224" s="6"/>
    </row>
    <row r="225" spans="1:42" ht="24.65" customHeight="1" x14ac:dyDescent="0.35">
      <c r="A225" s="80"/>
      <c r="B225" s="6"/>
      <c r="C225" s="12"/>
      <c r="D225" s="84" t="str" cm="1">
        <f t="array" ref="D225">IF(ISERROR(INDEX(I_LoE_Hierachy_ID,MATCH($H225,LEFT(I_LoE_Hierachy_L2Name,255),0))),"",INDEX(I_LoE_Hierachy_ID,MATCH($H225,LEFT(I_LoE_Hierachy_L2Name,255),0)))</f>
        <v/>
      </c>
      <c r="E225" s="84" t="str" cm="1">
        <f t="array" ref="E225">IF(ISERROR(INDEX(I_LoE_Hierachy_Case,MATCH($H225,LEFT(I_LoE_Hierachy_L2Name,255),0))),"",INDEX(I_LoE_Hierachy_Case,MATCH($H225,LEFT(I_LoE_Hierachy_L2Name,255),0)))</f>
        <v/>
      </c>
      <c r="F225" s="85"/>
      <c r="G225" s="84" t="str" cm="1">
        <f t="array" ref="G225">IF(ISERROR(INDEX(I_LoE_Hierachy_L2_Function,MATCH($H225,LEFT(I_LoE_Hierachy_L2Name,255),0))),"",INDEX(I_LoE_Hierachy_L2_Function,MATCH($H225,LEFT(I_LoE_Hierachy_L2Name,255),0)))</f>
        <v/>
      </c>
      <c r="H225" s="84"/>
      <c r="I225" s="84"/>
      <c r="J225" s="84"/>
      <c r="K225" s="208"/>
      <c r="L225" s="85"/>
      <c r="M225" s="85"/>
      <c r="N225" s="85"/>
      <c r="O225" s="85"/>
      <c r="P225" s="85"/>
      <c r="Q225" s="85"/>
      <c r="R225" s="85"/>
      <c r="S225" s="85"/>
      <c r="T225" s="85"/>
      <c r="U225" s="94"/>
      <c r="V225" s="95"/>
      <c r="W225" s="95"/>
      <c r="X225" s="95"/>
      <c r="Y225" s="95"/>
      <c r="Z225" s="95"/>
      <c r="AA225" s="95"/>
      <c r="AB225" s="96"/>
      <c r="AC225" s="96"/>
      <c r="AD225" s="95"/>
      <c r="AE225" s="95"/>
      <c r="AF225" s="95"/>
      <c r="AG225" s="96"/>
      <c r="AH225" s="96"/>
      <c r="AI225" s="97"/>
      <c r="AJ225" s="6"/>
      <c r="AK225" s="38"/>
      <c r="AL225" s="6"/>
      <c r="AM225" s="6"/>
      <c r="AN225" s="6"/>
      <c r="AO225" s="6"/>
      <c r="AP225" s="6"/>
    </row>
    <row r="226" spans="1:42" ht="24.65" customHeight="1" x14ac:dyDescent="0.35">
      <c r="A226" s="80"/>
      <c r="B226" s="6"/>
      <c r="C226" s="12"/>
      <c r="D226" s="84" t="str" cm="1">
        <f t="array" ref="D226">IF(ISERROR(INDEX(I_LoE_Hierachy_ID,MATCH($H226,LEFT(I_LoE_Hierachy_L2Name,255),0))),"",INDEX(I_LoE_Hierachy_ID,MATCH($H226,LEFT(I_LoE_Hierachy_L2Name,255),0)))</f>
        <v/>
      </c>
      <c r="E226" s="84" t="str" cm="1">
        <f t="array" ref="E226">IF(ISERROR(INDEX(I_LoE_Hierachy_Case,MATCH($H226,LEFT(I_LoE_Hierachy_L2Name,255),0))),"",INDEX(I_LoE_Hierachy_Case,MATCH($H226,LEFT(I_LoE_Hierachy_L2Name,255),0)))</f>
        <v/>
      </c>
      <c r="F226" s="85"/>
      <c r="G226" s="84" t="str" cm="1">
        <f t="array" ref="G226">IF(ISERROR(INDEX(I_LoE_Hierachy_L2_Function,MATCH($H226,LEFT(I_LoE_Hierachy_L2Name,255),0))),"",INDEX(I_LoE_Hierachy_L2_Function,MATCH($H226,LEFT(I_LoE_Hierachy_L2Name,255),0)))</f>
        <v/>
      </c>
      <c r="H226" s="84"/>
      <c r="I226" s="84"/>
      <c r="J226" s="84"/>
      <c r="K226" s="208"/>
      <c r="L226" s="85"/>
      <c r="M226" s="85"/>
      <c r="N226" s="85"/>
      <c r="O226" s="85"/>
      <c r="P226" s="85"/>
      <c r="Q226" s="85"/>
      <c r="R226" s="85"/>
      <c r="S226" s="85"/>
      <c r="T226" s="85"/>
      <c r="U226" s="94"/>
      <c r="V226" s="95"/>
      <c r="W226" s="95"/>
      <c r="X226" s="95"/>
      <c r="Y226" s="95"/>
      <c r="Z226" s="95"/>
      <c r="AA226" s="95"/>
      <c r="AB226" s="96"/>
      <c r="AC226" s="96"/>
      <c r="AD226" s="95"/>
      <c r="AE226" s="95"/>
      <c r="AF226" s="95"/>
      <c r="AG226" s="96"/>
      <c r="AH226" s="96"/>
      <c r="AI226" s="97"/>
      <c r="AJ226" s="6"/>
      <c r="AK226" s="38"/>
      <c r="AL226" s="6"/>
      <c r="AM226" s="6"/>
      <c r="AN226" s="6"/>
      <c r="AO226" s="6"/>
      <c r="AP226" s="6"/>
    </row>
    <row r="227" spans="1:42" ht="24.65" customHeight="1" x14ac:dyDescent="0.35">
      <c r="A227" s="80"/>
      <c r="B227" s="6"/>
      <c r="C227" s="12"/>
      <c r="D227" s="84" t="str" cm="1">
        <f t="array" ref="D227">IF(ISERROR(INDEX(I_LoE_Hierachy_ID,MATCH($H227,LEFT(I_LoE_Hierachy_L2Name,255),0))),"",INDEX(I_LoE_Hierachy_ID,MATCH($H227,LEFT(I_LoE_Hierachy_L2Name,255),0)))</f>
        <v/>
      </c>
      <c r="E227" s="84" t="str" cm="1">
        <f t="array" ref="E227">IF(ISERROR(INDEX(I_LoE_Hierachy_Case,MATCH($H227,LEFT(I_LoE_Hierachy_L2Name,255),0))),"",INDEX(I_LoE_Hierachy_Case,MATCH($H227,LEFT(I_LoE_Hierachy_L2Name,255),0)))</f>
        <v/>
      </c>
      <c r="F227" s="85"/>
      <c r="G227" s="84" t="str" cm="1">
        <f t="array" ref="G227">IF(ISERROR(INDEX(I_LoE_Hierachy_L2_Function,MATCH($H227,LEFT(I_LoE_Hierachy_L2Name,255),0))),"",INDEX(I_LoE_Hierachy_L2_Function,MATCH($H227,LEFT(I_LoE_Hierachy_L2Name,255),0)))</f>
        <v/>
      </c>
      <c r="H227" s="84"/>
      <c r="I227" s="84"/>
      <c r="J227" s="84"/>
      <c r="K227" s="208"/>
      <c r="L227" s="85"/>
      <c r="M227" s="85"/>
      <c r="N227" s="85"/>
      <c r="O227" s="85"/>
      <c r="P227" s="85"/>
      <c r="Q227" s="85"/>
      <c r="R227" s="85"/>
      <c r="S227" s="85"/>
      <c r="T227" s="85"/>
      <c r="U227" s="94"/>
      <c r="V227" s="95"/>
      <c r="W227" s="95"/>
      <c r="X227" s="95"/>
      <c r="Y227" s="95"/>
      <c r="Z227" s="95"/>
      <c r="AA227" s="95"/>
      <c r="AB227" s="96"/>
      <c r="AC227" s="96"/>
      <c r="AD227" s="95"/>
      <c r="AE227" s="95"/>
      <c r="AF227" s="95"/>
      <c r="AG227" s="96"/>
      <c r="AH227" s="96"/>
      <c r="AI227" s="97"/>
      <c r="AJ227" s="6"/>
      <c r="AK227" s="38"/>
      <c r="AL227" s="6"/>
      <c r="AM227" s="6"/>
      <c r="AN227" s="6"/>
      <c r="AO227" s="6"/>
      <c r="AP227" s="6"/>
    </row>
    <row r="228" spans="1:42" ht="24.65" customHeight="1" x14ac:dyDescent="0.35">
      <c r="A228" s="80"/>
      <c r="B228" s="6"/>
      <c r="C228" s="12"/>
      <c r="D228" s="84" t="str" cm="1">
        <f t="array" ref="D228">IF(ISERROR(INDEX(I_LoE_Hierachy_ID,MATCH($H228,LEFT(I_LoE_Hierachy_L2Name,255),0))),"",INDEX(I_LoE_Hierachy_ID,MATCH($H228,LEFT(I_LoE_Hierachy_L2Name,255),0)))</f>
        <v/>
      </c>
      <c r="E228" s="84" t="str" cm="1">
        <f t="array" ref="E228">IF(ISERROR(INDEX(I_LoE_Hierachy_Case,MATCH($H228,LEFT(I_LoE_Hierachy_L2Name,255),0))),"",INDEX(I_LoE_Hierachy_Case,MATCH($H228,LEFT(I_LoE_Hierachy_L2Name,255),0)))</f>
        <v/>
      </c>
      <c r="F228" s="85"/>
      <c r="G228" s="84" t="str" cm="1">
        <f t="array" ref="G228">IF(ISERROR(INDEX(I_LoE_Hierachy_L2_Function,MATCH($H228,LEFT(I_LoE_Hierachy_L2Name,255),0))),"",INDEX(I_LoE_Hierachy_L2_Function,MATCH($H228,LEFT(I_LoE_Hierachy_L2Name,255),0)))</f>
        <v/>
      </c>
      <c r="H228" s="84"/>
      <c r="I228" s="84"/>
      <c r="J228" s="84"/>
      <c r="K228" s="208"/>
      <c r="L228" s="85"/>
      <c r="M228" s="85"/>
      <c r="N228" s="85"/>
      <c r="O228" s="85"/>
      <c r="P228" s="85"/>
      <c r="Q228" s="85"/>
      <c r="R228" s="85"/>
      <c r="S228" s="85"/>
      <c r="T228" s="85"/>
      <c r="U228" s="94"/>
      <c r="V228" s="95"/>
      <c r="W228" s="95"/>
      <c r="X228" s="95"/>
      <c r="Y228" s="95"/>
      <c r="Z228" s="95"/>
      <c r="AA228" s="95"/>
      <c r="AB228" s="96"/>
      <c r="AC228" s="96"/>
      <c r="AD228" s="95"/>
      <c r="AE228" s="95"/>
      <c r="AF228" s="95"/>
      <c r="AG228" s="96"/>
      <c r="AH228" s="96"/>
      <c r="AI228" s="97"/>
      <c r="AJ228" s="6"/>
      <c r="AK228" s="38"/>
      <c r="AL228" s="6"/>
      <c r="AM228" s="6"/>
      <c r="AN228" s="6"/>
      <c r="AO228" s="6"/>
      <c r="AP228" s="6"/>
    </row>
    <row r="229" spans="1:42" ht="24.65" customHeight="1" x14ac:dyDescent="0.35">
      <c r="A229" s="80"/>
      <c r="B229" s="6"/>
      <c r="C229" s="12"/>
      <c r="D229" s="84" t="str" cm="1">
        <f t="array" ref="D229">IF(ISERROR(INDEX(I_LoE_Hierachy_ID,MATCH($H229,LEFT(I_LoE_Hierachy_L2Name,255),0))),"",INDEX(I_LoE_Hierachy_ID,MATCH($H229,LEFT(I_LoE_Hierachy_L2Name,255),0)))</f>
        <v/>
      </c>
      <c r="E229" s="84" t="str" cm="1">
        <f t="array" ref="E229">IF(ISERROR(INDEX(I_LoE_Hierachy_Case,MATCH($H229,LEFT(I_LoE_Hierachy_L2Name,255),0))),"",INDEX(I_LoE_Hierachy_Case,MATCH($H229,LEFT(I_LoE_Hierachy_L2Name,255),0)))</f>
        <v/>
      </c>
      <c r="F229" s="85"/>
      <c r="G229" s="84" t="str" cm="1">
        <f t="array" ref="G229">IF(ISERROR(INDEX(I_LoE_Hierachy_L2_Function,MATCH($H229,LEFT(I_LoE_Hierachy_L2Name,255),0))),"",INDEX(I_LoE_Hierachy_L2_Function,MATCH($H229,LEFT(I_LoE_Hierachy_L2Name,255),0)))</f>
        <v/>
      </c>
      <c r="H229" s="84"/>
      <c r="I229" s="84"/>
      <c r="J229" s="84"/>
      <c r="K229" s="208"/>
      <c r="L229" s="85"/>
      <c r="M229" s="85"/>
      <c r="N229" s="85"/>
      <c r="O229" s="85"/>
      <c r="P229" s="85"/>
      <c r="Q229" s="85"/>
      <c r="R229" s="85"/>
      <c r="S229" s="85"/>
      <c r="T229" s="85"/>
      <c r="U229" s="94"/>
      <c r="V229" s="95"/>
      <c r="W229" s="95"/>
      <c r="X229" s="95"/>
      <c r="Y229" s="95"/>
      <c r="Z229" s="95"/>
      <c r="AA229" s="95"/>
      <c r="AB229" s="96"/>
      <c r="AC229" s="96"/>
      <c r="AD229" s="95"/>
      <c r="AE229" s="95"/>
      <c r="AF229" s="95"/>
      <c r="AG229" s="96"/>
      <c r="AH229" s="96"/>
      <c r="AI229" s="97"/>
      <c r="AJ229" s="6"/>
      <c r="AK229" s="38"/>
      <c r="AL229" s="6"/>
      <c r="AM229" s="6"/>
      <c r="AN229" s="6"/>
      <c r="AO229" s="6"/>
      <c r="AP229" s="6"/>
    </row>
    <row r="230" spans="1:42" ht="24.65" customHeight="1" x14ac:dyDescent="0.35">
      <c r="A230" s="80"/>
      <c r="B230" s="6"/>
      <c r="C230" s="12"/>
      <c r="D230" s="84" t="str" cm="1">
        <f t="array" ref="D230">IF(ISERROR(INDEX(I_LoE_Hierachy_ID,MATCH($H230,LEFT(I_LoE_Hierachy_L2Name,255),0))),"",INDEX(I_LoE_Hierachy_ID,MATCH($H230,LEFT(I_LoE_Hierachy_L2Name,255),0)))</f>
        <v/>
      </c>
      <c r="E230" s="84" t="str" cm="1">
        <f t="array" ref="E230">IF(ISERROR(INDEX(I_LoE_Hierachy_Case,MATCH($H230,LEFT(I_LoE_Hierachy_L2Name,255),0))),"",INDEX(I_LoE_Hierachy_Case,MATCH($H230,LEFT(I_LoE_Hierachy_L2Name,255),0)))</f>
        <v/>
      </c>
      <c r="F230" s="85"/>
      <c r="G230" s="84" t="str" cm="1">
        <f t="array" ref="G230">IF(ISERROR(INDEX(I_LoE_Hierachy_L2_Function,MATCH($H230,LEFT(I_LoE_Hierachy_L2Name,255),0))),"",INDEX(I_LoE_Hierachy_L2_Function,MATCH($H230,LEFT(I_LoE_Hierachy_L2Name,255),0)))</f>
        <v/>
      </c>
      <c r="H230" s="84"/>
      <c r="I230" s="84"/>
      <c r="J230" s="84"/>
      <c r="K230" s="208"/>
      <c r="L230" s="85"/>
      <c r="M230" s="85"/>
      <c r="N230" s="85"/>
      <c r="O230" s="85"/>
      <c r="P230" s="85"/>
      <c r="Q230" s="85"/>
      <c r="R230" s="85"/>
      <c r="S230" s="85"/>
      <c r="T230" s="85"/>
      <c r="U230" s="94"/>
      <c r="V230" s="95"/>
      <c r="W230" s="95"/>
      <c r="X230" s="95"/>
      <c r="Y230" s="95"/>
      <c r="Z230" s="95"/>
      <c r="AA230" s="95"/>
      <c r="AB230" s="96"/>
      <c r="AC230" s="96"/>
      <c r="AD230" s="95"/>
      <c r="AE230" s="95"/>
      <c r="AF230" s="95"/>
      <c r="AG230" s="96"/>
      <c r="AH230" s="96"/>
      <c r="AI230" s="97"/>
      <c r="AJ230" s="6"/>
      <c r="AK230" s="38"/>
      <c r="AL230" s="6"/>
      <c r="AM230" s="6"/>
      <c r="AN230" s="6"/>
      <c r="AO230" s="6"/>
      <c r="AP230" s="6"/>
    </row>
    <row r="231" spans="1:42" ht="24.65" customHeight="1" x14ac:dyDescent="0.35">
      <c r="A231" s="80"/>
      <c r="B231" s="6"/>
      <c r="C231" s="12"/>
      <c r="D231" s="84" t="str" cm="1">
        <f t="array" ref="D231">IF(ISERROR(INDEX(I_LoE_Hierachy_ID,MATCH($H231,LEFT(I_LoE_Hierachy_L2Name,255),0))),"",INDEX(I_LoE_Hierachy_ID,MATCH($H231,LEFT(I_LoE_Hierachy_L2Name,255),0)))</f>
        <v/>
      </c>
      <c r="E231" s="84" t="str" cm="1">
        <f t="array" ref="E231">IF(ISERROR(INDEX(I_LoE_Hierachy_Case,MATCH($H231,LEFT(I_LoE_Hierachy_L2Name,255),0))),"",INDEX(I_LoE_Hierachy_Case,MATCH($H231,LEFT(I_LoE_Hierachy_L2Name,255),0)))</f>
        <v/>
      </c>
      <c r="F231" s="85"/>
      <c r="G231" s="84" t="str" cm="1">
        <f t="array" ref="G231">IF(ISERROR(INDEX(I_LoE_Hierachy_L2_Function,MATCH($H231,LEFT(I_LoE_Hierachy_L2Name,255),0))),"",INDEX(I_LoE_Hierachy_L2_Function,MATCH($H231,LEFT(I_LoE_Hierachy_L2Name,255),0)))</f>
        <v/>
      </c>
      <c r="H231" s="84"/>
      <c r="I231" s="84"/>
      <c r="J231" s="84"/>
      <c r="K231" s="208"/>
      <c r="L231" s="85"/>
      <c r="M231" s="85"/>
      <c r="N231" s="85"/>
      <c r="O231" s="85"/>
      <c r="P231" s="85"/>
      <c r="Q231" s="85"/>
      <c r="R231" s="85"/>
      <c r="S231" s="85"/>
      <c r="T231" s="85"/>
      <c r="U231" s="94"/>
      <c r="V231" s="95"/>
      <c r="W231" s="95"/>
      <c r="X231" s="95"/>
      <c r="Y231" s="95"/>
      <c r="Z231" s="95"/>
      <c r="AA231" s="95"/>
      <c r="AB231" s="96"/>
      <c r="AC231" s="96"/>
      <c r="AD231" s="95"/>
      <c r="AE231" s="95"/>
      <c r="AF231" s="95"/>
      <c r="AG231" s="96"/>
      <c r="AH231" s="96"/>
      <c r="AI231" s="97"/>
      <c r="AJ231" s="6"/>
      <c r="AK231" s="38"/>
      <c r="AL231" s="6"/>
      <c r="AM231" s="6"/>
      <c r="AN231" s="6"/>
      <c r="AO231" s="6"/>
      <c r="AP231" s="6"/>
    </row>
    <row r="232" spans="1:42" ht="24.65" customHeight="1" x14ac:dyDescent="0.35">
      <c r="A232" s="80"/>
      <c r="B232" s="6"/>
      <c r="C232" s="12"/>
      <c r="D232" s="84" t="str" cm="1">
        <f t="array" ref="D232">IF(ISERROR(INDEX(I_LoE_Hierachy_ID,MATCH($H232,LEFT(I_LoE_Hierachy_L2Name,255),0))),"",INDEX(I_LoE_Hierachy_ID,MATCH($H232,LEFT(I_LoE_Hierachy_L2Name,255),0)))</f>
        <v/>
      </c>
      <c r="E232" s="84" t="str" cm="1">
        <f t="array" ref="E232">IF(ISERROR(INDEX(I_LoE_Hierachy_Case,MATCH($H232,LEFT(I_LoE_Hierachy_L2Name,255),0))),"",INDEX(I_LoE_Hierachy_Case,MATCH($H232,LEFT(I_LoE_Hierachy_L2Name,255),0)))</f>
        <v/>
      </c>
      <c r="F232" s="85"/>
      <c r="G232" s="84" t="str" cm="1">
        <f t="array" ref="G232">IF(ISERROR(INDEX(I_LoE_Hierachy_L2_Function,MATCH($H232,LEFT(I_LoE_Hierachy_L2Name,255),0))),"",INDEX(I_LoE_Hierachy_L2_Function,MATCH($H232,LEFT(I_LoE_Hierachy_L2Name,255),0)))</f>
        <v/>
      </c>
      <c r="H232" s="84"/>
      <c r="I232" s="84"/>
      <c r="J232" s="84"/>
      <c r="K232" s="208"/>
      <c r="L232" s="85"/>
      <c r="M232" s="85"/>
      <c r="N232" s="85"/>
      <c r="O232" s="85"/>
      <c r="P232" s="85"/>
      <c r="Q232" s="85"/>
      <c r="R232" s="85"/>
      <c r="S232" s="85"/>
      <c r="T232" s="85"/>
      <c r="U232" s="94"/>
      <c r="V232" s="95"/>
      <c r="W232" s="95"/>
      <c r="X232" s="95"/>
      <c r="Y232" s="95"/>
      <c r="Z232" s="95"/>
      <c r="AA232" s="95"/>
      <c r="AB232" s="96"/>
      <c r="AC232" s="96"/>
      <c r="AD232" s="95"/>
      <c r="AE232" s="95"/>
      <c r="AF232" s="95"/>
      <c r="AG232" s="96"/>
      <c r="AH232" s="96"/>
      <c r="AI232" s="97"/>
      <c r="AJ232" s="6"/>
      <c r="AK232" s="38"/>
      <c r="AL232" s="6"/>
      <c r="AM232" s="6"/>
      <c r="AN232" s="6"/>
      <c r="AO232" s="6"/>
      <c r="AP232" s="6"/>
    </row>
    <row r="233" spans="1:42" ht="24.65" customHeight="1" x14ac:dyDescent="0.35">
      <c r="A233" s="80"/>
      <c r="B233" s="6"/>
      <c r="C233" s="12"/>
      <c r="D233" s="84" t="str" cm="1">
        <f t="array" ref="D233">IF(ISERROR(INDEX(I_LoE_Hierachy_ID,MATCH($H233,LEFT(I_LoE_Hierachy_L2Name,255),0))),"",INDEX(I_LoE_Hierachy_ID,MATCH($H233,LEFT(I_LoE_Hierachy_L2Name,255),0)))</f>
        <v/>
      </c>
      <c r="E233" s="84" t="str" cm="1">
        <f t="array" ref="E233">IF(ISERROR(INDEX(I_LoE_Hierachy_Case,MATCH($H233,LEFT(I_LoE_Hierachy_L2Name,255),0))),"",INDEX(I_LoE_Hierachy_Case,MATCH($H233,LEFT(I_LoE_Hierachy_L2Name,255),0)))</f>
        <v/>
      </c>
      <c r="F233" s="85"/>
      <c r="G233" s="84" t="str" cm="1">
        <f t="array" ref="G233">IF(ISERROR(INDEX(I_LoE_Hierachy_L2_Function,MATCH($H233,LEFT(I_LoE_Hierachy_L2Name,255),0))),"",INDEX(I_LoE_Hierachy_L2_Function,MATCH($H233,LEFT(I_LoE_Hierachy_L2Name,255),0)))</f>
        <v/>
      </c>
      <c r="H233" s="84"/>
      <c r="I233" s="84"/>
      <c r="J233" s="84"/>
      <c r="K233" s="208"/>
      <c r="L233" s="85"/>
      <c r="M233" s="85"/>
      <c r="N233" s="85"/>
      <c r="O233" s="85"/>
      <c r="P233" s="85"/>
      <c r="Q233" s="85"/>
      <c r="R233" s="85"/>
      <c r="S233" s="85"/>
      <c r="T233" s="85"/>
      <c r="U233" s="94"/>
      <c r="V233" s="95"/>
      <c r="W233" s="95"/>
      <c r="X233" s="95"/>
      <c r="Y233" s="95"/>
      <c r="Z233" s="95"/>
      <c r="AA233" s="95"/>
      <c r="AB233" s="96"/>
      <c r="AC233" s="96"/>
      <c r="AD233" s="95"/>
      <c r="AE233" s="95"/>
      <c r="AF233" s="95"/>
      <c r="AG233" s="96"/>
      <c r="AH233" s="96"/>
      <c r="AI233" s="97"/>
      <c r="AJ233" s="6"/>
      <c r="AK233" s="38"/>
      <c r="AL233" s="6"/>
      <c r="AM233" s="6"/>
      <c r="AN233" s="6"/>
      <c r="AO233" s="6"/>
      <c r="AP233" s="6"/>
    </row>
    <row r="234" spans="1:42" ht="24.65" customHeight="1" x14ac:dyDescent="0.35">
      <c r="A234" s="80"/>
      <c r="B234" s="6"/>
      <c r="C234" s="12"/>
      <c r="D234" s="84" t="str" cm="1">
        <f t="array" ref="D234">IF(ISERROR(INDEX(I_LoE_Hierachy_ID,MATCH($H234,LEFT(I_LoE_Hierachy_L2Name,255),0))),"",INDEX(I_LoE_Hierachy_ID,MATCH($H234,LEFT(I_LoE_Hierachy_L2Name,255),0)))</f>
        <v/>
      </c>
      <c r="E234" s="84" t="str" cm="1">
        <f t="array" ref="E234">IF(ISERROR(INDEX(I_LoE_Hierachy_Case,MATCH($H234,LEFT(I_LoE_Hierachy_L2Name,255),0))),"",INDEX(I_LoE_Hierachy_Case,MATCH($H234,LEFT(I_LoE_Hierachy_L2Name,255),0)))</f>
        <v/>
      </c>
      <c r="F234" s="85"/>
      <c r="G234" s="84" t="str" cm="1">
        <f t="array" ref="G234">IF(ISERROR(INDEX(I_LoE_Hierachy_L2_Function,MATCH($H234,LEFT(I_LoE_Hierachy_L2Name,255),0))),"",INDEX(I_LoE_Hierachy_L2_Function,MATCH($H234,LEFT(I_LoE_Hierachy_L2Name,255),0)))</f>
        <v/>
      </c>
      <c r="H234" s="84"/>
      <c r="I234" s="84"/>
      <c r="J234" s="84"/>
      <c r="K234" s="208"/>
      <c r="L234" s="85"/>
      <c r="M234" s="85"/>
      <c r="N234" s="85"/>
      <c r="O234" s="85"/>
      <c r="P234" s="85"/>
      <c r="Q234" s="85"/>
      <c r="R234" s="85"/>
      <c r="S234" s="85"/>
      <c r="T234" s="85"/>
      <c r="U234" s="94"/>
      <c r="V234" s="95"/>
      <c r="W234" s="95"/>
      <c r="X234" s="95"/>
      <c r="Y234" s="95"/>
      <c r="Z234" s="95"/>
      <c r="AA234" s="95"/>
      <c r="AB234" s="96"/>
      <c r="AC234" s="96"/>
      <c r="AD234" s="95"/>
      <c r="AE234" s="95"/>
      <c r="AF234" s="95"/>
      <c r="AG234" s="96"/>
      <c r="AH234" s="96"/>
      <c r="AI234" s="97"/>
      <c r="AJ234" s="6"/>
      <c r="AK234" s="38"/>
      <c r="AL234" s="6"/>
      <c r="AM234" s="6"/>
      <c r="AN234" s="6"/>
      <c r="AO234" s="6"/>
      <c r="AP234" s="6"/>
    </row>
    <row r="235" spans="1:42" ht="24.65" customHeight="1" x14ac:dyDescent="0.35">
      <c r="A235" s="80"/>
      <c r="B235" s="6"/>
      <c r="C235" s="12"/>
      <c r="D235" s="84" t="str" cm="1">
        <f t="array" ref="D235">IF(ISERROR(INDEX(I_LoE_Hierachy_ID,MATCH($H235,LEFT(I_LoE_Hierachy_L2Name,255),0))),"",INDEX(I_LoE_Hierachy_ID,MATCH($H235,LEFT(I_LoE_Hierachy_L2Name,255),0)))</f>
        <v/>
      </c>
      <c r="E235" s="84" t="str" cm="1">
        <f t="array" ref="E235">IF(ISERROR(INDEX(I_LoE_Hierachy_Case,MATCH($H235,LEFT(I_LoE_Hierachy_L2Name,255),0))),"",INDEX(I_LoE_Hierachy_Case,MATCH($H235,LEFT(I_LoE_Hierachy_L2Name,255),0)))</f>
        <v/>
      </c>
      <c r="F235" s="85"/>
      <c r="G235" s="84" t="str" cm="1">
        <f t="array" ref="G235">IF(ISERROR(INDEX(I_LoE_Hierachy_L2_Function,MATCH($H235,LEFT(I_LoE_Hierachy_L2Name,255),0))),"",INDEX(I_LoE_Hierachy_L2_Function,MATCH($H235,LEFT(I_LoE_Hierachy_L2Name,255),0)))</f>
        <v/>
      </c>
      <c r="H235" s="84"/>
      <c r="I235" s="84"/>
      <c r="J235" s="84"/>
      <c r="K235" s="208"/>
      <c r="L235" s="85"/>
      <c r="M235" s="85"/>
      <c r="N235" s="85"/>
      <c r="O235" s="85"/>
      <c r="P235" s="85"/>
      <c r="Q235" s="85"/>
      <c r="R235" s="85"/>
      <c r="S235" s="85"/>
      <c r="T235" s="85"/>
      <c r="U235" s="94"/>
      <c r="V235" s="95"/>
      <c r="W235" s="95"/>
      <c r="X235" s="95"/>
      <c r="Y235" s="95"/>
      <c r="Z235" s="95"/>
      <c r="AA235" s="95"/>
      <c r="AB235" s="96"/>
      <c r="AC235" s="96"/>
      <c r="AD235" s="95"/>
      <c r="AE235" s="95"/>
      <c r="AF235" s="95"/>
      <c r="AG235" s="96"/>
      <c r="AH235" s="96"/>
      <c r="AI235" s="97"/>
      <c r="AJ235" s="6"/>
      <c r="AK235" s="38"/>
      <c r="AL235" s="6"/>
      <c r="AM235" s="6"/>
      <c r="AN235" s="6"/>
      <c r="AO235" s="6"/>
      <c r="AP235" s="6"/>
    </row>
    <row r="236" spans="1:42" ht="24.65" customHeight="1" x14ac:dyDescent="0.35">
      <c r="A236" s="80"/>
      <c r="B236" s="6"/>
      <c r="C236" s="12"/>
      <c r="D236" s="84" t="str" cm="1">
        <f t="array" ref="D236">IF(ISERROR(INDEX(I_LoE_Hierachy_ID,MATCH($H236,LEFT(I_LoE_Hierachy_L2Name,255),0))),"",INDEX(I_LoE_Hierachy_ID,MATCH($H236,LEFT(I_LoE_Hierachy_L2Name,255),0)))</f>
        <v/>
      </c>
      <c r="E236" s="84" t="str" cm="1">
        <f t="array" ref="E236">IF(ISERROR(INDEX(I_LoE_Hierachy_Case,MATCH($H236,LEFT(I_LoE_Hierachy_L2Name,255),0))),"",INDEX(I_LoE_Hierachy_Case,MATCH($H236,LEFT(I_LoE_Hierachy_L2Name,255),0)))</f>
        <v/>
      </c>
      <c r="F236" s="85"/>
      <c r="G236" s="84" t="str" cm="1">
        <f t="array" ref="G236">IF(ISERROR(INDEX(I_LoE_Hierachy_L2_Function,MATCH($H236,LEFT(I_LoE_Hierachy_L2Name,255),0))),"",INDEX(I_LoE_Hierachy_L2_Function,MATCH($H236,LEFT(I_LoE_Hierachy_L2Name,255),0)))</f>
        <v/>
      </c>
      <c r="H236" s="84"/>
      <c r="I236" s="84"/>
      <c r="J236" s="84"/>
      <c r="K236" s="208"/>
      <c r="L236" s="85"/>
      <c r="M236" s="85"/>
      <c r="N236" s="85"/>
      <c r="O236" s="85"/>
      <c r="P236" s="85"/>
      <c r="Q236" s="85"/>
      <c r="R236" s="85"/>
      <c r="S236" s="85"/>
      <c r="T236" s="85"/>
      <c r="U236" s="94"/>
      <c r="V236" s="95"/>
      <c r="W236" s="95"/>
      <c r="X236" s="95"/>
      <c r="Y236" s="95"/>
      <c r="Z236" s="95"/>
      <c r="AA236" s="95"/>
      <c r="AB236" s="96"/>
      <c r="AC236" s="96"/>
      <c r="AD236" s="95"/>
      <c r="AE236" s="95"/>
      <c r="AF236" s="95"/>
      <c r="AG236" s="96"/>
      <c r="AH236" s="96"/>
      <c r="AI236" s="97"/>
      <c r="AJ236" s="6"/>
      <c r="AK236" s="38"/>
      <c r="AL236" s="6"/>
      <c r="AM236" s="6"/>
      <c r="AN236" s="6"/>
      <c r="AO236" s="6"/>
      <c r="AP236" s="6"/>
    </row>
    <row r="237" spans="1:42" ht="24.65" customHeight="1" x14ac:dyDescent="0.35">
      <c r="A237" s="80"/>
      <c r="B237" s="6"/>
      <c r="C237" s="12"/>
      <c r="D237" s="84" t="str" cm="1">
        <f t="array" ref="D237">IF(ISERROR(INDEX(I_LoE_Hierachy_ID,MATCH($H237,LEFT(I_LoE_Hierachy_L2Name,255),0))),"",INDEX(I_LoE_Hierachy_ID,MATCH($H237,LEFT(I_LoE_Hierachy_L2Name,255),0)))</f>
        <v/>
      </c>
      <c r="E237" s="84" t="str" cm="1">
        <f t="array" ref="E237">IF(ISERROR(INDEX(I_LoE_Hierachy_Case,MATCH($H237,LEFT(I_LoE_Hierachy_L2Name,255),0))),"",INDEX(I_LoE_Hierachy_Case,MATCH($H237,LEFT(I_LoE_Hierachy_L2Name,255),0)))</f>
        <v/>
      </c>
      <c r="F237" s="85"/>
      <c r="G237" s="84" t="str" cm="1">
        <f t="array" ref="G237">IF(ISERROR(INDEX(I_LoE_Hierachy_L2_Function,MATCH($H237,LEFT(I_LoE_Hierachy_L2Name,255),0))),"",INDEX(I_LoE_Hierachy_L2_Function,MATCH($H237,LEFT(I_LoE_Hierachy_L2Name,255),0)))</f>
        <v/>
      </c>
      <c r="H237" s="84"/>
      <c r="I237" s="84"/>
      <c r="J237" s="84"/>
      <c r="K237" s="208"/>
      <c r="L237" s="85"/>
      <c r="M237" s="85"/>
      <c r="N237" s="85"/>
      <c r="O237" s="85"/>
      <c r="P237" s="85"/>
      <c r="Q237" s="85"/>
      <c r="R237" s="85"/>
      <c r="S237" s="85"/>
      <c r="T237" s="85"/>
      <c r="U237" s="94"/>
      <c r="V237" s="95"/>
      <c r="W237" s="95"/>
      <c r="X237" s="95"/>
      <c r="Y237" s="95"/>
      <c r="Z237" s="95"/>
      <c r="AA237" s="95"/>
      <c r="AB237" s="96"/>
      <c r="AC237" s="96"/>
      <c r="AD237" s="95"/>
      <c r="AE237" s="95"/>
      <c r="AF237" s="95"/>
      <c r="AG237" s="96"/>
      <c r="AH237" s="96"/>
      <c r="AI237" s="97"/>
      <c r="AJ237" s="6"/>
      <c r="AK237" s="38"/>
      <c r="AL237" s="6"/>
      <c r="AM237" s="6"/>
      <c r="AN237" s="6"/>
      <c r="AO237" s="6"/>
      <c r="AP237" s="6"/>
    </row>
    <row r="238" spans="1:42" ht="24.65" customHeight="1" x14ac:dyDescent="0.35">
      <c r="A238" s="80"/>
      <c r="B238" s="6"/>
      <c r="C238" s="12"/>
      <c r="D238" s="84" t="str" cm="1">
        <f t="array" ref="D238">IF(ISERROR(INDEX(I_LoE_Hierachy_ID,MATCH($H238,LEFT(I_LoE_Hierachy_L2Name,255),0))),"",INDEX(I_LoE_Hierachy_ID,MATCH($H238,LEFT(I_LoE_Hierachy_L2Name,255),0)))</f>
        <v/>
      </c>
      <c r="E238" s="84" t="str" cm="1">
        <f t="array" ref="E238">IF(ISERROR(INDEX(I_LoE_Hierachy_Case,MATCH($H238,LEFT(I_LoE_Hierachy_L2Name,255),0))),"",INDEX(I_LoE_Hierachy_Case,MATCH($H238,LEFT(I_LoE_Hierachy_L2Name,255),0)))</f>
        <v/>
      </c>
      <c r="F238" s="85"/>
      <c r="G238" s="84" t="str" cm="1">
        <f t="array" ref="G238">IF(ISERROR(INDEX(I_LoE_Hierachy_L2_Function,MATCH($H238,LEFT(I_LoE_Hierachy_L2Name,255),0))),"",INDEX(I_LoE_Hierachy_L2_Function,MATCH($H238,LEFT(I_LoE_Hierachy_L2Name,255),0)))</f>
        <v/>
      </c>
      <c r="H238" s="84"/>
      <c r="I238" s="84"/>
      <c r="J238" s="84"/>
      <c r="K238" s="208"/>
      <c r="L238" s="85"/>
      <c r="M238" s="85"/>
      <c r="N238" s="85"/>
      <c r="O238" s="85"/>
      <c r="P238" s="85"/>
      <c r="Q238" s="85"/>
      <c r="R238" s="85"/>
      <c r="S238" s="85"/>
      <c r="T238" s="85"/>
      <c r="U238" s="94"/>
      <c r="V238" s="95"/>
      <c r="W238" s="95"/>
      <c r="X238" s="95"/>
      <c r="Y238" s="95"/>
      <c r="Z238" s="95"/>
      <c r="AA238" s="95"/>
      <c r="AB238" s="96"/>
      <c r="AC238" s="96"/>
      <c r="AD238" s="95"/>
      <c r="AE238" s="95"/>
      <c r="AF238" s="95"/>
      <c r="AG238" s="96"/>
      <c r="AH238" s="96"/>
      <c r="AI238" s="97"/>
      <c r="AJ238" s="6"/>
      <c r="AK238" s="38"/>
      <c r="AL238" s="6"/>
      <c r="AM238" s="6"/>
      <c r="AN238" s="6"/>
      <c r="AO238" s="6"/>
      <c r="AP238" s="6"/>
    </row>
    <row r="239" spans="1:42" ht="24.65" customHeight="1" x14ac:dyDescent="0.35">
      <c r="A239" s="80"/>
      <c r="B239" s="6"/>
      <c r="C239" s="12"/>
      <c r="D239" s="84" t="str" cm="1">
        <f t="array" ref="D239">IF(ISERROR(INDEX(I_LoE_Hierachy_ID,MATCH($H239,LEFT(I_LoE_Hierachy_L2Name,255),0))),"",INDEX(I_LoE_Hierachy_ID,MATCH($H239,LEFT(I_LoE_Hierachy_L2Name,255),0)))</f>
        <v/>
      </c>
      <c r="E239" s="84" t="str" cm="1">
        <f t="array" ref="E239">IF(ISERROR(INDEX(I_LoE_Hierachy_Case,MATCH($H239,LEFT(I_LoE_Hierachy_L2Name,255),0))),"",INDEX(I_LoE_Hierachy_Case,MATCH($H239,LEFT(I_LoE_Hierachy_L2Name,255),0)))</f>
        <v/>
      </c>
      <c r="F239" s="85"/>
      <c r="G239" s="84" t="str" cm="1">
        <f t="array" ref="G239">IF(ISERROR(INDEX(I_LoE_Hierachy_L2_Function,MATCH($H239,LEFT(I_LoE_Hierachy_L2Name,255),0))),"",INDEX(I_LoE_Hierachy_L2_Function,MATCH($H239,LEFT(I_LoE_Hierachy_L2Name,255),0)))</f>
        <v/>
      </c>
      <c r="H239" s="84"/>
      <c r="I239" s="84"/>
      <c r="J239" s="84"/>
      <c r="K239" s="208"/>
      <c r="L239" s="85"/>
      <c r="M239" s="85"/>
      <c r="N239" s="85"/>
      <c r="O239" s="85"/>
      <c r="P239" s="85"/>
      <c r="Q239" s="85"/>
      <c r="R239" s="85"/>
      <c r="S239" s="85"/>
      <c r="T239" s="85"/>
      <c r="U239" s="94"/>
      <c r="V239" s="95"/>
      <c r="W239" s="95"/>
      <c r="X239" s="95"/>
      <c r="Y239" s="95"/>
      <c r="Z239" s="95"/>
      <c r="AA239" s="95"/>
      <c r="AB239" s="96"/>
      <c r="AC239" s="96"/>
      <c r="AD239" s="95"/>
      <c r="AE239" s="95"/>
      <c r="AF239" s="95"/>
      <c r="AG239" s="96"/>
      <c r="AH239" s="96"/>
      <c r="AI239" s="97"/>
      <c r="AJ239" s="6"/>
      <c r="AK239" s="38"/>
      <c r="AL239" s="6"/>
      <c r="AM239" s="6"/>
      <c r="AN239" s="6"/>
      <c r="AO239" s="6"/>
      <c r="AP239" s="6"/>
    </row>
    <row r="240" spans="1:42" ht="24.65" customHeight="1" x14ac:dyDescent="0.35">
      <c r="A240" s="80"/>
      <c r="B240" s="6"/>
      <c r="C240" s="12"/>
      <c r="D240" s="84" t="str" cm="1">
        <f t="array" ref="D240">IF(ISERROR(INDEX(I_LoE_Hierachy_ID,MATCH($H240,LEFT(I_LoE_Hierachy_L2Name,255),0))),"",INDEX(I_LoE_Hierachy_ID,MATCH($H240,LEFT(I_LoE_Hierachy_L2Name,255),0)))</f>
        <v/>
      </c>
      <c r="E240" s="84" t="str" cm="1">
        <f t="array" ref="E240">IF(ISERROR(INDEX(I_LoE_Hierachy_Case,MATCH($H240,LEFT(I_LoE_Hierachy_L2Name,255),0))),"",INDEX(I_LoE_Hierachy_Case,MATCH($H240,LEFT(I_LoE_Hierachy_L2Name,255),0)))</f>
        <v/>
      </c>
      <c r="F240" s="85"/>
      <c r="G240" s="84" t="str" cm="1">
        <f t="array" ref="G240">IF(ISERROR(INDEX(I_LoE_Hierachy_L2_Function,MATCH($H240,LEFT(I_LoE_Hierachy_L2Name,255),0))),"",INDEX(I_LoE_Hierachy_L2_Function,MATCH($H240,LEFT(I_LoE_Hierachy_L2Name,255),0)))</f>
        <v/>
      </c>
      <c r="H240" s="84"/>
      <c r="I240" s="84"/>
      <c r="J240" s="84"/>
      <c r="K240" s="208"/>
      <c r="L240" s="85"/>
      <c r="M240" s="85"/>
      <c r="N240" s="85"/>
      <c r="O240" s="85"/>
      <c r="P240" s="85"/>
      <c r="Q240" s="85"/>
      <c r="R240" s="85"/>
      <c r="S240" s="85"/>
      <c r="T240" s="85"/>
      <c r="U240" s="94"/>
      <c r="V240" s="95"/>
      <c r="W240" s="95"/>
      <c r="X240" s="95"/>
      <c r="Y240" s="95"/>
      <c r="Z240" s="95"/>
      <c r="AA240" s="95"/>
      <c r="AB240" s="96"/>
      <c r="AC240" s="96"/>
      <c r="AD240" s="95"/>
      <c r="AE240" s="95"/>
      <c r="AF240" s="95"/>
      <c r="AG240" s="96"/>
      <c r="AH240" s="96"/>
      <c r="AI240" s="97"/>
      <c r="AJ240" s="6"/>
      <c r="AK240" s="38"/>
      <c r="AL240" s="6"/>
      <c r="AM240" s="6"/>
      <c r="AN240" s="6"/>
      <c r="AO240" s="6"/>
      <c r="AP240" s="6"/>
    </row>
    <row r="241" spans="1:42" ht="24.65" customHeight="1" x14ac:dyDescent="0.35">
      <c r="A241" s="80"/>
      <c r="B241" s="6"/>
      <c r="C241" s="12"/>
      <c r="D241" s="84" t="str" cm="1">
        <f t="array" ref="D241">IF(ISERROR(INDEX(I_LoE_Hierachy_ID,MATCH($H241,LEFT(I_LoE_Hierachy_L2Name,255),0))),"",INDEX(I_LoE_Hierachy_ID,MATCH($H241,LEFT(I_LoE_Hierachy_L2Name,255),0)))</f>
        <v/>
      </c>
      <c r="E241" s="84" t="str" cm="1">
        <f t="array" ref="E241">IF(ISERROR(INDEX(I_LoE_Hierachy_Case,MATCH($H241,LEFT(I_LoE_Hierachy_L2Name,255),0))),"",INDEX(I_LoE_Hierachy_Case,MATCH($H241,LEFT(I_LoE_Hierachy_L2Name,255),0)))</f>
        <v/>
      </c>
      <c r="F241" s="85"/>
      <c r="G241" s="84" t="str" cm="1">
        <f t="array" ref="G241">IF(ISERROR(INDEX(I_LoE_Hierachy_L2_Function,MATCH($H241,LEFT(I_LoE_Hierachy_L2Name,255),0))),"",INDEX(I_LoE_Hierachy_L2_Function,MATCH($H241,LEFT(I_LoE_Hierachy_L2Name,255),0)))</f>
        <v/>
      </c>
      <c r="H241" s="84"/>
      <c r="I241" s="84"/>
      <c r="J241" s="84"/>
      <c r="K241" s="208"/>
      <c r="L241" s="85"/>
      <c r="M241" s="85"/>
      <c r="N241" s="85"/>
      <c r="O241" s="85"/>
      <c r="P241" s="85"/>
      <c r="Q241" s="85"/>
      <c r="R241" s="85"/>
      <c r="S241" s="85"/>
      <c r="T241" s="85"/>
      <c r="U241" s="94"/>
      <c r="V241" s="95"/>
      <c r="W241" s="95"/>
      <c r="X241" s="95"/>
      <c r="Y241" s="95"/>
      <c r="Z241" s="95"/>
      <c r="AA241" s="95"/>
      <c r="AB241" s="96"/>
      <c r="AC241" s="96"/>
      <c r="AD241" s="95"/>
      <c r="AE241" s="95"/>
      <c r="AF241" s="95"/>
      <c r="AG241" s="96"/>
      <c r="AH241" s="96"/>
      <c r="AI241" s="97"/>
      <c r="AJ241" s="6"/>
      <c r="AK241" s="38"/>
      <c r="AL241" s="6"/>
      <c r="AM241" s="6"/>
      <c r="AN241" s="6"/>
      <c r="AO241" s="6"/>
      <c r="AP241" s="6"/>
    </row>
    <row r="242" spans="1:42" ht="24.65" customHeight="1" x14ac:dyDescent="0.35">
      <c r="A242" s="80"/>
      <c r="B242" s="6"/>
      <c r="C242" s="12"/>
      <c r="D242" s="84" t="str" cm="1">
        <f t="array" ref="D242">IF(ISERROR(INDEX(I_LoE_Hierachy_ID,MATCH($H242,LEFT(I_LoE_Hierachy_L2Name,255),0))),"",INDEX(I_LoE_Hierachy_ID,MATCH($H242,LEFT(I_LoE_Hierachy_L2Name,255),0)))</f>
        <v/>
      </c>
      <c r="E242" s="84" t="str" cm="1">
        <f t="array" ref="E242">IF(ISERROR(INDEX(I_LoE_Hierachy_Case,MATCH($H242,LEFT(I_LoE_Hierachy_L2Name,255),0))),"",INDEX(I_LoE_Hierachy_Case,MATCH($H242,LEFT(I_LoE_Hierachy_L2Name,255),0)))</f>
        <v/>
      </c>
      <c r="F242" s="85"/>
      <c r="G242" s="84" t="str" cm="1">
        <f t="array" ref="G242">IF(ISERROR(INDEX(I_LoE_Hierachy_L2_Function,MATCH($H242,LEFT(I_LoE_Hierachy_L2Name,255),0))),"",INDEX(I_LoE_Hierachy_L2_Function,MATCH($H242,LEFT(I_LoE_Hierachy_L2Name,255),0)))</f>
        <v/>
      </c>
      <c r="H242" s="84"/>
      <c r="I242" s="84"/>
      <c r="J242" s="84"/>
      <c r="K242" s="208"/>
      <c r="L242" s="85"/>
      <c r="M242" s="85"/>
      <c r="N242" s="85"/>
      <c r="O242" s="85"/>
      <c r="P242" s="85"/>
      <c r="Q242" s="85"/>
      <c r="R242" s="85"/>
      <c r="S242" s="85"/>
      <c r="T242" s="85"/>
      <c r="U242" s="94"/>
      <c r="V242" s="95"/>
      <c r="W242" s="95"/>
      <c r="X242" s="95"/>
      <c r="Y242" s="95"/>
      <c r="Z242" s="95"/>
      <c r="AA242" s="95"/>
      <c r="AB242" s="96"/>
      <c r="AC242" s="96"/>
      <c r="AD242" s="95"/>
      <c r="AE242" s="95"/>
      <c r="AF242" s="95"/>
      <c r="AG242" s="96"/>
      <c r="AH242" s="96"/>
      <c r="AI242" s="97"/>
      <c r="AJ242" s="6"/>
      <c r="AK242" s="38"/>
      <c r="AL242" s="6"/>
      <c r="AM242" s="6"/>
      <c r="AN242" s="6"/>
      <c r="AO242" s="6"/>
      <c r="AP242" s="6"/>
    </row>
    <row r="243" spans="1:42" ht="24.65" customHeight="1" x14ac:dyDescent="0.35">
      <c r="A243" s="80"/>
      <c r="B243" s="6"/>
      <c r="C243" s="12"/>
      <c r="D243" s="84" t="str" cm="1">
        <f t="array" ref="D243">IF(ISERROR(INDEX(I_LoE_Hierachy_ID,MATCH($H243,LEFT(I_LoE_Hierachy_L2Name,255),0))),"",INDEX(I_LoE_Hierachy_ID,MATCH($H243,LEFT(I_LoE_Hierachy_L2Name,255),0)))</f>
        <v/>
      </c>
      <c r="E243" s="84" t="str" cm="1">
        <f t="array" ref="E243">IF(ISERROR(INDEX(I_LoE_Hierachy_Case,MATCH($H243,LEFT(I_LoE_Hierachy_L2Name,255),0))),"",INDEX(I_LoE_Hierachy_Case,MATCH($H243,LEFT(I_LoE_Hierachy_L2Name,255),0)))</f>
        <v/>
      </c>
      <c r="F243" s="85"/>
      <c r="G243" s="84" t="str" cm="1">
        <f t="array" ref="G243">IF(ISERROR(INDEX(I_LoE_Hierachy_L2_Function,MATCH($H243,LEFT(I_LoE_Hierachy_L2Name,255),0))),"",INDEX(I_LoE_Hierachy_L2_Function,MATCH($H243,LEFT(I_LoE_Hierachy_L2Name,255),0)))</f>
        <v/>
      </c>
      <c r="H243" s="84"/>
      <c r="I243" s="84"/>
      <c r="J243" s="84"/>
      <c r="K243" s="208"/>
      <c r="L243" s="85"/>
      <c r="M243" s="85"/>
      <c r="N243" s="85"/>
      <c r="O243" s="85"/>
      <c r="P243" s="85"/>
      <c r="Q243" s="85"/>
      <c r="R243" s="85"/>
      <c r="S243" s="85"/>
      <c r="T243" s="85"/>
      <c r="U243" s="94"/>
      <c r="V243" s="95"/>
      <c r="W243" s="95"/>
      <c r="X243" s="95"/>
      <c r="Y243" s="95"/>
      <c r="Z243" s="95"/>
      <c r="AA243" s="95"/>
      <c r="AB243" s="96"/>
      <c r="AC243" s="96"/>
      <c r="AD243" s="95"/>
      <c r="AE243" s="95"/>
      <c r="AF243" s="95"/>
      <c r="AG243" s="96"/>
      <c r="AH243" s="96"/>
      <c r="AI243" s="97"/>
      <c r="AJ243" s="6"/>
      <c r="AK243" s="38"/>
      <c r="AL243" s="6"/>
      <c r="AM243" s="6"/>
      <c r="AN243" s="6"/>
      <c r="AO243" s="6"/>
      <c r="AP243" s="6"/>
    </row>
    <row r="244" spans="1:42" ht="24.65" customHeight="1" x14ac:dyDescent="0.35">
      <c r="A244" s="80"/>
      <c r="B244" s="6"/>
      <c r="C244" s="12"/>
      <c r="D244" s="84" t="str" cm="1">
        <f t="array" ref="D244">IF(ISERROR(INDEX(I_LoE_Hierachy_ID,MATCH($H244,LEFT(I_LoE_Hierachy_L2Name,255),0))),"",INDEX(I_LoE_Hierachy_ID,MATCH($H244,LEFT(I_LoE_Hierachy_L2Name,255),0)))</f>
        <v/>
      </c>
      <c r="E244" s="84" t="str" cm="1">
        <f t="array" ref="E244">IF(ISERROR(INDEX(I_LoE_Hierachy_Case,MATCH($H244,LEFT(I_LoE_Hierachy_L2Name,255),0))),"",INDEX(I_LoE_Hierachy_Case,MATCH($H244,LEFT(I_LoE_Hierachy_L2Name,255),0)))</f>
        <v/>
      </c>
      <c r="F244" s="85"/>
      <c r="G244" s="84" t="str" cm="1">
        <f t="array" ref="G244">IF(ISERROR(INDEX(I_LoE_Hierachy_L2_Function,MATCH($H244,LEFT(I_LoE_Hierachy_L2Name,255),0))),"",INDEX(I_LoE_Hierachy_L2_Function,MATCH($H244,LEFT(I_LoE_Hierachy_L2Name,255),0)))</f>
        <v/>
      </c>
      <c r="H244" s="84"/>
      <c r="I244" s="84"/>
      <c r="J244" s="84"/>
      <c r="K244" s="208"/>
      <c r="L244" s="85"/>
      <c r="M244" s="85"/>
      <c r="N244" s="85"/>
      <c r="O244" s="85"/>
      <c r="P244" s="85"/>
      <c r="Q244" s="85"/>
      <c r="R244" s="85"/>
      <c r="S244" s="85"/>
      <c r="T244" s="85"/>
      <c r="U244" s="94"/>
      <c r="V244" s="95"/>
      <c r="W244" s="95"/>
      <c r="X244" s="95"/>
      <c r="Y244" s="95"/>
      <c r="Z244" s="95"/>
      <c r="AA244" s="95"/>
      <c r="AB244" s="96"/>
      <c r="AC244" s="96"/>
      <c r="AD244" s="95"/>
      <c r="AE244" s="95"/>
      <c r="AF244" s="95"/>
      <c r="AG244" s="96"/>
      <c r="AH244" s="96"/>
      <c r="AI244" s="97"/>
      <c r="AJ244" s="6"/>
      <c r="AK244" s="38"/>
      <c r="AL244" s="6"/>
      <c r="AM244" s="6"/>
      <c r="AN244" s="6"/>
      <c r="AO244" s="6"/>
      <c r="AP244" s="6"/>
    </row>
    <row r="245" spans="1:42" ht="24.65" customHeight="1" x14ac:dyDescent="0.35">
      <c r="A245" s="80"/>
      <c r="B245" s="6"/>
      <c r="C245" s="12"/>
      <c r="D245" s="84" t="str" cm="1">
        <f t="array" ref="D245">IF(ISERROR(INDEX(I_LoE_Hierachy_ID,MATCH($H245,LEFT(I_LoE_Hierachy_L2Name,255),0))),"",INDEX(I_LoE_Hierachy_ID,MATCH($H245,LEFT(I_LoE_Hierachy_L2Name,255),0)))</f>
        <v/>
      </c>
      <c r="E245" s="84" t="str" cm="1">
        <f t="array" ref="E245">IF(ISERROR(INDEX(I_LoE_Hierachy_Case,MATCH($H245,LEFT(I_LoE_Hierachy_L2Name,255),0))),"",INDEX(I_LoE_Hierachy_Case,MATCH($H245,LEFT(I_LoE_Hierachy_L2Name,255),0)))</f>
        <v/>
      </c>
      <c r="F245" s="85"/>
      <c r="G245" s="84" t="str" cm="1">
        <f t="array" ref="G245">IF(ISERROR(INDEX(I_LoE_Hierachy_L2_Function,MATCH($H245,LEFT(I_LoE_Hierachy_L2Name,255),0))),"",INDEX(I_LoE_Hierachy_L2_Function,MATCH($H245,LEFT(I_LoE_Hierachy_L2Name,255),0)))</f>
        <v/>
      </c>
      <c r="H245" s="84"/>
      <c r="I245" s="84"/>
      <c r="J245" s="84"/>
      <c r="K245" s="208"/>
      <c r="L245" s="85"/>
      <c r="M245" s="85"/>
      <c r="N245" s="85"/>
      <c r="O245" s="85"/>
      <c r="P245" s="85"/>
      <c r="Q245" s="85"/>
      <c r="R245" s="85"/>
      <c r="S245" s="85"/>
      <c r="T245" s="85"/>
      <c r="U245" s="94"/>
      <c r="V245" s="95"/>
      <c r="W245" s="95"/>
      <c r="X245" s="95"/>
      <c r="Y245" s="95"/>
      <c r="Z245" s="95"/>
      <c r="AA245" s="95"/>
      <c r="AB245" s="96"/>
      <c r="AC245" s="96"/>
      <c r="AD245" s="95"/>
      <c r="AE245" s="95"/>
      <c r="AF245" s="95"/>
      <c r="AG245" s="96"/>
      <c r="AH245" s="96"/>
      <c r="AI245" s="97"/>
      <c r="AJ245" s="6"/>
      <c r="AK245" s="38"/>
      <c r="AL245" s="6"/>
      <c r="AM245" s="6"/>
      <c r="AN245" s="6"/>
      <c r="AO245" s="6"/>
      <c r="AP245" s="6"/>
    </row>
    <row r="246" spans="1:42" ht="24.65" customHeight="1" x14ac:dyDescent="0.35">
      <c r="A246" s="80"/>
      <c r="B246" s="6"/>
      <c r="C246" s="12"/>
      <c r="D246" s="84" t="str" cm="1">
        <f t="array" ref="D246">IF(ISERROR(INDEX(I_LoE_Hierachy_ID,MATCH($H246,LEFT(I_LoE_Hierachy_L2Name,255),0))),"",INDEX(I_LoE_Hierachy_ID,MATCH($H246,LEFT(I_LoE_Hierachy_L2Name,255),0)))</f>
        <v/>
      </c>
      <c r="E246" s="84" t="str" cm="1">
        <f t="array" ref="E246">IF(ISERROR(INDEX(I_LoE_Hierachy_Case,MATCH($H246,LEFT(I_LoE_Hierachy_L2Name,255),0))),"",INDEX(I_LoE_Hierachy_Case,MATCH($H246,LEFT(I_LoE_Hierachy_L2Name,255),0)))</f>
        <v/>
      </c>
      <c r="F246" s="85"/>
      <c r="G246" s="84" t="str" cm="1">
        <f t="array" ref="G246">IF(ISERROR(INDEX(I_LoE_Hierachy_L2_Function,MATCH($H246,LEFT(I_LoE_Hierachy_L2Name,255),0))),"",INDEX(I_LoE_Hierachy_L2_Function,MATCH($H246,LEFT(I_LoE_Hierachy_L2Name,255),0)))</f>
        <v/>
      </c>
      <c r="H246" s="84"/>
      <c r="I246" s="84"/>
      <c r="J246" s="84"/>
      <c r="K246" s="208"/>
      <c r="L246" s="85"/>
      <c r="M246" s="85"/>
      <c r="N246" s="85"/>
      <c r="O246" s="85"/>
      <c r="P246" s="85"/>
      <c r="Q246" s="85"/>
      <c r="R246" s="85"/>
      <c r="S246" s="85"/>
      <c r="T246" s="85"/>
      <c r="U246" s="94"/>
      <c r="V246" s="95"/>
      <c r="W246" s="95"/>
      <c r="X246" s="95"/>
      <c r="Y246" s="95"/>
      <c r="Z246" s="95"/>
      <c r="AA246" s="95"/>
      <c r="AB246" s="96"/>
      <c r="AC246" s="96"/>
      <c r="AD246" s="95"/>
      <c r="AE246" s="95"/>
      <c r="AF246" s="95"/>
      <c r="AG246" s="96"/>
      <c r="AH246" s="96"/>
      <c r="AI246" s="97"/>
      <c r="AJ246" s="6"/>
      <c r="AK246" s="38"/>
      <c r="AL246" s="6"/>
      <c r="AM246" s="6"/>
      <c r="AN246" s="6"/>
      <c r="AO246" s="6"/>
      <c r="AP246" s="6"/>
    </row>
    <row r="247" spans="1:42" ht="24.65" customHeight="1" x14ac:dyDescent="0.35">
      <c r="A247" s="80"/>
      <c r="B247" s="6"/>
      <c r="C247" s="12"/>
      <c r="D247" s="84" t="str" cm="1">
        <f t="array" ref="D247">IF(ISERROR(INDEX(I_LoE_Hierachy_ID,MATCH($H247,LEFT(I_LoE_Hierachy_L2Name,255),0))),"",INDEX(I_LoE_Hierachy_ID,MATCH($H247,LEFT(I_LoE_Hierachy_L2Name,255),0)))</f>
        <v/>
      </c>
      <c r="E247" s="84" t="str" cm="1">
        <f t="array" ref="E247">IF(ISERROR(INDEX(I_LoE_Hierachy_Case,MATCH($H247,LEFT(I_LoE_Hierachy_L2Name,255),0))),"",INDEX(I_LoE_Hierachy_Case,MATCH($H247,LEFT(I_LoE_Hierachy_L2Name,255),0)))</f>
        <v/>
      </c>
      <c r="F247" s="85"/>
      <c r="G247" s="84" t="str" cm="1">
        <f t="array" ref="G247">IF(ISERROR(INDEX(I_LoE_Hierachy_L2_Function,MATCH($H247,LEFT(I_LoE_Hierachy_L2Name,255),0))),"",INDEX(I_LoE_Hierachy_L2_Function,MATCH($H247,LEFT(I_LoE_Hierachy_L2Name,255),0)))</f>
        <v/>
      </c>
      <c r="H247" s="84"/>
      <c r="I247" s="84"/>
      <c r="J247" s="84"/>
      <c r="K247" s="208"/>
      <c r="L247" s="85"/>
      <c r="M247" s="85"/>
      <c r="N247" s="85"/>
      <c r="O247" s="85"/>
      <c r="P247" s="85"/>
      <c r="Q247" s="85"/>
      <c r="R247" s="85"/>
      <c r="S247" s="85"/>
      <c r="T247" s="85"/>
      <c r="U247" s="94"/>
      <c r="V247" s="95"/>
      <c r="W247" s="95"/>
      <c r="X247" s="95"/>
      <c r="Y247" s="95"/>
      <c r="Z247" s="95"/>
      <c r="AA247" s="95"/>
      <c r="AB247" s="96"/>
      <c r="AC247" s="96"/>
      <c r="AD247" s="95"/>
      <c r="AE247" s="95"/>
      <c r="AF247" s="95"/>
      <c r="AG247" s="96"/>
      <c r="AH247" s="96"/>
      <c r="AI247" s="97"/>
      <c r="AJ247" s="6"/>
      <c r="AK247" s="38"/>
      <c r="AL247" s="6"/>
      <c r="AM247" s="6"/>
      <c r="AN247" s="6"/>
      <c r="AO247" s="6"/>
      <c r="AP247" s="6"/>
    </row>
    <row r="248" spans="1:42" ht="24.65" customHeight="1" x14ac:dyDescent="0.35">
      <c r="A248" s="80"/>
      <c r="B248" s="6"/>
      <c r="C248" s="12"/>
      <c r="D248" s="84" t="str" cm="1">
        <f t="array" ref="D248">IF(ISERROR(INDEX(I_LoE_Hierachy_ID,MATCH($H248,LEFT(I_LoE_Hierachy_L2Name,255),0))),"",INDEX(I_LoE_Hierachy_ID,MATCH($H248,LEFT(I_LoE_Hierachy_L2Name,255),0)))</f>
        <v/>
      </c>
      <c r="E248" s="84" t="str" cm="1">
        <f t="array" ref="E248">IF(ISERROR(INDEX(I_LoE_Hierachy_Case,MATCH($H248,LEFT(I_LoE_Hierachy_L2Name,255),0))),"",INDEX(I_LoE_Hierachy_Case,MATCH($H248,LEFT(I_LoE_Hierachy_L2Name,255),0)))</f>
        <v/>
      </c>
      <c r="F248" s="85"/>
      <c r="G248" s="84" t="str" cm="1">
        <f t="array" ref="G248">IF(ISERROR(INDEX(I_LoE_Hierachy_L2_Function,MATCH($H248,LEFT(I_LoE_Hierachy_L2Name,255),0))),"",INDEX(I_LoE_Hierachy_L2_Function,MATCH($H248,LEFT(I_LoE_Hierachy_L2Name,255),0)))</f>
        <v/>
      </c>
      <c r="H248" s="84"/>
      <c r="I248" s="84"/>
      <c r="J248" s="84"/>
      <c r="K248" s="208"/>
      <c r="L248" s="85"/>
      <c r="M248" s="85"/>
      <c r="N248" s="85"/>
      <c r="O248" s="85"/>
      <c r="P248" s="85"/>
      <c r="Q248" s="85"/>
      <c r="R248" s="85"/>
      <c r="S248" s="85"/>
      <c r="T248" s="85"/>
      <c r="U248" s="94"/>
      <c r="V248" s="95"/>
      <c r="W248" s="95"/>
      <c r="X248" s="95"/>
      <c r="Y248" s="95"/>
      <c r="Z248" s="95"/>
      <c r="AA248" s="95"/>
      <c r="AB248" s="96"/>
      <c r="AC248" s="96"/>
      <c r="AD248" s="95"/>
      <c r="AE248" s="95"/>
      <c r="AF248" s="95"/>
      <c r="AG248" s="96"/>
      <c r="AH248" s="96"/>
      <c r="AI248" s="97"/>
      <c r="AJ248" s="6"/>
      <c r="AK248" s="38"/>
      <c r="AL248" s="6"/>
      <c r="AM248" s="6"/>
      <c r="AN248" s="6"/>
      <c r="AO248" s="6"/>
      <c r="AP248" s="6"/>
    </row>
    <row r="249" spans="1:42" ht="24.65" customHeight="1" x14ac:dyDescent="0.35">
      <c r="A249" s="80"/>
      <c r="B249" s="6"/>
      <c r="C249" s="12"/>
      <c r="D249" s="84" t="str" cm="1">
        <f t="array" ref="D249">IF(ISERROR(INDEX(I_LoE_Hierachy_ID,MATCH($H249,LEFT(I_LoE_Hierachy_L2Name,255),0))),"",INDEX(I_LoE_Hierachy_ID,MATCH($H249,LEFT(I_LoE_Hierachy_L2Name,255),0)))</f>
        <v/>
      </c>
      <c r="E249" s="84" t="str" cm="1">
        <f t="array" ref="E249">IF(ISERROR(INDEX(I_LoE_Hierachy_Case,MATCH($H249,LEFT(I_LoE_Hierachy_L2Name,255),0))),"",INDEX(I_LoE_Hierachy_Case,MATCH($H249,LEFT(I_LoE_Hierachy_L2Name,255),0)))</f>
        <v/>
      </c>
      <c r="F249" s="85"/>
      <c r="G249" s="84" t="str" cm="1">
        <f t="array" ref="G249">IF(ISERROR(INDEX(I_LoE_Hierachy_L2_Function,MATCH($H249,LEFT(I_LoE_Hierachy_L2Name,255),0))),"",INDEX(I_LoE_Hierachy_L2_Function,MATCH($H249,LEFT(I_LoE_Hierachy_L2Name,255),0)))</f>
        <v/>
      </c>
      <c r="H249" s="84"/>
      <c r="I249" s="84"/>
      <c r="J249" s="84"/>
      <c r="K249" s="208"/>
      <c r="L249" s="85"/>
      <c r="M249" s="85"/>
      <c r="N249" s="85"/>
      <c r="O249" s="85"/>
      <c r="P249" s="85"/>
      <c r="Q249" s="85"/>
      <c r="R249" s="85"/>
      <c r="S249" s="85"/>
      <c r="T249" s="85"/>
      <c r="U249" s="94"/>
      <c r="V249" s="95"/>
      <c r="W249" s="95"/>
      <c r="X249" s="95"/>
      <c r="Y249" s="95"/>
      <c r="Z249" s="95"/>
      <c r="AA249" s="95"/>
      <c r="AB249" s="96"/>
      <c r="AC249" s="96"/>
      <c r="AD249" s="95"/>
      <c r="AE249" s="95"/>
      <c r="AF249" s="95"/>
      <c r="AG249" s="96"/>
      <c r="AH249" s="96"/>
      <c r="AI249" s="97"/>
      <c r="AJ249" s="6"/>
      <c r="AK249" s="38"/>
      <c r="AL249" s="6"/>
      <c r="AM249" s="6"/>
      <c r="AN249" s="6"/>
      <c r="AO249" s="6"/>
      <c r="AP249" s="6"/>
    </row>
    <row r="250" spans="1:42" ht="24.65" customHeight="1" x14ac:dyDescent="0.35">
      <c r="A250" s="80"/>
      <c r="B250" s="6"/>
      <c r="C250" s="12"/>
      <c r="D250" s="84" t="str" cm="1">
        <f t="array" ref="D250">IF(ISERROR(INDEX(I_LoE_Hierachy_ID,MATCH($H250,LEFT(I_LoE_Hierachy_L2Name,255),0))),"",INDEX(I_LoE_Hierachy_ID,MATCH($H250,LEFT(I_LoE_Hierachy_L2Name,255),0)))</f>
        <v/>
      </c>
      <c r="E250" s="84" t="str" cm="1">
        <f t="array" ref="E250">IF(ISERROR(INDEX(I_LoE_Hierachy_Case,MATCH($H250,LEFT(I_LoE_Hierachy_L2Name,255),0))),"",INDEX(I_LoE_Hierachy_Case,MATCH($H250,LEFT(I_LoE_Hierachy_L2Name,255),0)))</f>
        <v/>
      </c>
      <c r="F250" s="85"/>
      <c r="G250" s="84" t="str" cm="1">
        <f t="array" ref="G250">IF(ISERROR(INDEX(I_LoE_Hierachy_L2_Function,MATCH($H250,LEFT(I_LoE_Hierachy_L2Name,255),0))),"",INDEX(I_LoE_Hierachy_L2_Function,MATCH($H250,LEFT(I_LoE_Hierachy_L2Name,255),0)))</f>
        <v/>
      </c>
      <c r="H250" s="84"/>
      <c r="I250" s="84"/>
      <c r="J250" s="84"/>
      <c r="K250" s="208"/>
      <c r="L250" s="85"/>
      <c r="M250" s="85"/>
      <c r="N250" s="85"/>
      <c r="O250" s="85"/>
      <c r="P250" s="85"/>
      <c r="Q250" s="85"/>
      <c r="R250" s="85"/>
      <c r="S250" s="85"/>
      <c r="T250" s="85"/>
      <c r="U250" s="94"/>
      <c r="V250" s="95"/>
      <c r="W250" s="95"/>
      <c r="X250" s="95"/>
      <c r="Y250" s="95"/>
      <c r="Z250" s="95"/>
      <c r="AA250" s="95"/>
      <c r="AB250" s="96"/>
      <c r="AC250" s="96"/>
      <c r="AD250" s="95"/>
      <c r="AE250" s="95"/>
      <c r="AF250" s="95"/>
      <c r="AG250" s="96"/>
      <c r="AH250" s="96"/>
      <c r="AI250" s="97"/>
      <c r="AJ250" s="6"/>
      <c r="AK250" s="38"/>
      <c r="AL250" s="6"/>
      <c r="AM250" s="6"/>
      <c r="AN250" s="6"/>
      <c r="AO250" s="6"/>
      <c r="AP250" s="6"/>
    </row>
    <row r="251" spans="1:42" ht="24.65" customHeight="1" x14ac:dyDescent="0.35">
      <c r="A251" s="80"/>
      <c r="B251" s="6"/>
      <c r="C251" s="12"/>
      <c r="D251" s="84" t="str" cm="1">
        <f t="array" ref="D251">IF(ISERROR(INDEX(I_LoE_Hierachy_ID,MATCH($H251,LEFT(I_LoE_Hierachy_L2Name,255),0))),"",INDEX(I_LoE_Hierachy_ID,MATCH($H251,LEFT(I_LoE_Hierachy_L2Name,255),0)))</f>
        <v/>
      </c>
      <c r="E251" s="84" t="str" cm="1">
        <f t="array" ref="E251">IF(ISERROR(INDEX(I_LoE_Hierachy_Case,MATCH($H251,LEFT(I_LoE_Hierachy_L2Name,255),0))),"",INDEX(I_LoE_Hierachy_Case,MATCH($H251,LEFT(I_LoE_Hierachy_L2Name,255),0)))</f>
        <v/>
      </c>
      <c r="F251" s="85"/>
      <c r="G251" s="84" t="str" cm="1">
        <f t="array" ref="G251">IF(ISERROR(INDEX(I_LoE_Hierachy_L2_Function,MATCH($H251,LEFT(I_LoE_Hierachy_L2Name,255),0))),"",INDEX(I_LoE_Hierachy_L2_Function,MATCH($H251,LEFT(I_LoE_Hierachy_L2Name,255),0)))</f>
        <v/>
      </c>
      <c r="H251" s="84"/>
      <c r="I251" s="84"/>
      <c r="J251" s="84"/>
      <c r="K251" s="208"/>
      <c r="L251" s="85"/>
      <c r="M251" s="85"/>
      <c r="N251" s="85"/>
      <c r="O251" s="85"/>
      <c r="P251" s="85"/>
      <c r="Q251" s="85"/>
      <c r="R251" s="85"/>
      <c r="S251" s="85"/>
      <c r="T251" s="85"/>
      <c r="U251" s="94"/>
      <c r="V251" s="95"/>
      <c r="W251" s="95"/>
      <c r="X251" s="95"/>
      <c r="Y251" s="95"/>
      <c r="Z251" s="95"/>
      <c r="AA251" s="95"/>
      <c r="AB251" s="96"/>
      <c r="AC251" s="96"/>
      <c r="AD251" s="95"/>
      <c r="AE251" s="95"/>
      <c r="AF251" s="95"/>
      <c r="AG251" s="96"/>
      <c r="AH251" s="96"/>
      <c r="AI251" s="97"/>
      <c r="AJ251" s="6"/>
      <c r="AK251" s="38"/>
      <c r="AL251" s="6"/>
      <c r="AM251" s="6"/>
      <c r="AN251" s="6"/>
      <c r="AO251" s="6"/>
      <c r="AP251" s="6"/>
    </row>
    <row r="252" spans="1:42" ht="24.65" customHeight="1" x14ac:dyDescent="0.35">
      <c r="A252" s="80"/>
      <c r="B252" s="6"/>
      <c r="C252" s="12"/>
      <c r="D252" s="84" t="str" cm="1">
        <f t="array" ref="D252">IF(ISERROR(INDEX(I_LoE_Hierachy_ID,MATCH($H252,LEFT(I_LoE_Hierachy_L2Name,255),0))),"",INDEX(I_LoE_Hierachy_ID,MATCH($H252,LEFT(I_LoE_Hierachy_L2Name,255),0)))</f>
        <v/>
      </c>
      <c r="E252" s="84" t="str" cm="1">
        <f t="array" ref="E252">IF(ISERROR(INDEX(I_LoE_Hierachy_Case,MATCH($H252,LEFT(I_LoE_Hierachy_L2Name,255),0))),"",INDEX(I_LoE_Hierachy_Case,MATCH($H252,LEFT(I_LoE_Hierachy_L2Name,255),0)))</f>
        <v/>
      </c>
      <c r="F252" s="85"/>
      <c r="G252" s="84" t="str" cm="1">
        <f t="array" ref="G252">IF(ISERROR(INDEX(I_LoE_Hierachy_L2_Function,MATCH($H252,LEFT(I_LoE_Hierachy_L2Name,255),0))),"",INDEX(I_LoE_Hierachy_L2_Function,MATCH($H252,LEFT(I_LoE_Hierachy_L2Name,255),0)))</f>
        <v/>
      </c>
      <c r="H252" s="84"/>
      <c r="I252" s="84"/>
      <c r="J252" s="84"/>
      <c r="K252" s="208"/>
      <c r="L252" s="85"/>
      <c r="M252" s="85"/>
      <c r="N252" s="85"/>
      <c r="O252" s="85"/>
      <c r="P252" s="85"/>
      <c r="Q252" s="85"/>
      <c r="R252" s="85"/>
      <c r="S252" s="85"/>
      <c r="T252" s="85"/>
      <c r="U252" s="94"/>
      <c r="V252" s="95"/>
      <c r="W252" s="95"/>
      <c r="X252" s="95"/>
      <c r="Y252" s="95"/>
      <c r="Z252" s="95"/>
      <c r="AA252" s="95"/>
      <c r="AB252" s="96"/>
      <c r="AC252" s="96"/>
      <c r="AD252" s="95"/>
      <c r="AE252" s="95"/>
      <c r="AF252" s="95"/>
      <c r="AG252" s="96"/>
      <c r="AH252" s="96"/>
      <c r="AI252" s="97"/>
      <c r="AJ252" s="6"/>
      <c r="AK252" s="38"/>
      <c r="AL252" s="6"/>
      <c r="AM252" s="6"/>
      <c r="AN252" s="6"/>
      <c r="AO252" s="6"/>
      <c r="AP252" s="6"/>
    </row>
    <row r="253" spans="1:42" ht="24.65" customHeight="1" x14ac:dyDescent="0.35">
      <c r="A253" s="80"/>
      <c r="B253" s="6"/>
      <c r="C253" s="12"/>
      <c r="D253" s="84" t="str" cm="1">
        <f t="array" ref="D253">IF(ISERROR(INDEX(I_LoE_Hierachy_ID,MATCH($H253,LEFT(I_LoE_Hierachy_L2Name,255),0))),"",INDEX(I_LoE_Hierachy_ID,MATCH($H253,LEFT(I_LoE_Hierachy_L2Name,255),0)))</f>
        <v/>
      </c>
      <c r="E253" s="84" t="str" cm="1">
        <f t="array" ref="E253">IF(ISERROR(INDEX(I_LoE_Hierachy_Case,MATCH($H253,LEFT(I_LoE_Hierachy_L2Name,255),0))),"",INDEX(I_LoE_Hierachy_Case,MATCH($H253,LEFT(I_LoE_Hierachy_L2Name,255),0)))</f>
        <v/>
      </c>
      <c r="F253" s="85"/>
      <c r="G253" s="84" t="str" cm="1">
        <f t="array" ref="G253">IF(ISERROR(INDEX(I_LoE_Hierachy_L2_Function,MATCH($H253,LEFT(I_LoE_Hierachy_L2Name,255),0))),"",INDEX(I_LoE_Hierachy_L2_Function,MATCH($H253,LEFT(I_LoE_Hierachy_L2Name,255),0)))</f>
        <v/>
      </c>
      <c r="H253" s="84"/>
      <c r="I253" s="84"/>
      <c r="J253" s="84"/>
      <c r="K253" s="208"/>
      <c r="L253" s="85"/>
      <c r="M253" s="85"/>
      <c r="N253" s="85"/>
      <c r="O253" s="85"/>
      <c r="P253" s="85"/>
      <c r="Q253" s="85"/>
      <c r="R253" s="85"/>
      <c r="S253" s="85"/>
      <c r="T253" s="85"/>
      <c r="U253" s="94"/>
      <c r="V253" s="95"/>
      <c r="W253" s="95"/>
      <c r="X253" s="95"/>
      <c r="Y253" s="95"/>
      <c r="Z253" s="95"/>
      <c r="AA253" s="95"/>
      <c r="AB253" s="96"/>
      <c r="AC253" s="96"/>
      <c r="AD253" s="95"/>
      <c r="AE253" s="95"/>
      <c r="AF253" s="95"/>
      <c r="AG253" s="96"/>
      <c r="AH253" s="96"/>
      <c r="AI253" s="97"/>
      <c r="AJ253" s="6"/>
      <c r="AK253" s="38"/>
      <c r="AL253" s="6"/>
      <c r="AM253" s="6"/>
      <c r="AN253" s="6"/>
      <c r="AO253" s="6"/>
      <c r="AP253" s="6"/>
    </row>
    <row r="254" spans="1:42" ht="24.65" customHeight="1" x14ac:dyDescent="0.35">
      <c r="A254" s="80"/>
      <c r="B254" s="6"/>
      <c r="C254" s="12"/>
      <c r="D254" s="84" t="str" cm="1">
        <f t="array" ref="D254">IF(ISERROR(INDEX(I_LoE_Hierachy_ID,MATCH($H254,LEFT(I_LoE_Hierachy_L2Name,255),0))),"",INDEX(I_LoE_Hierachy_ID,MATCH($H254,LEFT(I_LoE_Hierachy_L2Name,255),0)))</f>
        <v/>
      </c>
      <c r="E254" s="84" t="str" cm="1">
        <f t="array" ref="E254">IF(ISERROR(INDEX(I_LoE_Hierachy_Case,MATCH($H254,LEFT(I_LoE_Hierachy_L2Name,255),0))),"",INDEX(I_LoE_Hierachy_Case,MATCH($H254,LEFT(I_LoE_Hierachy_L2Name,255),0)))</f>
        <v/>
      </c>
      <c r="F254" s="85"/>
      <c r="G254" s="84" t="str" cm="1">
        <f t="array" ref="G254">IF(ISERROR(INDEX(I_LoE_Hierachy_L2_Function,MATCH($H254,LEFT(I_LoE_Hierachy_L2Name,255),0))),"",INDEX(I_LoE_Hierachy_L2_Function,MATCH($H254,LEFT(I_LoE_Hierachy_L2Name,255),0)))</f>
        <v/>
      </c>
      <c r="H254" s="84"/>
      <c r="I254" s="84"/>
      <c r="J254" s="84"/>
      <c r="K254" s="208"/>
      <c r="L254" s="85"/>
      <c r="M254" s="85"/>
      <c r="N254" s="85"/>
      <c r="O254" s="85"/>
      <c r="P254" s="85"/>
      <c r="Q254" s="85"/>
      <c r="R254" s="85"/>
      <c r="S254" s="85"/>
      <c r="T254" s="85"/>
      <c r="U254" s="94"/>
      <c r="V254" s="95"/>
      <c r="W254" s="95"/>
      <c r="X254" s="95"/>
      <c r="Y254" s="95"/>
      <c r="Z254" s="95"/>
      <c r="AA254" s="95"/>
      <c r="AB254" s="96"/>
      <c r="AC254" s="96"/>
      <c r="AD254" s="95"/>
      <c r="AE254" s="95"/>
      <c r="AF254" s="95"/>
      <c r="AG254" s="96"/>
      <c r="AH254" s="96"/>
      <c r="AI254" s="97"/>
      <c r="AJ254" s="6"/>
      <c r="AK254" s="38"/>
      <c r="AL254" s="6"/>
      <c r="AM254" s="6"/>
      <c r="AN254" s="6"/>
      <c r="AO254" s="6"/>
      <c r="AP254" s="6"/>
    </row>
    <row r="255" spans="1:42" ht="24.65" customHeight="1" x14ac:dyDescent="0.35">
      <c r="A255" s="80"/>
      <c r="B255" s="6"/>
      <c r="C255" s="12"/>
      <c r="D255" s="84" t="str" cm="1">
        <f t="array" ref="D255">IF(ISERROR(INDEX(I_LoE_Hierachy_ID,MATCH($H255,LEFT(I_LoE_Hierachy_L2Name,255),0))),"",INDEX(I_LoE_Hierachy_ID,MATCH($H255,LEFT(I_LoE_Hierachy_L2Name,255),0)))</f>
        <v/>
      </c>
      <c r="E255" s="84" t="str" cm="1">
        <f t="array" ref="E255">IF(ISERROR(INDEX(I_LoE_Hierachy_Case,MATCH($H255,LEFT(I_LoE_Hierachy_L2Name,255),0))),"",INDEX(I_LoE_Hierachy_Case,MATCH($H255,LEFT(I_LoE_Hierachy_L2Name,255),0)))</f>
        <v/>
      </c>
      <c r="F255" s="85"/>
      <c r="G255" s="84" t="str" cm="1">
        <f t="array" ref="G255">IF(ISERROR(INDEX(I_LoE_Hierachy_L2_Function,MATCH($H255,LEFT(I_LoE_Hierachy_L2Name,255),0))),"",INDEX(I_LoE_Hierachy_L2_Function,MATCH($H255,LEFT(I_LoE_Hierachy_L2Name,255),0)))</f>
        <v/>
      </c>
      <c r="H255" s="84"/>
      <c r="I255" s="84"/>
      <c r="J255" s="84"/>
      <c r="K255" s="208"/>
      <c r="L255" s="85"/>
      <c r="M255" s="85"/>
      <c r="N255" s="85"/>
      <c r="O255" s="85"/>
      <c r="P255" s="85"/>
      <c r="Q255" s="85"/>
      <c r="R255" s="85"/>
      <c r="S255" s="85"/>
      <c r="T255" s="85"/>
      <c r="U255" s="94"/>
      <c r="V255" s="95"/>
      <c r="W255" s="95"/>
      <c r="X255" s="95"/>
      <c r="Y255" s="95"/>
      <c r="Z255" s="95"/>
      <c r="AA255" s="95"/>
      <c r="AB255" s="96"/>
      <c r="AC255" s="96"/>
      <c r="AD255" s="95"/>
      <c r="AE255" s="95"/>
      <c r="AF255" s="95"/>
      <c r="AG255" s="96"/>
      <c r="AH255" s="96"/>
      <c r="AI255" s="97"/>
      <c r="AJ255" s="6"/>
      <c r="AK255" s="38"/>
      <c r="AL255" s="6"/>
      <c r="AM255" s="6"/>
      <c r="AN255" s="6"/>
      <c r="AO255" s="6"/>
      <c r="AP255" s="6"/>
    </row>
    <row r="256" spans="1:42" ht="24.65" customHeight="1" x14ac:dyDescent="0.35">
      <c r="A256" s="80"/>
      <c r="B256" s="6"/>
      <c r="C256" s="12"/>
      <c r="D256" s="84" t="str" cm="1">
        <f t="array" ref="D256">IF(ISERROR(INDEX(I_LoE_Hierachy_ID,MATCH($H256,LEFT(I_LoE_Hierachy_L2Name,255),0))),"",INDEX(I_LoE_Hierachy_ID,MATCH($H256,LEFT(I_LoE_Hierachy_L2Name,255),0)))</f>
        <v/>
      </c>
      <c r="E256" s="84" t="str" cm="1">
        <f t="array" ref="E256">IF(ISERROR(INDEX(I_LoE_Hierachy_Case,MATCH($H256,LEFT(I_LoE_Hierachy_L2Name,255),0))),"",INDEX(I_LoE_Hierachy_Case,MATCH($H256,LEFT(I_LoE_Hierachy_L2Name,255),0)))</f>
        <v/>
      </c>
      <c r="F256" s="85"/>
      <c r="G256" s="84" t="str" cm="1">
        <f t="array" ref="G256">IF(ISERROR(INDEX(I_LoE_Hierachy_L2_Function,MATCH($H256,LEFT(I_LoE_Hierachy_L2Name,255),0))),"",INDEX(I_LoE_Hierachy_L2_Function,MATCH($H256,LEFT(I_LoE_Hierachy_L2Name,255),0)))</f>
        <v/>
      </c>
      <c r="H256" s="84"/>
      <c r="I256" s="84"/>
      <c r="J256" s="84"/>
      <c r="K256" s="208"/>
      <c r="L256" s="85"/>
      <c r="M256" s="85"/>
      <c r="N256" s="85"/>
      <c r="O256" s="85"/>
      <c r="P256" s="85"/>
      <c r="Q256" s="85"/>
      <c r="R256" s="85"/>
      <c r="S256" s="85"/>
      <c r="T256" s="85"/>
      <c r="U256" s="94"/>
      <c r="V256" s="95"/>
      <c r="W256" s="95"/>
      <c r="X256" s="95"/>
      <c r="Y256" s="95"/>
      <c r="Z256" s="95"/>
      <c r="AA256" s="95"/>
      <c r="AB256" s="96"/>
      <c r="AC256" s="96"/>
      <c r="AD256" s="95"/>
      <c r="AE256" s="95"/>
      <c r="AF256" s="95"/>
      <c r="AG256" s="96"/>
      <c r="AH256" s="96"/>
      <c r="AI256" s="97"/>
      <c r="AJ256" s="6"/>
      <c r="AK256" s="38"/>
      <c r="AL256" s="6"/>
      <c r="AM256" s="6"/>
      <c r="AN256" s="6"/>
      <c r="AO256" s="6"/>
      <c r="AP256" s="6"/>
    </row>
    <row r="257" spans="1:42" ht="24.65" customHeight="1" x14ac:dyDescent="0.35">
      <c r="A257" s="80"/>
      <c r="B257" s="6"/>
      <c r="C257" s="12"/>
      <c r="D257" s="84" t="str" cm="1">
        <f t="array" ref="D257">IF(ISERROR(INDEX(I_LoE_Hierachy_ID,MATCH($H257,LEFT(I_LoE_Hierachy_L2Name,255),0))),"",INDEX(I_LoE_Hierachy_ID,MATCH($H257,LEFT(I_LoE_Hierachy_L2Name,255),0)))</f>
        <v/>
      </c>
      <c r="E257" s="84" t="str" cm="1">
        <f t="array" ref="E257">IF(ISERROR(INDEX(I_LoE_Hierachy_Case,MATCH($H257,LEFT(I_LoE_Hierachy_L2Name,255),0))),"",INDEX(I_LoE_Hierachy_Case,MATCH($H257,LEFT(I_LoE_Hierachy_L2Name,255),0)))</f>
        <v/>
      </c>
      <c r="F257" s="85"/>
      <c r="G257" s="84" t="str" cm="1">
        <f t="array" ref="G257">IF(ISERROR(INDEX(I_LoE_Hierachy_L2_Function,MATCH($H257,LEFT(I_LoE_Hierachy_L2Name,255),0))),"",INDEX(I_LoE_Hierachy_L2_Function,MATCH($H257,LEFT(I_LoE_Hierachy_L2Name,255),0)))</f>
        <v/>
      </c>
      <c r="H257" s="84"/>
      <c r="I257" s="84"/>
      <c r="J257" s="84"/>
      <c r="K257" s="208"/>
      <c r="L257" s="85"/>
      <c r="M257" s="85"/>
      <c r="N257" s="85"/>
      <c r="O257" s="85"/>
      <c r="P257" s="85"/>
      <c r="Q257" s="85"/>
      <c r="R257" s="85"/>
      <c r="S257" s="85"/>
      <c r="T257" s="85"/>
      <c r="U257" s="94"/>
      <c r="V257" s="95"/>
      <c r="W257" s="95"/>
      <c r="X257" s="95"/>
      <c r="Y257" s="95"/>
      <c r="Z257" s="95"/>
      <c r="AA257" s="95"/>
      <c r="AB257" s="96"/>
      <c r="AC257" s="96"/>
      <c r="AD257" s="95"/>
      <c r="AE257" s="95"/>
      <c r="AF257" s="95"/>
      <c r="AG257" s="96"/>
      <c r="AH257" s="96"/>
      <c r="AI257" s="97"/>
      <c r="AJ257" s="6"/>
      <c r="AK257" s="38"/>
      <c r="AL257" s="6"/>
      <c r="AM257" s="6"/>
      <c r="AN257" s="6"/>
      <c r="AO257" s="6"/>
      <c r="AP257" s="6"/>
    </row>
    <row r="258" spans="1:42" ht="24.65" customHeight="1" x14ac:dyDescent="0.35">
      <c r="A258" s="80"/>
      <c r="B258" s="6"/>
      <c r="C258" s="12"/>
      <c r="D258" s="84" t="str" cm="1">
        <f t="array" ref="D258">IF(ISERROR(INDEX(I_LoE_Hierachy_ID,MATCH($H258,LEFT(I_LoE_Hierachy_L2Name,255),0))),"",INDEX(I_LoE_Hierachy_ID,MATCH($H258,LEFT(I_LoE_Hierachy_L2Name,255),0)))</f>
        <v/>
      </c>
      <c r="E258" s="84" t="str" cm="1">
        <f t="array" ref="E258">IF(ISERROR(INDEX(I_LoE_Hierachy_Case,MATCH($H258,LEFT(I_LoE_Hierachy_L2Name,255),0))),"",INDEX(I_LoE_Hierachy_Case,MATCH($H258,LEFT(I_LoE_Hierachy_L2Name,255),0)))</f>
        <v/>
      </c>
      <c r="F258" s="85"/>
      <c r="G258" s="84" t="str" cm="1">
        <f t="array" ref="G258">IF(ISERROR(INDEX(I_LoE_Hierachy_L2_Function,MATCH($H258,LEFT(I_LoE_Hierachy_L2Name,255),0))),"",INDEX(I_LoE_Hierachy_L2_Function,MATCH($H258,LEFT(I_LoE_Hierachy_L2Name,255),0)))</f>
        <v/>
      </c>
      <c r="H258" s="84"/>
      <c r="I258" s="84"/>
      <c r="J258" s="84"/>
      <c r="K258" s="208"/>
      <c r="L258" s="85"/>
      <c r="M258" s="85"/>
      <c r="N258" s="85"/>
      <c r="O258" s="85"/>
      <c r="P258" s="85"/>
      <c r="Q258" s="85"/>
      <c r="R258" s="85"/>
      <c r="S258" s="85"/>
      <c r="T258" s="85"/>
      <c r="U258" s="94"/>
      <c r="V258" s="95"/>
      <c r="W258" s="95"/>
      <c r="X258" s="95"/>
      <c r="Y258" s="95"/>
      <c r="Z258" s="95"/>
      <c r="AA258" s="95"/>
      <c r="AB258" s="96"/>
      <c r="AC258" s="96"/>
      <c r="AD258" s="95"/>
      <c r="AE258" s="95"/>
      <c r="AF258" s="95"/>
      <c r="AG258" s="96"/>
      <c r="AH258" s="96"/>
      <c r="AI258" s="97"/>
      <c r="AJ258" s="6"/>
      <c r="AK258" s="38"/>
      <c r="AL258" s="6"/>
      <c r="AM258" s="6"/>
      <c r="AN258" s="6"/>
      <c r="AO258" s="6"/>
      <c r="AP258" s="6"/>
    </row>
    <row r="259" spans="1:42" ht="24.65" customHeight="1" x14ac:dyDescent="0.35">
      <c r="A259" s="80"/>
      <c r="B259" s="6"/>
      <c r="C259" s="12"/>
      <c r="D259" s="84" t="str" cm="1">
        <f t="array" ref="D259">IF(ISERROR(INDEX(I_LoE_Hierachy_ID,MATCH($H259,LEFT(I_LoE_Hierachy_L2Name,255),0))),"",INDEX(I_LoE_Hierachy_ID,MATCH($H259,LEFT(I_LoE_Hierachy_L2Name,255),0)))</f>
        <v/>
      </c>
      <c r="E259" s="84" t="str" cm="1">
        <f t="array" ref="E259">IF(ISERROR(INDEX(I_LoE_Hierachy_Case,MATCH($H259,LEFT(I_LoE_Hierachy_L2Name,255),0))),"",INDEX(I_LoE_Hierachy_Case,MATCH($H259,LEFT(I_LoE_Hierachy_L2Name,255),0)))</f>
        <v/>
      </c>
      <c r="F259" s="85"/>
      <c r="G259" s="84" t="str" cm="1">
        <f t="array" ref="G259">IF(ISERROR(INDEX(I_LoE_Hierachy_L2_Function,MATCH($H259,LEFT(I_LoE_Hierachy_L2Name,255),0))),"",INDEX(I_LoE_Hierachy_L2_Function,MATCH($H259,LEFT(I_LoE_Hierachy_L2Name,255),0)))</f>
        <v/>
      </c>
      <c r="H259" s="84"/>
      <c r="I259" s="84"/>
      <c r="J259" s="84"/>
      <c r="K259" s="208"/>
      <c r="L259" s="85"/>
      <c r="M259" s="85"/>
      <c r="N259" s="85"/>
      <c r="O259" s="85"/>
      <c r="P259" s="85"/>
      <c r="Q259" s="85"/>
      <c r="R259" s="85"/>
      <c r="S259" s="85"/>
      <c r="T259" s="85"/>
      <c r="U259" s="94"/>
      <c r="V259" s="95"/>
      <c r="W259" s="95"/>
      <c r="X259" s="95"/>
      <c r="Y259" s="95"/>
      <c r="Z259" s="95"/>
      <c r="AA259" s="95"/>
      <c r="AB259" s="96"/>
      <c r="AC259" s="96"/>
      <c r="AD259" s="95"/>
      <c r="AE259" s="95"/>
      <c r="AF259" s="95"/>
      <c r="AG259" s="96"/>
      <c r="AH259" s="96"/>
      <c r="AI259" s="97"/>
      <c r="AJ259" s="6"/>
      <c r="AK259" s="38"/>
      <c r="AL259" s="6"/>
      <c r="AM259" s="6"/>
      <c r="AN259" s="6"/>
      <c r="AO259" s="6"/>
      <c r="AP259" s="6"/>
    </row>
    <row r="260" spans="1:42" ht="24.65" customHeight="1" x14ac:dyDescent="0.35">
      <c r="A260" s="80"/>
      <c r="B260" s="6"/>
      <c r="C260" s="12"/>
      <c r="D260" s="84" t="str" cm="1">
        <f t="array" ref="D260">IF(ISERROR(INDEX(I_LoE_Hierachy_ID,MATCH($H260,LEFT(I_LoE_Hierachy_L2Name,255),0))),"",INDEX(I_LoE_Hierachy_ID,MATCH($H260,LEFT(I_LoE_Hierachy_L2Name,255),0)))</f>
        <v/>
      </c>
      <c r="E260" s="84" t="str" cm="1">
        <f t="array" ref="E260">IF(ISERROR(INDEX(I_LoE_Hierachy_Case,MATCH($H260,LEFT(I_LoE_Hierachy_L2Name,255),0))),"",INDEX(I_LoE_Hierachy_Case,MATCH($H260,LEFT(I_LoE_Hierachy_L2Name,255),0)))</f>
        <v/>
      </c>
      <c r="F260" s="85"/>
      <c r="G260" s="84" t="str" cm="1">
        <f t="array" ref="G260">IF(ISERROR(INDEX(I_LoE_Hierachy_L2_Function,MATCH($H260,LEFT(I_LoE_Hierachy_L2Name,255),0))),"",INDEX(I_LoE_Hierachy_L2_Function,MATCH($H260,LEFT(I_LoE_Hierachy_L2Name,255),0)))</f>
        <v/>
      </c>
      <c r="H260" s="84"/>
      <c r="I260" s="84"/>
      <c r="J260" s="84"/>
      <c r="K260" s="208"/>
      <c r="L260" s="85"/>
      <c r="M260" s="85"/>
      <c r="N260" s="85"/>
      <c r="O260" s="85"/>
      <c r="P260" s="85"/>
      <c r="Q260" s="85"/>
      <c r="R260" s="85"/>
      <c r="S260" s="85"/>
      <c r="T260" s="85"/>
      <c r="U260" s="94"/>
      <c r="V260" s="95"/>
      <c r="W260" s="95"/>
      <c r="X260" s="95"/>
      <c r="Y260" s="95"/>
      <c r="Z260" s="95"/>
      <c r="AA260" s="95"/>
      <c r="AB260" s="96"/>
      <c r="AC260" s="96"/>
      <c r="AD260" s="95"/>
      <c r="AE260" s="95"/>
      <c r="AF260" s="95"/>
      <c r="AG260" s="96"/>
      <c r="AH260" s="96"/>
      <c r="AI260" s="97"/>
      <c r="AJ260" s="6"/>
      <c r="AK260" s="38"/>
      <c r="AL260" s="6"/>
      <c r="AM260" s="6"/>
      <c r="AN260" s="6"/>
      <c r="AO260" s="6"/>
      <c r="AP260" s="6"/>
    </row>
    <row r="261" spans="1:42" ht="24.65" customHeight="1" x14ac:dyDescent="0.35">
      <c r="A261" s="80"/>
      <c r="B261" s="6"/>
      <c r="C261" s="12"/>
      <c r="D261" s="84" t="str" cm="1">
        <f t="array" ref="D261">IF(ISERROR(INDEX(I_LoE_Hierachy_ID,MATCH($H261,LEFT(I_LoE_Hierachy_L2Name,255),0))),"",INDEX(I_LoE_Hierachy_ID,MATCH($H261,LEFT(I_LoE_Hierachy_L2Name,255),0)))</f>
        <v/>
      </c>
      <c r="E261" s="84" t="str" cm="1">
        <f t="array" ref="E261">IF(ISERROR(INDEX(I_LoE_Hierachy_Case,MATCH($H261,LEFT(I_LoE_Hierachy_L2Name,255),0))),"",INDEX(I_LoE_Hierachy_Case,MATCH($H261,LEFT(I_LoE_Hierachy_L2Name,255),0)))</f>
        <v/>
      </c>
      <c r="F261" s="85"/>
      <c r="G261" s="84" t="str" cm="1">
        <f t="array" ref="G261">IF(ISERROR(INDEX(I_LoE_Hierachy_L2_Function,MATCH($H261,LEFT(I_LoE_Hierachy_L2Name,255),0))),"",INDEX(I_LoE_Hierachy_L2_Function,MATCH($H261,LEFT(I_LoE_Hierachy_L2Name,255),0)))</f>
        <v/>
      </c>
      <c r="H261" s="84"/>
      <c r="I261" s="84"/>
      <c r="J261" s="84"/>
      <c r="K261" s="208"/>
      <c r="L261" s="85"/>
      <c r="M261" s="85"/>
      <c r="N261" s="85"/>
      <c r="O261" s="85"/>
      <c r="P261" s="85"/>
      <c r="Q261" s="85"/>
      <c r="R261" s="85"/>
      <c r="S261" s="85"/>
      <c r="T261" s="85"/>
      <c r="U261" s="94"/>
      <c r="V261" s="95"/>
      <c r="W261" s="95"/>
      <c r="X261" s="95"/>
      <c r="Y261" s="95"/>
      <c r="Z261" s="95"/>
      <c r="AA261" s="95"/>
      <c r="AB261" s="96"/>
      <c r="AC261" s="96"/>
      <c r="AD261" s="95"/>
      <c r="AE261" s="95"/>
      <c r="AF261" s="95"/>
      <c r="AG261" s="96"/>
      <c r="AH261" s="96"/>
      <c r="AI261" s="97"/>
      <c r="AJ261" s="6"/>
      <c r="AK261" s="38"/>
      <c r="AL261" s="6"/>
      <c r="AM261" s="6"/>
      <c r="AN261" s="6"/>
      <c r="AO261" s="6"/>
      <c r="AP261" s="6"/>
    </row>
    <row r="262" spans="1:42" ht="24.65" customHeight="1" x14ac:dyDescent="0.35">
      <c r="A262" s="80"/>
      <c r="B262" s="6"/>
      <c r="C262" s="12"/>
      <c r="D262" s="84" t="str" cm="1">
        <f t="array" ref="D262">IF(ISERROR(INDEX(I_LoE_Hierachy_ID,MATCH($H262,LEFT(I_LoE_Hierachy_L2Name,255),0))),"",INDEX(I_LoE_Hierachy_ID,MATCH($H262,LEFT(I_LoE_Hierachy_L2Name,255),0)))</f>
        <v/>
      </c>
      <c r="E262" s="84" t="str" cm="1">
        <f t="array" ref="E262">IF(ISERROR(INDEX(I_LoE_Hierachy_Case,MATCH($H262,LEFT(I_LoE_Hierachy_L2Name,255),0))),"",INDEX(I_LoE_Hierachy_Case,MATCH($H262,LEFT(I_LoE_Hierachy_L2Name,255),0)))</f>
        <v/>
      </c>
      <c r="F262" s="85"/>
      <c r="G262" s="84" t="str" cm="1">
        <f t="array" ref="G262">IF(ISERROR(INDEX(I_LoE_Hierachy_L2_Function,MATCH($H262,LEFT(I_LoE_Hierachy_L2Name,255),0))),"",INDEX(I_LoE_Hierachy_L2_Function,MATCH($H262,LEFT(I_LoE_Hierachy_L2Name,255),0)))</f>
        <v/>
      </c>
      <c r="H262" s="84"/>
      <c r="I262" s="84"/>
      <c r="J262" s="84"/>
      <c r="K262" s="208"/>
      <c r="L262" s="85"/>
      <c r="M262" s="85"/>
      <c r="N262" s="85"/>
      <c r="O262" s="85"/>
      <c r="P262" s="85"/>
      <c r="Q262" s="85"/>
      <c r="R262" s="85"/>
      <c r="S262" s="85"/>
      <c r="T262" s="85"/>
      <c r="U262" s="94"/>
      <c r="V262" s="95"/>
      <c r="W262" s="95"/>
      <c r="X262" s="95"/>
      <c r="Y262" s="95"/>
      <c r="Z262" s="95"/>
      <c r="AA262" s="95"/>
      <c r="AB262" s="96"/>
      <c r="AC262" s="96"/>
      <c r="AD262" s="95"/>
      <c r="AE262" s="95"/>
      <c r="AF262" s="95"/>
      <c r="AG262" s="96"/>
      <c r="AH262" s="96"/>
      <c r="AI262" s="97"/>
      <c r="AJ262" s="6"/>
      <c r="AK262" s="38"/>
      <c r="AL262" s="6"/>
      <c r="AM262" s="6"/>
      <c r="AN262" s="6"/>
      <c r="AO262" s="6"/>
      <c r="AP262" s="6"/>
    </row>
    <row r="263" spans="1:42" ht="24.65" customHeight="1" x14ac:dyDescent="0.35">
      <c r="A263" s="80"/>
      <c r="B263" s="6"/>
      <c r="C263" s="12"/>
      <c r="D263" s="84" t="str" cm="1">
        <f t="array" ref="D263">IF(ISERROR(INDEX(I_LoE_Hierachy_ID,MATCH($H263,LEFT(I_LoE_Hierachy_L2Name,255),0))),"",INDEX(I_LoE_Hierachy_ID,MATCH($H263,LEFT(I_LoE_Hierachy_L2Name,255),0)))</f>
        <v/>
      </c>
      <c r="E263" s="84" t="str" cm="1">
        <f t="array" ref="E263">IF(ISERROR(INDEX(I_LoE_Hierachy_Case,MATCH($H263,LEFT(I_LoE_Hierachy_L2Name,255),0))),"",INDEX(I_LoE_Hierachy_Case,MATCH($H263,LEFT(I_LoE_Hierachy_L2Name,255),0)))</f>
        <v/>
      </c>
      <c r="F263" s="85"/>
      <c r="G263" s="84" t="str" cm="1">
        <f t="array" ref="G263">IF(ISERROR(INDEX(I_LoE_Hierachy_L2_Function,MATCH($H263,LEFT(I_LoE_Hierachy_L2Name,255),0))),"",INDEX(I_LoE_Hierachy_L2_Function,MATCH($H263,LEFT(I_LoE_Hierachy_L2Name,255),0)))</f>
        <v/>
      </c>
      <c r="H263" s="84"/>
      <c r="I263" s="84"/>
      <c r="J263" s="84"/>
      <c r="K263" s="208"/>
      <c r="L263" s="85"/>
      <c r="M263" s="85"/>
      <c r="N263" s="85"/>
      <c r="O263" s="85"/>
      <c r="P263" s="85"/>
      <c r="Q263" s="85"/>
      <c r="R263" s="85"/>
      <c r="S263" s="85"/>
      <c r="T263" s="85"/>
      <c r="U263" s="94"/>
      <c r="V263" s="95"/>
      <c r="W263" s="95"/>
      <c r="X263" s="95"/>
      <c r="Y263" s="95"/>
      <c r="Z263" s="95"/>
      <c r="AA263" s="95"/>
      <c r="AB263" s="96"/>
      <c r="AC263" s="96"/>
      <c r="AD263" s="95"/>
      <c r="AE263" s="95"/>
      <c r="AF263" s="95"/>
      <c r="AG263" s="96"/>
      <c r="AH263" s="96"/>
      <c r="AI263" s="97"/>
      <c r="AJ263" s="6"/>
      <c r="AK263" s="38"/>
      <c r="AL263" s="6"/>
      <c r="AM263" s="6"/>
      <c r="AN263" s="6"/>
      <c r="AO263" s="6"/>
      <c r="AP263" s="6"/>
    </row>
    <row r="264" spans="1:42" ht="24.65" customHeight="1" x14ac:dyDescent="0.35">
      <c r="A264" s="80"/>
      <c r="B264" s="6"/>
      <c r="C264" s="12"/>
      <c r="D264" s="84" t="str" cm="1">
        <f t="array" ref="D264">IF(ISERROR(INDEX(I_LoE_Hierachy_ID,MATCH($H264,LEFT(I_LoE_Hierachy_L2Name,255),0))),"",INDEX(I_LoE_Hierachy_ID,MATCH($H264,LEFT(I_LoE_Hierachy_L2Name,255),0)))</f>
        <v/>
      </c>
      <c r="E264" s="84" t="str" cm="1">
        <f t="array" ref="E264">IF(ISERROR(INDEX(I_LoE_Hierachy_Case,MATCH($H264,LEFT(I_LoE_Hierachy_L2Name,255),0))),"",INDEX(I_LoE_Hierachy_Case,MATCH($H264,LEFT(I_LoE_Hierachy_L2Name,255),0)))</f>
        <v/>
      </c>
      <c r="F264" s="85"/>
      <c r="G264" s="84" t="str" cm="1">
        <f t="array" ref="G264">IF(ISERROR(INDEX(I_LoE_Hierachy_L2_Function,MATCH($H264,LEFT(I_LoE_Hierachy_L2Name,255),0))),"",INDEX(I_LoE_Hierachy_L2_Function,MATCH($H264,LEFT(I_LoE_Hierachy_L2Name,255),0)))</f>
        <v/>
      </c>
      <c r="H264" s="84"/>
      <c r="I264" s="84"/>
      <c r="J264" s="84"/>
      <c r="K264" s="208"/>
      <c r="L264" s="85"/>
      <c r="M264" s="85"/>
      <c r="N264" s="85"/>
      <c r="O264" s="85"/>
      <c r="P264" s="85"/>
      <c r="Q264" s="85"/>
      <c r="R264" s="85"/>
      <c r="S264" s="85"/>
      <c r="T264" s="85"/>
      <c r="U264" s="94"/>
      <c r="V264" s="95"/>
      <c r="W264" s="95"/>
      <c r="X264" s="95"/>
      <c r="Y264" s="95"/>
      <c r="Z264" s="95"/>
      <c r="AA264" s="95"/>
      <c r="AB264" s="96"/>
      <c r="AC264" s="96"/>
      <c r="AD264" s="95"/>
      <c r="AE264" s="95"/>
      <c r="AF264" s="95"/>
      <c r="AG264" s="96"/>
      <c r="AH264" s="96"/>
      <c r="AI264" s="97"/>
      <c r="AJ264" s="6"/>
      <c r="AK264" s="38"/>
      <c r="AL264" s="6"/>
      <c r="AM264" s="6"/>
      <c r="AN264" s="6"/>
      <c r="AO264" s="6"/>
      <c r="AP264" s="6"/>
    </row>
    <row r="265" spans="1:42" ht="24.65" customHeight="1" x14ac:dyDescent="0.35">
      <c r="A265" s="80"/>
      <c r="B265" s="6"/>
      <c r="C265" s="12"/>
      <c r="D265" s="84" t="str" cm="1">
        <f t="array" ref="D265">IF(ISERROR(INDEX(I_LoE_Hierachy_ID,MATCH($H265,LEFT(I_LoE_Hierachy_L2Name,255),0))),"",INDEX(I_LoE_Hierachy_ID,MATCH($H265,LEFT(I_LoE_Hierachy_L2Name,255),0)))</f>
        <v/>
      </c>
      <c r="E265" s="84" t="str" cm="1">
        <f t="array" ref="E265">IF(ISERROR(INDEX(I_LoE_Hierachy_Case,MATCH($H265,LEFT(I_LoE_Hierachy_L2Name,255),0))),"",INDEX(I_LoE_Hierachy_Case,MATCH($H265,LEFT(I_LoE_Hierachy_L2Name,255),0)))</f>
        <v/>
      </c>
      <c r="F265" s="85"/>
      <c r="G265" s="84" t="str" cm="1">
        <f t="array" ref="G265">IF(ISERROR(INDEX(I_LoE_Hierachy_L2_Function,MATCH($H265,LEFT(I_LoE_Hierachy_L2Name,255),0))),"",INDEX(I_LoE_Hierachy_L2_Function,MATCH($H265,LEFT(I_LoE_Hierachy_L2Name,255),0)))</f>
        <v/>
      </c>
      <c r="H265" s="84"/>
      <c r="I265" s="84"/>
      <c r="J265" s="84"/>
      <c r="K265" s="208"/>
      <c r="L265" s="85"/>
      <c r="M265" s="85"/>
      <c r="N265" s="85"/>
      <c r="O265" s="85"/>
      <c r="P265" s="85"/>
      <c r="Q265" s="85"/>
      <c r="R265" s="85"/>
      <c r="S265" s="85"/>
      <c r="T265" s="85"/>
      <c r="U265" s="94"/>
      <c r="V265" s="95"/>
      <c r="W265" s="95"/>
      <c r="X265" s="95"/>
      <c r="Y265" s="95"/>
      <c r="Z265" s="95"/>
      <c r="AA265" s="95"/>
      <c r="AB265" s="96"/>
      <c r="AC265" s="96"/>
      <c r="AD265" s="95"/>
      <c r="AE265" s="95"/>
      <c r="AF265" s="95"/>
      <c r="AG265" s="96"/>
      <c r="AH265" s="96"/>
      <c r="AI265" s="97"/>
      <c r="AJ265" s="6"/>
      <c r="AK265" s="38"/>
      <c r="AL265" s="6"/>
      <c r="AM265" s="6"/>
      <c r="AN265" s="6"/>
      <c r="AO265" s="6"/>
      <c r="AP265" s="6"/>
    </row>
    <row r="266" spans="1:42" ht="24.65" customHeight="1" x14ac:dyDescent="0.35">
      <c r="A266" s="80"/>
      <c r="B266" s="6"/>
      <c r="C266" s="12"/>
      <c r="D266" s="84" t="str" cm="1">
        <f t="array" ref="D266">IF(ISERROR(INDEX(I_LoE_Hierachy_ID,MATCH($H266,LEFT(I_LoE_Hierachy_L2Name,255),0))),"",INDEX(I_LoE_Hierachy_ID,MATCH($H266,LEFT(I_LoE_Hierachy_L2Name,255),0)))</f>
        <v/>
      </c>
      <c r="E266" s="84" t="str" cm="1">
        <f t="array" ref="E266">IF(ISERROR(INDEX(I_LoE_Hierachy_Case,MATCH($H266,LEFT(I_LoE_Hierachy_L2Name,255),0))),"",INDEX(I_LoE_Hierachy_Case,MATCH($H266,LEFT(I_LoE_Hierachy_L2Name,255),0)))</f>
        <v/>
      </c>
      <c r="F266" s="85"/>
      <c r="G266" s="84" t="str" cm="1">
        <f t="array" ref="G266">IF(ISERROR(INDEX(I_LoE_Hierachy_L2_Function,MATCH($H266,LEFT(I_LoE_Hierachy_L2Name,255),0))),"",INDEX(I_LoE_Hierachy_L2_Function,MATCH($H266,LEFT(I_LoE_Hierachy_L2Name,255),0)))</f>
        <v/>
      </c>
      <c r="H266" s="84"/>
      <c r="I266" s="84"/>
      <c r="J266" s="84"/>
      <c r="K266" s="208"/>
      <c r="L266" s="85"/>
      <c r="M266" s="85"/>
      <c r="N266" s="85"/>
      <c r="O266" s="85"/>
      <c r="P266" s="85"/>
      <c r="Q266" s="85"/>
      <c r="R266" s="85"/>
      <c r="S266" s="85"/>
      <c r="T266" s="85"/>
      <c r="U266" s="94"/>
      <c r="V266" s="95"/>
      <c r="W266" s="95"/>
      <c r="X266" s="95"/>
      <c r="Y266" s="95"/>
      <c r="Z266" s="95"/>
      <c r="AA266" s="95"/>
      <c r="AB266" s="96"/>
      <c r="AC266" s="96"/>
      <c r="AD266" s="95"/>
      <c r="AE266" s="95"/>
      <c r="AF266" s="95"/>
      <c r="AG266" s="96"/>
      <c r="AH266" s="96"/>
      <c r="AI266" s="97"/>
      <c r="AJ266" s="6"/>
      <c r="AK266" s="38"/>
      <c r="AL266" s="6"/>
      <c r="AM266" s="6"/>
      <c r="AN266" s="6"/>
      <c r="AO266" s="6"/>
      <c r="AP266" s="6"/>
    </row>
    <row r="267" spans="1:42" ht="24.65" customHeight="1" x14ac:dyDescent="0.35">
      <c r="A267" s="80"/>
      <c r="B267" s="6"/>
      <c r="C267" s="12"/>
      <c r="D267" s="84" t="str" cm="1">
        <f t="array" ref="D267">IF(ISERROR(INDEX(I_LoE_Hierachy_ID,MATCH($H267,LEFT(I_LoE_Hierachy_L2Name,255),0))),"",INDEX(I_LoE_Hierachy_ID,MATCH($H267,LEFT(I_LoE_Hierachy_L2Name,255),0)))</f>
        <v/>
      </c>
      <c r="E267" s="84" t="str" cm="1">
        <f t="array" ref="E267">IF(ISERROR(INDEX(I_LoE_Hierachy_Case,MATCH($H267,LEFT(I_LoE_Hierachy_L2Name,255),0))),"",INDEX(I_LoE_Hierachy_Case,MATCH($H267,LEFT(I_LoE_Hierachy_L2Name,255),0)))</f>
        <v/>
      </c>
      <c r="F267" s="85"/>
      <c r="G267" s="84" t="str" cm="1">
        <f t="array" ref="G267">IF(ISERROR(INDEX(I_LoE_Hierachy_L2_Function,MATCH($H267,LEFT(I_LoE_Hierachy_L2Name,255),0))),"",INDEX(I_LoE_Hierachy_L2_Function,MATCH($H267,LEFT(I_LoE_Hierachy_L2Name,255),0)))</f>
        <v/>
      </c>
      <c r="H267" s="84"/>
      <c r="I267" s="84"/>
      <c r="J267" s="84"/>
      <c r="K267" s="208"/>
      <c r="L267" s="85"/>
      <c r="M267" s="85"/>
      <c r="N267" s="85"/>
      <c r="O267" s="85"/>
      <c r="P267" s="85"/>
      <c r="Q267" s="85"/>
      <c r="R267" s="85"/>
      <c r="S267" s="85"/>
      <c r="T267" s="85"/>
      <c r="U267" s="94"/>
      <c r="V267" s="95"/>
      <c r="W267" s="95"/>
      <c r="X267" s="95"/>
      <c r="Y267" s="95"/>
      <c r="Z267" s="95"/>
      <c r="AA267" s="95"/>
      <c r="AB267" s="96"/>
      <c r="AC267" s="96"/>
      <c r="AD267" s="95"/>
      <c r="AE267" s="95"/>
      <c r="AF267" s="95"/>
      <c r="AG267" s="96"/>
      <c r="AH267" s="96"/>
      <c r="AI267" s="97"/>
      <c r="AJ267" s="6"/>
      <c r="AK267" s="38"/>
      <c r="AL267" s="6"/>
      <c r="AM267" s="6"/>
      <c r="AN267" s="6"/>
      <c r="AO267" s="6"/>
      <c r="AP267" s="6"/>
    </row>
    <row r="268" spans="1:42" ht="24.65" customHeight="1" x14ac:dyDescent="0.35">
      <c r="A268" s="80"/>
      <c r="B268" s="6"/>
      <c r="C268" s="12"/>
      <c r="D268" s="84" t="str" cm="1">
        <f t="array" ref="D268">IF(ISERROR(INDEX(I_LoE_Hierachy_ID,MATCH($H268,LEFT(I_LoE_Hierachy_L2Name,255),0))),"",INDEX(I_LoE_Hierachy_ID,MATCH($H268,LEFT(I_LoE_Hierachy_L2Name,255),0)))</f>
        <v/>
      </c>
      <c r="E268" s="84" t="str" cm="1">
        <f t="array" ref="E268">IF(ISERROR(INDEX(I_LoE_Hierachy_Case,MATCH($H268,LEFT(I_LoE_Hierachy_L2Name,255),0))),"",INDEX(I_LoE_Hierachy_Case,MATCH($H268,LEFT(I_LoE_Hierachy_L2Name,255),0)))</f>
        <v/>
      </c>
      <c r="F268" s="85"/>
      <c r="G268" s="84" t="str" cm="1">
        <f t="array" ref="G268">IF(ISERROR(INDEX(I_LoE_Hierachy_L2_Function,MATCH($H268,LEFT(I_LoE_Hierachy_L2Name,255),0))),"",INDEX(I_LoE_Hierachy_L2_Function,MATCH($H268,LEFT(I_LoE_Hierachy_L2Name,255),0)))</f>
        <v/>
      </c>
      <c r="H268" s="84"/>
      <c r="I268" s="84"/>
      <c r="J268" s="84"/>
      <c r="K268" s="208"/>
      <c r="L268" s="85"/>
      <c r="M268" s="85"/>
      <c r="N268" s="85"/>
      <c r="O268" s="85"/>
      <c r="P268" s="85"/>
      <c r="Q268" s="85"/>
      <c r="R268" s="85"/>
      <c r="S268" s="85"/>
      <c r="T268" s="85"/>
      <c r="U268" s="94"/>
      <c r="V268" s="95"/>
      <c r="W268" s="95"/>
      <c r="X268" s="95"/>
      <c r="Y268" s="95"/>
      <c r="Z268" s="95"/>
      <c r="AA268" s="95"/>
      <c r="AB268" s="96"/>
      <c r="AC268" s="96"/>
      <c r="AD268" s="95"/>
      <c r="AE268" s="95"/>
      <c r="AF268" s="95"/>
      <c r="AG268" s="96"/>
      <c r="AH268" s="96"/>
      <c r="AI268" s="97"/>
      <c r="AJ268" s="6"/>
      <c r="AK268" s="38"/>
      <c r="AL268" s="6"/>
      <c r="AM268" s="6"/>
      <c r="AN268" s="6"/>
      <c r="AO268" s="6"/>
      <c r="AP268" s="6"/>
    </row>
    <row r="269" spans="1:42" ht="24.65" customHeight="1" x14ac:dyDescent="0.35">
      <c r="A269" s="80"/>
      <c r="B269" s="6"/>
      <c r="C269" s="12"/>
      <c r="D269" s="84" t="str" cm="1">
        <f t="array" ref="D269">IF(ISERROR(INDEX(I_LoE_Hierachy_ID,MATCH($H269,LEFT(I_LoE_Hierachy_L2Name,255),0))),"",INDEX(I_LoE_Hierachy_ID,MATCH($H269,LEFT(I_LoE_Hierachy_L2Name,255),0)))</f>
        <v/>
      </c>
      <c r="E269" s="84" t="str" cm="1">
        <f t="array" ref="E269">IF(ISERROR(INDEX(I_LoE_Hierachy_Case,MATCH($H269,LEFT(I_LoE_Hierachy_L2Name,255),0))),"",INDEX(I_LoE_Hierachy_Case,MATCH($H269,LEFT(I_LoE_Hierachy_L2Name,255),0)))</f>
        <v/>
      </c>
      <c r="F269" s="85"/>
      <c r="G269" s="84" t="str" cm="1">
        <f t="array" ref="G269">IF(ISERROR(INDEX(I_LoE_Hierachy_L2_Function,MATCH($H269,LEFT(I_LoE_Hierachy_L2Name,255),0))),"",INDEX(I_LoE_Hierachy_L2_Function,MATCH($H269,LEFT(I_LoE_Hierachy_L2Name,255),0)))</f>
        <v/>
      </c>
      <c r="H269" s="84"/>
      <c r="I269" s="84"/>
      <c r="J269" s="84"/>
      <c r="K269" s="208"/>
      <c r="L269" s="85"/>
      <c r="M269" s="85"/>
      <c r="N269" s="85"/>
      <c r="O269" s="85"/>
      <c r="P269" s="85"/>
      <c r="Q269" s="85"/>
      <c r="R269" s="85"/>
      <c r="S269" s="85"/>
      <c r="T269" s="85"/>
      <c r="U269" s="94"/>
      <c r="V269" s="95"/>
      <c r="W269" s="95"/>
      <c r="X269" s="95"/>
      <c r="Y269" s="95"/>
      <c r="Z269" s="95"/>
      <c r="AA269" s="95"/>
      <c r="AB269" s="96"/>
      <c r="AC269" s="96"/>
      <c r="AD269" s="95"/>
      <c r="AE269" s="95"/>
      <c r="AF269" s="95"/>
      <c r="AG269" s="96"/>
      <c r="AH269" s="96"/>
      <c r="AI269" s="97"/>
      <c r="AJ269" s="6"/>
      <c r="AK269" s="38"/>
      <c r="AL269" s="6"/>
      <c r="AM269" s="6"/>
      <c r="AN269" s="6"/>
      <c r="AO269" s="6"/>
      <c r="AP269" s="6"/>
    </row>
    <row r="270" spans="1:42" ht="24.65" customHeight="1" x14ac:dyDescent="0.35">
      <c r="A270" s="80"/>
      <c r="B270" s="6"/>
      <c r="C270" s="12"/>
      <c r="D270" s="84" t="str" cm="1">
        <f t="array" ref="D270">IF(ISERROR(INDEX(I_LoE_Hierachy_ID,MATCH($H270,LEFT(I_LoE_Hierachy_L2Name,255),0))),"",INDEX(I_LoE_Hierachy_ID,MATCH($H270,LEFT(I_LoE_Hierachy_L2Name,255),0)))</f>
        <v/>
      </c>
      <c r="E270" s="84" t="str" cm="1">
        <f t="array" ref="E270">IF(ISERROR(INDEX(I_LoE_Hierachy_Case,MATCH($H270,LEFT(I_LoE_Hierachy_L2Name,255),0))),"",INDEX(I_LoE_Hierachy_Case,MATCH($H270,LEFT(I_LoE_Hierachy_L2Name,255),0)))</f>
        <v/>
      </c>
      <c r="F270" s="85"/>
      <c r="G270" s="84" t="str" cm="1">
        <f t="array" ref="G270">IF(ISERROR(INDEX(I_LoE_Hierachy_L2_Function,MATCH($H270,LEFT(I_LoE_Hierachy_L2Name,255),0))),"",INDEX(I_LoE_Hierachy_L2_Function,MATCH($H270,LEFT(I_LoE_Hierachy_L2Name,255),0)))</f>
        <v/>
      </c>
      <c r="H270" s="84"/>
      <c r="I270" s="84"/>
      <c r="J270" s="84"/>
      <c r="K270" s="208"/>
      <c r="L270" s="85"/>
      <c r="M270" s="85"/>
      <c r="N270" s="85"/>
      <c r="O270" s="85"/>
      <c r="P270" s="85"/>
      <c r="Q270" s="85"/>
      <c r="R270" s="85"/>
      <c r="S270" s="85"/>
      <c r="T270" s="85"/>
      <c r="U270" s="94"/>
      <c r="V270" s="95"/>
      <c r="W270" s="95"/>
      <c r="X270" s="95"/>
      <c r="Y270" s="95"/>
      <c r="Z270" s="95"/>
      <c r="AA270" s="95"/>
      <c r="AB270" s="96"/>
      <c r="AC270" s="96"/>
      <c r="AD270" s="95"/>
      <c r="AE270" s="95"/>
      <c r="AF270" s="95"/>
      <c r="AG270" s="96"/>
      <c r="AH270" s="96"/>
      <c r="AI270" s="97"/>
      <c r="AJ270" s="6"/>
      <c r="AK270" s="38"/>
      <c r="AL270" s="6"/>
      <c r="AM270" s="6"/>
      <c r="AN270" s="6"/>
      <c r="AO270" s="6"/>
      <c r="AP270" s="6"/>
    </row>
    <row r="271" spans="1:42" ht="24.65" customHeight="1" x14ac:dyDescent="0.35">
      <c r="A271" s="80"/>
      <c r="B271" s="6"/>
      <c r="C271" s="12"/>
      <c r="D271" s="84" t="str" cm="1">
        <f t="array" ref="D271">IF(ISERROR(INDEX(I_LoE_Hierachy_ID,MATCH($H271,LEFT(I_LoE_Hierachy_L2Name,255),0))),"",INDEX(I_LoE_Hierachy_ID,MATCH($H271,LEFT(I_LoE_Hierachy_L2Name,255),0)))</f>
        <v/>
      </c>
      <c r="E271" s="84" t="str" cm="1">
        <f t="array" ref="E271">IF(ISERROR(INDEX(I_LoE_Hierachy_Case,MATCH($H271,LEFT(I_LoE_Hierachy_L2Name,255),0))),"",INDEX(I_LoE_Hierachy_Case,MATCH($H271,LEFT(I_LoE_Hierachy_L2Name,255),0)))</f>
        <v/>
      </c>
      <c r="F271" s="85"/>
      <c r="G271" s="84" t="str" cm="1">
        <f t="array" ref="G271">IF(ISERROR(INDEX(I_LoE_Hierachy_L2_Function,MATCH($H271,LEFT(I_LoE_Hierachy_L2Name,255),0))),"",INDEX(I_LoE_Hierachy_L2_Function,MATCH($H271,LEFT(I_LoE_Hierachy_L2Name,255),0)))</f>
        <v/>
      </c>
      <c r="H271" s="84"/>
      <c r="I271" s="84"/>
      <c r="J271" s="84"/>
      <c r="K271" s="208"/>
      <c r="L271" s="85"/>
      <c r="M271" s="85"/>
      <c r="N271" s="85"/>
      <c r="O271" s="85"/>
      <c r="P271" s="85"/>
      <c r="Q271" s="85"/>
      <c r="R271" s="85"/>
      <c r="S271" s="85"/>
      <c r="T271" s="85"/>
      <c r="U271" s="94"/>
      <c r="V271" s="95"/>
      <c r="W271" s="95"/>
      <c r="X271" s="95"/>
      <c r="Y271" s="95"/>
      <c r="Z271" s="95"/>
      <c r="AA271" s="95"/>
      <c r="AB271" s="96"/>
      <c r="AC271" s="96"/>
      <c r="AD271" s="95"/>
      <c r="AE271" s="95"/>
      <c r="AF271" s="95"/>
      <c r="AG271" s="96"/>
      <c r="AH271" s="96"/>
      <c r="AI271" s="97"/>
      <c r="AJ271" s="6"/>
      <c r="AK271" s="38"/>
      <c r="AL271" s="6"/>
      <c r="AM271" s="6"/>
      <c r="AN271" s="6"/>
      <c r="AO271" s="6"/>
      <c r="AP271" s="6"/>
    </row>
    <row r="272" spans="1:42" ht="24.65" customHeight="1" x14ac:dyDescent="0.35">
      <c r="A272" s="80"/>
      <c r="B272" s="6"/>
      <c r="C272" s="12"/>
      <c r="D272" s="84" t="str" cm="1">
        <f t="array" ref="D272">IF(ISERROR(INDEX(I_LoE_Hierachy_ID,MATCH($H272,LEFT(I_LoE_Hierachy_L2Name,255),0))),"",INDEX(I_LoE_Hierachy_ID,MATCH($H272,LEFT(I_LoE_Hierachy_L2Name,255),0)))</f>
        <v/>
      </c>
      <c r="E272" s="84" t="str" cm="1">
        <f t="array" ref="E272">IF(ISERROR(INDEX(I_LoE_Hierachy_Case,MATCH($H272,LEFT(I_LoE_Hierachy_L2Name,255),0))),"",INDEX(I_LoE_Hierachy_Case,MATCH($H272,LEFT(I_LoE_Hierachy_L2Name,255),0)))</f>
        <v/>
      </c>
      <c r="F272" s="85"/>
      <c r="G272" s="84" t="str" cm="1">
        <f t="array" ref="G272">IF(ISERROR(INDEX(I_LoE_Hierachy_L2_Function,MATCH($H272,LEFT(I_LoE_Hierachy_L2Name,255),0))),"",INDEX(I_LoE_Hierachy_L2_Function,MATCH($H272,LEFT(I_LoE_Hierachy_L2Name,255),0)))</f>
        <v/>
      </c>
      <c r="H272" s="84"/>
      <c r="I272" s="84"/>
      <c r="J272" s="84"/>
      <c r="K272" s="208"/>
      <c r="L272" s="85"/>
      <c r="M272" s="85"/>
      <c r="N272" s="85"/>
      <c r="O272" s="85"/>
      <c r="P272" s="85"/>
      <c r="Q272" s="85"/>
      <c r="R272" s="85"/>
      <c r="S272" s="85"/>
      <c r="T272" s="85"/>
      <c r="U272" s="94"/>
      <c r="V272" s="95"/>
      <c r="W272" s="95"/>
      <c r="X272" s="95"/>
      <c r="Y272" s="95"/>
      <c r="Z272" s="95"/>
      <c r="AA272" s="95"/>
      <c r="AB272" s="96"/>
      <c r="AC272" s="96"/>
      <c r="AD272" s="95"/>
      <c r="AE272" s="95"/>
      <c r="AF272" s="95"/>
      <c r="AG272" s="96"/>
      <c r="AH272" s="96"/>
      <c r="AI272" s="97"/>
      <c r="AJ272" s="6"/>
      <c r="AK272" s="38"/>
      <c r="AL272" s="6"/>
      <c r="AM272" s="6"/>
      <c r="AN272" s="6"/>
      <c r="AO272" s="6"/>
      <c r="AP272" s="6"/>
    </row>
    <row r="273" spans="1:42" ht="24.65" customHeight="1" x14ac:dyDescent="0.35">
      <c r="A273" s="80"/>
      <c r="B273" s="6"/>
      <c r="C273" s="12"/>
      <c r="D273" s="84" t="str" cm="1">
        <f t="array" ref="D273">IF(ISERROR(INDEX(I_LoE_Hierachy_ID,MATCH($H273,LEFT(I_LoE_Hierachy_L2Name,255),0))),"",INDEX(I_LoE_Hierachy_ID,MATCH($H273,LEFT(I_LoE_Hierachy_L2Name,255),0)))</f>
        <v/>
      </c>
      <c r="E273" s="84" t="str" cm="1">
        <f t="array" ref="E273">IF(ISERROR(INDEX(I_LoE_Hierachy_Case,MATCH($H273,LEFT(I_LoE_Hierachy_L2Name,255),0))),"",INDEX(I_LoE_Hierachy_Case,MATCH($H273,LEFT(I_LoE_Hierachy_L2Name,255),0)))</f>
        <v/>
      </c>
      <c r="F273" s="85"/>
      <c r="G273" s="84" t="str" cm="1">
        <f t="array" ref="G273">IF(ISERROR(INDEX(I_LoE_Hierachy_L2_Function,MATCH($H273,LEFT(I_LoE_Hierachy_L2Name,255),0))),"",INDEX(I_LoE_Hierachy_L2_Function,MATCH($H273,LEFT(I_LoE_Hierachy_L2Name,255),0)))</f>
        <v/>
      </c>
      <c r="H273" s="84"/>
      <c r="I273" s="84"/>
      <c r="J273" s="84"/>
      <c r="K273" s="208"/>
      <c r="L273" s="85"/>
      <c r="M273" s="85"/>
      <c r="N273" s="85"/>
      <c r="O273" s="85"/>
      <c r="P273" s="85"/>
      <c r="Q273" s="85"/>
      <c r="R273" s="85"/>
      <c r="S273" s="85"/>
      <c r="T273" s="85"/>
      <c r="U273" s="94"/>
      <c r="V273" s="95"/>
      <c r="W273" s="95"/>
      <c r="X273" s="95"/>
      <c r="Y273" s="95"/>
      <c r="Z273" s="95"/>
      <c r="AA273" s="95"/>
      <c r="AB273" s="96"/>
      <c r="AC273" s="96"/>
      <c r="AD273" s="95"/>
      <c r="AE273" s="95"/>
      <c r="AF273" s="95"/>
      <c r="AG273" s="96"/>
      <c r="AH273" s="96"/>
      <c r="AI273" s="97"/>
      <c r="AJ273" s="6"/>
      <c r="AK273" s="38"/>
      <c r="AL273" s="6"/>
      <c r="AM273" s="6"/>
      <c r="AN273" s="6"/>
      <c r="AO273" s="6"/>
      <c r="AP273" s="6"/>
    </row>
    <row r="274" spans="1:42" ht="24.65" customHeight="1" x14ac:dyDescent="0.35">
      <c r="A274" s="80"/>
      <c r="B274" s="6"/>
      <c r="C274" s="12"/>
      <c r="D274" s="84" t="str" cm="1">
        <f t="array" ref="D274">IF(ISERROR(INDEX(I_LoE_Hierachy_ID,MATCH($H274,LEFT(I_LoE_Hierachy_L2Name,255),0))),"",INDEX(I_LoE_Hierachy_ID,MATCH($H274,LEFT(I_LoE_Hierachy_L2Name,255),0)))</f>
        <v/>
      </c>
      <c r="E274" s="84" t="str" cm="1">
        <f t="array" ref="E274">IF(ISERROR(INDEX(I_LoE_Hierachy_Case,MATCH($H274,LEFT(I_LoE_Hierachy_L2Name,255),0))),"",INDEX(I_LoE_Hierachy_Case,MATCH($H274,LEFT(I_LoE_Hierachy_L2Name,255),0)))</f>
        <v/>
      </c>
      <c r="F274" s="85"/>
      <c r="G274" s="84" t="str" cm="1">
        <f t="array" ref="G274">IF(ISERROR(INDEX(I_LoE_Hierachy_L2_Function,MATCH($H274,LEFT(I_LoE_Hierachy_L2Name,255),0))),"",INDEX(I_LoE_Hierachy_L2_Function,MATCH($H274,LEFT(I_LoE_Hierachy_L2Name,255),0)))</f>
        <v/>
      </c>
      <c r="H274" s="84"/>
      <c r="I274" s="84"/>
      <c r="J274" s="84"/>
      <c r="K274" s="208"/>
      <c r="L274" s="85"/>
      <c r="M274" s="85"/>
      <c r="N274" s="85"/>
      <c r="O274" s="85"/>
      <c r="P274" s="85"/>
      <c r="Q274" s="85"/>
      <c r="R274" s="85"/>
      <c r="S274" s="85"/>
      <c r="T274" s="85"/>
      <c r="U274" s="94"/>
      <c r="V274" s="95"/>
      <c r="W274" s="95"/>
      <c r="X274" s="95"/>
      <c r="Y274" s="95"/>
      <c r="Z274" s="95"/>
      <c r="AA274" s="95"/>
      <c r="AB274" s="96"/>
      <c r="AC274" s="96"/>
      <c r="AD274" s="95"/>
      <c r="AE274" s="95"/>
      <c r="AF274" s="95"/>
      <c r="AG274" s="96"/>
      <c r="AH274" s="96"/>
      <c r="AI274" s="97"/>
      <c r="AJ274" s="6"/>
      <c r="AK274" s="38"/>
      <c r="AL274" s="6"/>
      <c r="AM274" s="6"/>
      <c r="AN274" s="6"/>
      <c r="AO274" s="6"/>
      <c r="AP274" s="6"/>
    </row>
    <row r="275" spans="1:42" ht="24.65" customHeight="1" x14ac:dyDescent="0.35">
      <c r="A275" s="80"/>
      <c r="B275" s="6"/>
      <c r="C275" s="12"/>
      <c r="D275" s="84" t="str" cm="1">
        <f t="array" ref="D275">IF(ISERROR(INDEX(I_LoE_Hierachy_ID,MATCH($H275,LEFT(I_LoE_Hierachy_L2Name,255),0))),"",INDEX(I_LoE_Hierachy_ID,MATCH($H275,LEFT(I_LoE_Hierachy_L2Name,255),0)))</f>
        <v/>
      </c>
      <c r="E275" s="84" t="str" cm="1">
        <f t="array" ref="E275">IF(ISERROR(INDEX(I_LoE_Hierachy_Case,MATCH($H275,LEFT(I_LoE_Hierachy_L2Name,255),0))),"",INDEX(I_LoE_Hierachy_Case,MATCH($H275,LEFT(I_LoE_Hierachy_L2Name,255),0)))</f>
        <v/>
      </c>
      <c r="F275" s="85"/>
      <c r="G275" s="84" t="str" cm="1">
        <f t="array" ref="G275">IF(ISERROR(INDEX(I_LoE_Hierachy_L2_Function,MATCH($H275,LEFT(I_LoE_Hierachy_L2Name,255),0))),"",INDEX(I_LoE_Hierachy_L2_Function,MATCH($H275,LEFT(I_LoE_Hierachy_L2Name,255),0)))</f>
        <v/>
      </c>
      <c r="H275" s="84"/>
      <c r="I275" s="84"/>
      <c r="J275" s="84"/>
      <c r="K275" s="208"/>
      <c r="L275" s="85"/>
      <c r="M275" s="85"/>
      <c r="N275" s="85"/>
      <c r="O275" s="85"/>
      <c r="P275" s="85"/>
      <c r="Q275" s="85"/>
      <c r="R275" s="85"/>
      <c r="S275" s="85"/>
      <c r="T275" s="85"/>
      <c r="U275" s="94"/>
      <c r="V275" s="95"/>
      <c r="W275" s="95"/>
      <c r="X275" s="95"/>
      <c r="Y275" s="95"/>
      <c r="Z275" s="95"/>
      <c r="AA275" s="95"/>
      <c r="AB275" s="96"/>
      <c r="AC275" s="96"/>
      <c r="AD275" s="95"/>
      <c r="AE275" s="95"/>
      <c r="AF275" s="95"/>
      <c r="AG275" s="96"/>
      <c r="AH275" s="96"/>
      <c r="AI275" s="97"/>
      <c r="AJ275" s="6"/>
      <c r="AK275" s="38"/>
      <c r="AL275" s="6"/>
      <c r="AM275" s="6"/>
      <c r="AN275" s="6"/>
      <c r="AO275" s="6"/>
      <c r="AP275" s="6"/>
    </row>
    <row r="276" spans="1:42" ht="24.65" customHeight="1" x14ac:dyDescent="0.35">
      <c r="A276" s="80"/>
      <c r="B276" s="6"/>
      <c r="C276" s="12"/>
      <c r="D276" s="84" t="str" cm="1">
        <f t="array" ref="D276">IF(ISERROR(INDEX(I_LoE_Hierachy_ID,MATCH($H276,LEFT(I_LoE_Hierachy_L2Name,255),0))),"",INDEX(I_LoE_Hierachy_ID,MATCH($H276,LEFT(I_LoE_Hierachy_L2Name,255),0)))</f>
        <v/>
      </c>
      <c r="E276" s="84" t="str" cm="1">
        <f t="array" ref="E276">IF(ISERROR(INDEX(I_LoE_Hierachy_Case,MATCH($H276,LEFT(I_LoE_Hierachy_L2Name,255),0))),"",INDEX(I_LoE_Hierachy_Case,MATCH($H276,LEFT(I_LoE_Hierachy_L2Name,255),0)))</f>
        <v/>
      </c>
      <c r="F276" s="85"/>
      <c r="G276" s="84" t="str" cm="1">
        <f t="array" ref="G276">IF(ISERROR(INDEX(I_LoE_Hierachy_L2_Function,MATCH($H276,LEFT(I_LoE_Hierachy_L2Name,255),0))),"",INDEX(I_LoE_Hierachy_L2_Function,MATCH($H276,LEFT(I_LoE_Hierachy_L2Name,255),0)))</f>
        <v/>
      </c>
      <c r="H276" s="84"/>
      <c r="I276" s="84"/>
      <c r="J276" s="84"/>
      <c r="K276" s="208"/>
      <c r="L276" s="85"/>
      <c r="M276" s="85"/>
      <c r="N276" s="85"/>
      <c r="O276" s="85"/>
      <c r="P276" s="85"/>
      <c r="Q276" s="85"/>
      <c r="R276" s="85"/>
      <c r="S276" s="85"/>
      <c r="T276" s="85"/>
      <c r="U276" s="94"/>
      <c r="V276" s="95"/>
      <c r="W276" s="95"/>
      <c r="X276" s="95"/>
      <c r="Y276" s="95"/>
      <c r="Z276" s="95"/>
      <c r="AA276" s="95"/>
      <c r="AB276" s="96"/>
      <c r="AC276" s="96"/>
      <c r="AD276" s="95"/>
      <c r="AE276" s="95"/>
      <c r="AF276" s="95"/>
      <c r="AG276" s="96"/>
      <c r="AH276" s="96"/>
      <c r="AI276" s="97"/>
      <c r="AJ276" s="6"/>
      <c r="AK276" s="38"/>
      <c r="AL276" s="6"/>
      <c r="AM276" s="6"/>
      <c r="AN276" s="6"/>
      <c r="AO276" s="6"/>
      <c r="AP276" s="6"/>
    </row>
    <row r="277" spans="1:42" ht="24.65" customHeight="1" x14ac:dyDescent="0.35">
      <c r="A277" s="80"/>
      <c r="B277" s="6"/>
      <c r="C277" s="12"/>
      <c r="D277" s="84" t="str" cm="1">
        <f t="array" ref="D277">IF(ISERROR(INDEX(I_LoE_Hierachy_ID,MATCH($H277,LEFT(I_LoE_Hierachy_L2Name,255),0))),"",INDEX(I_LoE_Hierachy_ID,MATCH($H277,LEFT(I_LoE_Hierachy_L2Name,255),0)))</f>
        <v/>
      </c>
      <c r="E277" s="84" t="str" cm="1">
        <f t="array" ref="E277">IF(ISERROR(INDEX(I_LoE_Hierachy_Case,MATCH($H277,LEFT(I_LoE_Hierachy_L2Name,255),0))),"",INDEX(I_LoE_Hierachy_Case,MATCH($H277,LEFT(I_LoE_Hierachy_L2Name,255),0)))</f>
        <v/>
      </c>
      <c r="F277" s="85"/>
      <c r="G277" s="84" t="str" cm="1">
        <f t="array" ref="G277">IF(ISERROR(INDEX(I_LoE_Hierachy_L2_Function,MATCH($H277,LEFT(I_LoE_Hierachy_L2Name,255),0))),"",INDEX(I_LoE_Hierachy_L2_Function,MATCH($H277,LEFT(I_LoE_Hierachy_L2Name,255),0)))</f>
        <v/>
      </c>
      <c r="H277" s="84"/>
      <c r="I277" s="84"/>
      <c r="J277" s="84"/>
      <c r="K277" s="208"/>
      <c r="L277" s="85"/>
      <c r="M277" s="85"/>
      <c r="N277" s="85"/>
      <c r="O277" s="85"/>
      <c r="P277" s="85"/>
      <c r="Q277" s="85"/>
      <c r="R277" s="85"/>
      <c r="S277" s="85"/>
      <c r="T277" s="85"/>
      <c r="U277" s="94"/>
      <c r="V277" s="95"/>
      <c r="W277" s="95"/>
      <c r="X277" s="95"/>
      <c r="Y277" s="95"/>
      <c r="Z277" s="95"/>
      <c r="AA277" s="95"/>
      <c r="AB277" s="96"/>
      <c r="AC277" s="96"/>
      <c r="AD277" s="95"/>
      <c r="AE277" s="95"/>
      <c r="AF277" s="95"/>
      <c r="AG277" s="96"/>
      <c r="AH277" s="96"/>
      <c r="AI277" s="97"/>
      <c r="AJ277" s="6"/>
      <c r="AK277" s="38"/>
      <c r="AL277" s="6"/>
      <c r="AM277" s="6"/>
      <c r="AN277" s="6"/>
      <c r="AO277" s="6"/>
      <c r="AP277" s="6"/>
    </row>
    <row r="278" spans="1:42" ht="24.65" customHeight="1" x14ac:dyDescent="0.35">
      <c r="A278" s="80"/>
      <c r="B278" s="6"/>
      <c r="C278" s="12"/>
      <c r="D278" s="84" t="str" cm="1">
        <f t="array" ref="D278">IF(ISERROR(INDEX(I_LoE_Hierachy_ID,MATCH($H278,LEFT(I_LoE_Hierachy_L2Name,255),0))),"",INDEX(I_LoE_Hierachy_ID,MATCH($H278,LEFT(I_LoE_Hierachy_L2Name,255),0)))</f>
        <v/>
      </c>
      <c r="E278" s="84" t="str" cm="1">
        <f t="array" ref="E278">IF(ISERROR(INDEX(I_LoE_Hierachy_Case,MATCH($H278,LEFT(I_LoE_Hierachy_L2Name,255),0))),"",INDEX(I_LoE_Hierachy_Case,MATCH($H278,LEFT(I_LoE_Hierachy_L2Name,255),0)))</f>
        <v/>
      </c>
      <c r="F278" s="85"/>
      <c r="G278" s="84" t="str" cm="1">
        <f t="array" ref="G278">IF(ISERROR(INDEX(I_LoE_Hierachy_L2_Function,MATCH($H278,LEFT(I_LoE_Hierachy_L2Name,255),0))),"",INDEX(I_LoE_Hierachy_L2_Function,MATCH($H278,LEFT(I_LoE_Hierachy_L2Name,255),0)))</f>
        <v/>
      </c>
      <c r="H278" s="84"/>
      <c r="I278" s="84"/>
      <c r="J278" s="84"/>
      <c r="K278" s="208"/>
      <c r="L278" s="85"/>
      <c r="M278" s="85"/>
      <c r="N278" s="85"/>
      <c r="O278" s="85"/>
      <c r="P278" s="85"/>
      <c r="Q278" s="85"/>
      <c r="R278" s="85"/>
      <c r="S278" s="85"/>
      <c r="T278" s="85"/>
      <c r="U278" s="94"/>
      <c r="V278" s="95"/>
      <c r="W278" s="95"/>
      <c r="X278" s="95"/>
      <c r="Y278" s="95"/>
      <c r="Z278" s="95"/>
      <c r="AA278" s="95"/>
      <c r="AB278" s="96"/>
      <c r="AC278" s="96"/>
      <c r="AD278" s="95"/>
      <c r="AE278" s="95"/>
      <c r="AF278" s="95"/>
      <c r="AG278" s="96"/>
      <c r="AH278" s="96"/>
      <c r="AI278" s="97"/>
      <c r="AJ278" s="6"/>
      <c r="AK278" s="38"/>
      <c r="AL278" s="6"/>
      <c r="AM278" s="6"/>
      <c r="AN278" s="6"/>
      <c r="AO278" s="6"/>
      <c r="AP278" s="6"/>
    </row>
    <row r="279" spans="1:42" ht="24.65" customHeight="1" x14ac:dyDescent="0.35">
      <c r="A279" s="80"/>
      <c r="B279" s="6"/>
      <c r="C279" s="12"/>
      <c r="D279" s="84" t="str" cm="1">
        <f t="array" ref="D279">IF(ISERROR(INDEX(I_LoE_Hierachy_ID,MATCH($H279,LEFT(I_LoE_Hierachy_L2Name,255),0))),"",INDEX(I_LoE_Hierachy_ID,MATCH($H279,LEFT(I_LoE_Hierachy_L2Name,255),0)))</f>
        <v/>
      </c>
      <c r="E279" s="84" t="str" cm="1">
        <f t="array" ref="E279">IF(ISERROR(INDEX(I_LoE_Hierachy_Case,MATCH($H279,LEFT(I_LoE_Hierachy_L2Name,255),0))),"",INDEX(I_LoE_Hierachy_Case,MATCH($H279,LEFT(I_LoE_Hierachy_L2Name,255),0)))</f>
        <v/>
      </c>
      <c r="F279" s="85"/>
      <c r="G279" s="84" t="str" cm="1">
        <f t="array" ref="G279">IF(ISERROR(INDEX(I_LoE_Hierachy_L2_Function,MATCH($H279,LEFT(I_LoE_Hierachy_L2Name,255),0))),"",INDEX(I_LoE_Hierachy_L2_Function,MATCH($H279,LEFT(I_LoE_Hierachy_L2Name,255),0)))</f>
        <v/>
      </c>
      <c r="H279" s="84"/>
      <c r="I279" s="84"/>
      <c r="J279" s="84"/>
      <c r="K279" s="208"/>
      <c r="L279" s="85"/>
      <c r="M279" s="85"/>
      <c r="N279" s="85"/>
      <c r="O279" s="85"/>
      <c r="P279" s="85"/>
      <c r="Q279" s="85"/>
      <c r="R279" s="85"/>
      <c r="S279" s="85"/>
      <c r="T279" s="85"/>
      <c r="U279" s="94"/>
      <c r="V279" s="95"/>
      <c r="W279" s="95"/>
      <c r="X279" s="95"/>
      <c r="Y279" s="95"/>
      <c r="Z279" s="95"/>
      <c r="AA279" s="95"/>
      <c r="AB279" s="96"/>
      <c r="AC279" s="96"/>
      <c r="AD279" s="95"/>
      <c r="AE279" s="95"/>
      <c r="AF279" s="95"/>
      <c r="AG279" s="96"/>
      <c r="AH279" s="96"/>
      <c r="AI279" s="97"/>
      <c r="AJ279" s="6"/>
      <c r="AK279" s="38"/>
      <c r="AL279" s="6"/>
      <c r="AM279" s="6"/>
      <c r="AN279" s="6"/>
      <c r="AO279" s="6"/>
      <c r="AP279" s="6"/>
    </row>
    <row r="280" spans="1:42" ht="24.65" customHeight="1" x14ac:dyDescent="0.35">
      <c r="A280" s="80"/>
      <c r="B280" s="6"/>
      <c r="C280" s="12"/>
      <c r="D280" s="84" t="str" cm="1">
        <f t="array" ref="D280">IF(ISERROR(INDEX(I_LoE_Hierachy_ID,MATCH($H280,LEFT(I_LoE_Hierachy_L2Name,255),0))),"",INDEX(I_LoE_Hierachy_ID,MATCH($H280,LEFT(I_LoE_Hierachy_L2Name,255),0)))</f>
        <v/>
      </c>
      <c r="E280" s="84" t="str" cm="1">
        <f t="array" ref="E280">IF(ISERROR(INDEX(I_LoE_Hierachy_Case,MATCH($H280,LEFT(I_LoE_Hierachy_L2Name,255),0))),"",INDEX(I_LoE_Hierachy_Case,MATCH($H280,LEFT(I_LoE_Hierachy_L2Name,255),0)))</f>
        <v/>
      </c>
      <c r="F280" s="85"/>
      <c r="G280" s="84" t="str" cm="1">
        <f t="array" ref="G280">IF(ISERROR(INDEX(I_LoE_Hierachy_L2_Function,MATCH($H280,LEFT(I_LoE_Hierachy_L2Name,255),0))),"",INDEX(I_LoE_Hierachy_L2_Function,MATCH($H280,LEFT(I_LoE_Hierachy_L2Name,255),0)))</f>
        <v/>
      </c>
      <c r="H280" s="84"/>
      <c r="I280" s="84"/>
      <c r="J280" s="84"/>
      <c r="K280" s="208"/>
      <c r="L280" s="85"/>
      <c r="M280" s="85"/>
      <c r="N280" s="85"/>
      <c r="O280" s="85"/>
      <c r="P280" s="85"/>
      <c r="Q280" s="85"/>
      <c r="R280" s="85"/>
      <c r="S280" s="85"/>
      <c r="T280" s="85"/>
      <c r="U280" s="94"/>
      <c r="V280" s="95"/>
      <c r="W280" s="95"/>
      <c r="X280" s="95"/>
      <c r="Y280" s="95"/>
      <c r="Z280" s="95"/>
      <c r="AA280" s="95"/>
      <c r="AB280" s="96"/>
      <c r="AC280" s="96"/>
      <c r="AD280" s="95"/>
      <c r="AE280" s="95"/>
      <c r="AF280" s="95"/>
      <c r="AG280" s="96"/>
      <c r="AH280" s="96"/>
      <c r="AI280" s="97"/>
      <c r="AJ280" s="6"/>
      <c r="AK280" s="38"/>
      <c r="AL280" s="6"/>
      <c r="AM280" s="6"/>
      <c r="AN280" s="6"/>
      <c r="AO280" s="6"/>
      <c r="AP280" s="6"/>
    </row>
    <row r="281" spans="1:42" ht="24.65" customHeight="1" x14ac:dyDescent="0.35">
      <c r="A281" s="80"/>
      <c r="B281" s="6"/>
      <c r="C281" s="12"/>
      <c r="D281" s="84" t="str" cm="1">
        <f t="array" ref="D281">IF(ISERROR(INDEX(I_LoE_Hierachy_ID,MATCH($H281,LEFT(I_LoE_Hierachy_L2Name,255),0))),"",INDEX(I_LoE_Hierachy_ID,MATCH($H281,LEFT(I_LoE_Hierachy_L2Name,255),0)))</f>
        <v/>
      </c>
      <c r="E281" s="84" t="str" cm="1">
        <f t="array" ref="E281">IF(ISERROR(INDEX(I_LoE_Hierachy_Case,MATCH($H281,LEFT(I_LoE_Hierachy_L2Name,255),0))),"",INDEX(I_LoE_Hierachy_Case,MATCH($H281,LEFT(I_LoE_Hierachy_L2Name,255),0)))</f>
        <v/>
      </c>
      <c r="F281" s="85"/>
      <c r="G281" s="84" t="str" cm="1">
        <f t="array" ref="G281">IF(ISERROR(INDEX(I_LoE_Hierachy_L2_Function,MATCH($H281,LEFT(I_LoE_Hierachy_L2Name,255),0))),"",INDEX(I_LoE_Hierachy_L2_Function,MATCH($H281,LEFT(I_LoE_Hierachy_L2Name,255),0)))</f>
        <v/>
      </c>
      <c r="H281" s="84"/>
      <c r="I281" s="84"/>
      <c r="J281" s="84"/>
      <c r="K281" s="208"/>
      <c r="L281" s="85"/>
      <c r="M281" s="85"/>
      <c r="N281" s="85"/>
      <c r="O281" s="85"/>
      <c r="P281" s="85"/>
      <c r="Q281" s="85"/>
      <c r="R281" s="85"/>
      <c r="S281" s="85"/>
      <c r="T281" s="85"/>
      <c r="U281" s="94"/>
      <c r="V281" s="95"/>
      <c r="W281" s="95"/>
      <c r="X281" s="95"/>
      <c r="Y281" s="95"/>
      <c r="Z281" s="95"/>
      <c r="AA281" s="95"/>
      <c r="AB281" s="96"/>
      <c r="AC281" s="96"/>
      <c r="AD281" s="95"/>
      <c r="AE281" s="95"/>
      <c r="AF281" s="95"/>
      <c r="AG281" s="96"/>
      <c r="AH281" s="96"/>
      <c r="AI281" s="97"/>
      <c r="AJ281" s="6"/>
      <c r="AK281" s="38"/>
      <c r="AL281" s="6"/>
      <c r="AM281" s="6"/>
      <c r="AN281" s="6"/>
      <c r="AO281" s="6"/>
      <c r="AP281" s="6"/>
    </row>
    <row r="282" spans="1:42" ht="24.65" customHeight="1" x14ac:dyDescent="0.35">
      <c r="A282" s="80"/>
      <c r="B282" s="6"/>
      <c r="C282" s="12"/>
      <c r="D282" s="84" t="str" cm="1">
        <f t="array" ref="D282">IF(ISERROR(INDEX(I_LoE_Hierachy_ID,MATCH($H282,LEFT(I_LoE_Hierachy_L2Name,255),0))),"",INDEX(I_LoE_Hierachy_ID,MATCH($H282,LEFT(I_LoE_Hierachy_L2Name,255),0)))</f>
        <v/>
      </c>
      <c r="E282" s="84" t="str" cm="1">
        <f t="array" ref="E282">IF(ISERROR(INDEX(I_LoE_Hierachy_Case,MATCH($H282,LEFT(I_LoE_Hierachy_L2Name,255),0))),"",INDEX(I_LoE_Hierachy_Case,MATCH($H282,LEFT(I_LoE_Hierachy_L2Name,255),0)))</f>
        <v/>
      </c>
      <c r="F282" s="85"/>
      <c r="G282" s="84" t="str" cm="1">
        <f t="array" ref="G282">IF(ISERROR(INDEX(I_LoE_Hierachy_L2_Function,MATCH($H282,LEFT(I_LoE_Hierachy_L2Name,255),0))),"",INDEX(I_LoE_Hierachy_L2_Function,MATCH($H282,LEFT(I_LoE_Hierachy_L2Name,255),0)))</f>
        <v/>
      </c>
      <c r="H282" s="84"/>
      <c r="I282" s="84"/>
      <c r="J282" s="84"/>
      <c r="K282" s="208"/>
      <c r="L282" s="85"/>
      <c r="M282" s="85"/>
      <c r="N282" s="85"/>
      <c r="O282" s="85"/>
      <c r="P282" s="85"/>
      <c r="Q282" s="85"/>
      <c r="R282" s="85"/>
      <c r="S282" s="85"/>
      <c r="T282" s="85"/>
      <c r="U282" s="94"/>
      <c r="V282" s="95"/>
      <c r="W282" s="95"/>
      <c r="X282" s="95"/>
      <c r="Y282" s="95"/>
      <c r="Z282" s="95"/>
      <c r="AA282" s="95"/>
      <c r="AB282" s="96"/>
      <c r="AC282" s="96"/>
      <c r="AD282" s="95"/>
      <c r="AE282" s="95"/>
      <c r="AF282" s="95"/>
      <c r="AG282" s="96"/>
      <c r="AH282" s="96"/>
      <c r="AI282" s="97"/>
      <c r="AJ282" s="6"/>
      <c r="AK282" s="38"/>
      <c r="AL282" s="6"/>
      <c r="AM282" s="6"/>
      <c r="AN282" s="6"/>
      <c r="AO282" s="6"/>
      <c r="AP282" s="6"/>
    </row>
    <row r="283" spans="1:42" ht="24.65" customHeight="1" x14ac:dyDescent="0.35">
      <c r="A283" s="80"/>
      <c r="B283" s="6"/>
      <c r="C283" s="12"/>
      <c r="D283" s="84" t="str" cm="1">
        <f t="array" ref="D283">IF(ISERROR(INDEX(I_LoE_Hierachy_ID,MATCH($H283,LEFT(I_LoE_Hierachy_L2Name,255),0))),"",INDEX(I_LoE_Hierachy_ID,MATCH($H283,LEFT(I_LoE_Hierachy_L2Name,255),0)))</f>
        <v/>
      </c>
      <c r="E283" s="84" t="str" cm="1">
        <f t="array" ref="E283">IF(ISERROR(INDEX(I_LoE_Hierachy_Case,MATCH($H283,LEFT(I_LoE_Hierachy_L2Name,255),0))),"",INDEX(I_LoE_Hierachy_Case,MATCH($H283,LEFT(I_LoE_Hierachy_L2Name,255),0)))</f>
        <v/>
      </c>
      <c r="F283" s="85"/>
      <c r="G283" s="84" t="str" cm="1">
        <f t="array" ref="G283">IF(ISERROR(INDEX(I_LoE_Hierachy_L2_Function,MATCH($H283,LEFT(I_LoE_Hierachy_L2Name,255),0))),"",INDEX(I_LoE_Hierachy_L2_Function,MATCH($H283,LEFT(I_LoE_Hierachy_L2Name,255),0)))</f>
        <v/>
      </c>
      <c r="H283" s="84"/>
      <c r="I283" s="84"/>
      <c r="J283" s="84"/>
      <c r="K283" s="208"/>
      <c r="L283" s="85"/>
      <c r="M283" s="85"/>
      <c r="N283" s="85"/>
      <c r="O283" s="85"/>
      <c r="P283" s="85"/>
      <c r="Q283" s="85"/>
      <c r="R283" s="85"/>
      <c r="S283" s="85"/>
      <c r="T283" s="85"/>
      <c r="U283" s="94"/>
      <c r="V283" s="95"/>
      <c r="W283" s="95"/>
      <c r="X283" s="95"/>
      <c r="Y283" s="95"/>
      <c r="Z283" s="95"/>
      <c r="AA283" s="95"/>
      <c r="AB283" s="96"/>
      <c r="AC283" s="96"/>
      <c r="AD283" s="95"/>
      <c r="AE283" s="95"/>
      <c r="AF283" s="95"/>
      <c r="AG283" s="96"/>
      <c r="AH283" s="96"/>
      <c r="AI283" s="97"/>
      <c r="AJ283" s="6"/>
      <c r="AK283" s="38"/>
      <c r="AL283" s="6"/>
      <c r="AM283" s="6"/>
      <c r="AN283" s="6"/>
      <c r="AO283" s="6"/>
      <c r="AP283" s="6"/>
    </row>
    <row r="284" spans="1:42" ht="24.65" customHeight="1" x14ac:dyDescent="0.35">
      <c r="A284" s="80"/>
      <c r="B284" s="6"/>
      <c r="C284" s="12"/>
      <c r="D284" s="84" t="str" cm="1">
        <f t="array" ref="D284">IF(ISERROR(INDEX(I_LoE_Hierachy_ID,MATCH($H284,LEFT(I_LoE_Hierachy_L2Name,255),0))),"",INDEX(I_LoE_Hierachy_ID,MATCH($H284,LEFT(I_LoE_Hierachy_L2Name,255),0)))</f>
        <v/>
      </c>
      <c r="E284" s="84" t="str" cm="1">
        <f t="array" ref="E284">IF(ISERROR(INDEX(I_LoE_Hierachy_Case,MATCH($H284,LEFT(I_LoE_Hierachy_L2Name,255),0))),"",INDEX(I_LoE_Hierachy_Case,MATCH($H284,LEFT(I_LoE_Hierachy_L2Name,255),0)))</f>
        <v/>
      </c>
      <c r="F284" s="85"/>
      <c r="G284" s="84" t="str" cm="1">
        <f t="array" ref="G284">IF(ISERROR(INDEX(I_LoE_Hierachy_L2_Function,MATCH($H284,LEFT(I_LoE_Hierachy_L2Name,255),0))),"",INDEX(I_LoE_Hierachy_L2_Function,MATCH($H284,LEFT(I_LoE_Hierachy_L2Name,255),0)))</f>
        <v/>
      </c>
      <c r="H284" s="84"/>
      <c r="I284" s="84"/>
      <c r="J284" s="84"/>
      <c r="K284" s="208"/>
      <c r="L284" s="85"/>
      <c r="M284" s="85"/>
      <c r="N284" s="85"/>
      <c r="O284" s="85"/>
      <c r="P284" s="85"/>
      <c r="Q284" s="85"/>
      <c r="R284" s="85"/>
      <c r="S284" s="85"/>
      <c r="T284" s="85"/>
      <c r="U284" s="94"/>
      <c r="V284" s="95"/>
      <c r="W284" s="95"/>
      <c r="X284" s="95"/>
      <c r="Y284" s="95"/>
      <c r="Z284" s="95"/>
      <c r="AA284" s="95"/>
      <c r="AB284" s="96"/>
      <c r="AC284" s="96"/>
      <c r="AD284" s="95"/>
      <c r="AE284" s="95"/>
      <c r="AF284" s="95"/>
      <c r="AG284" s="96"/>
      <c r="AH284" s="96"/>
      <c r="AI284" s="97"/>
      <c r="AJ284" s="6"/>
      <c r="AK284" s="38"/>
      <c r="AL284" s="6"/>
      <c r="AM284" s="6"/>
      <c r="AN284" s="6"/>
      <c r="AO284" s="6"/>
      <c r="AP284" s="6"/>
    </row>
    <row r="285" spans="1:42" ht="24.65" customHeight="1" x14ac:dyDescent="0.35">
      <c r="A285" s="80"/>
      <c r="B285" s="6"/>
      <c r="C285" s="12"/>
      <c r="D285" s="84" t="str" cm="1">
        <f t="array" ref="D285">IF(ISERROR(INDEX(I_LoE_Hierachy_ID,MATCH($H285,LEFT(I_LoE_Hierachy_L2Name,255),0))),"",INDEX(I_LoE_Hierachy_ID,MATCH($H285,LEFT(I_LoE_Hierachy_L2Name,255),0)))</f>
        <v/>
      </c>
      <c r="E285" s="84" t="str" cm="1">
        <f t="array" ref="E285">IF(ISERROR(INDEX(I_LoE_Hierachy_Case,MATCH($H285,LEFT(I_LoE_Hierachy_L2Name,255),0))),"",INDEX(I_LoE_Hierachy_Case,MATCH($H285,LEFT(I_LoE_Hierachy_L2Name,255),0)))</f>
        <v/>
      </c>
      <c r="F285" s="85"/>
      <c r="G285" s="84" t="str" cm="1">
        <f t="array" ref="G285">IF(ISERROR(INDEX(I_LoE_Hierachy_L2_Function,MATCH($H285,LEFT(I_LoE_Hierachy_L2Name,255),0))),"",INDEX(I_LoE_Hierachy_L2_Function,MATCH($H285,LEFT(I_LoE_Hierachy_L2Name,255),0)))</f>
        <v/>
      </c>
      <c r="H285" s="84"/>
      <c r="I285" s="84"/>
      <c r="J285" s="84"/>
      <c r="K285" s="208"/>
      <c r="L285" s="85"/>
      <c r="M285" s="85"/>
      <c r="N285" s="85"/>
      <c r="O285" s="85"/>
      <c r="P285" s="85"/>
      <c r="Q285" s="85"/>
      <c r="R285" s="85"/>
      <c r="S285" s="85"/>
      <c r="T285" s="85"/>
      <c r="U285" s="94"/>
      <c r="V285" s="95"/>
      <c r="W285" s="95"/>
      <c r="X285" s="95"/>
      <c r="Y285" s="95"/>
      <c r="Z285" s="95"/>
      <c r="AA285" s="95"/>
      <c r="AB285" s="96"/>
      <c r="AC285" s="96"/>
      <c r="AD285" s="95"/>
      <c r="AE285" s="95"/>
      <c r="AF285" s="95"/>
      <c r="AG285" s="96"/>
      <c r="AH285" s="96"/>
      <c r="AI285" s="97"/>
      <c r="AJ285" s="6"/>
      <c r="AK285" s="38"/>
      <c r="AL285" s="6"/>
      <c r="AM285" s="6"/>
      <c r="AN285" s="6"/>
      <c r="AO285" s="6"/>
      <c r="AP285" s="6"/>
    </row>
    <row r="286" spans="1:42" ht="24.65" customHeight="1" x14ac:dyDescent="0.35">
      <c r="A286" s="80"/>
      <c r="B286" s="6"/>
      <c r="C286" s="12"/>
      <c r="D286" s="84" t="str" cm="1">
        <f t="array" ref="D286">IF(ISERROR(INDEX(I_LoE_Hierachy_ID,MATCH($H286,LEFT(I_LoE_Hierachy_L2Name,255),0))),"",INDEX(I_LoE_Hierachy_ID,MATCH($H286,LEFT(I_LoE_Hierachy_L2Name,255),0)))</f>
        <v/>
      </c>
      <c r="E286" s="84" t="str" cm="1">
        <f t="array" ref="E286">IF(ISERROR(INDEX(I_LoE_Hierachy_Case,MATCH($H286,LEFT(I_LoE_Hierachy_L2Name,255),0))),"",INDEX(I_LoE_Hierachy_Case,MATCH($H286,LEFT(I_LoE_Hierachy_L2Name,255),0)))</f>
        <v/>
      </c>
      <c r="F286" s="85"/>
      <c r="G286" s="84" t="str" cm="1">
        <f t="array" ref="G286">IF(ISERROR(INDEX(I_LoE_Hierachy_L2_Function,MATCH($H286,LEFT(I_LoE_Hierachy_L2Name,255),0))),"",INDEX(I_LoE_Hierachy_L2_Function,MATCH($H286,LEFT(I_LoE_Hierachy_L2Name,255),0)))</f>
        <v/>
      </c>
      <c r="H286" s="84"/>
      <c r="I286" s="84"/>
      <c r="J286" s="84"/>
      <c r="K286" s="208"/>
      <c r="L286" s="85"/>
      <c r="M286" s="85"/>
      <c r="N286" s="85"/>
      <c r="O286" s="85"/>
      <c r="P286" s="85"/>
      <c r="Q286" s="85"/>
      <c r="R286" s="85"/>
      <c r="S286" s="85"/>
      <c r="T286" s="85"/>
      <c r="U286" s="94"/>
      <c r="V286" s="95"/>
      <c r="W286" s="95"/>
      <c r="X286" s="95"/>
      <c r="Y286" s="95"/>
      <c r="Z286" s="95"/>
      <c r="AA286" s="95"/>
      <c r="AB286" s="96"/>
      <c r="AC286" s="96"/>
      <c r="AD286" s="95"/>
      <c r="AE286" s="95"/>
      <c r="AF286" s="95"/>
      <c r="AG286" s="96"/>
      <c r="AH286" s="96"/>
      <c r="AI286" s="97"/>
      <c r="AJ286" s="6"/>
      <c r="AK286" s="38"/>
      <c r="AL286" s="6"/>
      <c r="AM286" s="6"/>
      <c r="AN286" s="6"/>
      <c r="AO286" s="6"/>
      <c r="AP286" s="6"/>
    </row>
    <row r="287" spans="1:42" ht="24.65" customHeight="1" x14ac:dyDescent="0.35">
      <c r="A287" s="80"/>
      <c r="B287" s="6"/>
      <c r="C287" s="12"/>
      <c r="D287" s="84" t="str" cm="1">
        <f t="array" ref="D287">IF(ISERROR(INDEX(I_LoE_Hierachy_ID,MATCH($H287,LEFT(I_LoE_Hierachy_L2Name,255),0))),"",INDEX(I_LoE_Hierachy_ID,MATCH($H287,LEFT(I_LoE_Hierachy_L2Name,255),0)))</f>
        <v/>
      </c>
      <c r="E287" s="84" t="str" cm="1">
        <f t="array" ref="E287">IF(ISERROR(INDEX(I_LoE_Hierachy_Case,MATCH($H287,LEFT(I_LoE_Hierachy_L2Name,255),0))),"",INDEX(I_LoE_Hierachy_Case,MATCH($H287,LEFT(I_LoE_Hierachy_L2Name,255),0)))</f>
        <v/>
      </c>
      <c r="F287" s="85"/>
      <c r="G287" s="84" t="str" cm="1">
        <f t="array" ref="G287">IF(ISERROR(INDEX(I_LoE_Hierachy_L2_Function,MATCH($H287,LEFT(I_LoE_Hierachy_L2Name,255),0))),"",INDEX(I_LoE_Hierachy_L2_Function,MATCH($H287,LEFT(I_LoE_Hierachy_L2Name,255),0)))</f>
        <v/>
      </c>
      <c r="H287" s="84"/>
      <c r="I287" s="84"/>
      <c r="J287" s="84"/>
      <c r="K287" s="208"/>
      <c r="L287" s="85"/>
      <c r="M287" s="85"/>
      <c r="N287" s="85"/>
      <c r="O287" s="85"/>
      <c r="P287" s="85"/>
      <c r="Q287" s="85"/>
      <c r="R287" s="85"/>
      <c r="S287" s="85"/>
      <c r="T287" s="85"/>
      <c r="U287" s="94"/>
      <c r="V287" s="95"/>
      <c r="W287" s="95"/>
      <c r="X287" s="95"/>
      <c r="Y287" s="95"/>
      <c r="Z287" s="95"/>
      <c r="AA287" s="95"/>
      <c r="AB287" s="96"/>
      <c r="AC287" s="96"/>
      <c r="AD287" s="95"/>
      <c r="AE287" s="95"/>
      <c r="AF287" s="95"/>
      <c r="AG287" s="96"/>
      <c r="AH287" s="96"/>
      <c r="AI287" s="97"/>
      <c r="AJ287" s="6"/>
      <c r="AK287" s="38"/>
      <c r="AL287" s="6"/>
      <c r="AM287" s="6"/>
      <c r="AN287" s="6"/>
      <c r="AO287" s="6"/>
      <c r="AP287" s="6"/>
    </row>
    <row r="288" spans="1:42" ht="24.65" customHeight="1" x14ac:dyDescent="0.35">
      <c r="A288" s="80"/>
      <c r="B288" s="6"/>
      <c r="C288" s="12"/>
      <c r="D288" s="84" t="str" cm="1">
        <f t="array" ref="D288">IF(ISERROR(INDEX(I_LoE_Hierachy_ID,MATCH($H288,LEFT(I_LoE_Hierachy_L2Name,255),0))),"",INDEX(I_LoE_Hierachy_ID,MATCH($H288,LEFT(I_LoE_Hierachy_L2Name,255),0)))</f>
        <v/>
      </c>
      <c r="E288" s="84" t="str" cm="1">
        <f t="array" ref="E288">IF(ISERROR(INDEX(I_LoE_Hierachy_Case,MATCH($H288,LEFT(I_LoE_Hierachy_L2Name,255),0))),"",INDEX(I_LoE_Hierachy_Case,MATCH($H288,LEFT(I_LoE_Hierachy_L2Name,255),0)))</f>
        <v/>
      </c>
      <c r="F288" s="85"/>
      <c r="G288" s="84" t="str" cm="1">
        <f t="array" ref="G288">IF(ISERROR(INDEX(I_LoE_Hierachy_L2_Function,MATCH($H288,LEFT(I_LoE_Hierachy_L2Name,255),0))),"",INDEX(I_LoE_Hierachy_L2_Function,MATCH($H288,LEFT(I_LoE_Hierachy_L2Name,255),0)))</f>
        <v/>
      </c>
      <c r="H288" s="84"/>
      <c r="I288" s="84"/>
      <c r="J288" s="84"/>
      <c r="K288" s="208"/>
      <c r="L288" s="85"/>
      <c r="M288" s="85"/>
      <c r="N288" s="85"/>
      <c r="O288" s="85"/>
      <c r="P288" s="85"/>
      <c r="Q288" s="85"/>
      <c r="R288" s="85"/>
      <c r="S288" s="85"/>
      <c r="T288" s="85"/>
      <c r="U288" s="94"/>
      <c r="V288" s="95"/>
      <c r="W288" s="95"/>
      <c r="X288" s="95"/>
      <c r="Y288" s="95"/>
      <c r="Z288" s="95"/>
      <c r="AA288" s="95"/>
      <c r="AB288" s="96"/>
      <c r="AC288" s="96"/>
      <c r="AD288" s="95"/>
      <c r="AE288" s="95"/>
      <c r="AF288" s="95"/>
      <c r="AG288" s="96"/>
      <c r="AH288" s="96"/>
      <c r="AI288" s="97"/>
      <c r="AJ288" s="6"/>
      <c r="AK288" s="38"/>
      <c r="AL288" s="6"/>
      <c r="AM288" s="6"/>
      <c r="AN288" s="6"/>
      <c r="AO288" s="6"/>
      <c r="AP288" s="6"/>
    </row>
    <row r="289" spans="1:42" ht="24.65" customHeight="1" x14ac:dyDescent="0.35">
      <c r="A289" s="80"/>
      <c r="B289" s="6"/>
      <c r="C289" s="12"/>
      <c r="D289" s="84" t="str" cm="1">
        <f t="array" ref="D289">IF(ISERROR(INDEX(I_LoE_Hierachy_ID,MATCH($H289,LEFT(I_LoE_Hierachy_L2Name,255),0))),"",INDEX(I_LoE_Hierachy_ID,MATCH($H289,LEFT(I_LoE_Hierachy_L2Name,255),0)))</f>
        <v/>
      </c>
      <c r="E289" s="84" t="str" cm="1">
        <f t="array" ref="E289">IF(ISERROR(INDEX(I_LoE_Hierachy_Case,MATCH($H289,LEFT(I_LoE_Hierachy_L2Name,255),0))),"",INDEX(I_LoE_Hierachy_Case,MATCH($H289,LEFT(I_LoE_Hierachy_L2Name,255),0)))</f>
        <v/>
      </c>
      <c r="F289" s="85"/>
      <c r="G289" s="84" t="str" cm="1">
        <f t="array" ref="G289">IF(ISERROR(INDEX(I_LoE_Hierachy_L2_Function,MATCH($H289,LEFT(I_LoE_Hierachy_L2Name,255),0))),"",INDEX(I_LoE_Hierachy_L2_Function,MATCH($H289,LEFT(I_LoE_Hierachy_L2Name,255),0)))</f>
        <v/>
      </c>
      <c r="H289" s="84"/>
      <c r="I289" s="84"/>
      <c r="J289" s="84"/>
      <c r="K289" s="208"/>
      <c r="L289" s="85"/>
      <c r="M289" s="85"/>
      <c r="N289" s="85"/>
      <c r="O289" s="85"/>
      <c r="P289" s="85"/>
      <c r="Q289" s="85"/>
      <c r="R289" s="85"/>
      <c r="S289" s="85"/>
      <c r="T289" s="85"/>
      <c r="U289" s="94"/>
      <c r="V289" s="95"/>
      <c r="W289" s="95"/>
      <c r="X289" s="95"/>
      <c r="Y289" s="95"/>
      <c r="Z289" s="95"/>
      <c r="AA289" s="95"/>
      <c r="AB289" s="96"/>
      <c r="AC289" s="96"/>
      <c r="AD289" s="95"/>
      <c r="AE289" s="95"/>
      <c r="AF289" s="95"/>
      <c r="AG289" s="96"/>
      <c r="AH289" s="96"/>
      <c r="AI289" s="97"/>
      <c r="AJ289" s="6"/>
      <c r="AK289" s="38"/>
      <c r="AL289" s="6"/>
      <c r="AM289" s="6"/>
      <c r="AN289" s="6"/>
      <c r="AO289" s="6"/>
      <c r="AP289" s="6"/>
    </row>
    <row r="290" spans="1:42" ht="24.65" customHeight="1" x14ac:dyDescent="0.35">
      <c r="A290" s="80"/>
      <c r="B290" s="6"/>
      <c r="C290" s="12"/>
      <c r="D290" s="84" t="str" cm="1">
        <f t="array" ref="D290">IF(ISERROR(INDEX(I_LoE_Hierachy_ID,MATCH($H290,LEFT(I_LoE_Hierachy_L2Name,255),0))),"",INDEX(I_LoE_Hierachy_ID,MATCH($H290,LEFT(I_LoE_Hierachy_L2Name,255),0)))</f>
        <v/>
      </c>
      <c r="E290" s="84" t="str" cm="1">
        <f t="array" ref="E290">IF(ISERROR(INDEX(I_LoE_Hierachy_Case,MATCH($H290,LEFT(I_LoE_Hierachy_L2Name,255),0))),"",INDEX(I_LoE_Hierachy_Case,MATCH($H290,LEFT(I_LoE_Hierachy_L2Name,255),0)))</f>
        <v/>
      </c>
      <c r="F290" s="85"/>
      <c r="G290" s="84" t="str" cm="1">
        <f t="array" ref="G290">IF(ISERROR(INDEX(I_LoE_Hierachy_L2_Function,MATCH($H290,LEFT(I_LoE_Hierachy_L2Name,255),0))),"",INDEX(I_LoE_Hierachy_L2_Function,MATCH($H290,LEFT(I_LoE_Hierachy_L2Name,255),0)))</f>
        <v/>
      </c>
      <c r="H290" s="84"/>
      <c r="I290" s="84"/>
      <c r="J290" s="84"/>
      <c r="K290" s="208"/>
      <c r="L290" s="85"/>
      <c r="M290" s="85"/>
      <c r="N290" s="85"/>
      <c r="O290" s="85"/>
      <c r="P290" s="85"/>
      <c r="Q290" s="85"/>
      <c r="R290" s="85"/>
      <c r="S290" s="85"/>
      <c r="T290" s="85"/>
      <c r="U290" s="94"/>
      <c r="V290" s="95"/>
      <c r="W290" s="95"/>
      <c r="X290" s="95"/>
      <c r="Y290" s="95"/>
      <c r="Z290" s="95"/>
      <c r="AA290" s="95"/>
      <c r="AB290" s="96"/>
      <c r="AC290" s="96"/>
      <c r="AD290" s="95"/>
      <c r="AE290" s="95"/>
      <c r="AF290" s="95"/>
      <c r="AG290" s="96"/>
      <c r="AH290" s="96"/>
      <c r="AI290" s="97"/>
      <c r="AJ290" s="6"/>
      <c r="AK290" s="38"/>
      <c r="AL290" s="6"/>
      <c r="AM290" s="6"/>
      <c r="AN290" s="6"/>
      <c r="AO290" s="6"/>
      <c r="AP290" s="6"/>
    </row>
    <row r="291" spans="1:42" ht="24.65" customHeight="1" x14ac:dyDescent="0.35">
      <c r="A291" s="80"/>
      <c r="B291" s="6"/>
      <c r="C291" s="12"/>
      <c r="D291" s="84" t="str" cm="1">
        <f t="array" ref="D291">IF(ISERROR(INDEX(I_LoE_Hierachy_ID,MATCH($H291,LEFT(I_LoE_Hierachy_L2Name,255),0))),"",INDEX(I_LoE_Hierachy_ID,MATCH($H291,LEFT(I_LoE_Hierachy_L2Name,255),0)))</f>
        <v/>
      </c>
      <c r="E291" s="84" t="str" cm="1">
        <f t="array" ref="E291">IF(ISERROR(INDEX(I_LoE_Hierachy_Case,MATCH($H291,LEFT(I_LoE_Hierachy_L2Name,255),0))),"",INDEX(I_LoE_Hierachy_Case,MATCH($H291,LEFT(I_LoE_Hierachy_L2Name,255),0)))</f>
        <v/>
      </c>
      <c r="F291" s="85"/>
      <c r="G291" s="84" t="str" cm="1">
        <f t="array" ref="G291">IF(ISERROR(INDEX(I_LoE_Hierachy_L2_Function,MATCH($H291,LEFT(I_LoE_Hierachy_L2Name,255),0))),"",INDEX(I_LoE_Hierachy_L2_Function,MATCH($H291,LEFT(I_LoE_Hierachy_L2Name,255),0)))</f>
        <v/>
      </c>
      <c r="H291" s="84"/>
      <c r="I291" s="84"/>
      <c r="J291" s="84"/>
      <c r="K291" s="208"/>
      <c r="L291" s="85"/>
      <c r="M291" s="85"/>
      <c r="N291" s="85"/>
      <c r="O291" s="85"/>
      <c r="P291" s="85"/>
      <c r="Q291" s="85"/>
      <c r="R291" s="85"/>
      <c r="S291" s="85"/>
      <c r="T291" s="85"/>
      <c r="U291" s="94"/>
      <c r="V291" s="95"/>
      <c r="W291" s="95"/>
      <c r="X291" s="95"/>
      <c r="Y291" s="95"/>
      <c r="Z291" s="95"/>
      <c r="AA291" s="95"/>
      <c r="AB291" s="96"/>
      <c r="AC291" s="96"/>
      <c r="AD291" s="95"/>
      <c r="AE291" s="95"/>
      <c r="AF291" s="95"/>
      <c r="AG291" s="96"/>
      <c r="AH291" s="96"/>
      <c r="AI291" s="97"/>
      <c r="AJ291" s="6"/>
      <c r="AK291" s="38"/>
      <c r="AL291" s="6"/>
      <c r="AM291" s="6"/>
      <c r="AN291" s="6"/>
      <c r="AO291" s="6"/>
      <c r="AP291" s="6"/>
    </row>
    <row r="292" spans="1:42" ht="24.65" customHeight="1" x14ac:dyDescent="0.35">
      <c r="A292" s="80"/>
      <c r="B292" s="6"/>
      <c r="C292" s="12"/>
      <c r="D292" s="84" t="str" cm="1">
        <f t="array" ref="D292">IF(ISERROR(INDEX(I_LoE_Hierachy_ID,MATCH($H292,LEFT(I_LoE_Hierachy_L2Name,255),0))),"",INDEX(I_LoE_Hierachy_ID,MATCH($H292,LEFT(I_LoE_Hierachy_L2Name,255),0)))</f>
        <v/>
      </c>
      <c r="E292" s="84" t="str" cm="1">
        <f t="array" ref="E292">IF(ISERROR(INDEX(I_LoE_Hierachy_Case,MATCH($H292,LEFT(I_LoE_Hierachy_L2Name,255),0))),"",INDEX(I_LoE_Hierachy_Case,MATCH($H292,LEFT(I_LoE_Hierachy_L2Name,255),0)))</f>
        <v/>
      </c>
      <c r="F292" s="85"/>
      <c r="G292" s="84" t="str" cm="1">
        <f t="array" ref="G292">IF(ISERROR(INDEX(I_LoE_Hierachy_L2_Function,MATCH($H292,LEFT(I_LoE_Hierachy_L2Name,255),0))),"",INDEX(I_LoE_Hierachy_L2_Function,MATCH($H292,LEFT(I_LoE_Hierachy_L2Name,255),0)))</f>
        <v/>
      </c>
      <c r="H292" s="84"/>
      <c r="I292" s="84"/>
      <c r="J292" s="84"/>
      <c r="K292" s="208"/>
      <c r="L292" s="85"/>
      <c r="M292" s="85"/>
      <c r="N292" s="85"/>
      <c r="O292" s="85"/>
      <c r="P292" s="85"/>
      <c r="Q292" s="85"/>
      <c r="R292" s="85"/>
      <c r="S292" s="85"/>
      <c r="T292" s="85"/>
      <c r="U292" s="94"/>
      <c r="V292" s="95"/>
      <c r="W292" s="95"/>
      <c r="X292" s="95"/>
      <c r="Y292" s="95"/>
      <c r="Z292" s="95"/>
      <c r="AA292" s="95"/>
      <c r="AB292" s="96"/>
      <c r="AC292" s="96"/>
      <c r="AD292" s="95"/>
      <c r="AE292" s="95"/>
      <c r="AF292" s="95"/>
      <c r="AG292" s="96"/>
      <c r="AH292" s="96"/>
      <c r="AI292" s="97"/>
      <c r="AJ292" s="6"/>
      <c r="AK292" s="38"/>
      <c r="AL292" s="6"/>
      <c r="AM292" s="6"/>
      <c r="AN292" s="6"/>
      <c r="AO292" s="6"/>
      <c r="AP292" s="6"/>
    </row>
    <row r="293" spans="1:42" ht="24.65" customHeight="1" x14ac:dyDescent="0.35">
      <c r="A293" s="80"/>
      <c r="B293" s="6"/>
      <c r="C293" s="12"/>
      <c r="D293" s="84" t="str" cm="1">
        <f t="array" ref="D293">IF(ISERROR(INDEX(I_LoE_Hierachy_ID,MATCH($H293,LEFT(I_LoE_Hierachy_L2Name,255),0))),"",INDEX(I_LoE_Hierachy_ID,MATCH($H293,LEFT(I_LoE_Hierachy_L2Name,255),0)))</f>
        <v/>
      </c>
      <c r="E293" s="84" t="str" cm="1">
        <f t="array" ref="E293">IF(ISERROR(INDEX(I_LoE_Hierachy_Case,MATCH($H293,LEFT(I_LoE_Hierachy_L2Name,255),0))),"",INDEX(I_LoE_Hierachy_Case,MATCH($H293,LEFT(I_LoE_Hierachy_L2Name,255),0)))</f>
        <v/>
      </c>
      <c r="F293" s="85"/>
      <c r="G293" s="84" t="str" cm="1">
        <f t="array" ref="G293">IF(ISERROR(INDEX(I_LoE_Hierachy_L2_Function,MATCH($H293,LEFT(I_LoE_Hierachy_L2Name,255),0))),"",INDEX(I_LoE_Hierachy_L2_Function,MATCH($H293,LEFT(I_LoE_Hierachy_L2Name,255),0)))</f>
        <v/>
      </c>
      <c r="H293" s="84"/>
      <c r="I293" s="84"/>
      <c r="J293" s="84"/>
      <c r="K293" s="208"/>
      <c r="L293" s="85"/>
      <c r="M293" s="85"/>
      <c r="N293" s="85"/>
      <c r="O293" s="85"/>
      <c r="P293" s="85"/>
      <c r="Q293" s="85"/>
      <c r="R293" s="85"/>
      <c r="S293" s="85"/>
      <c r="T293" s="85"/>
      <c r="U293" s="94"/>
      <c r="V293" s="95"/>
      <c r="W293" s="95"/>
      <c r="X293" s="95"/>
      <c r="Y293" s="95"/>
      <c r="Z293" s="95"/>
      <c r="AA293" s="95"/>
      <c r="AB293" s="96"/>
      <c r="AC293" s="96"/>
      <c r="AD293" s="95"/>
      <c r="AE293" s="95"/>
      <c r="AF293" s="95"/>
      <c r="AG293" s="96"/>
      <c r="AH293" s="96"/>
      <c r="AI293" s="97"/>
      <c r="AJ293" s="6"/>
      <c r="AK293" s="38"/>
      <c r="AL293" s="6"/>
      <c r="AM293" s="6"/>
      <c r="AN293" s="6"/>
      <c r="AO293" s="6"/>
      <c r="AP293" s="6"/>
    </row>
    <row r="294" spans="1:42" ht="24.65" customHeight="1" x14ac:dyDescent="0.35">
      <c r="A294" s="80"/>
      <c r="B294" s="6"/>
      <c r="C294" s="12"/>
      <c r="D294" s="84" t="str" cm="1">
        <f t="array" ref="D294">IF(ISERROR(INDEX(I_LoE_Hierachy_ID,MATCH($H294,LEFT(I_LoE_Hierachy_L2Name,255),0))),"",INDEX(I_LoE_Hierachy_ID,MATCH($H294,LEFT(I_LoE_Hierachy_L2Name,255),0)))</f>
        <v/>
      </c>
      <c r="E294" s="84" t="str" cm="1">
        <f t="array" ref="E294">IF(ISERROR(INDEX(I_LoE_Hierachy_Case,MATCH($H294,LEFT(I_LoE_Hierachy_L2Name,255),0))),"",INDEX(I_LoE_Hierachy_Case,MATCH($H294,LEFT(I_LoE_Hierachy_L2Name,255),0)))</f>
        <v/>
      </c>
      <c r="F294" s="85"/>
      <c r="G294" s="84" t="str" cm="1">
        <f t="array" ref="G294">IF(ISERROR(INDEX(I_LoE_Hierachy_L2_Function,MATCH($H294,LEFT(I_LoE_Hierachy_L2Name,255),0))),"",INDEX(I_LoE_Hierachy_L2_Function,MATCH($H294,LEFT(I_LoE_Hierachy_L2Name,255),0)))</f>
        <v/>
      </c>
      <c r="H294" s="84"/>
      <c r="I294" s="84"/>
      <c r="J294" s="84"/>
      <c r="K294" s="208"/>
      <c r="L294" s="85"/>
      <c r="M294" s="85"/>
      <c r="N294" s="85"/>
      <c r="O294" s="85"/>
      <c r="P294" s="85"/>
      <c r="Q294" s="85"/>
      <c r="R294" s="85"/>
      <c r="S294" s="85"/>
      <c r="T294" s="85"/>
      <c r="U294" s="94"/>
      <c r="V294" s="95"/>
      <c r="W294" s="95"/>
      <c r="X294" s="95"/>
      <c r="Y294" s="95"/>
      <c r="Z294" s="95"/>
      <c r="AA294" s="95"/>
      <c r="AB294" s="96"/>
      <c r="AC294" s="96"/>
      <c r="AD294" s="95"/>
      <c r="AE294" s="95"/>
      <c r="AF294" s="95"/>
      <c r="AG294" s="96"/>
      <c r="AH294" s="96"/>
      <c r="AI294" s="97"/>
      <c r="AJ294" s="6"/>
      <c r="AK294" s="38"/>
      <c r="AL294" s="6"/>
      <c r="AM294" s="6"/>
      <c r="AN294" s="6"/>
      <c r="AO294" s="6"/>
      <c r="AP294" s="6"/>
    </row>
    <row r="295" spans="1:42" ht="24.65" customHeight="1" x14ac:dyDescent="0.35">
      <c r="A295" s="80"/>
      <c r="B295" s="6"/>
      <c r="C295" s="12"/>
      <c r="D295" s="84" t="str" cm="1">
        <f t="array" ref="D295">IF(ISERROR(INDEX(I_LoE_Hierachy_ID,MATCH($H295,LEFT(I_LoE_Hierachy_L2Name,255),0))),"",INDEX(I_LoE_Hierachy_ID,MATCH($H295,LEFT(I_LoE_Hierachy_L2Name,255),0)))</f>
        <v/>
      </c>
      <c r="E295" s="84" t="str" cm="1">
        <f t="array" ref="E295">IF(ISERROR(INDEX(I_LoE_Hierachy_Case,MATCH($H295,LEFT(I_LoE_Hierachy_L2Name,255),0))),"",INDEX(I_LoE_Hierachy_Case,MATCH($H295,LEFT(I_LoE_Hierachy_L2Name,255),0)))</f>
        <v/>
      </c>
      <c r="F295" s="85"/>
      <c r="G295" s="84" t="str" cm="1">
        <f t="array" ref="G295">IF(ISERROR(INDEX(I_LoE_Hierachy_L2_Function,MATCH($H295,LEFT(I_LoE_Hierachy_L2Name,255),0))),"",INDEX(I_LoE_Hierachy_L2_Function,MATCH($H295,LEFT(I_LoE_Hierachy_L2Name,255),0)))</f>
        <v/>
      </c>
      <c r="H295" s="84"/>
      <c r="I295" s="84"/>
      <c r="J295" s="84"/>
      <c r="K295" s="208"/>
      <c r="L295" s="85"/>
      <c r="M295" s="85"/>
      <c r="N295" s="85"/>
      <c r="O295" s="85"/>
      <c r="P295" s="85"/>
      <c r="Q295" s="85"/>
      <c r="R295" s="85"/>
      <c r="S295" s="85"/>
      <c r="T295" s="85"/>
      <c r="U295" s="94"/>
      <c r="V295" s="95"/>
      <c r="W295" s="95"/>
      <c r="X295" s="95"/>
      <c r="Y295" s="95"/>
      <c r="Z295" s="95"/>
      <c r="AA295" s="95"/>
      <c r="AB295" s="96"/>
      <c r="AC295" s="96"/>
      <c r="AD295" s="95"/>
      <c r="AE295" s="95"/>
      <c r="AF295" s="95"/>
      <c r="AG295" s="96"/>
      <c r="AH295" s="96"/>
      <c r="AI295" s="97"/>
      <c r="AJ295" s="6"/>
      <c r="AK295" s="38"/>
      <c r="AL295" s="6"/>
      <c r="AM295" s="6"/>
      <c r="AN295" s="6"/>
      <c r="AO295" s="6"/>
      <c r="AP295" s="6"/>
    </row>
    <row r="296" spans="1:42" ht="24.65" customHeight="1" x14ac:dyDescent="0.35">
      <c r="A296" s="80"/>
      <c r="B296" s="6"/>
      <c r="C296" s="12"/>
      <c r="D296" s="84" t="str" cm="1">
        <f t="array" ref="D296">IF(ISERROR(INDEX(I_LoE_Hierachy_ID,MATCH($H296,LEFT(I_LoE_Hierachy_L2Name,255),0))),"",INDEX(I_LoE_Hierachy_ID,MATCH($H296,LEFT(I_LoE_Hierachy_L2Name,255),0)))</f>
        <v/>
      </c>
      <c r="E296" s="84" t="str" cm="1">
        <f t="array" ref="E296">IF(ISERROR(INDEX(I_LoE_Hierachy_Case,MATCH($H296,LEFT(I_LoE_Hierachy_L2Name,255),0))),"",INDEX(I_LoE_Hierachy_Case,MATCH($H296,LEFT(I_LoE_Hierachy_L2Name,255),0)))</f>
        <v/>
      </c>
      <c r="F296" s="85"/>
      <c r="G296" s="84" t="str" cm="1">
        <f t="array" ref="G296">IF(ISERROR(INDEX(I_LoE_Hierachy_L2_Function,MATCH($H296,LEFT(I_LoE_Hierachy_L2Name,255),0))),"",INDEX(I_LoE_Hierachy_L2_Function,MATCH($H296,LEFT(I_LoE_Hierachy_L2Name,255),0)))</f>
        <v/>
      </c>
      <c r="H296" s="84"/>
      <c r="I296" s="84"/>
      <c r="J296" s="84"/>
      <c r="K296" s="208"/>
      <c r="L296" s="85"/>
      <c r="M296" s="85"/>
      <c r="N296" s="85"/>
      <c r="O296" s="85"/>
      <c r="P296" s="85"/>
      <c r="Q296" s="85"/>
      <c r="R296" s="85"/>
      <c r="S296" s="85"/>
      <c r="T296" s="85"/>
      <c r="U296" s="94"/>
      <c r="V296" s="95"/>
      <c r="W296" s="95"/>
      <c r="X296" s="95"/>
      <c r="Y296" s="95"/>
      <c r="Z296" s="95"/>
      <c r="AA296" s="95"/>
      <c r="AB296" s="96"/>
      <c r="AC296" s="96"/>
      <c r="AD296" s="95"/>
      <c r="AE296" s="95"/>
      <c r="AF296" s="95"/>
      <c r="AG296" s="96"/>
      <c r="AH296" s="96"/>
      <c r="AI296" s="97"/>
      <c r="AJ296" s="6"/>
      <c r="AK296" s="38"/>
      <c r="AL296" s="6"/>
      <c r="AM296" s="6"/>
      <c r="AN296" s="6"/>
      <c r="AO296" s="6"/>
      <c r="AP296" s="6"/>
    </row>
    <row r="297" spans="1:42" ht="24.65" customHeight="1" x14ac:dyDescent="0.35">
      <c r="A297" s="80"/>
      <c r="B297" s="6"/>
      <c r="C297" s="12"/>
      <c r="D297" s="84" t="str" cm="1">
        <f t="array" ref="D297">IF(ISERROR(INDEX(I_LoE_Hierachy_ID,MATCH($H297,LEFT(I_LoE_Hierachy_L2Name,255),0))),"",INDEX(I_LoE_Hierachy_ID,MATCH($H297,LEFT(I_LoE_Hierachy_L2Name,255),0)))</f>
        <v/>
      </c>
      <c r="E297" s="84" t="str" cm="1">
        <f t="array" ref="E297">IF(ISERROR(INDEX(I_LoE_Hierachy_Case,MATCH($H297,LEFT(I_LoE_Hierachy_L2Name,255),0))),"",INDEX(I_LoE_Hierachy_Case,MATCH($H297,LEFT(I_LoE_Hierachy_L2Name,255),0)))</f>
        <v/>
      </c>
      <c r="F297" s="85"/>
      <c r="G297" s="84" t="str" cm="1">
        <f t="array" ref="G297">IF(ISERROR(INDEX(I_LoE_Hierachy_L2_Function,MATCH($H297,LEFT(I_LoE_Hierachy_L2Name,255),0))),"",INDEX(I_LoE_Hierachy_L2_Function,MATCH($H297,LEFT(I_LoE_Hierachy_L2Name,255),0)))</f>
        <v/>
      </c>
      <c r="H297" s="84"/>
      <c r="I297" s="84"/>
      <c r="J297" s="84"/>
      <c r="K297" s="208"/>
      <c r="L297" s="85"/>
      <c r="M297" s="85"/>
      <c r="N297" s="85"/>
      <c r="O297" s="85"/>
      <c r="P297" s="85"/>
      <c r="Q297" s="85"/>
      <c r="R297" s="85"/>
      <c r="S297" s="85"/>
      <c r="T297" s="85"/>
      <c r="U297" s="94"/>
      <c r="V297" s="95"/>
      <c r="W297" s="95"/>
      <c r="X297" s="95"/>
      <c r="Y297" s="95"/>
      <c r="Z297" s="95"/>
      <c r="AA297" s="95"/>
      <c r="AB297" s="96"/>
      <c r="AC297" s="96"/>
      <c r="AD297" s="95"/>
      <c r="AE297" s="95"/>
      <c r="AF297" s="95"/>
      <c r="AG297" s="96"/>
      <c r="AH297" s="96"/>
      <c r="AI297" s="97"/>
      <c r="AJ297" s="6"/>
      <c r="AK297" s="38"/>
      <c r="AL297" s="6"/>
      <c r="AM297" s="6"/>
      <c r="AN297" s="6"/>
      <c r="AO297" s="6"/>
      <c r="AP297" s="6"/>
    </row>
    <row r="298" spans="1:42" ht="24.65" customHeight="1" x14ac:dyDescent="0.35">
      <c r="A298" s="80"/>
      <c r="B298" s="6"/>
      <c r="C298" s="12"/>
      <c r="D298" s="84" t="str" cm="1">
        <f t="array" ref="D298">IF(ISERROR(INDEX(I_LoE_Hierachy_ID,MATCH($H298,LEFT(I_LoE_Hierachy_L2Name,255),0))),"",INDEX(I_LoE_Hierachy_ID,MATCH($H298,LEFT(I_LoE_Hierachy_L2Name,255),0)))</f>
        <v/>
      </c>
      <c r="E298" s="84" t="str" cm="1">
        <f t="array" ref="E298">IF(ISERROR(INDEX(I_LoE_Hierachy_Case,MATCH($H298,LEFT(I_LoE_Hierachy_L2Name,255),0))),"",INDEX(I_LoE_Hierachy_Case,MATCH($H298,LEFT(I_LoE_Hierachy_L2Name,255),0)))</f>
        <v/>
      </c>
      <c r="F298" s="85"/>
      <c r="G298" s="84" t="str" cm="1">
        <f t="array" ref="G298">IF(ISERROR(INDEX(I_LoE_Hierachy_L2_Function,MATCH($H298,LEFT(I_LoE_Hierachy_L2Name,255),0))),"",INDEX(I_LoE_Hierachy_L2_Function,MATCH($H298,LEFT(I_LoE_Hierachy_L2Name,255),0)))</f>
        <v/>
      </c>
      <c r="H298" s="84"/>
      <c r="I298" s="84"/>
      <c r="J298" s="84"/>
      <c r="K298" s="208"/>
      <c r="L298" s="85"/>
      <c r="M298" s="85"/>
      <c r="N298" s="85"/>
      <c r="O298" s="85"/>
      <c r="P298" s="85"/>
      <c r="Q298" s="85"/>
      <c r="R298" s="85"/>
      <c r="S298" s="85"/>
      <c r="T298" s="85"/>
      <c r="U298" s="94"/>
      <c r="V298" s="95"/>
      <c r="W298" s="95"/>
      <c r="X298" s="95"/>
      <c r="Y298" s="95"/>
      <c r="Z298" s="95"/>
      <c r="AA298" s="95"/>
      <c r="AB298" s="96"/>
      <c r="AC298" s="96"/>
      <c r="AD298" s="95"/>
      <c r="AE298" s="95"/>
      <c r="AF298" s="95"/>
      <c r="AG298" s="96"/>
      <c r="AH298" s="96"/>
      <c r="AI298" s="97"/>
      <c r="AJ298" s="6"/>
      <c r="AK298" s="38"/>
      <c r="AL298" s="6"/>
      <c r="AM298" s="6"/>
      <c r="AN298" s="6"/>
      <c r="AO298" s="6"/>
      <c r="AP298" s="6"/>
    </row>
    <row r="299" spans="1:42" ht="24.65" customHeight="1" x14ac:dyDescent="0.35">
      <c r="A299" s="80"/>
      <c r="B299" s="6"/>
      <c r="C299" s="12"/>
      <c r="D299" s="84" t="str" cm="1">
        <f t="array" ref="D299">IF(ISERROR(INDEX(I_LoE_Hierachy_ID,MATCH($H299,LEFT(I_LoE_Hierachy_L2Name,255),0))),"",INDEX(I_LoE_Hierachy_ID,MATCH($H299,LEFT(I_LoE_Hierachy_L2Name,255),0)))</f>
        <v/>
      </c>
      <c r="E299" s="84" t="str" cm="1">
        <f t="array" ref="E299">IF(ISERROR(INDEX(I_LoE_Hierachy_Case,MATCH($H299,LEFT(I_LoE_Hierachy_L2Name,255),0))),"",INDEX(I_LoE_Hierachy_Case,MATCH($H299,LEFT(I_LoE_Hierachy_L2Name,255),0)))</f>
        <v/>
      </c>
      <c r="F299" s="85"/>
      <c r="G299" s="84" t="str" cm="1">
        <f t="array" ref="G299">IF(ISERROR(INDEX(I_LoE_Hierachy_L2_Function,MATCH($H299,LEFT(I_LoE_Hierachy_L2Name,255),0))),"",INDEX(I_LoE_Hierachy_L2_Function,MATCH($H299,LEFT(I_LoE_Hierachy_L2Name,255),0)))</f>
        <v/>
      </c>
      <c r="H299" s="84"/>
      <c r="I299" s="84"/>
      <c r="J299" s="84"/>
      <c r="K299" s="208"/>
      <c r="L299" s="85"/>
      <c r="M299" s="85"/>
      <c r="N299" s="85"/>
      <c r="O299" s="85"/>
      <c r="P299" s="85"/>
      <c r="Q299" s="85"/>
      <c r="R299" s="85"/>
      <c r="S299" s="85"/>
      <c r="T299" s="85"/>
      <c r="U299" s="94"/>
      <c r="V299" s="95"/>
      <c r="W299" s="95"/>
      <c r="X299" s="95"/>
      <c r="Y299" s="95"/>
      <c r="Z299" s="95"/>
      <c r="AA299" s="95"/>
      <c r="AB299" s="96"/>
      <c r="AC299" s="96"/>
      <c r="AD299" s="95"/>
      <c r="AE299" s="95"/>
      <c r="AF299" s="95"/>
      <c r="AG299" s="96"/>
      <c r="AH299" s="96"/>
      <c r="AI299" s="97"/>
      <c r="AJ299" s="6"/>
      <c r="AK299" s="38"/>
      <c r="AL299" s="6"/>
      <c r="AM299" s="6"/>
      <c r="AN299" s="6"/>
      <c r="AO299" s="6"/>
      <c r="AP299" s="6"/>
    </row>
    <row r="300" spans="1:42" ht="24.65" customHeight="1" x14ac:dyDescent="0.35">
      <c r="A300" s="80"/>
      <c r="B300" s="6"/>
      <c r="C300" s="12"/>
      <c r="D300" s="84" t="str" cm="1">
        <f t="array" ref="D300">IF(ISERROR(INDEX(I_LoE_Hierachy_ID,MATCH($H300,LEFT(I_LoE_Hierachy_L2Name,255),0))),"",INDEX(I_LoE_Hierachy_ID,MATCH($H300,LEFT(I_LoE_Hierachy_L2Name,255),0)))</f>
        <v/>
      </c>
      <c r="E300" s="84" t="str" cm="1">
        <f t="array" ref="E300">IF(ISERROR(INDEX(I_LoE_Hierachy_Case,MATCH($H300,LEFT(I_LoE_Hierachy_L2Name,255),0))),"",INDEX(I_LoE_Hierachy_Case,MATCH($H300,LEFT(I_LoE_Hierachy_L2Name,255),0)))</f>
        <v/>
      </c>
      <c r="F300" s="85"/>
      <c r="G300" s="84" t="str" cm="1">
        <f t="array" ref="G300">IF(ISERROR(INDEX(I_LoE_Hierachy_L2_Function,MATCH($H300,LEFT(I_LoE_Hierachy_L2Name,255),0))),"",INDEX(I_LoE_Hierachy_L2_Function,MATCH($H300,LEFT(I_LoE_Hierachy_L2Name,255),0)))</f>
        <v/>
      </c>
      <c r="H300" s="84"/>
      <c r="I300" s="84"/>
      <c r="J300" s="84"/>
      <c r="K300" s="208"/>
      <c r="L300" s="85"/>
      <c r="M300" s="85"/>
      <c r="N300" s="85"/>
      <c r="O300" s="85"/>
      <c r="P300" s="85"/>
      <c r="Q300" s="85"/>
      <c r="R300" s="85"/>
      <c r="S300" s="85"/>
      <c r="T300" s="85"/>
      <c r="U300" s="94"/>
      <c r="V300" s="95"/>
      <c r="W300" s="95"/>
      <c r="X300" s="95"/>
      <c r="Y300" s="95"/>
      <c r="Z300" s="95"/>
      <c r="AA300" s="95"/>
      <c r="AB300" s="96"/>
      <c r="AC300" s="96"/>
      <c r="AD300" s="95"/>
      <c r="AE300" s="95"/>
      <c r="AF300" s="95"/>
      <c r="AG300" s="96"/>
      <c r="AH300" s="96"/>
      <c r="AI300" s="97"/>
      <c r="AJ300" s="6"/>
      <c r="AK300" s="38"/>
      <c r="AL300" s="6"/>
      <c r="AM300" s="6"/>
      <c r="AN300" s="6"/>
      <c r="AO300" s="6"/>
      <c r="AP300" s="6"/>
    </row>
    <row r="301" spans="1:42" ht="24.65" customHeight="1" x14ac:dyDescent="0.35">
      <c r="A301" s="80"/>
      <c r="B301" s="6"/>
      <c r="C301" s="12"/>
      <c r="D301" s="84" t="str" cm="1">
        <f t="array" ref="D301">IF(ISERROR(INDEX(I_LoE_Hierachy_ID,MATCH($H301,LEFT(I_LoE_Hierachy_L2Name,255),0))),"",INDEX(I_LoE_Hierachy_ID,MATCH($H301,LEFT(I_LoE_Hierachy_L2Name,255),0)))</f>
        <v/>
      </c>
      <c r="E301" s="84" t="str" cm="1">
        <f t="array" ref="E301">IF(ISERROR(INDEX(I_LoE_Hierachy_Case,MATCH($H301,LEFT(I_LoE_Hierachy_L2Name,255),0))),"",INDEX(I_LoE_Hierachy_Case,MATCH($H301,LEFT(I_LoE_Hierachy_L2Name,255),0)))</f>
        <v/>
      </c>
      <c r="F301" s="85"/>
      <c r="G301" s="84" t="str" cm="1">
        <f t="array" ref="G301">IF(ISERROR(INDEX(I_LoE_Hierachy_L2_Function,MATCH($H301,LEFT(I_LoE_Hierachy_L2Name,255),0))),"",INDEX(I_LoE_Hierachy_L2_Function,MATCH($H301,LEFT(I_LoE_Hierachy_L2Name,255),0)))</f>
        <v/>
      </c>
      <c r="H301" s="84"/>
      <c r="I301" s="84"/>
      <c r="J301" s="84"/>
      <c r="K301" s="208"/>
      <c r="L301" s="85"/>
      <c r="M301" s="85"/>
      <c r="N301" s="85"/>
      <c r="O301" s="85"/>
      <c r="P301" s="85"/>
      <c r="Q301" s="85"/>
      <c r="R301" s="85"/>
      <c r="S301" s="85"/>
      <c r="T301" s="85"/>
      <c r="U301" s="94"/>
      <c r="V301" s="95"/>
      <c r="W301" s="95"/>
      <c r="X301" s="95"/>
      <c r="Y301" s="95"/>
      <c r="Z301" s="95"/>
      <c r="AA301" s="95"/>
      <c r="AB301" s="96"/>
      <c r="AC301" s="96"/>
      <c r="AD301" s="95"/>
      <c r="AE301" s="95"/>
      <c r="AF301" s="95"/>
      <c r="AG301" s="96"/>
      <c r="AH301" s="96"/>
      <c r="AI301" s="97"/>
      <c r="AJ301" s="6"/>
      <c r="AK301" s="38"/>
      <c r="AL301" s="6"/>
      <c r="AM301" s="6"/>
      <c r="AN301" s="6"/>
      <c r="AO301" s="6"/>
      <c r="AP301" s="6"/>
    </row>
    <row r="302" spans="1:42" ht="24.65" customHeight="1" x14ac:dyDescent="0.35">
      <c r="A302" s="80"/>
      <c r="B302" s="6"/>
      <c r="C302" s="12"/>
      <c r="D302" s="84" t="str" cm="1">
        <f t="array" ref="D302">IF(ISERROR(INDEX(I_LoE_Hierachy_ID,MATCH($H302,LEFT(I_LoE_Hierachy_L2Name,255),0))),"",INDEX(I_LoE_Hierachy_ID,MATCH($H302,LEFT(I_LoE_Hierachy_L2Name,255),0)))</f>
        <v/>
      </c>
      <c r="E302" s="84" t="str" cm="1">
        <f t="array" ref="E302">IF(ISERROR(INDEX(I_LoE_Hierachy_Case,MATCH($H302,LEFT(I_LoE_Hierachy_L2Name,255),0))),"",INDEX(I_LoE_Hierachy_Case,MATCH($H302,LEFT(I_LoE_Hierachy_L2Name,255),0)))</f>
        <v/>
      </c>
      <c r="F302" s="85"/>
      <c r="G302" s="84" t="str" cm="1">
        <f t="array" ref="G302">IF(ISERROR(INDEX(I_LoE_Hierachy_L2_Function,MATCH($H302,LEFT(I_LoE_Hierachy_L2Name,255),0))),"",INDEX(I_LoE_Hierachy_L2_Function,MATCH($H302,LEFT(I_LoE_Hierachy_L2Name,255),0)))</f>
        <v/>
      </c>
      <c r="H302" s="84"/>
      <c r="I302" s="84"/>
      <c r="J302" s="84"/>
      <c r="K302" s="208"/>
      <c r="L302" s="85"/>
      <c r="M302" s="85"/>
      <c r="N302" s="85"/>
      <c r="O302" s="85"/>
      <c r="P302" s="85"/>
      <c r="Q302" s="85"/>
      <c r="R302" s="85"/>
      <c r="S302" s="85"/>
      <c r="T302" s="85"/>
      <c r="U302" s="94"/>
      <c r="V302" s="95"/>
      <c r="W302" s="95"/>
      <c r="X302" s="95"/>
      <c r="Y302" s="95"/>
      <c r="Z302" s="95"/>
      <c r="AA302" s="95"/>
      <c r="AB302" s="96"/>
      <c r="AC302" s="96"/>
      <c r="AD302" s="95"/>
      <c r="AE302" s="95"/>
      <c r="AF302" s="95"/>
      <c r="AG302" s="96"/>
      <c r="AH302" s="96"/>
      <c r="AI302" s="97"/>
      <c r="AJ302" s="6"/>
      <c r="AK302" s="38"/>
      <c r="AL302" s="6"/>
      <c r="AM302" s="6"/>
      <c r="AN302" s="6"/>
      <c r="AO302" s="6"/>
      <c r="AP302" s="6"/>
    </row>
    <row r="303" spans="1:42" ht="24.65" customHeight="1" x14ac:dyDescent="0.35">
      <c r="A303" s="80"/>
      <c r="B303" s="6"/>
      <c r="C303" s="12"/>
      <c r="D303" s="84" t="str" cm="1">
        <f t="array" ref="D303">IF(ISERROR(INDEX(I_LoE_Hierachy_ID,MATCH($H303,LEFT(I_LoE_Hierachy_L2Name,255),0))),"",INDEX(I_LoE_Hierachy_ID,MATCH($H303,LEFT(I_LoE_Hierachy_L2Name,255),0)))</f>
        <v/>
      </c>
      <c r="E303" s="84" t="str" cm="1">
        <f t="array" ref="E303">IF(ISERROR(INDEX(I_LoE_Hierachy_Case,MATCH($H303,LEFT(I_LoE_Hierachy_L2Name,255),0))),"",INDEX(I_LoE_Hierachy_Case,MATCH($H303,LEFT(I_LoE_Hierachy_L2Name,255),0)))</f>
        <v/>
      </c>
      <c r="F303" s="85"/>
      <c r="G303" s="84" t="str" cm="1">
        <f t="array" ref="G303">IF(ISERROR(INDEX(I_LoE_Hierachy_L2_Function,MATCH($H303,LEFT(I_LoE_Hierachy_L2Name,255),0))),"",INDEX(I_LoE_Hierachy_L2_Function,MATCH($H303,LEFT(I_LoE_Hierachy_L2Name,255),0)))</f>
        <v/>
      </c>
      <c r="H303" s="84"/>
      <c r="I303" s="84"/>
      <c r="J303" s="84"/>
      <c r="K303" s="208"/>
      <c r="L303" s="85"/>
      <c r="M303" s="85"/>
      <c r="N303" s="85"/>
      <c r="O303" s="85"/>
      <c r="P303" s="85"/>
      <c r="Q303" s="85"/>
      <c r="R303" s="85"/>
      <c r="S303" s="85"/>
      <c r="T303" s="85"/>
      <c r="U303" s="94"/>
      <c r="V303" s="95"/>
      <c r="W303" s="95"/>
      <c r="X303" s="95"/>
      <c r="Y303" s="95"/>
      <c r="Z303" s="95"/>
      <c r="AA303" s="95"/>
      <c r="AB303" s="96"/>
      <c r="AC303" s="96"/>
      <c r="AD303" s="95"/>
      <c r="AE303" s="95"/>
      <c r="AF303" s="95"/>
      <c r="AG303" s="96"/>
      <c r="AH303" s="96"/>
      <c r="AI303" s="97"/>
      <c r="AJ303" s="6"/>
      <c r="AK303" s="38"/>
      <c r="AL303" s="6"/>
      <c r="AM303" s="6"/>
      <c r="AN303" s="6"/>
      <c r="AO303" s="6"/>
      <c r="AP303" s="6"/>
    </row>
    <row r="304" spans="1:42" ht="24.65" customHeight="1" x14ac:dyDescent="0.35">
      <c r="A304" s="80"/>
      <c r="B304" s="6"/>
      <c r="C304" s="12"/>
      <c r="D304" s="84" t="str" cm="1">
        <f t="array" ref="D304">IF(ISERROR(INDEX(I_LoE_Hierachy_ID,MATCH($H304,LEFT(I_LoE_Hierachy_L2Name,255),0))),"",INDEX(I_LoE_Hierachy_ID,MATCH($H304,LEFT(I_LoE_Hierachy_L2Name,255),0)))</f>
        <v/>
      </c>
      <c r="E304" s="84" t="str" cm="1">
        <f t="array" ref="E304">IF(ISERROR(INDEX(I_LoE_Hierachy_Case,MATCH($H304,LEFT(I_LoE_Hierachy_L2Name,255),0))),"",INDEX(I_LoE_Hierachy_Case,MATCH($H304,LEFT(I_LoE_Hierachy_L2Name,255),0)))</f>
        <v/>
      </c>
      <c r="F304" s="85"/>
      <c r="G304" s="84" t="str" cm="1">
        <f t="array" ref="G304">IF(ISERROR(INDEX(I_LoE_Hierachy_L2_Function,MATCH($H304,LEFT(I_LoE_Hierachy_L2Name,255),0))),"",INDEX(I_LoE_Hierachy_L2_Function,MATCH($H304,LEFT(I_LoE_Hierachy_L2Name,255),0)))</f>
        <v/>
      </c>
      <c r="H304" s="84"/>
      <c r="I304" s="84"/>
      <c r="J304" s="84"/>
      <c r="K304" s="208"/>
      <c r="L304" s="85"/>
      <c r="M304" s="85"/>
      <c r="N304" s="85"/>
      <c r="O304" s="85"/>
      <c r="P304" s="85"/>
      <c r="Q304" s="85"/>
      <c r="R304" s="85"/>
      <c r="S304" s="85"/>
      <c r="T304" s="85"/>
      <c r="U304" s="94"/>
      <c r="V304" s="95"/>
      <c r="W304" s="95"/>
      <c r="X304" s="95"/>
      <c r="Y304" s="95"/>
      <c r="Z304" s="95"/>
      <c r="AA304" s="95"/>
      <c r="AB304" s="96"/>
      <c r="AC304" s="96"/>
      <c r="AD304" s="95"/>
      <c r="AE304" s="95"/>
      <c r="AF304" s="95"/>
      <c r="AG304" s="96"/>
      <c r="AH304" s="96"/>
      <c r="AI304" s="97"/>
      <c r="AJ304" s="6"/>
      <c r="AK304" s="38"/>
      <c r="AL304" s="6"/>
      <c r="AM304" s="6"/>
      <c r="AN304" s="6"/>
      <c r="AO304" s="6"/>
      <c r="AP304" s="6"/>
    </row>
    <row r="305" spans="1:42" ht="24.65" customHeight="1" x14ac:dyDescent="0.35">
      <c r="A305" s="80"/>
      <c r="B305" s="6"/>
      <c r="C305" s="12"/>
      <c r="D305" s="84" t="str" cm="1">
        <f t="array" ref="D305">IF(ISERROR(INDEX(I_LoE_Hierachy_ID,MATCH($H305,LEFT(I_LoE_Hierachy_L2Name,255),0))),"",INDEX(I_LoE_Hierachy_ID,MATCH($H305,LEFT(I_LoE_Hierachy_L2Name,255),0)))</f>
        <v/>
      </c>
      <c r="E305" s="84" t="str" cm="1">
        <f t="array" ref="E305">IF(ISERROR(INDEX(I_LoE_Hierachy_Case,MATCH($H305,LEFT(I_LoE_Hierachy_L2Name,255),0))),"",INDEX(I_LoE_Hierachy_Case,MATCH($H305,LEFT(I_LoE_Hierachy_L2Name,255),0)))</f>
        <v/>
      </c>
      <c r="F305" s="85"/>
      <c r="G305" s="84" t="str" cm="1">
        <f t="array" ref="G305">IF(ISERROR(INDEX(I_LoE_Hierachy_L2_Function,MATCH($H305,LEFT(I_LoE_Hierachy_L2Name,255),0))),"",INDEX(I_LoE_Hierachy_L2_Function,MATCH($H305,LEFT(I_LoE_Hierachy_L2Name,255),0)))</f>
        <v/>
      </c>
      <c r="H305" s="84"/>
      <c r="I305" s="84"/>
      <c r="J305" s="84"/>
      <c r="K305" s="208"/>
      <c r="L305" s="85"/>
      <c r="M305" s="85"/>
      <c r="N305" s="85"/>
      <c r="O305" s="85"/>
      <c r="P305" s="85"/>
      <c r="Q305" s="85"/>
      <c r="R305" s="85"/>
      <c r="S305" s="85"/>
      <c r="T305" s="85"/>
      <c r="U305" s="94"/>
      <c r="V305" s="95"/>
      <c r="W305" s="95"/>
      <c r="X305" s="95"/>
      <c r="Y305" s="95"/>
      <c r="Z305" s="95"/>
      <c r="AA305" s="95"/>
      <c r="AB305" s="96"/>
      <c r="AC305" s="96"/>
      <c r="AD305" s="95"/>
      <c r="AE305" s="95"/>
      <c r="AF305" s="95"/>
      <c r="AG305" s="96"/>
      <c r="AH305" s="96"/>
      <c r="AI305" s="97"/>
      <c r="AJ305" s="6"/>
      <c r="AK305" s="38"/>
      <c r="AL305" s="6"/>
      <c r="AM305" s="6"/>
      <c r="AN305" s="6"/>
      <c r="AO305" s="6"/>
      <c r="AP305" s="6"/>
    </row>
    <row r="306" spans="1:42" ht="24.65" customHeight="1" x14ac:dyDescent="0.35">
      <c r="A306" s="80"/>
      <c r="B306" s="6"/>
      <c r="C306" s="12"/>
      <c r="D306" s="84" t="str" cm="1">
        <f t="array" ref="D306">IF(ISERROR(INDEX(I_LoE_Hierachy_ID,MATCH($H306,LEFT(I_LoE_Hierachy_L2Name,255),0))),"",INDEX(I_LoE_Hierachy_ID,MATCH($H306,LEFT(I_LoE_Hierachy_L2Name,255),0)))</f>
        <v/>
      </c>
      <c r="E306" s="84" t="str" cm="1">
        <f t="array" ref="E306">IF(ISERROR(INDEX(I_LoE_Hierachy_Case,MATCH($H306,LEFT(I_LoE_Hierachy_L2Name,255),0))),"",INDEX(I_LoE_Hierachy_Case,MATCH($H306,LEFT(I_LoE_Hierachy_L2Name,255),0)))</f>
        <v/>
      </c>
      <c r="F306" s="85"/>
      <c r="G306" s="84" t="str" cm="1">
        <f t="array" ref="G306">IF(ISERROR(INDEX(I_LoE_Hierachy_L2_Function,MATCH($H306,LEFT(I_LoE_Hierachy_L2Name,255),0))),"",INDEX(I_LoE_Hierachy_L2_Function,MATCH($H306,LEFT(I_LoE_Hierachy_L2Name,255),0)))</f>
        <v/>
      </c>
      <c r="H306" s="84"/>
      <c r="I306" s="84"/>
      <c r="J306" s="84"/>
      <c r="K306" s="208"/>
      <c r="L306" s="85"/>
      <c r="M306" s="85"/>
      <c r="N306" s="85"/>
      <c r="O306" s="85"/>
      <c r="P306" s="85"/>
      <c r="Q306" s="85"/>
      <c r="R306" s="85"/>
      <c r="S306" s="85"/>
      <c r="T306" s="85"/>
      <c r="U306" s="94"/>
      <c r="V306" s="95"/>
      <c r="W306" s="95"/>
      <c r="X306" s="95"/>
      <c r="Y306" s="95"/>
      <c r="Z306" s="95"/>
      <c r="AA306" s="95"/>
      <c r="AB306" s="96"/>
      <c r="AC306" s="96"/>
      <c r="AD306" s="95"/>
      <c r="AE306" s="95"/>
      <c r="AF306" s="95"/>
      <c r="AG306" s="96"/>
      <c r="AH306" s="96"/>
      <c r="AI306" s="97"/>
      <c r="AJ306" s="6"/>
      <c r="AK306" s="38"/>
      <c r="AL306" s="6"/>
      <c r="AM306" s="6"/>
      <c r="AN306" s="6"/>
      <c r="AO306" s="6"/>
      <c r="AP306" s="6"/>
    </row>
    <row r="307" spans="1:42" ht="24.65" customHeight="1" x14ac:dyDescent="0.35">
      <c r="A307" s="80"/>
      <c r="B307" s="6"/>
      <c r="C307" s="12"/>
      <c r="D307" s="84" t="str" cm="1">
        <f t="array" ref="D307">IF(ISERROR(INDEX(I_LoE_Hierachy_ID,MATCH($H307,LEFT(I_LoE_Hierachy_L2Name,255),0))),"",INDEX(I_LoE_Hierachy_ID,MATCH($H307,LEFT(I_LoE_Hierachy_L2Name,255),0)))</f>
        <v/>
      </c>
      <c r="E307" s="84" t="str" cm="1">
        <f t="array" ref="E307">IF(ISERROR(INDEX(I_LoE_Hierachy_Case,MATCH($H307,LEFT(I_LoE_Hierachy_L2Name,255),0))),"",INDEX(I_LoE_Hierachy_Case,MATCH($H307,LEFT(I_LoE_Hierachy_L2Name,255),0)))</f>
        <v/>
      </c>
      <c r="F307" s="85"/>
      <c r="G307" s="84" t="str" cm="1">
        <f t="array" ref="G307">IF(ISERROR(INDEX(I_LoE_Hierachy_L2_Function,MATCH($H307,LEFT(I_LoE_Hierachy_L2Name,255),0))),"",INDEX(I_LoE_Hierachy_L2_Function,MATCH($H307,LEFT(I_LoE_Hierachy_L2Name,255),0)))</f>
        <v/>
      </c>
      <c r="H307" s="84"/>
      <c r="I307" s="84"/>
      <c r="J307" s="84"/>
      <c r="K307" s="208"/>
      <c r="L307" s="85"/>
      <c r="M307" s="85"/>
      <c r="N307" s="85"/>
      <c r="O307" s="85"/>
      <c r="P307" s="85"/>
      <c r="Q307" s="85"/>
      <c r="R307" s="85"/>
      <c r="S307" s="85"/>
      <c r="T307" s="85"/>
      <c r="U307" s="94"/>
      <c r="V307" s="95"/>
      <c r="W307" s="95"/>
      <c r="X307" s="95"/>
      <c r="Y307" s="95"/>
      <c r="Z307" s="95"/>
      <c r="AA307" s="95"/>
      <c r="AB307" s="96"/>
      <c r="AC307" s="96"/>
      <c r="AD307" s="95"/>
      <c r="AE307" s="95"/>
      <c r="AF307" s="95"/>
      <c r="AG307" s="96"/>
      <c r="AH307" s="96"/>
      <c r="AI307" s="97"/>
      <c r="AJ307" s="6"/>
      <c r="AK307" s="38"/>
      <c r="AL307" s="6"/>
      <c r="AM307" s="6"/>
      <c r="AN307" s="6"/>
      <c r="AO307" s="6"/>
      <c r="AP307" s="6"/>
    </row>
    <row r="308" spans="1:42" ht="24.65" customHeight="1" x14ac:dyDescent="0.35">
      <c r="A308" s="80"/>
      <c r="B308" s="6"/>
      <c r="C308" s="12"/>
      <c r="D308" s="84" t="str" cm="1">
        <f t="array" ref="D308">IF(ISERROR(INDEX(I_LoE_Hierachy_ID,MATCH($H308,LEFT(I_LoE_Hierachy_L2Name,255),0))),"",INDEX(I_LoE_Hierachy_ID,MATCH($H308,LEFT(I_LoE_Hierachy_L2Name,255),0)))</f>
        <v/>
      </c>
      <c r="E308" s="84" t="str" cm="1">
        <f t="array" ref="E308">IF(ISERROR(INDEX(I_LoE_Hierachy_Case,MATCH($H308,LEFT(I_LoE_Hierachy_L2Name,255),0))),"",INDEX(I_LoE_Hierachy_Case,MATCH($H308,LEFT(I_LoE_Hierachy_L2Name,255),0)))</f>
        <v/>
      </c>
      <c r="F308" s="85"/>
      <c r="G308" s="84" t="str" cm="1">
        <f t="array" ref="G308">IF(ISERROR(INDEX(I_LoE_Hierachy_L2_Function,MATCH($H308,LEFT(I_LoE_Hierachy_L2Name,255),0))),"",INDEX(I_LoE_Hierachy_L2_Function,MATCH($H308,LEFT(I_LoE_Hierachy_L2Name,255),0)))</f>
        <v/>
      </c>
      <c r="H308" s="84"/>
      <c r="I308" s="84"/>
      <c r="J308" s="84"/>
      <c r="K308" s="208"/>
      <c r="L308" s="85"/>
      <c r="M308" s="85"/>
      <c r="N308" s="85"/>
      <c r="O308" s="85"/>
      <c r="P308" s="85"/>
      <c r="Q308" s="85"/>
      <c r="R308" s="85"/>
      <c r="S308" s="85"/>
      <c r="T308" s="85"/>
      <c r="U308" s="94"/>
      <c r="V308" s="95"/>
      <c r="W308" s="95"/>
      <c r="X308" s="95"/>
      <c r="Y308" s="95"/>
      <c r="Z308" s="95"/>
      <c r="AA308" s="95"/>
      <c r="AB308" s="96"/>
      <c r="AC308" s="96"/>
      <c r="AD308" s="95"/>
      <c r="AE308" s="95"/>
      <c r="AF308" s="95"/>
      <c r="AG308" s="96"/>
      <c r="AH308" s="96"/>
      <c r="AI308" s="97"/>
      <c r="AJ308" s="6"/>
      <c r="AK308" s="38"/>
      <c r="AL308" s="6"/>
      <c r="AM308" s="6"/>
      <c r="AN308" s="6"/>
      <c r="AO308" s="6"/>
      <c r="AP308" s="6"/>
    </row>
    <row r="309" spans="1:42" ht="24.65" customHeight="1" x14ac:dyDescent="0.35">
      <c r="A309" s="80"/>
      <c r="B309" s="6"/>
      <c r="C309" s="12"/>
      <c r="D309" s="84" t="str" cm="1">
        <f t="array" ref="D309">IF(ISERROR(INDEX(I_LoE_Hierachy_ID,MATCH($H309,LEFT(I_LoE_Hierachy_L2Name,255),0))),"",INDEX(I_LoE_Hierachy_ID,MATCH($H309,LEFT(I_LoE_Hierachy_L2Name,255),0)))</f>
        <v/>
      </c>
      <c r="E309" s="84" t="str" cm="1">
        <f t="array" ref="E309">IF(ISERROR(INDEX(I_LoE_Hierachy_Case,MATCH($H309,LEFT(I_LoE_Hierachy_L2Name,255),0))),"",INDEX(I_LoE_Hierachy_Case,MATCH($H309,LEFT(I_LoE_Hierachy_L2Name,255),0)))</f>
        <v/>
      </c>
      <c r="F309" s="85"/>
      <c r="G309" s="84" t="str" cm="1">
        <f t="array" ref="G309">IF(ISERROR(INDEX(I_LoE_Hierachy_L2_Function,MATCH($H309,LEFT(I_LoE_Hierachy_L2Name,255),0))),"",INDEX(I_LoE_Hierachy_L2_Function,MATCH($H309,LEFT(I_LoE_Hierachy_L2Name,255),0)))</f>
        <v/>
      </c>
      <c r="H309" s="84"/>
      <c r="I309" s="84"/>
      <c r="J309" s="84"/>
      <c r="K309" s="208"/>
      <c r="L309" s="85"/>
      <c r="M309" s="85"/>
      <c r="N309" s="85"/>
      <c r="O309" s="85"/>
      <c r="P309" s="85"/>
      <c r="Q309" s="85"/>
      <c r="R309" s="85"/>
      <c r="S309" s="85"/>
      <c r="T309" s="85"/>
      <c r="U309" s="94"/>
      <c r="V309" s="95"/>
      <c r="W309" s="95"/>
      <c r="X309" s="95"/>
      <c r="Y309" s="95"/>
      <c r="Z309" s="95"/>
      <c r="AA309" s="95"/>
      <c r="AB309" s="96"/>
      <c r="AC309" s="96"/>
      <c r="AD309" s="95"/>
      <c r="AE309" s="95"/>
      <c r="AF309" s="95"/>
      <c r="AG309" s="96"/>
      <c r="AH309" s="96"/>
      <c r="AI309" s="97"/>
      <c r="AJ309" s="6"/>
      <c r="AK309" s="38"/>
      <c r="AL309" s="6"/>
      <c r="AM309" s="6"/>
      <c r="AN309" s="6"/>
      <c r="AO309" s="6"/>
      <c r="AP309" s="6"/>
    </row>
    <row r="310" spans="1:42" ht="24.65" customHeight="1" x14ac:dyDescent="0.35">
      <c r="A310" s="80"/>
      <c r="B310" s="6"/>
      <c r="C310" s="12"/>
      <c r="D310" s="84" t="str" cm="1">
        <f t="array" ref="D310">IF(ISERROR(INDEX(I_LoE_Hierachy_ID,MATCH($H310,LEFT(I_LoE_Hierachy_L2Name,255),0))),"",INDEX(I_LoE_Hierachy_ID,MATCH($H310,LEFT(I_LoE_Hierachy_L2Name,255),0)))</f>
        <v/>
      </c>
      <c r="E310" s="84" t="str" cm="1">
        <f t="array" ref="E310">IF(ISERROR(INDEX(I_LoE_Hierachy_Case,MATCH($H310,LEFT(I_LoE_Hierachy_L2Name,255),0))),"",INDEX(I_LoE_Hierachy_Case,MATCH($H310,LEFT(I_LoE_Hierachy_L2Name,255),0)))</f>
        <v/>
      </c>
      <c r="F310" s="85"/>
      <c r="G310" s="84" t="str" cm="1">
        <f t="array" ref="G310">IF(ISERROR(INDEX(I_LoE_Hierachy_L2_Function,MATCH($H310,LEFT(I_LoE_Hierachy_L2Name,255),0))),"",INDEX(I_LoE_Hierachy_L2_Function,MATCH($H310,LEFT(I_LoE_Hierachy_L2Name,255),0)))</f>
        <v/>
      </c>
      <c r="H310" s="84"/>
      <c r="I310" s="84"/>
      <c r="J310" s="84"/>
      <c r="K310" s="208"/>
      <c r="L310" s="85"/>
      <c r="M310" s="85"/>
      <c r="N310" s="85"/>
      <c r="O310" s="85"/>
      <c r="P310" s="85"/>
      <c r="Q310" s="85"/>
      <c r="R310" s="85"/>
      <c r="S310" s="85"/>
      <c r="T310" s="85"/>
      <c r="U310" s="94"/>
      <c r="V310" s="95"/>
      <c r="W310" s="95"/>
      <c r="X310" s="95"/>
      <c r="Y310" s="95"/>
      <c r="Z310" s="95"/>
      <c r="AA310" s="95"/>
      <c r="AB310" s="96"/>
      <c r="AC310" s="96"/>
      <c r="AD310" s="95"/>
      <c r="AE310" s="95"/>
      <c r="AF310" s="95"/>
      <c r="AG310" s="96"/>
      <c r="AH310" s="96"/>
      <c r="AI310" s="97"/>
      <c r="AJ310" s="6"/>
      <c r="AK310" s="38"/>
      <c r="AL310" s="6"/>
      <c r="AM310" s="6"/>
      <c r="AN310" s="6"/>
      <c r="AO310" s="6"/>
      <c r="AP310" s="6"/>
    </row>
    <row r="311" spans="1:42" ht="24.65" customHeight="1" x14ac:dyDescent="0.35">
      <c r="A311" s="80"/>
      <c r="B311" s="6"/>
      <c r="C311" s="12"/>
      <c r="D311" s="84" t="str" cm="1">
        <f t="array" ref="D311">IF(ISERROR(INDEX(I_LoE_Hierachy_ID,MATCH($H311,LEFT(I_LoE_Hierachy_L2Name,255),0))),"",INDEX(I_LoE_Hierachy_ID,MATCH($H311,LEFT(I_LoE_Hierachy_L2Name,255),0)))</f>
        <v/>
      </c>
      <c r="E311" s="84" t="str" cm="1">
        <f t="array" ref="E311">IF(ISERROR(INDEX(I_LoE_Hierachy_Case,MATCH($H311,LEFT(I_LoE_Hierachy_L2Name,255),0))),"",INDEX(I_LoE_Hierachy_Case,MATCH($H311,LEFT(I_LoE_Hierachy_L2Name,255),0)))</f>
        <v/>
      </c>
      <c r="F311" s="85"/>
      <c r="G311" s="84" t="str" cm="1">
        <f t="array" ref="G311">IF(ISERROR(INDEX(I_LoE_Hierachy_L2_Function,MATCH($H311,LEFT(I_LoE_Hierachy_L2Name,255),0))),"",INDEX(I_LoE_Hierachy_L2_Function,MATCH($H311,LEFT(I_LoE_Hierachy_L2Name,255),0)))</f>
        <v/>
      </c>
      <c r="H311" s="84"/>
      <c r="I311" s="84"/>
      <c r="J311" s="84"/>
      <c r="K311" s="208"/>
      <c r="L311" s="85"/>
      <c r="M311" s="85"/>
      <c r="N311" s="85"/>
      <c r="O311" s="85"/>
      <c r="P311" s="85"/>
      <c r="Q311" s="85"/>
      <c r="R311" s="85"/>
      <c r="S311" s="85"/>
      <c r="T311" s="85"/>
      <c r="U311" s="94"/>
      <c r="V311" s="95"/>
      <c r="W311" s="95"/>
      <c r="X311" s="95"/>
      <c r="Y311" s="95"/>
      <c r="Z311" s="95"/>
      <c r="AA311" s="95"/>
      <c r="AB311" s="96"/>
      <c r="AC311" s="96"/>
      <c r="AD311" s="95"/>
      <c r="AE311" s="95"/>
      <c r="AF311" s="95"/>
      <c r="AG311" s="96"/>
      <c r="AH311" s="96"/>
      <c r="AI311" s="97"/>
      <c r="AJ311" s="6"/>
      <c r="AK311" s="38"/>
      <c r="AL311" s="6"/>
      <c r="AM311" s="6"/>
      <c r="AN311" s="6"/>
      <c r="AO311" s="6"/>
      <c r="AP311" s="6"/>
    </row>
    <row r="312" spans="1:42" ht="24.65" customHeight="1" x14ac:dyDescent="0.35">
      <c r="A312" s="80"/>
      <c r="B312" s="6"/>
      <c r="C312" s="12"/>
      <c r="D312" s="84" t="str" cm="1">
        <f t="array" ref="D312">IF(ISERROR(INDEX(I_LoE_Hierachy_ID,MATCH($H312,LEFT(I_LoE_Hierachy_L2Name,255),0))),"",INDEX(I_LoE_Hierachy_ID,MATCH($H312,LEFT(I_LoE_Hierachy_L2Name,255),0)))</f>
        <v/>
      </c>
      <c r="E312" s="84" t="str" cm="1">
        <f t="array" ref="E312">IF(ISERROR(INDEX(I_LoE_Hierachy_Case,MATCH($H312,LEFT(I_LoE_Hierachy_L2Name,255),0))),"",INDEX(I_LoE_Hierachy_Case,MATCH($H312,LEFT(I_LoE_Hierachy_L2Name,255),0)))</f>
        <v/>
      </c>
      <c r="F312" s="85"/>
      <c r="G312" s="84" t="str" cm="1">
        <f t="array" ref="G312">IF(ISERROR(INDEX(I_LoE_Hierachy_L2_Function,MATCH($H312,LEFT(I_LoE_Hierachy_L2Name,255),0))),"",INDEX(I_LoE_Hierachy_L2_Function,MATCH($H312,LEFT(I_LoE_Hierachy_L2Name,255),0)))</f>
        <v/>
      </c>
      <c r="H312" s="84"/>
      <c r="I312" s="84"/>
      <c r="J312" s="84"/>
      <c r="K312" s="208"/>
      <c r="L312" s="85"/>
      <c r="M312" s="85"/>
      <c r="N312" s="85"/>
      <c r="O312" s="85"/>
      <c r="P312" s="85"/>
      <c r="Q312" s="85"/>
      <c r="R312" s="85"/>
      <c r="S312" s="85"/>
      <c r="T312" s="85"/>
      <c r="U312" s="94"/>
      <c r="V312" s="95"/>
      <c r="W312" s="95"/>
      <c r="X312" s="95"/>
      <c r="Y312" s="95"/>
      <c r="Z312" s="95"/>
      <c r="AA312" s="95"/>
      <c r="AB312" s="96"/>
      <c r="AC312" s="96"/>
      <c r="AD312" s="95"/>
      <c r="AE312" s="95"/>
      <c r="AF312" s="95"/>
      <c r="AG312" s="96"/>
      <c r="AH312" s="96"/>
      <c r="AI312" s="97"/>
      <c r="AJ312" s="6"/>
      <c r="AK312" s="38"/>
      <c r="AL312" s="6"/>
      <c r="AM312" s="6"/>
      <c r="AN312" s="6"/>
      <c r="AO312" s="6"/>
      <c r="AP312" s="6"/>
    </row>
    <row r="313" spans="1:42" ht="24.65" customHeight="1" x14ac:dyDescent="0.35">
      <c r="A313" s="80"/>
      <c r="B313" s="6"/>
      <c r="C313" s="12"/>
      <c r="D313" s="84" t="str" cm="1">
        <f t="array" ref="D313">IF(ISERROR(INDEX(I_LoE_Hierachy_ID,MATCH($H313,LEFT(I_LoE_Hierachy_L2Name,255),0))),"",INDEX(I_LoE_Hierachy_ID,MATCH($H313,LEFT(I_LoE_Hierachy_L2Name,255),0)))</f>
        <v/>
      </c>
      <c r="E313" s="84" t="str" cm="1">
        <f t="array" ref="E313">IF(ISERROR(INDEX(I_LoE_Hierachy_Case,MATCH($H313,LEFT(I_LoE_Hierachy_L2Name,255),0))),"",INDEX(I_LoE_Hierachy_Case,MATCH($H313,LEFT(I_LoE_Hierachy_L2Name,255),0)))</f>
        <v/>
      </c>
      <c r="F313" s="85"/>
      <c r="G313" s="84" t="str" cm="1">
        <f t="array" ref="G313">IF(ISERROR(INDEX(I_LoE_Hierachy_L2_Function,MATCH($H313,LEFT(I_LoE_Hierachy_L2Name,255),0))),"",INDEX(I_LoE_Hierachy_L2_Function,MATCH($H313,LEFT(I_LoE_Hierachy_L2Name,255),0)))</f>
        <v/>
      </c>
      <c r="H313" s="84"/>
      <c r="I313" s="84"/>
      <c r="J313" s="84"/>
      <c r="K313" s="208"/>
      <c r="L313" s="85"/>
      <c r="M313" s="85"/>
      <c r="N313" s="85"/>
      <c r="O313" s="85"/>
      <c r="P313" s="85"/>
      <c r="Q313" s="85"/>
      <c r="R313" s="85"/>
      <c r="S313" s="85"/>
      <c r="T313" s="85"/>
      <c r="U313" s="94"/>
      <c r="V313" s="95"/>
      <c r="W313" s="95"/>
      <c r="X313" s="95"/>
      <c r="Y313" s="95"/>
      <c r="Z313" s="95"/>
      <c r="AA313" s="95"/>
      <c r="AB313" s="96"/>
      <c r="AC313" s="96"/>
      <c r="AD313" s="95"/>
      <c r="AE313" s="95"/>
      <c r="AF313" s="95"/>
      <c r="AG313" s="96"/>
      <c r="AH313" s="96"/>
      <c r="AI313" s="97"/>
      <c r="AJ313" s="6"/>
      <c r="AK313" s="38"/>
      <c r="AL313" s="6"/>
      <c r="AM313" s="6"/>
      <c r="AN313" s="6"/>
      <c r="AO313" s="6"/>
      <c r="AP313" s="6"/>
    </row>
    <row r="314" spans="1:42" ht="24.65" customHeight="1" x14ac:dyDescent="0.35">
      <c r="A314" s="80"/>
      <c r="B314" s="6"/>
      <c r="C314" s="12"/>
      <c r="D314" s="84" t="str" cm="1">
        <f t="array" ref="D314">IF(ISERROR(INDEX(I_LoE_Hierachy_ID,MATCH($H314,LEFT(I_LoE_Hierachy_L2Name,255),0))),"",INDEX(I_LoE_Hierachy_ID,MATCH($H314,LEFT(I_LoE_Hierachy_L2Name,255),0)))</f>
        <v/>
      </c>
      <c r="E314" s="84" t="str" cm="1">
        <f t="array" ref="E314">IF(ISERROR(INDEX(I_LoE_Hierachy_Case,MATCH($H314,LEFT(I_LoE_Hierachy_L2Name,255),0))),"",INDEX(I_LoE_Hierachy_Case,MATCH($H314,LEFT(I_LoE_Hierachy_L2Name,255),0)))</f>
        <v/>
      </c>
      <c r="F314" s="85"/>
      <c r="G314" s="84" t="str" cm="1">
        <f t="array" ref="G314">IF(ISERROR(INDEX(I_LoE_Hierachy_L2_Function,MATCH($H314,LEFT(I_LoE_Hierachy_L2Name,255),0))),"",INDEX(I_LoE_Hierachy_L2_Function,MATCH($H314,LEFT(I_LoE_Hierachy_L2Name,255),0)))</f>
        <v/>
      </c>
      <c r="H314" s="84"/>
      <c r="I314" s="84"/>
      <c r="J314" s="84"/>
      <c r="K314" s="208"/>
      <c r="L314" s="85"/>
      <c r="M314" s="85"/>
      <c r="N314" s="85"/>
      <c r="O314" s="85"/>
      <c r="P314" s="85"/>
      <c r="Q314" s="85"/>
      <c r="R314" s="85"/>
      <c r="S314" s="85"/>
      <c r="T314" s="85"/>
      <c r="U314" s="94"/>
      <c r="V314" s="95"/>
      <c r="W314" s="95"/>
      <c r="X314" s="95"/>
      <c r="Y314" s="95"/>
      <c r="Z314" s="95"/>
      <c r="AA314" s="95"/>
      <c r="AB314" s="96"/>
      <c r="AC314" s="96"/>
      <c r="AD314" s="95"/>
      <c r="AE314" s="95"/>
      <c r="AF314" s="95"/>
      <c r="AG314" s="96"/>
      <c r="AH314" s="96"/>
      <c r="AI314" s="97"/>
      <c r="AJ314" s="6"/>
      <c r="AK314" s="38"/>
      <c r="AL314" s="6"/>
      <c r="AM314" s="6"/>
      <c r="AN314" s="6"/>
      <c r="AO314" s="6"/>
      <c r="AP314" s="6"/>
    </row>
    <row r="315" spans="1:42" ht="24.65" customHeight="1" x14ac:dyDescent="0.35">
      <c r="A315" s="80"/>
      <c r="B315" s="6"/>
      <c r="C315" s="12"/>
      <c r="D315" s="84" t="str" cm="1">
        <f t="array" ref="D315">IF(ISERROR(INDEX(I_LoE_Hierachy_ID,MATCH($H315,LEFT(I_LoE_Hierachy_L2Name,255),0))),"",INDEX(I_LoE_Hierachy_ID,MATCH($H315,LEFT(I_LoE_Hierachy_L2Name,255),0)))</f>
        <v/>
      </c>
      <c r="E315" s="84" t="str" cm="1">
        <f t="array" ref="E315">IF(ISERROR(INDEX(I_LoE_Hierachy_Case,MATCH($H315,LEFT(I_LoE_Hierachy_L2Name,255),0))),"",INDEX(I_LoE_Hierachy_Case,MATCH($H315,LEFT(I_LoE_Hierachy_L2Name,255),0)))</f>
        <v/>
      </c>
      <c r="F315" s="85"/>
      <c r="G315" s="84" t="str" cm="1">
        <f t="array" ref="G315">IF(ISERROR(INDEX(I_LoE_Hierachy_L2_Function,MATCH($H315,LEFT(I_LoE_Hierachy_L2Name,255),0))),"",INDEX(I_LoE_Hierachy_L2_Function,MATCH($H315,LEFT(I_LoE_Hierachy_L2Name,255),0)))</f>
        <v/>
      </c>
      <c r="H315" s="84"/>
      <c r="I315" s="84"/>
      <c r="J315" s="84"/>
      <c r="K315" s="208"/>
      <c r="L315" s="85"/>
      <c r="M315" s="85"/>
      <c r="N315" s="85"/>
      <c r="O315" s="85"/>
      <c r="P315" s="85"/>
      <c r="Q315" s="85"/>
      <c r="R315" s="85"/>
      <c r="S315" s="85"/>
      <c r="T315" s="85"/>
      <c r="U315" s="94"/>
      <c r="V315" s="95"/>
      <c r="W315" s="95"/>
      <c r="X315" s="95"/>
      <c r="Y315" s="95"/>
      <c r="Z315" s="95"/>
      <c r="AA315" s="95"/>
      <c r="AB315" s="96"/>
      <c r="AC315" s="96"/>
      <c r="AD315" s="95"/>
      <c r="AE315" s="95"/>
      <c r="AF315" s="95"/>
      <c r="AG315" s="96"/>
      <c r="AH315" s="96"/>
      <c r="AI315" s="97"/>
      <c r="AJ315" s="6"/>
      <c r="AK315" s="38"/>
      <c r="AL315" s="6"/>
      <c r="AM315" s="6"/>
      <c r="AN315" s="6"/>
      <c r="AO315" s="6"/>
      <c r="AP315" s="6"/>
    </row>
    <row r="316" spans="1:42" ht="24.65" customHeight="1" x14ac:dyDescent="0.35">
      <c r="A316" s="80"/>
      <c r="B316" s="6"/>
      <c r="C316" s="12"/>
      <c r="D316" s="84" t="str" cm="1">
        <f t="array" ref="D316">IF(ISERROR(INDEX(I_LoE_Hierachy_ID,MATCH($H316,LEFT(I_LoE_Hierachy_L2Name,255),0))),"",INDEX(I_LoE_Hierachy_ID,MATCH($H316,LEFT(I_LoE_Hierachy_L2Name,255),0)))</f>
        <v/>
      </c>
      <c r="E316" s="84" t="str" cm="1">
        <f t="array" ref="E316">IF(ISERROR(INDEX(I_LoE_Hierachy_Case,MATCH($H316,LEFT(I_LoE_Hierachy_L2Name,255),0))),"",INDEX(I_LoE_Hierachy_Case,MATCH($H316,LEFT(I_LoE_Hierachy_L2Name,255),0)))</f>
        <v/>
      </c>
      <c r="F316" s="85"/>
      <c r="G316" s="84" t="str" cm="1">
        <f t="array" ref="G316">IF(ISERROR(INDEX(I_LoE_Hierachy_L2_Function,MATCH($H316,LEFT(I_LoE_Hierachy_L2Name,255),0))),"",INDEX(I_LoE_Hierachy_L2_Function,MATCH($H316,LEFT(I_LoE_Hierachy_L2Name,255),0)))</f>
        <v/>
      </c>
      <c r="H316" s="84"/>
      <c r="I316" s="84"/>
      <c r="J316" s="84"/>
      <c r="K316" s="208"/>
      <c r="L316" s="85"/>
      <c r="M316" s="85"/>
      <c r="N316" s="85"/>
      <c r="O316" s="85"/>
      <c r="P316" s="85"/>
      <c r="Q316" s="85"/>
      <c r="R316" s="85"/>
      <c r="S316" s="85"/>
      <c r="T316" s="85"/>
      <c r="U316" s="94"/>
      <c r="V316" s="95"/>
      <c r="W316" s="95"/>
      <c r="X316" s="95"/>
      <c r="Y316" s="95"/>
      <c r="Z316" s="95"/>
      <c r="AA316" s="95"/>
      <c r="AB316" s="96"/>
      <c r="AC316" s="96"/>
      <c r="AD316" s="95"/>
      <c r="AE316" s="95"/>
      <c r="AF316" s="95"/>
      <c r="AG316" s="96"/>
      <c r="AH316" s="96"/>
      <c r="AI316" s="97"/>
      <c r="AJ316" s="6"/>
      <c r="AK316" s="38"/>
      <c r="AL316" s="6"/>
      <c r="AM316" s="6"/>
      <c r="AN316" s="6"/>
      <c r="AO316" s="6"/>
      <c r="AP316" s="6"/>
    </row>
    <row r="317" spans="1:42" ht="24.65" customHeight="1" x14ac:dyDescent="0.35">
      <c r="A317" s="80"/>
      <c r="B317" s="6"/>
      <c r="C317" s="12"/>
      <c r="D317" s="84" t="str" cm="1">
        <f t="array" ref="D317">IF(ISERROR(INDEX(I_LoE_Hierachy_ID,MATCH($H317,LEFT(I_LoE_Hierachy_L2Name,255),0))),"",INDEX(I_LoE_Hierachy_ID,MATCH($H317,LEFT(I_LoE_Hierachy_L2Name,255),0)))</f>
        <v/>
      </c>
      <c r="E317" s="84" t="str" cm="1">
        <f t="array" ref="E317">IF(ISERROR(INDEX(I_LoE_Hierachy_Case,MATCH($H317,LEFT(I_LoE_Hierachy_L2Name,255),0))),"",INDEX(I_LoE_Hierachy_Case,MATCH($H317,LEFT(I_LoE_Hierachy_L2Name,255),0)))</f>
        <v/>
      </c>
      <c r="F317" s="85"/>
      <c r="G317" s="84" t="str" cm="1">
        <f t="array" ref="G317">IF(ISERROR(INDEX(I_LoE_Hierachy_L2_Function,MATCH($H317,LEFT(I_LoE_Hierachy_L2Name,255),0))),"",INDEX(I_LoE_Hierachy_L2_Function,MATCH($H317,LEFT(I_LoE_Hierachy_L2Name,255),0)))</f>
        <v/>
      </c>
      <c r="H317" s="84"/>
      <c r="I317" s="84"/>
      <c r="J317" s="84"/>
      <c r="K317" s="208"/>
      <c r="L317" s="85"/>
      <c r="M317" s="85"/>
      <c r="N317" s="85"/>
      <c r="O317" s="85"/>
      <c r="P317" s="85"/>
      <c r="Q317" s="85"/>
      <c r="R317" s="85"/>
      <c r="S317" s="85"/>
      <c r="T317" s="85"/>
      <c r="U317" s="94"/>
      <c r="V317" s="95"/>
      <c r="W317" s="95"/>
      <c r="X317" s="95"/>
      <c r="Y317" s="95"/>
      <c r="Z317" s="95"/>
      <c r="AA317" s="95"/>
      <c r="AB317" s="96"/>
      <c r="AC317" s="96"/>
      <c r="AD317" s="95"/>
      <c r="AE317" s="95"/>
      <c r="AF317" s="95"/>
      <c r="AG317" s="96"/>
      <c r="AH317" s="96"/>
      <c r="AI317" s="97"/>
      <c r="AJ317" s="6"/>
      <c r="AK317" s="38"/>
      <c r="AL317" s="6"/>
      <c r="AM317" s="6"/>
      <c r="AN317" s="6"/>
      <c r="AO317" s="6"/>
      <c r="AP317" s="6"/>
    </row>
    <row r="318" spans="1:42" ht="24.65" customHeight="1" x14ac:dyDescent="0.35">
      <c r="A318" s="80"/>
      <c r="B318" s="6"/>
      <c r="C318" s="12"/>
      <c r="D318" s="84" t="str" cm="1">
        <f t="array" ref="D318">IF(ISERROR(INDEX(I_LoE_Hierachy_ID,MATCH($H318,LEFT(I_LoE_Hierachy_L2Name,255),0))),"",INDEX(I_LoE_Hierachy_ID,MATCH($H318,LEFT(I_LoE_Hierachy_L2Name,255),0)))</f>
        <v/>
      </c>
      <c r="E318" s="84" t="str" cm="1">
        <f t="array" ref="E318">IF(ISERROR(INDEX(I_LoE_Hierachy_Case,MATCH($H318,LEFT(I_LoE_Hierachy_L2Name,255),0))),"",INDEX(I_LoE_Hierachy_Case,MATCH($H318,LEFT(I_LoE_Hierachy_L2Name,255),0)))</f>
        <v/>
      </c>
      <c r="F318" s="85"/>
      <c r="G318" s="84" t="str" cm="1">
        <f t="array" ref="G318">IF(ISERROR(INDEX(I_LoE_Hierachy_L2_Function,MATCH($H318,LEFT(I_LoE_Hierachy_L2Name,255),0))),"",INDEX(I_LoE_Hierachy_L2_Function,MATCH($H318,LEFT(I_LoE_Hierachy_L2Name,255),0)))</f>
        <v/>
      </c>
      <c r="H318" s="84"/>
      <c r="I318" s="84"/>
      <c r="J318" s="84"/>
      <c r="K318" s="208"/>
      <c r="L318" s="85"/>
      <c r="M318" s="85"/>
      <c r="N318" s="85"/>
      <c r="O318" s="85"/>
      <c r="P318" s="85"/>
      <c r="Q318" s="85"/>
      <c r="R318" s="85"/>
      <c r="S318" s="85"/>
      <c r="T318" s="85"/>
      <c r="U318" s="94"/>
      <c r="V318" s="95"/>
      <c r="W318" s="95"/>
      <c r="X318" s="95"/>
      <c r="Y318" s="95"/>
      <c r="Z318" s="95"/>
      <c r="AA318" s="95"/>
      <c r="AB318" s="96"/>
      <c r="AC318" s="96"/>
      <c r="AD318" s="95"/>
      <c r="AE318" s="95"/>
      <c r="AF318" s="95"/>
      <c r="AG318" s="96"/>
      <c r="AH318" s="96"/>
      <c r="AI318" s="97"/>
      <c r="AJ318" s="6"/>
      <c r="AK318" s="38"/>
      <c r="AL318" s="6"/>
      <c r="AM318" s="6"/>
      <c r="AN318" s="6"/>
      <c r="AO318" s="6"/>
      <c r="AP318" s="6"/>
    </row>
    <row r="319" spans="1:42" ht="24.65" customHeight="1" x14ac:dyDescent="0.35">
      <c r="A319" s="80"/>
      <c r="B319" s="6"/>
      <c r="C319" s="12"/>
      <c r="D319" s="84" t="str" cm="1">
        <f t="array" ref="D319">IF(ISERROR(INDEX(I_LoE_Hierachy_ID,MATCH($H319,LEFT(I_LoE_Hierachy_L2Name,255),0))),"",INDEX(I_LoE_Hierachy_ID,MATCH($H319,LEFT(I_LoE_Hierachy_L2Name,255),0)))</f>
        <v/>
      </c>
      <c r="E319" s="84" t="str" cm="1">
        <f t="array" ref="E319">IF(ISERROR(INDEX(I_LoE_Hierachy_Case,MATCH($H319,LEFT(I_LoE_Hierachy_L2Name,255),0))),"",INDEX(I_LoE_Hierachy_Case,MATCH($H319,LEFT(I_LoE_Hierachy_L2Name,255),0)))</f>
        <v/>
      </c>
      <c r="F319" s="85"/>
      <c r="G319" s="84" t="str" cm="1">
        <f t="array" ref="G319">IF(ISERROR(INDEX(I_LoE_Hierachy_L2_Function,MATCH($H319,LEFT(I_LoE_Hierachy_L2Name,255),0))),"",INDEX(I_LoE_Hierachy_L2_Function,MATCH($H319,LEFT(I_LoE_Hierachy_L2Name,255),0)))</f>
        <v/>
      </c>
      <c r="H319" s="84"/>
      <c r="I319" s="84"/>
      <c r="J319" s="84"/>
      <c r="K319" s="208"/>
      <c r="L319" s="85"/>
      <c r="M319" s="85"/>
      <c r="N319" s="85"/>
      <c r="O319" s="85"/>
      <c r="P319" s="85"/>
      <c r="Q319" s="85"/>
      <c r="R319" s="85"/>
      <c r="S319" s="85"/>
      <c r="T319" s="85"/>
      <c r="U319" s="94"/>
      <c r="V319" s="95"/>
      <c r="W319" s="95"/>
      <c r="X319" s="95"/>
      <c r="Y319" s="95"/>
      <c r="Z319" s="95"/>
      <c r="AA319" s="95"/>
      <c r="AB319" s="96"/>
      <c r="AC319" s="96"/>
      <c r="AD319" s="95"/>
      <c r="AE319" s="95"/>
      <c r="AF319" s="95"/>
      <c r="AG319" s="96"/>
      <c r="AH319" s="96"/>
      <c r="AI319" s="97"/>
      <c r="AJ319" s="6"/>
      <c r="AK319" s="38"/>
      <c r="AL319" s="6"/>
      <c r="AM319" s="6"/>
      <c r="AN319" s="6"/>
      <c r="AO319" s="6"/>
      <c r="AP319" s="6"/>
    </row>
    <row r="320" spans="1:42" ht="24.65" customHeight="1" x14ac:dyDescent="0.35">
      <c r="A320" s="80"/>
      <c r="B320" s="6"/>
      <c r="C320" s="12"/>
      <c r="D320" s="84" t="str" cm="1">
        <f t="array" ref="D320">IF(ISERROR(INDEX(I_LoE_Hierachy_ID,MATCH($H320,LEFT(I_LoE_Hierachy_L2Name,255),0))),"",INDEX(I_LoE_Hierachy_ID,MATCH($H320,LEFT(I_LoE_Hierachy_L2Name,255),0)))</f>
        <v/>
      </c>
      <c r="E320" s="84" t="str" cm="1">
        <f t="array" ref="E320">IF(ISERROR(INDEX(I_LoE_Hierachy_Case,MATCH($H320,LEFT(I_LoE_Hierachy_L2Name,255),0))),"",INDEX(I_LoE_Hierachy_Case,MATCH($H320,LEFT(I_LoE_Hierachy_L2Name,255),0)))</f>
        <v/>
      </c>
      <c r="F320" s="85"/>
      <c r="G320" s="84" t="str" cm="1">
        <f t="array" ref="G320">IF(ISERROR(INDEX(I_LoE_Hierachy_L2_Function,MATCH($H320,LEFT(I_LoE_Hierachy_L2Name,255),0))),"",INDEX(I_LoE_Hierachy_L2_Function,MATCH($H320,LEFT(I_LoE_Hierachy_L2Name,255),0)))</f>
        <v/>
      </c>
      <c r="H320" s="84"/>
      <c r="I320" s="84"/>
      <c r="J320" s="84"/>
      <c r="K320" s="208"/>
      <c r="L320" s="85"/>
      <c r="M320" s="85"/>
      <c r="N320" s="85"/>
      <c r="O320" s="85"/>
      <c r="P320" s="85"/>
      <c r="Q320" s="85"/>
      <c r="R320" s="85"/>
      <c r="S320" s="85"/>
      <c r="T320" s="85"/>
      <c r="U320" s="94"/>
      <c r="V320" s="95"/>
      <c r="W320" s="95"/>
      <c r="X320" s="95"/>
      <c r="Y320" s="95"/>
      <c r="Z320" s="95"/>
      <c r="AA320" s="95"/>
      <c r="AB320" s="96"/>
      <c r="AC320" s="96"/>
      <c r="AD320" s="95"/>
      <c r="AE320" s="95"/>
      <c r="AF320" s="95"/>
      <c r="AG320" s="96"/>
      <c r="AH320" s="96"/>
      <c r="AI320" s="97"/>
      <c r="AJ320" s="6"/>
      <c r="AK320" s="38"/>
      <c r="AL320" s="6"/>
      <c r="AM320" s="6"/>
      <c r="AN320" s="6"/>
      <c r="AO320" s="6"/>
      <c r="AP320" s="6"/>
    </row>
    <row r="321" spans="1:42" ht="24.65" customHeight="1" x14ac:dyDescent="0.35">
      <c r="A321" s="80"/>
      <c r="B321" s="6"/>
      <c r="C321" s="12"/>
      <c r="D321" s="84" t="str" cm="1">
        <f t="array" ref="D321">IF(ISERROR(INDEX(I_LoE_Hierachy_ID,MATCH($H321,LEFT(I_LoE_Hierachy_L2Name,255),0))),"",INDEX(I_LoE_Hierachy_ID,MATCH($H321,LEFT(I_LoE_Hierachy_L2Name,255),0)))</f>
        <v/>
      </c>
      <c r="E321" s="84" t="str" cm="1">
        <f t="array" ref="E321">IF(ISERROR(INDEX(I_LoE_Hierachy_Case,MATCH($H321,LEFT(I_LoE_Hierachy_L2Name,255),0))),"",INDEX(I_LoE_Hierachy_Case,MATCH($H321,LEFT(I_LoE_Hierachy_L2Name,255),0)))</f>
        <v/>
      </c>
      <c r="F321" s="85"/>
      <c r="G321" s="84" t="str" cm="1">
        <f t="array" ref="G321">IF(ISERROR(INDEX(I_LoE_Hierachy_L2_Function,MATCH($H321,LEFT(I_LoE_Hierachy_L2Name,255),0))),"",INDEX(I_LoE_Hierachy_L2_Function,MATCH($H321,LEFT(I_LoE_Hierachy_L2Name,255),0)))</f>
        <v/>
      </c>
      <c r="H321" s="84"/>
      <c r="I321" s="84"/>
      <c r="J321" s="84"/>
      <c r="K321" s="208"/>
      <c r="L321" s="85"/>
      <c r="M321" s="85"/>
      <c r="N321" s="85"/>
      <c r="O321" s="85"/>
      <c r="P321" s="85"/>
      <c r="Q321" s="85"/>
      <c r="R321" s="85"/>
      <c r="S321" s="85"/>
      <c r="T321" s="85"/>
      <c r="U321" s="94"/>
      <c r="V321" s="95"/>
      <c r="W321" s="95"/>
      <c r="X321" s="95"/>
      <c r="Y321" s="95"/>
      <c r="Z321" s="95"/>
      <c r="AA321" s="95"/>
      <c r="AB321" s="96"/>
      <c r="AC321" s="96"/>
      <c r="AD321" s="95"/>
      <c r="AE321" s="95"/>
      <c r="AF321" s="95"/>
      <c r="AG321" s="96"/>
      <c r="AH321" s="96"/>
      <c r="AI321" s="97"/>
      <c r="AJ321" s="6"/>
      <c r="AK321" s="38"/>
      <c r="AL321" s="6"/>
      <c r="AM321" s="6"/>
      <c r="AN321" s="6"/>
      <c r="AO321" s="6"/>
      <c r="AP321" s="6"/>
    </row>
    <row r="322" spans="1:42" ht="24.65" customHeight="1" x14ac:dyDescent="0.35">
      <c r="A322" s="80"/>
      <c r="B322" s="6"/>
      <c r="C322" s="12"/>
      <c r="D322" s="84" t="str" cm="1">
        <f t="array" ref="D322">IF(ISERROR(INDEX(I_LoE_Hierachy_ID,MATCH($H322,LEFT(I_LoE_Hierachy_L2Name,255),0))),"",INDEX(I_LoE_Hierachy_ID,MATCH($H322,LEFT(I_LoE_Hierachy_L2Name,255),0)))</f>
        <v/>
      </c>
      <c r="E322" s="84" t="str" cm="1">
        <f t="array" ref="E322">IF(ISERROR(INDEX(I_LoE_Hierachy_Case,MATCH($H322,LEFT(I_LoE_Hierachy_L2Name,255),0))),"",INDEX(I_LoE_Hierachy_Case,MATCH($H322,LEFT(I_LoE_Hierachy_L2Name,255),0)))</f>
        <v/>
      </c>
      <c r="F322" s="85"/>
      <c r="G322" s="84" t="str" cm="1">
        <f t="array" ref="G322">IF(ISERROR(INDEX(I_LoE_Hierachy_L2_Function,MATCH($H322,LEFT(I_LoE_Hierachy_L2Name,255),0))),"",INDEX(I_LoE_Hierachy_L2_Function,MATCH($H322,LEFT(I_LoE_Hierachy_L2Name,255),0)))</f>
        <v/>
      </c>
      <c r="H322" s="84"/>
      <c r="I322" s="84"/>
      <c r="J322" s="84"/>
      <c r="K322" s="208"/>
      <c r="L322" s="85"/>
      <c r="M322" s="85"/>
      <c r="N322" s="85"/>
      <c r="O322" s="85"/>
      <c r="P322" s="85"/>
      <c r="Q322" s="85"/>
      <c r="R322" s="85"/>
      <c r="S322" s="85"/>
      <c r="T322" s="85"/>
      <c r="U322" s="94"/>
      <c r="V322" s="95"/>
      <c r="W322" s="95"/>
      <c r="X322" s="95"/>
      <c r="Y322" s="95"/>
      <c r="Z322" s="95"/>
      <c r="AA322" s="95"/>
      <c r="AB322" s="96"/>
      <c r="AC322" s="96"/>
      <c r="AD322" s="95"/>
      <c r="AE322" s="95"/>
      <c r="AF322" s="95"/>
      <c r="AG322" s="96"/>
      <c r="AH322" s="96"/>
      <c r="AI322" s="97"/>
      <c r="AJ322" s="6"/>
      <c r="AK322" s="38"/>
      <c r="AL322" s="6"/>
      <c r="AM322" s="6"/>
      <c r="AN322" s="6"/>
      <c r="AO322" s="6"/>
      <c r="AP322" s="6"/>
    </row>
    <row r="323" spans="1:42" ht="24.65" customHeight="1" x14ac:dyDescent="0.35">
      <c r="A323" s="80"/>
      <c r="B323" s="6"/>
      <c r="C323" s="12"/>
      <c r="D323" s="84" t="str" cm="1">
        <f t="array" ref="D323">IF(ISERROR(INDEX(I_LoE_Hierachy_ID,MATCH($H323,LEFT(I_LoE_Hierachy_L2Name,255),0))),"",INDEX(I_LoE_Hierachy_ID,MATCH($H323,LEFT(I_LoE_Hierachy_L2Name,255),0)))</f>
        <v/>
      </c>
      <c r="E323" s="84" t="str" cm="1">
        <f t="array" ref="E323">IF(ISERROR(INDEX(I_LoE_Hierachy_Case,MATCH($H323,LEFT(I_LoE_Hierachy_L2Name,255),0))),"",INDEX(I_LoE_Hierachy_Case,MATCH($H323,LEFT(I_LoE_Hierachy_L2Name,255),0)))</f>
        <v/>
      </c>
      <c r="F323" s="85"/>
      <c r="G323" s="84" t="str" cm="1">
        <f t="array" ref="G323">IF(ISERROR(INDEX(I_LoE_Hierachy_L2_Function,MATCH($H323,LEFT(I_LoE_Hierachy_L2Name,255),0))),"",INDEX(I_LoE_Hierachy_L2_Function,MATCH($H323,LEFT(I_LoE_Hierachy_L2Name,255),0)))</f>
        <v/>
      </c>
      <c r="H323" s="84"/>
      <c r="I323" s="84"/>
      <c r="J323" s="84"/>
      <c r="K323" s="208"/>
      <c r="L323" s="85"/>
      <c r="M323" s="85"/>
      <c r="N323" s="85"/>
      <c r="O323" s="85"/>
      <c r="P323" s="85"/>
      <c r="Q323" s="85"/>
      <c r="R323" s="85"/>
      <c r="S323" s="85"/>
      <c r="T323" s="85"/>
      <c r="U323" s="94"/>
      <c r="V323" s="95"/>
      <c r="W323" s="95"/>
      <c r="X323" s="95"/>
      <c r="Y323" s="95"/>
      <c r="Z323" s="95"/>
      <c r="AA323" s="95"/>
      <c r="AB323" s="96"/>
      <c r="AC323" s="96"/>
      <c r="AD323" s="95"/>
      <c r="AE323" s="95"/>
      <c r="AF323" s="95"/>
      <c r="AG323" s="96"/>
      <c r="AH323" s="96"/>
      <c r="AI323" s="97"/>
      <c r="AJ323" s="6"/>
      <c r="AK323" s="38"/>
      <c r="AL323" s="6"/>
      <c r="AM323" s="6"/>
      <c r="AN323" s="6"/>
      <c r="AO323" s="6"/>
      <c r="AP323" s="6"/>
    </row>
    <row r="324" spans="1:42" ht="24.65" customHeight="1" x14ac:dyDescent="0.35">
      <c r="A324" s="80"/>
      <c r="B324" s="6"/>
      <c r="C324" s="12"/>
      <c r="D324" s="84" t="str" cm="1">
        <f t="array" ref="D324">IF(ISERROR(INDEX(I_LoE_Hierachy_ID,MATCH($H324,LEFT(I_LoE_Hierachy_L2Name,255),0))),"",INDEX(I_LoE_Hierachy_ID,MATCH($H324,LEFT(I_LoE_Hierachy_L2Name,255),0)))</f>
        <v/>
      </c>
      <c r="E324" s="84" t="str" cm="1">
        <f t="array" ref="E324">IF(ISERROR(INDEX(I_LoE_Hierachy_Case,MATCH($H324,LEFT(I_LoE_Hierachy_L2Name,255),0))),"",INDEX(I_LoE_Hierachy_Case,MATCH($H324,LEFT(I_LoE_Hierachy_L2Name,255),0)))</f>
        <v/>
      </c>
      <c r="F324" s="85"/>
      <c r="G324" s="84" t="str" cm="1">
        <f t="array" ref="G324">IF(ISERROR(INDEX(I_LoE_Hierachy_L2_Function,MATCH($H324,LEFT(I_LoE_Hierachy_L2Name,255),0))),"",INDEX(I_LoE_Hierachy_L2_Function,MATCH($H324,LEFT(I_LoE_Hierachy_L2Name,255),0)))</f>
        <v/>
      </c>
      <c r="H324" s="84"/>
      <c r="I324" s="84"/>
      <c r="J324" s="84"/>
      <c r="K324" s="208"/>
      <c r="L324" s="85"/>
      <c r="M324" s="85"/>
      <c r="N324" s="85"/>
      <c r="O324" s="85"/>
      <c r="P324" s="85"/>
      <c r="Q324" s="85"/>
      <c r="R324" s="85"/>
      <c r="S324" s="85"/>
      <c r="T324" s="85"/>
      <c r="U324" s="94"/>
      <c r="V324" s="95"/>
      <c r="W324" s="95"/>
      <c r="X324" s="95"/>
      <c r="Y324" s="95"/>
      <c r="Z324" s="95"/>
      <c r="AA324" s="95"/>
      <c r="AB324" s="96"/>
      <c r="AC324" s="96"/>
      <c r="AD324" s="95"/>
      <c r="AE324" s="95"/>
      <c r="AF324" s="95"/>
      <c r="AG324" s="96"/>
      <c r="AH324" s="96"/>
      <c r="AI324" s="97"/>
      <c r="AJ324" s="6"/>
      <c r="AK324" s="38"/>
      <c r="AL324" s="6"/>
      <c r="AM324" s="6"/>
      <c r="AN324" s="6"/>
      <c r="AO324" s="6"/>
      <c r="AP324" s="6"/>
    </row>
    <row r="325" spans="1:42" ht="24.65" customHeight="1" x14ac:dyDescent="0.35">
      <c r="A325" s="80"/>
      <c r="B325" s="6"/>
      <c r="C325" s="12"/>
      <c r="D325" s="84" t="str" cm="1">
        <f t="array" ref="D325">IF(ISERROR(INDEX(I_LoE_Hierachy_ID,MATCH($H325,LEFT(I_LoE_Hierachy_L2Name,255),0))),"",INDEX(I_LoE_Hierachy_ID,MATCH($H325,LEFT(I_LoE_Hierachy_L2Name,255),0)))</f>
        <v/>
      </c>
      <c r="E325" s="84" t="str" cm="1">
        <f t="array" ref="E325">IF(ISERROR(INDEX(I_LoE_Hierachy_Case,MATCH($H325,LEFT(I_LoE_Hierachy_L2Name,255),0))),"",INDEX(I_LoE_Hierachy_Case,MATCH($H325,LEFT(I_LoE_Hierachy_L2Name,255),0)))</f>
        <v/>
      </c>
      <c r="F325" s="85"/>
      <c r="G325" s="84" t="str" cm="1">
        <f t="array" ref="G325">IF(ISERROR(INDEX(I_LoE_Hierachy_L2_Function,MATCH($H325,LEFT(I_LoE_Hierachy_L2Name,255),0))),"",INDEX(I_LoE_Hierachy_L2_Function,MATCH($H325,LEFT(I_LoE_Hierachy_L2Name,255),0)))</f>
        <v/>
      </c>
      <c r="H325" s="84"/>
      <c r="I325" s="84"/>
      <c r="J325" s="84"/>
      <c r="K325" s="208"/>
      <c r="L325" s="85"/>
      <c r="M325" s="85"/>
      <c r="N325" s="85"/>
      <c r="O325" s="85"/>
      <c r="P325" s="85"/>
      <c r="Q325" s="85"/>
      <c r="R325" s="85"/>
      <c r="S325" s="85"/>
      <c r="T325" s="85"/>
      <c r="U325" s="94"/>
      <c r="V325" s="95"/>
      <c r="W325" s="95"/>
      <c r="X325" s="95"/>
      <c r="Y325" s="95"/>
      <c r="Z325" s="95"/>
      <c r="AA325" s="95"/>
      <c r="AB325" s="96"/>
      <c r="AC325" s="96"/>
      <c r="AD325" s="95"/>
      <c r="AE325" s="95"/>
      <c r="AF325" s="95"/>
      <c r="AG325" s="96"/>
      <c r="AH325" s="96"/>
      <c r="AI325" s="97"/>
      <c r="AJ325" s="6"/>
      <c r="AK325" s="38"/>
      <c r="AL325" s="6"/>
      <c r="AM325" s="6"/>
      <c r="AN325" s="6"/>
      <c r="AO325" s="6"/>
      <c r="AP325" s="6"/>
    </row>
    <row r="326" spans="1:42" ht="24.65" customHeight="1" x14ac:dyDescent="0.35">
      <c r="A326" s="80"/>
      <c r="B326" s="6"/>
      <c r="C326" s="12"/>
      <c r="D326" s="84" t="str" cm="1">
        <f t="array" ref="D326">IF(ISERROR(INDEX(I_LoE_Hierachy_ID,MATCH($H326,LEFT(I_LoE_Hierachy_L2Name,255),0))),"",INDEX(I_LoE_Hierachy_ID,MATCH($H326,LEFT(I_LoE_Hierachy_L2Name,255),0)))</f>
        <v/>
      </c>
      <c r="E326" s="84" t="str" cm="1">
        <f t="array" ref="E326">IF(ISERROR(INDEX(I_LoE_Hierachy_Case,MATCH($H326,LEFT(I_LoE_Hierachy_L2Name,255),0))),"",INDEX(I_LoE_Hierachy_Case,MATCH($H326,LEFT(I_LoE_Hierachy_L2Name,255),0)))</f>
        <v/>
      </c>
      <c r="F326" s="85"/>
      <c r="G326" s="84" t="str" cm="1">
        <f t="array" ref="G326">IF(ISERROR(INDEX(I_LoE_Hierachy_L2_Function,MATCH($H326,LEFT(I_LoE_Hierachy_L2Name,255),0))),"",INDEX(I_LoE_Hierachy_L2_Function,MATCH($H326,LEFT(I_LoE_Hierachy_L2Name,255),0)))</f>
        <v/>
      </c>
      <c r="H326" s="84"/>
      <c r="I326" s="84"/>
      <c r="J326" s="84"/>
      <c r="K326" s="208"/>
      <c r="L326" s="85"/>
      <c r="M326" s="85"/>
      <c r="N326" s="85"/>
      <c r="O326" s="85"/>
      <c r="P326" s="85"/>
      <c r="Q326" s="85"/>
      <c r="R326" s="85"/>
      <c r="S326" s="85"/>
      <c r="T326" s="85"/>
      <c r="U326" s="94"/>
      <c r="V326" s="95"/>
      <c r="W326" s="95"/>
      <c r="X326" s="95"/>
      <c r="Y326" s="95"/>
      <c r="Z326" s="95"/>
      <c r="AA326" s="95"/>
      <c r="AB326" s="96"/>
      <c r="AC326" s="96"/>
      <c r="AD326" s="95"/>
      <c r="AE326" s="95"/>
      <c r="AF326" s="95"/>
      <c r="AG326" s="96"/>
      <c r="AH326" s="96"/>
      <c r="AI326" s="97"/>
      <c r="AJ326" s="6"/>
      <c r="AK326" s="38"/>
      <c r="AL326" s="6"/>
      <c r="AM326" s="6"/>
      <c r="AN326" s="6"/>
      <c r="AO326" s="6"/>
      <c r="AP326" s="6"/>
    </row>
    <row r="327" spans="1:42" ht="24.65" customHeight="1" x14ac:dyDescent="0.35">
      <c r="A327" s="80"/>
      <c r="B327" s="6"/>
      <c r="C327" s="12"/>
      <c r="D327" s="84" t="str" cm="1">
        <f t="array" ref="D327">IF(ISERROR(INDEX(I_LoE_Hierachy_ID,MATCH($H327,LEFT(I_LoE_Hierachy_L2Name,255),0))),"",INDEX(I_LoE_Hierachy_ID,MATCH($H327,LEFT(I_LoE_Hierachy_L2Name,255),0)))</f>
        <v/>
      </c>
      <c r="E327" s="84" t="str" cm="1">
        <f t="array" ref="E327">IF(ISERROR(INDEX(I_LoE_Hierachy_Case,MATCH($H327,LEFT(I_LoE_Hierachy_L2Name,255),0))),"",INDEX(I_LoE_Hierachy_Case,MATCH($H327,LEFT(I_LoE_Hierachy_L2Name,255),0)))</f>
        <v/>
      </c>
      <c r="F327" s="85"/>
      <c r="G327" s="84" t="str" cm="1">
        <f t="array" ref="G327">IF(ISERROR(INDEX(I_LoE_Hierachy_L2_Function,MATCH($H327,LEFT(I_LoE_Hierachy_L2Name,255),0))),"",INDEX(I_LoE_Hierachy_L2_Function,MATCH($H327,LEFT(I_LoE_Hierachy_L2Name,255),0)))</f>
        <v/>
      </c>
      <c r="H327" s="84"/>
      <c r="I327" s="84"/>
      <c r="J327" s="84"/>
      <c r="K327" s="208"/>
      <c r="L327" s="85"/>
      <c r="M327" s="85"/>
      <c r="N327" s="85"/>
      <c r="O327" s="85"/>
      <c r="P327" s="85"/>
      <c r="Q327" s="85"/>
      <c r="R327" s="85"/>
      <c r="S327" s="85"/>
      <c r="T327" s="85"/>
      <c r="U327" s="94"/>
      <c r="V327" s="95"/>
      <c r="W327" s="95"/>
      <c r="X327" s="95"/>
      <c r="Y327" s="95"/>
      <c r="Z327" s="95"/>
      <c r="AA327" s="95"/>
      <c r="AB327" s="96"/>
      <c r="AC327" s="96"/>
      <c r="AD327" s="95"/>
      <c r="AE327" s="95"/>
      <c r="AF327" s="95"/>
      <c r="AG327" s="96"/>
      <c r="AH327" s="96"/>
      <c r="AI327" s="97"/>
      <c r="AJ327" s="6"/>
      <c r="AK327" s="38"/>
      <c r="AL327" s="6"/>
      <c r="AM327" s="6"/>
      <c r="AN327" s="6"/>
      <c r="AO327" s="6"/>
      <c r="AP327" s="6"/>
    </row>
    <row r="328" spans="1:42" ht="24.65" customHeight="1" x14ac:dyDescent="0.35">
      <c r="A328" s="80"/>
      <c r="B328" s="6"/>
      <c r="C328" s="12"/>
      <c r="D328" s="84" t="str" cm="1">
        <f t="array" ref="D328">IF(ISERROR(INDEX(I_LoE_Hierachy_ID,MATCH($H328,LEFT(I_LoE_Hierachy_L2Name,255),0))),"",INDEX(I_LoE_Hierachy_ID,MATCH($H328,LEFT(I_LoE_Hierachy_L2Name,255),0)))</f>
        <v/>
      </c>
      <c r="E328" s="84" t="str" cm="1">
        <f t="array" ref="E328">IF(ISERROR(INDEX(I_LoE_Hierachy_Case,MATCH($H328,LEFT(I_LoE_Hierachy_L2Name,255),0))),"",INDEX(I_LoE_Hierachy_Case,MATCH($H328,LEFT(I_LoE_Hierachy_L2Name,255),0)))</f>
        <v/>
      </c>
      <c r="F328" s="85"/>
      <c r="G328" s="84" t="str" cm="1">
        <f t="array" ref="G328">IF(ISERROR(INDEX(I_LoE_Hierachy_L2_Function,MATCH($H328,LEFT(I_LoE_Hierachy_L2Name,255),0))),"",INDEX(I_LoE_Hierachy_L2_Function,MATCH($H328,LEFT(I_LoE_Hierachy_L2Name,255),0)))</f>
        <v/>
      </c>
      <c r="H328" s="84"/>
      <c r="I328" s="84"/>
      <c r="J328" s="84"/>
      <c r="K328" s="208"/>
      <c r="L328" s="85"/>
      <c r="M328" s="85"/>
      <c r="N328" s="85"/>
      <c r="O328" s="85"/>
      <c r="P328" s="85"/>
      <c r="Q328" s="85"/>
      <c r="R328" s="85"/>
      <c r="S328" s="85"/>
      <c r="T328" s="85"/>
      <c r="U328" s="94"/>
      <c r="V328" s="95"/>
      <c r="W328" s="95"/>
      <c r="X328" s="95"/>
      <c r="Y328" s="95"/>
      <c r="Z328" s="95"/>
      <c r="AA328" s="95"/>
      <c r="AB328" s="96"/>
      <c r="AC328" s="96"/>
      <c r="AD328" s="95"/>
      <c r="AE328" s="95"/>
      <c r="AF328" s="95"/>
      <c r="AG328" s="96"/>
      <c r="AH328" s="96"/>
      <c r="AI328" s="97"/>
      <c r="AJ328" s="6"/>
      <c r="AK328" s="38"/>
      <c r="AL328" s="6"/>
      <c r="AM328" s="6"/>
      <c r="AN328" s="6"/>
      <c r="AO328" s="6"/>
      <c r="AP328" s="6"/>
    </row>
    <row r="329" spans="1:42" ht="24.65" customHeight="1" x14ac:dyDescent="0.35">
      <c r="A329" s="80"/>
      <c r="B329" s="6"/>
      <c r="C329" s="12"/>
      <c r="D329" s="84" t="str" cm="1">
        <f t="array" ref="D329">IF(ISERROR(INDEX(I_LoE_Hierachy_ID,MATCH($H329,LEFT(I_LoE_Hierachy_L2Name,255),0))),"",INDEX(I_LoE_Hierachy_ID,MATCH($H329,LEFT(I_LoE_Hierachy_L2Name,255),0)))</f>
        <v/>
      </c>
      <c r="E329" s="84" t="str" cm="1">
        <f t="array" ref="E329">IF(ISERROR(INDEX(I_LoE_Hierachy_Case,MATCH($H329,LEFT(I_LoE_Hierachy_L2Name,255),0))),"",INDEX(I_LoE_Hierachy_Case,MATCH($H329,LEFT(I_LoE_Hierachy_L2Name,255),0)))</f>
        <v/>
      </c>
      <c r="F329" s="85"/>
      <c r="G329" s="84" t="str" cm="1">
        <f t="array" ref="G329">IF(ISERROR(INDEX(I_LoE_Hierachy_L2_Function,MATCH($H329,LEFT(I_LoE_Hierachy_L2Name,255),0))),"",INDEX(I_LoE_Hierachy_L2_Function,MATCH($H329,LEFT(I_LoE_Hierachy_L2Name,255),0)))</f>
        <v/>
      </c>
      <c r="H329" s="84"/>
      <c r="I329" s="84"/>
      <c r="J329" s="84"/>
      <c r="K329" s="208"/>
      <c r="L329" s="85"/>
      <c r="M329" s="85"/>
      <c r="N329" s="85"/>
      <c r="O329" s="85"/>
      <c r="P329" s="85"/>
      <c r="Q329" s="85"/>
      <c r="R329" s="85"/>
      <c r="S329" s="85"/>
      <c r="T329" s="85"/>
      <c r="U329" s="94"/>
      <c r="V329" s="95"/>
      <c r="W329" s="95"/>
      <c r="X329" s="95"/>
      <c r="Y329" s="95"/>
      <c r="Z329" s="95"/>
      <c r="AA329" s="95"/>
      <c r="AB329" s="96"/>
      <c r="AC329" s="96"/>
      <c r="AD329" s="95"/>
      <c r="AE329" s="95"/>
      <c r="AF329" s="95"/>
      <c r="AG329" s="96"/>
      <c r="AH329" s="96"/>
      <c r="AI329" s="97"/>
      <c r="AJ329" s="6"/>
      <c r="AK329" s="38"/>
      <c r="AL329" s="6"/>
      <c r="AM329" s="6"/>
      <c r="AN329" s="6"/>
      <c r="AO329" s="6"/>
      <c r="AP329" s="6"/>
    </row>
    <row r="330" spans="1:42" ht="24.65" customHeight="1" x14ac:dyDescent="0.35">
      <c r="A330" s="80"/>
      <c r="B330" s="6"/>
      <c r="C330" s="12"/>
      <c r="D330" s="84" t="str" cm="1">
        <f t="array" ref="D330">IF(ISERROR(INDEX(I_LoE_Hierachy_ID,MATCH($H330,LEFT(I_LoE_Hierachy_L2Name,255),0))),"",INDEX(I_LoE_Hierachy_ID,MATCH($H330,LEFT(I_LoE_Hierachy_L2Name,255),0)))</f>
        <v/>
      </c>
      <c r="E330" s="84" t="str" cm="1">
        <f t="array" ref="E330">IF(ISERROR(INDEX(I_LoE_Hierachy_Case,MATCH($H330,LEFT(I_LoE_Hierachy_L2Name,255),0))),"",INDEX(I_LoE_Hierachy_Case,MATCH($H330,LEFT(I_LoE_Hierachy_L2Name,255),0)))</f>
        <v/>
      </c>
      <c r="F330" s="85"/>
      <c r="G330" s="84" t="str" cm="1">
        <f t="array" ref="G330">IF(ISERROR(INDEX(I_LoE_Hierachy_L2_Function,MATCH($H330,LEFT(I_LoE_Hierachy_L2Name,255),0))),"",INDEX(I_LoE_Hierachy_L2_Function,MATCH($H330,LEFT(I_LoE_Hierachy_L2Name,255),0)))</f>
        <v/>
      </c>
      <c r="H330" s="84"/>
      <c r="I330" s="84"/>
      <c r="J330" s="84"/>
      <c r="K330" s="208"/>
      <c r="L330" s="85"/>
      <c r="M330" s="85"/>
      <c r="N330" s="85"/>
      <c r="O330" s="85"/>
      <c r="P330" s="85"/>
      <c r="Q330" s="85"/>
      <c r="R330" s="85"/>
      <c r="S330" s="85"/>
      <c r="T330" s="85"/>
      <c r="U330" s="94"/>
      <c r="V330" s="95"/>
      <c r="W330" s="95"/>
      <c r="X330" s="95"/>
      <c r="Y330" s="95"/>
      <c r="Z330" s="95"/>
      <c r="AA330" s="95"/>
      <c r="AB330" s="96"/>
      <c r="AC330" s="96"/>
      <c r="AD330" s="95"/>
      <c r="AE330" s="95"/>
      <c r="AF330" s="95"/>
      <c r="AG330" s="96"/>
      <c r="AH330" s="96"/>
      <c r="AI330" s="97"/>
      <c r="AJ330" s="6"/>
      <c r="AK330" s="38"/>
      <c r="AL330" s="6"/>
      <c r="AM330" s="6"/>
      <c r="AN330" s="6"/>
      <c r="AO330" s="6"/>
      <c r="AP330" s="6"/>
    </row>
    <row r="331" spans="1:42" ht="24.65" customHeight="1" x14ac:dyDescent="0.35">
      <c r="A331" s="80"/>
      <c r="B331" s="6"/>
      <c r="C331" s="12"/>
      <c r="D331" s="84" t="str" cm="1">
        <f t="array" ref="D331">IF(ISERROR(INDEX(I_LoE_Hierachy_ID,MATCH($H331,LEFT(I_LoE_Hierachy_L2Name,255),0))),"",INDEX(I_LoE_Hierachy_ID,MATCH($H331,LEFT(I_LoE_Hierachy_L2Name,255),0)))</f>
        <v/>
      </c>
      <c r="E331" s="84" t="str" cm="1">
        <f t="array" ref="E331">IF(ISERROR(INDEX(I_LoE_Hierachy_Case,MATCH($H331,LEFT(I_LoE_Hierachy_L2Name,255),0))),"",INDEX(I_LoE_Hierachy_Case,MATCH($H331,LEFT(I_LoE_Hierachy_L2Name,255),0)))</f>
        <v/>
      </c>
      <c r="F331" s="85"/>
      <c r="G331" s="84" t="str" cm="1">
        <f t="array" ref="G331">IF(ISERROR(INDEX(I_LoE_Hierachy_L2_Function,MATCH($H331,LEFT(I_LoE_Hierachy_L2Name,255),0))),"",INDEX(I_LoE_Hierachy_L2_Function,MATCH($H331,LEFT(I_LoE_Hierachy_L2Name,255),0)))</f>
        <v/>
      </c>
      <c r="H331" s="84"/>
      <c r="I331" s="84"/>
      <c r="J331" s="84"/>
      <c r="K331" s="208"/>
      <c r="L331" s="85"/>
      <c r="M331" s="85"/>
      <c r="N331" s="85"/>
      <c r="O331" s="85"/>
      <c r="P331" s="85"/>
      <c r="Q331" s="85"/>
      <c r="R331" s="85"/>
      <c r="S331" s="85"/>
      <c r="T331" s="85"/>
      <c r="U331" s="94"/>
      <c r="V331" s="95"/>
      <c r="W331" s="95"/>
      <c r="X331" s="95"/>
      <c r="Y331" s="95"/>
      <c r="Z331" s="95"/>
      <c r="AA331" s="95"/>
      <c r="AB331" s="96"/>
      <c r="AC331" s="96"/>
      <c r="AD331" s="95"/>
      <c r="AE331" s="95"/>
      <c r="AF331" s="95"/>
      <c r="AG331" s="96"/>
      <c r="AH331" s="96"/>
      <c r="AI331" s="97"/>
      <c r="AJ331" s="6"/>
      <c r="AK331" s="38"/>
      <c r="AL331" s="6"/>
      <c r="AM331" s="6"/>
      <c r="AN331" s="6"/>
      <c r="AO331" s="6"/>
      <c r="AP331" s="6"/>
    </row>
    <row r="332" spans="1:42" ht="24.65" customHeight="1" x14ac:dyDescent="0.35">
      <c r="A332" s="80"/>
      <c r="B332" s="6"/>
      <c r="C332" s="12"/>
      <c r="D332" s="84" t="str" cm="1">
        <f t="array" ref="D332">IF(ISERROR(INDEX(I_LoE_Hierachy_ID,MATCH($H332,LEFT(I_LoE_Hierachy_L2Name,255),0))),"",INDEX(I_LoE_Hierachy_ID,MATCH($H332,LEFT(I_LoE_Hierachy_L2Name,255),0)))</f>
        <v/>
      </c>
      <c r="E332" s="84" t="str" cm="1">
        <f t="array" ref="E332">IF(ISERROR(INDEX(I_LoE_Hierachy_Case,MATCH($H332,LEFT(I_LoE_Hierachy_L2Name,255),0))),"",INDEX(I_LoE_Hierachy_Case,MATCH($H332,LEFT(I_LoE_Hierachy_L2Name,255),0)))</f>
        <v/>
      </c>
      <c r="F332" s="85"/>
      <c r="G332" s="84" t="str" cm="1">
        <f t="array" ref="G332">IF(ISERROR(INDEX(I_LoE_Hierachy_L2_Function,MATCH($H332,LEFT(I_LoE_Hierachy_L2Name,255),0))),"",INDEX(I_LoE_Hierachy_L2_Function,MATCH($H332,LEFT(I_LoE_Hierachy_L2Name,255),0)))</f>
        <v/>
      </c>
      <c r="H332" s="84"/>
      <c r="I332" s="84"/>
      <c r="J332" s="84"/>
      <c r="K332" s="208"/>
      <c r="L332" s="85"/>
      <c r="M332" s="85"/>
      <c r="N332" s="85"/>
      <c r="O332" s="85"/>
      <c r="P332" s="85"/>
      <c r="Q332" s="85"/>
      <c r="R332" s="85"/>
      <c r="S332" s="85"/>
      <c r="T332" s="85"/>
      <c r="U332" s="94"/>
      <c r="V332" s="95"/>
      <c r="W332" s="95"/>
      <c r="X332" s="95"/>
      <c r="Y332" s="95"/>
      <c r="Z332" s="95"/>
      <c r="AA332" s="95"/>
      <c r="AB332" s="96"/>
      <c r="AC332" s="96"/>
      <c r="AD332" s="95"/>
      <c r="AE332" s="95"/>
      <c r="AF332" s="95"/>
      <c r="AG332" s="96"/>
      <c r="AH332" s="96"/>
      <c r="AI332" s="97"/>
      <c r="AJ332" s="6"/>
      <c r="AK332" s="38"/>
      <c r="AL332" s="6"/>
      <c r="AM332" s="6"/>
      <c r="AN332" s="6"/>
      <c r="AO332" s="6"/>
      <c r="AP332" s="6"/>
    </row>
    <row r="333" spans="1:42" ht="24.65" customHeight="1" x14ac:dyDescent="0.35">
      <c r="A333" s="80"/>
      <c r="B333" s="6"/>
      <c r="C333" s="12"/>
      <c r="D333" s="84" t="str" cm="1">
        <f t="array" ref="D333">IF(ISERROR(INDEX(I_LoE_Hierachy_ID,MATCH($H333,LEFT(I_LoE_Hierachy_L2Name,255),0))),"",INDEX(I_LoE_Hierachy_ID,MATCH($H333,LEFT(I_LoE_Hierachy_L2Name,255),0)))</f>
        <v/>
      </c>
      <c r="E333" s="84" t="str" cm="1">
        <f t="array" ref="E333">IF(ISERROR(INDEX(I_LoE_Hierachy_Case,MATCH($H333,LEFT(I_LoE_Hierachy_L2Name,255),0))),"",INDEX(I_LoE_Hierachy_Case,MATCH($H333,LEFT(I_LoE_Hierachy_L2Name,255),0)))</f>
        <v/>
      </c>
      <c r="F333" s="85"/>
      <c r="G333" s="84" t="str" cm="1">
        <f t="array" ref="G333">IF(ISERROR(INDEX(I_LoE_Hierachy_L2_Function,MATCH($H333,LEFT(I_LoE_Hierachy_L2Name,255),0))),"",INDEX(I_LoE_Hierachy_L2_Function,MATCH($H333,LEFT(I_LoE_Hierachy_L2Name,255),0)))</f>
        <v/>
      </c>
      <c r="H333" s="84"/>
      <c r="I333" s="84"/>
      <c r="J333" s="84"/>
      <c r="K333" s="208"/>
      <c r="L333" s="85"/>
      <c r="M333" s="85"/>
      <c r="N333" s="85"/>
      <c r="O333" s="85"/>
      <c r="P333" s="85"/>
      <c r="Q333" s="85"/>
      <c r="R333" s="85"/>
      <c r="S333" s="85"/>
      <c r="T333" s="85"/>
      <c r="U333" s="94"/>
      <c r="V333" s="95"/>
      <c r="W333" s="95"/>
      <c r="X333" s="95"/>
      <c r="Y333" s="95"/>
      <c r="Z333" s="95"/>
      <c r="AA333" s="95"/>
      <c r="AB333" s="96"/>
      <c r="AC333" s="96"/>
      <c r="AD333" s="95"/>
      <c r="AE333" s="95"/>
      <c r="AF333" s="95"/>
      <c r="AG333" s="96"/>
      <c r="AH333" s="96"/>
      <c r="AI333" s="97"/>
      <c r="AJ333" s="6"/>
      <c r="AK333" s="38"/>
      <c r="AL333" s="6"/>
      <c r="AM333" s="6"/>
      <c r="AN333" s="6"/>
      <c r="AO333" s="6"/>
      <c r="AP333" s="6"/>
    </row>
    <row r="334" spans="1:42" ht="24.65" customHeight="1" x14ac:dyDescent="0.35">
      <c r="A334" s="80"/>
      <c r="B334" s="6"/>
      <c r="C334" s="12"/>
      <c r="D334" s="84" t="str" cm="1">
        <f t="array" ref="D334">IF(ISERROR(INDEX(I_LoE_Hierachy_ID,MATCH($H334,LEFT(I_LoE_Hierachy_L2Name,255),0))),"",INDEX(I_LoE_Hierachy_ID,MATCH($H334,LEFT(I_LoE_Hierachy_L2Name,255),0)))</f>
        <v/>
      </c>
      <c r="E334" s="84" t="str" cm="1">
        <f t="array" ref="E334">IF(ISERROR(INDEX(I_LoE_Hierachy_Case,MATCH($H334,LEFT(I_LoE_Hierachy_L2Name,255),0))),"",INDEX(I_LoE_Hierachy_Case,MATCH($H334,LEFT(I_LoE_Hierachy_L2Name,255),0)))</f>
        <v/>
      </c>
      <c r="F334" s="85"/>
      <c r="G334" s="84" t="str" cm="1">
        <f t="array" ref="G334">IF(ISERROR(INDEX(I_LoE_Hierachy_L2_Function,MATCH($H334,LEFT(I_LoE_Hierachy_L2Name,255),0))),"",INDEX(I_LoE_Hierachy_L2_Function,MATCH($H334,LEFT(I_LoE_Hierachy_L2Name,255),0)))</f>
        <v/>
      </c>
      <c r="H334" s="84"/>
      <c r="I334" s="84"/>
      <c r="J334" s="84"/>
      <c r="K334" s="208"/>
      <c r="L334" s="85"/>
      <c r="M334" s="85"/>
      <c r="N334" s="85"/>
      <c r="O334" s="85"/>
      <c r="P334" s="85"/>
      <c r="Q334" s="85"/>
      <c r="R334" s="85"/>
      <c r="S334" s="85"/>
      <c r="T334" s="85"/>
      <c r="U334" s="94"/>
      <c r="V334" s="95"/>
      <c r="W334" s="95"/>
      <c r="X334" s="95"/>
      <c r="Y334" s="95"/>
      <c r="Z334" s="95"/>
      <c r="AA334" s="95"/>
      <c r="AB334" s="96"/>
      <c r="AC334" s="96"/>
      <c r="AD334" s="95"/>
      <c r="AE334" s="95"/>
      <c r="AF334" s="95"/>
      <c r="AG334" s="96"/>
      <c r="AH334" s="96"/>
      <c r="AI334" s="97"/>
      <c r="AJ334" s="6"/>
      <c r="AK334" s="38"/>
      <c r="AL334" s="6"/>
      <c r="AM334" s="6"/>
      <c r="AN334" s="6"/>
      <c r="AO334" s="6"/>
      <c r="AP334" s="6"/>
    </row>
    <row r="335" spans="1:42" ht="24.65" customHeight="1" x14ac:dyDescent="0.35">
      <c r="A335" s="80"/>
      <c r="B335" s="6"/>
      <c r="C335" s="12"/>
      <c r="D335" s="84" t="str" cm="1">
        <f t="array" ref="D335">IF(ISERROR(INDEX(I_LoE_Hierachy_ID,MATCH($H335,LEFT(I_LoE_Hierachy_L2Name,255),0))),"",INDEX(I_LoE_Hierachy_ID,MATCH($H335,LEFT(I_LoE_Hierachy_L2Name,255),0)))</f>
        <v/>
      </c>
      <c r="E335" s="84" t="str" cm="1">
        <f t="array" ref="E335">IF(ISERROR(INDEX(I_LoE_Hierachy_Case,MATCH($H335,LEFT(I_LoE_Hierachy_L2Name,255),0))),"",INDEX(I_LoE_Hierachy_Case,MATCH($H335,LEFT(I_LoE_Hierachy_L2Name,255),0)))</f>
        <v/>
      </c>
      <c r="F335" s="85"/>
      <c r="G335" s="84" t="str" cm="1">
        <f t="array" ref="G335">IF(ISERROR(INDEX(I_LoE_Hierachy_L2_Function,MATCH($H335,LEFT(I_LoE_Hierachy_L2Name,255),0))),"",INDEX(I_LoE_Hierachy_L2_Function,MATCH($H335,LEFT(I_LoE_Hierachy_L2Name,255),0)))</f>
        <v/>
      </c>
      <c r="H335" s="84"/>
      <c r="I335" s="84"/>
      <c r="J335" s="84"/>
      <c r="K335" s="208"/>
      <c r="L335" s="85"/>
      <c r="M335" s="85"/>
      <c r="N335" s="85"/>
      <c r="O335" s="85"/>
      <c r="P335" s="85"/>
      <c r="Q335" s="85"/>
      <c r="R335" s="85"/>
      <c r="S335" s="85"/>
      <c r="T335" s="85"/>
      <c r="U335" s="94"/>
      <c r="V335" s="95"/>
      <c r="W335" s="95"/>
      <c r="X335" s="95"/>
      <c r="Y335" s="95"/>
      <c r="Z335" s="95"/>
      <c r="AA335" s="95"/>
      <c r="AB335" s="96"/>
      <c r="AC335" s="96"/>
      <c r="AD335" s="95"/>
      <c r="AE335" s="95"/>
      <c r="AF335" s="95"/>
      <c r="AG335" s="96"/>
      <c r="AH335" s="96"/>
      <c r="AI335" s="97"/>
      <c r="AJ335" s="6"/>
      <c r="AK335" s="38"/>
      <c r="AL335" s="6"/>
      <c r="AM335" s="6"/>
      <c r="AN335" s="6"/>
      <c r="AO335" s="6"/>
      <c r="AP335" s="6"/>
    </row>
    <row r="336" spans="1:42" ht="24.65" customHeight="1" x14ac:dyDescent="0.35">
      <c r="A336" s="80"/>
      <c r="B336" s="6"/>
      <c r="C336" s="12"/>
      <c r="D336" s="84" t="str" cm="1">
        <f t="array" ref="D336">IF(ISERROR(INDEX(I_LoE_Hierachy_ID,MATCH($H336,LEFT(I_LoE_Hierachy_L2Name,255),0))),"",INDEX(I_LoE_Hierachy_ID,MATCH($H336,LEFT(I_LoE_Hierachy_L2Name,255),0)))</f>
        <v/>
      </c>
      <c r="E336" s="84" t="str" cm="1">
        <f t="array" ref="E336">IF(ISERROR(INDEX(I_LoE_Hierachy_Case,MATCH($H336,LEFT(I_LoE_Hierachy_L2Name,255),0))),"",INDEX(I_LoE_Hierachy_Case,MATCH($H336,LEFT(I_LoE_Hierachy_L2Name,255),0)))</f>
        <v/>
      </c>
      <c r="F336" s="85"/>
      <c r="G336" s="84" t="str" cm="1">
        <f t="array" ref="G336">IF(ISERROR(INDEX(I_LoE_Hierachy_L2_Function,MATCH($H336,LEFT(I_LoE_Hierachy_L2Name,255),0))),"",INDEX(I_LoE_Hierachy_L2_Function,MATCH($H336,LEFT(I_LoE_Hierachy_L2Name,255),0)))</f>
        <v/>
      </c>
      <c r="H336" s="84"/>
      <c r="I336" s="84"/>
      <c r="J336" s="84"/>
      <c r="K336" s="208"/>
      <c r="L336" s="85"/>
      <c r="M336" s="85"/>
      <c r="N336" s="85"/>
      <c r="O336" s="85"/>
      <c r="P336" s="85"/>
      <c r="Q336" s="85"/>
      <c r="R336" s="85"/>
      <c r="S336" s="85"/>
      <c r="T336" s="85"/>
      <c r="U336" s="94"/>
      <c r="V336" s="95"/>
      <c r="W336" s="95"/>
      <c r="X336" s="95"/>
      <c r="Y336" s="95"/>
      <c r="Z336" s="95"/>
      <c r="AA336" s="95"/>
      <c r="AB336" s="96"/>
      <c r="AC336" s="96"/>
      <c r="AD336" s="95"/>
      <c r="AE336" s="95"/>
      <c r="AF336" s="95"/>
      <c r="AG336" s="96"/>
      <c r="AH336" s="96"/>
      <c r="AI336" s="97"/>
      <c r="AJ336" s="6"/>
      <c r="AK336" s="38"/>
      <c r="AL336" s="6"/>
      <c r="AM336" s="6"/>
      <c r="AN336" s="6"/>
      <c r="AO336" s="6"/>
      <c r="AP336" s="6"/>
    </row>
    <row r="337" spans="1:42" ht="24.65" customHeight="1" x14ac:dyDescent="0.35">
      <c r="A337" s="80"/>
      <c r="B337" s="6"/>
      <c r="C337" s="12"/>
      <c r="D337" s="84" t="str" cm="1">
        <f t="array" ref="D337">IF(ISERROR(INDEX(I_LoE_Hierachy_ID,MATCH($H337,LEFT(I_LoE_Hierachy_L2Name,255),0))),"",INDEX(I_LoE_Hierachy_ID,MATCH($H337,LEFT(I_LoE_Hierachy_L2Name,255),0)))</f>
        <v/>
      </c>
      <c r="E337" s="84" t="str" cm="1">
        <f t="array" ref="E337">IF(ISERROR(INDEX(I_LoE_Hierachy_Case,MATCH($H337,LEFT(I_LoE_Hierachy_L2Name,255),0))),"",INDEX(I_LoE_Hierachy_Case,MATCH($H337,LEFT(I_LoE_Hierachy_L2Name,255),0)))</f>
        <v/>
      </c>
      <c r="F337" s="85"/>
      <c r="G337" s="84" t="str" cm="1">
        <f t="array" ref="G337">IF(ISERROR(INDEX(I_LoE_Hierachy_L2_Function,MATCH($H337,LEFT(I_LoE_Hierachy_L2Name,255),0))),"",INDEX(I_LoE_Hierachy_L2_Function,MATCH($H337,LEFT(I_LoE_Hierachy_L2Name,255),0)))</f>
        <v/>
      </c>
      <c r="H337" s="84"/>
      <c r="I337" s="84"/>
      <c r="J337" s="84"/>
      <c r="K337" s="208"/>
      <c r="L337" s="85"/>
      <c r="M337" s="85"/>
      <c r="N337" s="85"/>
      <c r="O337" s="85"/>
      <c r="P337" s="85"/>
      <c r="Q337" s="85"/>
      <c r="R337" s="85"/>
      <c r="S337" s="85"/>
      <c r="T337" s="85"/>
      <c r="U337" s="94"/>
      <c r="V337" s="95"/>
      <c r="W337" s="95"/>
      <c r="X337" s="95"/>
      <c r="Y337" s="95"/>
      <c r="Z337" s="95"/>
      <c r="AA337" s="95"/>
      <c r="AB337" s="96"/>
      <c r="AC337" s="96"/>
      <c r="AD337" s="95"/>
      <c r="AE337" s="95"/>
      <c r="AF337" s="95"/>
      <c r="AG337" s="96"/>
      <c r="AH337" s="96"/>
      <c r="AI337" s="97"/>
      <c r="AJ337" s="6"/>
      <c r="AK337" s="38"/>
      <c r="AL337" s="6"/>
      <c r="AM337" s="6"/>
      <c r="AN337" s="6"/>
      <c r="AO337" s="6"/>
      <c r="AP337" s="6"/>
    </row>
    <row r="338" spans="1:42" ht="24.65" customHeight="1" x14ac:dyDescent="0.35">
      <c r="A338" s="80"/>
      <c r="B338" s="6"/>
      <c r="C338" s="12"/>
      <c r="D338" s="84" t="str" cm="1">
        <f t="array" ref="D338">IF(ISERROR(INDEX(I_LoE_Hierachy_ID,MATCH($H338,LEFT(I_LoE_Hierachy_L2Name,255),0))),"",INDEX(I_LoE_Hierachy_ID,MATCH($H338,LEFT(I_LoE_Hierachy_L2Name,255),0)))</f>
        <v/>
      </c>
      <c r="E338" s="84" t="str" cm="1">
        <f t="array" ref="E338">IF(ISERROR(INDEX(I_LoE_Hierachy_Case,MATCH($H338,LEFT(I_LoE_Hierachy_L2Name,255),0))),"",INDEX(I_LoE_Hierachy_Case,MATCH($H338,LEFT(I_LoE_Hierachy_L2Name,255),0)))</f>
        <v/>
      </c>
      <c r="F338" s="85"/>
      <c r="G338" s="84" t="str" cm="1">
        <f t="array" ref="G338">IF(ISERROR(INDEX(I_LoE_Hierachy_L2_Function,MATCH($H338,LEFT(I_LoE_Hierachy_L2Name,255),0))),"",INDEX(I_LoE_Hierachy_L2_Function,MATCH($H338,LEFT(I_LoE_Hierachy_L2Name,255),0)))</f>
        <v/>
      </c>
      <c r="H338" s="84"/>
      <c r="I338" s="84"/>
      <c r="J338" s="84"/>
      <c r="K338" s="208"/>
      <c r="L338" s="85"/>
      <c r="M338" s="85"/>
      <c r="N338" s="85"/>
      <c r="O338" s="85"/>
      <c r="P338" s="85"/>
      <c r="Q338" s="85"/>
      <c r="R338" s="85"/>
      <c r="S338" s="85"/>
      <c r="T338" s="85"/>
      <c r="U338" s="94"/>
      <c r="V338" s="95"/>
      <c r="W338" s="95"/>
      <c r="X338" s="95"/>
      <c r="Y338" s="95"/>
      <c r="Z338" s="95"/>
      <c r="AA338" s="95"/>
      <c r="AB338" s="96"/>
      <c r="AC338" s="96"/>
      <c r="AD338" s="95"/>
      <c r="AE338" s="95"/>
      <c r="AF338" s="95"/>
      <c r="AG338" s="96"/>
      <c r="AH338" s="96"/>
      <c r="AI338" s="97"/>
      <c r="AJ338" s="6"/>
      <c r="AK338" s="38"/>
      <c r="AL338" s="6"/>
      <c r="AM338" s="6"/>
      <c r="AN338" s="6"/>
      <c r="AO338" s="6"/>
      <c r="AP338" s="6"/>
    </row>
    <row r="339" spans="1:42" ht="24.65" customHeight="1" x14ac:dyDescent="0.35">
      <c r="A339" s="80"/>
      <c r="B339" s="6"/>
      <c r="C339" s="12"/>
      <c r="D339" s="84" t="str" cm="1">
        <f t="array" ref="D339">IF(ISERROR(INDEX(I_LoE_Hierachy_ID,MATCH($H339,LEFT(I_LoE_Hierachy_L2Name,255),0))),"",INDEX(I_LoE_Hierachy_ID,MATCH($H339,LEFT(I_LoE_Hierachy_L2Name,255),0)))</f>
        <v/>
      </c>
      <c r="E339" s="84" t="str" cm="1">
        <f t="array" ref="E339">IF(ISERROR(INDEX(I_LoE_Hierachy_Case,MATCH($H339,LEFT(I_LoE_Hierachy_L2Name,255),0))),"",INDEX(I_LoE_Hierachy_Case,MATCH($H339,LEFT(I_LoE_Hierachy_L2Name,255),0)))</f>
        <v/>
      </c>
      <c r="F339" s="85"/>
      <c r="G339" s="84" t="str" cm="1">
        <f t="array" ref="G339">IF(ISERROR(INDEX(I_LoE_Hierachy_L2_Function,MATCH($H339,LEFT(I_LoE_Hierachy_L2Name,255),0))),"",INDEX(I_LoE_Hierachy_L2_Function,MATCH($H339,LEFT(I_LoE_Hierachy_L2Name,255),0)))</f>
        <v/>
      </c>
      <c r="H339" s="84"/>
      <c r="I339" s="84"/>
      <c r="J339" s="84"/>
      <c r="K339" s="208"/>
      <c r="L339" s="85"/>
      <c r="M339" s="85"/>
      <c r="N339" s="85"/>
      <c r="O339" s="85"/>
      <c r="P339" s="85"/>
      <c r="Q339" s="85"/>
      <c r="R339" s="85"/>
      <c r="S339" s="85"/>
      <c r="T339" s="85"/>
      <c r="U339" s="94"/>
      <c r="V339" s="95"/>
      <c r="W339" s="95"/>
      <c r="X339" s="95"/>
      <c r="Y339" s="95"/>
      <c r="Z339" s="95"/>
      <c r="AA339" s="95"/>
      <c r="AB339" s="96"/>
      <c r="AC339" s="96"/>
      <c r="AD339" s="95"/>
      <c r="AE339" s="95"/>
      <c r="AF339" s="95"/>
      <c r="AG339" s="96"/>
      <c r="AH339" s="96"/>
      <c r="AI339" s="97"/>
      <c r="AJ339" s="6"/>
      <c r="AK339" s="38"/>
      <c r="AL339" s="6"/>
      <c r="AM339" s="6"/>
      <c r="AN339" s="6"/>
      <c r="AO339" s="6"/>
      <c r="AP339" s="6"/>
    </row>
    <row r="340" spans="1:42" ht="24.65" customHeight="1" x14ac:dyDescent="0.35">
      <c r="A340" s="80"/>
      <c r="B340" s="6"/>
      <c r="C340" s="12"/>
      <c r="D340" s="84" t="str" cm="1">
        <f t="array" ref="D340">IF(ISERROR(INDEX(I_LoE_Hierachy_ID,MATCH($H340,LEFT(I_LoE_Hierachy_L2Name,255),0))),"",INDEX(I_LoE_Hierachy_ID,MATCH($H340,LEFT(I_LoE_Hierachy_L2Name,255),0)))</f>
        <v/>
      </c>
      <c r="E340" s="84" t="str" cm="1">
        <f t="array" ref="E340">IF(ISERROR(INDEX(I_LoE_Hierachy_Case,MATCH($H340,LEFT(I_LoE_Hierachy_L2Name,255),0))),"",INDEX(I_LoE_Hierachy_Case,MATCH($H340,LEFT(I_LoE_Hierachy_L2Name,255),0)))</f>
        <v/>
      </c>
      <c r="F340" s="85"/>
      <c r="G340" s="84" t="str" cm="1">
        <f t="array" ref="G340">IF(ISERROR(INDEX(I_LoE_Hierachy_L2_Function,MATCH($H340,LEFT(I_LoE_Hierachy_L2Name,255),0))),"",INDEX(I_LoE_Hierachy_L2_Function,MATCH($H340,LEFT(I_LoE_Hierachy_L2Name,255),0)))</f>
        <v/>
      </c>
      <c r="H340" s="84"/>
      <c r="I340" s="84"/>
      <c r="J340" s="84"/>
      <c r="K340" s="208"/>
      <c r="L340" s="85"/>
      <c r="M340" s="85"/>
      <c r="N340" s="85"/>
      <c r="O340" s="85"/>
      <c r="P340" s="85"/>
      <c r="Q340" s="85"/>
      <c r="R340" s="85"/>
      <c r="S340" s="85"/>
      <c r="T340" s="85"/>
      <c r="U340" s="94"/>
      <c r="V340" s="95"/>
      <c r="W340" s="95"/>
      <c r="X340" s="95"/>
      <c r="Y340" s="95"/>
      <c r="Z340" s="95"/>
      <c r="AA340" s="95"/>
      <c r="AB340" s="96"/>
      <c r="AC340" s="96"/>
      <c r="AD340" s="95"/>
      <c r="AE340" s="95"/>
      <c r="AF340" s="95"/>
      <c r="AG340" s="96"/>
      <c r="AH340" s="96"/>
      <c r="AI340" s="97"/>
      <c r="AJ340" s="6"/>
      <c r="AK340" s="38"/>
      <c r="AL340" s="6"/>
      <c r="AM340" s="6"/>
      <c r="AN340" s="6"/>
      <c r="AO340" s="6"/>
      <c r="AP340" s="6"/>
    </row>
    <row r="341" spans="1:42" ht="24.65" customHeight="1" x14ac:dyDescent="0.35">
      <c r="A341" s="80"/>
      <c r="B341" s="6"/>
      <c r="C341" s="12"/>
      <c r="D341" s="84" t="str" cm="1">
        <f t="array" ref="D341">IF(ISERROR(INDEX(I_LoE_Hierachy_ID,MATCH($H341,LEFT(I_LoE_Hierachy_L2Name,255),0))),"",INDEX(I_LoE_Hierachy_ID,MATCH($H341,LEFT(I_LoE_Hierachy_L2Name,255),0)))</f>
        <v/>
      </c>
      <c r="E341" s="84" t="str" cm="1">
        <f t="array" ref="E341">IF(ISERROR(INDEX(I_LoE_Hierachy_Case,MATCH($H341,LEFT(I_LoE_Hierachy_L2Name,255),0))),"",INDEX(I_LoE_Hierachy_Case,MATCH($H341,LEFT(I_LoE_Hierachy_L2Name,255),0)))</f>
        <v/>
      </c>
      <c r="F341" s="85"/>
      <c r="G341" s="84" t="str" cm="1">
        <f t="array" ref="G341">IF(ISERROR(INDEX(I_LoE_Hierachy_L2_Function,MATCH($H341,LEFT(I_LoE_Hierachy_L2Name,255),0))),"",INDEX(I_LoE_Hierachy_L2_Function,MATCH($H341,LEFT(I_LoE_Hierachy_L2Name,255),0)))</f>
        <v/>
      </c>
      <c r="H341" s="84"/>
      <c r="I341" s="84"/>
      <c r="J341" s="84"/>
      <c r="K341" s="208"/>
      <c r="L341" s="85"/>
      <c r="M341" s="85"/>
      <c r="N341" s="85"/>
      <c r="O341" s="85"/>
      <c r="P341" s="85"/>
      <c r="Q341" s="85"/>
      <c r="R341" s="85"/>
      <c r="S341" s="85"/>
      <c r="T341" s="85"/>
      <c r="U341" s="94"/>
      <c r="V341" s="95"/>
      <c r="W341" s="95"/>
      <c r="X341" s="95"/>
      <c r="Y341" s="95"/>
      <c r="Z341" s="95"/>
      <c r="AA341" s="95"/>
      <c r="AB341" s="96"/>
      <c r="AC341" s="96"/>
      <c r="AD341" s="95"/>
      <c r="AE341" s="95"/>
      <c r="AF341" s="95"/>
      <c r="AG341" s="96"/>
      <c r="AH341" s="96"/>
      <c r="AI341" s="97"/>
      <c r="AJ341" s="6"/>
      <c r="AK341" s="38"/>
      <c r="AL341" s="6"/>
      <c r="AM341" s="6"/>
      <c r="AN341" s="6"/>
      <c r="AO341" s="6"/>
      <c r="AP341" s="6"/>
    </row>
    <row r="342" spans="1:42" ht="24.65" customHeight="1" x14ac:dyDescent="0.35">
      <c r="A342" s="80"/>
      <c r="B342" s="6"/>
      <c r="C342" s="12"/>
      <c r="D342" s="84" t="str" cm="1">
        <f t="array" ref="D342">IF(ISERROR(INDEX(I_LoE_Hierachy_ID,MATCH($H342,LEFT(I_LoE_Hierachy_L2Name,255),0))),"",INDEX(I_LoE_Hierachy_ID,MATCH($H342,LEFT(I_LoE_Hierachy_L2Name,255),0)))</f>
        <v/>
      </c>
      <c r="E342" s="84" t="str" cm="1">
        <f t="array" ref="E342">IF(ISERROR(INDEX(I_LoE_Hierachy_Case,MATCH($H342,LEFT(I_LoE_Hierachy_L2Name,255),0))),"",INDEX(I_LoE_Hierachy_Case,MATCH($H342,LEFT(I_LoE_Hierachy_L2Name,255),0)))</f>
        <v/>
      </c>
      <c r="F342" s="85"/>
      <c r="G342" s="84" t="str" cm="1">
        <f t="array" ref="G342">IF(ISERROR(INDEX(I_LoE_Hierachy_L2_Function,MATCH($H342,LEFT(I_LoE_Hierachy_L2Name,255),0))),"",INDEX(I_LoE_Hierachy_L2_Function,MATCH($H342,LEFT(I_LoE_Hierachy_L2Name,255),0)))</f>
        <v/>
      </c>
      <c r="H342" s="84"/>
      <c r="I342" s="84"/>
      <c r="J342" s="84"/>
      <c r="K342" s="208"/>
      <c r="L342" s="85"/>
      <c r="M342" s="85"/>
      <c r="N342" s="85"/>
      <c r="O342" s="85"/>
      <c r="P342" s="85"/>
      <c r="Q342" s="85"/>
      <c r="R342" s="85"/>
      <c r="S342" s="85"/>
      <c r="T342" s="85"/>
      <c r="U342" s="94"/>
      <c r="V342" s="95"/>
      <c r="W342" s="95"/>
      <c r="X342" s="95"/>
      <c r="Y342" s="95"/>
      <c r="Z342" s="95"/>
      <c r="AA342" s="95"/>
      <c r="AB342" s="96"/>
      <c r="AC342" s="96"/>
      <c r="AD342" s="95"/>
      <c r="AE342" s="95"/>
      <c r="AF342" s="95"/>
      <c r="AG342" s="96"/>
      <c r="AH342" s="96"/>
      <c r="AI342" s="97"/>
      <c r="AJ342" s="6"/>
      <c r="AK342" s="38"/>
      <c r="AL342" s="6"/>
      <c r="AM342" s="6"/>
      <c r="AN342" s="6"/>
      <c r="AO342" s="6"/>
      <c r="AP342" s="6"/>
    </row>
    <row r="343" spans="1:42" ht="24.65" customHeight="1" x14ac:dyDescent="0.35">
      <c r="A343" s="80"/>
      <c r="B343" s="6"/>
      <c r="C343" s="12"/>
      <c r="D343" s="84" t="str" cm="1">
        <f t="array" ref="D343">IF(ISERROR(INDEX(I_LoE_Hierachy_ID,MATCH($H343,LEFT(I_LoE_Hierachy_L2Name,255),0))),"",INDEX(I_LoE_Hierachy_ID,MATCH($H343,LEFT(I_LoE_Hierachy_L2Name,255),0)))</f>
        <v/>
      </c>
      <c r="E343" s="84" t="str" cm="1">
        <f t="array" ref="E343">IF(ISERROR(INDEX(I_LoE_Hierachy_Case,MATCH($H343,LEFT(I_LoE_Hierachy_L2Name,255),0))),"",INDEX(I_LoE_Hierachy_Case,MATCH($H343,LEFT(I_LoE_Hierachy_L2Name,255),0)))</f>
        <v/>
      </c>
      <c r="F343" s="85"/>
      <c r="G343" s="84" t="str" cm="1">
        <f t="array" ref="G343">IF(ISERROR(INDEX(I_LoE_Hierachy_L2_Function,MATCH($H343,LEFT(I_LoE_Hierachy_L2Name,255),0))),"",INDEX(I_LoE_Hierachy_L2_Function,MATCH($H343,LEFT(I_LoE_Hierachy_L2Name,255),0)))</f>
        <v/>
      </c>
      <c r="H343" s="84"/>
      <c r="I343" s="84"/>
      <c r="J343" s="84"/>
      <c r="K343" s="208"/>
      <c r="L343" s="85"/>
      <c r="M343" s="85"/>
      <c r="N343" s="85"/>
      <c r="O343" s="85"/>
      <c r="P343" s="85"/>
      <c r="Q343" s="85"/>
      <c r="R343" s="85"/>
      <c r="S343" s="85"/>
      <c r="T343" s="85"/>
      <c r="U343" s="94"/>
      <c r="V343" s="95"/>
      <c r="W343" s="95"/>
      <c r="X343" s="95"/>
      <c r="Y343" s="95"/>
      <c r="Z343" s="95"/>
      <c r="AA343" s="95"/>
      <c r="AB343" s="96"/>
      <c r="AC343" s="96"/>
      <c r="AD343" s="95"/>
      <c r="AE343" s="95"/>
      <c r="AF343" s="95"/>
      <c r="AG343" s="96"/>
      <c r="AH343" s="96"/>
      <c r="AI343" s="97"/>
      <c r="AJ343" s="6"/>
      <c r="AK343" s="38"/>
      <c r="AL343" s="6"/>
      <c r="AM343" s="6"/>
      <c r="AN343" s="6"/>
      <c r="AO343" s="6"/>
      <c r="AP343" s="6"/>
    </row>
    <row r="344" spans="1:42" ht="24.65" customHeight="1" x14ac:dyDescent="0.35">
      <c r="A344" s="80"/>
      <c r="B344" s="6"/>
      <c r="C344" s="12"/>
      <c r="D344" s="84" t="str" cm="1">
        <f t="array" ref="D344">IF(ISERROR(INDEX(I_LoE_Hierachy_ID,MATCH($H344,LEFT(I_LoE_Hierachy_L2Name,255),0))),"",INDEX(I_LoE_Hierachy_ID,MATCH($H344,LEFT(I_LoE_Hierachy_L2Name,255),0)))</f>
        <v/>
      </c>
      <c r="E344" s="84" t="str" cm="1">
        <f t="array" ref="E344">IF(ISERROR(INDEX(I_LoE_Hierachy_Case,MATCH($H344,LEFT(I_LoE_Hierachy_L2Name,255),0))),"",INDEX(I_LoE_Hierachy_Case,MATCH($H344,LEFT(I_LoE_Hierachy_L2Name,255),0)))</f>
        <v/>
      </c>
      <c r="F344" s="85"/>
      <c r="G344" s="84" t="str" cm="1">
        <f t="array" ref="G344">IF(ISERROR(INDEX(I_LoE_Hierachy_L2_Function,MATCH($H344,LEFT(I_LoE_Hierachy_L2Name,255),0))),"",INDEX(I_LoE_Hierachy_L2_Function,MATCH($H344,LEFT(I_LoE_Hierachy_L2Name,255),0)))</f>
        <v/>
      </c>
      <c r="H344" s="84"/>
      <c r="I344" s="84"/>
      <c r="J344" s="84"/>
      <c r="K344" s="208"/>
      <c r="L344" s="85"/>
      <c r="M344" s="85"/>
      <c r="N344" s="85"/>
      <c r="O344" s="85"/>
      <c r="P344" s="85"/>
      <c r="Q344" s="85"/>
      <c r="R344" s="85"/>
      <c r="S344" s="85"/>
      <c r="T344" s="85"/>
      <c r="U344" s="94"/>
      <c r="V344" s="95"/>
      <c r="W344" s="95"/>
      <c r="X344" s="95"/>
      <c r="Y344" s="95"/>
      <c r="Z344" s="95"/>
      <c r="AA344" s="95"/>
      <c r="AB344" s="96"/>
      <c r="AC344" s="96"/>
      <c r="AD344" s="95"/>
      <c r="AE344" s="95"/>
      <c r="AF344" s="95"/>
      <c r="AG344" s="96"/>
      <c r="AH344" s="96"/>
      <c r="AI344" s="97"/>
      <c r="AJ344" s="6"/>
      <c r="AK344" s="38"/>
      <c r="AL344" s="6"/>
      <c r="AM344" s="6"/>
      <c r="AN344" s="6"/>
      <c r="AO344" s="6"/>
      <c r="AP344" s="6"/>
    </row>
    <row r="345" spans="1:42" ht="24.65" customHeight="1" x14ac:dyDescent="0.35">
      <c r="A345" s="80"/>
      <c r="B345" s="6"/>
      <c r="C345" s="12"/>
      <c r="D345" s="84" t="str" cm="1">
        <f t="array" ref="D345">IF(ISERROR(INDEX(I_LoE_Hierachy_ID,MATCH($H345,LEFT(I_LoE_Hierachy_L2Name,255),0))),"",INDEX(I_LoE_Hierachy_ID,MATCH($H345,LEFT(I_LoE_Hierachy_L2Name,255),0)))</f>
        <v/>
      </c>
      <c r="E345" s="84" t="str" cm="1">
        <f t="array" ref="E345">IF(ISERROR(INDEX(I_LoE_Hierachy_Case,MATCH($H345,LEFT(I_LoE_Hierachy_L2Name,255),0))),"",INDEX(I_LoE_Hierachy_Case,MATCH($H345,LEFT(I_LoE_Hierachy_L2Name,255),0)))</f>
        <v/>
      </c>
      <c r="F345" s="85"/>
      <c r="G345" s="84" t="str" cm="1">
        <f t="array" ref="G345">IF(ISERROR(INDEX(I_LoE_Hierachy_L2_Function,MATCH($H345,LEFT(I_LoE_Hierachy_L2Name,255),0))),"",INDEX(I_LoE_Hierachy_L2_Function,MATCH($H345,LEFT(I_LoE_Hierachy_L2Name,255),0)))</f>
        <v/>
      </c>
      <c r="H345" s="84"/>
      <c r="I345" s="84"/>
      <c r="J345" s="84"/>
      <c r="K345" s="208"/>
      <c r="L345" s="85"/>
      <c r="M345" s="85"/>
      <c r="N345" s="85"/>
      <c r="O345" s="85"/>
      <c r="P345" s="85"/>
      <c r="Q345" s="85"/>
      <c r="R345" s="85"/>
      <c r="S345" s="85"/>
      <c r="T345" s="85"/>
      <c r="U345" s="94"/>
      <c r="V345" s="95"/>
      <c r="W345" s="95"/>
      <c r="X345" s="95"/>
      <c r="Y345" s="95"/>
      <c r="Z345" s="95"/>
      <c r="AA345" s="95"/>
      <c r="AB345" s="96"/>
      <c r="AC345" s="96"/>
      <c r="AD345" s="95"/>
      <c r="AE345" s="95"/>
      <c r="AF345" s="95"/>
      <c r="AG345" s="96"/>
      <c r="AH345" s="96"/>
      <c r="AI345" s="97"/>
      <c r="AJ345" s="6"/>
      <c r="AK345" s="38"/>
      <c r="AL345" s="6"/>
      <c r="AM345" s="6"/>
      <c r="AN345" s="6"/>
      <c r="AO345" s="6"/>
      <c r="AP345" s="6"/>
    </row>
    <row r="346" spans="1:42" ht="24.65" customHeight="1" x14ac:dyDescent="0.35">
      <c r="A346" s="80"/>
      <c r="B346" s="6"/>
      <c r="C346" s="12"/>
      <c r="D346" s="84" t="str" cm="1">
        <f t="array" ref="D346">IF(ISERROR(INDEX(I_LoE_Hierachy_ID,MATCH($H346,LEFT(I_LoE_Hierachy_L2Name,255),0))),"",INDEX(I_LoE_Hierachy_ID,MATCH($H346,LEFT(I_LoE_Hierachy_L2Name,255),0)))</f>
        <v/>
      </c>
      <c r="E346" s="84" t="str" cm="1">
        <f t="array" ref="E346">IF(ISERROR(INDEX(I_LoE_Hierachy_Case,MATCH($H346,LEFT(I_LoE_Hierachy_L2Name,255),0))),"",INDEX(I_LoE_Hierachy_Case,MATCH($H346,LEFT(I_LoE_Hierachy_L2Name,255),0)))</f>
        <v/>
      </c>
      <c r="F346" s="85"/>
      <c r="G346" s="84" t="str" cm="1">
        <f t="array" ref="G346">IF(ISERROR(INDEX(I_LoE_Hierachy_L2_Function,MATCH($H346,LEFT(I_LoE_Hierachy_L2Name,255),0))),"",INDEX(I_LoE_Hierachy_L2_Function,MATCH($H346,LEFT(I_LoE_Hierachy_L2Name,255),0)))</f>
        <v/>
      </c>
      <c r="H346" s="84"/>
      <c r="I346" s="84"/>
      <c r="J346" s="84"/>
      <c r="K346" s="208"/>
      <c r="L346" s="85"/>
      <c r="M346" s="85"/>
      <c r="N346" s="85"/>
      <c r="O346" s="85"/>
      <c r="P346" s="85"/>
      <c r="Q346" s="85"/>
      <c r="R346" s="85"/>
      <c r="S346" s="85"/>
      <c r="T346" s="85"/>
      <c r="U346" s="94"/>
      <c r="V346" s="95"/>
      <c r="W346" s="95"/>
      <c r="X346" s="95"/>
      <c r="Y346" s="95"/>
      <c r="Z346" s="95"/>
      <c r="AA346" s="95"/>
      <c r="AB346" s="96"/>
      <c r="AC346" s="96"/>
      <c r="AD346" s="95"/>
      <c r="AE346" s="95"/>
      <c r="AF346" s="95"/>
      <c r="AG346" s="96"/>
      <c r="AH346" s="96"/>
      <c r="AI346" s="97"/>
      <c r="AJ346" s="6"/>
      <c r="AK346" s="38"/>
      <c r="AL346" s="6"/>
      <c r="AM346" s="6"/>
      <c r="AN346" s="6"/>
      <c r="AO346" s="6"/>
      <c r="AP346" s="6"/>
    </row>
    <row r="347" spans="1:42" ht="24.65" customHeight="1" x14ac:dyDescent="0.35">
      <c r="A347" s="80"/>
      <c r="B347" s="6"/>
      <c r="C347" s="12"/>
      <c r="D347" s="84"/>
      <c r="E347" s="84" t="str" cm="1">
        <f t="array" ref="E347">IF(ISERROR(INDEX(I_LoE_Hierachy_Case,MATCH($H347,LEFT(I_LoE_Hierachy_L2Name,255),0))),"",INDEX(I_LoE_Hierachy_Case,MATCH($H347,LEFT(I_LoE_Hierachy_L2Name,255),0)))</f>
        <v/>
      </c>
      <c r="F347" s="85"/>
      <c r="G347" s="84" t="str" cm="1">
        <f t="array" ref="G347">IF(ISERROR(INDEX(I_LoE_Hierachy_L2_Function,MATCH($H347,LEFT(I_LoE_Hierachy_L2Name,255),0))),"",INDEX(I_LoE_Hierachy_L2_Function,MATCH($H347,LEFT(I_LoE_Hierachy_L2Name,255),0)))</f>
        <v/>
      </c>
      <c r="H347" s="84"/>
      <c r="I347" s="84"/>
      <c r="J347" s="84"/>
      <c r="K347" s="208"/>
      <c r="L347" s="85"/>
      <c r="M347" s="85"/>
      <c r="N347" s="85"/>
      <c r="O347" s="85"/>
      <c r="P347" s="85"/>
      <c r="Q347" s="85"/>
      <c r="R347" s="85"/>
      <c r="S347" s="85"/>
      <c r="T347" s="85"/>
      <c r="U347" s="94"/>
      <c r="V347" s="95"/>
      <c r="W347" s="95"/>
      <c r="X347" s="95"/>
      <c r="Y347" s="95"/>
      <c r="Z347" s="95"/>
      <c r="AA347" s="95"/>
      <c r="AB347" s="96"/>
      <c r="AC347" s="96"/>
      <c r="AD347" s="95"/>
      <c r="AE347" s="95"/>
      <c r="AF347" s="95"/>
      <c r="AG347" s="96"/>
      <c r="AH347" s="96"/>
      <c r="AI347" s="97"/>
      <c r="AJ347" s="6"/>
      <c r="AK347" s="38"/>
      <c r="AL347" s="6"/>
      <c r="AM347" s="6"/>
      <c r="AN347" s="6"/>
      <c r="AO347" s="6"/>
      <c r="AP347" s="6"/>
    </row>
    <row r="348" spans="1:42" ht="24.65" customHeight="1" x14ac:dyDescent="0.35">
      <c r="A348" s="80"/>
      <c r="B348" s="6"/>
      <c r="C348" s="12"/>
      <c r="D348" s="84"/>
      <c r="E348" s="84" t="str" cm="1">
        <f t="array" ref="E348">IF(ISERROR(INDEX(I_LoE_Hierachy_Case,MATCH($H348,LEFT(I_LoE_Hierachy_L2Name,255),0))),"",INDEX(I_LoE_Hierachy_Case,MATCH($H348,LEFT(I_LoE_Hierachy_L2Name,255),0)))</f>
        <v/>
      </c>
      <c r="F348" s="85"/>
      <c r="G348" s="84" t="str" cm="1">
        <f t="array" ref="G348">IF(ISERROR(INDEX(I_LoE_Hierachy_L2_Function,MATCH($H348,LEFT(I_LoE_Hierachy_L2Name,255),0))),"",INDEX(I_LoE_Hierachy_L2_Function,MATCH($H348,LEFT(I_LoE_Hierachy_L2Name,255),0)))</f>
        <v/>
      </c>
      <c r="H348" s="84"/>
      <c r="I348" s="84"/>
      <c r="J348" s="84"/>
      <c r="K348" s="208"/>
      <c r="L348" s="85"/>
      <c r="M348" s="85"/>
      <c r="N348" s="85"/>
      <c r="O348" s="85"/>
      <c r="P348" s="85"/>
      <c r="Q348" s="85"/>
      <c r="R348" s="85"/>
      <c r="S348" s="85"/>
      <c r="T348" s="85"/>
      <c r="U348" s="94"/>
      <c r="V348" s="95"/>
      <c r="W348" s="95"/>
      <c r="X348" s="95"/>
      <c r="Y348" s="95"/>
      <c r="Z348" s="95"/>
      <c r="AA348" s="95"/>
      <c r="AB348" s="96"/>
      <c r="AC348" s="96"/>
      <c r="AD348" s="95"/>
      <c r="AE348" s="95"/>
      <c r="AF348" s="95"/>
      <c r="AG348" s="96"/>
      <c r="AH348" s="96"/>
      <c r="AI348" s="97"/>
      <c r="AJ348" s="6"/>
      <c r="AK348" s="38"/>
      <c r="AL348" s="6"/>
      <c r="AM348" s="6"/>
      <c r="AN348" s="6"/>
      <c r="AO348" s="6"/>
      <c r="AP348" s="6"/>
    </row>
    <row r="349" spans="1:42" ht="24.65" customHeight="1" x14ac:dyDescent="0.35">
      <c r="A349" s="80"/>
      <c r="B349" s="6"/>
      <c r="C349" s="12"/>
      <c r="D349" s="84"/>
      <c r="E349" s="84" t="str" cm="1">
        <f t="array" ref="E349">IF(ISERROR(INDEX(I_LoE_Hierachy_Case,MATCH($H349,LEFT(I_LoE_Hierachy_L2Name,255),0))),"",INDEX(I_LoE_Hierachy_Case,MATCH($H349,LEFT(I_LoE_Hierachy_L2Name,255),0)))</f>
        <v/>
      </c>
      <c r="F349" s="85"/>
      <c r="G349" s="84" t="str" cm="1">
        <f t="array" ref="G349">IF(ISERROR(INDEX(I_LoE_Hierachy_L2_Function,MATCH($H349,LEFT(I_LoE_Hierachy_L2Name,255),0))),"",INDEX(I_LoE_Hierachy_L2_Function,MATCH($H349,LEFT(I_LoE_Hierachy_L2Name,255),0)))</f>
        <v/>
      </c>
      <c r="H349" s="84"/>
      <c r="I349" s="84"/>
      <c r="J349" s="84"/>
      <c r="K349" s="208"/>
      <c r="L349" s="85"/>
      <c r="M349" s="85"/>
      <c r="N349" s="85"/>
      <c r="O349" s="85"/>
      <c r="P349" s="85"/>
      <c r="Q349" s="85"/>
      <c r="R349" s="85"/>
      <c r="S349" s="85"/>
      <c r="T349" s="85"/>
      <c r="U349" s="94"/>
      <c r="V349" s="95"/>
      <c r="W349" s="95"/>
      <c r="X349" s="95"/>
      <c r="Y349" s="95"/>
      <c r="Z349" s="95"/>
      <c r="AA349" s="95"/>
      <c r="AB349" s="96"/>
      <c r="AC349" s="96"/>
      <c r="AD349" s="95"/>
      <c r="AE349" s="95"/>
      <c r="AF349" s="95"/>
      <c r="AG349" s="96"/>
      <c r="AH349" s="96"/>
      <c r="AI349" s="97"/>
      <c r="AJ349" s="6"/>
      <c r="AK349" s="38"/>
      <c r="AL349" s="6"/>
      <c r="AM349" s="6"/>
      <c r="AN349" s="6"/>
      <c r="AO349" s="6"/>
      <c r="AP349" s="6"/>
    </row>
    <row r="350" spans="1:42" ht="24.65" customHeight="1" x14ac:dyDescent="0.35">
      <c r="A350" s="80"/>
      <c r="B350" s="6"/>
      <c r="C350" s="12"/>
      <c r="D350" s="84"/>
      <c r="E350" s="84" t="str" cm="1">
        <f t="array" ref="E350">IF(ISERROR(INDEX(I_LoE_Hierachy_Case,MATCH($H350,LEFT(I_LoE_Hierachy_L2Name,255),0))),"",INDEX(I_LoE_Hierachy_Case,MATCH($H350,LEFT(I_LoE_Hierachy_L2Name,255),0)))</f>
        <v/>
      </c>
      <c r="F350" s="85"/>
      <c r="G350" s="84" t="str" cm="1">
        <f t="array" ref="G350">IF(ISERROR(INDEX(I_LoE_Hierachy_L2_Function,MATCH($H350,LEFT(I_LoE_Hierachy_L2Name,255),0))),"",INDEX(I_LoE_Hierachy_L2_Function,MATCH($H350,LEFT(I_LoE_Hierachy_L2Name,255),0)))</f>
        <v/>
      </c>
      <c r="H350" s="84"/>
      <c r="I350" s="84"/>
      <c r="J350" s="84"/>
      <c r="K350" s="208"/>
      <c r="L350" s="85"/>
      <c r="M350" s="85"/>
      <c r="N350" s="85"/>
      <c r="O350" s="85"/>
      <c r="P350" s="85"/>
      <c r="Q350" s="85"/>
      <c r="R350" s="85"/>
      <c r="S350" s="85"/>
      <c r="T350" s="85"/>
      <c r="U350" s="94"/>
      <c r="V350" s="95"/>
      <c r="W350" s="95"/>
      <c r="X350" s="95"/>
      <c r="Y350" s="95"/>
      <c r="Z350" s="95"/>
      <c r="AA350" s="95"/>
      <c r="AB350" s="96"/>
      <c r="AC350" s="96"/>
      <c r="AD350" s="95"/>
      <c r="AE350" s="95"/>
      <c r="AF350" s="95"/>
      <c r="AG350" s="96"/>
      <c r="AH350" s="96"/>
      <c r="AI350" s="97"/>
      <c r="AJ350" s="6"/>
      <c r="AK350" s="38"/>
      <c r="AL350" s="6"/>
      <c r="AM350" s="6"/>
      <c r="AN350" s="6"/>
      <c r="AO350" s="6"/>
      <c r="AP350" s="6"/>
    </row>
    <row r="351" spans="1:42" ht="24.65" customHeight="1" x14ac:dyDescent="0.35">
      <c r="A351" s="80"/>
      <c r="B351" s="6"/>
      <c r="C351" s="6"/>
      <c r="D351" s="74"/>
      <c r="E351" s="74"/>
      <c r="F351" s="74"/>
      <c r="G351" s="74"/>
      <c r="H351" s="74"/>
      <c r="I351" s="74"/>
      <c r="J351" s="74"/>
      <c r="K351" s="203"/>
      <c r="L351" s="74"/>
      <c r="M351" s="74"/>
      <c r="N351" s="74"/>
      <c r="O351" s="74"/>
      <c r="P351" s="74"/>
      <c r="Q351" s="74"/>
      <c r="R351" s="74"/>
      <c r="S351" s="74"/>
      <c r="T351" s="74"/>
      <c r="U351" s="74"/>
      <c r="V351" s="6"/>
      <c r="W351" s="6"/>
      <c r="X351" s="6"/>
      <c r="Y351" s="6"/>
      <c r="Z351" s="6"/>
      <c r="AA351" s="6"/>
      <c r="AB351" s="6"/>
      <c r="AC351" s="6"/>
      <c r="AD351" s="6"/>
      <c r="AE351" s="6"/>
      <c r="AF351" s="6"/>
      <c r="AG351" s="6"/>
      <c r="AH351" s="6"/>
      <c r="AI351" s="6"/>
      <c r="AJ351" s="6"/>
      <c r="AK351" s="38"/>
      <c r="AL351" s="6"/>
      <c r="AM351" s="6"/>
      <c r="AN351" s="6"/>
      <c r="AO351" s="6"/>
      <c r="AP351" s="6"/>
    </row>
    <row r="352" spans="1:42" ht="24.65" customHeight="1" x14ac:dyDescent="0.35">
      <c r="A352" s="80"/>
      <c r="B352" s="6"/>
      <c r="C352" s="98"/>
      <c r="D352" s="74"/>
      <c r="E352" s="74"/>
      <c r="F352" s="74"/>
      <c r="G352" s="74"/>
      <c r="H352" s="74"/>
      <c r="I352" s="74"/>
      <c r="J352" s="74"/>
      <c r="K352" s="203"/>
      <c r="L352" s="74"/>
      <c r="M352" s="74"/>
      <c r="N352" s="74"/>
      <c r="O352" s="74"/>
      <c r="P352" s="74"/>
      <c r="Q352" s="74"/>
      <c r="R352" s="74"/>
      <c r="S352" s="74"/>
      <c r="T352" s="74"/>
      <c r="U352" s="74"/>
      <c r="V352" s="6"/>
      <c r="W352" s="6"/>
      <c r="X352" s="6"/>
      <c r="Y352" s="6"/>
      <c r="Z352" s="6"/>
      <c r="AA352" s="6"/>
      <c r="AB352" s="6"/>
      <c r="AC352" s="6"/>
      <c r="AD352" s="6"/>
      <c r="AE352" s="6"/>
      <c r="AF352" s="6"/>
      <c r="AG352" s="6"/>
      <c r="AH352" s="6"/>
      <c r="AI352" s="6"/>
      <c r="AJ352" s="6"/>
      <c r="AK352" s="38"/>
      <c r="AL352" s="6"/>
      <c r="AM352" s="6"/>
      <c r="AN352" s="6"/>
      <c r="AO352" s="6"/>
      <c r="AP352" s="6"/>
    </row>
    <row r="353" spans="1:42" ht="24.65" customHeight="1" x14ac:dyDescent="0.35">
      <c r="A353" s="80"/>
      <c r="B353" s="6"/>
      <c r="C353" s="6"/>
      <c r="D353" s="74"/>
      <c r="E353" s="74"/>
      <c r="F353" s="74"/>
      <c r="G353" s="74"/>
      <c r="H353" s="74"/>
      <c r="I353" s="74"/>
      <c r="J353" s="74"/>
      <c r="K353" s="203"/>
      <c r="L353" s="74"/>
      <c r="M353" s="74"/>
      <c r="N353" s="74"/>
      <c r="O353" s="74"/>
      <c r="P353" s="74"/>
      <c r="Q353" s="74"/>
      <c r="R353" s="74"/>
      <c r="S353" s="74"/>
      <c r="T353" s="74"/>
      <c r="U353" s="74"/>
      <c r="V353" s="6"/>
      <c r="W353" s="6"/>
      <c r="X353" s="6"/>
      <c r="Y353" s="6"/>
      <c r="Z353" s="6"/>
      <c r="AA353" s="6"/>
      <c r="AB353" s="6"/>
      <c r="AC353" s="6"/>
      <c r="AD353" s="6"/>
      <c r="AE353" s="6"/>
      <c r="AF353" s="6"/>
      <c r="AG353" s="6"/>
      <c r="AH353" s="6"/>
      <c r="AI353" s="6"/>
      <c r="AJ353" s="6"/>
      <c r="AK353" s="38"/>
      <c r="AL353" s="6"/>
      <c r="AM353" s="6"/>
      <c r="AN353" s="6"/>
      <c r="AO353" s="6"/>
      <c r="AP353" s="6"/>
    </row>
    <row r="354" spans="1:42" ht="24.65" customHeight="1" x14ac:dyDescent="0.35">
      <c r="A354" s="80"/>
      <c r="B354" s="6"/>
      <c r="C354" s="6"/>
      <c r="D354" s="74"/>
      <c r="E354" s="74"/>
      <c r="F354" s="74"/>
      <c r="G354" s="74"/>
      <c r="H354" s="74"/>
      <c r="I354" s="74"/>
      <c r="J354" s="74"/>
      <c r="K354" s="203"/>
      <c r="L354" s="74"/>
      <c r="M354" s="74"/>
      <c r="N354" s="74"/>
      <c r="O354" s="74"/>
      <c r="P354" s="74"/>
      <c r="Q354" s="74"/>
      <c r="R354" s="74"/>
      <c r="S354" s="74"/>
      <c r="T354" s="74"/>
      <c r="U354" s="74"/>
      <c r="V354" s="6"/>
      <c r="W354" s="6"/>
      <c r="X354" s="6"/>
      <c r="Y354" s="6"/>
      <c r="Z354" s="6"/>
      <c r="AA354" s="6"/>
      <c r="AB354" s="6"/>
      <c r="AC354" s="6"/>
      <c r="AD354" s="6"/>
      <c r="AE354" s="6"/>
      <c r="AF354" s="6"/>
      <c r="AG354" s="6"/>
      <c r="AH354" s="6"/>
      <c r="AI354" s="6"/>
      <c r="AJ354" s="6"/>
      <c r="AK354" s="38"/>
      <c r="AL354" s="6"/>
      <c r="AM354" s="6"/>
      <c r="AN354" s="6"/>
      <c r="AO354" s="6"/>
      <c r="AP354" s="6"/>
    </row>
    <row r="355" spans="1:42" ht="24.65" customHeight="1" x14ac:dyDescent="0.35">
      <c r="A355" s="80"/>
      <c r="B355" s="6"/>
      <c r="C355" s="6"/>
      <c r="D355" s="74"/>
      <c r="E355" s="74"/>
      <c r="F355" s="74"/>
      <c r="G355" s="74"/>
      <c r="H355" s="74"/>
      <c r="I355" s="74"/>
      <c r="J355" s="74"/>
      <c r="K355" s="203"/>
      <c r="L355" s="74"/>
      <c r="M355" s="74"/>
      <c r="N355" s="74"/>
      <c r="O355" s="74"/>
      <c r="P355" s="74"/>
      <c r="Q355" s="74"/>
      <c r="R355" s="74"/>
      <c r="S355" s="74"/>
      <c r="T355" s="74"/>
      <c r="U355" s="74"/>
      <c r="V355" s="6"/>
      <c r="W355" s="6"/>
      <c r="X355" s="6"/>
      <c r="Y355" s="6"/>
      <c r="Z355" s="6"/>
      <c r="AA355" s="6"/>
      <c r="AB355" s="6"/>
      <c r="AC355" s="6"/>
      <c r="AD355" s="6"/>
      <c r="AE355" s="6"/>
      <c r="AF355" s="6"/>
      <c r="AG355" s="6"/>
      <c r="AH355" s="6"/>
      <c r="AI355" s="6"/>
      <c r="AJ355" s="6"/>
      <c r="AK355" s="38"/>
      <c r="AL355" s="6"/>
      <c r="AM355" s="6"/>
      <c r="AN355" s="6"/>
      <c r="AO355" s="6"/>
      <c r="AP355" s="6"/>
    </row>
    <row r="356" spans="1:42" ht="24.65" customHeight="1" x14ac:dyDescent="0.35">
      <c r="A356" s="80"/>
      <c r="B356" s="6"/>
      <c r="C356" s="6"/>
      <c r="D356" s="74"/>
      <c r="E356" s="74"/>
      <c r="F356" s="74"/>
      <c r="G356" s="74"/>
      <c r="H356" s="74"/>
      <c r="I356" s="74"/>
      <c r="J356" s="74"/>
      <c r="K356" s="203"/>
      <c r="L356" s="74"/>
      <c r="M356" s="74"/>
      <c r="N356" s="74"/>
      <c r="O356" s="74"/>
      <c r="P356" s="74"/>
      <c r="Q356" s="74"/>
      <c r="R356" s="74"/>
      <c r="S356" s="74"/>
      <c r="T356" s="74"/>
      <c r="U356" s="74"/>
      <c r="V356" s="6"/>
      <c r="W356" s="6"/>
      <c r="X356" s="6"/>
      <c r="Y356" s="6"/>
      <c r="Z356" s="6"/>
      <c r="AA356" s="6"/>
      <c r="AB356" s="6"/>
      <c r="AC356" s="6"/>
      <c r="AD356" s="6"/>
      <c r="AE356" s="6"/>
      <c r="AF356" s="6"/>
      <c r="AG356" s="6"/>
      <c r="AH356" s="6"/>
      <c r="AI356" s="6"/>
      <c r="AJ356" s="6"/>
      <c r="AK356" s="38"/>
      <c r="AL356" s="6"/>
      <c r="AM356" s="6"/>
      <c r="AN356" s="6"/>
      <c r="AO356" s="6"/>
      <c r="AP356" s="6"/>
    </row>
    <row r="357" spans="1:42" ht="24.65" customHeight="1" x14ac:dyDescent="0.35">
      <c r="A357" s="80"/>
      <c r="B357" s="6"/>
      <c r="C357" s="6"/>
      <c r="D357" s="74"/>
      <c r="E357" s="74"/>
      <c r="F357" s="74"/>
      <c r="G357" s="74"/>
      <c r="H357" s="74"/>
      <c r="I357" s="74"/>
      <c r="J357" s="74"/>
      <c r="K357" s="203"/>
      <c r="L357" s="74"/>
      <c r="M357" s="74"/>
      <c r="N357" s="74"/>
      <c r="O357" s="74"/>
      <c r="P357" s="74"/>
      <c r="Q357" s="74"/>
      <c r="R357" s="74"/>
      <c r="S357" s="74"/>
      <c r="T357" s="74"/>
      <c r="U357" s="74"/>
      <c r="V357" s="6"/>
      <c r="W357" s="6"/>
      <c r="X357" s="6"/>
      <c r="Y357" s="6"/>
      <c r="Z357" s="6"/>
      <c r="AA357" s="6"/>
      <c r="AB357" s="6"/>
      <c r="AC357" s="6"/>
      <c r="AD357" s="6"/>
      <c r="AE357" s="6"/>
      <c r="AF357" s="6"/>
      <c r="AG357" s="6"/>
      <c r="AH357" s="6"/>
      <c r="AI357" s="6"/>
      <c r="AJ357" s="6"/>
      <c r="AK357" s="38"/>
      <c r="AL357" s="6"/>
      <c r="AM357" s="6"/>
      <c r="AN357" s="6"/>
      <c r="AO357" s="6"/>
      <c r="AP357" s="6"/>
    </row>
    <row r="358" spans="1:42" ht="24.65" customHeight="1" x14ac:dyDescent="0.35">
      <c r="A358" s="80"/>
      <c r="B358" s="6"/>
      <c r="C358" s="6"/>
      <c r="D358" s="74"/>
      <c r="E358" s="74"/>
      <c r="F358" s="74"/>
      <c r="G358" s="74"/>
      <c r="H358" s="74"/>
      <c r="I358" s="74"/>
      <c r="J358" s="74"/>
      <c r="K358" s="203"/>
      <c r="L358" s="74"/>
      <c r="M358" s="74"/>
      <c r="N358" s="74"/>
      <c r="O358" s="74"/>
      <c r="P358" s="74"/>
      <c r="Q358" s="74"/>
      <c r="R358" s="74"/>
      <c r="S358" s="74"/>
      <c r="T358" s="74"/>
      <c r="U358" s="74"/>
      <c r="V358" s="6"/>
      <c r="W358" s="6"/>
      <c r="X358" s="6"/>
      <c r="Y358" s="6"/>
      <c r="Z358" s="6"/>
      <c r="AA358" s="6"/>
      <c r="AB358" s="6"/>
      <c r="AC358" s="6"/>
      <c r="AD358" s="6"/>
      <c r="AE358" s="6"/>
      <c r="AF358" s="6"/>
      <c r="AG358" s="6"/>
      <c r="AH358" s="6"/>
      <c r="AI358" s="6"/>
      <c r="AJ358" s="6"/>
      <c r="AK358" s="38"/>
      <c r="AL358" s="6"/>
      <c r="AM358" s="6"/>
      <c r="AN358" s="6"/>
      <c r="AO358" s="6"/>
      <c r="AP358" s="6"/>
    </row>
    <row r="359" spans="1:42" ht="24.65" customHeight="1" x14ac:dyDescent="0.35">
      <c r="A359" s="80"/>
      <c r="B359" s="6"/>
      <c r="C359" s="6"/>
      <c r="D359" s="74"/>
      <c r="E359" s="74"/>
      <c r="F359" s="74"/>
      <c r="G359" s="74"/>
      <c r="H359" s="74"/>
      <c r="I359" s="74"/>
      <c r="J359" s="74"/>
      <c r="K359" s="203"/>
      <c r="L359" s="74"/>
      <c r="M359" s="74"/>
      <c r="N359" s="74"/>
      <c r="O359" s="74"/>
      <c r="P359" s="74"/>
      <c r="Q359" s="74"/>
      <c r="R359" s="74"/>
      <c r="S359" s="74"/>
      <c r="T359" s="74"/>
      <c r="U359" s="74"/>
      <c r="V359" s="6"/>
      <c r="W359" s="6"/>
      <c r="X359" s="6"/>
      <c r="Y359" s="6"/>
      <c r="Z359" s="6"/>
      <c r="AA359" s="6"/>
      <c r="AB359" s="6"/>
      <c r="AC359" s="6"/>
      <c r="AD359" s="6"/>
      <c r="AE359" s="6"/>
      <c r="AF359" s="6"/>
      <c r="AG359" s="6"/>
      <c r="AH359" s="6"/>
      <c r="AI359" s="6"/>
      <c r="AJ359" s="6"/>
      <c r="AK359" s="38"/>
      <c r="AL359" s="6"/>
      <c r="AM359" s="6"/>
      <c r="AN359" s="6"/>
      <c r="AO359" s="6"/>
      <c r="AP359" s="6"/>
    </row>
    <row r="360" spans="1:42" ht="24.65" customHeight="1" x14ac:dyDescent="0.35">
      <c r="A360" s="80"/>
      <c r="B360" s="6"/>
      <c r="C360" s="6"/>
      <c r="D360" s="74"/>
      <c r="E360" s="74"/>
      <c r="F360" s="74"/>
      <c r="G360" s="74"/>
      <c r="H360" s="74"/>
      <c r="I360" s="74"/>
      <c r="J360" s="74"/>
      <c r="K360" s="203"/>
      <c r="L360" s="74"/>
      <c r="M360" s="74"/>
      <c r="N360" s="74"/>
      <c r="O360" s="74"/>
      <c r="P360" s="74"/>
      <c r="Q360" s="74"/>
      <c r="R360" s="74"/>
      <c r="S360" s="74"/>
      <c r="T360" s="74"/>
      <c r="U360" s="74"/>
      <c r="V360" s="6"/>
      <c r="W360" s="6"/>
      <c r="X360" s="6"/>
      <c r="Y360" s="6"/>
      <c r="Z360" s="6"/>
      <c r="AA360" s="6"/>
      <c r="AB360" s="6"/>
      <c r="AC360" s="6"/>
      <c r="AD360" s="6"/>
      <c r="AE360" s="6"/>
      <c r="AF360" s="6"/>
      <c r="AG360" s="6"/>
      <c r="AH360" s="6"/>
      <c r="AI360" s="6"/>
      <c r="AJ360" s="6"/>
      <c r="AK360" s="38"/>
      <c r="AL360" s="6"/>
      <c r="AM360" s="6"/>
      <c r="AN360" s="6"/>
      <c r="AO360" s="6"/>
      <c r="AP360" s="6"/>
    </row>
    <row r="361" spans="1:42" ht="24.65" customHeight="1" x14ac:dyDescent="0.35">
      <c r="A361" s="80"/>
      <c r="B361" s="6"/>
      <c r="C361" s="6"/>
      <c r="D361" s="74"/>
      <c r="E361" s="74"/>
      <c r="F361" s="74"/>
      <c r="G361" s="74"/>
      <c r="H361" s="74"/>
      <c r="I361" s="74"/>
      <c r="J361" s="74"/>
      <c r="K361" s="203"/>
      <c r="L361" s="74"/>
      <c r="M361" s="74"/>
      <c r="N361" s="74"/>
      <c r="O361" s="74"/>
      <c r="P361" s="74"/>
      <c r="Q361" s="74"/>
      <c r="R361" s="74"/>
      <c r="S361" s="74"/>
      <c r="T361" s="74"/>
      <c r="U361" s="74"/>
      <c r="V361" s="6"/>
      <c r="W361" s="6"/>
      <c r="X361" s="6"/>
      <c r="Y361" s="6"/>
      <c r="Z361" s="6"/>
      <c r="AA361" s="6"/>
      <c r="AB361" s="6"/>
      <c r="AC361" s="6"/>
      <c r="AD361" s="6"/>
      <c r="AE361" s="6"/>
      <c r="AF361" s="6"/>
      <c r="AG361" s="6"/>
      <c r="AH361" s="6"/>
      <c r="AI361" s="6"/>
      <c r="AJ361" s="6"/>
      <c r="AK361" s="38"/>
      <c r="AL361" s="6"/>
      <c r="AM361" s="6"/>
      <c r="AN361" s="6"/>
      <c r="AO361" s="6"/>
      <c r="AP361" s="6"/>
    </row>
    <row r="362" spans="1:42" ht="24.65" customHeight="1" x14ac:dyDescent="0.35">
      <c r="A362" s="80"/>
      <c r="B362" s="6"/>
      <c r="C362" s="6"/>
      <c r="D362" s="74"/>
      <c r="E362" s="74"/>
      <c r="F362" s="74"/>
      <c r="G362" s="74"/>
      <c r="H362" s="74"/>
      <c r="I362" s="74"/>
      <c r="J362" s="74"/>
      <c r="K362" s="203"/>
      <c r="L362" s="74"/>
      <c r="M362" s="74"/>
      <c r="N362" s="74"/>
      <c r="O362" s="74"/>
      <c r="P362" s="74"/>
      <c r="Q362" s="74"/>
      <c r="R362" s="74"/>
      <c r="S362" s="74"/>
      <c r="T362" s="74"/>
      <c r="U362" s="74"/>
      <c r="V362" s="6"/>
      <c r="W362" s="6"/>
      <c r="X362" s="6"/>
      <c r="Y362" s="6"/>
      <c r="Z362" s="6"/>
      <c r="AA362" s="6"/>
      <c r="AB362" s="6"/>
      <c r="AC362" s="6"/>
      <c r="AD362" s="6"/>
      <c r="AE362" s="6"/>
      <c r="AF362" s="6"/>
      <c r="AG362" s="6"/>
      <c r="AH362" s="6"/>
      <c r="AI362" s="6"/>
      <c r="AJ362" s="6"/>
      <c r="AK362" s="38"/>
      <c r="AL362" s="6"/>
      <c r="AM362" s="6"/>
      <c r="AN362" s="6"/>
      <c r="AO362" s="6"/>
      <c r="AP362" s="6"/>
    </row>
    <row r="363" spans="1:42" ht="24.65" customHeight="1" x14ac:dyDescent="0.35">
      <c r="A363" s="80"/>
      <c r="B363" s="6"/>
      <c r="C363" s="6"/>
      <c r="D363" s="74"/>
      <c r="E363" s="74"/>
      <c r="F363" s="74"/>
      <c r="G363" s="74"/>
      <c r="H363" s="74"/>
      <c r="I363" s="74"/>
      <c r="J363" s="74"/>
      <c r="K363" s="203"/>
      <c r="L363" s="74"/>
      <c r="M363" s="74"/>
      <c r="N363" s="74"/>
      <c r="O363" s="74"/>
      <c r="P363" s="74"/>
      <c r="Q363" s="74"/>
      <c r="R363" s="74"/>
      <c r="S363" s="74"/>
      <c r="T363" s="74"/>
      <c r="U363" s="74"/>
      <c r="V363" s="6"/>
      <c r="W363" s="6"/>
      <c r="X363" s="6"/>
      <c r="Y363" s="6"/>
      <c r="Z363" s="6"/>
      <c r="AA363" s="6"/>
      <c r="AB363" s="6"/>
      <c r="AC363" s="6"/>
      <c r="AD363" s="6"/>
      <c r="AE363" s="6"/>
      <c r="AF363" s="6"/>
      <c r="AG363" s="6"/>
      <c r="AH363" s="6"/>
      <c r="AI363" s="6"/>
      <c r="AJ363" s="6"/>
      <c r="AK363" s="38"/>
      <c r="AL363" s="6"/>
      <c r="AM363" s="6"/>
      <c r="AN363" s="6"/>
      <c r="AO363" s="6"/>
      <c r="AP363" s="6"/>
    </row>
    <row r="364" spans="1:42" ht="24.65" customHeight="1" x14ac:dyDescent="0.35">
      <c r="A364" s="80"/>
      <c r="B364" s="6"/>
      <c r="C364" s="6"/>
      <c r="D364" s="74"/>
      <c r="E364" s="74"/>
      <c r="F364" s="74"/>
      <c r="G364" s="74"/>
      <c r="H364" s="74"/>
      <c r="I364" s="74"/>
      <c r="J364" s="74"/>
      <c r="K364" s="203"/>
      <c r="L364" s="74"/>
      <c r="M364" s="74"/>
      <c r="N364" s="74"/>
      <c r="O364" s="74"/>
      <c r="P364" s="74"/>
      <c r="Q364" s="74"/>
      <c r="R364" s="74"/>
      <c r="S364" s="74"/>
      <c r="T364" s="74"/>
      <c r="U364" s="74"/>
      <c r="V364" s="6"/>
      <c r="W364" s="6"/>
      <c r="X364" s="6"/>
      <c r="Y364" s="6"/>
      <c r="Z364" s="6"/>
      <c r="AA364" s="6"/>
      <c r="AB364" s="6"/>
      <c r="AC364" s="6"/>
      <c r="AD364" s="6"/>
      <c r="AE364" s="6"/>
      <c r="AF364" s="6"/>
      <c r="AG364" s="6"/>
      <c r="AH364" s="6"/>
      <c r="AI364" s="6"/>
      <c r="AJ364" s="6"/>
      <c r="AK364" s="38"/>
      <c r="AL364" s="6"/>
      <c r="AM364" s="6"/>
      <c r="AN364" s="6"/>
      <c r="AO364" s="6"/>
      <c r="AP364" s="6"/>
    </row>
    <row r="365" spans="1:42" ht="24.65" customHeight="1" x14ac:dyDescent="0.35">
      <c r="A365" s="80"/>
      <c r="B365" s="6"/>
      <c r="C365" s="6"/>
      <c r="D365" s="74"/>
      <c r="E365" s="74"/>
      <c r="F365" s="74"/>
      <c r="G365" s="74"/>
      <c r="H365" s="74"/>
      <c r="I365" s="74"/>
      <c r="J365" s="74"/>
      <c r="K365" s="203"/>
      <c r="L365" s="74"/>
      <c r="M365" s="74"/>
      <c r="N365" s="74"/>
      <c r="O365" s="74"/>
      <c r="P365" s="74"/>
      <c r="Q365" s="74"/>
      <c r="R365" s="74"/>
      <c r="S365" s="74"/>
      <c r="T365" s="74"/>
      <c r="U365" s="74"/>
      <c r="V365" s="6"/>
      <c r="W365" s="6"/>
      <c r="X365" s="6"/>
      <c r="Y365" s="6"/>
      <c r="Z365" s="6"/>
      <c r="AA365" s="6"/>
      <c r="AB365" s="6"/>
      <c r="AC365" s="6"/>
      <c r="AD365" s="6"/>
      <c r="AE365" s="6"/>
      <c r="AF365" s="6"/>
      <c r="AG365" s="6"/>
      <c r="AH365" s="6"/>
      <c r="AI365" s="6"/>
      <c r="AJ365" s="6"/>
      <c r="AK365" s="38"/>
      <c r="AL365" s="6"/>
      <c r="AM365" s="6"/>
      <c r="AN365" s="6"/>
      <c r="AO365" s="6"/>
      <c r="AP365" s="6"/>
    </row>
    <row r="366" spans="1:42" ht="24.65" customHeight="1" x14ac:dyDescent="0.35">
      <c r="A366" s="80"/>
      <c r="B366" s="6"/>
      <c r="C366" s="6"/>
      <c r="D366" s="74"/>
      <c r="E366" s="74"/>
      <c r="F366" s="74"/>
      <c r="G366" s="74"/>
      <c r="H366" s="74"/>
      <c r="I366" s="74"/>
      <c r="J366" s="74"/>
      <c r="K366" s="203"/>
      <c r="L366" s="74"/>
      <c r="M366" s="74"/>
      <c r="N366" s="74"/>
      <c r="O366" s="74"/>
      <c r="P366" s="74"/>
      <c r="Q366" s="74"/>
      <c r="R366" s="74"/>
      <c r="S366" s="74"/>
      <c r="T366" s="74"/>
      <c r="U366" s="74"/>
      <c r="V366" s="6"/>
      <c r="W366" s="6"/>
      <c r="X366" s="6"/>
      <c r="Y366" s="6"/>
      <c r="Z366" s="6"/>
      <c r="AA366" s="6"/>
      <c r="AB366" s="6"/>
      <c r="AC366" s="6"/>
      <c r="AD366" s="6"/>
      <c r="AE366" s="6"/>
      <c r="AF366" s="6"/>
      <c r="AG366" s="6"/>
      <c r="AH366" s="6"/>
      <c r="AI366" s="6"/>
      <c r="AJ366" s="6"/>
      <c r="AK366" s="38"/>
      <c r="AL366" s="6"/>
      <c r="AM366" s="6"/>
      <c r="AN366" s="6"/>
      <c r="AO366" s="6"/>
      <c r="AP366" s="6"/>
    </row>
    <row r="367" spans="1:42" ht="24.65" customHeight="1" x14ac:dyDescent="0.35">
      <c r="A367" s="80"/>
      <c r="B367" s="6"/>
      <c r="C367" s="6"/>
      <c r="D367" s="74"/>
      <c r="E367" s="74"/>
      <c r="F367" s="74"/>
      <c r="G367" s="74"/>
      <c r="H367" s="74"/>
      <c r="I367" s="74"/>
      <c r="J367" s="74"/>
      <c r="K367" s="203"/>
      <c r="L367" s="74"/>
      <c r="M367" s="74"/>
      <c r="N367" s="74"/>
      <c r="O367" s="74"/>
      <c r="P367" s="74"/>
      <c r="Q367" s="74"/>
      <c r="R367" s="74"/>
      <c r="S367" s="74"/>
      <c r="T367" s="74"/>
      <c r="U367" s="74"/>
      <c r="V367" s="6"/>
      <c r="W367" s="6"/>
      <c r="X367" s="6"/>
      <c r="Y367" s="6"/>
      <c r="Z367" s="6"/>
      <c r="AA367" s="6"/>
      <c r="AB367" s="6"/>
      <c r="AC367" s="6"/>
      <c r="AD367" s="6"/>
      <c r="AE367" s="6"/>
      <c r="AF367" s="6"/>
      <c r="AG367" s="6"/>
      <c r="AH367" s="6"/>
      <c r="AI367" s="6"/>
      <c r="AJ367" s="6"/>
      <c r="AK367" s="38"/>
      <c r="AL367" s="6"/>
      <c r="AM367" s="6"/>
      <c r="AN367" s="6"/>
      <c r="AO367" s="6"/>
      <c r="AP367" s="6"/>
    </row>
    <row r="368" spans="1:42" ht="24.65" customHeight="1" x14ac:dyDescent="0.35">
      <c r="A368" s="80"/>
      <c r="B368" s="6"/>
      <c r="C368" s="6"/>
      <c r="D368" s="74"/>
      <c r="E368" s="74"/>
      <c r="F368" s="74"/>
      <c r="G368" s="74"/>
      <c r="H368" s="74"/>
      <c r="I368" s="74"/>
      <c r="J368" s="74"/>
      <c r="K368" s="203"/>
      <c r="L368" s="74"/>
      <c r="M368" s="74"/>
      <c r="N368" s="74"/>
      <c r="O368" s="74"/>
      <c r="P368" s="74"/>
      <c r="Q368" s="74"/>
      <c r="R368" s="74"/>
      <c r="S368" s="74"/>
      <c r="T368" s="74"/>
      <c r="U368" s="74"/>
      <c r="V368" s="6"/>
      <c r="W368" s="6"/>
      <c r="X368" s="6"/>
      <c r="Y368" s="6"/>
      <c r="Z368" s="6"/>
      <c r="AA368" s="6"/>
      <c r="AB368" s="6"/>
      <c r="AC368" s="6"/>
      <c r="AD368" s="6"/>
      <c r="AE368" s="6"/>
      <c r="AF368" s="6"/>
      <c r="AG368" s="6"/>
      <c r="AH368" s="6"/>
      <c r="AI368" s="6"/>
      <c r="AJ368" s="6"/>
      <c r="AK368" s="38"/>
      <c r="AL368" s="6"/>
      <c r="AM368" s="6"/>
      <c r="AN368" s="6"/>
      <c r="AO368" s="6"/>
      <c r="AP368" s="6"/>
    </row>
    <row r="369" spans="1:42" ht="24.65" customHeight="1" x14ac:dyDescent="0.35">
      <c r="A369" s="80"/>
      <c r="B369" s="6"/>
      <c r="C369" s="6"/>
      <c r="D369" s="74"/>
      <c r="E369" s="74"/>
      <c r="F369" s="74"/>
      <c r="G369" s="74"/>
      <c r="H369" s="74"/>
      <c r="I369" s="74"/>
      <c r="J369" s="74"/>
      <c r="K369" s="203"/>
      <c r="L369" s="74"/>
      <c r="M369" s="74"/>
      <c r="N369" s="74"/>
      <c r="O369" s="74"/>
      <c r="P369" s="74"/>
      <c r="Q369" s="74"/>
      <c r="R369" s="74"/>
      <c r="S369" s="74"/>
      <c r="T369" s="74"/>
      <c r="U369" s="74"/>
      <c r="V369" s="6"/>
      <c r="W369" s="6"/>
      <c r="X369" s="6"/>
      <c r="Y369" s="6"/>
      <c r="Z369" s="6"/>
      <c r="AA369" s="6"/>
      <c r="AB369" s="6"/>
      <c r="AC369" s="6"/>
      <c r="AD369" s="6"/>
      <c r="AE369" s="6"/>
      <c r="AF369" s="6"/>
      <c r="AG369" s="6"/>
      <c r="AH369" s="6"/>
      <c r="AI369" s="6"/>
      <c r="AJ369" s="6"/>
      <c r="AK369" s="38"/>
      <c r="AL369" s="6"/>
      <c r="AM369" s="6"/>
      <c r="AN369" s="6"/>
      <c r="AO369" s="6"/>
      <c r="AP369" s="6"/>
    </row>
    <row r="370" spans="1:42" ht="24.65" customHeight="1" x14ac:dyDescent="0.35">
      <c r="A370" s="80"/>
      <c r="B370" s="6"/>
      <c r="C370" s="6"/>
      <c r="D370" s="74"/>
      <c r="E370" s="74"/>
      <c r="F370" s="74"/>
      <c r="G370" s="74"/>
      <c r="H370" s="74"/>
      <c r="I370" s="74"/>
      <c r="J370" s="74"/>
      <c r="K370" s="203"/>
      <c r="L370" s="74"/>
      <c r="M370" s="74"/>
      <c r="N370" s="74"/>
      <c r="O370" s="74"/>
      <c r="P370" s="74"/>
      <c r="Q370" s="74"/>
      <c r="R370" s="74"/>
      <c r="S370" s="74"/>
      <c r="T370" s="74"/>
      <c r="U370" s="74"/>
      <c r="V370" s="6"/>
      <c r="W370" s="6"/>
      <c r="X370" s="6"/>
      <c r="Y370" s="6"/>
      <c r="Z370" s="6"/>
      <c r="AA370" s="6"/>
      <c r="AB370" s="6"/>
      <c r="AC370" s="6"/>
      <c r="AD370" s="6"/>
      <c r="AE370" s="6"/>
      <c r="AF370" s="6"/>
      <c r="AG370" s="6"/>
      <c r="AH370" s="6"/>
      <c r="AI370" s="6"/>
      <c r="AJ370" s="6"/>
      <c r="AK370" s="38"/>
      <c r="AL370" s="6"/>
      <c r="AM370" s="6"/>
      <c r="AN370" s="6"/>
      <c r="AO370" s="6"/>
      <c r="AP370" s="6"/>
    </row>
    <row r="371" spans="1:42" ht="24.65" customHeight="1" x14ac:dyDescent="0.35">
      <c r="A371" s="80"/>
      <c r="B371" s="6"/>
      <c r="C371" s="6"/>
      <c r="D371" s="74"/>
      <c r="E371" s="74"/>
      <c r="F371" s="74"/>
      <c r="G371" s="74"/>
      <c r="H371" s="74"/>
      <c r="I371" s="74"/>
      <c r="J371" s="74"/>
      <c r="K371" s="203"/>
      <c r="L371" s="74"/>
      <c r="M371" s="74"/>
      <c r="N371" s="74"/>
      <c r="O371" s="74"/>
      <c r="P371" s="74"/>
      <c r="Q371" s="74"/>
      <c r="R371" s="74"/>
      <c r="S371" s="74"/>
      <c r="T371" s="74"/>
      <c r="U371" s="74"/>
      <c r="V371" s="6"/>
      <c r="W371" s="6"/>
      <c r="X371" s="6"/>
      <c r="Y371" s="6"/>
      <c r="Z371" s="6"/>
      <c r="AA371" s="6"/>
      <c r="AB371" s="6"/>
      <c r="AC371" s="6"/>
      <c r="AD371" s="6"/>
      <c r="AE371" s="6"/>
      <c r="AF371" s="6"/>
      <c r="AG371" s="6"/>
      <c r="AH371" s="6"/>
      <c r="AI371" s="6"/>
      <c r="AJ371" s="6"/>
      <c r="AK371" s="38"/>
      <c r="AL371" s="6"/>
      <c r="AM371" s="6"/>
      <c r="AN371" s="6"/>
      <c r="AO371" s="6"/>
      <c r="AP371" s="6"/>
    </row>
    <row r="372" spans="1:42" ht="24.65" customHeight="1" x14ac:dyDescent="0.35">
      <c r="A372" s="80"/>
      <c r="B372" s="6"/>
      <c r="C372" s="6"/>
      <c r="D372" s="74"/>
      <c r="E372" s="74"/>
      <c r="F372" s="74"/>
      <c r="G372" s="74"/>
      <c r="H372" s="74"/>
      <c r="I372" s="74"/>
      <c r="J372" s="74"/>
      <c r="K372" s="203"/>
      <c r="L372" s="74"/>
      <c r="M372" s="74"/>
      <c r="N372" s="74"/>
      <c r="O372" s="74"/>
      <c r="P372" s="74"/>
      <c r="Q372" s="74"/>
      <c r="R372" s="74"/>
      <c r="S372" s="74"/>
      <c r="T372" s="74"/>
      <c r="U372" s="74"/>
      <c r="V372" s="6"/>
      <c r="W372" s="6"/>
      <c r="X372" s="6"/>
      <c r="Y372" s="6"/>
      <c r="Z372" s="6"/>
      <c r="AA372" s="6"/>
      <c r="AB372" s="6"/>
      <c r="AC372" s="6"/>
      <c r="AD372" s="6"/>
      <c r="AE372" s="6"/>
      <c r="AF372" s="6"/>
      <c r="AG372" s="6"/>
      <c r="AH372" s="6"/>
      <c r="AI372" s="6"/>
      <c r="AJ372" s="6"/>
      <c r="AK372" s="38"/>
      <c r="AL372" s="6"/>
      <c r="AM372" s="6"/>
      <c r="AN372" s="6"/>
      <c r="AO372" s="6"/>
      <c r="AP372" s="6"/>
    </row>
    <row r="373" spans="1:42" ht="24.65" customHeight="1" x14ac:dyDescent="0.35">
      <c r="A373" s="80"/>
      <c r="B373" s="6"/>
      <c r="C373" s="6"/>
      <c r="D373" s="74"/>
      <c r="E373" s="74"/>
      <c r="F373" s="74"/>
      <c r="G373" s="74"/>
      <c r="H373" s="74"/>
      <c r="I373" s="74"/>
      <c r="J373" s="74"/>
      <c r="K373" s="203"/>
      <c r="L373" s="74"/>
      <c r="M373" s="74"/>
      <c r="N373" s="74"/>
      <c r="O373" s="74"/>
      <c r="P373" s="74"/>
      <c r="Q373" s="74"/>
      <c r="R373" s="74"/>
      <c r="S373" s="74"/>
      <c r="T373" s="74"/>
      <c r="U373" s="74"/>
      <c r="V373" s="6"/>
      <c r="W373" s="6"/>
      <c r="X373" s="6"/>
      <c r="Y373" s="6"/>
      <c r="Z373" s="6"/>
      <c r="AA373" s="6"/>
      <c r="AB373" s="6"/>
      <c r="AC373" s="6"/>
      <c r="AD373" s="6"/>
      <c r="AE373" s="6"/>
      <c r="AF373" s="6"/>
      <c r="AG373" s="6"/>
      <c r="AH373" s="6"/>
      <c r="AI373" s="6"/>
      <c r="AJ373" s="6"/>
      <c r="AK373" s="38"/>
      <c r="AL373" s="6"/>
      <c r="AM373" s="6"/>
      <c r="AN373" s="6"/>
      <c r="AO373" s="6"/>
      <c r="AP373" s="6"/>
    </row>
    <row r="374" spans="1:42" ht="24.65" customHeight="1" x14ac:dyDescent="0.35">
      <c r="A374" s="80"/>
      <c r="B374" s="6"/>
      <c r="C374" s="6"/>
      <c r="D374" s="74"/>
      <c r="E374" s="74"/>
      <c r="F374" s="74"/>
      <c r="G374" s="74"/>
      <c r="H374" s="74"/>
      <c r="I374" s="74"/>
      <c r="J374" s="74"/>
      <c r="K374" s="203"/>
      <c r="L374" s="74"/>
      <c r="M374" s="74"/>
      <c r="N374" s="74"/>
      <c r="O374" s="74"/>
      <c r="P374" s="74"/>
      <c r="Q374" s="74"/>
      <c r="R374" s="74"/>
      <c r="S374" s="74"/>
      <c r="T374" s="74"/>
      <c r="U374" s="74"/>
      <c r="V374" s="6"/>
      <c r="W374" s="6"/>
      <c r="X374" s="6"/>
      <c r="Y374" s="6"/>
      <c r="Z374" s="6"/>
      <c r="AA374" s="6"/>
      <c r="AB374" s="6"/>
      <c r="AC374" s="6"/>
      <c r="AD374" s="6"/>
      <c r="AE374" s="6"/>
      <c r="AF374" s="6"/>
      <c r="AG374" s="6"/>
      <c r="AH374" s="6"/>
      <c r="AI374" s="6"/>
      <c r="AJ374" s="6"/>
      <c r="AK374" s="38"/>
      <c r="AL374" s="6"/>
      <c r="AM374" s="6"/>
      <c r="AN374" s="6"/>
      <c r="AO374" s="6"/>
      <c r="AP374" s="6"/>
    </row>
    <row r="375" spans="1:42" ht="24.65" customHeight="1" x14ac:dyDescent="0.35">
      <c r="A375" s="80"/>
      <c r="B375" s="6"/>
      <c r="C375" s="6"/>
      <c r="D375" s="74"/>
      <c r="E375" s="74"/>
      <c r="F375" s="74"/>
      <c r="G375" s="74"/>
      <c r="H375" s="74"/>
      <c r="I375" s="74"/>
      <c r="J375" s="74"/>
      <c r="K375" s="203"/>
      <c r="L375" s="74"/>
      <c r="M375" s="74"/>
      <c r="N375" s="74"/>
      <c r="O375" s="74"/>
      <c r="P375" s="74"/>
      <c r="Q375" s="74"/>
      <c r="R375" s="74"/>
      <c r="S375" s="74"/>
      <c r="T375" s="74"/>
      <c r="U375" s="74"/>
      <c r="V375" s="6"/>
      <c r="W375" s="6"/>
      <c r="X375" s="6"/>
      <c r="Y375" s="6"/>
      <c r="Z375" s="6"/>
      <c r="AA375" s="6"/>
      <c r="AB375" s="6"/>
      <c r="AC375" s="6"/>
      <c r="AD375" s="6"/>
      <c r="AE375" s="6"/>
      <c r="AF375" s="6"/>
      <c r="AG375" s="6"/>
      <c r="AH375" s="6"/>
      <c r="AI375" s="6"/>
      <c r="AJ375" s="6"/>
      <c r="AK375" s="38"/>
      <c r="AL375" s="6"/>
      <c r="AM375" s="6"/>
      <c r="AN375" s="6"/>
      <c r="AO375" s="6"/>
      <c r="AP375" s="6"/>
    </row>
    <row r="376" spans="1:42" ht="24.65" customHeight="1" x14ac:dyDescent="0.35">
      <c r="A376" s="80"/>
      <c r="B376" s="6"/>
      <c r="C376" s="6"/>
      <c r="D376" s="74"/>
      <c r="E376" s="74"/>
      <c r="F376" s="74"/>
      <c r="G376" s="74"/>
      <c r="H376" s="74"/>
      <c r="I376" s="74"/>
      <c r="J376" s="74"/>
      <c r="K376" s="203"/>
      <c r="L376" s="74"/>
      <c r="M376" s="74"/>
      <c r="N376" s="74"/>
      <c r="O376" s="74"/>
      <c r="P376" s="74"/>
      <c r="Q376" s="74"/>
      <c r="R376" s="74"/>
      <c r="S376" s="74"/>
      <c r="T376" s="74"/>
      <c r="U376" s="74"/>
      <c r="V376" s="6"/>
      <c r="W376" s="6"/>
      <c r="X376" s="6"/>
      <c r="Y376" s="6"/>
      <c r="Z376" s="6"/>
      <c r="AA376" s="6"/>
      <c r="AB376" s="6"/>
      <c r="AC376" s="6"/>
      <c r="AD376" s="6"/>
      <c r="AE376" s="6"/>
      <c r="AF376" s="6"/>
      <c r="AG376" s="6"/>
      <c r="AH376" s="6"/>
      <c r="AI376" s="6"/>
      <c r="AJ376" s="6"/>
      <c r="AK376" s="38"/>
      <c r="AL376" s="6"/>
      <c r="AM376" s="6"/>
      <c r="AN376" s="6"/>
      <c r="AO376" s="6"/>
      <c r="AP376" s="6"/>
    </row>
    <row r="377" spans="1:42" ht="24.65" customHeight="1" x14ac:dyDescent="0.35">
      <c r="A377" s="80"/>
      <c r="B377" s="6"/>
      <c r="C377" s="6"/>
      <c r="D377" s="74"/>
      <c r="E377" s="74"/>
      <c r="F377" s="74"/>
      <c r="G377" s="74"/>
      <c r="H377" s="74"/>
      <c r="I377" s="74"/>
      <c r="J377" s="74"/>
      <c r="K377" s="203"/>
      <c r="L377" s="74"/>
      <c r="M377" s="74"/>
      <c r="N377" s="74"/>
      <c r="O377" s="74"/>
      <c r="P377" s="74"/>
      <c r="Q377" s="74"/>
      <c r="R377" s="74"/>
      <c r="S377" s="74"/>
      <c r="T377" s="74"/>
      <c r="U377" s="74"/>
      <c r="V377" s="6"/>
      <c r="W377" s="6"/>
      <c r="X377" s="6"/>
      <c r="Y377" s="6"/>
      <c r="Z377" s="6"/>
      <c r="AA377" s="6"/>
      <c r="AB377" s="6"/>
      <c r="AC377" s="6"/>
      <c r="AD377" s="6"/>
      <c r="AE377" s="6"/>
      <c r="AF377" s="6"/>
      <c r="AG377" s="6"/>
      <c r="AH377" s="6"/>
      <c r="AI377" s="6"/>
      <c r="AJ377" s="6"/>
      <c r="AK377" s="38"/>
      <c r="AL377" s="6"/>
      <c r="AM377" s="6"/>
      <c r="AN377" s="6"/>
      <c r="AO377" s="6"/>
      <c r="AP377" s="6"/>
    </row>
    <row r="378" spans="1:42" ht="24.65" customHeight="1" x14ac:dyDescent="0.35">
      <c r="A378" s="80"/>
      <c r="B378" s="6"/>
      <c r="C378" s="6"/>
      <c r="D378" s="74"/>
      <c r="E378" s="74"/>
      <c r="F378" s="74"/>
      <c r="G378" s="74"/>
      <c r="H378" s="74"/>
      <c r="I378" s="74"/>
      <c r="J378" s="74"/>
      <c r="K378" s="203"/>
      <c r="L378" s="74"/>
      <c r="M378" s="74"/>
      <c r="N378" s="74"/>
      <c r="O378" s="74"/>
      <c r="P378" s="74"/>
      <c r="Q378" s="74"/>
      <c r="R378" s="74"/>
      <c r="S378" s="74"/>
      <c r="T378" s="74"/>
      <c r="U378" s="74"/>
      <c r="V378" s="6"/>
      <c r="W378" s="6"/>
      <c r="X378" s="6"/>
      <c r="Y378" s="6"/>
      <c r="Z378" s="6"/>
      <c r="AA378" s="6"/>
      <c r="AB378" s="6"/>
      <c r="AC378" s="6"/>
      <c r="AD378" s="6"/>
      <c r="AE378" s="6"/>
      <c r="AF378" s="6"/>
      <c r="AG378" s="6"/>
      <c r="AH378" s="6"/>
      <c r="AI378" s="6"/>
      <c r="AJ378" s="6"/>
      <c r="AK378" s="38"/>
      <c r="AL378" s="6"/>
      <c r="AM378" s="6"/>
      <c r="AN378" s="6"/>
      <c r="AO378" s="6"/>
      <c r="AP378" s="6"/>
    </row>
    <row r="379" spans="1:42" ht="24.65" customHeight="1" x14ac:dyDescent="0.35">
      <c r="A379" s="80"/>
      <c r="B379" s="6"/>
      <c r="C379" s="6"/>
      <c r="D379" s="74"/>
      <c r="E379" s="74"/>
      <c r="F379" s="74"/>
      <c r="G379" s="74"/>
      <c r="H379" s="74"/>
      <c r="I379" s="74"/>
      <c r="J379" s="74"/>
      <c r="K379" s="203"/>
      <c r="L379" s="74"/>
      <c r="M379" s="74"/>
      <c r="N379" s="74"/>
      <c r="O379" s="74"/>
      <c r="P379" s="74"/>
      <c r="Q379" s="74"/>
      <c r="R379" s="74"/>
      <c r="S379" s="74"/>
      <c r="T379" s="74"/>
      <c r="U379" s="74"/>
      <c r="V379" s="6"/>
      <c r="W379" s="6"/>
      <c r="X379" s="6"/>
      <c r="Y379" s="6"/>
      <c r="Z379" s="6"/>
      <c r="AA379" s="6"/>
      <c r="AB379" s="6"/>
      <c r="AC379" s="6"/>
      <c r="AD379" s="6"/>
      <c r="AE379" s="6"/>
      <c r="AF379" s="6"/>
      <c r="AG379" s="6"/>
      <c r="AH379" s="6"/>
      <c r="AI379" s="6"/>
      <c r="AJ379" s="6"/>
      <c r="AK379" s="38"/>
      <c r="AL379" s="6"/>
      <c r="AM379" s="6"/>
      <c r="AN379" s="6"/>
      <c r="AO379" s="6"/>
      <c r="AP379" s="6"/>
    </row>
    <row r="380" spans="1:42" ht="24.65" customHeight="1" x14ac:dyDescent="0.35">
      <c r="A380" s="80"/>
      <c r="B380" s="6"/>
      <c r="C380" s="6"/>
      <c r="D380" s="74"/>
      <c r="E380" s="74"/>
      <c r="F380" s="74"/>
      <c r="G380" s="74"/>
      <c r="H380" s="74"/>
      <c r="I380" s="74"/>
      <c r="J380" s="74"/>
      <c r="K380" s="203"/>
      <c r="L380" s="74"/>
      <c r="M380" s="74"/>
      <c r="N380" s="74"/>
      <c r="O380" s="74"/>
      <c r="P380" s="74"/>
      <c r="Q380" s="74"/>
      <c r="R380" s="74"/>
      <c r="S380" s="74"/>
      <c r="T380" s="74"/>
      <c r="U380" s="74"/>
      <c r="V380" s="6"/>
      <c r="W380" s="6"/>
      <c r="X380" s="6"/>
      <c r="Y380" s="6"/>
      <c r="Z380" s="6"/>
      <c r="AA380" s="6"/>
      <c r="AB380" s="6"/>
      <c r="AC380" s="6"/>
      <c r="AD380" s="6"/>
      <c r="AE380" s="6"/>
      <c r="AF380" s="6"/>
      <c r="AG380" s="6"/>
      <c r="AH380" s="6"/>
      <c r="AI380" s="6"/>
      <c r="AJ380" s="6"/>
      <c r="AK380" s="38"/>
      <c r="AL380" s="6"/>
      <c r="AM380" s="6"/>
      <c r="AN380" s="6"/>
      <c r="AO380" s="6"/>
      <c r="AP380" s="6"/>
    </row>
    <row r="381" spans="1:42" ht="24.65" customHeight="1" x14ac:dyDescent="0.35">
      <c r="A381" s="80"/>
      <c r="B381" s="6"/>
      <c r="C381" s="6"/>
      <c r="D381" s="74"/>
      <c r="E381" s="74"/>
      <c r="F381" s="74"/>
      <c r="G381" s="74"/>
      <c r="H381" s="74"/>
      <c r="I381" s="74"/>
      <c r="J381" s="74"/>
      <c r="K381" s="203"/>
      <c r="L381" s="74"/>
      <c r="M381" s="74"/>
      <c r="N381" s="74"/>
      <c r="O381" s="74"/>
      <c r="P381" s="74"/>
      <c r="Q381" s="74"/>
      <c r="R381" s="74"/>
      <c r="S381" s="74"/>
      <c r="T381" s="74"/>
      <c r="U381" s="74"/>
      <c r="V381" s="6"/>
      <c r="W381" s="6"/>
      <c r="X381" s="6"/>
      <c r="Y381" s="6"/>
      <c r="Z381" s="6"/>
      <c r="AA381" s="6"/>
      <c r="AB381" s="6"/>
      <c r="AC381" s="6"/>
      <c r="AD381" s="6"/>
      <c r="AE381" s="6"/>
      <c r="AF381" s="6"/>
      <c r="AG381" s="6"/>
      <c r="AH381" s="6"/>
      <c r="AI381" s="6"/>
      <c r="AJ381" s="6"/>
      <c r="AK381" s="38"/>
      <c r="AL381" s="6"/>
      <c r="AM381" s="6"/>
      <c r="AN381" s="6"/>
      <c r="AO381" s="6"/>
      <c r="AP381" s="6"/>
    </row>
    <row r="382" spans="1:42" ht="24.65" customHeight="1" x14ac:dyDescent="0.35">
      <c r="A382" s="80"/>
      <c r="B382" s="6"/>
      <c r="C382" s="6"/>
      <c r="D382" s="74"/>
      <c r="E382" s="74"/>
      <c r="F382" s="74"/>
      <c r="G382" s="74"/>
      <c r="H382" s="74"/>
      <c r="I382" s="74"/>
      <c r="J382" s="74"/>
      <c r="K382" s="203"/>
      <c r="L382" s="74"/>
      <c r="M382" s="74"/>
      <c r="N382" s="74"/>
      <c r="O382" s="74"/>
      <c r="P382" s="74"/>
      <c r="Q382" s="74"/>
      <c r="R382" s="74"/>
      <c r="S382" s="74"/>
      <c r="T382" s="74"/>
      <c r="U382" s="74"/>
      <c r="V382" s="6"/>
      <c r="W382" s="6"/>
      <c r="X382" s="6"/>
      <c r="Y382" s="6"/>
      <c r="Z382" s="6"/>
      <c r="AA382" s="6"/>
      <c r="AB382" s="6"/>
      <c r="AC382" s="6"/>
      <c r="AD382" s="6"/>
      <c r="AE382" s="6"/>
      <c r="AF382" s="6"/>
      <c r="AG382" s="6"/>
      <c r="AH382" s="6"/>
      <c r="AI382" s="6"/>
      <c r="AJ382" s="6"/>
      <c r="AK382" s="38"/>
      <c r="AL382" s="6"/>
      <c r="AM382" s="6"/>
      <c r="AN382" s="6"/>
      <c r="AO382" s="6"/>
      <c r="AP382" s="6"/>
    </row>
    <row r="383" spans="1:42" ht="24.65" customHeight="1" x14ac:dyDescent="0.35">
      <c r="A383" s="80"/>
      <c r="B383" s="6"/>
      <c r="C383" s="6"/>
      <c r="D383" s="74"/>
      <c r="E383" s="74"/>
      <c r="F383" s="74"/>
      <c r="G383" s="74"/>
      <c r="H383" s="74"/>
      <c r="I383" s="74"/>
      <c r="J383" s="74"/>
      <c r="K383" s="203"/>
      <c r="L383" s="74"/>
      <c r="M383" s="74"/>
      <c r="N383" s="74"/>
      <c r="O383" s="74"/>
      <c r="P383" s="74"/>
      <c r="Q383" s="74"/>
      <c r="R383" s="74"/>
      <c r="S383" s="74"/>
      <c r="T383" s="74"/>
      <c r="U383" s="74"/>
      <c r="V383" s="6"/>
      <c r="W383" s="6"/>
      <c r="X383" s="6"/>
      <c r="Y383" s="6"/>
      <c r="Z383" s="6"/>
      <c r="AA383" s="6"/>
      <c r="AB383" s="6"/>
      <c r="AC383" s="6"/>
      <c r="AD383" s="6"/>
      <c r="AE383" s="6"/>
      <c r="AF383" s="6"/>
      <c r="AG383" s="6"/>
      <c r="AH383" s="6"/>
      <c r="AI383" s="6"/>
      <c r="AJ383" s="6"/>
      <c r="AK383" s="38"/>
      <c r="AL383" s="6"/>
      <c r="AM383" s="6"/>
      <c r="AN383" s="6"/>
      <c r="AO383" s="6"/>
      <c r="AP383" s="6"/>
    </row>
    <row r="384" spans="1:42" ht="24.65" customHeight="1" x14ac:dyDescent="0.35">
      <c r="A384" s="80"/>
      <c r="B384" s="6"/>
      <c r="C384" s="6"/>
      <c r="D384" s="74"/>
      <c r="E384" s="74"/>
      <c r="F384" s="74"/>
      <c r="G384" s="74"/>
      <c r="H384" s="74"/>
      <c r="I384" s="74"/>
      <c r="J384" s="74"/>
      <c r="K384" s="203"/>
      <c r="L384" s="74"/>
      <c r="M384" s="74"/>
      <c r="N384" s="74"/>
      <c r="O384" s="74"/>
      <c r="P384" s="74"/>
      <c r="Q384" s="74"/>
      <c r="R384" s="74"/>
      <c r="S384" s="74"/>
      <c r="T384" s="74"/>
      <c r="U384" s="74"/>
      <c r="V384" s="6"/>
      <c r="W384" s="6"/>
      <c r="X384" s="6"/>
      <c r="Y384" s="6"/>
      <c r="Z384" s="6"/>
      <c r="AA384" s="6"/>
      <c r="AB384" s="6"/>
      <c r="AC384" s="6"/>
      <c r="AD384" s="6"/>
      <c r="AE384" s="6"/>
      <c r="AF384" s="6"/>
      <c r="AG384" s="6"/>
      <c r="AH384" s="6"/>
      <c r="AI384" s="6"/>
      <c r="AJ384" s="6"/>
      <c r="AK384" s="38"/>
      <c r="AL384" s="6"/>
      <c r="AM384" s="6"/>
      <c r="AN384" s="6"/>
      <c r="AO384" s="6"/>
      <c r="AP384" s="6"/>
    </row>
    <row r="385" spans="1:42" ht="24.65" customHeight="1" x14ac:dyDescent="0.35">
      <c r="A385" s="80"/>
      <c r="B385" s="6"/>
      <c r="C385" s="6"/>
      <c r="D385" s="74"/>
      <c r="E385" s="74"/>
      <c r="F385" s="74"/>
      <c r="G385" s="74"/>
      <c r="H385" s="74"/>
      <c r="I385" s="74"/>
      <c r="J385" s="74"/>
      <c r="K385" s="203"/>
      <c r="L385" s="74"/>
      <c r="M385" s="74"/>
      <c r="N385" s="74"/>
      <c r="O385" s="74"/>
      <c r="P385" s="74"/>
      <c r="Q385" s="74"/>
      <c r="R385" s="74"/>
      <c r="S385" s="74"/>
      <c r="T385" s="74"/>
      <c r="U385" s="74"/>
      <c r="V385" s="6"/>
      <c r="W385" s="6"/>
      <c r="X385" s="6"/>
      <c r="Y385" s="6"/>
      <c r="Z385" s="6"/>
      <c r="AA385" s="6"/>
      <c r="AB385" s="6"/>
      <c r="AC385" s="6"/>
      <c r="AD385" s="6"/>
      <c r="AE385" s="6"/>
      <c r="AF385" s="6"/>
      <c r="AG385" s="6"/>
      <c r="AH385" s="6"/>
      <c r="AI385" s="6"/>
      <c r="AJ385" s="6"/>
      <c r="AK385" s="38"/>
      <c r="AL385" s="6"/>
      <c r="AM385" s="6"/>
      <c r="AN385" s="6"/>
      <c r="AO385" s="6"/>
      <c r="AP385" s="6"/>
    </row>
    <row r="386" spans="1:42" ht="24.65" customHeight="1" x14ac:dyDescent="0.35">
      <c r="A386" s="80"/>
      <c r="B386" s="6"/>
      <c r="C386" s="6"/>
      <c r="D386" s="74"/>
      <c r="E386" s="74"/>
      <c r="F386" s="74"/>
      <c r="G386" s="74"/>
      <c r="H386" s="74"/>
      <c r="I386" s="74"/>
      <c r="J386" s="74"/>
      <c r="K386" s="203"/>
      <c r="L386" s="74"/>
      <c r="M386" s="74"/>
      <c r="N386" s="74"/>
      <c r="O386" s="74"/>
      <c r="P386" s="74"/>
      <c r="Q386" s="74"/>
      <c r="R386" s="74"/>
      <c r="S386" s="74"/>
      <c r="T386" s="74"/>
      <c r="U386" s="74"/>
      <c r="V386" s="6"/>
      <c r="W386" s="6"/>
      <c r="X386" s="6"/>
      <c r="Y386" s="6"/>
      <c r="Z386" s="6"/>
      <c r="AA386" s="6"/>
      <c r="AB386" s="6"/>
      <c r="AC386" s="6"/>
      <c r="AD386" s="6"/>
      <c r="AE386" s="6"/>
      <c r="AF386" s="6"/>
      <c r="AG386" s="6"/>
      <c r="AH386" s="6"/>
      <c r="AI386" s="6"/>
      <c r="AJ386" s="6"/>
      <c r="AK386" s="38"/>
      <c r="AL386" s="6"/>
      <c r="AM386" s="6"/>
      <c r="AN386" s="6"/>
      <c r="AO386" s="6"/>
      <c r="AP386" s="6"/>
    </row>
    <row r="387" spans="1:42" ht="24.65" customHeight="1" x14ac:dyDescent="0.35">
      <c r="A387" s="80"/>
      <c r="B387" s="6"/>
      <c r="C387" s="6"/>
      <c r="D387" s="74"/>
      <c r="E387" s="74"/>
      <c r="F387" s="74"/>
      <c r="G387" s="74"/>
      <c r="H387" s="74"/>
      <c r="I387" s="74"/>
      <c r="J387" s="74"/>
      <c r="K387" s="203"/>
      <c r="L387" s="74"/>
      <c r="M387" s="74"/>
      <c r="N387" s="74"/>
      <c r="O387" s="74"/>
      <c r="P387" s="74"/>
      <c r="Q387" s="74"/>
      <c r="R387" s="74"/>
      <c r="S387" s="74"/>
      <c r="T387" s="74"/>
      <c r="U387" s="74"/>
      <c r="V387" s="6"/>
      <c r="W387" s="6"/>
      <c r="X387" s="6"/>
      <c r="Y387" s="6"/>
      <c r="Z387" s="6"/>
      <c r="AA387" s="6"/>
      <c r="AB387" s="6"/>
      <c r="AC387" s="6"/>
      <c r="AD387" s="6"/>
      <c r="AE387" s="6"/>
      <c r="AF387" s="6"/>
      <c r="AG387" s="6"/>
      <c r="AH387" s="6"/>
      <c r="AI387" s="6"/>
      <c r="AJ387" s="6"/>
      <c r="AK387" s="38"/>
      <c r="AL387" s="6"/>
      <c r="AM387" s="6"/>
      <c r="AN387" s="6"/>
      <c r="AO387" s="6"/>
      <c r="AP387" s="6"/>
    </row>
    <row r="388" spans="1:42" ht="24.65" customHeight="1" x14ac:dyDescent="0.35">
      <c r="A388" s="80"/>
      <c r="B388" s="6"/>
      <c r="C388" s="6"/>
      <c r="D388" s="74"/>
      <c r="E388" s="74"/>
      <c r="F388" s="74"/>
      <c r="G388" s="74"/>
      <c r="H388" s="74"/>
      <c r="I388" s="74"/>
      <c r="J388" s="74"/>
      <c r="K388" s="203"/>
      <c r="L388" s="74"/>
      <c r="M388" s="74"/>
      <c r="N388" s="74"/>
      <c r="O388" s="74"/>
      <c r="P388" s="74"/>
      <c r="Q388" s="74"/>
      <c r="R388" s="74"/>
      <c r="S388" s="74"/>
      <c r="T388" s="74"/>
      <c r="U388" s="74"/>
      <c r="V388" s="6"/>
      <c r="W388" s="6"/>
      <c r="X388" s="6"/>
      <c r="Y388" s="6"/>
      <c r="Z388" s="6"/>
      <c r="AA388" s="6"/>
      <c r="AB388" s="6"/>
      <c r="AC388" s="6"/>
      <c r="AD388" s="6"/>
      <c r="AE388" s="6"/>
      <c r="AF388" s="6"/>
      <c r="AG388" s="6"/>
      <c r="AH388" s="6"/>
      <c r="AI388" s="6"/>
      <c r="AJ388" s="6"/>
      <c r="AK388" s="38"/>
      <c r="AL388" s="6"/>
      <c r="AM388" s="6"/>
      <c r="AN388" s="6"/>
      <c r="AO388" s="6"/>
      <c r="AP388" s="6"/>
    </row>
    <row r="389" spans="1:42" ht="24.65" customHeight="1" x14ac:dyDescent="0.35">
      <c r="A389" s="80"/>
      <c r="B389" s="6"/>
      <c r="C389" s="6"/>
      <c r="D389" s="74"/>
      <c r="E389" s="74"/>
      <c r="F389" s="74"/>
      <c r="G389" s="74"/>
      <c r="H389" s="74"/>
      <c r="I389" s="74"/>
      <c r="J389" s="74"/>
      <c r="K389" s="203"/>
      <c r="L389" s="74"/>
      <c r="M389" s="74"/>
      <c r="N389" s="74"/>
      <c r="O389" s="74"/>
      <c r="P389" s="74"/>
      <c r="Q389" s="74"/>
      <c r="R389" s="74"/>
      <c r="S389" s="74"/>
      <c r="T389" s="74"/>
      <c r="U389" s="74"/>
      <c r="V389" s="6"/>
      <c r="W389" s="6"/>
      <c r="X389" s="6"/>
      <c r="Y389" s="6"/>
      <c r="Z389" s="6"/>
      <c r="AA389" s="6"/>
      <c r="AB389" s="6"/>
      <c r="AC389" s="6"/>
      <c r="AD389" s="6"/>
      <c r="AE389" s="6"/>
      <c r="AF389" s="6"/>
      <c r="AG389" s="6"/>
      <c r="AH389" s="6"/>
      <c r="AI389" s="6"/>
      <c r="AJ389" s="6"/>
      <c r="AK389" s="38"/>
      <c r="AL389" s="6"/>
      <c r="AM389" s="6"/>
      <c r="AN389" s="6"/>
      <c r="AO389" s="6"/>
      <c r="AP389" s="6"/>
    </row>
    <row r="390" spans="1:42" ht="24.65" customHeight="1" x14ac:dyDescent="0.35">
      <c r="A390" s="80"/>
      <c r="B390" s="6"/>
      <c r="C390" s="6"/>
      <c r="D390" s="74"/>
      <c r="E390" s="74"/>
      <c r="F390" s="74"/>
      <c r="G390" s="74"/>
      <c r="H390" s="74"/>
      <c r="I390" s="74"/>
      <c r="J390" s="74"/>
      <c r="K390" s="203"/>
      <c r="L390" s="74"/>
      <c r="M390" s="74"/>
      <c r="N390" s="74"/>
      <c r="O390" s="74"/>
      <c r="P390" s="74"/>
      <c r="Q390" s="74"/>
      <c r="R390" s="74"/>
      <c r="S390" s="74"/>
      <c r="T390" s="74"/>
      <c r="U390" s="74"/>
      <c r="V390" s="6"/>
      <c r="W390" s="6"/>
      <c r="X390" s="6"/>
      <c r="Y390" s="6"/>
      <c r="Z390" s="6"/>
      <c r="AA390" s="6"/>
      <c r="AB390" s="6"/>
      <c r="AC390" s="6"/>
      <c r="AD390" s="6"/>
      <c r="AE390" s="6"/>
      <c r="AF390" s="6"/>
      <c r="AG390" s="6"/>
      <c r="AH390" s="6"/>
      <c r="AI390" s="6"/>
      <c r="AJ390" s="6"/>
      <c r="AK390" s="38"/>
      <c r="AL390" s="6"/>
      <c r="AM390" s="6"/>
      <c r="AN390" s="6"/>
      <c r="AO390" s="6"/>
      <c r="AP390" s="6"/>
    </row>
    <row r="391" spans="1:42" ht="24.65" customHeight="1" x14ac:dyDescent="0.35">
      <c r="A391" s="80"/>
      <c r="B391" s="6"/>
      <c r="C391" s="6"/>
      <c r="D391" s="74"/>
      <c r="E391" s="74"/>
      <c r="F391" s="74"/>
      <c r="G391" s="74"/>
      <c r="H391" s="74"/>
      <c r="I391" s="74"/>
      <c r="J391" s="74"/>
      <c r="K391" s="203"/>
      <c r="L391" s="74"/>
      <c r="M391" s="74"/>
      <c r="N391" s="74"/>
      <c r="O391" s="74"/>
      <c r="P391" s="74"/>
      <c r="Q391" s="74"/>
      <c r="R391" s="74"/>
      <c r="S391" s="74"/>
      <c r="T391" s="74"/>
      <c r="U391" s="74"/>
      <c r="V391" s="6"/>
      <c r="W391" s="6"/>
      <c r="X391" s="6"/>
      <c r="Y391" s="6"/>
      <c r="Z391" s="6"/>
      <c r="AA391" s="6"/>
      <c r="AB391" s="6"/>
      <c r="AC391" s="6"/>
      <c r="AD391" s="6"/>
      <c r="AE391" s="6"/>
      <c r="AF391" s="6"/>
      <c r="AG391" s="6"/>
      <c r="AH391" s="6"/>
      <c r="AI391" s="6"/>
      <c r="AJ391" s="6"/>
      <c r="AK391" s="38"/>
      <c r="AL391" s="6"/>
      <c r="AM391" s="6"/>
      <c r="AN391" s="6"/>
      <c r="AO391" s="6"/>
      <c r="AP391" s="6"/>
    </row>
    <row r="392" spans="1:42" ht="24.65" customHeight="1" x14ac:dyDescent="0.35">
      <c r="A392" s="80"/>
      <c r="B392" s="6"/>
      <c r="C392" s="6"/>
      <c r="D392" s="74"/>
      <c r="E392" s="74"/>
      <c r="F392" s="74"/>
      <c r="G392" s="74"/>
      <c r="H392" s="74"/>
      <c r="I392" s="74"/>
      <c r="J392" s="74"/>
      <c r="K392" s="203"/>
      <c r="L392" s="74"/>
      <c r="M392" s="74"/>
      <c r="N392" s="74"/>
      <c r="O392" s="74"/>
      <c r="P392" s="74"/>
      <c r="Q392" s="74"/>
      <c r="R392" s="74"/>
      <c r="S392" s="74"/>
      <c r="T392" s="74"/>
      <c r="U392" s="74"/>
      <c r="V392" s="6"/>
      <c r="W392" s="6"/>
      <c r="X392" s="6"/>
      <c r="Y392" s="6"/>
      <c r="Z392" s="6"/>
      <c r="AA392" s="6"/>
      <c r="AB392" s="6"/>
      <c r="AC392" s="6"/>
      <c r="AD392" s="6"/>
      <c r="AE392" s="6"/>
      <c r="AF392" s="6"/>
      <c r="AG392" s="6"/>
      <c r="AH392" s="6"/>
      <c r="AI392" s="6"/>
      <c r="AJ392" s="6"/>
      <c r="AK392" s="38"/>
      <c r="AL392" s="6"/>
      <c r="AM392" s="6"/>
      <c r="AN392" s="6"/>
      <c r="AO392" s="6"/>
      <c r="AP392" s="6"/>
    </row>
    <row r="393" spans="1:42" ht="24.65" customHeight="1" x14ac:dyDescent="0.35">
      <c r="A393" s="80"/>
      <c r="B393" s="6"/>
      <c r="C393" s="6"/>
      <c r="D393" s="74"/>
      <c r="E393" s="74"/>
      <c r="F393" s="74"/>
      <c r="G393" s="74"/>
      <c r="H393" s="74"/>
      <c r="I393" s="74"/>
      <c r="J393" s="74"/>
      <c r="K393" s="203"/>
      <c r="L393" s="74"/>
      <c r="M393" s="74"/>
      <c r="N393" s="74"/>
      <c r="O393" s="74"/>
      <c r="P393" s="74"/>
      <c r="Q393" s="74"/>
      <c r="R393" s="74"/>
      <c r="S393" s="74"/>
      <c r="T393" s="74"/>
      <c r="U393" s="74"/>
      <c r="V393" s="6"/>
      <c r="W393" s="6"/>
      <c r="X393" s="6"/>
      <c r="Y393" s="6"/>
      <c r="Z393" s="6"/>
      <c r="AA393" s="6"/>
      <c r="AB393" s="6"/>
      <c r="AC393" s="6"/>
      <c r="AD393" s="6"/>
      <c r="AE393" s="6"/>
      <c r="AF393" s="6"/>
      <c r="AG393" s="6"/>
      <c r="AH393" s="6"/>
      <c r="AI393" s="6"/>
      <c r="AJ393" s="6"/>
      <c r="AK393" s="38"/>
      <c r="AL393" s="6"/>
      <c r="AM393" s="6"/>
      <c r="AN393" s="6"/>
      <c r="AO393" s="6"/>
      <c r="AP393" s="6"/>
    </row>
    <row r="394" spans="1:42" ht="24.65" customHeight="1" x14ac:dyDescent="0.35">
      <c r="A394" s="80"/>
      <c r="B394" s="6"/>
      <c r="C394" s="6"/>
      <c r="D394" s="74"/>
      <c r="E394" s="74"/>
      <c r="F394" s="74"/>
      <c r="G394" s="74"/>
      <c r="H394" s="74"/>
      <c r="I394" s="74"/>
      <c r="J394" s="74"/>
      <c r="K394" s="203"/>
      <c r="L394" s="74"/>
      <c r="M394" s="74"/>
      <c r="N394" s="74"/>
      <c r="O394" s="74"/>
      <c r="P394" s="74"/>
      <c r="Q394" s="74"/>
      <c r="R394" s="74"/>
      <c r="S394" s="74"/>
      <c r="T394" s="74"/>
      <c r="U394" s="74"/>
      <c r="V394" s="6"/>
      <c r="W394" s="6"/>
      <c r="X394" s="6"/>
      <c r="Y394" s="6"/>
      <c r="Z394" s="6"/>
      <c r="AA394" s="6"/>
      <c r="AB394" s="6"/>
      <c r="AC394" s="6"/>
      <c r="AD394" s="6"/>
      <c r="AE394" s="6"/>
      <c r="AF394" s="6"/>
      <c r="AG394" s="6"/>
      <c r="AH394" s="6"/>
      <c r="AI394" s="6"/>
      <c r="AJ394" s="6"/>
      <c r="AK394" s="38"/>
      <c r="AL394" s="6"/>
      <c r="AM394" s="6"/>
      <c r="AN394" s="6"/>
      <c r="AO394" s="6"/>
      <c r="AP394" s="6"/>
    </row>
    <row r="395" spans="1:42" ht="24.65" customHeight="1" x14ac:dyDescent="0.35">
      <c r="A395" s="80"/>
      <c r="B395" s="6"/>
      <c r="C395" s="6"/>
      <c r="D395" s="74"/>
      <c r="E395" s="74"/>
      <c r="F395" s="74"/>
      <c r="G395" s="74"/>
      <c r="H395" s="74"/>
      <c r="I395" s="74"/>
      <c r="J395" s="74"/>
      <c r="K395" s="203"/>
      <c r="L395" s="74"/>
      <c r="M395" s="74"/>
      <c r="N395" s="74"/>
      <c r="O395" s="74"/>
      <c r="P395" s="74"/>
      <c r="Q395" s="74"/>
      <c r="R395" s="74"/>
      <c r="S395" s="74"/>
      <c r="T395" s="74"/>
      <c r="U395" s="74"/>
      <c r="V395" s="6"/>
      <c r="W395" s="6"/>
      <c r="X395" s="6"/>
      <c r="Y395" s="6"/>
      <c r="Z395" s="6"/>
      <c r="AA395" s="6"/>
      <c r="AB395" s="6"/>
      <c r="AC395" s="6"/>
      <c r="AD395" s="6"/>
      <c r="AE395" s="6"/>
      <c r="AF395" s="6"/>
      <c r="AG395" s="6"/>
      <c r="AH395" s="6"/>
      <c r="AI395" s="6"/>
      <c r="AJ395" s="6"/>
      <c r="AK395" s="38"/>
      <c r="AL395" s="6"/>
      <c r="AM395" s="6"/>
      <c r="AN395" s="6"/>
      <c r="AO395" s="6"/>
      <c r="AP395" s="6"/>
    </row>
    <row r="396" spans="1:42" ht="24.65" customHeight="1" x14ac:dyDescent="0.35">
      <c r="A396" s="80"/>
      <c r="B396" s="6"/>
      <c r="C396" s="6"/>
      <c r="D396" s="74"/>
      <c r="E396" s="74"/>
      <c r="F396" s="74"/>
      <c r="G396" s="74"/>
      <c r="H396" s="74"/>
      <c r="I396" s="74"/>
      <c r="J396" s="74"/>
      <c r="K396" s="203"/>
      <c r="L396" s="74"/>
      <c r="M396" s="74"/>
      <c r="N396" s="74"/>
      <c r="O396" s="74"/>
      <c r="P396" s="74"/>
      <c r="Q396" s="74"/>
      <c r="R396" s="74"/>
      <c r="S396" s="74"/>
      <c r="T396" s="74"/>
      <c r="U396" s="74"/>
      <c r="V396" s="6"/>
      <c r="W396" s="6"/>
      <c r="X396" s="6"/>
      <c r="Y396" s="6"/>
      <c r="Z396" s="6"/>
      <c r="AA396" s="6"/>
      <c r="AB396" s="6"/>
      <c r="AC396" s="6"/>
      <c r="AD396" s="6"/>
      <c r="AE396" s="6"/>
      <c r="AF396" s="6"/>
      <c r="AG396" s="6"/>
      <c r="AH396" s="6"/>
      <c r="AI396" s="6"/>
      <c r="AJ396" s="6"/>
      <c r="AK396" s="38"/>
      <c r="AL396" s="6"/>
      <c r="AM396" s="6"/>
      <c r="AN396" s="6"/>
      <c r="AO396" s="6"/>
      <c r="AP396" s="6"/>
    </row>
    <row r="397" spans="1:42" ht="24.65" customHeight="1" x14ac:dyDescent="0.35">
      <c r="A397" s="80"/>
      <c r="B397" s="6"/>
      <c r="C397" s="6"/>
      <c r="D397" s="74"/>
      <c r="E397" s="74"/>
      <c r="F397" s="74"/>
      <c r="G397" s="74"/>
      <c r="H397" s="74"/>
      <c r="I397" s="74"/>
      <c r="J397" s="74"/>
      <c r="K397" s="203"/>
      <c r="L397" s="74"/>
      <c r="M397" s="74"/>
      <c r="N397" s="74"/>
      <c r="O397" s="74"/>
      <c r="P397" s="74"/>
      <c r="Q397" s="74"/>
      <c r="R397" s="74"/>
      <c r="S397" s="74"/>
      <c r="T397" s="74"/>
      <c r="U397" s="74"/>
      <c r="V397" s="6"/>
      <c r="W397" s="6"/>
      <c r="X397" s="6"/>
      <c r="Y397" s="6"/>
      <c r="Z397" s="6"/>
      <c r="AA397" s="6"/>
      <c r="AB397" s="6"/>
      <c r="AC397" s="6"/>
      <c r="AD397" s="6"/>
      <c r="AE397" s="6"/>
      <c r="AF397" s="6"/>
      <c r="AG397" s="6"/>
      <c r="AH397" s="6"/>
      <c r="AI397" s="6"/>
      <c r="AJ397" s="6"/>
      <c r="AK397" s="38"/>
      <c r="AL397" s="6"/>
      <c r="AM397" s="6"/>
      <c r="AN397" s="6"/>
      <c r="AO397" s="6"/>
      <c r="AP397" s="6"/>
    </row>
    <row r="398" spans="1:42" ht="24.65" customHeight="1" x14ac:dyDescent="0.35">
      <c r="A398" s="80"/>
      <c r="B398" s="6"/>
      <c r="C398" s="6"/>
      <c r="D398" s="74"/>
      <c r="E398" s="74"/>
      <c r="F398" s="74"/>
      <c r="G398" s="74"/>
      <c r="H398" s="74"/>
      <c r="I398" s="74"/>
      <c r="J398" s="74"/>
      <c r="K398" s="203"/>
      <c r="L398" s="74"/>
      <c r="M398" s="74"/>
      <c r="N398" s="74"/>
      <c r="O398" s="74"/>
      <c r="P398" s="74"/>
      <c r="Q398" s="74"/>
      <c r="R398" s="74"/>
      <c r="S398" s="74"/>
      <c r="T398" s="74"/>
      <c r="U398" s="74"/>
      <c r="V398" s="6"/>
      <c r="W398" s="6"/>
      <c r="X398" s="6"/>
      <c r="Y398" s="6"/>
      <c r="Z398" s="6"/>
      <c r="AA398" s="6"/>
      <c r="AB398" s="6"/>
      <c r="AC398" s="6"/>
      <c r="AD398" s="6"/>
      <c r="AE398" s="6"/>
      <c r="AF398" s="6"/>
      <c r="AG398" s="6"/>
      <c r="AH398" s="6"/>
      <c r="AI398" s="6"/>
      <c r="AJ398" s="6"/>
      <c r="AK398" s="38"/>
      <c r="AL398" s="6"/>
      <c r="AM398" s="6"/>
      <c r="AN398" s="6"/>
      <c r="AO398" s="6"/>
      <c r="AP398" s="6"/>
    </row>
    <row r="399" spans="1:42" ht="24.65" customHeight="1" x14ac:dyDescent="0.35">
      <c r="A399" s="38"/>
      <c r="B399" s="38"/>
      <c r="C399" s="38"/>
      <c r="D399" s="38"/>
      <c r="E399" s="38"/>
      <c r="F399" s="38"/>
      <c r="G399" s="38"/>
      <c r="H399" s="38"/>
      <c r="I399" s="38"/>
      <c r="J399" s="38"/>
      <c r="K399" s="246"/>
      <c r="L399" s="38"/>
      <c r="M399" s="38"/>
      <c r="N399" s="38"/>
      <c r="O399" s="38"/>
      <c r="P399" s="38"/>
      <c r="Q399" s="38"/>
      <c r="R399" s="38"/>
      <c r="S399" s="38"/>
      <c r="T399" s="38"/>
      <c r="U399" s="38"/>
      <c r="V399" s="38"/>
      <c r="W399" s="38"/>
      <c r="X399" s="38"/>
      <c r="Y399" s="38"/>
      <c r="Z399" s="38"/>
      <c r="AA399" s="38"/>
      <c r="AB399" s="38"/>
      <c r="AC399" s="38"/>
      <c r="AD399" s="38"/>
      <c r="AE399" s="38"/>
      <c r="AF399" s="38"/>
      <c r="AG399" s="38"/>
      <c r="AH399" s="38"/>
      <c r="AI399" s="38"/>
      <c r="AJ399" s="38"/>
      <c r="AK399" s="38"/>
      <c r="AL399" s="6"/>
      <c r="AM399" s="6"/>
      <c r="AN399" s="6"/>
      <c r="AO399" s="6"/>
      <c r="AP399" s="6"/>
    </row>
    <row r="400" spans="1:42" ht="24.65" customHeight="1" x14ac:dyDescent="0.35">
      <c r="A400" s="6"/>
      <c r="B400" s="6"/>
      <c r="C400" s="6"/>
      <c r="D400" s="74"/>
      <c r="E400" s="74"/>
      <c r="F400" s="74"/>
      <c r="G400" s="74"/>
      <c r="H400" s="74"/>
      <c r="I400" s="74"/>
      <c r="J400" s="74"/>
      <c r="K400" s="203"/>
      <c r="L400" s="74"/>
      <c r="M400" s="74"/>
      <c r="N400" s="74"/>
      <c r="O400" s="74"/>
      <c r="P400" s="74"/>
      <c r="Q400" s="74"/>
      <c r="R400" s="74"/>
      <c r="S400" s="74"/>
      <c r="T400" s="74"/>
      <c r="U400" s="74"/>
      <c r="V400" s="6"/>
      <c r="W400" s="6"/>
      <c r="X400" s="6"/>
      <c r="Y400" s="6"/>
      <c r="Z400" s="6"/>
      <c r="AA400" s="6"/>
      <c r="AB400" s="6"/>
      <c r="AC400" s="6"/>
      <c r="AD400" s="6"/>
      <c r="AE400" s="6"/>
      <c r="AF400" s="6"/>
      <c r="AG400" s="6"/>
      <c r="AH400" s="6"/>
      <c r="AI400" s="6"/>
      <c r="AJ400" s="6"/>
      <c r="AK400" s="6"/>
      <c r="AL400" s="6"/>
      <c r="AM400" s="6"/>
      <c r="AN400" s="6"/>
      <c r="AO400" s="6"/>
      <c r="AP400" s="6"/>
    </row>
    <row r="401" spans="1:42" ht="24.65" customHeight="1" x14ac:dyDescent="0.35">
      <c r="A401" s="38"/>
      <c r="B401" s="59" t="s">
        <v>21</v>
      </c>
      <c r="C401" s="38"/>
      <c r="D401" s="72"/>
      <c r="E401" s="72"/>
      <c r="F401" s="72"/>
      <c r="G401" s="72"/>
      <c r="H401" s="72"/>
      <c r="I401" s="72"/>
      <c r="J401" s="72"/>
      <c r="K401" s="244"/>
      <c r="L401" s="72"/>
      <c r="M401" s="72"/>
      <c r="N401" s="72"/>
      <c r="O401" s="72"/>
      <c r="P401" s="72"/>
      <c r="Q401" s="72"/>
      <c r="R401" s="72"/>
      <c r="S401" s="72"/>
      <c r="T401" s="72"/>
      <c r="U401" s="72"/>
      <c r="V401" s="38"/>
      <c r="W401" s="38"/>
      <c r="X401" s="38"/>
      <c r="Y401" s="38"/>
      <c r="Z401" s="38"/>
      <c r="AA401" s="38"/>
      <c r="AB401" s="38"/>
      <c r="AC401" s="38"/>
      <c r="AD401" s="38"/>
      <c r="AE401" s="38"/>
      <c r="AF401" s="38"/>
      <c r="AG401" s="38"/>
      <c r="AH401" s="38"/>
      <c r="AI401" s="38"/>
      <c r="AJ401" s="38"/>
      <c r="AK401" s="38"/>
      <c r="AL401" s="6"/>
      <c r="AM401" s="6"/>
      <c r="AN401" s="6"/>
      <c r="AO401" s="6"/>
      <c r="AP401" s="6"/>
    </row>
    <row r="402" spans="1:42" ht="24.65" customHeight="1" x14ac:dyDescent="0.35">
      <c r="A402" s="707">
        <f>'1.1 Pg Details'!$D$39</f>
        <v>0</v>
      </c>
      <c r="B402" s="707"/>
      <c r="C402" s="707"/>
      <c r="D402" s="707"/>
      <c r="E402" s="707"/>
      <c r="F402" s="707"/>
      <c r="G402" s="707"/>
      <c r="H402" s="707"/>
      <c r="I402" s="707"/>
      <c r="J402" s="707"/>
      <c r="K402" s="707"/>
      <c r="L402" s="707"/>
      <c r="M402" s="707"/>
      <c r="N402" s="707"/>
      <c r="O402" s="707"/>
      <c r="P402" s="707"/>
      <c r="Q402" s="707"/>
      <c r="R402" s="707"/>
      <c r="S402" s="707"/>
      <c r="T402" s="707"/>
      <c r="U402" s="707"/>
      <c r="V402" s="707"/>
      <c r="W402" s="707"/>
      <c r="X402" s="707"/>
      <c r="Y402" s="707"/>
      <c r="Z402" s="707"/>
      <c r="AA402" s="707"/>
      <c r="AB402" s="707"/>
      <c r="AC402" s="707"/>
      <c r="AD402" s="707"/>
      <c r="AE402" s="707"/>
      <c r="AF402" s="707"/>
      <c r="AG402" s="707"/>
      <c r="AH402" s="707"/>
      <c r="AI402" s="707"/>
      <c r="AJ402" s="707"/>
      <c r="AK402" s="707"/>
      <c r="AL402" s="6"/>
      <c r="AM402" s="6"/>
      <c r="AN402" s="6"/>
      <c r="AO402" s="6"/>
      <c r="AP402" s="6"/>
    </row>
  </sheetData>
  <autoFilter ref="C12:AF171" xr:uid="{C075AD2F-E9AE-4BA2-A308-DE68AC8AAF82}"/>
  <mergeCells count="13">
    <mergeCell ref="A402:AK402"/>
    <mergeCell ref="A1:AK1"/>
    <mergeCell ref="AM11:AN11"/>
    <mergeCell ref="V10:AA11"/>
    <mergeCell ref="AD10:AF11"/>
    <mergeCell ref="H11:H12"/>
    <mergeCell ref="C11:C12"/>
    <mergeCell ref="D11:D12"/>
    <mergeCell ref="E11:E12"/>
    <mergeCell ref="F11:F12"/>
    <mergeCell ref="G11:G12"/>
    <mergeCell ref="N11:T11"/>
    <mergeCell ref="I10:K10"/>
  </mergeCells>
  <conditionalFormatting sqref="A13:A168 A178:A398">
    <cfRule type="cellIs" dxfId="205" priority="31" stopIfTrue="1" operator="equal">
      <formula>0</formula>
    </cfRule>
  </conditionalFormatting>
  <conditionalFormatting sqref="A4">
    <cfRule type="cellIs" dxfId="204" priority="29" stopIfTrue="1" operator="equal">
      <formula>0</formula>
    </cfRule>
  </conditionalFormatting>
  <conditionalFormatting sqref="A4 A13:A168 A178:A398">
    <cfRule type="cellIs" dxfId="203" priority="28" operator="equal">
      <formula>0</formula>
    </cfRule>
  </conditionalFormatting>
  <conditionalFormatting sqref="A4">
    <cfRule type="cellIs" dxfId="202" priority="26" stopIfTrue="1" operator="equal">
      <formula>0</formula>
    </cfRule>
  </conditionalFormatting>
  <conditionalFormatting sqref="AF2">
    <cfRule type="cellIs" dxfId="201" priority="25" operator="equal">
      <formula>1</formula>
    </cfRule>
  </conditionalFormatting>
  <conditionalFormatting sqref="E2">
    <cfRule type="cellIs" dxfId="200" priority="22" operator="equal">
      <formula>1</formula>
    </cfRule>
  </conditionalFormatting>
  <conditionalFormatting sqref="A169">
    <cfRule type="cellIs" dxfId="199" priority="21" stopIfTrue="1" operator="equal">
      <formula>0</formula>
    </cfRule>
  </conditionalFormatting>
  <conditionalFormatting sqref="A169">
    <cfRule type="cellIs" dxfId="198" priority="20" operator="equal">
      <formula>0</formula>
    </cfRule>
  </conditionalFormatting>
  <conditionalFormatting sqref="A170">
    <cfRule type="cellIs" dxfId="197" priority="19" stopIfTrue="1" operator="equal">
      <formula>0</formula>
    </cfRule>
  </conditionalFormatting>
  <conditionalFormatting sqref="A170">
    <cfRule type="cellIs" dxfId="196" priority="18" operator="equal">
      <formula>0</formula>
    </cfRule>
  </conditionalFormatting>
  <conditionalFormatting sqref="I13:J13">
    <cfRule type="expression" dxfId="195" priority="16">
      <formula>$N13="Remove"</formula>
    </cfRule>
  </conditionalFormatting>
  <conditionalFormatting sqref="I13:J13">
    <cfRule type="expression" dxfId="194" priority="17">
      <formula>$N13="Changed to Remove"</formula>
    </cfRule>
  </conditionalFormatting>
  <conditionalFormatting sqref="I13:J13">
    <cfRule type="cellIs" dxfId="193" priority="15" operator="equal">
      <formula>"N"</formula>
    </cfRule>
  </conditionalFormatting>
  <conditionalFormatting sqref="I14:J170">
    <cfRule type="expression" dxfId="192" priority="13">
      <formula>$N14="Remove"</formula>
    </cfRule>
  </conditionalFormatting>
  <conditionalFormatting sqref="I14:J170">
    <cfRule type="expression" dxfId="191" priority="14">
      <formula>$N14="Changed to Remove"</formula>
    </cfRule>
  </conditionalFormatting>
  <conditionalFormatting sqref="I14:J170">
    <cfRule type="cellIs" dxfId="190" priority="12" operator="equal">
      <formula>"N"</formula>
    </cfRule>
  </conditionalFormatting>
  <conditionalFormatting sqref="I11:J11">
    <cfRule type="cellIs" dxfId="189" priority="11" operator="equal">
      <formula>"N"</formula>
    </cfRule>
  </conditionalFormatting>
  <conditionalFormatting sqref="K11:K12">
    <cfRule type="cellIs" dxfId="188" priority="10" operator="equal">
      <formula>"N"</formula>
    </cfRule>
  </conditionalFormatting>
  <dataValidations disablePrompts="1" count="1">
    <dataValidation type="list" allowBlank="1" showInputMessage="1" showErrorMessage="1" sqref="AD13:AF350 V13:AA350" xr:uid="{3B85A3B6-3D90-4FCA-A570-BB237A7B262C}">
      <formula1>Lookup_YN</formula1>
    </dataValidation>
  </dataValidations>
  <pageMargins left="0.7" right="0.7" top="0.75" bottom="0.75" header="0.3" footer="0.3"/>
  <pageSetup paperSize="9" orientation="portrait" r:id="rId1"/>
  <headerFooter>
    <oddFooter>&amp;L_x000D_&amp;1#&amp;"Calibri"&amp;8&amp;K000000 Unclassified</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AA127-B283-477D-B8C6-3DA323E4C693}">
  <sheetPr codeName="Sheet16">
    <tabColor rgb="FFFFE699"/>
    <pageSetUpPr fitToPage="1"/>
  </sheetPr>
  <dimension ref="A1:N51"/>
  <sheetViews>
    <sheetView showGridLines="0" topLeftCell="F1" zoomScale="85" zoomScaleNormal="85" workbookViewId="0">
      <pane ySplit="10" topLeftCell="A11" activePane="bottomLeft" state="frozen"/>
      <selection sqref="A1:F1"/>
      <selection pane="bottomLeft" sqref="A1:N1"/>
    </sheetView>
  </sheetViews>
  <sheetFormatPr defaultColWidth="8.81640625" defaultRowHeight="14.5" customHeight="1" x14ac:dyDescent="0.35"/>
  <cols>
    <col min="1" max="2" width="1.453125" customWidth="1"/>
    <col min="3" max="3" width="8" customWidth="1"/>
    <col min="4" max="4" width="27.81640625" customWidth="1"/>
    <col min="5" max="5" width="36.453125" customWidth="1"/>
    <col min="6" max="6" width="9.81640625" customWidth="1"/>
    <col min="7" max="11" width="22" customWidth="1"/>
    <col min="12" max="12" width="12.453125" customWidth="1"/>
    <col min="13" max="13" width="26.54296875" customWidth="1"/>
    <col min="14" max="14" width="3.81640625" customWidth="1"/>
    <col min="15" max="18" width="8.81640625" customWidth="1"/>
  </cols>
  <sheetData>
    <row r="1" spans="1:14" ht="15.5" x14ac:dyDescent="0.35">
      <c r="A1" s="719">
        <f>'1.1 Pg Details'!$D$39</f>
        <v>0</v>
      </c>
      <c r="B1" s="719"/>
      <c r="C1" s="719"/>
      <c r="D1" s="719"/>
      <c r="E1" s="719"/>
      <c r="F1" s="719"/>
      <c r="G1" s="719"/>
      <c r="H1" s="719"/>
      <c r="I1" s="719"/>
      <c r="J1" s="719"/>
      <c r="K1" s="719"/>
      <c r="L1" s="719"/>
      <c r="M1" s="719"/>
      <c r="N1" s="719"/>
    </row>
    <row r="2" spans="1:14" ht="10.4" hidden="1" customHeight="1" x14ac:dyDescent="0.35">
      <c r="A2" s="278"/>
      <c r="B2" s="223"/>
      <c r="C2" s="14"/>
      <c r="D2" s="14"/>
      <c r="E2" s="14"/>
      <c r="F2" s="279"/>
      <c r="G2" s="14"/>
      <c r="H2" s="14"/>
      <c r="I2" s="14"/>
      <c r="J2" s="14"/>
      <c r="K2" s="14"/>
      <c r="L2" s="280"/>
      <c r="M2" s="14"/>
      <c r="N2" s="14"/>
    </row>
    <row r="3" spans="1:14" ht="10.4" hidden="1" customHeight="1" x14ac:dyDescent="0.35">
      <c r="A3" s="14"/>
      <c r="B3" s="14"/>
      <c r="C3" s="14" t="s">
        <v>0</v>
      </c>
      <c r="D3" s="14" t="str">
        <f ca="1">MID(CELL("filename",A2),FIND("]",CELL("filename",A2))+1,255)</f>
        <v>1.2 RCA</v>
      </c>
      <c r="E3" s="14"/>
      <c r="F3" s="14"/>
      <c r="G3" s="14"/>
      <c r="H3" s="14"/>
      <c r="I3" s="14"/>
      <c r="J3" s="14"/>
      <c r="K3" s="14"/>
      <c r="L3" s="281"/>
      <c r="M3" s="14"/>
      <c r="N3" s="14"/>
    </row>
    <row r="4" spans="1:14" ht="10.4" hidden="1" customHeight="1" x14ac:dyDescent="0.35">
      <c r="A4" s="277">
        <f>SUM(A11:A47)</f>
        <v>74</v>
      </c>
      <c r="B4" s="14"/>
      <c r="C4" s="14" t="s">
        <v>1</v>
      </c>
      <c r="D4" s="14" t="str">
        <f ca="1">IF(D3="Template","",INDEX(rng_SheetTypes,MATCH(D3,rng_Worksheets,0)))</f>
        <v>Input (User)</v>
      </c>
      <c r="E4" s="14"/>
      <c r="F4" s="14"/>
      <c r="G4" s="14"/>
      <c r="H4" s="14"/>
      <c r="I4" s="14"/>
      <c r="J4" s="14"/>
      <c r="K4" s="14"/>
      <c r="L4" s="281"/>
      <c r="M4" s="14"/>
      <c r="N4" s="14"/>
    </row>
    <row r="5" spans="1:14" ht="10.4" hidden="1" customHeight="1" x14ac:dyDescent="0.35">
      <c r="A5" s="14"/>
      <c r="B5" s="14"/>
      <c r="C5" s="14" t="s">
        <v>2</v>
      </c>
      <c r="D5" s="14" t="str">
        <f ca="1">IF(D3="Template","",INDEX(rng_Summarys,MATCH(D3,rng_Worksheets,0)))</f>
        <v>Allows user to input RCA scores</v>
      </c>
      <c r="E5" s="14"/>
      <c r="F5" s="14"/>
      <c r="G5" s="14"/>
      <c r="H5" s="14"/>
      <c r="I5" s="14"/>
      <c r="J5" s="14"/>
      <c r="K5" s="14"/>
      <c r="L5" s="281"/>
      <c r="M5" s="14"/>
      <c r="N5" s="14"/>
    </row>
    <row r="6" spans="1:14" ht="18.5" hidden="1" x14ac:dyDescent="0.35">
      <c r="A6" s="105"/>
      <c r="B6" s="105"/>
      <c r="C6" s="105"/>
      <c r="D6" s="105"/>
      <c r="E6" s="117"/>
      <c r="F6" s="117"/>
      <c r="G6" s="117"/>
      <c r="H6" s="117"/>
      <c r="I6" s="117"/>
      <c r="J6" s="117"/>
      <c r="K6" s="117"/>
      <c r="L6" s="282"/>
      <c r="M6" s="105"/>
      <c r="N6" s="105"/>
    </row>
    <row r="7" spans="1:14" ht="31" x14ac:dyDescent="0.35">
      <c r="A7" s="424">
        <f>SUM(A11:A47)</f>
        <v>74</v>
      </c>
      <c r="B7" s="530" t="s">
        <v>2183</v>
      </c>
      <c r="C7" s="423"/>
      <c r="D7" s="423"/>
      <c r="E7" s="531"/>
      <c r="F7" s="531"/>
      <c r="G7" s="531"/>
      <c r="H7" s="531"/>
      <c r="I7" s="531"/>
      <c r="J7" s="531"/>
      <c r="K7" s="531"/>
      <c r="L7" s="532"/>
      <c r="M7" s="531"/>
      <c r="N7" s="423"/>
    </row>
    <row r="8" spans="1:14" ht="33" customHeight="1" x14ac:dyDescent="0.35">
      <c r="A8" s="423"/>
      <c r="B8" s="760" t="s">
        <v>2184</v>
      </c>
      <c r="C8" s="760"/>
      <c r="D8" s="760"/>
      <c r="E8" s="760"/>
      <c r="F8" s="760"/>
      <c r="G8" s="760"/>
      <c r="H8" s="760"/>
      <c r="I8" s="760"/>
      <c r="J8" s="760"/>
      <c r="K8" s="760"/>
      <c r="L8" s="760"/>
      <c r="M8" s="760"/>
      <c r="N8" s="423"/>
    </row>
    <row r="9" spans="1:14" ht="16.399999999999999" customHeight="1" x14ac:dyDescent="0.35">
      <c r="A9" s="423"/>
      <c r="B9" s="423"/>
      <c r="C9" s="423"/>
      <c r="D9" s="423"/>
      <c r="E9" s="531"/>
      <c r="F9" s="531"/>
      <c r="G9" s="531"/>
      <c r="H9" s="531"/>
      <c r="I9" s="531"/>
      <c r="J9" s="531"/>
      <c r="K9" s="531"/>
      <c r="L9" s="533"/>
      <c r="M9" s="423"/>
      <c r="N9" s="423"/>
    </row>
    <row r="10" spans="1:14" ht="32.5" customHeight="1" x14ac:dyDescent="0.35">
      <c r="A10" s="423"/>
      <c r="B10" s="423"/>
      <c r="C10" s="534" t="s">
        <v>2185</v>
      </c>
      <c r="D10" s="535" t="s">
        <v>2186</v>
      </c>
      <c r="E10" s="536" t="s">
        <v>2187</v>
      </c>
      <c r="F10" s="536" t="s">
        <v>2188</v>
      </c>
      <c r="G10" s="537" t="s">
        <v>390</v>
      </c>
      <c r="H10" s="538" t="s">
        <v>391</v>
      </c>
      <c r="I10" s="539" t="s">
        <v>392</v>
      </c>
      <c r="J10" s="540" t="s">
        <v>393</v>
      </c>
      <c r="K10" s="541" t="s">
        <v>394</v>
      </c>
      <c r="L10" s="542" t="s">
        <v>2189</v>
      </c>
      <c r="M10" s="542" t="s">
        <v>2190</v>
      </c>
      <c r="N10" s="423"/>
    </row>
    <row r="11" spans="1:14" ht="82.4" customHeight="1" x14ac:dyDescent="0.35">
      <c r="A11" s="424">
        <f>COUNTBLANK(L11:M11)</f>
        <v>2</v>
      </c>
      <c r="B11" s="423"/>
      <c r="C11" s="543" t="s">
        <v>2191</v>
      </c>
      <c r="D11" s="544" t="s">
        <v>2192</v>
      </c>
      <c r="E11" s="545" t="s">
        <v>2193</v>
      </c>
      <c r="F11" s="545" t="s">
        <v>2194</v>
      </c>
      <c r="G11" s="546" t="s">
        <v>2195</v>
      </c>
      <c r="H11" s="546" t="s">
        <v>2196</v>
      </c>
      <c r="I11" s="546" t="s">
        <v>2197</v>
      </c>
      <c r="J11" s="546" t="s">
        <v>2198</v>
      </c>
      <c r="K11" s="546" t="s">
        <v>2199</v>
      </c>
      <c r="L11" s="547"/>
      <c r="M11" s="548"/>
      <c r="N11" s="423"/>
    </row>
    <row r="12" spans="1:14" ht="62.5" customHeight="1" x14ac:dyDescent="0.35">
      <c r="A12" s="424">
        <f t="shared" ref="A12:A50" si="0">COUNTBLANK(L12:M12)</f>
        <v>2</v>
      </c>
      <c r="B12" s="423"/>
      <c r="C12" s="761" t="s">
        <v>2200</v>
      </c>
      <c r="D12" s="544" t="s">
        <v>2201</v>
      </c>
      <c r="E12" s="545" t="s">
        <v>2202</v>
      </c>
      <c r="F12" s="545" t="s">
        <v>2194</v>
      </c>
      <c r="G12" s="546" t="s">
        <v>2203</v>
      </c>
      <c r="H12" s="546" t="s">
        <v>2204</v>
      </c>
      <c r="I12" s="546" t="s">
        <v>2205</v>
      </c>
      <c r="J12" s="546" t="s">
        <v>2206</v>
      </c>
      <c r="K12" s="546" t="s">
        <v>2207</v>
      </c>
      <c r="L12" s="547"/>
      <c r="M12" s="548"/>
      <c r="N12" s="423"/>
    </row>
    <row r="13" spans="1:14" ht="63.65" customHeight="1" x14ac:dyDescent="0.35">
      <c r="A13" s="424">
        <f t="shared" si="0"/>
        <v>2</v>
      </c>
      <c r="B13" s="423"/>
      <c r="C13" s="761"/>
      <c r="D13" s="544" t="s">
        <v>2208</v>
      </c>
      <c r="E13" s="545" t="s">
        <v>2209</v>
      </c>
      <c r="F13" s="545" t="s">
        <v>2194</v>
      </c>
      <c r="G13" s="546" t="s">
        <v>2210</v>
      </c>
      <c r="H13" s="546" t="s">
        <v>2211</v>
      </c>
      <c r="I13" s="546" t="s">
        <v>2212</v>
      </c>
      <c r="J13" s="546" t="s">
        <v>2213</v>
      </c>
      <c r="K13" s="546" t="s">
        <v>2214</v>
      </c>
      <c r="L13" s="547"/>
      <c r="M13" s="548"/>
      <c r="N13" s="423"/>
    </row>
    <row r="14" spans="1:14" ht="80.150000000000006" customHeight="1" x14ac:dyDescent="0.35">
      <c r="A14" s="424">
        <f t="shared" si="0"/>
        <v>2</v>
      </c>
      <c r="B14" s="423"/>
      <c r="C14" s="761"/>
      <c r="D14" s="544" t="s">
        <v>413</v>
      </c>
      <c r="E14" s="545" t="s">
        <v>2215</v>
      </c>
      <c r="F14" s="545" t="s">
        <v>2194</v>
      </c>
      <c r="G14" s="546" t="s">
        <v>2216</v>
      </c>
      <c r="H14" s="546" t="s">
        <v>2217</v>
      </c>
      <c r="I14" s="546" t="s">
        <v>2218</v>
      </c>
      <c r="J14" s="546" t="s">
        <v>2219</v>
      </c>
      <c r="K14" s="546" t="s">
        <v>2220</v>
      </c>
      <c r="L14" s="547"/>
      <c r="M14" s="548"/>
      <c r="N14" s="423"/>
    </row>
    <row r="15" spans="1:14" ht="116.5" customHeight="1" x14ac:dyDescent="0.35">
      <c r="A15" s="424">
        <f t="shared" si="0"/>
        <v>2</v>
      </c>
      <c r="B15" s="423"/>
      <c r="C15" s="761" t="s">
        <v>2221</v>
      </c>
      <c r="D15" s="544" t="s">
        <v>2222</v>
      </c>
      <c r="E15" s="545" t="s">
        <v>2223</v>
      </c>
      <c r="F15" s="545" t="s">
        <v>2224</v>
      </c>
      <c r="G15" s="546" t="s">
        <v>2225</v>
      </c>
      <c r="H15" s="546" t="s">
        <v>2226</v>
      </c>
      <c r="I15" s="546" t="s">
        <v>2227</v>
      </c>
      <c r="J15" s="546" t="s">
        <v>2228</v>
      </c>
      <c r="K15" s="546" t="s">
        <v>2229</v>
      </c>
      <c r="L15" s="547"/>
      <c r="M15" s="548"/>
      <c r="N15" s="423"/>
    </row>
    <row r="16" spans="1:14" ht="142.4" customHeight="1" x14ac:dyDescent="0.35">
      <c r="A16" s="424">
        <f t="shared" si="0"/>
        <v>2</v>
      </c>
      <c r="B16" s="423"/>
      <c r="C16" s="761"/>
      <c r="D16" s="544" t="s">
        <v>2230</v>
      </c>
      <c r="E16" s="545" t="s">
        <v>2231</v>
      </c>
      <c r="F16" s="545" t="s">
        <v>2224</v>
      </c>
      <c r="G16" s="546" t="s">
        <v>2232</v>
      </c>
      <c r="H16" s="546" t="s">
        <v>2233</v>
      </c>
      <c r="I16" s="546" t="s">
        <v>2234</v>
      </c>
      <c r="J16" s="546" t="s">
        <v>2235</v>
      </c>
      <c r="K16" s="546" t="s">
        <v>2236</v>
      </c>
      <c r="L16" s="547"/>
      <c r="M16" s="548"/>
      <c r="N16" s="423"/>
    </row>
    <row r="17" spans="1:14" ht="178.4" customHeight="1" x14ac:dyDescent="0.35">
      <c r="A17" s="424">
        <f t="shared" si="0"/>
        <v>2</v>
      </c>
      <c r="B17" s="423"/>
      <c r="C17" s="761"/>
      <c r="D17" s="544" t="s">
        <v>2237</v>
      </c>
      <c r="E17" s="545" t="s">
        <v>2238</v>
      </c>
      <c r="F17" s="545" t="s">
        <v>2239</v>
      </c>
      <c r="G17" s="546" t="s">
        <v>2240</v>
      </c>
      <c r="H17" s="546" t="s">
        <v>2241</v>
      </c>
      <c r="I17" s="546" t="s">
        <v>2242</v>
      </c>
      <c r="J17" s="546" t="s">
        <v>2243</v>
      </c>
      <c r="K17" s="546" t="s">
        <v>2244</v>
      </c>
      <c r="L17" s="547"/>
      <c r="M17" s="548"/>
      <c r="N17" s="423"/>
    </row>
    <row r="18" spans="1:14" ht="168.65" customHeight="1" x14ac:dyDescent="0.35">
      <c r="A18" s="424">
        <f t="shared" si="0"/>
        <v>2</v>
      </c>
      <c r="B18" s="423"/>
      <c r="C18" s="761"/>
      <c r="D18" s="544" t="s">
        <v>2245</v>
      </c>
      <c r="E18" s="545" t="s">
        <v>2246</v>
      </c>
      <c r="F18" s="545" t="s">
        <v>2239</v>
      </c>
      <c r="G18" s="546" t="s">
        <v>2247</v>
      </c>
      <c r="H18" s="546" t="s">
        <v>2248</v>
      </c>
      <c r="I18" s="546" t="s">
        <v>2249</v>
      </c>
      <c r="J18" s="546" t="s">
        <v>2250</v>
      </c>
      <c r="K18" s="546" t="s">
        <v>2251</v>
      </c>
      <c r="L18" s="547"/>
      <c r="M18" s="548"/>
      <c r="N18" s="423"/>
    </row>
    <row r="19" spans="1:14" ht="87.65" customHeight="1" x14ac:dyDescent="0.35">
      <c r="A19" s="424">
        <f t="shared" si="0"/>
        <v>2</v>
      </c>
      <c r="B19" s="423"/>
      <c r="C19" s="761" t="s">
        <v>2252</v>
      </c>
      <c r="D19" s="544" t="s">
        <v>2253</v>
      </c>
      <c r="E19" s="545" t="s">
        <v>2254</v>
      </c>
      <c r="F19" s="545" t="s">
        <v>1397</v>
      </c>
      <c r="G19" s="546" t="s">
        <v>2255</v>
      </c>
      <c r="H19" s="546" t="s">
        <v>2256</v>
      </c>
      <c r="I19" s="546" t="s">
        <v>2257</v>
      </c>
      <c r="J19" s="546" t="s">
        <v>2258</v>
      </c>
      <c r="K19" s="546" t="s">
        <v>2259</v>
      </c>
      <c r="L19" s="547"/>
      <c r="M19" s="548"/>
      <c r="N19" s="423"/>
    </row>
    <row r="20" spans="1:14" ht="121.4" customHeight="1" x14ac:dyDescent="0.35">
      <c r="A20" s="424">
        <f t="shared" si="0"/>
        <v>2</v>
      </c>
      <c r="B20" s="423"/>
      <c r="C20" s="761"/>
      <c r="D20" s="544" t="s">
        <v>2260</v>
      </c>
      <c r="E20" s="545" t="s">
        <v>2261</v>
      </c>
      <c r="F20" s="545" t="s">
        <v>2262</v>
      </c>
      <c r="G20" s="546" t="s">
        <v>2263</v>
      </c>
      <c r="H20" s="546" t="s">
        <v>2264</v>
      </c>
      <c r="I20" s="546" t="s">
        <v>2265</v>
      </c>
      <c r="J20" s="546" t="s">
        <v>2266</v>
      </c>
      <c r="K20" s="546" t="s">
        <v>2267</v>
      </c>
      <c r="L20" s="547"/>
      <c r="M20" s="548"/>
      <c r="N20" s="423"/>
    </row>
    <row r="21" spans="1:14" ht="83.5" customHeight="1" x14ac:dyDescent="0.35">
      <c r="A21" s="424">
        <f t="shared" si="0"/>
        <v>2</v>
      </c>
      <c r="B21" s="423"/>
      <c r="C21" s="761" t="s">
        <v>2268</v>
      </c>
      <c r="D21" s="544" t="s">
        <v>2269</v>
      </c>
      <c r="E21" s="545" t="s">
        <v>2270</v>
      </c>
      <c r="F21" s="545" t="s">
        <v>2262</v>
      </c>
      <c r="G21" s="546" t="s">
        <v>2271</v>
      </c>
      <c r="H21" s="546" t="s">
        <v>2272</v>
      </c>
      <c r="I21" s="546" t="s">
        <v>2273</v>
      </c>
      <c r="J21" s="546" t="s">
        <v>2274</v>
      </c>
      <c r="K21" s="546" t="s">
        <v>2275</v>
      </c>
      <c r="L21" s="547"/>
      <c r="M21" s="548"/>
      <c r="N21" s="423"/>
    </row>
    <row r="22" spans="1:14" ht="87.65" customHeight="1" x14ac:dyDescent="0.35">
      <c r="A22" s="424">
        <f t="shared" si="0"/>
        <v>2</v>
      </c>
      <c r="B22" s="423"/>
      <c r="C22" s="761"/>
      <c r="D22" s="544" t="s">
        <v>2276</v>
      </c>
      <c r="E22" s="545" t="s">
        <v>2277</v>
      </c>
      <c r="F22" s="545" t="s">
        <v>2262</v>
      </c>
      <c r="G22" s="546" t="s">
        <v>2278</v>
      </c>
      <c r="H22" s="546" t="s">
        <v>2279</v>
      </c>
      <c r="I22" s="546" t="s">
        <v>2280</v>
      </c>
      <c r="J22" s="546" t="s">
        <v>2281</v>
      </c>
      <c r="K22" s="546" t="s">
        <v>2282</v>
      </c>
      <c r="L22" s="547"/>
      <c r="M22" s="548"/>
      <c r="N22" s="423"/>
    </row>
    <row r="23" spans="1:14" ht="114.65" customHeight="1" x14ac:dyDescent="0.35">
      <c r="A23" s="424">
        <f t="shared" si="0"/>
        <v>2</v>
      </c>
      <c r="B23" s="423"/>
      <c r="C23" s="761"/>
      <c r="D23" s="544" t="s">
        <v>2283</v>
      </c>
      <c r="E23" s="545" t="s">
        <v>2284</v>
      </c>
      <c r="F23" s="545" t="s">
        <v>2262</v>
      </c>
      <c r="G23" s="546" t="s">
        <v>2285</v>
      </c>
      <c r="H23" s="546" t="s">
        <v>2286</v>
      </c>
      <c r="I23" s="546" t="s">
        <v>2287</v>
      </c>
      <c r="J23" s="546" t="s">
        <v>2288</v>
      </c>
      <c r="K23" s="546" t="s">
        <v>2289</v>
      </c>
      <c r="L23" s="547"/>
      <c r="M23" s="548"/>
      <c r="N23" s="423"/>
    </row>
    <row r="24" spans="1:14" ht="127.4" customHeight="1" x14ac:dyDescent="0.35">
      <c r="A24" s="424">
        <f t="shared" si="0"/>
        <v>2</v>
      </c>
      <c r="B24" s="423"/>
      <c r="C24" s="761"/>
      <c r="D24" s="544" t="s">
        <v>2290</v>
      </c>
      <c r="E24" s="545" t="s">
        <v>2291</v>
      </c>
      <c r="F24" s="545" t="s">
        <v>2262</v>
      </c>
      <c r="G24" s="546" t="s">
        <v>2292</v>
      </c>
      <c r="H24" s="546" t="s">
        <v>2293</v>
      </c>
      <c r="I24" s="546" t="s">
        <v>2294</v>
      </c>
      <c r="J24" s="546" t="s">
        <v>2295</v>
      </c>
      <c r="K24" s="546" t="s">
        <v>2296</v>
      </c>
      <c r="L24" s="547"/>
      <c r="M24" s="548"/>
      <c r="N24" s="423"/>
    </row>
    <row r="25" spans="1:14" ht="119.5" customHeight="1" x14ac:dyDescent="0.35">
      <c r="A25" s="424">
        <f t="shared" si="0"/>
        <v>2</v>
      </c>
      <c r="B25" s="423"/>
      <c r="C25" s="761"/>
      <c r="D25" s="544" t="s">
        <v>2297</v>
      </c>
      <c r="E25" s="545" t="s">
        <v>2298</v>
      </c>
      <c r="F25" s="545" t="s">
        <v>2299</v>
      </c>
      <c r="G25" s="546" t="s">
        <v>2300</v>
      </c>
      <c r="H25" s="546" t="s">
        <v>2301</v>
      </c>
      <c r="I25" s="546" t="s">
        <v>2302</v>
      </c>
      <c r="J25" s="546" t="s">
        <v>2303</v>
      </c>
      <c r="K25" s="546" t="s">
        <v>2304</v>
      </c>
      <c r="L25" s="547"/>
      <c r="M25" s="548"/>
      <c r="N25" s="423"/>
    </row>
    <row r="26" spans="1:14" ht="111.65" customHeight="1" x14ac:dyDescent="0.35">
      <c r="A26" s="424">
        <f t="shared" si="0"/>
        <v>2</v>
      </c>
      <c r="B26" s="423"/>
      <c r="C26" s="761" t="s">
        <v>2305</v>
      </c>
      <c r="D26" s="544" t="s">
        <v>2306</v>
      </c>
      <c r="E26" s="545" t="s">
        <v>2307</v>
      </c>
      <c r="F26" s="545" t="s">
        <v>1397</v>
      </c>
      <c r="G26" s="546" t="s">
        <v>2308</v>
      </c>
      <c r="H26" s="546" t="s">
        <v>2309</v>
      </c>
      <c r="I26" s="546" t="s">
        <v>2310</v>
      </c>
      <c r="J26" s="546" t="s">
        <v>2311</v>
      </c>
      <c r="K26" s="546" t="s">
        <v>2312</v>
      </c>
      <c r="L26" s="547"/>
      <c r="M26" s="548"/>
      <c r="N26" s="423"/>
    </row>
    <row r="27" spans="1:14" ht="137.5" customHeight="1" x14ac:dyDescent="0.35">
      <c r="A27" s="424">
        <f t="shared" si="0"/>
        <v>2</v>
      </c>
      <c r="B27" s="423"/>
      <c r="C27" s="761"/>
      <c r="D27" s="544" t="s">
        <v>2313</v>
      </c>
      <c r="E27" s="545" t="s">
        <v>2314</v>
      </c>
      <c r="F27" s="545" t="s">
        <v>1397</v>
      </c>
      <c r="G27" s="546" t="s">
        <v>2315</v>
      </c>
      <c r="H27" s="546" t="s">
        <v>2316</v>
      </c>
      <c r="I27" s="546" t="s">
        <v>2317</v>
      </c>
      <c r="J27" s="546" t="s">
        <v>2318</v>
      </c>
      <c r="K27" s="546" t="s">
        <v>2319</v>
      </c>
      <c r="L27" s="547"/>
      <c r="M27" s="548"/>
      <c r="N27" s="423"/>
    </row>
    <row r="28" spans="1:14" ht="113.15" customHeight="1" x14ac:dyDescent="0.35">
      <c r="A28" s="424">
        <f t="shared" si="0"/>
        <v>2</v>
      </c>
      <c r="B28" s="423"/>
      <c r="C28" s="761"/>
      <c r="D28" s="544" t="s">
        <v>2320</v>
      </c>
      <c r="E28" s="545" t="s">
        <v>2321</v>
      </c>
      <c r="F28" s="545" t="s">
        <v>2322</v>
      </c>
      <c r="G28" s="546" t="s">
        <v>2323</v>
      </c>
      <c r="H28" s="546" t="s">
        <v>2324</v>
      </c>
      <c r="I28" s="546" t="s">
        <v>2325</v>
      </c>
      <c r="J28" s="546" t="s">
        <v>2326</v>
      </c>
      <c r="K28" s="546" t="s">
        <v>2327</v>
      </c>
      <c r="L28" s="547"/>
      <c r="M28" s="548"/>
      <c r="N28" s="423"/>
    </row>
    <row r="29" spans="1:14" ht="100.4" customHeight="1" x14ac:dyDescent="0.35">
      <c r="A29" s="424">
        <f t="shared" si="0"/>
        <v>2</v>
      </c>
      <c r="B29" s="423"/>
      <c r="C29" s="761"/>
      <c r="D29" s="544" t="s">
        <v>2328</v>
      </c>
      <c r="E29" s="545" t="s">
        <v>2329</v>
      </c>
      <c r="F29" s="545" t="s">
        <v>2330</v>
      </c>
      <c r="G29" s="546" t="s">
        <v>2331</v>
      </c>
      <c r="H29" s="546" t="s">
        <v>2332</v>
      </c>
      <c r="I29" s="546" t="s">
        <v>2333</v>
      </c>
      <c r="J29" s="546" t="s">
        <v>2334</v>
      </c>
      <c r="K29" s="546" t="s">
        <v>2335</v>
      </c>
      <c r="L29" s="547"/>
      <c r="M29" s="548"/>
      <c r="N29" s="423"/>
    </row>
    <row r="30" spans="1:14" ht="110" x14ac:dyDescent="0.35">
      <c r="A30" s="424">
        <f t="shared" si="0"/>
        <v>2</v>
      </c>
      <c r="B30" s="423"/>
      <c r="C30" s="761"/>
      <c r="D30" s="544" t="s">
        <v>2336</v>
      </c>
      <c r="E30" s="545" t="s">
        <v>2337</v>
      </c>
      <c r="F30" s="545" t="s">
        <v>2322</v>
      </c>
      <c r="G30" s="546" t="s">
        <v>2338</v>
      </c>
      <c r="H30" s="546" t="s">
        <v>2339</v>
      </c>
      <c r="I30" s="546" t="s">
        <v>2340</v>
      </c>
      <c r="J30" s="546" t="s">
        <v>2341</v>
      </c>
      <c r="K30" s="546" t="s">
        <v>2342</v>
      </c>
      <c r="L30" s="547"/>
      <c r="M30" s="548"/>
      <c r="N30" s="423"/>
    </row>
    <row r="31" spans="1:14" ht="110.5" customHeight="1" x14ac:dyDescent="0.35">
      <c r="A31" s="424">
        <f t="shared" si="0"/>
        <v>2</v>
      </c>
      <c r="B31" s="423"/>
      <c r="C31" s="761"/>
      <c r="D31" s="544" t="s">
        <v>430</v>
      </c>
      <c r="E31" s="545" t="s">
        <v>2343</v>
      </c>
      <c r="F31" s="545" t="s">
        <v>2262</v>
      </c>
      <c r="G31" s="546" t="s">
        <v>2344</v>
      </c>
      <c r="H31" s="546" t="s">
        <v>2345</v>
      </c>
      <c r="I31" s="546" t="s">
        <v>2346</v>
      </c>
      <c r="J31" s="546" t="s">
        <v>2347</v>
      </c>
      <c r="K31" s="546" t="s">
        <v>2348</v>
      </c>
      <c r="L31" s="547"/>
      <c r="M31" s="548"/>
      <c r="N31" s="423"/>
    </row>
    <row r="32" spans="1:14" ht="178.4" customHeight="1" x14ac:dyDescent="0.35">
      <c r="A32" s="424">
        <f t="shared" si="0"/>
        <v>2</v>
      </c>
      <c r="B32" s="423"/>
      <c r="C32" s="761"/>
      <c r="D32" s="544" t="s">
        <v>2349</v>
      </c>
      <c r="E32" s="545" t="s">
        <v>2350</v>
      </c>
      <c r="F32" s="545" t="s">
        <v>1594</v>
      </c>
      <c r="G32" s="546" t="s">
        <v>2351</v>
      </c>
      <c r="H32" s="546" t="s">
        <v>2352</v>
      </c>
      <c r="I32" s="546" t="s">
        <v>2353</v>
      </c>
      <c r="J32" s="546" t="s">
        <v>2354</v>
      </c>
      <c r="K32" s="546" t="s">
        <v>2355</v>
      </c>
      <c r="L32" s="547"/>
      <c r="M32" s="548"/>
      <c r="N32" s="423"/>
    </row>
    <row r="33" spans="1:14" ht="70" x14ac:dyDescent="0.35">
      <c r="A33" s="424">
        <f t="shared" si="0"/>
        <v>2</v>
      </c>
      <c r="B33" s="423"/>
      <c r="C33" s="761"/>
      <c r="D33" s="544" t="s">
        <v>2356</v>
      </c>
      <c r="E33" s="545" t="s">
        <v>2357</v>
      </c>
      <c r="F33" s="545" t="s">
        <v>2322</v>
      </c>
      <c r="G33" s="546" t="s">
        <v>2358</v>
      </c>
      <c r="H33" s="546" t="s">
        <v>2359</v>
      </c>
      <c r="I33" s="546" t="s">
        <v>2360</v>
      </c>
      <c r="J33" s="546" t="s">
        <v>2361</v>
      </c>
      <c r="K33" s="546" t="s">
        <v>2362</v>
      </c>
      <c r="L33" s="547"/>
      <c r="M33" s="548"/>
      <c r="N33" s="423"/>
    </row>
    <row r="34" spans="1:14" ht="116.15" customHeight="1" x14ac:dyDescent="0.35">
      <c r="A34" s="424">
        <f t="shared" si="0"/>
        <v>2</v>
      </c>
      <c r="B34" s="423"/>
      <c r="C34" s="761"/>
      <c r="D34" s="544" t="s">
        <v>2363</v>
      </c>
      <c r="E34" s="545" t="s">
        <v>2364</v>
      </c>
      <c r="F34" s="545" t="s">
        <v>2322</v>
      </c>
      <c r="G34" s="546" t="s">
        <v>2365</v>
      </c>
      <c r="H34" s="546" t="s">
        <v>2366</v>
      </c>
      <c r="I34" s="546" t="s">
        <v>2367</v>
      </c>
      <c r="J34" s="546" t="s">
        <v>2368</v>
      </c>
      <c r="K34" s="546" t="s">
        <v>2369</v>
      </c>
      <c r="L34" s="547"/>
      <c r="M34" s="548"/>
      <c r="N34" s="423"/>
    </row>
    <row r="35" spans="1:14" ht="104.15" customHeight="1" x14ac:dyDescent="0.35">
      <c r="A35" s="424">
        <f t="shared" si="0"/>
        <v>2</v>
      </c>
      <c r="B35" s="423"/>
      <c r="C35" s="761" t="s">
        <v>2370</v>
      </c>
      <c r="D35" s="544" t="s">
        <v>2371</v>
      </c>
      <c r="E35" s="545" t="s">
        <v>2372</v>
      </c>
      <c r="F35" s="545" t="s">
        <v>2262</v>
      </c>
      <c r="G35" s="546" t="s">
        <v>2373</v>
      </c>
      <c r="H35" s="546" t="s">
        <v>2374</v>
      </c>
      <c r="I35" s="546" t="s">
        <v>2375</v>
      </c>
      <c r="J35" s="546" t="s">
        <v>2376</v>
      </c>
      <c r="K35" s="546" t="s">
        <v>2377</v>
      </c>
      <c r="L35" s="547"/>
      <c r="M35" s="548"/>
      <c r="N35" s="423"/>
    </row>
    <row r="36" spans="1:14" ht="69.650000000000006" customHeight="1" x14ac:dyDescent="0.35">
      <c r="A36" s="424">
        <f t="shared" si="0"/>
        <v>2</v>
      </c>
      <c r="B36" s="423"/>
      <c r="C36" s="761"/>
      <c r="D36" s="544" t="s">
        <v>2378</v>
      </c>
      <c r="E36" s="545" t="s">
        <v>2379</v>
      </c>
      <c r="F36" s="545" t="s">
        <v>2262</v>
      </c>
      <c r="G36" s="546" t="s">
        <v>2380</v>
      </c>
      <c r="H36" s="546" t="s">
        <v>2381</v>
      </c>
      <c r="I36" s="546" t="s">
        <v>2382</v>
      </c>
      <c r="J36" s="546" t="s">
        <v>2383</v>
      </c>
      <c r="K36" s="546" t="s">
        <v>2384</v>
      </c>
      <c r="L36" s="547"/>
      <c r="M36" s="548"/>
      <c r="N36" s="423"/>
    </row>
    <row r="37" spans="1:14" ht="93" customHeight="1" x14ac:dyDescent="0.35">
      <c r="A37" s="424">
        <f t="shared" si="0"/>
        <v>2</v>
      </c>
      <c r="B37" s="423"/>
      <c r="C37" s="761" t="s">
        <v>2385</v>
      </c>
      <c r="D37" s="544" t="s">
        <v>2386</v>
      </c>
      <c r="E37" s="545" t="s">
        <v>2387</v>
      </c>
      <c r="F37" s="545" t="s">
        <v>2262</v>
      </c>
      <c r="G37" s="546" t="s">
        <v>2388</v>
      </c>
      <c r="H37" s="546" t="s">
        <v>2389</v>
      </c>
      <c r="I37" s="546" t="s">
        <v>2390</v>
      </c>
      <c r="J37" s="546" t="s">
        <v>2391</v>
      </c>
      <c r="K37" s="546" t="s">
        <v>2392</v>
      </c>
      <c r="L37" s="547"/>
      <c r="M37" s="548"/>
      <c r="N37" s="423"/>
    </row>
    <row r="38" spans="1:14" ht="117" customHeight="1" x14ac:dyDescent="0.35">
      <c r="A38" s="424">
        <f t="shared" si="0"/>
        <v>2</v>
      </c>
      <c r="B38" s="423"/>
      <c r="C38" s="761"/>
      <c r="D38" s="544" t="s">
        <v>2393</v>
      </c>
      <c r="E38" s="545" t="s">
        <v>2394</v>
      </c>
      <c r="F38" s="545" t="s">
        <v>2262</v>
      </c>
      <c r="G38" s="546" t="s">
        <v>2395</v>
      </c>
      <c r="H38" s="546" t="s">
        <v>2396</v>
      </c>
      <c r="I38" s="546" t="s">
        <v>2397</v>
      </c>
      <c r="J38" s="546" t="s">
        <v>2398</v>
      </c>
      <c r="K38" s="546" t="s">
        <v>2399</v>
      </c>
      <c r="L38" s="547"/>
      <c r="M38" s="548"/>
      <c r="N38" s="423"/>
    </row>
    <row r="39" spans="1:14" ht="105.65" customHeight="1" x14ac:dyDescent="0.35">
      <c r="A39" s="424">
        <f t="shared" si="0"/>
        <v>2</v>
      </c>
      <c r="B39" s="423"/>
      <c r="C39" s="761" t="s">
        <v>2400</v>
      </c>
      <c r="D39" s="544" t="s">
        <v>2401</v>
      </c>
      <c r="E39" s="545" t="s">
        <v>2402</v>
      </c>
      <c r="F39" s="545" t="s">
        <v>2262</v>
      </c>
      <c r="G39" s="546" t="s">
        <v>2403</v>
      </c>
      <c r="H39" s="546" t="s">
        <v>2404</v>
      </c>
      <c r="I39" s="546" t="s">
        <v>2405</v>
      </c>
      <c r="J39" s="546" t="s">
        <v>2406</v>
      </c>
      <c r="K39" s="546" t="s">
        <v>2407</v>
      </c>
      <c r="L39" s="547"/>
      <c r="M39" s="548"/>
      <c r="N39" s="423"/>
    </row>
    <row r="40" spans="1:14" ht="68.150000000000006" customHeight="1" x14ac:dyDescent="0.35">
      <c r="A40" s="424">
        <f t="shared" si="0"/>
        <v>2</v>
      </c>
      <c r="B40" s="423"/>
      <c r="C40" s="761"/>
      <c r="D40" s="544" t="s">
        <v>2408</v>
      </c>
      <c r="E40" s="545" t="s">
        <v>2409</v>
      </c>
      <c r="F40" s="545" t="s">
        <v>2262</v>
      </c>
      <c r="G40" s="546" t="s">
        <v>2410</v>
      </c>
      <c r="H40" s="546" t="s">
        <v>2411</v>
      </c>
      <c r="I40" s="546" t="s">
        <v>2412</v>
      </c>
      <c r="J40" s="546" t="s">
        <v>2413</v>
      </c>
      <c r="K40" s="546" t="s">
        <v>2414</v>
      </c>
      <c r="L40" s="547"/>
      <c r="M40" s="548"/>
      <c r="N40" s="423"/>
    </row>
    <row r="41" spans="1:14" ht="100" x14ac:dyDescent="0.35">
      <c r="A41" s="424">
        <f t="shared" si="0"/>
        <v>2</v>
      </c>
      <c r="B41" s="423"/>
      <c r="C41" s="761"/>
      <c r="D41" s="544" t="s">
        <v>2415</v>
      </c>
      <c r="E41" s="545" t="s">
        <v>2416</v>
      </c>
      <c r="F41" s="545" t="s">
        <v>1440</v>
      </c>
      <c r="G41" s="546" t="s">
        <v>2417</v>
      </c>
      <c r="H41" s="546" t="s">
        <v>2418</v>
      </c>
      <c r="I41" s="546" t="s">
        <v>2419</v>
      </c>
      <c r="J41" s="546" t="s">
        <v>2420</v>
      </c>
      <c r="K41" s="546" t="s">
        <v>2421</v>
      </c>
      <c r="L41" s="547"/>
      <c r="M41" s="548"/>
      <c r="N41" s="423"/>
    </row>
    <row r="42" spans="1:14" ht="126" customHeight="1" x14ac:dyDescent="0.35">
      <c r="A42" s="424">
        <f t="shared" si="0"/>
        <v>2</v>
      </c>
      <c r="B42" s="423"/>
      <c r="C42" s="761" t="s">
        <v>1242</v>
      </c>
      <c r="D42" s="544" t="s">
        <v>2422</v>
      </c>
      <c r="E42" s="545" t="s">
        <v>2423</v>
      </c>
      <c r="F42" s="545" t="s">
        <v>1242</v>
      </c>
      <c r="G42" s="546" t="s">
        <v>2424</v>
      </c>
      <c r="H42" s="546" t="s">
        <v>2425</v>
      </c>
      <c r="I42" s="546" t="s">
        <v>2426</v>
      </c>
      <c r="J42" s="546" t="s">
        <v>2427</v>
      </c>
      <c r="K42" s="546" t="s">
        <v>2428</v>
      </c>
      <c r="L42" s="547"/>
      <c r="M42" s="548"/>
      <c r="N42" s="423"/>
    </row>
    <row r="43" spans="1:14" ht="232.4" customHeight="1" x14ac:dyDescent="0.35">
      <c r="A43" s="424">
        <f t="shared" si="0"/>
        <v>2</v>
      </c>
      <c r="B43" s="423"/>
      <c r="C43" s="761"/>
      <c r="D43" s="544" t="s">
        <v>2429</v>
      </c>
      <c r="E43" s="545" t="s">
        <v>2430</v>
      </c>
      <c r="F43" s="545" t="s">
        <v>1242</v>
      </c>
      <c r="G43" s="549" t="s">
        <v>2431</v>
      </c>
      <c r="H43" s="549" t="s">
        <v>2432</v>
      </c>
      <c r="I43" s="549" t="s">
        <v>2433</v>
      </c>
      <c r="J43" s="549" t="s">
        <v>2434</v>
      </c>
      <c r="K43" s="549" t="s">
        <v>2435</v>
      </c>
      <c r="L43" s="547"/>
      <c r="M43" s="548"/>
      <c r="N43" s="423"/>
    </row>
    <row r="44" spans="1:14" ht="84.65" customHeight="1" x14ac:dyDescent="0.35">
      <c r="A44" s="424">
        <f t="shared" si="0"/>
        <v>2</v>
      </c>
      <c r="B44" s="423"/>
      <c r="C44" s="761" t="s">
        <v>1594</v>
      </c>
      <c r="D44" s="305" t="s">
        <v>2436</v>
      </c>
      <c r="E44" s="545" t="s">
        <v>2437</v>
      </c>
      <c r="F44" s="545" t="s">
        <v>1594</v>
      </c>
      <c r="G44" s="546" t="s">
        <v>2438</v>
      </c>
      <c r="H44" s="546" t="s">
        <v>2439</v>
      </c>
      <c r="I44" s="546" t="s">
        <v>2440</v>
      </c>
      <c r="J44" s="546" t="s">
        <v>2441</v>
      </c>
      <c r="K44" s="546" t="s">
        <v>2442</v>
      </c>
      <c r="L44" s="547"/>
      <c r="M44" s="548"/>
      <c r="N44" s="423"/>
    </row>
    <row r="45" spans="1:14" ht="180" x14ac:dyDescent="0.35">
      <c r="A45" s="424">
        <f t="shared" si="0"/>
        <v>2</v>
      </c>
      <c r="B45" s="423"/>
      <c r="C45" s="761"/>
      <c r="D45" s="305" t="s">
        <v>444</v>
      </c>
      <c r="E45" s="545" t="s">
        <v>2443</v>
      </c>
      <c r="F45" s="545" t="s">
        <v>1594</v>
      </c>
      <c r="G45" s="546" t="s">
        <v>2444</v>
      </c>
      <c r="H45" s="546" t="s">
        <v>2445</v>
      </c>
      <c r="I45" s="546" t="s">
        <v>2446</v>
      </c>
      <c r="J45" s="546" t="s">
        <v>2447</v>
      </c>
      <c r="K45" s="546" t="s">
        <v>2448</v>
      </c>
      <c r="L45" s="547"/>
      <c r="M45" s="548"/>
      <c r="N45" s="423"/>
    </row>
    <row r="46" spans="1:14" ht="100" x14ac:dyDescent="0.35">
      <c r="A46" s="424">
        <f t="shared" si="0"/>
        <v>2</v>
      </c>
      <c r="B46" s="423"/>
      <c r="C46" s="761"/>
      <c r="D46" s="544" t="s">
        <v>2449</v>
      </c>
      <c r="E46" s="545" t="s">
        <v>2450</v>
      </c>
      <c r="F46" s="550" t="s">
        <v>1594</v>
      </c>
      <c r="G46" s="546" t="s">
        <v>2451</v>
      </c>
      <c r="H46" s="546" t="s">
        <v>2452</v>
      </c>
      <c r="I46" s="546" t="s">
        <v>2453</v>
      </c>
      <c r="J46" s="546" t="s">
        <v>2454</v>
      </c>
      <c r="K46" s="546" t="s">
        <v>2455</v>
      </c>
      <c r="L46" s="547"/>
      <c r="M46" s="548"/>
      <c r="N46" s="423"/>
    </row>
    <row r="47" spans="1:14" ht="98.15" customHeight="1" x14ac:dyDescent="0.35">
      <c r="A47" s="424">
        <f t="shared" si="0"/>
        <v>2</v>
      </c>
      <c r="B47" s="423"/>
      <c r="C47" s="761"/>
      <c r="D47" s="544" t="s">
        <v>2456</v>
      </c>
      <c r="E47" s="545" t="s">
        <v>2457</v>
      </c>
      <c r="F47" s="545" t="s">
        <v>1594</v>
      </c>
      <c r="G47" s="546" t="s">
        <v>2458</v>
      </c>
      <c r="H47" s="546" t="s">
        <v>2459</v>
      </c>
      <c r="I47" s="546" t="s">
        <v>2460</v>
      </c>
      <c r="J47" s="546" t="s">
        <v>2461</v>
      </c>
      <c r="K47" s="546" t="s">
        <v>2462</v>
      </c>
      <c r="L47" s="547"/>
      <c r="M47" s="548"/>
      <c r="N47" s="423"/>
    </row>
    <row r="48" spans="1:14" ht="26.15" customHeight="1" x14ac:dyDescent="0.35">
      <c r="A48" s="423">
        <f t="shared" si="0"/>
        <v>2</v>
      </c>
      <c r="B48" s="423"/>
      <c r="C48" s="423"/>
      <c r="D48" s="423"/>
      <c r="E48" s="531"/>
      <c r="F48" s="531"/>
      <c r="G48" s="531"/>
      <c r="H48" s="531"/>
      <c r="I48" s="531"/>
      <c r="J48" s="531"/>
      <c r="K48" s="531"/>
      <c r="L48" s="533"/>
      <c r="M48" s="423"/>
      <c r="N48" s="423"/>
    </row>
    <row r="49" spans="1:14" ht="18.5" x14ac:dyDescent="0.35">
      <c r="A49" s="31">
        <f t="shared" si="0"/>
        <v>2</v>
      </c>
      <c r="B49" s="31"/>
      <c r="C49" s="31"/>
      <c r="D49" s="31"/>
      <c r="E49" s="120"/>
      <c r="F49" s="120"/>
      <c r="G49" s="120"/>
      <c r="H49" s="120"/>
      <c r="I49" s="120"/>
      <c r="J49" s="120"/>
      <c r="K49" s="120"/>
      <c r="L49" s="284"/>
      <c r="M49" s="31"/>
      <c r="N49" s="31"/>
    </row>
    <row r="50" spans="1:14" ht="21" customHeight="1" x14ac:dyDescent="0.35">
      <c r="A50" s="15">
        <f t="shared" si="0"/>
        <v>2</v>
      </c>
      <c r="B50" s="59" t="s">
        <v>21</v>
      </c>
      <c r="C50" s="15"/>
      <c r="D50" s="15"/>
      <c r="E50" s="13"/>
      <c r="F50" s="13"/>
      <c r="G50" s="13"/>
      <c r="H50" s="13"/>
      <c r="I50" s="13"/>
      <c r="J50" s="13"/>
      <c r="K50" s="285"/>
      <c r="L50" s="283"/>
      <c r="M50" s="15"/>
      <c r="N50" s="15"/>
    </row>
    <row r="51" spans="1:14" ht="15.5" x14ac:dyDescent="0.35">
      <c r="A51" s="719">
        <f>'1.1 Pg Details'!$D$39</f>
        <v>0</v>
      </c>
      <c r="B51" s="719"/>
      <c r="C51" s="719"/>
      <c r="D51" s="719"/>
      <c r="E51" s="719"/>
      <c r="F51" s="719"/>
      <c r="G51" s="719"/>
      <c r="H51" s="719"/>
      <c r="I51" s="719"/>
      <c r="J51" s="719"/>
      <c r="K51" s="719"/>
      <c r="L51" s="719"/>
      <c r="M51" s="719"/>
      <c r="N51" s="719"/>
    </row>
  </sheetData>
  <sheetProtection formatCells="0" formatColumns="0" formatRows="0" autoFilter="0"/>
  <autoFilter ref="C10:M47" xr:uid="{779AA127-B283-477D-B8C6-3DA323E4C693}"/>
  <mergeCells count="13">
    <mergeCell ref="A1:N1"/>
    <mergeCell ref="A51:N51"/>
    <mergeCell ref="B8:M8"/>
    <mergeCell ref="C12:C14"/>
    <mergeCell ref="C15:C18"/>
    <mergeCell ref="C19:C20"/>
    <mergeCell ref="C39:C41"/>
    <mergeCell ref="C42:C43"/>
    <mergeCell ref="C44:C47"/>
    <mergeCell ref="C21:C25"/>
    <mergeCell ref="C26:C34"/>
    <mergeCell ref="C35:C36"/>
    <mergeCell ref="C37:C38"/>
  </mergeCells>
  <conditionalFormatting sqref="A11:A47">
    <cfRule type="cellIs" dxfId="187" priority="30" stopIfTrue="1" operator="equal">
      <formula>0</formula>
    </cfRule>
  </conditionalFormatting>
  <conditionalFormatting sqref="A4">
    <cfRule type="cellIs" dxfId="186" priority="28" stopIfTrue="1" operator="equal">
      <formula>0</formula>
    </cfRule>
  </conditionalFormatting>
  <conditionalFormatting sqref="A4 A11:A47">
    <cfRule type="cellIs" dxfId="185" priority="27" operator="equal">
      <formula>0</formula>
    </cfRule>
  </conditionalFormatting>
  <conditionalFormatting sqref="A4">
    <cfRule type="cellIs" dxfId="184" priority="25" stopIfTrue="1" operator="equal">
      <formula>0</formula>
    </cfRule>
  </conditionalFormatting>
  <conditionalFormatting sqref="L2">
    <cfRule type="cellIs" dxfId="183" priority="24" operator="equal">
      <formula>1</formula>
    </cfRule>
  </conditionalFormatting>
  <conditionalFormatting sqref="F2">
    <cfRule type="cellIs" dxfId="182" priority="23" operator="equal">
      <formula>1</formula>
    </cfRule>
  </conditionalFormatting>
  <conditionalFormatting sqref="A4">
    <cfRule type="cellIs" dxfId="181" priority="17" stopIfTrue="1" operator="equal">
      <formula>0</formula>
    </cfRule>
  </conditionalFormatting>
  <conditionalFormatting sqref="G11:G47">
    <cfRule type="expression" dxfId="180" priority="16">
      <formula>$L11=1</formula>
    </cfRule>
  </conditionalFormatting>
  <conditionalFormatting sqref="H11:H47">
    <cfRule type="expression" dxfId="179" priority="15">
      <formula>$L11=2</formula>
    </cfRule>
  </conditionalFormatting>
  <conditionalFormatting sqref="I11:I47">
    <cfRule type="expression" dxfId="178" priority="14">
      <formula>$L11=3</formula>
    </cfRule>
  </conditionalFormatting>
  <conditionalFormatting sqref="J11:J47">
    <cfRule type="expression" dxfId="177" priority="13">
      <formula>$L11=4</formula>
    </cfRule>
  </conditionalFormatting>
  <conditionalFormatting sqref="K11:K47">
    <cfRule type="expression" dxfId="176" priority="12">
      <formula>$L11=5</formula>
    </cfRule>
  </conditionalFormatting>
  <conditionalFormatting sqref="A7">
    <cfRule type="cellIs" dxfId="175" priority="11" stopIfTrue="1" operator="equal">
      <formula>0</formula>
    </cfRule>
  </conditionalFormatting>
  <conditionalFormatting sqref="A7">
    <cfRule type="cellIs" dxfId="174" priority="10" operator="equal">
      <formula>0</formula>
    </cfRule>
  </conditionalFormatting>
  <conditionalFormatting sqref="A7">
    <cfRule type="cellIs" dxfId="173" priority="9" stopIfTrue="1" operator="equal">
      <formula>0</formula>
    </cfRule>
  </conditionalFormatting>
  <conditionalFormatting sqref="A7">
    <cfRule type="cellIs" dxfId="172" priority="8" stopIfTrue="1" operator="equal">
      <formula>0</formula>
    </cfRule>
  </conditionalFormatting>
  <conditionalFormatting sqref="L11:L47">
    <cfRule type="cellIs" dxfId="171" priority="2" operator="equal">
      <formula>5</formula>
    </cfRule>
    <cfRule type="cellIs" dxfId="170" priority="3" operator="equal">
      <formula>4</formula>
    </cfRule>
    <cfRule type="cellIs" dxfId="169" priority="4" operator="equal">
      <formula>3</formula>
    </cfRule>
    <cfRule type="cellIs" dxfId="168" priority="5" operator="equal">
      <formula>2</formula>
    </cfRule>
    <cfRule type="cellIs" dxfId="167" priority="6" operator="equal">
      <formula>1</formula>
    </cfRule>
  </conditionalFormatting>
  <conditionalFormatting sqref="L11:M47">
    <cfRule type="containsBlanks" dxfId="166" priority="1">
      <formula>LEN(TRIM(L11))=0</formula>
    </cfRule>
  </conditionalFormatting>
  <conditionalFormatting sqref="M11:M47">
    <cfRule type="notContainsBlanks" dxfId="165" priority="7">
      <formula>LEN(TRIM(M11))&gt;0</formula>
    </cfRule>
  </conditionalFormatting>
  <dataValidations xWindow="1433" yWindow="896" count="1">
    <dataValidation type="whole" allowBlank="1" showInputMessage="1" showErrorMessage="1" errorTitle="Invalid Score" error="Score must be a whole number between 1 and 5." sqref="L11:L47" xr:uid="{ADE877F6-6EFD-4390-AECB-2A41FF904BC9}">
      <formula1>1</formula1>
      <formula2>5</formula2>
    </dataValidation>
  </dataValidations>
  <pageMargins left="0.7" right="0.7" top="0.75" bottom="0.75" header="0.3" footer="0.3"/>
  <pageSetup paperSize="9" scale="37" fitToHeight="5" orientation="portrait" r:id="rId1"/>
  <headerFooter>
    <oddFooter>&amp;L_x000D_&amp;1#&amp;"Calibri"&amp;8&amp;K000000 Unclassified</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253268"/>
  </sheetPr>
  <dimension ref="A1:S42"/>
  <sheetViews>
    <sheetView showGridLines="0" zoomScale="130" zoomScaleNormal="130" workbookViewId="0">
      <selection activeCell="C10" sqref="C10"/>
    </sheetView>
  </sheetViews>
  <sheetFormatPr defaultColWidth="8.81640625" defaultRowHeight="14.5" zeroHeight="1" x14ac:dyDescent="0.35"/>
  <cols>
    <col min="1" max="2" width="2.81640625" style="31" customWidth="1"/>
    <col min="3" max="3" width="20.54296875" style="31" bestFit="1" customWidth="1"/>
    <col min="4" max="4" width="9" style="31" customWidth="1"/>
    <col min="5" max="8" width="8.81640625" style="31"/>
    <col min="9" max="9" width="15.54296875" style="31" customWidth="1"/>
    <col min="10" max="10" width="24.453125" style="31" customWidth="1"/>
    <col min="11" max="11" width="3.54296875" style="31" customWidth="1"/>
    <col min="12" max="16384" width="8.81640625" style="31"/>
  </cols>
  <sheetData>
    <row r="1" spans="1:19" ht="20" x14ac:dyDescent="0.35">
      <c r="A1" s="707">
        <f>'1.1 Pg Details'!$D$39</f>
        <v>0</v>
      </c>
      <c r="B1" s="707"/>
      <c r="C1" s="707"/>
      <c r="D1" s="707"/>
      <c r="E1" s="707"/>
      <c r="F1" s="707"/>
      <c r="G1" s="707"/>
      <c r="H1" s="707"/>
      <c r="I1" s="707"/>
      <c r="J1" s="707"/>
      <c r="K1" s="707"/>
      <c r="L1" s="142"/>
      <c r="M1" s="142"/>
      <c r="N1" s="142"/>
      <c r="O1" s="142"/>
      <c r="P1" s="142"/>
    </row>
    <row r="2" spans="1:19" s="15" customFormat="1" ht="30.75" customHeight="1" x14ac:dyDescent="0.35">
      <c r="J2" s="33"/>
      <c r="L2" s="31"/>
      <c r="M2" s="31"/>
      <c r="N2" s="31"/>
      <c r="O2" s="31"/>
      <c r="P2" s="31"/>
      <c r="Q2" s="31"/>
      <c r="R2" s="31"/>
      <c r="S2" s="31"/>
    </row>
    <row r="3" spans="1:19" s="15" customFormat="1" x14ac:dyDescent="0.35">
      <c r="C3" s="15" t="s">
        <v>0</v>
      </c>
      <c r="D3" s="15" t="str">
        <f ca="1">MID(CELL("filename",A2),FIND("]",CELL("filename",A2))+1,255)</f>
        <v>Calculations&gt;&gt;</v>
      </c>
      <c r="L3" s="31"/>
      <c r="M3" s="31"/>
      <c r="N3" s="31"/>
      <c r="O3" s="31"/>
      <c r="P3" s="31"/>
      <c r="Q3" s="31"/>
      <c r="R3" s="31"/>
      <c r="S3" s="31"/>
    </row>
    <row r="4" spans="1:19" s="15" customFormat="1" x14ac:dyDescent="0.35">
      <c r="A4" s="48">
        <v>0</v>
      </c>
      <c r="C4" s="15" t="s">
        <v>1</v>
      </c>
      <c r="D4" s="15" t="str">
        <f ca="1">IF(D3="Template","",INDEX(rng_SheetTypes,MATCH(D3,rng_Worksheets,0)))</f>
        <v>Section Break</v>
      </c>
      <c r="L4" s="31"/>
      <c r="M4" s="31"/>
      <c r="N4" s="31"/>
      <c r="O4" s="31"/>
      <c r="P4" s="31"/>
      <c r="Q4" s="31"/>
      <c r="R4" s="31"/>
      <c r="S4" s="31"/>
    </row>
    <row r="5" spans="1:19" s="15" customFormat="1" x14ac:dyDescent="0.35">
      <c r="C5" s="15" t="s">
        <v>2</v>
      </c>
      <c r="D5" s="15" t="str">
        <f ca="1">IF(D3="Template","",INDEX(rng_Summarys,MATCH(D3,rng_Worksheets,0)))</f>
        <v>Marks the beginning of the Calculations Section</v>
      </c>
      <c r="L5" s="31"/>
      <c r="M5" s="31"/>
      <c r="N5" s="31"/>
      <c r="O5" s="31"/>
      <c r="P5" s="31"/>
      <c r="Q5" s="31"/>
      <c r="R5" s="31"/>
      <c r="S5" s="31"/>
    </row>
    <row r="6" spans="1:19" x14ac:dyDescent="0.35"/>
    <row r="7" spans="1:19" ht="26.5" customHeight="1" x14ac:dyDescent="0.35">
      <c r="A7" s="15"/>
      <c r="B7" s="49"/>
      <c r="C7" s="49" t="s">
        <v>2463</v>
      </c>
      <c r="D7" s="49"/>
      <c r="E7" s="49"/>
      <c r="F7" s="49"/>
      <c r="G7" s="49"/>
      <c r="H7" s="49"/>
      <c r="I7" s="49"/>
      <c r="J7" s="49"/>
      <c r="K7" s="15"/>
    </row>
    <row r="8" spans="1:19" x14ac:dyDescent="0.35">
      <c r="A8" s="15"/>
      <c r="C8" s="64" t="s">
        <v>190</v>
      </c>
      <c r="K8" s="15"/>
    </row>
    <row r="9" spans="1:19" x14ac:dyDescent="0.35">
      <c r="A9" s="15"/>
      <c r="C9" s="64" t="s">
        <v>193</v>
      </c>
      <c r="K9" s="15"/>
    </row>
    <row r="10" spans="1:19" x14ac:dyDescent="0.35">
      <c r="A10" s="15"/>
      <c r="C10" s="66" t="s">
        <v>186</v>
      </c>
      <c r="K10" s="15"/>
    </row>
    <row r="11" spans="1:19" x14ac:dyDescent="0.35">
      <c r="A11" s="15"/>
      <c r="K11" s="15"/>
    </row>
    <row r="12" spans="1:19" x14ac:dyDescent="0.35">
      <c r="A12" s="15"/>
      <c r="K12" s="15"/>
    </row>
    <row r="13" spans="1:19" x14ac:dyDescent="0.35">
      <c r="A13" s="15"/>
      <c r="K13" s="15"/>
    </row>
    <row r="14" spans="1:19" x14ac:dyDescent="0.35">
      <c r="A14" s="15"/>
      <c r="K14" s="15"/>
    </row>
    <row r="15" spans="1:19" x14ac:dyDescent="0.35">
      <c r="A15" s="15"/>
      <c r="K15" s="15"/>
    </row>
    <row r="16" spans="1:19" x14ac:dyDescent="0.35">
      <c r="A16" s="15"/>
      <c r="K16" s="15"/>
    </row>
    <row r="17" spans="1:19" x14ac:dyDescent="0.35">
      <c r="A17" s="15"/>
      <c r="K17" s="15"/>
    </row>
    <row r="18" spans="1:19" x14ac:dyDescent="0.35">
      <c r="A18" s="15"/>
      <c r="K18" s="15"/>
    </row>
    <row r="19" spans="1:19" x14ac:dyDescent="0.35">
      <c r="A19" s="15"/>
      <c r="B19" s="15"/>
      <c r="C19" s="15"/>
      <c r="D19" s="15"/>
      <c r="E19" s="15"/>
      <c r="F19" s="15"/>
      <c r="G19" s="15"/>
      <c r="H19" s="15"/>
      <c r="I19" s="15"/>
      <c r="J19" s="15"/>
      <c r="K19" s="15"/>
    </row>
    <row r="20" spans="1:19" x14ac:dyDescent="0.35"/>
    <row r="21" spans="1:19" s="15" customFormat="1" x14ac:dyDescent="0.35">
      <c r="B21" s="59" t="s">
        <v>21</v>
      </c>
      <c r="L21" s="31"/>
      <c r="M21" s="31"/>
      <c r="N21" s="31"/>
      <c r="O21" s="31"/>
      <c r="P21" s="31"/>
      <c r="Q21" s="31"/>
      <c r="R21" s="31"/>
      <c r="S21" s="31"/>
    </row>
    <row r="22" spans="1:19" ht="20" x14ac:dyDescent="0.35">
      <c r="A22" s="707">
        <f>'1.1 Pg Details'!$D$39</f>
        <v>0</v>
      </c>
      <c r="B22" s="707"/>
      <c r="C22" s="707"/>
      <c r="D22" s="707"/>
      <c r="E22" s="707"/>
      <c r="F22" s="707"/>
      <c r="G22" s="707"/>
      <c r="H22" s="707"/>
      <c r="I22" s="707"/>
      <c r="J22" s="707"/>
      <c r="K22" s="707"/>
    </row>
    <row r="23" spans="1:19" x14ac:dyDescent="0.35"/>
    <row r="24" spans="1:19" x14ac:dyDescent="0.35"/>
    <row r="25" spans="1:19" x14ac:dyDescent="0.35"/>
    <row r="26" spans="1:19" x14ac:dyDescent="0.35"/>
    <row r="27" spans="1:19" x14ac:dyDescent="0.35"/>
    <row r="28" spans="1:19" x14ac:dyDescent="0.35"/>
    <row r="29" spans="1:19" x14ac:dyDescent="0.35"/>
    <row r="30" spans="1:19" x14ac:dyDescent="0.35"/>
    <row r="31" spans="1:19" x14ac:dyDescent="0.35"/>
    <row r="32" spans="1:19" x14ac:dyDescent="0.35"/>
    <row r="33" x14ac:dyDescent="0.35"/>
    <row r="34" x14ac:dyDescent="0.35"/>
    <row r="35" x14ac:dyDescent="0.35"/>
    <row r="36" x14ac:dyDescent="0.35"/>
    <row r="37" x14ac:dyDescent="0.35"/>
    <row r="38" x14ac:dyDescent="0.35"/>
    <row r="39" x14ac:dyDescent="0.35"/>
    <row r="40" x14ac:dyDescent="0.35"/>
    <row r="41" x14ac:dyDescent="0.35"/>
    <row r="42" x14ac:dyDescent="0.35"/>
  </sheetData>
  <mergeCells count="2">
    <mergeCell ref="A1:K1"/>
    <mergeCell ref="A22:K22"/>
  </mergeCells>
  <conditionalFormatting sqref="J2">
    <cfRule type="cellIs" dxfId="164" priority="5" operator="equal">
      <formula>1</formula>
    </cfRule>
  </conditionalFormatting>
  <conditionalFormatting sqref="A4">
    <cfRule type="cellIs" dxfId="163" priority="4" stopIfTrue="1" operator="equal">
      <formula>0</formula>
    </cfRule>
  </conditionalFormatting>
  <conditionalFormatting sqref="A4">
    <cfRule type="cellIs" dxfId="162" priority="3" operator="equal">
      <formula>0</formula>
    </cfRule>
  </conditionalFormatting>
  <conditionalFormatting sqref="A4">
    <cfRule type="cellIs" dxfId="161" priority="2" stopIfTrue="1" operator="equal">
      <formula>0</formula>
    </cfRule>
  </conditionalFormatting>
  <conditionalFormatting sqref="A4">
    <cfRule type="cellIs" dxfId="160" priority="1" stopIfTrue="1" operator="equal">
      <formula>0</formula>
    </cfRule>
  </conditionalFormatting>
  <hyperlinks>
    <hyperlink ref="C8" location="'C-RCA (Admin)'!A1" display="C-RCA (Admin)" xr:uid="{A38235EB-F5AC-4280-91FB-07D0BC25226D}"/>
    <hyperlink ref="C9" location="'C-Filters (Admin)'!A1" display="C-Filters (Admin)" xr:uid="{446136C4-CA7A-4C22-BFC9-DE8628AB17E7}"/>
    <hyperlink ref="C10" location="'2.1 LOEs, Artefacts &amp; Assurance'!A1" display="2.1 LOEs, Artefacts &amp; Assurance" xr:uid="{A9D4E6F8-64FA-4B0C-AAC6-422146682EBC}"/>
  </hyperlinks>
  <pageMargins left="0.7" right="0.7" top="0.75" bottom="0.75" header="0.3" footer="0.3"/>
  <pageSetup paperSize="9" orientation="portrait" r:id="rId1"/>
  <headerFooter>
    <oddFooter>&amp;L_x000D_&amp;1#&amp;"Calibri"&amp;8&amp;K000000 Unclassified</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CBF44-BCFF-46A8-B445-4174C2C32F8C}">
  <sheetPr codeName="Sheet19">
    <tabColor theme="0" tint="-0.499984740745262"/>
  </sheetPr>
  <dimension ref="A1:AX250"/>
  <sheetViews>
    <sheetView showGridLines="0" topLeftCell="L1" zoomScale="55" zoomScaleNormal="55" workbookViewId="0">
      <selection activeCell="AY16" sqref="AY16"/>
    </sheetView>
  </sheetViews>
  <sheetFormatPr defaultColWidth="9.453125" defaultRowHeight="30" customHeight="1" x14ac:dyDescent="0.35"/>
  <cols>
    <col min="1" max="1" width="3" customWidth="1"/>
    <col min="2" max="2" width="5.453125" customWidth="1"/>
    <col min="3" max="3" width="7.453125" customWidth="1"/>
    <col min="4" max="4" width="36.453125" customWidth="1"/>
    <col min="5" max="5" width="40.54296875" customWidth="1"/>
    <col min="6" max="6" width="2.1796875" customWidth="1"/>
    <col min="7" max="7" width="14.453125" customWidth="1"/>
    <col min="8" max="8" width="15" customWidth="1"/>
    <col min="9" max="9" width="13.453125" customWidth="1"/>
    <col min="10" max="10" width="12.54296875" customWidth="1"/>
    <col min="11" max="11" width="13" customWidth="1"/>
    <col min="12" max="12" width="11.54296875" customWidth="1"/>
    <col min="13" max="13" width="12" customWidth="1"/>
    <col min="14" max="14" width="12.54296875" customWidth="1"/>
    <col min="15" max="15" width="8.81640625" customWidth="1"/>
    <col min="16" max="16" width="11.54296875" customWidth="1"/>
    <col min="17" max="19" width="8.81640625" customWidth="1"/>
    <col min="20" max="20" width="10.54296875" customWidth="1"/>
    <col min="21" max="26" width="8.81640625" customWidth="1"/>
    <col min="27" max="27" width="10.1796875" customWidth="1"/>
    <col min="28" max="28" width="11.453125" customWidth="1"/>
    <col min="29" max="29" width="11.54296875" customWidth="1"/>
    <col min="30" max="30" width="12.54296875" customWidth="1"/>
    <col min="31" max="43" width="8.81640625" customWidth="1"/>
    <col min="44" max="44" width="3.453125" customWidth="1"/>
    <col min="45" max="45" width="14.453125" customWidth="1"/>
    <col min="46" max="46" width="15.453125" customWidth="1"/>
    <col min="47" max="47" width="3.54296875" customWidth="1"/>
    <col min="48" max="49" width="5.453125" customWidth="1"/>
    <col min="50" max="50" width="15.1796875" customWidth="1"/>
    <col min="51" max="66" width="9.453125" customWidth="1"/>
  </cols>
  <sheetData>
    <row r="1" spans="1:50" ht="30" customHeight="1" x14ac:dyDescent="0.35">
      <c r="A1" s="707">
        <f>'1.1 Pg Details'!$D$39</f>
        <v>0</v>
      </c>
      <c r="B1" s="707"/>
      <c r="C1" s="707"/>
      <c r="D1" s="707"/>
      <c r="E1" s="707"/>
      <c r="F1" s="707"/>
      <c r="G1" s="707"/>
      <c r="H1" s="707"/>
      <c r="I1" s="707"/>
      <c r="J1" s="707"/>
      <c r="K1" s="707"/>
      <c r="L1" s="707"/>
      <c r="M1" s="707"/>
      <c r="N1" s="707"/>
      <c r="O1" s="707"/>
      <c r="P1" s="707"/>
      <c r="Q1" s="707"/>
      <c r="R1" s="707"/>
      <c r="S1" s="707"/>
      <c r="T1" s="707"/>
      <c r="U1" s="707"/>
      <c r="V1" s="707"/>
      <c r="W1" s="707"/>
      <c r="X1" s="707"/>
      <c r="Y1" s="707"/>
      <c r="Z1" s="707"/>
      <c r="AA1" s="707"/>
      <c r="AB1" s="707"/>
      <c r="AC1" s="707"/>
      <c r="AD1" s="707"/>
      <c r="AE1" s="707"/>
      <c r="AF1" s="707"/>
      <c r="AG1" s="707"/>
      <c r="AH1" s="707"/>
      <c r="AI1" s="707"/>
      <c r="AJ1" s="707"/>
      <c r="AK1" s="707"/>
      <c r="AL1" s="707"/>
      <c r="AM1" s="707"/>
      <c r="AN1" s="707"/>
      <c r="AO1" s="707"/>
      <c r="AP1" s="707"/>
      <c r="AQ1" s="707"/>
      <c r="AR1" s="707"/>
      <c r="AS1" s="707"/>
      <c r="AT1" s="707"/>
      <c r="AU1" s="707"/>
      <c r="AV1" s="707"/>
      <c r="AW1" s="31"/>
      <c r="AX1" s="31"/>
    </row>
    <row r="2" spans="1:50" ht="30" customHeight="1" x14ac:dyDescent="0.35">
      <c r="A2" s="15"/>
      <c r="B2" s="15"/>
      <c r="C2" s="15"/>
      <c r="D2" s="38"/>
      <c r="E2" s="38"/>
      <c r="F2" s="33"/>
      <c r="G2" s="15"/>
      <c r="H2" s="15"/>
      <c r="I2" s="15"/>
      <c r="J2" s="15"/>
      <c r="K2" s="33"/>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38"/>
      <c r="AT2" s="38"/>
      <c r="AU2" s="38"/>
      <c r="AV2" s="38"/>
      <c r="AW2" s="76"/>
      <c r="AX2" s="76"/>
    </row>
    <row r="3" spans="1:50" ht="30" customHeight="1" x14ac:dyDescent="0.35">
      <c r="A3" s="15"/>
      <c r="B3" s="15" t="s">
        <v>0</v>
      </c>
      <c r="C3" s="15" t="str">
        <f ca="1">MID(CELL("filename",B2),FIND("]",CELL("filename",B2))+1,255)</f>
        <v>C-RCA (Admin)</v>
      </c>
      <c r="D3" s="15"/>
      <c r="E3" s="38"/>
      <c r="F3" s="15"/>
      <c r="G3" s="15"/>
      <c r="H3" s="15"/>
      <c r="I3" s="15"/>
      <c r="J3" s="15"/>
      <c r="K3" s="15"/>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c r="AO3" s="15"/>
      <c r="AP3" s="15"/>
      <c r="AQ3" s="15"/>
      <c r="AR3" s="15"/>
      <c r="AS3" s="38"/>
      <c r="AT3" s="38"/>
      <c r="AU3" s="38"/>
      <c r="AV3" s="38"/>
      <c r="AW3" s="76"/>
      <c r="AX3" s="76"/>
    </row>
    <row r="4" spans="1:50" ht="30" customHeight="1" x14ac:dyDescent="0.35">
      <c r="A4" s="48">
        <f>SUM(A11:A168)</f>
        <v>0</v>
      </c>
      <c r="B4" s="15" t="s">
        <v>1</v>
      </c>
      <c r="C4" s="15" t="str">
        <f ca="1">IF(C3="Template","",INDEX(rng_SheetTypes,MATCH(C3,rng_Worksheets,0)))</f>
        <v>Calculation</v>
      </c>
      <c r="D4" s="15"/>
      <c r="E4" s="38"/>
      <c r="F4" s="15"/>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38"/>
      <c r="AT4" s="38"/>
      <c r="AU4" s="38"/>
      <c r="AV4" s="38"/>
      <c r="AW4" s="76"/>
      <c r="AX4" s="76"/>
    </row>
    <row r="5" spans="1:50" ht="30" customHeight="1" x14ac:dyDescent="0.35">
      <c r="A5" s="15"/>
      <c r="B5" s="15" t="s">
        <v>2</v>
      </c>
      <c r="C5" s="15" t="str">
        <f ca="1">IF(C3="Template","",INDEX(rng_Summarys,MATCH(C3,rng_Worksheets,0)))</f>
        <v>Calculates the assurance band for each LOE based on RCA score input</v>
      </c>
      <c r="D5" s="15"/>
      <c r="E5" s="38"/>
      <c r="F5" s="15"/>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38"/>
      <c r="AT5" s="38"/>
      <c r="AU5" s="38"/>
      <c r="AV5" s="38"/>
      <c r="AW5" s="76"/>
      <c r="AX5" s="76"/>
    </row>
    <row r="6" spans="1:50" ht="30" customHeight="1" x14ac:dyDescent="0.35">
      <c r="A6" s="31"/>
      <c r="B6" s="31"/>
      <c r="C6" s="31"/>
      <c r="D6" s="6"/>
      <c r="E6" s="6"/>
      <c r="F6" s="31"/>
      <c r="G6" s="31"/>
      <c r="H6" s="31"/>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6"/>
      <c r="AT6" s="6"/>
      <c r="AU6" s="6"/>
      <c r="AV6" s="6"/>
      <c r="AW6" s="76"/>
      <c r="AX6" s="76"/>
    </row>
    <row r="7" spans="1:50" ht="30" customHeight="1" x14ac:dyDescent="0.35">
      <c r="A7" s="48">
        <f>SUM(A11:A168)</f>
        <v>0</v>
      </c>
      <c r="B7" s="15"/>
      <c r="C7" s="551" t="s">
        <v>2464</v>
      </c>
      <c r="D7" s="38"/>
      <c r="E7" s="38"/>
      <c r="F7" s="15"/>
      <c r="G7" s="15"/>
      <c r="H7" s="15"/>
      <c r="I7" s="15"/>
      <c r="J7" s="15"/>
      <c r="K7" s="15"/>
      <c r="L7" s="15"/>
      <c r="M7" s="15"/>
      <c r="N7" s="15"/>
      <c r="O7" s="15"/>
      <c r="P7" s="15"/>
      <c r="Q7" s="15"/>
      <c r="R7" s="15"/>
      <c r="S7" s="15"/>
      <c r="T7" s="15"/>
      <c r="U7" s="15"/>
      <c r="V7" s="15"/>
      <c r="W7" s="15"/>
      <c r="X7" s="15"/>
      <c r="Y7" s="15"/>
      <c r="Z7" s="15"/>
      <c r="AA7" s="15"/>
      <c r="AB7" s="15"/>
      <c r="AC7" s="15"/>
      <c r="AD7" s="15"/>
      <c r="AE7" s="15"/>
      <c r="AF7" s="15"/>
      <c r="AG7" s="15"/>
      <c r="AH7" s="15"/>
      <c r="AI7" s="15"/>
      <c r="AJ7" s="15"/>
      <c r="AK7" s="15"/>
      <c r="AL7" s="15"/>
      <c r="AM7" s="15"/>
      <c r="AN7" s="15"/>
      <c r="AO7" s="15"/>
      <c r="AP7" s="15"/>
      <c r="AQ7" s="15"/>
      <c r="AR7" s="15"/>
      <c r="AS7" s="38"/>
      <c r="AT7" s="38"/>
      <c r="AU7" s="38"/>
      <c r="AV7" s="38"/>
      <c r="AW7" s="76"/>
      <c r="AX7" s="76"/>
    </row>
    <row r="8" spans="1:50" ht="30" customHeight="1" x14ac:dyDescent="0.35">
      <c r="A8" s="15"/>
      <c r="B8" s="31"/>
      <c r="C8" s="31"/>
      <c r="D8" s="6"/>
      <c r="E8" s="6"/>
      <c r="F8" s="31"/>
      <c r="G8" s="31"/>
      <c r="H8" s="31"/>
      <c r="I8" s="31"/>
      <c r="J8" s="31"/>
      <c r="K8" s="31"/>
      <c r="L8" s="31"/>
      <c r="M8" s="31"/>
      <c r="N8" s="31"/>
      <c r="O8" s="31"/>
      <c r="P8" s="31"/>
      <c r="Q8" s="31"/>
      <c r="R8" s="31"/>
      <c r="S8" s="31"/>
      <c r="T8" s="31"/>
      <c r="U8" s="31"/>
      <c r="V8" s="31"/>
      <c r="W8" s="31"/>
      <c r="X8" s="31"/>
      <c r="Y8" s="31"/>
      <c r="Z8" s="31"/>
      <c r="AA8" s="31"/>
      <c r="AB8" s="31"/>
      <c r="AC8" s="31"/>
      <c r="AD8" s="31"/>
      <c r="AE8" s="31"/>
      <c r="AF8" s="31"/>
      <c r="AG8" s="31"/>
      <c r="AH8" s="31"/>
      <c r="AI8" s="31"/>
      <c r="AJ8" s="31"/>
      <c r="AK8" s="31"/>
      <c r="AL8" s="31"/>
      <c r="AM8" s="31"/>
      <c r="AN8" s="31"/>
      <c r="AO8" s="31"/>
      <c r="AP8" s="31"/>
      <c r="AQ8" s="31"/>
      <c r="AR8" s="31"/>
      <c r="AS8" s="6"/>
      <c r="AT8" s="6"/>
      <c r="AU8" s="6"/>
      <c r="AV8" s="38"/>
      <c r="AW8" s="31"/>
      <c r="AX8" s="31"/>
    </row>
    <row r="9" spans="1:50" ht="30" customHeight="1" x14ac:dyDescent="0.35">
      <c r="A9" s="15"/>
      <c r="B9" s="75"/>
      <c r="C9" s="75"/>
      <c r="D9" s="74"/>
      <c r="E9" s="74"/>
      <c r="F9" s="75"/>
      <c r="G9" s="121" cm="1">
        <f t="array" ref="G9:AR9">TRANSPOSE(I_Project_RCA_RScore)</f>
        <v>0</v>
      </c>
      <c r="H9" s="121">
        <v>0</v>
      </c>
      <c r="I9" s="121">
        <v>0</v>
      </c>
      <c r="J9" s="121">
        <v>0</v>
      </c>
      <c r="K9" s="121">
        <v>0</v>
      </c>
      <c r="L9" s="121">
        <v>0</v>
      </c>
      <c r="M9" s="121">
        <v>0</v>
      </c>
      <c r="N9" s="121">
        <v>0</v>
      </c>
      <c r="O9" s="121">
        <v>0</v>
      </c>
      <c r="P9" s="121">
        <v>0</v>
      </c>
      <c r="Q9" s="121">
        <v>0</v>
      </c>
      <c r="R9" s="121">
        <v>0</v>
      </c>
      <c r="S9" s="121">
        <v>0</v>
      </c>
      <c r="T9" s="121">
        <v>0</v>
      </c>
      <c r="U9" s="121">
        <v>0</v>
      </c>
      <c r="V9" s="121">
        <v>0</v>
      </c>
      <c r="W9" s="121">
        <v>0</v>
      </c>
      <c r="X9" s="121">
        <v>0</v>
      </c>
      <c r="Y9" s="121">
        <v>0</v>
      </c>
      <c r="Z9" s="121">
        <v>0</v>
      </c>
      <c r="AA9" s="121">
        <v>0</v>
      </c>
      <c r="AB9" s="121">
        <v>0</v>
      </c>
      <c r="AC9" s="121">
        <v>0</v>
      </c>
      <c r="AD9" s="121">
        <v>0</v>
      </c>
      <c r="AE9" s="121">
        <v>0</v>
      </c>
      <c r="AF9" s="121">
        <v>0</v>
      </c>
      <c r="AG9" s="121">
        <v>0</v>
      </c>
      <c r="AH9" s="121">
        <v>0</v>
      </c>
      <c r="AI9" s="121">
        <v>0</v>
      </c>
      <c r="AJ9" s="121">
        <v>0</v>
      </c>
      <c r="AK9" s="121">
        <v>0</v>
      </c>
      <c r="AL9" s="121">
        <v>0</v>
      </c>
      <c r="AM9" s="121">
        <v>0</v>
      </c>
      <c r="AN9" s="121">
        <v>0</v>
      </c>
      <c r="AO9" s="121">
        <v>0</v>
      </c>
      <c r="AP9" s="121">
        <v>0</v>
      </c>
      <c r="AQ9" s="121">
        <v>0</v>
      </c>
      <c r="AR9" s="75">
        <v>0</v>
      </c>
      <c r="AS9" s="74"/>
      <c r="AT9" s="74"/>
      <c r="AU9" s="74"/>
      <c r="AV9" s="38"/>
      <c r="AW9" s="75"/>
      <c r="AX9" s="552" t="s">
        <v>360</v>
      </c>
    </row>
    <row r="10" spans="1:50" ht="30" customHeight="1" x14ac:dyDescent="0.35">
      <c r="A10" s="15"/>
      <c r="B10" s="31"/>
      <c r="C10" s="418" t="s">
        <v>2465</v>
      </c>
      <c r="D10" s="418" t="s">
        <v>2165</v>
      </c>
      <c r="E10" s="22" t="s">
        <v>2166</v>
      </c>
      <c r="F10" s="31"/>
      <c r="G10" s="418" t="s">
        <v>410</v>
      </c>
      <c r="H10" s="418" t="s">
        <v>411</v>
      </c>
      <c r="I10" s="418" t="s">
        <v>412</v>
      </c>
      <c r="J10" s="418" t="s">
        <v>413</v>
      </c>
      <c r="K10" s="418" t="s">
        <v>414</v>
      </c>
      <c r="L10" s="418" t="s">
        <v>415</v>
      </c>
      <c r="M10" s="418" t="s">
        <v>416</v>
      </c>
      <c r="N10" s="418" t="s">
        <v>417</v>
      </c>
      <c r="O10" s="418" t="s">
        <v>418</v>
      </c>
      <c r="P10" s="418" t="s">
        <v>419</v>
      </c>
      <c r="Q10" s="418" t="s">
        <v>420</v>
      </c>
      <c r="R10" s="418" t="s">
        <v>421</v>
      </c>
      <c r="S10" s="418" t="s">
        <v>422</v>
      </c>
      <c r="T10" s="418" t="s">
        <v>423</v>
      </c>
      <c r="U10" s="418" t="s">
        <v>424</v>
      </c>
      <c r="V10" s="418" t="s">
        <v>425</v>
      </c>
      <c r="W10" s="418" t="s">
        <v>426</v>
      </c>
      <c r="X10" s="418" t="s">
        <v>427</v>
      </c>
      <c r="Y10" s="418" t="s">
        <v>428</v>
      </c>
      <c r="Z10" s="418" t="s">
        <v>429</v>
      </c>
      <c r="AA10" s="418" t="s">
        <v>430</v>
      </c>
      <c r="AB10" s="418" t="s">
        <v>431</v>
      </c>
      <c r="AC10" s="418" t="s">
        <v>432</v>
      </c>
      <c r="AD10" s="418" t="s">
        <v>433</v>
      </c>
      <c r="AE10" s="418" t="s">
        <v>434</v>
      </c>
      <c r="AF10" s="418" t="s">
        <v>435</v>
      </c>
      <c r="AG10" s="418" t="s">
        <v>436</v>
      </c>
      <c r="AH10" s="418" t="s">
        <v>437</v>
      </c>
      <c r="AI10" s="418" t="s">
        <v>438</v>
      </c>
      <c r="AJ10" s="418" t="s">
        <v>439</v>
      </c>
      <c r="AK10" s="418" t="s">
        <v>440</v>
      </c>
      <c r="AL10" s="418" t="s">
        <v>441</v>
      </c>
      <c r="AM10" s="418" t="s">
        <v>442</v>
      </c>
      <c r="AN10" s="418" t="s">
        <v>443</v>
      </c>
      <c r="AO10" s="418" t="s">
        <v>444</v>
      </c>
      <c r="AP10" s="418" t="s">
        <v>445</v>
      </c>
      <c r="AQ10" s="418" t="s">
        <v>446</v>
      </c>
      <c r="AR10" s="31"/>
      <c r="AS10" s="418" t="s">
        <v>2466</v>
      </c>
      <c r="AT10" s="418" t="s">
        <v>2467</v>
      </c>
      <c r="AU10" s="6"/>
      <c r="AV10" s="38"/>
      <c r="AW10" s="6"/>
      <c r="AX10" s="416" t="s">
        <v>2468</v>
      </c>
    </row>
    <row r="11" spans="1:50" ht="30" customHeight="1" x14ac:dyDescent="0.35">
      <c r="A11" s="48">
        <f>SUM(AX11)</f>
        <v>0</v>
      </c>
      <c r="B11" s="31"/>
      <c r="C11" s="448">
        <v>1</v>
      </c>
      <c r="D11" s="122" t="str" cm="1">
        <f t="array" ref="D11">IF(ISERROR(INDEX(I_LoE_Hierachy_L1Name,_xlfn.XMATCH(E11,I_LoE_Hierachy_L2Name,0))),"",INDEX(I_LoE_Hierachy_L1Name,_xlfn.XMATCH(E11,I_LoE_Hierachy_L2Name,0)))</f>
        <v>Is the military capability need and/or business capability need (inc. Transformation) suitably evidenced and prioritised within departmental planning?</v>
      </c>
      <c r="E11" s="122" t="str" cm="1">
        <f t="array" ref="E11:E169">_xlfn.UNIQUE(I_LoE_Hierachy_L2Name)</f>
        <v>Is the analysis of the military capability gap and/or business capability gap suitably evidenced to inform the need/case for change?</v>
      </c>
      <c r="F11" s="31"/>
      <c r="G11" s="123" t="str">
        <f>'Input - RCAControl (Admin)'!G11</f>
        <v>1;1;2;3;3</v>
      </c>
      <c r="H11" s="123" t="str">
        <f>'Input - RCAControl (Admin)'!H11</f>
        <v>1;1;2;3;3</v>
      </c>
      <c r="I11" s="123" t="str">
        <f>'Input - RCAControl (Admin)'!I11</f>
        <v>1;1;2;3;3</v>
      </c>
      <c r="J11" s="123" t="str">
        <f>'Input - RCAControl (Admin)'!J11</f>
        <v>NULL</v>
      </c>
      <c r="K11" s="123" t="str">
        <f>'Input - RCAControl (Admin)'!K11</f>
        <v>NULL</v>
      </c>
      <c r="L11" s="123" t="str">
        <f>'Input - RCAControl (Admin)'!L11</f>
        <v>NULL</v>
      </c>
      <c r="M11" s="123" t="str">
        <f>'Input - RCAControl (Admin)'!M11</f>
        <v>NULL</v>
      </c>
      <c r="N11" s="123" t="str">
        <f>'Input - RCAControl (Admin)'!N11</f>
        <v>NULL</v>
      </c>
      <c r="O11" s="123" t="str">
        <f>'Input - RCAControl (Admin)'!O11</f>
        <v>NULL</v>
      </c>
      <c r="P11" s="123" t="str">
        <f>'Input - RCAControl (Admin)'!P11</f>
        <v>NULL</v>
      </c>
      <c r="Q11" s="123" t="str">
        <f>'Input - RCAControl (Admin)'!Q11</f>
        <v>NULL</v>
      </c>
      <c r="R11" s="123" t="str">
        <f>'Input - RCAControl (Admin)'!R11</f>
        <v>NULL</v>
      </c>
      <c r="S11" s="123" t="str">
        <f>'Input - RCAControl (Admin)'!S11</f>
        <v>NULL</v>
      </c>
      <c r="T11" s="123" t="str">
        <f>'Input - RCAControl (Admin)'!T11</f>
        <v>NULL</v>
      </c>
      <c r="U11" s="123" t="str">
        <f>'Input - RCAControl (Admin)'!U11</f>
        <v>NULL</v>
      </c>
      <c r="V11" s="123" t="str">
        <f>'Input - RCAControl (Admin)'!V11</f>
        <v>NULL</v>
      </c>
      <c r="W11" s="123" t="str">
        <f>'Input - RCAControl (Admin)'!W11</f>
        <v>NULL</v>
      </c>
      <c r="X11" s="123" t="str">
        <f>'Input - RCAControl (Admin)'!X11</f>
        <v>NULL</v>
      </c>
      <c r="Y11" s="123" t="str">
        <f>'Input - RCAControl (Admin)'!Y11</f>
        <v>NULL</v>
      </c>
      <c r="Z11" s="123" t="str">
        <f>'Input - RCAControl (Admin)'!Z11</f>
        <v>NULL</v>
      </c>
      <c r="AA11" s="123" t="str">
        <f>'Input - RCAControl (Admin)'!AA11</f>
        <v>NULL</v>
      </c>
      <c r="AB11" s="123" t="str">
        <f>'Input - RCAControl (Admin)'!AB11</f>
        <v>NULL</v>
      </c>
      <c r="AC11" s="123" t="str">
        <f>'Input - RCAControl (Admin)'!AC11</f>
        <v>NULL</v>
      </c>
      <c r="AD11" s="123" t="str">
        <f>'Input - RCAControl (Admin)'!AD11</f>
        <v>NULL</v>
      </c>
      <c r="AE11" s="123" t="str">
        <f>'Input - RCAControl (Admin)'!AE11</f>
        <v>NULL</v>
      </c>
      <c r="AF11" s="123" t="str">
        <f>'Input - RCAControl (Admin)'!AF11</f>
        <v>NULL</v>
      </c>
      <c r="AG11" s="123" t="str">
        <f>'Input - RCAControl (Admin)'!AG11</f>
        <v>NULL</v>
      </c>
      <c r="AH11" s="123" t="str">
        <f>'Input - RCAControl (Admin)'!AH11</f>
        <v>NULL</v>
      </c>
      <c r="AI11" s="123" t="str">
        <f>'Input - RCAControl (Admin)'!AI11</f>
        <v>NULL</v>
      </c>
      <c r="AJ11" s="123" t="str">
        <f>'Input - RCAControl (Admin)'!AJ11</f>
        <v>NULL</v>
      </c>
      <c r="AK11" s="123" t="str">
        <f>'Input - RCAControl (Admin)'!AK11</f>
        <v>NULL</v>
      </c>
      <c r="AL11" s="123" t="str">
        <f>'Input - RCAControl (Admin)'!AL11</f>
        <v>NULL</v>
      </c>
      <c r="AM11" s="123" t="str">
        <f>'Input - RCAControl (Admin)'!AM11</f>
        <v>NULL</v>
      </c>
      <c r="AN11" s="123" t="str">
        <f>'Input - RCAControl (Admin)'!AN11</f>
        <v>NULL</v>
      </c>
      <c r="AO11" s="123" t="str">
        <f>'Input - RCAControl (Admin)'!AO11</f>
        <v>NULL</v>
      </c>
      <c r="AP11" s="123" t="str">
        <f>'Input - RCAControl (Admin)'!AP11</f>
        <v>NULL</v>
      </c>
      <c r="AQ11" s="123" t="str">
        <f>'Input - RCAControl (Admin)'!AQ11</f>
        <v>NULL</v>
      </c>
      <c r="AR11" s="31"/>
      <c r="AS11" s="122" t="e" cm="1">
        <f t="array" ref="AS11">IF(MAX(VALUE(MID(IF(G11:AQ11= I_RCAScoring_NULL_REF,"0;0;0;0;0",G11:AQ11),1+ 2*(C_RCA_RiskScores-1),1)))=0,"No bands",MAX(VALUE(MID(IF(G11:AQ11= I_RCAScoring_NULL_REF,"0;0;0;0;0",G11:AQ11),1+ 2*(C_RCA_RiskScores-1),1))))</f>
        <v>#VALUE!</v>
      </c>
      <c r="AT11" s="122" t="str">
        <f t="shared" ref="AT11:AT42" si="0">IF(ISERROR(INDEX(Assurance_Band_Names,MATCH(AS11,Assurance_Band_Levels,0))),  "No band selected",INDEX(Assurance_Band_Names,MATCH(AS11,Assurance_Band_Levels,0)))</f>
        <v>No band selected</v>
      </c>
      <c r="AU11" s="6"/>
      <c r="AV11" s="38"/>
      <c r="AW11" s="6"/>
      <c r="AX11" s="455">
        <f>IF(ISERROR(AT11),1,0)</f>
        <v>0</v>
      </c>
    </row>
    <row r="12" spans="1:50" ht="30" customHeight="1" x14ac:dyDescent="0.35">
      <c r="A12" s="48">
        <f t="shared" ref="A12:A41" si="1">SUM(AX12)</f>
        <v>0</v>
      </c>
      <c r="B12" s="31"/>
      <c r="C12" s="448">
        <f>C11+1</f>
        <v>2</v>
      </c>
      <c r="D12" s="122" t="str" cm="1">
        <f t="array" ref="D12">IF(ISERROR(INDEX(I_LoE_Hierachy_L1Name,_xlfn.XMATCH(E12,I_LoE_Hierachy_L2Name,0))),"",INDEX(I_LoE_Hierachy_L1Name,_xlfn.XMATCH(E12,I_LoE_Hierachy_L2Name,0)))</f>
        <v>Is the military capability need and/or business capability need (inc. Transformation) suitably evidenced and prioritised within departmental planning?</v>
      </c>
      <c r="E12" s="122" t="str">
        <v>Is the military capability gap and/or business capability gap to be addressed suitably defined?</v>
      </c>
      <c r="F12" s="31"/>
      <c r="G12" s="123" t="str">
        <f>'Input - RCAControl (Admin)'!G12</f>
        <v>1;1;2;3;3</v>
      </c>
      <c r="H12" s="123" t="str">
        <f>'Input - RCAControl (Admin)'!H12</f>
        <v>1;1;2;3;3</v>
      </c>
      <c r="I12" s="123" t="str">
        <f>'Input - RCAControl (Admin)'!I12</f>
        <v>1;1;2;3;3</v>
      </c>
      <c r="J12" s="123" t="str">
        <f>'Input - RCAControl (Admin)'!J12</f>
        <v>NULL</v>
      </c>
      <c r="K12" s="123" t="str">
        <f>'Input - RCAControl (Admin)'!K12</f>
        <v>NULL</v>
      </c>
      <c r="L12" s="123" t="str">
        <f>'Input - RCAControl (Admin)'!L12</f>
        <v>NULL</v>
      </c>
      <c r="M12" s="123" t="str">
        <f>'Input - RCAControl (Admin)'!M12</f>
        <v>NULL</v>
      </c>
      <c r="N12" s="123" t="str">
        <f>'Input - RCAControl (Admin)'!N12</f>
        <v>NULL</v>
      </c>
      <c r="O12" s="123" t="str">
        <f>'Input - RCAControl (Admin)'!O12</f>
        <v>NULL</v>
      </c>
      <c r="P12" s="123" t="str">
        <f>'Input - RCAControl (Admin)'!P12</f>
        <v>NULL</v>
      </c>
      <c r="Q12" s="123" t="str">
        <f>'Input - RCAControl (Admin)'!Q12</f>
        <v>NULL</v>
      </c>
      <c r="R12" s="123" t="str">
        <f>'Input - RCAControl (Admin)'!R12</f>
        <v>NULL</v>
      </c>
      <c r="S12" s="123" t="str">
        <f>'Input - RCAControl (Admin)'!S12</f>
        <v>NULL</v>
      </c>
      <c r="T12" s="123" t="str">
        <f>'Input - RCAControl (Admin)'!T12</f>
        <v>NULL</v>
      </c>
      <c r="U12" s="123" t="str">
        <f>'Input - RCAControl (Admin)'!U12</f>
        <v>NULL</v>
      </c>
      <c r="V12" s="123" t="str">
        <f>'Input - RCAControl (Admin)'!V12</f>
        <v>NULL</v>
      </c>
      <c r="W12" s="123" t="str">
        <f>'Input - RCAControl (Admin)'!W12</f>
        <v>NULL</v>
      </c>
      <c r="X12" s="123" t="str">
        <f>'Input - RCAControl (Admin)'!X12</f>
        <v>NULL</v>
      </c>
      <c r="Y12" s="123" t="str">
        <f>'Input - RCAControl (Admin)'!Y12</f>
        <v>NULL</v>
      </c>
      <c r="Z12" s="123" t="str">
        <f>'Input - RCAControl (Admin)'!Z12</f>
        <v>NULL</v>
      </c>
      <c r="AA12" s="123" t="str">
        <f>'Input - RCAControl (Admin)'!AA12</f>
        <v>NULL</v>
      </c>
      <c r="AB12" s="123" t="str">
        <f>'Input - RCAControl (Admin)'!AB12</f>
        <v>NULL</v>
      </c>
      <c r="AC12" s="123" t="str">
        <f>'Input - RCAControl (Admin)'!AC12</f>
        <v>NULL</v>
      </c>
      <c r="AD12" s="123" t="str">
        <f>'Input - RCAControl (Admin)'!AD12</f>
        <v>NULL</v>
      </c>
      <c r="AE12" s="123" t="str">
        <f>'Input - RCAControl (Admin)'!AE12</f>
        <v>NULL</v>
      </c>
      <c r="AF12" s="123" t="str">
        <f>'Input - RCAControl (Admin)'!AF12</f>
        <v>NULL</v>
      </c>
      <c r="AG12" s="123" t="str">
        <f>'Input - RCAControl (Admin)'!AG12</f>
        <v>NULL</v>
      </c>
      <c r="AH12" s="123" t="str">
        <f>'Input - RCAControl (Admin)'!AH12</f>
        <v>NULL</v>
      </c>
      <c r="AI12" s="123" t="str">
        <f>'Input - RCAControl (Admin)'!AI12</f>
        <v>NULL</v>
      </c>
      <c r="AJ12" s="123" t="str">
        <f>'Input - RCAControl (Admin)'!AJ12</f>
        <v>NULL</v>
      </c>
      <c r="AK12" s="123" t="str">
        <f>'Input - RCAControl (Admin)'!AK12</f>
        <v>NULL</v>
      </c>
      <c r="AL12" s="123" t="str">
        <f>'Input - RCAControl (Admin)'!AL12</f>
        <v>NULL</v>
      </c>
      <c r="AM12" s="123" t="str">
        <f>'Input - RCAControl (Admin)'!AM12</f>
        <v>NULL</v>
      </c>
      <c r="AN12" s="123" t="str">
        <f>'Input - RCAControl (Admin)'!AN12</f>
        <v>NULL</v>
      </c>
      <c r="AO12" s="123" t="str">
        <f>'Input - RCAControl (Admin)'!AO12</f>
        <v>NULL</v>
      </c>
      <c r="AP12" s="123" t="str">
        <f>'Input - RCAControl (Admin)'!AP12</f>
        <v>NULL</v>
      </c>
      <c r="AQ12" s="123" t="str">
        <f>'Input - RCAControl (Admin)'!AQ12</f>
        <v>NULL</v>
      </c>
      <c r="AR12" s="31"/>
      <c r="AS12" s="122" t="e" cm="1">
        <f t="array" ref="AS12">IF(MAX(VALUE(MID(IF(G12:AQ12= I_RCAScoring_NULL_REF,"0;0;0;0;0",G12:AQ12),1+ 2*(C_RCA_RiskScores-1),1)))=0,"No bands",MAX(VALUE(MID(IF(G12:AQ12= I_RCAScoring_NULL_REF,"0;0;0;0;0",G12:AQ12),1+ 2*(C_RCA_RiskScores-1),1))))</f>
        <v>#VALUE!</v>
      </c>
      <c r="AT12" s="122" t="str">
        <f t="shared" si="0"/>
        <v>No band selected</v>
      </c>
      <c r="AU12" s="6"/>
      <c r="AV12" s="38"/>
      <c r="AW12" s="6"/>
      <c r="AX12" s="455">
        <f t="shared" ref="AX12:AX41" si="2">IF(ISERROR(AT12),1,0)</f>
        <v>0</v>
      </c>
    </row>
    <row r="13" spans="1:50" ht="30" customHeight="1" x14ac:dyDescent="0.35">
      <c r="A13" s="48">
        <f t="shared" si="1"/>
        <v>0</v>
      </c>
      <c r="B13" s="31"/>
      <c r="C13" s="448">
        <f t="shared" ref="C13:C76" si="3">C12+1</f>
        <v>3</v>
      </c>
      <c r="D13" s="122" t="str" cm="1">
        <f t="array" ref="D13">IF(ISERROR(INDEX(I_LoE_Hierachy_L1Name,_xlfn.XMATCH(E13,I_LoE_Hierachy_L2Name,0))),"",INDEX(I_LoE_Hierachy_L1Name,_xlfn.XMATCH(E13,I_LoE_Hierachy_L2Name,0)))</f>
        <v>Is the military capability need and/or business capability need (inc. Transformation) suitably evidenced and prioritised within departmental planning?</v>
      </c>
      <c r="E13" s="122" t="str">
        <v>Is there evidence that SMART objectives and business need have been derived from a case-for-change workshop with relevant stakeholders</v>
      </c>
      <c r="F13" s="31"/>
      <c r="G13" s="123" t="str">
        <f>'Input - RCAControl (Admin)'!G13</f>
        <v>1;1;2;3;3</v>
      </c>
      <c r="H13" s="123" t="str">
        <f>'Input - RCAControl (Admin)'!H13</f>
        <v>1;1;2;3;3</v>
      </c>
      <c r="I13" s="123" t="str">
        <f>'Input - RCAControl (Admin)'!I13</f>
        <v>1;1;2;3;3</v>
      </c>
      <c r="J13" s="123" t="str">
        <f>'Input - RCAControl (Admin)'!J13</f>
        <v>NULL</v>
      </c>
      <c r="K13" s="123" t="str">
        <f>'Input - RCAControl (Admin)'!K13</f>
        <v>NULL</v>
      </c>
      <c r="L13" s="123" t="str">
        <f>'Input - RCAControl (Admin)'!L13</f>
        <v>NULL</v>
      </c>
      <c r="M13" s="123" t="str">
        <f>'Input - RCAControl (Admin)'!M13</f>
        <v>NULL</v>
      </c>
      <c r="N13" s="123" t="str">
        <f>'Input - RCAControl (Admin)'!N13</f>
        <v>NULL</v>
      </c>
      <c r="O13" s="123" t="str">
        <f>'Input - RCAControl (Admin)'!O13</f>
        <v>NULL</v>
      </c>
      <c r="P13" s="123" t="str">
        <f>'Input - RCAControl (Admin)'!P13</f>
        <v>NULL</v>
      </c>
      <c r="Q13" s="123" t="str">
        <f>'Input - RCAControl (Admin)'!Q13</f>
        <v>NULL</v>
      </c>
      <c r="R13" s="123" t="str">
        <f>'Input - RCAControl (Admin)'!R13</f>
        <v>NULL</v>
      </c>
      <c r="S13" s="123" t="str">
        <f>'Input - RCAControl (Admin)'!S13</f>
        <v>NULL</v>
      </c>
      <c r="T13" s="123" t="str">
        <f>'Input - RCAControl (Admin)'!T13</f>
        <v>NULL</v>
      </c>
      <c r="U13" s="123" t="str">
        <f>'Input - RCAControl (Admin)'!U13</f>
        <v>NULL</v>
      </c>
      <c r="V13" s="123" t="str">
        <f>'Input - RCAControl (Admin)'!V13</f>
        <v>NULL</v>
      </c>
      <c r="W13" s="123" t="str">
        <f>'Input - RCAControl (Admin)'!W13</f>
        <v>NULL</v>
      </c>
      <c r="X13" s="123" t="str">
        <f>'Input - RCAControl (Admin)'!X13</f>
        <v>NULL</v>
      </c>
      <c r="Y13" s="123" t="str">
        <f>'Input - RCAControl (Admin)'!Y13</f>
        <v>NULL</v>
      </c>
      <c r="Z13" s="123" t="str">
        <f>'Input - RCAControl (Admin)'!Z13</f>
        <v>NULL</v>
      </c>
      <c r="AA13" s="123" t="str">
        <f>'Input - RCAControl (Admin)'!AA13</f>
        <v>NULL</v>
      </c>
      <c r="AB13" s="123" t="str">
        <f>'Input - RCAControl (Admin)'!AB13</f>
        <v>NULL</v>
      </c>
      <c r="AC13" s="123" t="str">
        <f>'Input - RCAControl (Admin)'!AC13</f>
        <v>NULL</v>
      </c>
      <c r="AD13" s="123" t="str">
        <f>'Input - RCAControl (Admin)'!AD13</f>
        <v>NULL</v>
      </c>
      <c r="AE13" s="123" t="str">
        <f>'Input - RCAControl (Admin)'!AE13</f>
        <v>NULL</v>
      </c>
      <c r="AF13" s="123" t="str">
        <f>'Input - RCAControl (Admin)'!AF13</f>
        <v>NULL</v>
      </c>
      <c r="AG13" s="123" t="str">
        <f>'Input - RCAControl (Admin)'!AG13</f>
        <v>NULL</v>
      </c>
      <c r="AH13" s="123" t="str">
        <f>'Input - RCAControl (Admin)'!AH13</f>
        <v>NULL</v>
      </c>
      <c r="AI13" s="123" t="str">
        <f>'Input - RCAControl (Admin)'!AI13</f>
        <v>NULL</v>
      </c>
      <c r="AJ13" s="123" t="str">
        <f>'Input - RCAControl (Admin)'!AJ13</f>
        <v>NULL</v>
      </c>
      <c r="AK13" s="123" t="str">
        <f>'Input - RCAControl (Admin)'!AK13</f>
        <v>NULL</v>
      </c>
      <c r="AL13" s="123" t="str">
        <f>'Input - RCAControl (Admin)'!AL13</f>
        <v>NULL</v>
      </c>
      <c r="AM13" s="123" t="str">
        <f>'Input - RCAControl (Admin)'!AM13</f>
        <v>NULL</v>
      </c>
      <c r="AN13" s="123" t="str">
        <f>'Input - RCAControl (Admin)'!AN13</f>
        <v>NULL</v>
      </c>
      <c r="AO13" s="123" t="str">
        <f>'Input - RCAControl (Admin)'!AO13</f>
        <v>NULL</v>
      </c>
      <c r="AP13" s="123" t="str">
        <f>'Input - RCAControl (Admin)'!AP13</f>
        <v>NULL</v>
      </c>
      <c r="AQ13" s="123" t="str">
        <f>'Input - RCAControl (Admin)'!AQ13</f>
        <v>NULL</v>
      </c>
      <c r="AR13" s="31"/>
      <c r="AS13" s="122" t="e" cm="1">
        <f t="array" ref="AS13">IF(MAX(VALUE(MID(IF(G13:AQ13= I_RCAScoring_NULL_REF,"0;0;0;0;0",G13:AQ13),1+ 2*(C_RCA_RiskScores-1),1)))=0,"No bands",MAX(VALUE(MID(IF(G13:AQ13= I_RCAScoring_NULL_REF,"0;0;0;0;0",G13:AQ13),1+ 2*(C_RCA_RiskScores-1),1))))</f>
        <v>#VALUE!</v>
      </c>
      <c r="AT13" s="122" t="str">
        <f t="shared" si="0"/>
        <v>No band selected</v>
      </c>
      <c r="AU13" s="6"/>
      <c r="AV13" s="38"/>
      <c r="AW13" s="6"/>
      <c r="AX13" s="455">
        <f t="shared" si="2"/>
        <v>0</v>
      </c>
    </row>
    <row r="14" spans="1:50" ht="30" customHeight="1" x14ac:dyDescent="0.35">
      <c r="A14" s="48">
        <f t="shared" si="1"/>
        <v>0</v>
      </c>
      <c r="B14" s="31"/>
      <c r="C14" s="448">
        <f t="shared" si="3"/>
        <v>4</v>
      </c>
      <c r="D14" s="122" t="str" cm="1">
        <f t="array" ref="D14">IF(ISERROR(INDEX(I_LoE_Hierachy_L1Name,_xlfn.XMATCH(E14,I_LoE_Hierachy_L2Name,0))),"",INDEX(I_LoE_Hierachy_L1Name,_xlfn.XMATCH(E14,I_LoE_Hierachy_L2Name,0)))</f>
        <v>Is the military capability need and/or business capability need (inc. Transformation) suitably evidenced and prioritised within departmental planning?</v>
      </c>
      <c r="E14" s="122" t="str">
        <v>Is there evidence of the military capability or business capability need being include within FLC/TLB plans?</v>
      </c>
      <c r="F14" s="31"/>
      <c r="G14" s="123" t="str">
        <f>'Input - RCAControl (Admin)'!G14</f>
        <v>1;1;2;3;3</v>
      </c>
      <c r="H14" s="123" t="str">
        <f>'Input - RCAControl (Admin)'!H14</f>
        <v>1;1;2;3;3</v>
      </c>
      <c r="I14" s="123" t="str">
        <f>'Input - RCAControl (Admin)'!I14</f>
        <v>1;1;2;3;3</v>
      </c>
      <c r="J14" s="123" t="str">
        <f>'Input - RCAControl (Admin)'!J14</f>
        <v>NULL</v>
      </c>
      <c r="K14" s="123" t="str">
        <f>'Input - RCAControl (Admin)'!K14</f>
        <v>NULL</v>
      </c>
      <c r="L14" s="123" t="str">
        <f>'Input - RCAControl (Admin)'!L14</f>
        <v>NULL</v>
      </c>
      <c r="M14" s="123" t="str">
        <f>'Input - RCAControl (Admin)'!M14</f>
        <v>NULL</v>
      </c>
      <c r="N14" s="123" t="str">
        <f>'Input - RCAControl (Admin)'!N14</f>
        <v>NULL</v>
      </c>
      <c r="O14" s="123" t="str">
        <f>'Input - RCAControl (Admin)'!O14</f>
        <v>NULL</v>
      </c>
      <c r="P14" s="123" t="str">
        <f>'Input - RCAControl (Admin)'!P14</f>
        <v>NULL</v>
      </c>
      <c r="Q14" s="123" t="str">
        <f>'Input - RCAControl (Admin)'!Q14</f>
        <v>NULL</v>
      </c>
      <c r="R14" s="123" t="str">
        <f>'Input - RCAControl (Admin)'!R14</f>
        <v>NULL</v>
      </c>
      <c r="S14" s="123" t="str">
        <f>'Input - RCAControl (Admin)'!S14</f>
        <v>NULL</v>
      </c>
      <c r="T14" s="123" t="str">
        <f>'Input - RCAControl (Admin)'!T14</f>
        <v>NULL</v>
      </c>
      <c r="U14" s="123" t="str">
        <f>'Input - RCAControl (Admin)'!U14</f>
        <v>NULL</v>
      </c>
      <c r="V14" s="123" t="str">
        <f>'Input - RCAControl (Admin)'!V14</f>
        <v>NULL</v>
      </c>
      <c r="W14" s="123" t="str">
        <f>'Input - RCAControl (Admin)'!W14</f>
        <v>NULL</v>
      </c>
      <c r="X14" s="123" t="str">
        <f>'Input - RCAControl (Admin)'!X14</f>
        <v>NULL</v>
      </c>
      <c r="Y14" s="123" t="str">
        <f>'Input - RCAControl (Admin)'!Y14</f>
        <v>NULL</v>
      </c>
      <c r="Z14" s="123" t="str">
        <f>'Input - RCAControl (Admin)'!Z14</f>
        <v>NULL</v>
      </c>
      <c r="AA14" s="123" t="str">
        <f>'Input - RCAControl (Admin)'!AA14</f>
        <v>NULL</v>
      </c>
      <c r="AB14" s="123" t="str">
        <f>'Input - RCAControl (Admin)'!AB14</f>
        <v>NULL</v>
      </c>
      <c r="AC14" s="123" t="str">
        <f>'Input - RCAControl (Admin)'!AC14</f>
        <v>NULL</v>
      </c>
      <c r="AD14" s="123" t="str">
        <f>'Input - RCAControl (Admin)'!AD14</f>
        <v>NULL</v>
      </c>
      <c r="AE14" s="123" t="str">
        <f>'Input - RCAControl (Admin)'!AE14</f>
        <v>NULL</v>
      </c>
      <c r="AF14" s="123" t="str">
        <f>'Input - RCAControl (Admin)'!AF14</f>
        <v>NULL</v>
      </c>
      <c r="AG14" s="123" t="str">
        <f>'Input - RCAControl (Admin)'!AG14</f>
        <v>NULL</v>
      </c>
      <c r="AH14" s="123" t="str">
        <f>'Input - RCAControl (Admin)'!AH14</f>
        <v>NULL</v>
      </c>
      <c r="AI14" s="123" t="str">
        <f>'Input - RCAControl (Admin)'!AI14</f>
        <v>NULL</v>
      </c>
      <c r="AJ14" s="123" t="str">
        <f>'Input - RCAControl (Admin)'!AJ14</f>
        <v>NULL</v>
      </c>
      <c r="AK14" s="123" t="str">
        <f>'Input - RCAControl (Admin)'!AK14</f>
        <v>NULL</v>
      </c>
      <c r="AL14" s="123" t="str">
        <f>'Input - RCAControl (Admin)'!AL14</f>
        <v>NULL</v>
      </c>
      <c r="AM14" s="123" t="str">
        <f>'Input - RCAControl (Admin)'!AM14</f>
        <v>NULL</v>
      </c>
      <c r="AN14" s="123" t="str">
        <f>'Input - RCAControl (Admin)'!AN14</f>
        <v>NULL</v>
      </c>
      <c r="AO14" s="123" t="str">
        <f>'Input - RCAControl (Admin)'!AO14</f>
        <v>NULL</v>
      </c>
      <c r="AP14" s="123" t="str">
        <f>'Input - RCAControl (Admin)'!AP14</f>
        <v>NULL</v>
      </c>
      <c r="AQ14" s="123" t="str">
        <f>'Input - RCAControl (Admin)'!AQ14</f>
        <v>NULL</v>
      </c>
      <c r="AR14" s="31"/>
      <c r="AS14" s="122" t="e" cm="1">
        <f t="array" ref="AS14">IF(MAX(VALUE(MID(IF(G14:AQ14= I_RCAScoring_NULL_REF,"0;0;0;0;0",G14:AQ14),1+ 2*(C_RCA_RiskScores-1),1)))=0,"No bands",MAX(VALUE(MID(IF(G14:AQ14= I_RCAScoring_NULL_REF,"0;0;0;0;0",G14:AQ14),1+ 2*(C_RCA_RiskScores-1),1))))</f>
        <v>#VALUE!</v>
      </c>
      <c r="AT14" s="122" t="str">
        <f t="shared" si="0"/>
        <v>No band selected</v>
      </c>
      <c r="AU14" s="6"/>
      <c r="AV14" s="38"/>
      <c r="AW14" s="6"/>
      <c r="AX14" s="455">
        <f t="shared" si="2"/>
        <v>0</v>
      </c>
    </row>
    <row r="15" spans="1:50" ht="30" customHeight="1" x14ac:dyDescent="0.35">
      <c r="A15" s="48">
        <f t="shared" si="1"/>
        <v>0</v>
      </c>
      <c r="B15" s="31"/>
      <c r="C15" s="448">
        <f t="shared" si="3"/>
        <v>5</v>
      </c>
      <c r="D15" s="122" t="str" cm="1">
        <f t="array" ref="D15">IF(ISERROR(INDEX(I_LoE_Hierachy_L1Name,_xlfn.XMATCH(E15,I_LoE_Hierachy_L2Name,0))),"",INDEX(I_LoE_Hierachy_L1Name,_xlfn.XMATCH(E15,I_LoE_Hierachy_L2Name,0)))</f>
        <v>Is the military capability need and/or business capability need (inc. Transformation) suitably evidenced and prioritised within departmental planning?</v>
      </c>
      <c r="E15" s="122" t="str">
        <v>Is there evidence of the military capability or business capability need being given priority within FLC/TLB plans?</v>
      </c>
      <c r="F15" s="31"/>
      <c r="G15" s="123" t="str">
        <f>'Input - RCAControl (Admin)'!G15</f>
        <v>1;1;2;3;3</v>
      </c>
      <c r="H15" s="123" t="str">
        <f>'Input - RCAControl (Admin)'!H15</f>
        <v>1;1;2;3;3</v>
      </c>
      <c r="I15" s="123" t="str">
        <f>'Input - RCAControl (Admin)'!I15</f>
        <v>1;1;2;3;3</v>
      </c>
      <c r="J15" s="123" t="str">
        <f>'Input - RCAControl (Admin)'!J15</f>
        <v>NULL</v>
      </c>
      <c r="K15" s="123" t="str">
        <f>'Input - RCAControl (Admin)'!K15</f>
        <v>NULL</v>
      </c>
      <c r="L15" s="123" t="str">
        <f>'Input - RCAControl (Admin)'!L15</f>
        <v>NULL</v>
      </c>
      <c r="M15" s="123" t="str">
        <f>'Input - RCAControl (Admin)'!M15</f>
        <v>NULL</v>
      </c>
      <c r="N15" s="123" t="str">
        <f>'Input - RCAControl (Admin)'!N15</f>
        <v>NULL</v>
      </c>
      <c r="O15" s="123" t="str">
        <f>'Input - RCAControl (Admin)'!O15</f>
        <v>NULL</v>
      </c>
      <c r="P15" s="123" t="str">
        <f>'Input - RCAControl (Admin)'!P15</f>
        <v>NULL</v>
      </c>
      <c r="Q15" s="123" t="str">
        <f>'Input - RCAControl (Admin)'!Q15</f>
        <v>NULL</v>
      </c>
      <c r="R15" s="123" t="str">
        <f>'Input - RCAControl (Admin)'!R15</f>
        <v>NULL</v>
      </c>
      <c r="S15" s="123" t="str">
        <f>'Input - RCAControl (Admin)'!S15</f>
        <v>NULL</v>
      </c>
      <c r="T15" s="123" t="str">
        <f>'Input - RCAControl (Admin)'!T15</f>
        <v>NULL</v>
      </c>
      <c r="U15" s="123" t="str">
        <f>'Input - RCAControl (Admin)'!U15</f>
        <v>NULL</v>
      </c>
      <c r="V15" s="123" t="str">
        <f>'Input - RCAControl (Admin)'!V15</f>
        <v>NULL</v>
      </c>
      <c r="W15" s="123" t="str">
        <f>'Input - RCAControl (Admin)'!W15</f>
        <v>NULL</v>
      </c>
      <c r="X15" s="123" t="str">
        <f>'Input - RCAControl (Admin)'!X15</f>
        <v>NULL</v>
      </c>
      <c r="Y15" s="123" t="str">
        <f>'Input - RCAControl (Admin)'!Y15</f>
        <v>NULL</v>
      </c>
      <c r="Z15" s="123" t="str">
        <f>'Input - RCAControl (Admin)'!Z15</f>
        <v>NULL</v>
      </c>
      <c r="AA15" s="123" t="str">
        <f>'Input - RCAControl (Admin)'!AA15</f>
        <v>NULL</v>
      </c>
      <c r="AB15" s="123" t="str">
        <f>'Input - RCAControl (Admin)'!AB15</f>
        <v>NULL</v>
      </c>
      <c r="AC15" s="123" t="str">
        <f>'Input - RCAControl (Admin)'!AC15</f>
        <v>NULL</v>
      </c>
      <c r="AD15" s="123" t="str">
        <f>'Input - RCAControl (Admin)'!AD15</f>
        <v>NULL</v>
      </c>
      <c r="AE15" s="123" t="str">
        <f>'Input - RCAControl (Admin)'!AE15</f>
        <v>NULL</v>
      </c>
      <c r="AF15" s="123" t="str">
        <f>'Input - RCAControl (Admin)'!AF15</f>
        <v>NULL</v>
      </c>
      <c r="AG15" s="123" t="str">
        <f>'Input - RCAControl (Admin)'!AG15</f>
        <v>NULL</v>
      </c>
      <c r="AH15" s="123" t="str">
        <f>'Input - RCAControl (Admin)'!AH15</f>
        <v>NULL</v>
      </c>
      <c r="AI15" s="123" t="str">
        <f>'Input - RCAControl (Admin)'!AI15</f>
        <v>NULL</v>
      </c>
      <c r="AJ15" s="123" t="str">
        <f>'Input - RCAControl (Admin)'!AJ15</f>
        <v>NULL</v>
      </c>
      <c r="AK15" s="123" t="str">
        <f>'Input - RCAControl (Admin)'!AK15</f>
        <v>NULL</v>
      </c>
      <c r="AL15" s="123" t="str">
        <f>'Input - RCAControl (Admin)'!AL15</f>
        <v>NULL</v>
      </c>
      <c r="AM15" s="123" t="str">
        <f>'Input - RCAControl (Admin)'!AM15</f>
        <v>NULL</v>
      </c>
      <c r="AN15" s="123" t="str">
        <f>'Input - RCAControl (Admin)'!AN15</f>
        <v>NULL</v>
      </c>
      <c r="AO15" s="123" t="str">
        <f>'Input - RCAControl (Admin)'!AO15</f>
        <v>NULL</v>
      </c>
      <c r="AP15" s="123" t="str">
        <f>'Input - RCAControl (Admin)'!AP15</f>
        <v>NULL</v>
      </c>
      <c r="AQ15" s="123" t="str">
        <f>'Input - RCAControl (Admin)'!AQ15</f>
        <v>NULL</v>
      </c>
      <c r="AR15" s="31"/>
      <c r="AS15" s="122" t="e" cm="1">
        <f t="array" ref="AS15">IF(MAX(VALUE(MID(IF(G15:AQ15= I_RCAScoring_NULL_REF,"0;0;0;0;0",G15:AQ15),1+ 2*(C_RCA_RiskScores-1),1)))=0,"No bands",MAX(VALUE(MID(IF(G15:AQ15= I_RCAScoring_NULL_REF,"0;0;0;0;0",G15:AQ15),1+ 2*(C_RCA_RiskScores-1),1))))</f>
        <v>#VALUE!</v>
      </c>
      <c r="AT15" s="122" t="str">
        <f t="shared" si="0"/>
        <v>No band selected</v>
      </c>
      <c r="AU15" s="6"/>
      <c r="AV15" s="38"/>
      <c r="AW15" s="6"/>
      <c r="AX15" s="455">
        <f t="shared" si="2"/>
        <v>0</v>
      </c>
    </row>
    <row r="16" spans="1:50" ht="30" customHeight="1" x14ac:dyDescent="0.35">
      <c r="A16" s="48">
        <f t="shared" si="1"/>
        <v>0</v>
      </c>
      <c r="B16" s="31"/>
      <c r="C16" s="448">
        <f t="shared" si="3"/>
        <v>6</v>
      </c>
      <c r="D16" s="122" t="str" cm="1">
        <f t="array" ref="D16">IF(ISERROR(INDEX(I_LoE_Hierachy_L1Name,_xlfn.XMATCH(E16,I_LoE_Hierachy_L2Name,0))),"",INDEX(I_LoE_Hierachy_L1Name,_xlfn.XMATCH(E16,I_LoE_Hierachy_L2Name,0)))</f>
        <v>Is the approach to managing the requirement set and solution acceptance suitably defined?</v>
      </c>
      <c r="E16" s="122" t="str">
        <v>Is there evidence that all relevant requirement stakeholders have been identified?</v>
      </c>
      <c r="F16" s="31"/>
      <c r="G16" s="123" t="str">
        <f>'Input - RCAControl (Admin)'!G16</f>
        <v>NULL</v>
      </c>
      <c r="H16" s="123" t="str">
        <f>'Input - RCAControl (Admin)'!H16</f>
        <v>NULL</v>
      </c>
      <c r="I16" s="123" t="str">
        <f>'Input - RCAControl (Admin)'!I16</f>
        <v>NULL</v>
      </c>
      <c r="J16" s="123" t="str">
        <f>'Input - RCAControl (Admin)'!J16</f>
        <v>1;1;2;3;3</v>
      </c>
      <c r="K16" s="123" t="str">
        <f>'Input - RCAControl (Admin)'!K16</f>
        <v>NULL</v>
      </c>
      <c r="L16" s="123" t="str">
        <f>'Input - RCAControl (Admin)'!L16</f>
        <v>NULL</v>
      </c>
      <c r="M16" s="123" t="str">
        <f>'Input - RCAControl (Admin)'!M16</f>
        <v>NULL</v>
      </c>
      <c r="N16" s="123" t="str">
        <f>'Input - RCAControl (Admin)'!N16</f>
        <v>NULL</v>
      </c>
      <c r="O16" s="123" t="str">
        <f>'Input - RCAControl (Admin)'!O16</f>
        <v>NULL</v>
      </c>
      <c r="P16" s="123" t="str">
        <f>'Input - RCAControl (Admin)'!P16</f>
        <v>NULL</v>
      </c>
      <c r="Q16" s="123" t="str">
        <f>'Input - RCAControl (Admin)'!Q16</f>
        <v>NULL</v>
      </c>
      <c r="R16" s="123" t="str">
        <f>'Input - RCAControl (Admin)'!R16</f>
        <v>NULL</v>
      </c>
      <c r="S16" s="123" t="str">
        <f>'Input - RCAControl (Admin)'!S16</f>
        <v>NULL</v>
      </c>
      <c r="T16" s="123" t="str">
        <f>'Input - RCAControl (Admin)'!T16</f>
        <v>NULL</v>
      </c>
      <c r="U16" s="123" t="str">
        <f>'Input - RCAControl (Admin)'!U16</f>
        <v>NULL</v>
      </c>
      <c r="V16" s="123" t="str">
        <f>'Input - RCAControl (Admin)'!V16</f>
        <v>NULL</v>
      </c>
      <c r="W16" s="123" t="str">
        <f>'Input - RCAControl (Admin)'!W16</f>
        <v>NULL</v>
      </c>
      <c r="X16" s="123" t="str">
        <f>'Input - RCAControl (Admin)'!X16</f>
        <v>NULL</v>
      </c>
      <c r="Y16" s="123" t="str">
        <f>'Input - RCAControl (Admin)'!Y16</f>
        <v>NULL</v>
      </c>
      <c r="Z16" s="123" t="str">
        <f>'Input - RCAControl (Admin)'!Z16</f>
        <v>NULL</v>
      </c>
      <c r="AA16" s="123" t="str">
        <f>'Input - RCAControl (Admin)'!AA16</f>
        <v>NULL</v>
      </c>
      <c r="AB16" s="123" t="str">
        <f>'Input - RCAControl (Admin)'!AB16</f>
        <v>NULL</v>
      </c>
      <c r="AC16" s="123" t="str">
        <f>'Input - RCAControl (Admin)'!AC16</f>
        <v>NULL</v>
      </c>
      <c r="AD16" s="123" t="str">
        <f>'Input - RCAControl (Admin)'!AD16</f>
        <v>NULL</v>
      </c>
      <c r="AE16" s="123" t="str">
        <f>'Input - RCAControl (Admin)'!AE16</f>
        <v>NULL</v>
      </c>
      <c r="AF16" s="123" t="str">
        <f>'Input - RCAControl (Admin)'!AF16</f>
        <v>NULL</v>
      </c>
      <c r="AG16" s="123" t="str">
        <f>'Input - RCAControl (Admin)'!AG16</f>
        <v>1;1;2;3;3</v>
      </c>
      <c r="AH16" s="123" t="str">
        <f>'Input - RCAControl (Admin)'!AH16</f>
        <v>NULL</v>
      </c>
      <c r="AI16" s="123" t="str">
        <f>'Input - RCAControl (Admin)'!AI16</f>
        <v>NULL</v>
      </c>
      <c r="AJ16" s="123" t="str">
        <f>'Input - RCAControl (Admin)'!AJ16</f>
        <v>NULL</v>
      </c>
      <c r="AK16" s="123" t="str">
        <f>'Input - RCAControl (Admin)'!AK16</f>
        <v>1;1;2;3;3</v>
      </c>
      <c r="AL16" s="123" t="str">
        <f>'Input - RCAControl (Admin)'!AL16</f>
        <v>NULL</v>
      </c>
      <c r="AM16" s="123" t="str">
        <f>'Input - RCAControl (Admin)'!AM16</f>
        <v>NULL</v>
      </c>
      <c r="AN16" s="123" t="str">
        <f>'Input - RCAControl (Admin)'!AN16</f>
        <v>NULL</v>
      </c>
      <c r="AO16" s="123" t="str">
        <f>'Input - RCAControl (Admin)'!AO16</f>
        <v>NULL</v>
      </c>
      <c r="AP16" s="123" t="str">
        <f>'Input - RCAControl (Admin)'!AP16</f>
        <v>NULL</v>
      </c>
      <c r="AQ16" s="123" t="str">
        <f>'Input - RCAControl (Admin)'!AQ16</f>
        <v>NULL</v>
      </c>
      <c r="AR16" s="31"/>
      <c r="AS16" s="122" t="e" cm="1">
        <f t="array" ref="AS16">IF(MAX(VALUE(MID(IF(G16:AQ16= I_RCAScoring_NULL_REF,"0;0;0;0;0",G16:AQ16),1+ 2*(C_RCA_RiskScores-1),1)))=0,"No bands",MAX(VALUE(MID(IF(G16:AQ16= I_RCAScoring_NULL_REF,"0;0;0;0;0",G16:AQ16),1+ 2*(C_RCA_RiskScores-1),1))))</f>
        <v>#VALUE!</v>
      </c>
      <c r="AT16" s="122" t="str">
        <f t="shared" si="0"/>
        <v>No band selected</v>
      </c>
      <c r="AU16" s="6"/>
      <c r="AV16" s="38"/>
      <c r="AW16" s="6"/>
      <c r="AX16" s="455">
        <f t="shared" si="2"/>
        <v>0</v>
      </c>
    </row>
    <row r="17" spans="1:50" ht="30" customHeight="1" x14ac:dyDescent="0.35">
      <c r="A17" s="48">
        <f t="shared" si="1"/>
        <v>0</v>
      </c>
      <c r="B17" s="31"/>
      <c r="C17" s="448">
        <f t="shared" si="3"/>
        <v>7</v>
      </c>
      <c r="D17" s="122" t="str" cm="1">
        <f t="array" ref="D17">IF(ISERROR(INDEX(I_LoE_Hierachy_L1Name,_xlfn.XMATCH(E17,I_LoE_Hierachy_L2Name,0))),"",INDEX(I_LoE_Hierachy_L1Name,_xlfn.XMATCH(E17,I_LoE_Hierachy_L2Name,0)))</f>
        <v>Is the approach to managing the requirement set and solution acceptance suitably defined?</v>
      </c>
      <c r="E17" s="122" t="str">
        <v>Is there evidence demonstrating that a systematic approach has been/will be taken to requirement set development and releted risk management?</v>
      </c>
      <c r="F17" s="31"/>
      <c r="G17" s="123" t="str">
        <f>'Input - RCAControl (Admin)'!G17</f>
        <v>NULL</v>
      </c>
      <c r="H17" s="123" t="str">
        <f>'Input - RCAControl (Admin)'!H17</f>
        <v>NULL</v>
      </c>
      <c r="I17" s="123" t="str">
        <f>'Input - RCAControl (Admin)'!I17</f>
        <v>NULL</v>
      </c>
      <c r="J17" s="123" t="str">
        <f>'Input - RCAControl (Admin)'!J17</f>
        <v>1;1;2;3;3</v>
      </c>
      <c r="K17" s="123" t="str">
        <f>'Input - RCAControl (Admin)'!K17</f>
        <v>NULL</v>
      </c>
      <c r="L17" s="123" t="str">
        <f>'Input - RCAControl (Admin)'!L17</f>
        <v>NULL</v>
      </c>
      <c r="M17" s="123" t="str">
        <f>'Input - RCAControl (Admin)'!M17</f>
        <v>NULL</v>
      </c>
      <c r="N17" s="123" t="str">
        <f>'Input - RCAControl (Admin)'!N17</f>
        <v>NULL</v>
      </c>
      <c r="O17" s="123" t="str">
        <f>'Input - RCAControl (Admin)'!O17</f>
        <v>NULL</v>
      </c>
      <c r="P17" s="123" t="str">
        <f>'Input - RCAControl (Admin)'!P17</f>
        <v>NULL</v>
      </c>
      <c r="Q17" s="123" t="str">
        <f>'Input - RCAControl (Admin)'!Q17</f>
        <v>NULL</v>
      </c>
      <c r="R17" s="123" t="str">
        <f>'Input - RCAControl (Admin)'!R17</f>
        <v>NULL</v>
      </c>
      <c r="S17" s="123" t="str">
        <f>'Input - RCAControl (Admin)'!S17</f>
        <v>NULL</v>
      </c>
      <c r="T17" s="123" t="str">
        <f>'Input - RCAControl (Admin)'!T17</f>
        <v>NULL</v>
      </c>
      <c r="U17" s="123" t="str">
        <f>'Input - RCAControl (Admin)'!U17</f>
        <v>NULL</v>
      </c>
      <c r="V17" s="123" t="str">
        <f>'Input - RCAControl (Admin)'!V17</f>
        <v>NULL</v>
      </c>
      <c r="W17" s="123" t="str">
        <f>'Input - RCAControl (Admin)'!W17</f>
        <v>NULL</v>
      </c>
      <c r="X17" s="123" t="str">
        <f>'Input - RCAControl (Admin)'!X17</f>
        <v>NULL</v>
      </c>
      <c r="Y17" s="123" t="str">
        <f>'Input - RCAControl (Admin)'!Y17</f>
        <v>NULL</v>
      </c>
      <c r="Z17" s="123" t="str">
        <f>'Input - RCAControl (Admin)'!Z17</f>
        <v>NULL</v>
      </c>
      <c r="AA17" s="123" t="str">
        <f>'Input - RCAControl (Admin)'!AA17</f>
        <v>NULL</v>
      </c>
      <c r="AB17" s="123" t="str">
        <f>'Input - RCAControl (Admin)'!AB17</f>
        <v>NULL</v>
      </c>
      <c r="AC17" s="123" t="str">
        <f>'Input - RCAControl (Admin)'!AC17</f>
        <v>NULL</v>
      </c>
      <c r="AD17" s="123" t="str">
        <f>'Input - RCAControl (Admin)'!AD17</f>
        <v>NULL</v>
      </c>
      <c r="AE17" s="123" t="str">
        <f>'Input - RCAControl (Admin)'!AE17</f>
        <v>NULL</v>
      </c>
      <c r="AF17" s="123" t="str">
        <f>'Input - RCAControl (Admin)'!AF17</f>
        <v>NULL</v>
      </c>
      <c r="AG17" s="123" t="str">
        <f>'Input - RCAControl (Admin)'!AG17</f>
        <v>1;1;2;3;3</v>
      </c>
      <c r="AH17" s="123" t="str">
        <f>'Input - RCAControl (Admin)'!AH17</f>
        <v>NULL</v>
      </c>
      <c r="AI17" s="123" t="str">
        <f>'Input - RCAControl (Admin)'!AI17</f>
        <v>NULL</v>
      </c>
      <c r="AJ17" s="123" t="str">
        <f>'Input - RCAControl (Admin)'!AJ17</f>
        <v>NULL</v>
      </c>
      <c r="AK17" s="123" t="str">
        <f>'Input - RCAControl (Admin)'!AK17</f>
        <v>1;1;2;3;3</v>
      </c>
      <c r="AL17" s="123" t="str">
        <f>'Input - RCAControl (Admin)'!AL17</f>
        <v>NULL</v>
      </c>
      <c r="AM17" s="123" t="str">
        <f>'Input - RCAControl (Admin)'!AM17</f>
        <v>NULL</v>
      </c>
      <c r="AN17" s="123" t="str">
        <f>'Input - RCAControl (Admin)'!AN17</f>
        <v>NULL</v>
      </c>
      <c r="AO17" s="123" t="str">
        <f>'Input - RCAControl (Admin)'!AO17</f>
        <v>NULL</v>
      </c>
      <c r="AP17" s="123" t="str">
        <f>'Input - RCAControl (Admin)'!AP17</f>
        <v>NULL</v>
      </c>
      <c r="AQ17" s="123" t="str">
        <f>'Input - RCAControl (Admin)'!AQ17</f>
        <v>NULL</v>
      </c>
      <c r="AR17" s="31"/>
      <c r="AS17" s="122" t="e" cm="1">
        <f t="array" ref="AS17">IF(MAX(VALUE(MID(IF(G17:AQ17= I_RCAScoring_NULL_REF,"0;0;0;0;0",G17:AQ17),1+ 2*(C_RCA_RiskScores-1),1)))=0,"No bands",MAX(VALUE(MID(IF(G17:AQ17= I_RCAScoring_NULL_REF,"0;0;0;0;0",G17:AQ17),1+ 2*(C_RCA_RiskScores-1),1))))</f>
        <v>#VALUE!</v>
      </c>
      <c r="AT17" s="122" t="str">
        <f t="shared" si="0"/>
        <v>No band selected</v>
      </c>
      <c r="AU17" s="6"/>
      <c r="AV17" s="38"/>
      <c r="AW17" s="6"/>
      <c r="AX17" s="455">
        <f t="shared" si="2"/>
        <v>0</v>
      </c>
    </row>
    <row r="18" spans="1:50" ht="30" customHeight="1" x14ac:dyDescent="0.35">
      <c r="A18" s="48">
        <f t="shared" si="1"/>
        <v>0</v>
      </c>
      <c r="B18" s="31"/>
      <c r="C18" s="448">
        <f t="shared" si="3"/>
        <v>8</v>
      </c>
      <c r="D18" s="122" t="str" cm="1">
        <f t="array" ref="D18">IF(ISERROR(INDEX(I_LoE_Hierachy_L1Name,_xlfn.XMATCH(E18,I_LoE_Hierachy_L2Name,0))),"",INDEX(I_LoE_Hierachy_L1Name,_xlfn.XMATCH(E18,I_LoE_Hierachy_L2Name,0)))</f>
        <v>Is the approach to managing the requirement set and solution acceptance suitably defined?</v>
      </c>
      <c r="E18" s="122" t="str">
        <v>Is there evidence that the necessary human resource and requirement management tools are in place/will be in place to enable effective requirement and acceptance management?</v>
      </c>
      <c r="F18" s="31"/>
      <c r="G18" s="123" t="str">
        <f>'Input - RCAControl (Admin)'!G18</f>
        <v>NULL</v>
      </c>
      <c r="H18" s="123" t="str">
        <f>'Input - RCAControl (Admin)'!H18</f>
        <v>NULL</v>
      </c>
      <c r="I18" s="123" t="str">
        <f>'Input - RCAControl (Admin)'!I18</f>
        <v>NULL</v>
      </c>
      <c r="J18" s="123" t="str">
        <f>'Input - RCAControl (Admin)'!J18</f>
        <v>1;1;2;3;3</v>
      </c>
      <c r="K18" s="123" t="str">
        <f>'Input - RCAControl (Admin)'!K18</f>
        <v>NULL</v>
      </c>
      <c r="L18" s="123" t="str">
        <f>'Input - RCAControl (Admin)'!L18</f>
        <v>NULL</v>
      </c>
      <c r="M18" s="123" t="str">
        <f>'Input - RCAControl (Admin)'!M18</f>
        <v>NULL</v>
      </c>
      <c r="N18" s="123" t="str">
        <f>'Input - RCAControl (Admin)'!N18</f>
        <v>NULL</v>
      </c>
      <c r="O18" s="123" t="str">
        <f>'Input - RCAControl (Admin)'!O18</f>
        <v>NULL</v>
      </c>
      <c r="P18" s="123" t="str">
        <f>'Input - RCAControl (Admin)'!P18</f>
        <v>NULL</v>
      </c>
      <c r="Q18" s="123" t="str">
        <f>'Input - RCAControl (Admin)'!Q18</f>
        <v>NULL</v>
      </c>
      <c r="R18" s="123" t="str">
        <f>'Input - RCAControl (Admin)'!R18</f>
        <v>NULL</v>
      </c>
      <c r="S18" s="123" t="str">
        <f>'Input - RCAControl (Admin)'!S18</f>
        <v>NULL</v>
      </c>
      <c r="T18" s="123" t="str">
        <f>'Input - RCAControl (Admin)'!T18</f>
        <v>NULL</v>
      </c>
      <c r="U18" s="123" t="str">
        <f>'Input - RCAControl (Admin)'!U18</f>
        <v>NULL</v>
      </c>
      <c r="V18" s="123" t="str">
        <f>'Input - RCAControl (Admin)'!V18</f>
        <v>NULL</v>
      </c>
      <c r="W18" s="123" t="str">
        <f>'Input - RCAControl (Admin)'!W18</f>
        <v>NULL</v>
      </c>
      <c r="X18" s="123" t="str">
        <f>'Input - RCAControl (Admin)'!X18</f>
        <v>NULL</v>
      </c>
      <c r="Y18" s="123" t="str">
        <f>'Input - RCAControl (Admin)'!Y18</f>
        <v>NULL</v>
      </c>
      <c r="Z18" s="123" t="str">
        <f>'Input - RCAControl (Admin)'!Z18</f>
        <v>NULL</v>
      </c>
      <c r="AA18" s="123" t="str">
        <f>'Input - RCAControl (Admin)'!AA18</f>
        <v>NULL</v>
      </c>
      <c r="AB18" s="123" t="str">
        <f>'Input - RCAControl (Admin)'!AB18</f>
        <v>NULL</v>
      </c>
      <c r="AC18" s="123" t="str">
        <f>'Input - RCAControl (Admin)'!AC18</f>
        <v>NULL</v>
      </c>
      <c r="AD18" s="123" t="str">
        <f>'Input - RCAControl (Admin)'!AD18</f>
        <v>NULL</v>
      </c>
      <c r="AE18" s="123" t="str">
        <f>'Input - RCAControl (Admin)'!AE18</f>
        <v>NULL</v>
      </c>
      <c r="AF18" s="123" t="str">
        <f>'Input - RCAControl (Admin)'!AF18</f>
        <v>NULL</v>
      </c>
      <c r="AG18" s="123" t="str">
        <f>'Input - RCAControl (Admin)'!AG18</f>
        <v>1;1;2;3;3</v>
      </c>
      <c r="AH18" s="123" t="str">
        <f>'Input - RCAControl (Admin)'!AH18</f>
        <v>NULL</v>
      </c>
      <c r="AI18" s="123" t="str">
        <f>'Input - RCAControl (Admin)'!AI18</f>
        <v>NULL</v>
      </c>
      <c r="AJ18" s="123" t="str">
        <f>'Input - RCAControl (Admin)'!AJ18</f>
        <v>NULL</v>
      </c>
      <c r="AK18" s="123" t="str">
        <f>'Input - RCAControl (Admin)'!AK18</f>
        <v>1;1;2;3;3</v>
      </c>
      <c r="AL18" s="123" t="str">
        <f>'Input - RCAControl (Admin)'!AL18</f>
        <v>NULL</v>
      </c>
      <c r="AM18" s="123" t="str">
        <f>'Input - RCAControl (Admin)'!AM18</f>
        <v>NULL</v>
      </c>
      <c r="AN18" s="123" t="str">
        <f>'Input - RCAControl (Admin)'!AN18</f>
        <v>NULL</v>
      </c>
      <c r="AO18" s="123" t="str">
        <f>'Input - RCAControl (Admin)'!AO18</f>
        <v>NULL</v>
      </c>
      <c r="AP18" s="123" t="str">
        <f>'Input - RCAControl (Admin)'!AP18</f>
        <v>NULL</v>
      </c>
      <c r="AQ18" s="123" t="str">
        <f>'Input - RCAControl (Admin)'!AQ18</f>
        <v>NULL</v>
      </c>
      <c r="AR18" s="31"/>
      <c r="AS18" s="122" t="e" cm="1">
        <f t="array" ref="AS18">IF(MAX(VALUE(MID(IF(G18:AQ18= I_RCAScoring_NULL_REF,"0;0;0;0;0",G18:AQ18),1+ 2*(C_RCA_RiskScores-1),1)))=0,"No bands",MAX(VALUE(MID(IF(G18:AQ18= I_RCAScoring_NULL_REF,"0;0;0;0;0",G18:AQ18),1+ 2*(C_RCA_RiskScores-1),1))))</f>
        <v>#VALUE!</v>
      </c>
      <c r="AT18" s="122" t="str">
        <f t="shared" si="0"/>
        <v>No band selected</v>
      </c>
      <c r="AU18" s="6"/>
      <c r="AV18" s="38"/>
      <c r="AW18" s="6"/>
      <c r="AX18" s="455">
        <f t="shared" si="2"/>
        <v>0</v>
      </c>
    </row>
    <row r="19" spans="1:50" ht="30" customHeight="1" x14ac:dyDescent="0.35">
      <c r="A19" s="48">
        <f t="shared" si="1"/>
        <v>0</v>
      </c>
      <c r="B19" s="31"/>
      <c r="C19" s="448">
        <f t="shared" si="3"/>
        <v>9</v>
      </c>
      <c r="D19" s="122" t="str" cm="1">
        <f t="array" ref="D19">IF(ISERROR(INDEX(I_LoE_Hierachy_L1Name,_xlfn.XMATCH(E19,I_LoE_Hierachy_L2Name,0))),"",INDEX(I_LoE_Hierachy_L1Name,_xlfn.XMATCH(E19,I_LoE_Hierachy_L2Name,0)))</f>
        <v>Is the approach to managing the requirement set and solution acceptance suitably defined?</v>
      </c>
      <c r="E19" s="122" t="str">
        <v>Is there evidence of a suitable plan for managing the requirements, related risks and acceptance for the next phase, and across DLODs.</v>
      </c>
      <c r="F19" s="31"/>
      <c r="G19" s="123" t="str">
        <f>'Input - RCAControl (Admin)'!G19</f>
        <v>NULL</v>
      </c>
      <c r="H19" s="123" t="str">
        <f>'Input - RCAControl (Admin)'!H19</f>
        <v>NULL</v>
      </c>
      <c r="I19" s="123" t="str">
        <f>'Input - RCAControl (Admin)'!I19</f>
        <v>NULL</v>
      </c>
      <c r="J19" s="123" t="str">
        <f>'Input - RCAControl (Admin)'!J19</f>
        <v>1;1;2;3;3</v>
      </c>
      <c r="K19" s="123" t="str">
        <f>'Input - RCAControl (Admin)'!K19</f>
        <v>NULL</v>
      </c>
      <c r="L19" s="123" t="str">
        <f>'Input - RCAControl (Admin)'!L19</f>
        <v>NULL</v>
      </c>
      <c r="M19" s="123" t="str">
        <f>'Input - RCAControl (Admin)'!M19</f>
        <v>NULL</v>
      </c>
      <c r="N19" s="123" t="str">
        <f>'Input - RCAControl (Admin)'!N19</f>
        <v>NULL</v>
      </c>
      <c r="O19" s="123" t="str">
        <f>'Input - RCAControl (Admin)'!O19</f>
        <v>NULL</v>
      </c>
      <c r="P19" s="123" t="str">
        <f>'Input - RCAControl (Admin)'!P19</f>
        <v>NULL</v>
      </c>
      <c r="Q19" s="123" t="str">
        <f>'Input - RCAControl (Admin)'!Q19</f>
        <v>NULL</v>
      </c>
      <c r="R19" s="123" t="str">
        <f>'Input - RCAControl (Admin)'!R19</f>
        <v>NULL</v>
      </c>
      <c r="S19" s="123" t="str">
        <f>'Input - RCAControl (Admin)'!S19</f>
        <v>NULL</v>
      </c>
      <c r="T19" s="123" t="str">
        <f>'Input - RCAControl (Admin)'!T19</f>
        <v>NULL</v>
      </c>
      <c r="U19" s="123" t="str">
        <f>'Input - RCAControl (Admin)'!U19</f>
        <v>NULL</v>
      </c>
      <c r="V19" s="123" t="str">
        <f>'Input - RCAControl (Admin)'!V19</f>
        <v>NULL</v>
      </c>
      <c r="W19" s="123" t="str">
        <f>'Input - RCAControl (Admin)'!W19</f>
        <v>NULL</v>
      </c>
      <c r="X19" s="123" t="str">
        <f>'Input - RCAControl (Admin)'!X19</f>
        <v>NULL</v>
      </c>
      <c r="Y19" s="123" t="str">
        <f>'Input - RCAControl (Admin)'!Y19</f>
        <v>NULL</v>
      </c>
      <c r="Z19" s="123" t="str">
        <f>'Input - RCAControl (Admin)'!Z19</f>
        <v>NULL</v>
      </c>
      <c r="AA19" s="123" t="str">
        <f>'Input - RCAControl (Admin)'!AA19</f>
        <v>NULL</v>
      </c>
      <c r="AB19" s="123" t="str">
        <f>'Input - RCAControl (Admin)'!AB19</f>
        <v>NULL</v>
      </c>
      <c r="AC19" s="123" t="str">
        <f>'Input - RCAControl (Admin)'!AC19</f>
        <v>NULL</v>
      </c>
      <c r="AD19" s="123" t="str">
        <f>'Input - RCAControl (Admin)'!AD19</f>
        <v>NULL</v>
      </c>
      <c r="AE19" s="123" t="str">
        <f>'Input - RCAControl (Admin)'!AE19</f>
        <v>NULL</v>
      </c>
      <c r="AF19" s="123" t="str">
        <f>'Input - RCAControl (Admin)'!AF19</f>
        <v>NULL</v>
      </c>
      <c r="AG19" s="123" t="str">
        <f>'Input - RCAControl (Admin)'!AG19</f>
        <v>1;1;2;3;3</v>
      </c>
      <c r="AH19" s="123" t="str">
        <f>'Input - RCAControl (Admin)'!AH19</f>
        <v>NULL</v>
      </c>
      <c r="AI19" s="123" t="str">
        <f>'Input - RCAControl (Admin)'!AI19</f>
        <v>NULL</v>
      </c>
      <c r="AJ19" s="123" t="str">
        <f>'Input - RCAControl (Admin)'!AJ19</f>
        <v>NULL</v>
      </c>
      <c r="AK19" s="123" t="str">
        <f>'Input - RCAControl (Admin)'!AK19</f>
        <v>1;1;2;3;3</v>
      </c>
      <c r="AL19" s="123" t="str">
        <f>'Input - RCAControl (Admin)'!AL19</f>
        <v>NULL</v>
      </c>
      <c r="AM19" s="123" t="str">
        <f>'Input - RCAControl (Admin)'!AM19</f>
        <v>NULL</v>
      </c>
      <c r="AN19" s="123" t="str">
        <f>'Input - RCAControl (Admin)'!AN19</f>
        <v>NULL</v>
      </c>
      <c r="AO19" s="123" t="str">
        <f>'Input - RCAControl (Admin)'!AO19</f>
        <v>NULL</v>
      </c>
      <c r="AP19" s="123" t="str">
        <f>'Input - RCAControl (Admin)'!AP19</f>
        <v>NULL</v>
      </c>
      <c r="AQ19" s="123" t="str">
        <f>'Input - RCAControl (Admin)'!AQ19</f>
        <v>NULL</v>
      </c>
      <c r="AR19" s="31"/>
      <c r="AS19" s="122" t="e" cm="1">
        <f t="array" ref="AS19">IF(MAX(VALUE(MID(IF(G19:AQ19= I_RCAScoring_NULL_REF,"0;0;0;0;0",G19:AQ19),1+ 2*(C_RCA_RiskScores-1),1)))=0,"No bands",MAX(VALUE(MID(IF(G19:AQ19= I_RCAScoring_NULL_REF,"0;0;0;0;0",G19:AQ19),1+ 2*(C_RCA_RiskScores-1),1))))</f>
        <v>#VALUE!</v>
      </c>
      <c r="AT19" s="122" t="str">
        <f t="shared" si="0"/>
        <v>No band selected</v>
      </c>
      <c r="AU19" s="6"/>
      <c r="AV19" s="38"/>
      <c r="AW19" s="6"/>
      <c r="AX19" s="455">
        <f t="shared" si="2"/>
        <v>0</v>
      </c>
    </row>
    <row r="20" spans="1:50" ht="30" customHeight="1" x14ac:dyDescent="0.35">
      <c r="A20" s="48">
        <f t="shared" si="1"/>
        <v>0</v>
      </c>
      <c r="B20" s="31"/>
      <c r="C20" s="448">
        <f t="shared" si="3"/>
        <v>10</v>
      </c>
      <c r="D20" s="122" t="str" cm="1">
        <f t="array" ref="D20">IF(ISERROR(INDEX(I_LoE_Hierachy_L1Name,_xlfn.XMATCH(E20,I_LoE_Hierachy_L2Name,0))),"",INDEX(I_LoE_Hierachy_L1Name,_xlfn.XMATCH(E20,I_LoE_Hierachy_L2Name,0)))</f>
        <v>Is the approach to managing the requirement set and solution acceptance suitably defined?</v>
      </c>
      <c r="E20" s="122" t="str">
        <v>Is there evidence of a suitable plan for consideration of integration/interoperability with all other relevant capabilities?</v>
      </c>
      <c r="F20" s="31"/>
      <c r="G20" s="123" t="str">
        <f>'Input - RCAControl (Admin)'!G20</f>
        <v>NULL</v>
      </c>
      <c r="H20" s="123" t="str">
        <f>'Input - RCAControl (Admin)'!H20</f>
        <v>NULL</v>
      </c>
      <c r="I20" s="123" t="str">
        <f>'Input - RCAControl (Admin)'!I20</f>
        <v>NULL</v>
      </c>
      <c r="J20" s="123" t="str">
        <f>'Input - RCAControl (Admin)'!J20</f>
        <v>1;1;2;3;3</v>
      </c>
      <c r="K20" s="123" t="str">
        <f>'Input - RCAControl (Admin)'!K20</f>
        <v>NULL</v>
      </c>
      <c r="L20" s="123" t="str">
        <f>'Input - RCAControl (Admin)'!L20</f>
        <v>NULL</v>
      </c>
      <c r="M20" s="123" t="str">
        <f>'Input - RCAControl (Admin)'!M20</f>
        <v>NULL</v>
      </c>
      <c r="N20" s="123" t="str">
        <f>'Input - RCAControl (Admin)'!N20</f>
        <v>NULL</v>
      </c>
      <c r="O20" s="123" t="str">
        <f>'Input - RCAControl (Admin)'!O20</f>
        <v>NULL</v>
      </c>
      <c r="P20" s="123" t="str">
        <f>'Input - RCAControl (Admin)'!P20</f>
        <v>NULL</v>
      </c>
      <c r="Q20" s="123" t="str">
        <f>'Input - RCAControl (Admin)'!Q20</f>
        <v>NULL</v>
      </c>
      <c r="R20" s="123" t="str">
        <f>'Input - RCAControl (Admin)'!R20</f>
        <v>NULL</v>
      </c>
      <c r="S20" s="123" t="str">
        <f>'Input - RCAControl (Admin)'!S20</f>
        <v>NULL</v>
      </c>
      <c r="T20" s="123" t="str">
        <f>'Input - RCAControl (Admin)'!T20</f>
        <v>NULL</v>
      </c>
      <c r="U20" s="123" t="str">
        <f>'Input - RCAControl (Admin)'!U20</f>
        <v>NULL</v>
      </c>
      <c r="V20" s="123" t="str">
        <f>'Input - RCAControl (Admin)'!V20</f>
        <v>NULL</v>
      </c>
      <c r="W20" s="123" t="str">
        <f>'Input - RCAControl (Admin)'!W20</f>
        <v>NULL</v>
      </c>
      <c r="X20" s="123" t="str">
        <f>'Input - RCAControl (Admin)'!X20</f>
        <v>NULL</v>
      </c>
      <c r="Y20" s="123" t="str">
        <f>'Input - RCAControl (Admin)'!Y20</f>
        <v>NULL</v>
      </c>
      <c r="Z20" s="123" t="str">
        <f>'Input - RCAControl (Admin)'!Z20</f>
        <v>NULL</v>
      </c>
      <c r="AA20" s="123" t="str">
        <f>'Input - RCAControl (Admin)'!AA20</f>
        <v>NULL</v>
      </c>
      <c r="AB20" s="123" t="str">
        <f>'Input - RCAControl (Admin)'!AB20</f>
        <v>NULL</v>
      </c>
      <c r="AC20" s="123" t="str">
        <f>'Input - RCAControl (Admin)'!AC20</f>
        <v>NULL</v>
      </c>
      <c r="AD20" s="123" t="str">
        <f>'Input - RCAControl (Admin)'!AD20</f>
        <v>NULL</v>
      </c>
      <c r="AE20" s="123" t="str">
        <f>'Input - RCAControl (Admin)'!AE20</f>
        <v>NULL</v>
      </c>
      <c r="AF20" s="123" t="str">
        <f>'Input - RCAControl (Admin)'!AF20</f>
        <v>NULL</v>
      </c>
      <c r="AG20" s="123" t="str">
        <f>'Input - RCAControl (Admin)'!AG20</f>
        <v>1;1;2;3;3</v>
      </c>
      <c r="AH20" s="123" t="str">
        <f>'Input - RCAControl (Admin)'!AH20</f>
        <v>NULL</v>
      </c>
      <c r="AI20" s="123" t="str">
        <f>'Input - RCAControl (Admin)'!AI20</f>
        <v>NULL</v>
      </c>
      <c r="AJ20" s="123" t="str">
        <f>'Input - RCAControl (Admin)'!AJ20</f>
        <v>NULL</v>
      </c>
      <c r="AK20" s="123" t="str">
        <f>'Input - RCAControl (Admin)'!AK20</f>
        <v>1;1;2;3;3</v>
      </c>
      <c r="AL20" s="123" t="str">
        <f>'Input - RCAControl (Admin)'!AL20</f>
        <v>NULL</v>
      </c>
      <c r="AM20" s="123" t="str">
        <f>'Input - RCAControl (Admin)'!AM20</f>
        <v>NULL</v>
      </c>
      <c r="AN20" s="123" t="str">
        <f>'Input - RCAControl (Admin)'!AN20</f>
        <v>NULL</v>
      </c>
      <c r="AO20" s="123" t="str">
        <f>'Input - RCAControl (Admin)'!AO20</f>
        <v>NULL</v>
      </c>
      <c r="AP20" s="123" t="str">
        <f>'Input - RCAControl (Admin)'!AP20</f>
        <v>NULL</v>
      </c>
      <c r="AQ20" s="123" t="str">
        <f>'Input - RCAControl (Admin)'!AQ20</f>
        <v>NULL</v>
      </c>
      <c r="AR20" s="31"/>
      <c r="AS20" s="122" t="e" cm="1">
        <f t="array" ref="AS20">IF(MAX(VALUE(MID(IF(G20:AQ20= I_RCAScoring_NULL_REF,"0;0;0;0;0",G20:AQ20),1+ 2*(C_RCA_RiskScores-1),1)))=0,"No bands",MAX(VALUE(MID(IF(G20:AQ20= I_RCAScoring_NULL_REF,"0;0;0;0;0",G20:AQ20),1+ 2*(C_RCA_RiskScores-1),1))))</f>
        <v>#VALUE!</v>
      </c>
      <c r="AT20" s="122" t="str">
        <f t="shared" si="0"/>
        <v>No band selected</v>
      </c>
      <c r="AU20" s="6"/>
      <c r="AV20" s="38"/>
      <c r="AW20" s="6"/>
      <c r="AX20" s="455">
        <f t="shared" si="2"/>
        <v>0</v>
      </c>
    </row>
    <row r="21" spans="1:50" ht="30" customHeight="1" x14ac:dyDescent="0.35">
      <c r="A21" s="48">
        <f t="shared" si="1"/>
        <v>0</v>
      </c>
      <c r="B21" s="31"/>
      <c r="C21" s="448">
        <f t="shared" si="3"/>
        <v>11</v>
      </c>
      <c r="D21" s="122" t="str" cm="1">
        <f t="array" ref="D21">IF(ISERROR(INDEX(I_LoE_Hierachy_L1Name,_xlfn.XMATCH(E21,I_LoE_Hierachy_L2Name,0))),"",INDEX(I_LoE_Hierachy_L1Name,_xlfn.XMATCH(E21,I_LoE_Hierachy_L2Name,0)))</f>
        <v>Is the approach to managing the requirement set and solution acceptance suitably defined?</v>
      </c>
      <c r="E21" s="122" t="str">
        <v>Is there evidence of Multi-domain Integration having been considered?</v>
      </c>
      <c r="F21" s="31"/>
      <c r="G21" s="123" t="str">
        <f>'Input - RCAControl (Admin)'!G21</f>
        <v>NULL</v>
      </c>
      <c r="H21" s="123" t="str">
        <f>'Input - RCAControl (Admin)'!H21</f>
        <v>NULL</v>
      </c>
      <c r="I21" s="123" t="str">
        <f>'Input - RCAControl (Admin)'!I21</f>
        <v>NULL</v>
      </c>
      <c r="J21" s="123" t="str">
        <f>'Input - RCAControl (Admin)'!J21</f>
        <v>1;1;2;3;3</v>
      </c>
      <c r="K21" s="123" t="str">
        <f>'Input - RCAControl (Admin)'!K21</f>
        <v>NULL</v>
      </c>
      <c r="L21" s="123" t="str">
        <f>'Input - RCAControl (Admin)'!L21</f>
        <v>NULL</v>
      </c>
      <c r="M21" s="123" t="str">
        <f>'Input - RCAControl (Admin)'!M21</f>
        <v>NULL</v>
      </c>
      <c r="N21" s="123" t="str">
        <f>'Input - RCAControl (Admin)'!N21</f>
        <v>NULL</v>
      </c>
      <c r="O21" s="123" t="str">
        <f>'Input - RCAControl (Admin)'!O21</f>
        <v>NULL</v>
      </c>
      <c r="P21" s="123" t="str">
        <f>'Input - RCAControl (Admin)'!P21</f>
        <v>NULL</v>
      </c>
      <c r="Q21" s="123" t="str">
        <f>'Input - RCAControl (Admin)'!Q21</f>
        <v>NULL</v>
      </c>
      <c r="R21" s="123" t="str">
        <f>'Input - RCAControl (Admin)'!R21</f>
        <v>NULL</v>
      </c>
      <c r="S21" s="123" t="str">
        <f>'Input - RCAControl (Admin)'!S21</f>
        <v>NULL</v>
      </c>
      <c r="T21" s="123" t="str">
        <f>'Input - RCAControl (Admin)'!T21</f>
        <v>NULL</v>
      </c>
      <c r="U21" s="123" t="str">
        <f>'Input - RCAControl (Admin)'!U21</f>
        <v>NULL</v>
      </c>
      <c r="V21" s="123" t="str">
        <f>'Input - RCAControl (Admin)'!V21</f>
        <v>NULL</v>
      </c>
      <c r="W21" s="123" t="str">
        <f>'Input - RCAControl (Admin)'!W21</f>
        <v>NULL</v>
      </c>
      <c r="X21" s="123" t="str">
        <f>'Input - RCAControl (Admin)'!X21</f>
        <v>NULL</v>
      </c>
      <c r="Y21" s="123" t="str">
        <f>'Input - RCAControl (Admin)'!Y21</f>
        <v>NULL</v>
      </c>
      <c r="Z21" s="123" t="str">
        <f>'Input - RCAControl (Admin)'!Z21</f>
        <v>NULL</v>
      </c>
      <c r="AA21" s="123" t="str">
        <f>'Input - RCAControl (Admin)'!AA21</f>
        <v>NULL</v>
      </c>
      <c r="AB21" s="123" t="str">
        <f>'Input - RCAControl (Admin)'!AB21</f>
        <v>NULL</v>
      </c>
      <c r="AC21" s="123" t="str">
        <f>'Input - RCAControl (Admin)'!AC21</f>
        <v>NULL</v>
      </c>
      <c r="AD21" s="123" t="str">
        <f>'Input - RCAControl (Admin)'!AD21</f>
        <v>NULL</v>
      </c>
      <c r="AE21" s="123" t="str">
        <f>'Input - RCAControl (Admin)'!AE21</f>
        <v>NULL</v>
      </c>
      <c r="AF21" s="123" t="str">
        <f>'Input - RCAControl (Admin)'!AF21</f>
        <v>NULL</v>
      </c>
      <c r="AG21" s="123" t="str">
        <f>'Input - RCAControl (Admin)'!AG21</f>
        <v>1;1;2;3;3</v>
      </c>
      <c r="AH21" s="123" t="str">
        <f>'Input - RCAControl (Admin)'!AH21</f>
        <v>NULL</v>
      </c>
      <c r="AI21" s="123" t="str">
        <f>'Input - RCAControl (Admin)'!AI21</f>
        <v>NULL</v>
      </c>
      <c r="AJ21" s="123" t="str">
        <f>'Input - RCAControl (Admin)'!AJ21</f>
        <v>NULL</v>
      </c>
      <c r="AK21" s="123" t="str">
        <f>'Input - RCAControl (Admin)'!AK21</f>
        <v>1;1;2;3;3</v>
      </c>
      <c r="AL21" s="123" t="str">
        <f>'Input - RCAControl (Admin)'!AL21</f>
        <v>NULL</v>
      </c>
      <c r="AM21" s="123" t="str">
        <f>'Input - RCAControl (Admin)'!AM21</f>
        <v>NULL</v>
      </c>
      <c r="AN21" s="123" t="str">
        <f>'Input - RCAControl (Admin)'!AN21</f>
        <v>NULL</v>
      </c>
      <c r="AO21" s="123" t="str">
        <f>'Input - RCAControl (Admin)'!AO21</f>
        <v>NULL</v>
      </c>
      <c r="AP21" s="123" t="str">
        <f>'Input - RCAControl (Admin)'!AP21</f>
        <v>NULL</v>
      </c>
      <c r="AQ21" s="123" t="str">
        <f>'Input - RCAControl (Admin)'!AQ21</f>
        <v>NULL</v>
      </c>
      <c r="AR21" s="31"/>
      <c r="AS21" s="122" t="e" cm="1">
        <f t="array" ref="AS21">IF(MAX(VALUE(MID(IF(G21:AQ21= I_RCAScoring_NULL_REF,"0;0;0;0;0",G21:AQ21),1+ 2*(C_RCA_RiskScores-1),1)))=0,"No bands",MAX(VALUE(MID(IF(G21:AQ21= I_RCAScoring_NULL_REF,"0;0;0;0;0",G21:AQ21),1+ 2*(C_RCA_RiskScores-1),1))))</f>
        <v>#VALUE!</v>
      </c>
      <c r="AT21" s="122" t="str">
        <f t="shared" si="0"/>
        <v>No band selected</v>
      </c>
      <c r="AU21" s="6"/>
      <c r="AV21" s="38"/>
      <c r="AW21" s="6"/>
      <c r="AX21" s="455">
        <f t="shared" si="2"/>
        <v>0</v>
      </c>
    </row>
    <row r="22" spans="1:50" ht="30" customHeight="1" x14ac:dyDescent="0.35">
      <c r="A22" s="48">
        <f t="shared" si="1"/>
        <v>0</v>
      </c>
      <c r="B22" s="31"/>
      <c r="C22" s="448">
        <f t="shared" si="3"/>
        <v>12</v>
      </c>
      <c r="D22" s="122" t="str" cm="1">
        <f t="array" ref="D22">IF(ISERROR(INDEX(I_LoE_Hierachy_L1Name,_xlfn.XMATCH(E22,I_LoE_Hierachy_L2Name,0))),"",INDEX(I_LoE_Hierachy_L1Name,_xlfn.XMATCH(E22,I_LoE_Hierachy_L2Name,0)))</f>
        <v>Is the approach to managing the requirement set and solution acceptance suitably defined?</v>
      </c>
      <c r="E22" s="122" t="str">
        <v>Is there evidence of requirements management being subject to a risk review and any risks identified having been recorded and accepted?</v>
      </c>
      <c r="F22" s="31"/>
      <c r="G22" s="123" t="str">
        <f>'Input - RCAControl (Admin)'!G22</f>
        <v>NULL</v>
      </c>
      <c r="H22" s="123" t="str">
        <f>'Input - RCAControl (Admin)'!H22</f>
        <v>NULL</v>
      </c>
      <c r="I22" s="123" t="str">
        <f>'Input - RCAControl (Admin)'!I22</f>
        <v>NULL</v>
      </c>
      <c r="J22" s="123" t="str">
        <f>'Input - RCAControl (Admin)'!J22</f>
        <v>1;1;2;3;3</v>
      </c>
      <c r="K22" s="123" t="str">
        <f>'Input - RCAControl (Admin)'!K22</f>
        <v>NULL</v>
      </c>
      <c r="L22" s="123" t="str">
        <f>'Input - RCAControl (Admin)'!L22</f>
        <v>NULL</v>
      </c>
      <c r="M22" s="123" t="str">
        <f>'Input - RCAControl (Admin)'!M22</f>
        <v>NULL</v>
      </c>
      <c r="N22" s="123" t="str">
        <f>'Input - RCAControl (Admin)'!N22</f>
        <v>NULL</v>
      </c>
      <c r="O22" s="123" t="str">
        <f>'Input - RCAControl (Admin)'!O22</f>
        <v>NULL</v>
      </c>
      <c r="P22" s="123" t="str">
        <f>'Input - RCAControl (Admin)'!P22</f>
        <v>NULL</v>
      </c>
      <c r="Q22" s="123" t="str">
        <f>'Input - RCAControl (Admin)'!Q22</f>
        <v>NULL</v>
      </c>
      <c r="R22" s="123" t="str">
        <f>'Input - RCAControl (Admin)'!R22</f>
        <v>NULL</v>
      </c>
      <c r="S22" s="123" t="str">
        <f>'Input - RCAControl (Admin)'!S22</f>
        <v>NULL</v>
      </c>
      <c r="T22" s="123" t="str">
        <f>'Input - RCAControl (Admin)'!T22</f>
        <v>NULL</v>
      </c>
      <c r="U22" s="123" t="str">
        <f>'Input - RCAControl (Admin)'!U22</f>
        <v>NULL</v>
      </c>
      <c r="V22" s="123" t="str">
        <f>'Input - RCAControl (Admin)'!V22</f>
        <v>NULL</v>
      </c>
      <c r="W22" s="123" t="str">
        <f>'Input - RCAControl (Admin)'!W22</f>
        <v>NULL</v>
      </c>
      <c r="X22" s="123" t="str">
        <f>'Input - RCAControl (Admin)'!X22</f>
        <v>NULL</v>
      </c>
      <c r="Y22" s="123" t="str">
        <f>'Input - RCAControl (Admin)'!Y22</f>
        <v>NULL</v>
      </c>
      <c r="Z22" s="123" t="str">
        <f>'Input - RCAControl (Admin)'!Z22</f>
        <v>NULL</v>
      </c>
      <c r="AA22" s="123" t="str">
        <f>'Input - RCAControl (Admin)'!AA22</f>
        <v>NULL</v>
      </c>
      <c r="AB22" s="123" t="str">
        <f>'Input - RCAControl (Admin)'!AB22</f>
        <v>NULL</v>
      </c>
      <c r="AC22" s="123" t="str">
        <f>'Input - RCAControl (Admin)'!AC22</f>
        <v>NULL</v>
      </c>
      <c r="AD22" s="123" t="str">
        <f>'Input - RCAControl (Admin)'!AD22</f>
        <v>NULL</v>
      </c>
      <c r="AE22" s="123" t="str">
        <f>'Input - RCAControl (Admin)'!AE22</f>
        <v>NULL</v>
      </c>
      <c r="AF22" s="123" t="str">
        <f>'Input - RCAControl (Admin)'!AF22</f>
        <v>NULL</v>
      </c>
      <c r="AG22" s="123" t="str">
        <f>'Input - RCAControl (Admin)'!AG22</f>
        <v>1;1;2;3;3</v>
      </c>
      <c r="AH22" s="123" t="str">
        <f>'Input - RCAControl (Admin)'!AH22</f>
        <v>NULL</v>
      </c>
      <c r="AI22" s="123" t="str">
        <f>'Input - RCAControl (Admin)'!AI22</f>
        <v>NULL</v>
      </c>
      <c r="AJ22" s="123" t="str">
        <f>'Input - RCAControl (Admin)'!AJ22</f>
        <v>NULL</v>
      </c>
      <c r="AK22" s="123" t="str">
        <f>'Input - RCAControl (Admin)'!AK22</f>
        <v>1;1;2;3;3</v>
      </c>
      <c r="AL22" s="123" t="str">
        <f>'Input - RCAControl (Admin)'!AL22</f>
        <v>NULL</v>
      </c>
      <c r="AM22" s="123" t="str">
        <f>'Input - RCAControl (Admin)'!AM22</f>
        <v>NULL</v>
      </c>
      <c r="AN22" s="123" t="str">
        <f>'Input - RCAControl (Admin)'!AN22</f>
        <v>NULL</v>
      </c>
      <c r="AO22" s="123" t="str">
        <f>'Input - RCAControl (Admin)'!AO22</f>
        <v>NULL</v>
      </c>
      <c r="AP22" s="123" t="str">
        <f>'Input - RCAControl (Admin)'!AP22</f>
        <v>NULL</v>
      </c>
      <c r="AQ22" s="123" t="str">
        <f>'Input - RCAControl (Admin)'!AQ22</f>
        <v>NULL</v>
      </c>
      <c r="AR22" s="31"/>
      <c r="AS22" s="122" t="e" cm="1">
        <f t="array" ref="AS22">IF(MAX(VALUE(MID(IF(G22:AQ22= I_RCAScoring_NULL_REF,"0;0;0;0;0",G22:AQ22),1+ 2*(C_RCA_RiskScores-1),1)))=0,"No bands",MAX(VALUE(MID(IF(G22:AQ22= I_RCAScoring_NULL_REF,"0;0;0;0;0",G22:AQ22),1+ 2*(C_RCA_RiskScores-1),1))))</f>
        <v>#VALUE!</v>
      </c>
      <c r="AT22" s="122" t="str">
        <f t="shared" si="0"/>
        <v>No band selected</v>
      </c>
      <c r="AU22" s="6"/>
      <c r="AV22" s="38"/>
      <c r="AW22" s="6"/>
      <c r="AX22" s="455">
        <f t="shared" si="2"/>
        <v>0</v>
      </c>
    </row>
    <row r="23" spans="1:50" ht="30" customHeight="1" x14ac:dyDescent="0.35">
      <c r="A23" s="48">
        <f t="shared" si="1"/>
        <v>0</v>
      </c>
      <c r="B23" s="31"/>
      <c r="C23" s="448">
        <f t="shared" si="3"/>
        <v>13</v>
      </c>
      <c r="D23" s="122" t="str" cm="1">
        <f t="array" ref="D23">IF(ISERROR(INDEX(I_LoE_Hierachy_L1Name,_xlfn.XMATCH(E23,I_LoE_Hierachy_L2Name,0))),"",INDEX(I_LoE_Hierachy_L1Name,_xlfn.XMATCH(E23,I_LoE_Hierachy_L2Name,0)))</f>
        <v>Is there evidence that sufficient military capability and/or business capability (inc. Transformation) context is in place to support requirement set development?</v>
      </c>
      <c r="E23" s="122" t="str">
        <v xml:space="preserve">For military capability, is there sufficient evidence to demonstrate what part the military capability to be delivered will play in the Concept of Operations (CONOPS) or its equivalent. </v>
      </c>
      <c r="F23" s="31"/>
      <c r="G23" s="123" t="str">
        <f>'Input - RCAControl (Admin)'!G23</f>
        <v>NULL</v>
      </c>
      <c r="H23" s="123" t="str">
        <f>'Input - RCAControl (Admin)'!H23</f>
        <v>NULL</v>
      </c>
      <c r="I23" s="123" t="str">
        <f>'Input - RCAControl (Admin)'!I23</f>
        <v>1;1;2;3;3</v>
      </c>
      <c r="J23" s="123" t="str">
        <f>'Input - RCAControl (Admin)'!J23</f>
        <v>NULL</v>
      </c>
      <c r="K23" s="123" t="str">
        <f>'Input - RCAControl (Admin)'!K23</f>
        <v>NULL</v>
      </c>
      <c r="L23" s="123" t="str">
        <f>'Input - RCAControl (Admin)'!L23</f>
        <v>NULL</v>
      </c>
      <c r="M23" s="123" t="str">
        <f>'Input - RCAControl (Admin)'!M23</f>
        <v>NULL</v>
      </c>
      <c r="N23" s="123" t="str">
        <f>'Input - RCAControl (Admin)'!N23</f>
        <v>NULL</v>
      </c>
      <c r="O23" s="123" t="str">
        <f>'Input - RCAControl (Admin)'!O23</f>
        <v>NULL</v>
      </c>
      <c r="P23" s="123" t="str">
        <f>'Input - RCAControl (Admin)'!P23</f>
        <v>NULL</v>
      </c>
      <c r="Q23" s="123" t="str">
        <f>'Input - RCAControl (Admin)'!Q23</f>
        <v>NULL</v>
      </c>
      <c r="R23" s="123" t="str">
        <f>'Input - RCAControl (Admin)'!R23</f>
        <v>NULL</v>
      </c>
      <c r="S23" s="123" t="str">
        <f>'Input - RCAControl (Admin)'!S23</f>
        <v>NULL</v>
      </c>
      <c r="T23" s="123" t="str">
        <f>'Input - RCAControl (Admin)'!T23</f>
        <v>NULL</v>
      </c>
      <c r="U23" s="123" t="str">
        <f>'Input - RCAControl (Admin)'!U23</f>
        <v>NULL</v>
      </c>
      <c r="V23" s="123" t="str">
        <f>'Input - RCAControl (Admin)'!V23</f>
        <v>NULL</v>
      </c>
      <c r="W23" s="123" t="str">
        <f>'Input - RCAControl (Admin)'!W23</f>
        <v>NULL</v>
      </c>
      <c r="X23" s="123" t="str">
        <f>'Input - RCAControl (Admin)'!X23</f>
        <v>NULL</v>
      </c>
      <c r="Y23" s="123" t="str">
        <f>'Input - RCAControl (Admin)'!Y23</f>
        <v>NULL</v>
      </c>
      <c r="Z23" s="123" t="str">
        <f>'Input - RCAControl (Admin)'!Z23</f>
        <v>NULL</v>
      </c>
      <c r="AA23" s="123" t="str">
        <f>'Input - RCAControl (Admin)'!AA23</f>
        <v>1;1;2;3;3</v>
      </c>
      <c r="AB23" s="123" t="str">
        <f>'Input - RCAControl (Admin)'!AB23</f>
        <v>NULL</v>
      </c>
      <c r="AC23" s="123" t="str">
        <f>'Input - RCAControl (Admin)'!AC23</f>
        <v>NULL</v>
      </c>
      <c r="AD23" s="123" t="str">
        <f>'Input - RCAControl (Admin)'!AD23</f>
        <v>NULL</v>
      </c>
      <c r="AE23" s="123" t="str">
        <f>'Input - RCAControl (Admin)'!AE23</f>
        <v>NULL</v>
      </c>
      <c r="AF23" s="123" t="str">
        <f>'Input - RCAControl (Admin)'!AF23</f>
        <v>NULL</v>
      </c>
      <c r="AG23" s="123" t="str">
        <f>'Input - RCAControl (Admin)'!AG23</f>
        <v>NULL</v>
      </c>
      <c r="AH23" s="123" t="str">
        <f>'Input - RCAControl (Admin)'!AH23</f>
        <v>NULL</v>
      </c>
      <c r="AI23" s="123" t="str">
        <f>'Input - RCAControl (Admin)'!AI23</f>
        <v>NULL</v>
      </c>
      <c r="AJ23" s="123" t="str">
        <f>'Input - RCAControl (Admin)'!AJ23</f>
        <v>NULL</v>
      </c>
      <c r="AK23" s="123" t="str">
        <f>'Input - RCAControl (Admin)'!AK23</f>
        <v>NULL</v>
      </c>
      <c r="AL23" s="123" t="str">
        <f>'Input - RCAControl (Admin)'!AL23</f>
        <v>NULL</v>
      </c>
      <c r="AM23" s="123" t="str">
        <f>'Input - RCAControl (Admin)'!AM23</f>
        <v>NULL</v>
      </c>
      <c r="AN23" s="123" t="str">
        <f>'Input - RCAControl (Admin)'!AN23</f>
        <v>NULL</v>
      </c>
      <c r="AO23" s="123" t="str">
        <f>'Input - RCAControl (Admin)'!AO23</f>
        <v>NULL</v>
      </c>
      <c r="AP23" s="123" t="str">
        <f>'Input - RCAControl (Admin)'!AP23</f>
        <v>NULL</v>
      </c>
      <c r="AQ23" s="123" t="str">
        <f>'Input - RCAControl (Admin)'!AQ23</f>
        <v>NULL</v>
      </c>
      <c r="AR23" s="31"/>
      <c r="AS23" s="122" t="e" cm="1">
        <f t="array" ref="AS23">IF(MAX(VALUE(MID(IF(G23:AQ23= I_RCAScoring_NULL_REF,"0;0;0;0;0",G23:AQ23),1+ 2*(C_RCA_RiskScores-1),1)))=0,"No bands",MAX(VALUE(MID(IF(G23:AQ23= I_RCAScoring_NULL_REF,"0;0;0;0;0",G23:AQ23),1+ 2*(C_RCA_RiskScores-1),1))))</f>
        <v>#VALUE!</v>
      </c>
      <c r="AT23" s="122" t="str">
        <f t="shared" si="0"/>
        <v>No band selected</v>
      </c>
      <c r="AU23" s="6"/>
      <c r="AV23" s="38"/>
      <c r="AW23" s="6"/>
      <c r="AX23" s="455">
        <f t="shared" si="2"/>
        <v>0</v>
      </c>
    </row>
    <row r="24" spans="1:50" ht="30" customHeight="1" x14ac:dyDescent="0.35">
      <c r="A24" s="48">
        <f t="shared" si="1"/>
        <v>0</v>
      </c>
      <c r="B24" s="31"/>
      <c r="C24" s="448">
        <f t="shared" si="3"/>
        <v>14</v>
      </c>
      <c r="D24" s="122" t="str" cm="1">
        <f t="array" ref="D24">IF(ISERROR(INDEX(I_LoE_Hierachy_L1Name,_xlfn.XMATCH(E24,I_LoE_Hierachy_L2Name,0))),"",INDEX(I_LoE_Hierachy_L1Name,_xlfn.XMATCH(E24,I_LoE_Hierachy_L2Name,0)))</f>
        <v>Is there evidence that sufficient military capability and/or business capability (inc. Transformation) context is in place to support requirement set development?</v>
      </c>
      <c r="E24" s="122" t="str">
        <v>For business capability, is there sufficient evidence to demonstrate what part the business capability will play in wider Departmental/Government delivery.</v>
      </c>
      <c r="F24" s="31"/>
      <c r="G24" s="123" t="str">
        <f>'Input - RCAControl (Admin)'!G24</f>
        <v>NULL</v>
      </c>
      <c r="H24" s="123" t="str">
        <f>'Input - RCAControl (Admin)'!H24</f>
        <v>NULL</v>
      </c>
      <c r="I24" s="123" t="str">
        <f>'Input - RCAControl (Admin)'!I24</f>
        <v>1;1;2;3;3</v>
      </c>
      <c r="J24" s="123" t="str">
        <f>'Input - RCAControl (Admin)'!J24</f>
        <v>NULL</v>
      </c>
      <c r="K24" s="123" t="str">
        <f>'Input - RCAControl (Admin)'!K24</f>
        <v>NULL</v>
      </c>
      <c r="L24" s="123" t="str">
        <f>'Input - RCAControl (Admin)'!L24</f>
        <v>NULL</v>
      </c>
      <c r="M24" s="123" t="str">
        <f>'Input - RCAControl (Admin)'!M24</f>
        <v>NULL</v>
      </c>
      <c r="N24" s="123" t="str">
        <f>'Input - RCAControl (Admin)'!N24</f>
        <v>NULL</v>
      </c>
      <c r="O24" s="123" t="str">
        <f>'Input - RCAControl (Admin)'!O24</f>
        <v>NULL</v>
      </c>
      <c r="P24" s="123" t="str">
        <f>'Input - RCAControl (Admin)'!P24</f>
        <v>NULL</v>
      </c>
      <c r="Q24" s="123" t="str">
        <f>'Input - RCAControl (Admin)'!Q24</f>
        <v>NULL</v>
      </c>
      <c r="R24" s="123" t="str">
        <f>'Input - RCAControl (Admin)'!R24</f>
        <v>NULL</v>
      </c>
      <c r="S24" s="123" t="str">
        <f>'Input - RCAControl (Admin)'!S24</f>
        <v>NULL</v>
      </c>
      <c r="T24" s="123" t="str">
        <f>'Input - RCAControl (Admin)'!T24</f>
        <v>NULL</v>
      </c>
      <c r="U24" s="123" t="str">
        <f>'Input - RCAControl (Admin)'!U24</f>
        <v>NULL</v>
      </c>
      <c r="V24" s="123" t="str">
        <f>'Input - RCAControl (Admin)'!V24</f>
        <v>NULL</v>
      </c>
      <c r="W24" s="123" t="str">
        <f>'Input - RCAControl (Admin)'!W24</f>
        <v>NULL</v>
      </c>
      <c r="X24" s="123" t="str">
        <f>'Input - RCAControl (Admin)'!X24</f>
        <v>NULL</v>
      </c>
      <c r="Y24" s="123" t="str">
        <f>'Input - RCAControl (Admin)'!Y24</f>
        <v>NULL</v>
      </c>
      <c r="Z24" s="123" t="str">
        <f>'Input - RCAControl (Admin)'!Z24</f>
        <v>NULL</v>
      </c>
      <c r="AA24" s="123" t="str">
        <f>'Input - RCAControl (Admin)'!AA24</f>
        <v>1;1;2;3;3</v>
      </c>
      <c r="AB24" s="123" t="str">
        <f>'Input - RCAControl (Admin)'!AB24</f>
        <v>NULL</v>
      </c>
      <c r="AC24" s="123" t="str">
        <f>'Input - RCAControl (Admin)'!AC24</f>
        <v>NULL</v>
      </c>
      <c r="AD24" s="123" t="str">
        <f>'Input - RCAControl (Admin)'!AD24</f>
        <v>NULL</v>
      </c>
      <c r="AE24" s="123" t="str">
        <f>'Input - RCAControl (Admin)'!AE24</f>
        <v>NULL</v>
      </c>
      <c r="AF24" s="123" t="str">
        <f>'Input - RCAControl (Admin)'!AF24</f>
        <v>NULL</v>
      </c>
      <c r="AG24" s="123" t="str">
        <f>'Input - RCAControl (Admin)'!AG24</f>
        <v>NULL</v>
      </c>
      <c r="AH24" s="123" t="str">
        <f>'Input - RCAControl (Admin)'!AH24</f>
        <v>NULL</v>
      </c>
      <c r="AI24" s="123" t="str">
        <f>'Input - RCAControl (Admin)'!AI24</f>
        <v>NULL</v>
      </c>
      <c r="AJ24" s="123" t="str">
        <f>'Input - RCAControl (Admin)'!AJ24</f>
        <v>NULL</v>
      </c>
      <c r="AK24" s="123" t="str">
        <f>'Input - RCAControl (Admin)'!AK24</f>
        <v>NULL</v>
      </c>
      <c r="AL24" s="123" t="str">
        <f>'Input - RCAControl (Admin)'!AL24</f>
        <v>NULL</v>
      </c>
      <c r="AM24" s="123" t="str">
        <f>'Input - RCAControl (Admin)'!AM24</f>
        <v>NULL</v>
      </c>
      <c r="AN24" s="123" t="str">
        <f>'Input - RCAControl (Admin)'!AN24</f>
        <v>NULL</v>
      </c>
      <c r="AO24" s="123" t="str">
        <f>'Input - RCAControl (Admin)'!AO24</f>
        <v>NULL</v>
      </c>
      <c r="AP24" s="123" t="str">
        <f>'Input - RCAControl (Admin)'!AP24</f>
        <v>NULL</v>
      </c>
      <c r="AQ24" s="123" t="str">
        <f>'Input - RCAControl (Admin)'!AQ24</f>
        <v>NULL</v>
      </c>
      <c r="AR24" s="31"/>
      <c r="AS24" s="122" t="e" cm="1">
        <f t="array" ref="AS24">IF(MAX(VALUE(MID(IF(G24:AQ24= I_RCAScoring_NULL_REF,"0;0;0;0;0",G24:AQ24),1+ 2*(C_RCA_RiskScores-1),1)))=0,"No bands",MAX(VALUE(MID(IF(G24:AQ24= I_RCAScoring_NULL_REF,"0;0;0;0;0",G24:AQ24),1+ 2*(C_RCA_RiskScores-1),1))))</f>
        <v>#VALUE!</v>
      </c>
      <c r="AT24" s="122" t="str">
        <f t="shared" si="0"/>
        <v>No band selected</v>
      </c>
      <c r="AU24" s="6"/>
      <c r="AV24" s="38"/>
      <c r="AW24" s="6"/>
      <c r="AX24" s="455">
        <f t="shared" si="2"/>
        <v>0</v>
      </c>
    </row>
    <row r="25" spans="1:50" ht="30" customHeight="1" x14ac:dyDescent="0.35">
      <c r="A25" s="48">
        <f t="shared" si="1"/>
        <v>0</v>
      </c>
      <c r="B25" s="31"/>
      <c r="C25" s="448">
        <f t="shared" si="3"/>
        <v>15</v>
      </c>
      <c r="D25" s="122" t="str" cm="1">
        <f t="array" ref="D25">IF(ISERROR(INDEX(I_LoE_Hierachy_L1Name,_xlfn.XMATCH(E25,I_LoE_Hierachy_L2Name,0))),"",INDEX(I_LoE_Hierachy_L1Name,_xlfn.XMATCH(E25,I_LoE_Hierachy_L2Name,0)))</f>
        <v>Is there evidence that sufficient military capability and/or business capability (inc. Transformation) context is in place to support requirement set development?</v>
      </c>
      <c r="E25" s="122" t="str">
        <v>For military capability, is there evidence that the Concept of Employment (CONEMP), or equivalent, is suitably mature to support the requirement set?</v>
      </c>
      <c r="F25" s="31"/>
      <c r="G25" s="123" t="str">
        <f>'Input - RCAControl (Admin)'!G25</f>
        <v>NULL</v>
      </c>
      <c r="H25" s="123" t="str">
        <f>'Input - RCAControl (Admin)'!H25</f>
        <v>NULL</v>
      </c>
      <c r="I25" s="123" t="str">
        <f>'Input - RCAControl (Admin)'!I25</f>
        <v>1;1;2;3;3</v>
      </c>
      <c r="J25" s="123" t="str">
        <f>'Input - RCAControl (Admin)'!J25</f>
        <v>NULL</v>
      </c>
      <c r="K25" s="123" t="str">
        <f>'Input - RCAControl (Admin)'!K25</f>
        <v>NULL</v>
      </c>
      <c r="L25" s="123" t="str">
        <f>'Input - RCAControl (Admin)'!L25</f>
        <v>NULL</v>
      </c>
      <c r="M25" s="123" t="str">
        <f>'Input - RCAControl (Admin)'!M25</f>
        <v>NULL</v>
      </c>
      <c r="N25" s="123" t="str">
        <f>'Input - RCAControl (Admin)'!N25</f>
        <v>NULL</v>
      </c>
      <c r="O25" s="123" t="str">
        <f>'Input - RCAControl (Admin)'!O25</f>
        <v>NULL</v>
      </c>
      <c r="P25" s="123" t="str">
        <f>'Input - RCAControl (Admin)'!P25</f>
        <v>NULL</v>
      </c>
      <c r="Q25" s="123" t="str">
        <f>'Input - RCAControl (Admin)'!Q25</f>
        <v>NULL</v>
      </c>
      <c r="R25" s="123" t="str">
        <f>'Input - RCAControl (Admin)'!R25</f>
        <v>NULL</v>
      </c>
      <c r="S25" s="123" t="str">
        <f>'Input - RCAControl (Admin)'!S25</f>
        <v>NULL</v>
      </c>
      <c r="T25" s="123" t="str">
        <f>'Input - RCAControl (Admin)'!T25</f>
        <v>NULL</v>
      </c>
      <c r="U25" s="123" t="str">
        <f>'Input - RCAControl (Admin)'!U25</f>
        <v>NULL</v>
      </c>
      <c r="V25" s="123" t="str">
        <f>'Input - RCAControl (Admin)'!V25</f>
        <v>NULL</v>
      </c>
      <c r="W25" s="123" t="str">
        <f>'Input - RCAControl (Admin)'!W25</f>
        <v>NULL</v>
      </c>
      <c r="X25" s="123" t="str">
        <f>'Input - RCAControl (Admin)'!X25</f>
        <v>NULL</v>
      </c>
      <c r="Y25" s="123" t="str">
        <f>'Input - RCAControl (Admin)'!Y25</f>
        <v>NULL</v>
      </c>
      <c r="Z25" s="123" t="str">
        <f>'Input - RCAControl (Admin)'!Z25</f>
        <v>NULL</v>
      </c>
      <c r="AA25" s="123" t="str">
        <f>'Input - RCAControl (Admin)'!AA25</f>
        <v>1;1;2;3;3</v>
      </c>
      <c r="AB25" s="123" t="str">
        <f>'Input - RCAControl (Admin)'!AB25</f>
        <v>NULL</v>
      </c>
      <c r="AC25" s="123" t="str">
        <f>'Input - RCAControl (Admin)'!AC25</f>
        <v>NULL</v>
      </c>
      <c r="AD25" s="123" t="str">
        <f>'Input - RCAControl (Admin)'!AD25</f>
        <v>NULL</v>
      </c>
      <c r="AE25" s="123" t="str">
        <f>'Input - RCAControl (Admin)'!AE25</f>
        <v>NULL</v>
      </c>
      <c r="AF25" s="123" t="str">
        <f>'Input - RCAControl (Admin)'!AF25</f>
        <v>NULL</v>
      </c>
      <c r="AG25" s="123" t="str">
        <f>'Input - RCAControl (Admin)'!AG25</f>
        <v>NULL</v>
      </c>
      <c r="AH25" s="123" t="str">
        <f>'Input - RCAControl (Admin)'!AH25</f>
        <v>NULL</v>
      </c>
      <c r="AI25" s="123" t="str">
        <f>'Input - RCAControl (Admin)'!AI25</f>
        <v>NULL</v>
      </c>
      <c r="AJ25" s="123" t="str">
        <f>'Input - RCAControl (Admin)'!AJ25</f>
        <v>NULL</v>
      </c>
      <c r="AK25" s="123" t="str">
        <f>'Input - RCAControl (Admin)'!AK25</f>
        <v>NULL</v>
      </c>
      <c r="AL25" s="123" t="str">
        <f>'Input - RCAControl (Admin)'!AL25</f>
        <v>NULL</v>
      </c>
      <c r="AM25" s="123" t="str">
        <f>'Input - RCAControl (Admin)'!AM25</f>
        <v>NULL</v>
      </c>
      <c r="AN25" s="123" t="str">
        <f>'Input - RCAControl (Admin)'!AN25</f>
        <v>NULL</v>
      </c>
      <c r="AO25" s="123" t="str">
        <f>'Input - RCAControl (Admin)'!AO25</f>
        <v>NULL</v>
      </c>
      <c r="AP25" s="123" t="str">
        <f>'Input - RCAControl (Admin)'!AP25</f>
        <v>NULL</v>
      </c>
      <c r="AQ25" s="123" t="str">
        <f>'Input - RCAControl (Admin)'!AQ25</f>
        <v>NULL</v>
      </c>
      <c r="AR25" s="31"/>
      <c r="AS25" s="122" t="e" cm="1">
        <f t="array" ref="AS25">IF(MAX(VALUE(MID(IF(G25:AQ25= I_RCAScoring_NULL_REF,"0;0;0;0;0",G25:AQ25),1+ 2*(C_RCA_RiskScores-1),1)))=0,"No bands",MAX(VALUE(MID(IF(G25:AQ25= I_RCAScoring_NULL_REF,"0;0;0;0;0",G25:AQ25),1+ 2*(C_RCA_RiskScores-1),1))))</f>
        <v>#VALUE!</v>
      </c>
      <c r="AT25" s="122" t="str">
        <f t="shared" si="0"/>
        <v>No band selected</v>
      </c>
      <c r="AU25" s="6"/>
      <c r="AV25" s="38"/>
      <c r="AW25" s="6"/>
      <c r="AX25" s="455">
        <f t="shared" si="2"/>
        <v>0</v>
      </c>
    </row>
    <row r="26" spans="1:50" ht="30" customHeight="1" x14ac:dyDescent="0.35">
      <c r="A26" s="48">
        <f t="shared" si="1"/>
        <v>0</v>
      </c>
      <c r="B26" s="31"/>
      <c r="C26" s="448">
        <f t="shared" si="3"/>
        <v>16</v>
      </c>
      <c r="D26" s="122" t="str" cm="1">
        <f t="array" ref="D26">IF(ISERROR(INDEX(I_LoE_Hierachy_L1Name,_xlfn.XMATCH(E26,I_LoE_Hierachy_L2Name,0))),"",INDEX(I_LoE_Hierachy_L1Name,_xlfn.XMATCH(E26,I_LoE_Hierachy_L2Name,0)))</f>
        <v>Is there evidence that sufficient military capability and/or business capability (inc. Transformation) context is in place to support requirement set development?</v>
      </c>
      <c r="E26" s="122" t="str">
        <v>For business capability, is there evidence that the Operating / Enterprise Model, or equivalent, is suitably mature to support the requirement set?</v>
      </c>
      <c r="F26" s="31"/>
      <c r="G26" s="123" t="str">
        <f>'Input - RCAControl (Admin)'!G26</f>
        <v>NULL</v>
      </c>
      <c r="H26" s="123" t="str">
        <f>'Input - RCAControl (Admin)'!H26</f>
        <v>NULL</v>
      </c>
      <c r="I26" s="123" t="str">
        <f>'Input - RCAControl (Admin)'!I26</f>
        <v>1;1;2;3;3</v>
      </c>
      <c r="J26" s="123" t="str">
        <f>'Input - RCAControl (Admin)'!J26</f>
        <v>NULL</v>
      </c>
      <c r="K26" s="123" t="str">
        <f>'Input - RCAControl (Admin)'!K26</f>
        <v>NULL</v>
      </c>
      <c r="L26" s="123" t="str">
        <f>'Input - RCAControl (Admin)'!L26</f>
        <v>NULL</v>
      </c>
      <c r="M26" s="123" t="str">
        <f>'Input - RCAControl (Admin)'!M26</f>
        <v>NULL</v>
      </c>
      <c r="N26" s="123" t="str">
        <f>'Input - RCAControl (Admin)'!N26</f>
        <v>NULL</v>
      </c>
      <c r="O26" s="123" t="str">
        <f>'Input - RCAControl (Admin)'!O26</f>
        <v>NULL</v>
      </c>
      <c r="P26" s="123" t="str">
        <f>'Input - RCAControl (Admin)'!P26</f>
        <v>NULL</v>
      </c>
      <c r="Q26" s="123" t="str">
        <f>'Input - RCAControl (Admin)'!Q26</f>
        <v>NULL</v>
      </c>
      <c r="R26" s="123" t="str">
        <f>'Input - RCAControl (Admin)'!R26</f>
        <v>NULL</v>
      </c>
      <c r="S26" s="123" t="str">
        <f>'Input - RCAControl (Admin)'!S26</f>
        <v>NULL</v>
      </c>
      <c r="T26" s="123" t="str">
        <f>'Input - RCAControl (Admin)'!T26</f>
        <v>NULL</v>
      </c>
      <c r="U26" s="123" t="str">
        <f>'Input - RCAControl (Admin)'!U26</f>
        <v>NULL</v>
      </c>
      <c r="V26" s="123" t="str">
        <f>'Input - RCAControl (Admin)'!V26</f>
        <v>NULL</v>
      </c>
      <c r="W26" s="123" t="str">
        <f>'Input - RCAControl (Admin)'!W26</f>
        <v>NULL</v>
      </c>
      <c r="X26" s="123" t="str">
        <f>'Input - RCAControl (Admin)'!X26</f>
        <v>NULL</v>
      </c>
      <c r="Y26" s="123" t="str">
        <f>'Input - RCAControl (Admin)'!Y26</f>
        <v>NULL</v>
      </c>
      <c r="Z26" s="123" t="str">
        <f>'Input - RCAControl (Admin)'!Z26</f>
        <v>NULL</v>
      </c>
      <c r="AA26" s="123" t="str">
        <f>'Input - RCAControl (Admin)'!AA26</f>
        <v>1;1;2;3;3</v>
      </c>
      <c r="AB26" s="123" t="str">
        <f>'Input - RCAControl (Admin)'!AB26</f>
        <v>NULL</v>
      </c>
      <c r="AC26" s="123" t="str">
        <f>'Input - RCAControl (Admin)'!AC26</f>
        <v>NULL</v>
      </c>
      <c r="AD26" s="123" t="str">
        <f>'Input - RCAControl (Admin)'!AD26</f>
        <v>NULL</v>
      </c>
      <c r="AE26" s="123" t="str">
        <f>'Input - RCAControl (Admin)'!AE26</f>
        <v>NULL</v>
      </c>
      <c r="AF26" s="123" t="str">
        <f>'Input - RCAControl (Admin)'!AF26</f>
        <v>NULL</v>
      </c>
      <c r="AG26" s="123" t="str">
        <f>'Input - RCAControl (Admin)'!AG26</f>
        <v>NULL</v>
      </c>
      <c r="AH26" s="123" t="str">
        <f>'Input - RCAControl (Admin)'!AH26</f>
        <v>NULL</v>
      </c>
      <c r="AI26" s="123" t="str">
        <f>'Input - RCAControl (Admin)'!AI26</f>
        <v>NULL</v>
      </c>
      <c r="AJ26" s="123" t="str">
        <f>'Input - RCAControl (Admin)'!AJ26</f>
        <v>NULL</v>
      </c>
      <c r="AK26" s="123" t="str">
        <f>'Input - RCAControl (Admin)'!AK26</f>
        <v>NULL</v>
      </c>
      <c r="AL26" s="123" t="str">
        <f>'Input - RCAControl (Admin)'!AL26</f>
        <v>NULL</v>
      </c>
      <c r="AM26" s="123" t="str">
        <f>'Input - RCAControl (Admin)'!AM26</f>
        <v>NULL</v>
      </c>
      <c r="AN26" s="123" t="str">
        <f>'Input - RCAControl (Admin)'!AN26</f>
        <v>NULL</v>
      </c>
      <c r="AO26" s="123" t="str">
        <f>'Input - RCAControl (Admin)'!AO26</f>
        <v>NULL</v>
      </c>
      <c r="AP26" s="123" t="str">
        <f>'Input - RCAControl (Admin)'!AP26</f>
        <v>NULL</v>
      </c>
      <c r="AQ26" s="123" t="str">
        <f>'Input - RCAControl (Admin)'!AQ26</f>
        <v>NULL</v>
      </c>
      <c r="AR26" s="31"/>
      <c r="AS26" s="122" t="e" cm="1">
        <f t="array" ref="AS26">IF(MAX(VALUE(MID(IF(G26:AQ26= I_RCAScoring_NULL_REF,"0;0;0;0;0",G26:AQ26),1+ 2*(C_RCA_RiskScores-1),1)))=0,"No bands",MAX(VALUE(MID(IF(G26:AQ26= I_RCAScoring_NULL_REF,"0;0;0;0;0",G26:AQ26),1+ 2*(C_RCA_RiskScores-1),1))))</f>
        <v>#VALUE!</v>
      </c>
      <c r="AT26" s="122" t="str">
        <f t="shared" si="0"/>
        <v>No band selected</v>
      </c>
      <c r="AU26" s="6"/>
      <c r="AV26" s="38"/>
      <c r="AW26" s="6"/>
      <c r="AX26" s="455">
        <f t="shared" si="2"/>
        <v>0</v>
      </c>
    </row>
    <row r="27" spans="1:50" ht="30" customHeight="1" x14ac:dyDescent="0.35">
      <c r="A27" s="48">
        <f t="shared" si="1"/>
        <v>0</v>
      </c>
      <c r="B27" s="31"/>
      <c r="C27" s="448">
        <f t="shared" si="3"/>
        <v>17</v>
      </c>
      <c r="D27" s="122" t="str" cm="1">
        <f t="array" ref="D27">IF(ISERROR(INDEX(I_LoE_Hierachy_L1Name,_xlfn.XMATCH(E27,I_LoE_Hierachy_L2Name,0))),"",INDEX(I_LoE_Hierachy_L1Name,_xlfn.XMATCH(E27,I_LoE_Hierachy_L2Name,0)))</f>
        <v>Is there evidence that sufficient military capability and/or business capability (inc. Transformation) context is in place to support requirement set development?</v>
      </c>
      <c r="E27" s="122" t="str">
        <v>For military capability, is there evidence that the Concept of Use (CONUSE), or equivalent, is suitably mature to support the requirement set?</v>
      </c>
      <c r="F27" s="31"/>
      <c r="G27" s="123" t="str">
        <f>'Input - RCAControl (Admin)'!G27</f>
        <v>NULL</v>
      </c>
      <c r="H27" s="123" t="str">
        <f>'Input - RCAControl (Admin)'!H27</f>
        <v>NULL</v>
      </c>
      <c r="I27" s="123" t="str">
        <f>'Input - RCAControl (Admin)'!I27</f>
        <v>1;1;2;3;3</v>
      </c>
      <c r="J27" s="123" t="str">
        <f>'Input - RCAControl (Admin)'!J27</f>
        <v>NULL</v>
      </c>
      <c r="K27" s="123" t="str">
        <f>'Input - RCAControl (Admin)'!K27</f>
        <v>NULL</v>
      </c>
      <c r="L27" s="123" t="str">
        <f>'Input - RCAControl (Admin)'!L27</f>
        <v>NULL</v>
      </c>
      <c r="M27" s="123" t="str">
        <f>'Input - RCAControl (Admin)'!M27</f>
        <v>NULL</v>
      </c>
      <c r="N27" s="123" t="str">
        <f>'Input - RCAControl (Admin)'!N27</f>
        <v>NULL</v>
      </c>
      <c r="O27" s="123" t="str">
        <f>'Input - RCAControl (Admin)'!O27</f>
        <v>NULL</v>
      </c>
      <c r="P27" s="123" t="str">
        <f>'Input - RCAControl (Admin)'!P27</f>
        <v>NULL</v>
      </c>
      <c r="Q27" s="123" t="str">
        <f>'Input - RCAControl (Admin)'!Q27</f>
        <v>NULL</v>
      </c>
      <c r="R27" s="123" t="str">
        <f>'Input - RCAControl (Admin)'!R27</f>
        <v>NULL</v>
      </c>
      <c r="S27" s="123" t="str">
        <f>'Input - RCAControl (Admin)'!S27</f>
        <v>NULL</v>
      </c>
      <c r="T27" s="123" t="str">
        <f>'Input - RCAControl (Admin)'!T27</f>
        <v>NULL</v>
      </c>
      <c r="U27" s="123" t="str">
        <f>'Input - RCAControl (Admin)'!U27</f>
        <v>NULL</v>
      </c>
      <c r="V27" s="123" t="str">
        <f>'Input - RCAControl (Admin)'!V27</f>
        <v>NULL</v>
      </c>
      <c r="W27" s="123" t="str">
        <f>'Input - RCAControl (Admin)'!W27</f>
        <v>NULL</v>
      </c>
      <c r="X27" s="123" t="str">
        <f>'Input - RCAControl (Admin)'!X27</f>
        <v>NULL</v>
      </c>
      <c r="Y27" s="123" t="str">
        <f>'Input - RCAControl (Admin)'!Y27</f>
        <v>NULL</v>
      </c>
      <c r="Z27" s="123" t="str">
        <f>'Input - RCAControl (Admin)'!Z27</f>
        <v>NULL</v>
      </c>
      <c r="AA27" s="123" t="str">
        <f>'Input - RCAControl (Admin)'!AA27</f>
        <v>1;1;2;3;3</v>
      </c>
      <c r="AB27" s="123" t="str">
        <f>'Input - RCAControl (Admin)'!AB27</f>
        <v>NULL</v>
      </c>
      <c r="AC27" s="123" t="str">
        <f>'Input - RCAControl (Admin)'!AC27</f>
        <v>NULL</v>
      </c>
      <c r="AD27" s="123" t="str">
        <f>'Input - RCAControl (Admin)'!AD27</f>
        <v>NULL</v>
      </c>
      <c r="AE27" s="123" t="str">
        <f>'Input - RCAControl (Admin)'!AE27</f>
        <v>NULL</v>
      </c>
      <c r="AF27" s="123" t="str">
        <f>'Input - RCAControl (Admin)'!AF27</f>
        <v>NULL</v>
      </c>
      <c r="AG27" s="123" t="str">
        <f>'Input - RCAControl (Admin)'!AG27</f>
        <v>NULL</v>
      </c>
      <c r="AH27" s="123" t="str">
        <f>'Input - RCAControl (Admin)'!AH27</f>
        <v>NULL</v>
      </c>
      <c r="AI27" s="123" t="str">
        <f>'Input - RCAControl (Admin)'!AI27</f>
        <v>NULL</v>
      </c>
      <c r="AJ27" s="123" t="str">
        <f>'Input - RCAControl (Admin)'!AJ27</f>
        <v>NULL</v>
      </c>
      <c r="AK27" s="123" t="str">
        <f>'Input - RCAControl (Admin)'!AK27</f>
        <v>NULL</v>
      </c>
      <c r="AL27" s="123" t="str">
        <f>'Input - RCAControl (Admin)'!AL27</f>
        <v>NULL</v>
      </c>
      <c r="AM27" s="123" t="str">
        <f>'Input - RCAControl (Admin)'!AM27</f>
        <v>NULL</v>
      </c>
      <c r="AN27" s="123" t="str">
        <f>'Input - RCAControl (Admin)'!AN27</f>
        <v>NULL</v>
      </c>
      <c r="AO27" s="123" t="str">
        <f>'Input - RCAControl (Admin)'!AO27</f>
        <v>NULL</v>
      </c>
      <c r="AP27" s="123" t="str">
        <f>'Input - RCAControl (Admin)'!AP27</f>
        <v>NULL</v>
      </c>
      <c r="AQ27" s="123" t="str">
        <f>'Input - RCAControl (Admin)'!AQ27</f>
        <v>NULL</v>
      </c>
      <c r="AR27" s="31"/>
      <c r="AS27" s="122" t="e" cm="1">
        <f t="array" ref="AS27">IF(MAX(VALUE(MID(IF(G27:AQ27= I_RCAScoring_NULL_REF,"0;0;0;0;0",G27:AQ27),1+ 2*(C_RCA_RiskScores-1),1)))=0,"No bands",MAX(VALUE(MID(IF(G27:AQ27= I_RCAScoring_NULL_REF,"0;0;0;0;0",G27:AQ27),1+ 2*(C_RCA_RiskScores-1),1))))</f>
        <v>#VALUE!</v>
      </c>
      <c r="AT27" s="122" t="str">
        <f t="shared" si="0"/>
        <v>No band selected</v>
      </c>
      <c r="AU27" s="6"/>
      <c r="AV27" s="38"/>
      <c r="AW27" s="6"/>
      <c r="AX27" s="455">
        <f t="shared" si="2"/>
        <v>0</v>
      </c>
    </row>
    <row r="28" spans="1:50" ht="30" customHeight="1" x14ac:dyDescent="0.35">
      <c r="A28" s="48">
        <f t="shared" si="1"/>
        <v>0</v>
      </c>
      <c r="B28" s="31"/>
      <c r="C28" s="448">
        <f t="shared" si="3"/>
        <v>18</v>
      </c>
      <c r="D28" s="122" t="str" cm="1">
        <f t="array" ref="D28">IF(ISERROR(INDEX(I_LoE_Hierachy_L1Name,_xlfn.XMATCH(E28,I_LoE_Hierachy_L2Name,0))),"",INDEX(I_LoE_Hierachy_L1Name,_xlfn.XMATCH(E28,I_LoE_Hierachy_L2Name,0)))</f>
        <v>Is there evidence that sufficient military capability and/or business capability (inc. Transformation) context is in place to support requirement set development?</v>
      </c>
      <c r="E28" s="122" t="str">
        <v>Is there an interest in the programme/project requirement, and the solution to it, from an Operations perspective?  If so, what is the nature of the interest?</v>
      </c>
      <c r="F28" s="31"/>
      <c r="G28" s="123" t="str">
        <f>'Input - RCAControl (Admin)'!G28</f>
        <v>NULL</v>
      </c>
      <c r="H28" s="123" t="str">
        <f>'Input - RCAControl (Admin)'!H28</f>
        <v>NULL</v>
      </c>
      <c r="I28" s="123" t="str">
        <f>'Input - RCAControl (Admin)'!I28</f>
        <v>1;1;2;3;3</v>
      </c>
      <c r="J28" s="123" t="str">
        <f>'Input - RCAControl (Admin)'!J28</f>
        <v>NULL</v>
      </c>
      <c r="K28" s="123" t="str">
        <f>'Input - RCAControl (Admin)'!K28</f>
        <v>NULL</v>
      </c>
      <c r="L28" s="123" t="str">
        <f>'Input - RCAControl (Admin)'!L28</f>
        <v>NULL</v>
      </c>
      <c r="M28" s="123" t="str">
        <f>'Input - RCAControl (Admin)'!M28</f>
        <v>NULL</v>
      </c>
      <c r="N28" s="123" t="str">
        <f>'Input - RCAControl (Admin)'!N28</f>
        <v>NULL</v>
      </c>
      <c r="O28" s="123" t="str">
        <f>'Input - RCAControl (Admin)'!O28</f>
        <v>NULL</v>
      </c>
      <c r="P28" s="123" t="str">
        <f>'Input - RCAControl (Admin)'!P28</f>
        <v>NULL</v>
      </c>
      <c r="Q28" s="123" t="str">
        <f>'Input - RCAControl (Admin)'!Q28</f>
        <v>NULL</v>
      </c>
      <c r="R28" s="123" t="str">
        <f>'Input - RCAControl (Admin)'!R28</f>
        <v>NULL</v>
      </c>
      <c r="S28" s="123" t="str">
        <f>'Input - RCAControl (Admin)'!S28</f>
        <v>NULL</v>
      </c>
      <c r="T28" s="123" t="str">
        <f>'Input - RCAControl (Admin)'!T28</f>
        <v>NULL</v>
      </c>
      <c r="U28" s="123" t="str">
        <f>'Input - RCAControl (Admin)'!U28</f>
        <v>NULL</v>
      </c>
      <c r="V28" s="123" t="str">
        <f>'Input - RCAControl (Admin)'!V28</f>
        <v>NULL</v>
      </c>
      <c r="W28" s="123" t="str">
        <f>'Input - RCAControl (Admin)'!W28</f>
        <v>NULL</v>
      </c>
      <c r="X28" s="123" t="str">
        <f>'Input - RCAControl (Admin)'!X28</f>
        <v>NULL</v>
      </c>
      <c r="Y28" s="123" t="str">
        <f>'Input - RCAControl (Admin)'!Y28</f>
        <v>NULL</v>
      </c>
      <c r="Z28" s="123" t="str">
        <f>'Input - RCAControl (Admin)'!Z28</f>
        <v>NULL</v>
      </c>
      <c r="AA28" s="123" t="str">
        <f>'Input - RCAControl (Admin)'!AA28</f>
        <v>1;1;2;3;3</v>
      </c>
      <c r="AB28" s="123" t="str">
        <f>'Input - RCAControl (Admin)'!AB28</f>
        <v>NULL</v>
      </c>
      <c r="AC28" s="123" t="str">
        <f>'Input - RCAControl (Admin)'!AC28</f>
        <v>NULL</v>
      </c>
      <c r="AD28" s="123" t="str">
        <f>'Input - RCAControl (Admin)'!AD28</f>
        <v>NULL</v>
      </c>
      <c r="AE28" s="123" t="str">
        <f>'Input - RCAControl (Admin)'!AE28</f>
        <v>NULL</v>
      </c>
      <c r="AF28" s="123" t="str">
        <f>'Input - RCAControl (Admin)'!AF28</f>
        <v>NULL</v>
      </c>
      <c r="AG28" s="123" t="str">
        <f>'Input - RCAControl (Admin)'!AG28</f>
        <v>NULL</v>
      </c>
      <c r="AH28" s="123" t="str">
        <f>'Input - RCAControl (Admin)'!AH28</f>
        <v>NULL</v>
      </c>
      <c r="AI28" s="123" t="str">
        <f>'Input - RCAControl (Admin)'!AI28</f>
        <v>NULL</v>
      </c>
      <c r="AJ28" s="123" t="str">
        <f>'Input - RCAControl (Admin)'!AJ28</f>
        <v>NULL</v>
      </c>
      <c r="AK28" s="123" t="str">
        <f>'Input - RCAControl (Admin)'!AK28</f>
        <v>NULL</v>
      </c>
      <c r="AL28" s="123" t="str">
        <f>'Input - RCAControl (Admin)'!AL28</f>
        <v>NULL</v>
      </c>
      <c r="AM28" s="123" t="str">
        <f>'Input - RCAControl (Admin)'!AM28</f>
        <v>NULL</v>
      </c>
      <c r="AN28" s="123" t="str">
        <f>'Input - RCAControl (Admin)'!AN28</f>
        <v>NULL</v>
      </c>
      <c r="AO28" s="123" t="str">
        <f>'Input - RCAControl (Admin)'!AO28</f>
        <v>NULL</v>
      </c>
      <c r="AP28" s="123" t="str">
        <f>'Input - RCAControl (Admin)'!AP28</f>
        <v>NULL</v>
      </c>
      <c r="AQ28" s="123" t="str">
        <f>'Input - RCAControl (Admin)'!AQ28</f>
        <v>NULL</v>
      </c>
      <c r="AR28" s="31"/>
      <c r="AS28" s="122" t="e" cm="1">
        <f t="array" ref="AS28">IF(MAX(VALUE(MID(IF(G28:AQ28= I_RCAScoring_NULL_REF,"0;0;0;0;0",G28:AQ28),1+ 2*(C_RCA_RiskScores-1),1)))=0,"No bands",MAX(VALUE(MID(IF(G28:AQ28= I_RCAScoring_NULL_REF,"0;0;0;0;0",G28:AQ28),1+ 2*(C_RCA_RiskScores-1),1))))</f>
        <v>#VALUE!</v>
      </c>
      <c r="AT28" s="122" t="str">
        <f t="shared" si="0"/>
        <v>No band selected</v>
      </c>
      <c r="AU28" s="6"/>
      <c r="AV28" s="38"/>
      <c r="AW28" s="6"/>
      <c r="AX28" s="455">
        <f t="shared" si="2"/>
        <v>0</v>
      </c>
    </row>
    <row r="29" spans="1:50" ht="30" customHeight="1" x14ac:dyDescent="0.35">
      <c r="A29" s="48">
        <f t="shared" si="1"/>
        <v>0</v>
      </c>
      <c r="B29" s="31"/>
      <c r="C29" s="448">
        <f t="shared" si="3"/>
        <v>19</v>
      </c>
      <c r="D29" s="122" t="str" cm="1">
        <f t="array" ref="D29">IF(ISERROR(INDEX(I_LoE_Hierachy_L1Name,_xlfn.XMATCH(E29,I_LoE_Hierachy_L2Name,0))),"",INDEX(I_LoE_Hierachy_L1Name,_xlfn.XMATCH(E29,I_LoE_Hierachy_L2Name,0)))</f>
        <v>Is there evidence that sufficient military capability and/or business capability (inc. Transformation) context is in place to support requirement set development?</v>
      </c>
      <c r="E29" s="122" t="str">
        <v>Is there evidence of critical consideration of contextual knowledge gaps that could impact efficient development of the requirement set, and have any identified risks being agreed between the capability Sponsor?</v>
      </c>
      <c r="F29" s="31"/>
      <c r="G29" s="123" t="str">
        <f>'Input - RCAControl (Admin)'!G29</f>
        <v>NULL</v>
      </c>
      <c r="H29" s="123" t="str">
        <f>'Input - RCAControl (Admin)'!H29</f>
        <v>NULL</v>
      </c>
      <c r="I29" s="123" t="str">
        <f>'Input - RCAControl (Admin)'!I29</f>
        <v>1;1;2;3;3</v>
      </c>
      <c r="J29" s="123" t="str">
        <f>'Input - RCAControl (Admin)'!J29</f>
        <v>NULL</v>
      </c>
      <c r="K29" s="123" t="str">
        <f>'Input - RCAControl (Admin)'!K29</f>
        <v>NULL</v>
      </c>
      <c r="L29" s="123" t="str">
        <f>'Input - RCAControl (Admin)'!L29</f>
        <v>NULL</v>
      </c>
      <c r="M29" s="123" t="str">
        <f>'Input - RCAControl (Admin)'!M29</f>
        <v>NULL</v>
      </c>
      <c r="N29" s="123" t="str">
        <f>'Input - RCAControl (Admin)'!N29</f>
        <v>NULL</v>
      </c>
      <c r="O29" s="123" t="str">
        <f>'Input - RCAControl (Admin)'!O29</f>
        <v>NULL</v>
      </c>
      <c r="P29" s="123" t="str">
        <f>'Input - RCAControl (Admin)'!P29</f>
        <v>NULL</v>
      </c>
      <c r="Q29" s="123" t="str">
        <f>'Input - RCAControl (Admin)'!Q29</f>
        <v>NULL</v>
      </c>
      <c r="R29" s="123" t="str">
        <f>'Input - RCAControl (Admin)'!R29</f>
        <v>NULL</v>
      </c>
      <c r="S29" s="123" t="str">
        <f>'Input - RCAControl (Admin)'!S29</f>
        <v>NULL</v>
      </c>
      <c r="T29" s="123" t="str">
        <f>'Input - RCAControl (Admin)'!T29</f>
        <v>NULL</v>
      </c>
      <c r="U29" s="123" t="str">
        <f>'Input - RCAControl (Admin)'!U29</f>
        <v>NULL</v>
      </c>
      <c r="V29" s="123" t="str">
        <f>'Input - RCAControl (Admin)'!V29</f>
        <v>NULL</v>
      </c>
      <c r="W29" s="123" t="str">
        <f>'Input - RCAControl (Admin)'!W29</f>
        <v>NULL</v>
      </c>
      <c r="X29" s="123" t="str">
        <f>'Input - RCAControl (Admin)'!X29</f>
        <v>NULL</v>
      </c>
      <c r="Y29" s="123" t="str">
        <f>'Input - RCAControl (Admin)'!Y29</f>
        <v>NULL</v>
      </c>
      <c r="Z29" s="123" t="str">
        <f>'Input - RCAControl (Admin)'!Z29</f>
        <v>NULL</v>
      </c>
      <c r="AA29" s="123" t="str">
        <f>'Input - RCAControl (Admin)'!AA29</f>
        <v>1;1;2;3;3</v>
      </c>
      <c r="AB29" s="123" t="str">
        <f>'Input - RCAControl (Admin)'!AB29</f>
        <v>NULL</v>
      </c>
      <c r="AC29" s="123" t="str">
        <f>'Input - RCAControl (Admin)'!AC29</f>
        <v>NULL</v>
      </c>
      <c r="AD29" s="123" t="str">
        <f>'Input - RCAControl (Admin)'!AD29</f>
        <v>NULL</v>
      </c>
      <c r="AE29" s="123" t="str">
        <f>'Input - RCAControl (Admin)'!AE29</f>
        <v>NULL</v>
      </c>
      <c r="AF29" s="123" t="str">
        <f>'Input - RCAControl (Admin)'!AF29</f>
        <v>NULL</v>
      </c>
      <c r="AG29" s="123" t="str">
        <f>'Input - RCAControl (Admin)'!AG29</f>
        <v>NULL</v>
      </c>
      <c r="AH29" s="123" t="str">
        <f>'Input - RCAControl (Admin)'!AH29</f>
        <v>NULL</v>
      </c>
      <c r="AI29" s="123" t="str">
        <f>'Input - RCAControl (Admin)'!AI29</f>
        <v>NULL</v>
      </c>
      <c r="AJ29" s="123" t="str">
        <f>'Input - RCAControl (Admin)'!AJ29</f>
        <v>NULL</v>
      </c>
      <c r="AK29" s="123" t="str">
        <f>'Input - RCAControl (Admin)'!AK29</f>
        <v>NULL</v>
      </c>
      <c r="AL29" s="123" t="str">
        <f>'Input - RCAControl (Admin)'!AL29</f>
        <v>NULL</v>
      </c>
      <c r="AM29" s="123" t="str">
        <f>'Input - RCAControl (Admin)'!AM29</f>
        <v>NULL</v>
      </c>
      <c r="AN29" s="123" t="str">
        <f>'Input - RCAControl (Admin)'!AN29</f>
        <v>NULL</v>
      </c>
      <c r="AO29" s="123" t="str">
        <f>'Input - RCAControl (Admin)'!AO29</f>
        <v>NULL</v>
      </c>
      <c r="AP29" s="123" t="str">
        <f>'Input - RCAControl (Admin)'!AP29</f>
        <v>NULL</v>
      </c>
      <c r="AQ29" s="123" t="str">
        <f>'Input - RCAControl (Admin)'!AQ29</f>
        <v>NULL</v>
      </c>
      <c r="AR29" s="31"/>
      <c r="AS29" s="122" t="e" cm="1">
        <f t="array" ref="AS29">IF(MAX(VALUE(MID(IF(G29:AQ29= I_RCAScoring_NULL_REF,"0;0;0;0;0",G29:AQ29),1+ 2*(C_RCA_RiskScores-1),1)))=0,"No bands",MAX(VALUE(MID(IF(G29:AQ29= I_RCAScoring_NULL_REF,"0;0;0;0;0",G29:AQ29),1+ 2*(C_RCA_RiskScores-1),1))))</f>
        <v>#VALUE!</v>
      </c>
      <c r="AT29" s="122" t="str">
        <f t="shared" si="0"/>
        <v>No band selected</v>
      </c>
      <c r="AU29" s="6"/>
      <c r="AV29" s="38"/>
      <c r="AW29" s="6"/>
      <c r="AX29" s="455">
        <f t="shared" si="2"/>
        <v>0</v>
      </c>
    </row>
    <row r="30" spans="1:50" ht="30" customHeight="1" x14ac:dyDescent="0.35">
      <c r="A30" s="48">
        <f t="shared" si="1"/>
        <v>0</v>
      </c>
      <c r="B30" s="31"/>
      <c r="C30" s="448">
        <f t="shared" si="3"/>
        <v>20</v>
      </c>
      <c r="D30" s="122" t="str" cm="1">
        <f t="array" ref="D30">IF(ISERROR(INDEX(I_LoE_Hierachy_L1Name,_xlfn.XMATCH(E30,I_LoE_Hierachy_L2Name,0))),"",INDEX(I_LoE_Hierachy_L1Name,_xlfn.XMATCH(E30,I_LoE_Hierachy_L2Name,0)))</f>
        <v>Is there evidence that the requirement set is fit-for-purpose to support the stage of acquisition?</v>
      </c>
      <c r="E30" s="122" t="str">
        <v xml:space="preserve">Is there evidence that the project requirement is aligned with underlying policies, strategies and business plans of the TLB/Dept/Gov?  </v>
      </c>
      <c r="F30" s="31"/>
      <c r="G30" s="123" t="str">
        <f>'Input - RCAControl (Admin)'!G30</f>
        <v>NULL</v>
      </c>
      <c r="H30" s="123" t="str">
        <f>'Input - RCAControl (Admin)'!H30</f>
        <v>1;1;2;3;3</v>
      </c>
      <c r="I30" s="123" t="str">
        <f>'Input - RCAControl (Admin)'!I30</f>
        <v>NULL</v>
      </c>
      <c r="J30" s="123" t="str">
        <f>'Input - RCAControl (Admin)'!J30</f>
        <v>NULL</v>
      </c>
      <c r="K30" s="123" t="str">
        <f>'Input - RCAControl (Admin)'!K30</f>
        <v>NULL</v>
      </c>
      <c r="L30" s="123" t="str">
        <f>'Input - RCAControl (Admin)'!L30</f>
        <v>NULL</v>
      </c>
      <c r="M30" s="123" t="str">
        <f>'Input - RCAControl (Admin)'!M30</f>
        <v>NULL</v>
      </c>
      <c r="N30" s="123" t="str">
        <f>'Input - RCAControl (Admin)'!N30</f>
        <v>1;1;2;3;3</v>
      </c>
      <c r="O30" s="123" t="str">
        <f>'Input - RCAControl (Admin)'!O30</f>
        <v>NULL</v>
      </c>
      <c r="P30" s="123" t="str">
        <f>'Input - RCAControl (Admin)'!P30</f>
        <v>NULL</v>
      </c>
      <c r="Q30" s="123" t="str">
        <f>'Input - RCAControl (Admin)'!Q30</f>
        <v>1;1;2;3;3</v>
      </c>
      <c r="R30" s="123" t="str">
        <f>'Input - RCAControl (Admin)'!R30</f>
        <v>1;1;2;3;3</v>
      </c>
      <c r="S30" s="123" t="str">
        <f>'Input - RCAControl (Admin)'!S30</f>
        <v>NULL</v>
      </c>
      <c r="T30" s="123" t="str">
        <f>'Input - RCAControl (Admin)'!T30</f>
        <v>NULL</v>
      </c>
      <c r="U30" s="123" t="str">
        <f>'Input - RCAControl (Admin)'!U30</f>
        <v>NULL</v>
      </c>
      <c r="V30" s="123" t="str">
        <f>'Input - RCAControl (Admin)'!V30</f>
        <v>NULL</v>
      </c>
      <c r="W30" s="123" t="str">
        <f>'Input - RCAControl (Admin)'!W30</f>
        <v>NULL</v>
      </c>
      <c r="X30" s="123" t="str">
        <f>'Input - RCAControl (Admin)'!X30</f>
        <v>NULL</v>
      </c>
      <c r="Y30" s="123" t="str">
        <f>'Input - RCAControl (Admin)'!Y30</f>
        <v>NULL</v>
      </c>
      <c r="Z30" s="123" t="str">
        <f>'Input - RCAControl (Admin)'!Z30</f>
        <v>NULL</v>
      </c>
      <c r="AA30" s="123" t="str">
        <f>'Input - RCAControl (Admin)'!AA30</f>
        <v>NULL</v>
      </c>
      <c r="AB30" s="123" t="str">
        <f>'Input - RCAControl (Admin)'!AB30</f>
        <v>NULL</v>
      </c>
      <c r="AC30" s="123" t="str">
        <f>'Input - RCAControl (Admin)'!AC30</f>
        <v>NULL</v>
      </c>
      <c r="AD30" s="123" t="str">
        <f>'Input - RCAControl (Admin)'!AD30</f>
        <v>NULL</v>
      </c>
      <c r="AE30" s="123" t="str">
        <f>'Input - RCAControl (Admin)'!AE30</f>
        <v>NULL</v>
      </c>
      <c r="AF30" s="123" t="str">
        <f>'Input - RCAControl (Admin)'!AF30</f>
        <v>NULL</v>
      </c>
      <c r="AG30" s="123" t="str">
        <f>'Input - RCAControl (Admin)'!AG30</f>
        <v>NULL</v>
      </c>
      <c r="AH30" s="123" t="str">
        <f>'Input - RCAControl (Admin)'!AH30</f>
        <v>NULL</v>
      </c>
      <c r="AI30" s="123" t="str">
        <f>'Input - RCAControl (Admin)'!AI30</f>
        <v>NULL</v>
      </c>
      <c r="AJ30" s="123" t="str">
        <f>'Input - RCAControl (Admin)'!AJ30</f>
        <v>NULL</v>
      </c>
      <c r="AK30" s="123" t="str">
        <f>'Input - RCAControl (Admin)'!AK30</f>
        <v>NULL</v>
      </c>
      <c r="AL30" s="123" t="str">
        <f>'Input - RCAControl (Admin)'!AL30</f>
        <v>NULL</v>
      </c>
      <c r="AM30" s="123" t="str">
        <f>'Input - RCAControl (Admin)'!AM30</f>
        <v>NULL</v>
      </c>
      <c r="AN30" s="123" t="str">
        <f>'Input - RCAControl (Admin)'!AN30</f>
        <v>NULL</v>
      </c>
      <c r="AO30" s="123" t="str">
        <f>'Input - RCAControl (Admin)'!AO30</f>
        <v>NULL</v>
      </c>
      <c r="AP30" s="123" t="str">
        <f>'Input - RCAControl (Admin)'!AP30</f>
        <v>NULL</v>
      </c>
      <c r="AQ30" s="123" t="str">
        <f>'Input - RCAControl (Admin)'!AQ30</f>
        <v>NULL</v>
      </c>
      <c r="AR30" s="31"/>
      <c r="AS30" s="122" t="e" cm="1">
        <f t="array" ref="AS30">IF(MAX(VALUE(MID(IF(G30:AQ30= I_RCAScoring_NULL_REF,"0;0;0;0;0",G30:AQ30),1+ 2*(C_RCA_RiskScores-1),1)))=0,"No bands",MAX(VALUE(MID(IF(G30:AQ30= I_RCAScoring_NULL_REF,"0;0;0;0;0",G30:AQ30),1+ 2*(C_RCA_RiskScores-1),1))))</f>
        <v>#VALUE!</v>
      </c>
      <c r="AT30" s="122" t="str">
        <f t="shared" si="0"/>
        <v>No band selected</v>
      </c>
      <c r="AU30" s="6"/>
      <c r="AV30" s="38"/>
      <c r="AW30" s="6"/>
      <c r="AX30" s="455">
        <f t="shared" si="2"/>
        <v>0</v>
      </c>
    </row>
    <row r="31" spans="1:50" ht="30" customHeight="1" x14ac:dyDescent="0.35">
      <c r="A31" s="48">
        <f t="shared" si="1"/>
        <v>0</v>
      </c>
      <c r="B31" s="31"/>
      <c r="C31" s="448">
        <f t="shared" si="3"/>
        <v>21</v>
      </c>
      <c r="D31" s="122" t="str" cm="1">
        <f t="array" ref="D31">IF(ISERROR(INDEX(I_LoE_Hierachy_L1Name,_xlfn.XMATCH(E31,I_LoE_Hierachy_L2Name,0))),"",INDEX(I_LoE_Hierachy_L1Name,_xlfn.XMATCH(E31,I_LoE_Hierachy_L2Name,0)))</f>
        <v>Is there evidence that the requirement set is fit-for-purpose to support the stage of acquisition?</v>
      </c>
      <c r="E31" s="122" t="str">
        <v>Is there evidence that the User requirement, cross DLOD, is sufficiently mature to support generation of the  System Requirement / Service Requirement and support User acceptance of the capability/service to be delivered?</v>
      </c>
      <c r="F31" s="31"/>
      <c r="G31" s="123" t="str">
        <f>'Input - RCAControl (Admin)'!G31</f>
        <v>NULL</v>
      </c>
      <c r="H31" s="123" t="str">
        <f>'Input - RCAControl (Admin)'!H31</f>
        <v>1;1;2;3;3</v>
      </c>
      <c r="I31" s="123" t="str">
        <f>'Input - RCAControl (Admin)'!I31</f>
        <v>NULL</v>
      </c>
      <c r="J31" s="123" t="str">
        <f>'Input - RCAControl (Admin)'!J31</f>
        <v>NULL</v>
      </c>
      <c r="K31" s="123" t="str">
        <f>'Input - RCAControl (Admin)'!K31</f>
        <v>NULL</v>
      </c>
      <c r="L31" s="123" t="str">
        <f>'Input - RCAControl (Admin)'!L31</f>
        <v>NULL</v>
      </c>
      <c r="M31" s="123" t="str">
        <f>'Input - RCAControl (Admin)'!M31</f>
        <v>NULL</v>
      </c>
      <c r="N31" s="123" t="str">
        <f>'Input - RCAControl (Admin)'!N31</f>
        <v>1;1;2;3;3</v>
      </c>
      <c r="O31" s="123" t="str">
        <f>'Input - RCAControl (Admin)'!O31</f>
        <v>NULL</v>
      </c>
      <c r="P31" s="123" t="str">
        <f>'Input - RCAControl (Admin)'!P31</f>
        <v>NULL</v>
      </c>
      <c r="Q31" s="123" t="str">
        <f>'Input - RCAControl (Admin)'!Q31</f>
        <v>1;1;2;3;3</v>
      </c>
      <c r="R31" s="123" t="str">
        <f>'Input - RCAControl (Admin)'!R31</f>
        <v>1;1;2;3;3</v>
      </c>
      <c r="S31" s="123" t="str">
        <f>'Input - RCAControl (Admin)'!S31</f>
        <v>NULL</v>
      </c>
      <c r="T31" s="123" t="str">
        <f>'Input - RCAControl (Admin)'!T31</f>
        <v>NULL</v>
      </c>
      <c r="U31" s="123" t="str">
        <f>'Input - RCAControl (Admin)'!U31</f>
        <v>NULL</v>
      </c>
      <c r="V31" s="123" t="str">
        <f>'Input - RCAControl (Admin)'!V31</f>
        <v>NULL</v>
      </c>
      <c r="W31" s="123" t="str">
        <f>'Input - RCAControl (Admin)'!W31</f>
        <v>NULL</v>
      </c>
      <c r="X31" s="123" t="str">
        <f>'Input - RCAControl (Admin)'!X31</f>
        <v>NULL</v>
      </c>
      <c r="Y31" s="123" t="str">
        <f>'Input - RCAControl (Admin)'!Y31</f>
        <v>NULL</v>
      </c>
      <c r="Z31" s="123" t="str">
        <f>'Input - RCAControl (Admin)'!Z31</f>
        <v>NULL</v>
      </c>
      <c r="AA31" s="123" t="str">
        <f>'Input - RCAControl (Admin)'!AA31</f>
        <v>NULL</v>
      </c>
      <c r="AB31" s="123" t="str">
        <f>'Input - RCAControl (Admin)'!AB31</f>
        <v>NULL</v>
      </c>
      <c r="AC31" s="123" t="str">
        <f>'Input - RCAControl (Admin)'!AC31</f>
        <v>NULL</v>
      </c>
      <c r="AD31" s="123" t="str">
        <f>'Input - RCAControl (Admin)'!AD31</f>
        <v>NULL</v>
      </c>
      <c r="AE31" s="123" t="str">
        <f>'Input - RCAControl (Admin)'!AE31</f>
        <v>NULL</v>
      </c>
      <c r="AF31" s="123" t="str">
        <f>'Input - RCAControl (Admin)'!AF31</f>
        <v>NULL</v>
      </c>
      <c r="AG31" s="123" t="str">
        <f>'Input - RCAControl (Admin)'!AG31</f>
        <v>NULL</v>
      </c>
      <c r="AH31" s="123" t="str">
        <f>'Input - RCAControl (Admin)'!AH31</f>
        <v>NULL</v>
      </c>
      <c r="AI31" s="123" t="str">
        <f>'Input - RCAControl (Admin)'!AI31</f>
        <v>NULL</v>
      </c>
      <c r="AJ31" s="123" t="str">
        <f>'Input - RCAControl (Admin)'!AJ31</f>
        <v>NULL</v>
      </c>
      <c r="AK31" s="123" t="str">
        <f>'Input - RCAControl (Admin)'!AK31</f>
        <v>NULL</v>
      </c>
      <c r="AL31" s="123" t="str">
        <f>'Input - RCAControl (Admin)'!AL31</f>
        <v>NULL</v>
      </c>
      <c r="AM31" s="123" t="str">
        <f>'Input - RCAControl (Admin)'!AM31</f>
        <v>NULL</v>
      </c>
      <c r="AN31" s="123" t="str">
        <f>'Input - RCAControl (Admin)'!AN31</f>
        <v>NULL</v>
      </c>
      <c r="AO31" s="123" t="str">
        <f>'Input - RCAControl (Admin)'!AO31</f>
        <v>NULL</v>
      </c>
      <c r="AP31" s="123" t="str">
        <f>'Input - RCAControl (Admin)'!AP31</f>
        <v>NULL</v>
      </c>
      <c r="AQ31" s="123" t="str">
        <f>'Input - RCAControl (Admin)'!AQ31</f>
        <v>NULL</v>
      </c>
      <c r="AR31" s="31"/>
      <c r="AS31" s="122" t="e" cm="1">
        <f t="array" ref="AS31">IF(MAX(VALUE(MID(IF(G31:AQ31= I_RCAScoring_NULL_REF,"0;0;0;0;0",G31:AQ31),1+ 2*(C_RCA_RiskScores-1),1)))=0,"No bands",MAX(VALUE(MID(IF(G31:AQ31= I_RCAScoring_NULL_REF,"0;0;0;0;0",G31:AQ31),1+ 2*(C_RCA_RiskScores-1),1))))</f>
        <v>#VALUE!</v>
      </c>
      <c r="AT31" s="122" t="str">
        <f t="shared" si="0"/>
        <v>No band selected</v>
      </c>
      <c r="AU31" s="6"/>
      <c r="AV31" s="38"/>
      <c r="AW31" s="6"/>
      <c r="AX31" s="455">
        <f t="shared" si="2"/>
        <v>0</v>
      </c>
    </row>
    <row r="32" spans="1:50" ht="30" customHeight="1" x14ac:dyDescent="0.35">
      <c r="A32" s="48">
        <f t="shared" si="1"/>
        <v>0</v>
      </c>
      <c r="B32" s="31"/>
      <c r="C32" s="448">
        <f t="shared" si="3"/>
        <v>22</v>
      </c>
      <c r="D32" s="122" t="str" cm="1">
        <f t="array" ref="D32">IF(ISERROR(INDEX(I_LoE_Hierachy_L1Name,_xlfn.XMATCH(E32,I_LoE_Hierachy_L2Name,0))),"",INDEX(I_LoE_Hierachy_L1Name,_xlfn.XMATCH(E32,I_LoE_Hierachy_L2Name,0)))</f>
        <v>Is there evidence that the requirement set is fit-for-purpose to support the stage of acquisition?</v>
      </c>
      <c r="E32" s="122" t="str">
        <v>Is there evidence that the System Requirement / Service Requirement is suitably mature to proceed with formal procurement?</v>
      </c>
      <c r="F32" s="31"/>
      <c r="G32" s="123" t="str">
        <f>'Input - RCAControl (Admin)'!G32</f>
        <v>NULL</v>
      </c>
      <c r="H32" s="123" t="str">
        <f>'Input - RCAControl (Admin)'!H32</f>
        <v>1;1;2;3;3</v>
      </c>
      <c r="I32" s="123" t="str">
        <f>'Input - RCAControl (Admin)'!I32</f>
        <v>NULL</v>
      </c>
      <c r="J32" s="123" t="str">
        <f>'Input - RCAControl (Admin)'!J32</f>
        <v>NULL</v>
      </c>
      <c r="K32" s="123" t="str">
        <f>'Input - RCAControl (Admin)'!K32</f>
        <v>NULL</v>
      </c>
      <c r="L32" s="123" t="str">
        <f>'Input - RCAControl (Admin)'!L32</f>
        <v>NULL</v>
      </c>
      <c r="M32" s="123" t="str">
        <f>'Input - RCAControl (Admin)'!M32</f>
        <v>NULL</v>
      </c>
      <c r="N32" s="123" t="str">
        <f>'Input - RCAControl (Admin)'!N32</f>
        <v>1;1;2;3;3</v>
      </c>
      <c r="O32" s="123" t="str">
        <f>'Input - RCAControl (Admin)'!O32</f>
        <v>NULL</v>
      </c>
      <c r="P32" s="123" t="str">
        <f>'Input - RCAControl (Admin)'!P32</f>
        <v>NULL</v>
      </c>
      <c r="Q32" s="123" t="str">
        <f>'Input - RCAControl (Admin)'!Q32</f>
        <v>1;1;2;3;3</v>
      </c>
      <c r="R32" s="123" t="str">
        <f>'Input - RCAControl (Admin)'!R32</f>
        <v>1;1;2;3;3</v>
      </c>
      <c r="S32" s="123" t="str">
        <f>'Input - RCAControl (Admin)'!S32</f>
        <v>NULL</v>
      </c>
      <c r="T32" s="123" t="str">
        <f>'Input - RCAControl (Admin)'!T32</f>
        <v>NULL</v>
      </c>
      <c r="U32" s="123" t="str">
        <f>'Input - RCAControl (Admin)'!U32</f>
        <v>NULL</v>
      </c>
      <c r="V32" s="123" t="str">
        <f>'Input - RCAControl (Admin)'!V32</f>
        <v>NULL</v>
      </c>
      <c r="W32" s="123" t="str">
        <f>'Input - RCAControl (Admin)'!W32</f>
        <v>NULL</v>
      </c>
      <c r="X32" s="123" t="str">
        <f>'Input - RCAControl (Admin)'!X32</f>
        <v>NULL</v>
      </c>
      <c r="Y32" s="123" t="str">
        <f>'Input - RCAControl (Admin)'!Y32</f>
        <v>NULL</v>
      </c>
      <c r="Z32" s="123" t="str">
        <f>'Input - RCAControl (Admin)'!Z32</f>
        <v>NULL</v>
      </c>
      <c r="AA32" s="123" t="str">
        <f>'Input - RCAControl (Admin)'!AA32</f>
        <v>NULL</v>
      </c>
      <c r="AB32" s="123" t="str">
        <f>'Input - RCAControl (Admin)'!AB32</f>
        <v>NULL</v>
      </c>
      <c r="AC32" s="123" t="str">
        <f>'Input - RCAControl (Admin)'!AC32</f>
        <v>NULL</v>
      </c>
      <c r="AD32" s="123" t="str">
        <f>'Input - RCAControl (Admin)'!AD32</f>
        <v>NULL</v>
      </c>
      <c r="AE32" s="123" t="str">
        <f>'Input - RCAControl (Admin)'!AE32</f>
        <v>NULL</v>
      </c>
      <c r="AF32" s="123" t="str">
        <f>'Input - RCAControl (Admin)'!AF32</f>
        <v>NULL</v>
      </c>
      <c r="AG32" s="123" t="str">
        <f>'Input - RCAControl (Admin)'!AG32</f>
        <v>NULL</v>
      </c>
      <c r="AH32" s="123" t="str">
        <f>'Input - RCAControl (Admin)'!AH32</f>
        <v>NULL</v>
      </c>
      <c r="AI32" s="123" t="str">
        <f>'Input - RCAControl (Admin)'!AI32</f>
        <v>NULL</v>
      </c>
      <c r="AJ32" s="123" t="str">
        <f>'Input - RCAControl (Admin)'!AJ32</f>
        <v>NULL</v>
      </c>
      <c r="AK32" s="123" t="str">
        <f>'Input - RCAControl (Admin)'!AK32</f>
        <v>NULL</v>
      </c>
      <c r="AL32" s="123" t="str">
        <f>'Input - RCAControl (Admin)'!AL32</f>
        <v>NULL</v>
      </c>
      <c r="AM32" s="123" t="str">
        <f>'Input - RCAControl (Admin)'!AM32</f>
        <v>NULL</v>
      </c>
      <c r="AN32" s="123" t="str">
        <f>'Input - RCAControl (Admin)'!AN32</f>
        <v>NULL</v>
      </c>
      <c r="AO32" s="123" t="str">
        <f>'Input - RCAControl (Admin)'!AO32</f>
        <v>NULL</v>
      </c>
      <c r="AP32" s="123" t="str">
        <f>'Input - RCAControl (Admin)'!AP32</f>
        <v>NULL</v>
      </c>
      <c r="AQ32" s="123" t="str">
        <f>'Input - RCAControl (Admin)'!AQ32</f>
        <v>NULL</v>
      </c>
      <c r="AR32" s="31"/>
      <c r="AS32" s="122" t="e" cm="1">
        <f t="array" ref="AS32">IF(MAX(VALUE(MID(IF(G32:AQ32= I_RCAScoring_NULL_REF,"0;0;0;0;0",G32:AQ32),1+ 2*(C_RCA_RiskScores-1),1)))=0,"No bands",MAX(VALUE(MID(IF(G32:AQ32= I_RCAScoring_NULL_REF,"0;0;0;0;0",G32:AQ32),1+ 2*(C_RCA_RiskScores-1),1))))</f>
        <v>#VALUE!</v>
      </c>
      <c r="AT32" s="122" t="str">
        <f t="shared" si="0"/>
        <v>No band selected</v>
      </c>
      <c r="AU32" s="6"/>
      <c r="AV32" s="38"/>
      <c r="AW32" s="6"/>
      <c r="AX32" s="455">
        <f t="shared" si="2"/>
        <v>0</v>
      </c>
    </row>
    <row r="33" spans="1:50" ht="30" customHeight="1" x14ac:dyDescent="0.35">
      <c r="A33" s="48">
        <f t="shared" si="1"/>
        <v>0</v>
      </c>
      <c r="B33" s="31"/>
      <c r="C33" s="448">
        <f t="shared" si="3"/>
        <v>23</v>
      </c>
      <c r="D33" s="122" t="str" cm="1">
        <f t="array" ref="D33">IF(ISERROR(INDEX(I_LoE_Hierachy_L1Name,_xlfn.XMATCH(E33,I_LoE_Hierachy_L2Name,0))),"",INDEX(I_LoE_Hierachy_L1Name,_xlfn.XMATCH(E33,I_LoE_Hierachy_L2Name,0)))</f>
        <v>Is there evidence that the requirement set is fit-for-purpose to support the stage of acquisition?</v>
      </c>
      <c r="E33" s="122" t="str">
        <v>Is there evidence of the requirement set being 'red teamed' to check that it is fit-for-purpose?</v>
      </c>
      <c r="F33" s="31"/>
      <c r="G33" s="123" t="str">
        <f>'Input - RCAControl (Admin)'!G33</f>
        <v>NULL</v>
      </c>
      <c r="H33" s="123" t="str">
        <f>'Input - RCAControl (Admin)'!H33</f>
        <v>1;1;2;3;3</v>
      </c>
      <c r="I33" s="123" t="str">
        <f>'Input - RCAControl (Admin)'!I33</f>
        <v>NULL</v>
      </c>
      <c r="J33" s="123" t="str">
        <f>'Input - RCAControl (Admin)'!J33</f>
        <v>NULL</v>
      </c>
      <c r="K33" s="123" t="str">
        <f>'Input - RCAControl (Admin)'!K33</f>
        <v>NULL</v>
      </c>
      <c r="L33" s="123" t="str">
        <f>'Input - RCAControl (Admin)'!L33</f>
        <v>NULL</v>
      </c>
      <c r="M33" s="123" t="str">
        <f>'Input - RCAControl (Admin)'!M33</f>
        <v>NULL</v>
      </c>
      <c r="N33" s="123" t="str">
        <f>'Input - RCAControl (Admin)'!N33</f>
        <v>1;1;2;3;3</v>
      </c>
      <c r="O33" s="123" t="str">
        <f>'Input - RCAControl (Admin)'!O33</f>
        <v>NULL</v>
      </c>
      <c r="P33" s="123" t="str">
        <f>'Input - RCAControl (Admin)'!P33</f>
        <v>NULL</v>
      </c>
      <c r="Q33" s="123" t="str">
        <f>'Input - RCAControl (Admin)'!Q33</f>
        <v>1;1;2;3;3</v>
      </c>
      <c r="R33" s="123" t="str">
        <f>'Input - RCAControl (Admin)'!R33</f>
        <v>1;1;2;3;3</v>
      </c>
      <c r="S33" s="123" t="str">
        <f>'Input - RCAControl (Admin)'!S33</f>
        <v>NULL</v>
      </c>
      <c r="T33" s="123" t="str">
        <f>'Input - RCAControl (Admin)'!T33</f>
        <v>NULL</v>
      </c>
      <c r="U33" s="123" t="str">
        <f>'Input - RCAControl (Admin)'!U33</f>
        <v>NULL</v>
      </c>
      <c r="V33" s="123" t="str">
        <f>'Input - RCAControl (Admin)'!V33</f>
        <v>NULL</v>
      </c>
      <c r="W33" s="123" t="str">
        <f>'Input - RCAControl (Admin)'!W33</f>
        <v>NULL</v>
      </c>
      <c r="X33" s="123" t="str">
        <f>'Input - RCAControl (Admin)'!X33</f>
        <v>NULL</v>
      </c>
      <c r="Y33" s="123" t="str">
        <f>'Input - RCAControl (Admin)'!Y33</f>
        <v>NULL</v>
      </c>
      <c r="Z33" s="123" t="str">
        <f>'Input - RCAControl (Admin)'!Z33</f>
        <v>NULL</v>
      </c>
      <c r="AA33" s="123" t="str">
        <f>'Input - RCAControl (Admin)'!AA33</f>
        <v>NULL</v>
      </c>
      <c r="AB33" s="123" t="str">
        <f>'Input - RCAControl (Admin)'!AB33</f>
        <v>NULL</v>
      </c>
      <c r="AC33" s="123" t="str">
        <f>'Input - RCAControl (Admin)'!AC33</f>
        <v>NULL</v>
      </c>
      <c r="AD33" s="123" t="str">
        <f>'Input - RCAControl (Admin)'!AD33</f>
        <v>NULL</v>
      </c>
      <c r="AE33" s="123" t="str">
        <f>'Input - RCAControl (Admin)'!AE33</f>
        <v>NULL</v>
      </c>
      <c r="AF33" s="123" t="str">
        <f>'Input - RCAControl (Admin)'!AF33</f>
        <v>NULL</v>
      </c>
      <c r="AG33" s="123" t="str">
        <f>'Input - RCAControl (Admin)'!AG33</f>
        <v>NULL</v>
      </c>
      <c r="AH33" s="123" t="str">
        <f>'Input - RCAControl (Admin)'!AH33</f>
        <v>NULL</v>
      </c>
      <c r="AI33" s="123" t="str">
        <f>'Input - RCAControl (Admin)'!AI33</f>
        <v>NULL</v>
      </c>
      <c r="AJ33" s="123" t="str">
        <f>'Input - RCAControl (Admin)'!AJ33</f>
        <v>NULL</v>
      </c>
      <c r="AK33" s="123" t="str">
        <f>'Input - RCAControl (Admin)'!AK33</f>
        <v>NULL</v>
      </c>
      <c r="AL33" s="123" t="str">
        <f>'Input - RCAControl (Admin)'!AL33</f>
        <v>NULL</v>
      </c>
      <c r="AM33" s="123" t="str">
        <f>'Input - RCAControl (Admin)'!AM33</f>
        <v>NULL</v>
      </c>
      <c r="AN33" s="123" t="str">
        <f>'Input - RCAControl (Admin)'!AN33</f>
        <v>NULL</v>
      </c>
      <c r="AO33" s="123" t="str">
        <f>'Input - RCAControl (Admin)'!AO33</f>
        <v>NULL</v>
      </c>
      <c r="AP33" s="123" t="str">
        <f>'Input - RCAControl (Admin)'!AP33</f>
        <v>NULL</v>
      </c>
      <c r="AQ33" s="123" t="str">
        <f>'Input - RCAControl (Admin)'!AQ33</f>
        <v>NULL</v>
      </c>
      <c r="AR33" s="31"/>
      <c r="AS33" s="122" t="e" cm="1">
        <f t="array" ref="AS33">IF(MAX(VALUE(MID(IF(G33:AQ33= I_RCAScoring_NULL_REF,"0;0;0;0;0",G33:AQ33),1+ 2*(C_RCA_RiskScores-1),1)))=0,"No bands",MAX(VALUE(MID(IF(G33:AQ33= I_RCAScoring_NULL_REF,"0;0;0;0;0",G33:AQ33),1+ 2*(C_RCA_RiskScores-1),1))))</f>
        <v>#VALUE!</v>
      </c>
      <c r="AT33" s="122" t="str">
        <f t="shared" si="0"/>
        <v>No band selected</v>
      </c>
      <c r="AU33" s="6"/>
      <c r="AV33" s="38"/>
      <c r="AW33" s="6"/>
      <c r="AX33" s="455">
        <f t="shared" si="2"/>
        <v>0</v>
      </c>
    </row>
    <row r="34" spans="1:50" ht="30" customHeight="1" x14ac:dyDescent="0.35">
      <c r="A34" s="48">
        <f t="shared" si="1"/>
        <v>0</v>
      </c>
      <c r="B34" s="31"/>
      <c r="C34" s="448">
        <f t="shared" si="3"/>
        <v>24</v>
      </c>
      <c r="D34" s="122" t="str" cm="1">
        <f t="array" ref="D34">IF(ISERROR(INDEX(I_LoE_Hierachy_L1Name,_xlfn.XMATCH(E34,I_LoE_Hierachy_L2Name,0))),"",INDEX(I_LoE_Hierachy_L1Name,_xlfn.XMATCH(E34,I_LoE_Hierachy_L2Name,0)))</f>
        <v>Is there evidence that the requirement set is fit-for-purpose to support the stage of acquisition?</v>
      </c>
      <c r="E34" s="122" t="str">
        <v>Is there evidence of the risks to Capability Protection being considered iaw JSP 656 and mitigation put in place if required/appropriate?</v>
      </c>
      <c r="F34" s="31"/>
      <c r="G34" s="123" t="str">
        <f>'Input - RCAControl (Admin)'!G34</f>
        <v>NULL</v>
      </c>
      <c r="H34" s="123" t="str">
        <f>'Input - RCAControl (Admin)'!H34</f>
        <v>1;1;2;3;3</v>
      </c>
      <c r="I34" s="123" t="str">
        <f>'Input - RCAControl (Admin)'!I34</f>
        <v>NULL</v>
      </c>
      <c r="J34" s="123" t="str">
        <f>'Input - RCAControl (Admin)'!J34</f>
        <v>NULL</v>
      </c>
      <c r="K34" s="123" t="str">
        <f>'Input - RCAControl (Admin)'!K34</f>
        <v>NULL</v>
      </c>
      <c r="L34" s="123" t="str">
        <f>'Input - RCAControl (Admin)'!L34</f>
        <v>NULL</v>
      </c>
      <c r="M34" s="123" t="str">
        <f>'Input - RCAControl (Admin)'!M34</f>
        <v>NULL</v>
      </c>
      <c r="N34" s="123" t="str">
        <f>'Input - RCAControl (Admin)'!N34</f>
        <v>1;1;2;3;3</v>
      </c>
      <c r="O34" s="123" t="str">
        <f>'Input - RCAControl (Admin)'!O34</f>
        <v>NULL</v>
      </c>
      <c r="P34" s="123" t="str">
        <f>'Input - RCAControl (Admin)'!P34</f>
        <v>NULL</v>
      </c>
      <c r="Q34" s="123" t="str">
        <f>'Input - RCAControl (Admin)'!Q34</f>
        <v>1;1;2;3;3</v>
      </c>
      <c r="R34" s="123" t="str">
        <f>'Input - RCAControl (Admin)'!R34</f>
        <v>1;1;2;3;3</v>
      </c>
      <c r="S34" s="123" t="str">
        <f>'Input - RCAControl (Admin)'!S34</f>
        <v>NULL</v>
      </c>
      <c r="T34" s="123" t="str">
        <f>'Input - RCAControl (Admin)'!T34</f>
        <v>NULL</v>
      </c>
      <c r="U34" s="123" t="str">
        <f>'Input - RCAControl (Admin)'!U34</f>
        <v>NULL</v>
      </c>
      <c r="V34" s="123" t="str">
        <f>'Input - RCAControl (Admin)'!V34</f>
        <v>NULL</v>
      </c>
      <c r="W34" s="123" t="str">
        <f>'Input - RCAControl (Admin)'!W34</f>
        <v>NULL</v>
      </c>
      <c r="X34" s="123" t="str">
        <f>'Input - RCAControl (Admin)'!X34</f>
        <v>NULL</v>
      </c>
      <c r="Y34" s="123" t="str">
        <f>'Input - RCAControl (Admin)'!Y34</f>
        <v>NULL</v>
      </c>
      <c r="Z34" s="123" t="str">
        <f>'Input - RCAControl (Admin)'!Z34</f>
        <v>NULL</v>
      </c>
      <c r="AA34" s="123" t="str">
        <f>'Input - RCAControl (Admin)'!AA34</f>
        <v>NULL</v>
      </c>
      <c r="AB34" s="123" t="str">
        <f>'Input - RCAControl (Admin)'!AB34</f>
        <v>NULL</v>
      </c>
      <c r="AC34" s="123" t="str">
        <f>'Input - RCAControl (Admin)'!AC34</f>
        <v>NULL</v>
      </c>
      <c r="AD34" s="123" t="str">
        <f>'Input - RCAControl (Admin)'!AD34</f>
        <v>NULL</v>
      </c>
      <c r="AE34" s="123" t="str">
        <f>'Input - RCAControl (Admin)'!AE34</f>
        <v>NULL</v>
      </c>
      <c r="AF34" s="123" t="str">
        <f>'Input - RCAControl (Admin)'!AF34</f>
        <v>NULL</v>
      </c>
      <c r="AG34" s="123" t="str">
        <f>'Input - RCAControl (Admin)'!AG34</f>
        <v>NULL</v>
      </c>
      <c r="AH34" s="123" t="str">
        <f>'Input - RCAControl (Admin)'!AH34</f>
        <v>NULL</v>
      </c>
      <c r="AI34" s="123" t="str">
        <f>'Input - RCAControl (Admin)'!AI34</f>
        <v>NULL</v>
      </c>
      <c r="AJ34" s="123" t="str">
        <f>'Input - RCAControl (Admin)'!AJ34</f>
        <v>NULL</v>
      </c>
      <c r="AK34" s="123" t="str">
        <f>'Input - RCAControl (Admin)'!AK34</f>
        <v>NULL</v>
      </c>
      <c r="AL34" s="123" t="str">
        <f>'Input - RCAControl (Admin)'!AL34</f>
        <v>NULL</v>
      </c>
      <c r="AM34" s="123" t="str">
        <f>'Input - RCAControl (Admin)'!AM34</f>
        <v>NULL</v>
      </c>
      <c r="AN34" s="123" t="str">
        <f>'Input - RCAControl (Admin)'!AN34</f>
        <v>NULL</v>
      </c>
      <c r="AO34" s="123" t="str">
        <f>'Input - RCAControl (Admin)'!AO34</f>
        <v>NULL</v>
      </c>
      <c r="AP34" s="123" t="str">
        <f>'Input - RCAControl (Admin)'!AP34</f>
        <v>NULL</v>
      </c>
      <c r="AQ34" s="123" t="str">
        <f>'Input - RCAControl (Admin)'!AQ34</f>
        <v>NULL</v>
      </c>
      <c r="AR34" s="31"/>
      <c r="AS34" s="122" t="e" cm="1">
        <f t="array" ref="AS34">IF(MAX(VALUE(MID(IF(G34:AQ34= I_RCAScoring_NULL_REF,"0;0;0;0;0",G34:AQ34),1+ 2*(C_RCA_RiskScores-1),1)))=0,"No bands",MAX(VALUE(MID(IF(G34:AQ34= I_RCAScoring_NULL_REF,"0;0;0;0;0",G34:AQ34),1+ 2*(C_RCA_RiskScores-1),1))))</f>
        <v>#VALUE!</v>
      </c>
      <c r="AT34" s="122" t="str">
        <f t="shared" si="0"/>
        <v>No band selected</v>
      </c>
      <c r="AU34" s="6"/>
      <c r="AV34" s="38"/>
      <c r="AW34" s="6"/>
      <c r="AX34" s="455">
        <f t="shared" si="2"/>
        <v>0</v>
      </c>
    </row>
    <row r="35" spans="1:50" ht="30" customHeight="1" x14ac:dyDescent="0.35">
      <c r="A35" s="48">
        <f t="shared" si="1"/>
        <v>0</v>
      </c>
      <c r="B35" s="31"/>
      <c r="C35" s="448">
        <f t="shared" si="3"/>
        <v>25</v>
      </c>
      <c r="D35" s="122" t="str" cm="1">
        <f t="array" ref="D35">IF(ISERROR(INDEX(I_LoE_Hierachy_L1Name,_xlfn.XMATCH(E35,I_LoE_Hierachy_L2Name,0))),"",INDEX(I_LoE_Hierachy_L1Name,_xlfn.XMATCH(E35,I_LoE_Hierachy_L2Name,0)))</f>
        <v>Is there evidence that environmental sustainability requirements have been suitably considered?</v>
      </c>
      <c r="E35" s="122" t="str">
        <v xml:space="preserve">Is there evidence of environmental sustainability requirements being drawn from a suitable Sustainability Appraisal to support the next phase of the project?  </v>
      </c>
      <c r="F35" s="31"/>
      <c r="G35" s="123" t="str">
        <f>'Input - RCAControl (Admin)'!G35</f>
        <v>NULL</v>
      </c>
      <c r="H35" s="123" t="str">
        <f>'Input - RCAControl (Admin)'!H35</f>
        <v>NULL</v>
      </c>
      <c r="I35" s="123" t="str">
        <f>'Input - RCAControl (Admin)'!I35</f>
        <v>NULL</v>
      </c>
      <c r="J35" s="123" t="str">
        <f>'Input - RCAControl (Admin)'!J35</f>
        <v>NULL</v>
      </c>
      <c r="K35" s="123" t="str">
        <f>'Input - RCAControl (Admin)'!K35</f>
        <v>NULL</v>
      </c>
      <c r="L35" s="123" t="str">
        <f>'Input - RCAControl (Admin)'!L35</f>
        <v>NULL</v>
      </c>
      <c r="M35" s="123" t="str">
        <f>'Input - RCAControl (Admin)'!M35</f>
        <v>1;1;2;3;3</v>
      </c>
      <c r="N35" s="123" t="str">
        <f>'Input - RCAControl (Admin)'!N35</f>
        <v>1;1;2;3;3</v>
      </c>
      <c r="O35" s="123" t="str">
        <f>'Input - RCAControl (Admin)'!O35</f>
        <v>NULL</v>
      </c>
      <c r="P35" s="123" t="str">
        <f>'Input - RCAControl (Admin)'!P35</f>
        <v>NULL</v>
      </c>
      <c r="Q35" s="123" t="str">
        <f>'Input - RCAControl (Admin)'!Q35</f>
        <v>NULL</v>
      </c>
      <c r="R35" s="123" t="str">
        <f>'Input - RCAControl (Admin)'!R35</f>
        <v>NULL</v>
      </c>
      <c r="S35" s="123" t="str">
        <f>'Input - RCAControl (Admin)'!S35</f>
        <v>NULL</v>
      </c>
      <c r="T35" s="123" t="str">
        <f>'Input - RCAControl (Admin)'!T35</f>
        <v>NULL</v>
      </c>
      <c r="U35" s="123" t="str">
        <f>'Input - RCAControl (Admin)'!U35</f>
        <v>NULL</v>
      </c>
      <c r="V35" s="123" t="str">
        <f>'Input - RCAControl (Admin)'!V35</f>
        <v>NULL</v>
      </c>
      <c r="W35" s="123" t="str">
        <f>'Input - RCAControl (Admin)'!W35</f>
        <v>NULL</v>
      </c>
      <c r="X35" s="123" t="str">
        <f>'Input - RCAControl (Admin)'!X35</f>
        <v>NULL</v>
      </c>
      <c r="Y35" s="123" t="str">
        <f>'Input - RCAControl (Admin)'!Y35</f>
        <v>NULL</v>
      </c>
      <c r="Z35" s="123" t="str">
        <f>'Input - RCAControl (Admin)'!Z35</f>
        <v>NULL</v>
      </c>
      <c r="AA35" s="123" t="str">
        <f>'Input - RCAControl (Admin)'!AA35</f>
        <v>NULL</v>
      </c>
      <c r="AB35" s="123" t="str">
        <f>'Input - RCAControl (Admin)'!AB35</f>
        <v>NULL</v>
      </c>
      <c r="AC35" s="123" t="str">
        <f>'Input - RCAControl (Admin)'!AC35</f>
        <v>NULL</v>
      </c>
      <c r="AD35" s="123" t="str">
        <f>'Input - RCAControl (Admin)'!AD35</f>
        <v>NULL</v>
      </c>
      <c r="AE35" s="123" t="str">
        <f>'Input - RCAControl (Admin)'!AE35</f>
        <v>NULL</v>
      </c>
      <c r="AF35" s="123" t="str">
        <f>'Input - RCAControl (Admin)'!AF35</f>
        <v>NULL</v>
      </c>
      <c r="AG35" s="123" t="str">
        <f>'Input - RCAControl (Admin)'!AG35</f>
        <v>NULL</v>
      </c>
      <c r="AH35" s="123" t="str">
        <f>'Input - RCAControl (Admin)'!AH35</f>
        <v>NULL</v>
      </c>
      <c r="AI35" s="123" t="str">
        <f>'Input - RCAControl (Admin)'!AI35</f>
        <v>NULL</v>
      </c>
      <c r="AJ35" s="123" t="str">
        <f>'Input - RCAControl (Admin)'!AJ35</f>
        <v>NULL</v>
      </c>
      <c r="AK35" s="123" t="str">
        <f>'Input - RCAControl (Admin)'!AK35</f>
        <v>NULL</v>
      </c>
      <c r="AL35" s="123" t="str">
        <f>'Input - RCAControl (Admin)'!AL35</f>
        <v>NULL</v>
      </c>
      <c r="AM35" s="123" t="str">
        <f>'Input - RCAControl (Admin)'!AM35</f>
        <v>NULL</v>
      </c>
      <c r="AN35" s="123" t="str">
        <f>'Input - RCAControl (Admin)'!AN35</f>
        <v>NULL</v>
      </c>
      <c r="AO35" s="123" t="str">
        <f>'Input - RCAControl (Admin)'!AO35</f>
        <v>NULL</v>
      </c>
      <c r="AP35" s="123" t="str">
        <f>'Input - RCAControl (Admin)'!AP35</f>
        <v>NULL</v>
      </c>
      <c r="AQ35" s="123" t="str">
        <f>'Input - RCAControl (Admin)'!AQ35</f>
        <v>NULL</v>
      </c>
      <c r="AR35" s="31"/>
      <c r="AS35" s="122" t="e" cm="1">
        <f t="array" ref="AS35">IF(MAX(VALUE(MID(IF(G35:AQ35= I_RCAScoring_NULL_REF,"0;0;0;0;0",G35:AQ35),1+ 2*(C_RCA_RiskScores-1),1)))=0,"No bands",MAX(VALUE(MID(IF(G35:AQ35= I_RCAScoring_NULL_REF,"0;0;0;0;0",G35:AQ35),1+ 2*(C_RCA_RiskScores-1),1))))</f>
        <v>#VALUE!</v>
      </c>
      <c r="AT35" s="122" t="str">
        <f t="shared" si="0"/>
        <v>No band selected</v>
      </c>
      <c r="AU35" s="6"/>
      <c r="AV35" s="38"/>
      <c r="AW35" s="6"/>
      <c r="AX35" s="455">
        <f t="shared" si="2"/>
        <v>0</v>
      </c>
    </row>
    <row r="36" spans="1:50" ht="30" customHeight="1" x14ac:dyDescent="0.35">
      <c r="A36" s="48">
        <f t="shared" si="1"/>
        <v>0</v>
      </c>
      <c r="B36" s="31"/>
      <c r="C36" s="448">
        <f t="shared" si="3"/>
        <v>26</v>
      </c>
      <c r="D36" s="122" t="str" cm="1">
        <f t="array" ref="D36">IF(ISERROR(INDEX(I_LoE_Hierachy_L1Name,_xlfn.XMATCH(E36,I_LoE_Hierachy_L2Name,0))),"",INDEX(I_LoE_Hierachy_L1Name,_xlfn.XMATCH(E36,I_LoE_Hierachy_L2Name,0)))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6" s="122" t="str">
        <v>Is there evidence of military / business (capability) options being suitably defined within the long list of options?</v>
      </c>
      <c r="F36" s="31"/>
      <c r="G36" s="123" t="str">
        <f>'Input - RCAControl (Admin)'!G36</f>
        <v>NULL</v>
      </c>
      <c r="H36" s="123" t="str">
        <f>'Input - RCAControl (Admin)'!H36</f>
        <v>NULL</v>
      </c>
      <c r="I36" s="123" t="str">
        <f>'Input - RCAControl (Admin)'!I36</f>
        <v>NULL</v>
      </c>
      <c r="J36" s="123" t="str">
        <f>'Input - RCAControl (Admin)'!J36</f>
        <v>NULL</v>
      </c>
      <c r="K36" s="123" t="str">
        <f>'Input - RCAControl (Admin)'!K36</f>
        <v>NULL</v>
      </c>
      <c r="L36" s="123" t="str">
        <f>'Input - RCAControl (Admin)'!L36</f>
        <v>NULL</v>
      </c>
      <c r="M36" s="123" t="str">
        <f>'Input - RCAControl (Admin)'!M36</f>
        <v>NULL</v>
      </c>
      <c r="N36" s="123" t="str">
        <f>'Input - RCAControl (Admin)'!N36</f>
        <v>NULL</v>
      </c>
      <c r="O36" s="123" t="str">
        <f>'Input - RCAControl (Admin)'!O36</f>
        <v>NULL</v>
      </c>
      <c r="P36" s="123" t="str">
        <f>'Input - RCAControl (Admin)'!P36</f>
        <v>NULL</v>
      </c>
      <c r="Q36" s="123" t="str">
        <f>'Input - RCAControl (Admin)'!Q36</f>
        <v>NULL</v>
      </c>
      <c r="R36" s="123" t="str">
        <f>'Input - RCAControl (Admin)'!R36</f>
        <v>NULL</v>
      </c>
      <c r="S36" s="123" t="str">
        <f>'Input - RCAControl (Admin)'!S36</f>
        <v>3;3;3;3;3</v>
      </c>
      <c r="T36" s="123" t="str">
        <f>'Input - RCAControl (Admin)'!T36</f>
        <v>NULL</v>
      </c>
      <c r="U36" s="123" t="str">
        <f>'Input - RCAControl (Admin)'!U36</f>
        <v>NULL</v>
      </c>
      <c r="V36" s="123" t="str">
        <f>'Input - RCAControl (Admin)'!V36</f>
        <v>NULL</v>
      </c>
      <c r="W36" s="123" t="str">
        <f>'Input - RCAControl (Admin)'!W36</f>
        <v>NULL</v>
      </c>
      <c r="X36" s="123" t="str">
        <f>'Input - RCAControl (Admin)'!X36</f>
        <v>NULL</v>
      </c>
      <c r="Y36" s="123" t="str">
        <f>'Input - RCAControl (Admin)'!Y36</f>
        <v>NULL</v>
      </c>
      <c r="Z36" s="123" t="str">
        <f>'Input - RCAControl (Admin)'!Z36</f>
        <v>NULL</v>
      </c>
      <c r="AA36" s="123" t="str">
        <f>'Input - RCAControl (Admin)'!AA36</f>
        <v>NULL</v>
      </c>
      <c r="AB36" s="123" t="str">
        <f>'Input - RCAControl (Admin)'!AB36</f>
        <v>NULL</v>
      </c>
      <c r="AC36" s="123" t="str">
        <f>'Input - RCAControl (Admin)'!AC36</f>
        <v>NULL</v>
      </c>
      <c r="AD36" s="123" t="str">
        <f>'Input - RCAControl (Admin)'!AD36</f>
        <v>NULL</v>
      </c>
      <c r="AE36" s="123" t="str">
        <f>'Input - RCAControl (Admin)'!AE36</f>
        <v>NULL</v>
      </c>
      <c r="AF36" s="123" t="str">
        <f>'Input - RCAControl (Admin)'!AF36</f>
        <v>NULL</v>
      </c>
      <c r="AG36" s="123" t="str">
        <f>'Input - RCAControl (Admin)'!AG36</f>
        <v>NULL</v>
      </c>
      <c r="AH36" s="123" t="str">
        <f>'Input - RCAControl (Admin)'!AH36</f>
        <v>NULL</v>
      </c>
      <c r="AI36" s="123" t="str">
        <f>'Input - RCAControl (Admin)'!AI36</f>
        <v>NULL</v>
      </c>
      <c r="AJ36" s="123" t="str">
        <f>'Input - RCAControl (Admin)'!AJ36</f>
        <v>NULL</v>
      </c>
      <c r="AK36" s="123" t="str">
        <f>'Input - RCAControl (Admin)'!AK36</f>
        <v>NULL</v>
      </c>
      <c r="AL36" s="123" t="str">
        <f>'Input - RCAControl (Admin)'!AL36</f>
        <v>NULL</v>
      </c>
      <c r="AM36" s="123" t="str">
        <f>'Input - RCAControl (Admin)'!AM36</f>
        <v>NULL</v>
      </c>
      <c r="AN36" s="123" t="str">
        <f>'Input - RCAControl (Admin)'!AN36</f>
        <v>NULL</v>
      </c>
      <c r="AO36" s="123" t="str">
        <f>'Input - RCAControl (Admin)'!AO36</f>
        <v>NULL</v>
      </c>
      <c r="AP36" s="123" t="str">
        <f>'Input - RCAControl (Admin)'!AP36</f>
        <v>NULL</v>
      </c>
      <c r="AQ36" s="123" t="str">
        <f>'Input - RCAControl (Admin)'!AQ36</f>
        <v>NULL</v>
      </c>
      <c r="AR36" s="31"/>
      <c r="AS36" s="122" t="e" cm="1">
        <f t="array" ref="AS36">IF(MAX(VALUE(MID(IF(G36:AQ36= I_RCAScoring_NULL_REF,"0;0;0;0;0",G36:AQ36),1+ 2*(C_RCA_RiskScores-1),1)))=0,"No bands",MAX(VALUE(MID(IF(G36:AQ36= I_RCAScoring_NULL_REF,"0;0;0;0;0",G36:AQ36),1+ 2*(C_RCA_RiskScores-1),1))))</f>
        <v>#VALUE!</v>
      </c>
      <c r="AT36" s="122" t="str">
        <f t="shared" si="0"/>
        <v>No band selected</v>
      </c>
      <c r="AU36" s="6"/>
      <c r="AV36" s="38"/>
      <c r="AW36" s="6"/>
      <c r="AX36" s="455">
        <f t="shared" si="2"/>
        <v>0</v>
      </c>
    </row>
    <row r="37" spans="1:50" ht="30" customHeight="1" x14ac:dyDescent="0.35">
      <c r="A37" s="48">
        <f t="shared" si="1"/>
        <v>0</v>
      </c>
      <c r="B37" s="31"/>
      <c r="C37" s="448">
        <f t="shared" si="3"/>
        <v>27</v>
      </c>
      <c r="D37" s="122" t="str" cm="1">
        <f t="array" ref="D37">IF(ISERROR(INDEX(I_LoE_Hierachy_L1Name,_xlfn.XMATCH(E37,I_LoE_Hierachy_L2Name,0))),"",INDEX(I_LoE_Hierachy_L1Name,_xlfn.XMATCH(E37,I_LoE_Hierachy_L2Name,0)))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7" s="122" t="str">
        <v>Is there evidence of delivery (procurement) options being suitably defined within the long list of options?</v>
      </c>
      <c r="F37" s="31"/>
      <c r="G37" s="123" t="str">
        <f>'Input - RCAControl (Admin)'!G37</f>
        <v>NULL</v>
      </c>
      <c r="H37" s="123" t="str">
        <f>'Input - RCAControl (Admin)'!H37</f>
        <v>NULL</v>
      </c>
      <c r="I37" s="123" t="str">
        <f>'Input - RCAControl (Admin)'!I37</f>
        <v>NULL</v>
      </c>
      <c r="J37" s="123" t="str">
        <f>'Input - RCAControl (Admin)'!J37</f>
        <v>NULL</v>
      </c>
      <c r="K37" s="123" t="str">
        <f>'Input - RCAControl (Admin)'!K37</f>
        <v>NULL</v>
      </c>
      <c r="L37" s="123" t="str">
        <f>'Input - RCAControl (Admin)'!L37</f>
        <v>NULL</v>
      </c>
      <c r="M37" s="123" t="str">
        <f>'Input - RCAControl (Admin)'!M37</f>
        <v>NULL</v>
      </c>
      <c r="N37" s="123" t="str">
        <f>'Input - RCAControl (Admin)'!N37</f>
        <v>NULL</v>
      </c>
      <c r="O37" s="123" t="str">
        <f>'Input - RCAControl (Admin)'!O37</f>
        <v>NULL</v>
      </c>
      <c r="P37" s="123" t="str">
        <f>'Input - RCAControl (Admin)'!P37</f>
        <v>NULL</v>
      </c>
      <c r="Q37" s="123" t="str">
        <f>'Input - RCAControl (Admin)'!Q37</f>
        <v>NULL</v>
      </c>
      <c r="R37" s="123" t="str">
        <f>'Input - RCAControl (Admin)'!R37</f>
        <v>NULL</v>
      </c>
      <c r="S37" s="123" t="str">
        <f>'Input - RCAControl (Admin)'!S37</f>
        <v>3;3;3;3;3</v>
      </c>
      <c r="T37" s="123" t="str">
        <f>'Input - RCAControl (Admin)'!T37</f>
        <v>NULL</v>
      </c>
      <c r="U37" s="123" t="str">
        <f>'Input - RCAControl (Admin)'!U37</f>
        <v>NULL</v>
      </c>
      <c r="V37" s="123" t="str">
        <f>'Input - RCAControl (Admin)'!V37</f>
        <v>NULL</v>
      </c>
      <c r="W37" s="123" t="str">
        <f>'Input - RCAControl (Admin)'!W37</f>
        <v>NULL</v>
      </c>
      <c r="X37" s="123" t="str">
        <f>'Input - RCAControl (Admin)'!X37</f>
        <v>NULL</v>
      </c>
      <c r="Y37" s="123" t="str">
        <f>'Input - RCAControl (Admin)'!Y37</f>
        <v>NULL</v>
      </c>
      <c r="Z37" s="123" t="str">
        <f>'Input - RCAControl (Admin)'!Z37</f>
        <v>NULL</v>
      </c>
      <c r="AA37" s="123" t="str">
        <f>'Input - RCAControl (Admin)'!AA37</f>
        <v>NULL</v>
      </c>
      <c r="AB37" s="123" t="str">
        <f>'Input - RCAControl (Admin)'!AB37</f>
        <v>NULL</v>
      </c>
      <c r="AC37" s="123" t="str">
        <f>'Input - RCAControl (Admin)'!AC37</f>
        <v>NULL</v>
      </c>
      <c r="AD37" s="123" t="str">
        <f>'Input - RCAControl (Admin)'!AD37</f>
        <v>NULL</v>
      </c>
      <c r="AE37" s="123" t="str">
        <f>'Input - RCAControl (Admin)'!AE37</f>
        <v>NULL</v>
      </c>
      <c r="AF37" s="123" t="str">
        <f>'Input - RCAControl (Admin)'!AF37</f>
        <v>NULL</v>
      </c>
      <c r="AG37" s="123" t="str">
        <f>'Input - RCAControl (Admin)'!AG37</f>
        <v>NULL</v>
      </c>
      <c r="AH37" s="123" t="str">
        <f>'Input - RCAControl (Admin)'!AH37</f>
        <v>NULL</v>
      </c>
      <c r="AI37" s="123" t="str">
        <f>'Input - RCAControl (Admin)'!AI37</f>
        <v>NULL</v>
      </c>
      <c r="AJ37" s="123" t="str">
        <f>'Input - RCAControl (Admin)'!AJ37</f>
        <v>NULL</v>
      </c>
      <c r="AK37" s="123" t="str">
        <f>'Input - RCAControl (Admin)'!AK37</f>
        <v>NULL</v>
      </c>
      <c r="AL37" s="123" t="str">
        <f>'Input - RCAControl (Admin)'!AL37</f>
        <v>NULL</v>
      </c>
      <c r="AM37" s="123" t="str">
        <f>'Input - RCAControl (Admin)'!AM37</f>
        <v>NULL</v>
      </c>
      <c r="AN37" s="123" t="str">
        <f>'Input - RCAControl (Admin)'!AN37</f>
        <v>NULL</v>
      </c>
      <c r="AO37" s="123" t="str">
        <f>'Input - RCAControl (Admin)'!AO37</f>
        <v>NULL</v>
      </c>
      <c r="AP37" s="123" t="str">
        <f>'Input - RCAControl (Admin)'!AP37</f>
        <v>NULL</v>
      </c>
      <c r="AQ37" s="123" t="str">
        <f>'Input - RCAControl (Admin)'!AQ37</f>
        <v>NULL</v>
      </c>
      <c r="AR37" s="31"/>
      <c r="AS37" s="122" t="e" cm="1">
        <f t="array" ref="AS37">IF(MAX(VALUE(MID(IF(G37:AQ37= I_RCAScoring_NULL_REF,"0;0;0;0;0",G37:AQ37),1+ 2*(C_RCA_RiskScores-1),1)))=0,"No bands",MAX(VALUE(MID(IF(G37:AQ37= I_RCAScoring_NULL_REF,"0;0;0;0;0",G37:AQ37),1+ 2*(C_RCA_RiskScores-1),1))))</f>
        <v>#VALUE!</v>
      </c>
      <c r="AT37" s="122" t="str">
        <f t="shared" si="0"/>
        <v>No band selected</v>
      </c>
      <c r="AU37" s="6"/>
      <c r="AV37" s="38"/>
      <c r="AW37" s="6"/>
      <c r="AX37" s="455">
        <f t="shared" si="2"/>
        <v>0</v>
      </c>
    </row>
    <row r="38" spans="1:50" ht="30" customHeight="1" x14ac:dyDescent="0.35">
      <c r="A38" s="48">
        <f t="shared" si="1"/>
        <v>0</v>
      </c>
      <c r="B38" s="31"/>
      <c r="C38" s="448">
        <f t="shared" si="3"/>
        <v>28</v>
      </c>
      <c r="D38" s="122" t="str" cm="1">
        <f t="array" ref="D38">IF(ISERROR(INDEX(I_LoE_Hierachy_L1Name,_xlfn.XMATCH(E38,I_LoE_Hierachy_L2Name,0))),"",INDEX(I_LoE_Hierachy_L1Name,_xlfn.XMATCH(E38,I_LoE_Hierachy_L2Name,0)))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8" s="122" t="str">
        <v>Is there evidence of funding options being suitably defined within the long list of options?</v>
      </c>
      <c r="F38" s="31"/>
      <c r="G38" s="123" t="str">
        <f>'Input - RCAControl (Admin)'!G38</f>
        <v>NULL</v>
      </c>
      <c r="H38" s="123" t="str">
        <f>'Input - RCAControl (Admin)'!H38</f>
        <v>NULL</v>
      </c>
      <c r="I38" s="123" t="str">
        <f>'Input - RCAControl (Admin)'!I38</f>
        <v>NULL</v>
      </c>
      <c r="J38" s="123" t="str">
        <f>'Input - RCAControl (Admin)'!J38</f>
        <v>NULL</v>
      </c>
      <c r="K38" s="123" t="str">
        <f>'Input - RCAControl (Admin)'!K38</f>
        <v>NULL</v>
      </c>
      <c r="L38" s="123" t="str">
        <f>'Input - RCAControl (Admin)'!L38</f>
        <v>NULL</v>
      </c>
      <c r="M38" s="123" t="str">
        <f>'Input - RCAControl (Admin)'!M38</f>
        <v>NULL</v>
      </c>
      <c r="N38" s="123" t="str">
        <f>'Input - RCAControl (Admin)'!N38</f>
        <v>NULL</v>
      </c>
      <c r="O38" s="123" t="str">
        <f>'Input - RCAControl (Admin)'!O38</f>
        <v>NULL</v>
      </c>
      <c r="P38" s="123" t="str">
        <f>'Input - RCAControl (Admin)'!P38</f>
        <v>NULL</v>
      </c>
      <c r="Q38" s="123" t="str">
        <f>'Input - RCAControl (Admin)'!Q38</f>
        <v>NULL</v>
      </c>
      <c r="R38" s="123" t="str">
        <f>'Input - RCAControl (Admin)'!R38</f>
        <v>NULL</v>
      </c>
      <c r="S38" s="123" t="str">
        <f>'Input - RCAControl (Admin)'!S38</f>
        <v>3;3;3;3;3</v>
      </c>
      <c r="T38" s="123" t="str">
        <f>'Input - RCAControl (Admin)'!T38</f>
        <v>NULL</v>
      </c>
      <c r="U38" s="123" t="str">
        <f>'Input - RCAControl (Admin)'!U38</f>
        <v>NULL</v>
      </c>
      <c r="V38" s="123" t="str">
        <f>'Input - RCAControl (Admin)'!V38</f>
        <v>NULL</v>
      </c>
      <c r="W38" s="123" t="str">
        <f>'Input - RCAControl (Admin)'!W38</f>
        <v>NULL</v>
      </c>
      <c r="X38" s="123" t="str">
        <f>'Input - RCAControl (Admin)'!X38</f>
        <v>NULL</v>
      </c>
      <c r="Y38" s="123" t="str">
        <f>'Input - RCAControl (Admin)'!Y38</f>
        <v>NULL</v>
      </c>
      <c r="Z38" s="123" t="str">
        <f>'Input - RCAControl (Admin)'!Z38</f>
        <v>NULL</v>
      </c>
      <c r="AA38" s="123" t="str">
        <f>'Input - RCAControl (Admin)'!AA38</f>
        <v>NULL</v>
      </c>
      <c r="AB38" s="123" t="str">
        <f>'Input - RCAControl (Admin)'!AB38</f>
        <v>NULL</v>
      </c>
      <c r="AC38" s="123" t="str">
        <f>'Input - RCAControl (Admin)'!AC38</f>
        <v>NULL</v>
      </c>
      <c r="AD38" s="123" t="str">
        <f>'Input - RCAControl (Admin)'!AD38</f>
        <v>NULL</v>
      </c>
      <c r="AE38" s="123" t="str">
        <f>'Input - RCAControl (Admin)'!AE38</f>
        <v>NULL</v>
      </c>
      <c r="AF38" s="123" t="str">
        <f>'Input - RCAControl (Admin)'!AF38</f>
        <v>NULL</v>
      </c>
      <c r="AG38" s="123" t="str">
        <f>'Input - RCAControl (Admin)'!AG38</f>
        <v>NULL</v>
      </c>
      <c r="AH38" s="123" t="str">
        <f>'Input - RCAControl (Admin)'!AH38</f>
        <v>NULL</v>
      </c>
      <c r="AI38" s="123" t="str">
        <f>'Input - RCAControl (Admin)'!AI38</f>
        <v>NULL</v>
      </c>
      <c r="AJ38" s="123" t="str">
        <f>'Input - RCAControl (Admin)'!AJ38</f>
        <v>NULL</v>
      </c>
      <c r="AK38" s="123" t="str">
        <f>'Input - RCAControl (Admin)'!AK38</f>
        <v>NULL</v>
      </c>
      <c r="AL38" s="123" t="str">
        <f>'Input - RCAControl (Admin)'!AL38</f>
        <v>NULL</v>
      </c>
      <c r="AM38" s="123" t="str">
        <f>'Input - RCAControl (Admin)'!AM38</f>
        <v>NULL</v>
      </c>
      <c r="AN38" s="123" t="str">
        <f>'Input - RCAControl (Admin)'!AN38</f>
        <v>NULL</v>
      </c>
      <c r="AO38" s="123" t="str">
        <f>'Input - RCAControl (Admin)'!AO38</f>
        <v>NULL</v>
      </c>
      <c r="AP38" s="123" t="str">
        <f>'Input - RCAControl (Admin)'!AP38</f>
        <v>NULL</v>
      </c>
      <c r="AQ38" s="123" t="str">
        <f>'Input - RCAControl (Admin)'!AQ38</f>
        <v>NULL</v>
      </c>
      <c r="AR38" s="31"/>
      <c r="AS38" s="122" t="e" cm="1">
        <f t="array" ref="AS38">IF(MAX(VALUE(MID(IF(G38:AQ38= I_RCAScoring_NULL_REF,"0;0;0;0;0",G38:AQ38),1+ 2*(C_RCA_RiskScores-1),1)))=0,"No bands",MAX(VALUE(MID(IF(G38:AQ38= I_RCAScoring_NULL_REF,"0;0;0;0;0",G38:AQ38),1+ 2*(C_RCA_RiskScores-1),1))))</f>
        <v>#VALUE!</v>
      </c>
      <c r="AT38" s="122" t="str">
        <f t="shared" si="0"/>
        <v>No band selected</v>
      </c>
      <c r="AU38" s="6"/>
      <c r="AV38" s="38"/>
      <c r="AW38" s="6"/>
      <c r="AX38" s="455">
        <f t="shared" si="2"/>
        <v>0</v>
      </c>
    </row>
    <row r="39" spans="1:50" ht="30" customHeight="1" x14ac:dyDescent="0.35">
      <c r="A39" s="48">
        <f t="shared" si="1"/>
        <v>0</v>
      </c>
      <c r="B39" s="31"/>
      <c r="C39" s="448">
        <f t="shared" si="3"/>
        <v>29</v>
      </c>
      <c r="D39" s="122" t="str" cm="1">
        <f t="array" ref="D39">IF(ISERROR(INDEX(I_LoE_Hierachy_L1Name,_xlfn.XMATCH(E39,I_LoE_Hierachy_L2Name,0))),"",INDEX(I_LoE_Hierachy_L1Name,_xlfn.XMATCH(E39,I_LoE_Hierachy_L2Name,0)))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39" s="122" t="str">
        <v>Is there evidence of test and evaluation options being suitably defined within the long list of options?</v>
      </c>
      <c r="F39" s="31"/>
      <c r="G39" s="123" t="str">
        <f>'Input - RCAControl (Admin)'!G39</f>
        <v>NULL</v>
      </c>
      <c r="H39" s="123" t="str">
        <f>'Input - RCAControl (Admin)'!H39</f>
        <v>NULL</v>
      </c>
      <c r="I39" s="123" t="str">
        <f>'Input - RCAControl (Admin)'!I39</f>
        <v>NULL</v>
      </c>
      <c r="J39" s="123" t="str">
        <f>'Input - RCAControl (Admin)'!J39</f>
        <v>NULL</v>
      </c>
      <c r="K39" s="123" t="str">
        <f>'Input - RCAControl (Admin)'!K39</f>
        <v>NULL</v>
      </c>
      <c r="L39" s="123" t="str">
        <f>'Input - RCAControl (Admin)'!L39</f>
        <v>NULL</v>
      </c>
      <c r="M39" s="123" t="str">
        <f>'Input - RCAControl (Admin)'!M39</f>
        <v>NULL</v>
      </c>
      <c r="N39" s="123" t="str">
        <f>'Input - RCAControl (Admin)'!N39</f>
        <v>NULL</v>
      </c>
      <c r="O39" s="123" t="str">
        <f>'Input - RCAControl (Admin)'!O39</f>
        <v>NULL</v>
      </c>
      <c r="P39" s="123" t="str">
        <f>'Input - RCAControl (Admin)'!P39</f>
        <v>NULL</v>
      </c>
      <c r="Q39" s="123" t="str">
        <f>'Input - RCAControl (Admin)'!Q39</f>
        <v>NULL</v>
      </c>
      <c r="R39" s="123" t="str">
        <f>'Input - RCAControl (Admin)'!R39</f>
        <v>NULL</v>
      </c>
      <c r="S39" s="123" t="str">
        <f>'Input - RCAControl (Admin)'!S39</f>
        <v>3;3;3;3;3</v>
      </c>
      <c r="T39" s="123" t="str">
        <f>'Input - RCAControl (Admin)'!T39</f>
        <v>NULL</v>
      </c>
      <c r="U39" s="123" t="str">
        <f>'Input - RCAControl (Admin)'!U39</f>
        <v>NULL</v>
      </c>
      <c r="V39" s="123" t="str">
        <f>'Input - RCAControl (Admin)'!V39</f>
        <v>NULL</v>
      </c>
      <c r="W39" s="123" t="str">
        <f>'Input - RCAControl (Admin)'!W39</f>
        <v>NULL</v>
      </c>
      <c r="X39" s="123" t="str">
        <f>'Input - RCAControl (Admin)'!X39</f>
        <v>NULL</v>
      </c>
      <c r="Y39" s="123" t="str">
        <f>'Input - RCAControl (Admin)'!Y39</f>
        <v>NULL</v>
      </c>
      <c r="Z39" s="123" t="str">
        <f>'Input - RCAControl (Admin)'!Z39</f>
        <v>NULL</v>
      </c>
      <c r="AA39" s="123" t="str">
        <f>'Input - RCAControl (Admin)'!AA39</f>
        <v>NULL</v>
      </c>
      <c r="AB39" s="123" t="str">
        <f>'Input - RCAControl (Admin)'!AB39</f>
        <v>NULL</v>
      </c>
      <c r="AC39" s="123" t="str">
        <f>'Input - RCAControl (Admin)'!AC39</f>
        <v>NULL</v>
      </c>
      <c r="AD39" s="123" t="str">
        <f>'Input - RCAControl (Admin)'!AD39</f>
        <v>NULL</v>
      </c>
      <c r="AE39" s="123" t="str">
        <f>'Input - RCAControl (Admin)'!AE39</f>
        <v>NULL</v>
      </c>
      <c r="AF39" s="123" t="str">
        <f>'Input - RCAControl (Admin)'!AF39</f>
        <v>NULL</v>
      </c>
      <c r="AG39" s="123" t="str">
        <f>'Input - RCAControl (Admin)'!AG39</f>
        <v>NULL</v>
      </c>
      <c r="AH39" s="123" t="str">
        <f>'Input - RCAControl (Admin)'!AH39</f>
        <v>NULL</v>
      </c>
      <c r="AI39" s="123" t="str">
        <f>'Input - RCAControl (Admin)'!AI39</f>
        <v>NULL</v>
      </c>
      <c r="AJ39" s="123" t="str">
        <f>'Input - RCAControl (Admin)'!AJ39</f>
        <v>NULL</v>
      </c>
      <c r="AK39" s="123" t="str">
        <f>'Input - RCAControl (Admin)'!AK39</f>
        <v>NULL</v>
      </c>
      <c r="AL39" s="123" t="str">
        <f>'Input - RCAControl (Admin)'!AL39</f>
        <v>NULL</v>
      </c>
      <c r="AM39" s="123" t="str">
        <f>'Input - RCAControl (Admin)'!AM39</f>
        <v>NULL</v>
      </c>
      <c r="AN39" s="123" t="str">
        <f>'Input - RCAControl (Admin)'!AN39</f>
        <v>NULL</v>
      </c>
      <c r="AO39" s="123" t="str">
        <f>'Input - RCAControl (Admin)'!AO39</f>
        <v>NULL</v>
      </c>
      <c r="AP39" s="123" t="str">
        <f>'Input - RCAControl (Admin)'!AP39</f>
        <v>NULL</v>
      </c>
      <c r="AQ39" s="123" t="str">
        <f>'Input - RCAControl (Admin)'!AQ39</f>
        <v>NULL</v>
      </c>
      <c r="AR39" s="31"/>
      <c r="AS39" s="122" t="e" cm="1">
        <f t="array" ref="AS39">IF(MAX(VALUE(MID(IF(G39:AQ39= I_RCAScoring_NULL_REF,"0;0;0;0;0",G39:AQ39),1+ 2*(C_RCA_RiskScores-1),1)))=0,"No bands",MAX(VALUE(MID(IF(G39:AQ39= I_RCAScoring_NULL_REF,"0;0;0;0;0",G39:AQ39),1+ 2*(C_RCA_RiskScores-1),1))))</f>
        <v>#VALUE!</v>
      </c>
      <c r="AT39" s="122" t="str">
        <f t="shared" si="0"/>
        <v>No band selected</v>
      </c>
      <c r="AU39" s="6"/>
      <c r="AV39" s="38"/>
      <c r="AW39" s="6"/>
      <c r="AX39" s="455">
        <f t="shared" si="2"/>
        <v>0</v>
      </c>
    </row>
    <row r="40" spans="1:50" ht="30" customHeight="1" x14ac:dyDescent="0.35">
      <c r="A40" s="48">
        <f t="shared" si="1"/>
        <v>0</v>
      </c>
      <c r="B40" s="31"/>
      <c r="C40" s="448">
        <f t="shared" si="3"/>
        <v>30</v>
      </c>
      <c r="D40" s="122" t="str" cm="1">
        <f t="array" ref="D40">IF(ISERROR(INDEX(I_LoE_Hierachy_L1Name,_xlfn.XMATCH(E40,I_LoE_Hierachy_L2Name,0))),"",INDEX(I_LoE_Hierachy_L1Name,_xlfn.XMATCH(E40,I_LoE_Hierachy_L2Name,0)))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0" s="122" t="str">
        <v>Is there evidence of appropriate Critical Success Factors being used to assess the long list of options?</v>
      </c>
      <c r="F40" s="31"/>
      <c r="G40" s="123" t="str">
        <f>'Input - RCAControl (Admin)'!G40</f>
        <v>NULL</v>
      </c>
      <c r="H40" s="123" t="str">
        <f>'Input - RCAControl (Admin)'!H40</f>
        <v>NULL</v>
      </c>
      <c r="I40" s="123" t="str">
        <f>'Input - RCAControl (Admin)'!I40</f>
        <v>NULL</v>
      </c>
      <c r="J40" s="123" t="str">
        <f>'Input - RCAControl (Admin)'!J40</f>
        <v>NULL</v>
      </c>
      <c r="K40" s="123" t="str">
        <f>'Input - RCAControl (Admin)'!K40</f>
        <v>NULL</v>
      </c>
      <c r="L40" s="123" t="str">
        <f>'Input - RCAControl (Admin)'!L40</f>
        <v>NULL</v>
      </c>
      <c r="M40" s="123" t="str">
        <f>'Input - RCAControl (Admin)'!M40</f>
        <v>NULL</v>
      </c>
      <c r="N40" s="123" t="str">
        <f>'Input - RCAControl (Admin)'!N40</f>
        <v>NULL</v>
      </c>
      <c r="O40" s="123" t="str">
        <f>'Input - RCAControl (Admin)'!O40</f>
        <v>NULL</v>
      </c>
      <c r="P40" s="123" t="str">
        <f>'Input - RCAControl (Admin)'!P40</f>
        <v>NULL</v>
      </c>
      <c r="Q40" s="123" t="str">
        <f>'Input - RCAControl (Admin)'!Q40</f>
        <v>NULL</v>
      </c>
      <c r="R40" s="123" t="str">
        <f>'Input - RCAControl (Admin)'!R40</f>
        <v>NULL</v>
      </c>
      <c r="S40" s="123" t="str">
        <f>'Input - RCAControl (Admin)'!S40</f>
        <v>3;3;3;3;3</v>
      </c>
      <c r="T40" s="123" t="str">
        <f>'Input - RCAControl (Admin)'!T40</f>
        <v>NULL</v>
      </c>
      <c r="U40" s="123" t="str">
        <f>'Input - RCAControl (Admin)'!U40</f>
        <v>NULL</v>
      </c>
      <c r="V40" s="123" t="str">
        <f>'Input - RCAControl (Admin)'!V40</f>
        <v>NULL</v>
      </c>
      <c r="W40" s="123" t="str">
        <f>'Input - RCAControl (Admin)'!W40</f>
        <v>NULL</v>
      </c>
      <c r="X40" s="123" t="str">
        <f>'Input - RCAControl (Admin)'!X40</f>
        <v>NULL</v>
      </c>
      <c r="Y40" s="123" t="str">
        <f>'Input - RCAControl (Admin)'!Y40</f>
        <v>NULL</v>
      </c>
      <c r="Z40" s="123" t="str">
        <f>'Input - RCAControl (Admin)'!Z40</f>
        <v>NULL</v>
      </c>
      <c r="AA40" s="123" t="str">
        <f>'Input - RCAControl (Admin)'!AA40</f>
        <v>NULL</v>
      </c>
      <c r="AB40" s="123" t="str">
        <f>'Input - RCAControl (Admin)'!AB40</f>
        <v>NULL</v>
      </c>
      <c r="AC40" s="123" t="str">
        <f>'Input - RCAControl (Admin)'!AC40</f>
        <v>NULL</v>
      </c>
      <c r="AD40" s="123" t="str">
        <f>'Input - RCAControl (Admin)'!AD40</f>
        <v>NULL</v>
      </c>
      <c r="AE40" s="123" t="str">
        <f>'Input - RCAControl (Admin)'!AE40</f>
        <v>NULL</v>
      </c>
      <c r="AF40" s="123" t="str">
        <f>'Input - RCAControl (Admin)'!AF40</f>
        <v>NULL</v>
      </c>
      <c r="AG40" s="123" t="str">
        <f>'Input - RCAControl (Admin)'!AG40</f>
        <v>NULL</v>
      </c>
      <c r="AH40" s="123" t="str">
        <f>'Input - RCAControl (Admin)'!AH40</f>
        <v>NULL</v>
      </c>
      <c r="AI40" s="123" t="str">
        <f>'Input - RCAControl (Admin)'!AI40</f>
        <v>NULL</v>
      </c>
      <c r="AJ40" s="123" t="str">
        <f>'Input - RCAControl (Admin)'!AJ40</f>
        <v>NULL</v>
      </c>
      <c r="AK40" s="123" t="str">
        <f>'Input - RCAControl (Admin)'!AK40</f>
        <v>NULL</v>
      </c>
      <c r="AL40" s="123" t="str">
        <f>'Input - RCAControl (Admin)'!AL40</f>
        <v>NULL</v>
      </c>
      <c r="AM40" s="123" t="str">
        <f>'Input - RCAControl (Admin)'!AM40</f>
        <v>NULL</v>
      </c>
      <c r="AN40" s="123" t="str">
        <f>'Input - RCAControl (Admin)'!AN40</f>
        <v>NULL</v>
      </c>
      <c r="AO40" s="123" t="str">
        <f>'Input - RCAControl (Admin)'!AO40</f>
        <v>NULL</v>
      </c>
      <c r="AP40" s="123" t="str">
        <f>'Input - RCAControl (Admin)'!AP40</f>
        <v>NULL</v>
      </c>
      <c r="AQ40" s="123" t="str">
        <f>'Input - RCAControl (Admin)'!AQ40</f>
        <v>NULL</v>
      </c>
      <c r="AR40" s="31"/>
      <c r="AS40" s="122" t="e" cm="1">
        <f t="array" ref="AS40">IF(MAX(VALUE(MID(IF(G40:AQ40= I_RCAScoring_NULL_REF,"0;0;0;0;0",G40:AQ40),1+ 2*(C_RCA_RiskScores-1),1)))=0,"No bands",MAX(VALUE(MID(IF(G40:AQ40= I_RCAScoring_NULL_REF,"0;0;0;0;0",G40:AQ40),1+ 2*(C_RCA_RiskScores-1),1))))</f>
        <v>#VALUE!</v>
      </c>
      <c r="AT40" s="122" t="str">
        <f t="shared" si="0"/>
        <v>No band selected</v>
      </c>
      <c r="AU40" s="6"/>
      <c r="AV40" s="38"/>
      <c r="AW40" s="6"/>
      <c r="AX40" s="455">
        <f t="shared" si="2"/>
        <v>0</v>
      </c>
    </row>
    <row r="41" spans="1:50" ht="30" customHeight="1" x14ac:dyDescent="0.35">
      <c r="A41" s="48">
        <f t="shared" si="1"/>
        <v>0</v>
      </c>
      <c r="B41" s="31"/>
      <c r="C41" s="465">
        <f t="shared" si="3"/>
        <v>31</v>
      </c>
      <c r="D41" s="122" t="str" cm="1">
        <f t="array" ref="D41">IF(ISERROR(INDEX(I_LoE_Hierachy_L1Name,_xlfn.XMATCH(E41,I_LoE_Hierachy_L2Name,0))),"",INDEX(I_LoE_Hierachy_L1Name,_xlfn.XMATCH(E41,I_LoE_Hierachy_L2Name,0)))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1" s="122" t="str">
        <v>Is there evidence of an appropriate evaluation approach being used to assess the long-list of options and generate the short-list of options?</v>
      </c>
      <c r="F41" s="31"/>
      <c r="G41" s="123" t="str">
        <f>'Input - RCAControl (Admin)'!G41</f>
        <v>NULL</v>
      </c>
      <c r="H41" s="123" t="str">
        <f>'Input - RCAControl (Admin)'!H41</f>
        <v>NULL</v>
      </c>
      <c r="I41" s="123" t="str">
        <f>'Input - RCAControl (Admin)'!I41</f>
        <v>NULL</v>
      </c>
      <c r="J41" s="123" t="str">
        <f>'Input - RCAControl (Admin)'!J41</f>
        <v>NULL</v>
      </c>
      <c r="K41" s="123" t="str">
        <f>'Input - RCAControl (Admin)'!K41</f>
        <v>NULL</v>
      </c>
      <c r="L41" s="123" t="str">
        <f>'Input - RCAControl (Admin)'!L41</f>
        <v>NULL</v>
      </c>
      <c r="M41" s="123" t="str">
        <f>'Input - RCAControl (Admin)'!M41</f>
        <v>NULL</v>
      </c>
      <c r="N41" s="123" t="str">
        <f>'Input - RCAControl (Admin)'!N41</f>
        <v>NULL</v>
      </c>
      <c r="O41" s="123" t="str">
        <f>'Input - RCAControl (Admin)'!O41</f>
        <v>NULL</v>
      </c>
      <c r="P41" s="123" t="str">
        <f>'Input - RCAControl (Admin)'!P41</f>
        <v>NULL</v>
      </c>
      <c r="Q41" s="123" t="str">
        <f>'Input - RCAControl (Admin)'!Q41</f>
        <v>NULL</v>
      </c>
      <c r="R41" s="123" t="str">
        <f>'Input - RCAControl (Admin)'!R41</f>
        <v>NULL</v>
      </c>
      <c r="S41" s="123" t="str">
        <f>'Input - RCAControl (Admin)'!S41</f>
        <v>3;3;3;3;3</v>
      </c>
      <c r="T41" s="123" t="str">
        <f>'Input - RCAControl (Admin)'!T41</f>
        <v>NULL</v>
      </c>
      <c r="U41" s="123" t="str">
        <f>'Input - RCAControl (Admin)'!U41</f>
        <v>NULL</v>
      </c>
      <c r="V41" s="123" t="str">
        <f>'Input - RCAControl (Admin)'!V41</f>
        <v>NULL</v>
      </c>
      <c r="W41" s="123" t="str">
        <f>'Input - RCAControl (Admin)'!W41</f>
        <v>NULL</v>
      </c>
      <c r="X41" s="123" t="str">
        <f>'Input - RCAControl (Admin)'!X41</f>
        <v>NULL</v>
      </c>
      <c r="Y41" s="123" t="str">
        <f>'Input - RCAControl (Admin)'!Y41</f>
        <v>NULL</v>
      </c>
      <c r="Z41" s="123" t="str">
        <f>'Input - RCAControl (Admin)'!Z41</f>
        <v>NULL</v>
      </c>
      <c r="AA41" s="123" t="str">
        <f>'Input - RCAControl (Admin)'!AA41</f>
        <v>NULL</v>
      </c>
      <c r="AB41" s="123" t="str">
        <f>'Input - RCAControl (Admin)'!AB41</f>
        <v>NULL</v>
      </c>
      <c r="AC41" s="123" t="str">
        <f>'Input - RCAControl (Admin)'!AC41</f>
        <v>NULL</v>
      </c>
      <c r="AD41" s="123" t="str">
        <f>'Input - RCAControl (Admin)'!AD41</f>
        <v>NULL</v>
      </c>
      <c r="AE41" s="123" t="str">
        <f>'Input - RCAControl (Admin)'!AE41</f>
        <v>NULL</v>
      </c>
      <c r="AF41" s="123" t="str">
        <f>'Input - RCAControl (Admin)'!AF41</f>
        <v>NULL</v>
      </c>
      <c r="AG41" s="123" t="str">
        <f>'Input - RCAControl (Admin)'!AG41</f>
        <v>NULL</v>
      </c>
      <c r="AH41" s="123" t="str">
        <f>'Input - RCAControl (Admin)'!AH41</f>
        <v>NULL</v>
      </c>
      <c r="AI41" s="123" t="str">
        <f>'Input - RCAControl (Admin)'!AI41</f>
        <v>NULL</v>
      </c>
      <c r="AJ41" s="123" t="str">
        <f>'Input - RCAControl (Admin)'!AJ41</f>
        <v>NULL</v>
      </c>
      <c r="AK41" s="123" t="str">
        <f>'Input - RCAControl (Admin)'!AK41</f>
        <v>NULL</v>
      </c>
      <c r="AL41" s="123" t="str">
        <f>'Input - RCAControl (Admin)'!AL41</f>
        <v>NULL</v>
      </c>
      <c r="AM41" s="123" t="str">
        <f>'Input - RCAControl (Admin)'!AM41</f>
        <v>NULL</v>
      </c>
      <c r="AN41" s="123" t="str">
        <f>'Input - RCAControl (Admin)'!AN41</f>
        <v>NULL</v>
      </c>
      <c r="AO41" s="123" t="str">
        <f>'Input - RCAControl (Admin)'!AO41</f>
        <v>NULL</v>
      </c>
      <c r="AP41" s="123" t="str">
        <f>'Input - RCAControl (Admin)'!AP41</f>
        <v>NULL</v>
      </c>
      <c r="AQ41" s="123" t="str">
        <f>'Input - RCAControl (Admin)'!AQ41</f>
        <v>NULL</v>
      </c>
      <c r="AR41" s="31"/>
      <c r="AS41" s="122" t="e" cm="1">
        <f t="array" ref="AS41">IF(MAX(VALUE(MID(IF(G41:AQ41= I_RCAScoring_NULL_REF,"0;0;0;0;0",G41:AQ41),1+ 2*(C_RCA_RiskScores-1),1)))=0,"No bands",MAX(VALUE(MID(IF(G41:AQ41= I_RCAScoring_NULL_REF,"0;0;0;0;0",G41:AQ41),1+ 2*(C_RCA_RiskScores-1),1))))</f>
        <v>#VALUE!</v>
      </c>
      <c r="AT41" s="122" t="str">
        <f t="shared" si="0"/>
        <v>No band selected</v>
      </c>
      <c r="AU41" s="6"/>
      <c r="AV41" s="38"/>
      <c r="AW41" s="6"/>
      <c r="AX41" s="455">
        <f t="shared" si="2"/>
        <v>0</v>
      </c>
    </row>
    <row r="42" spans="1:50" ht="30" customHeight="1" x14ac:dyDescent="0.35">
      <c r="A42" s="48"/>
      <c r="B42" s="31"/>
      <c r="C42" s="465">
        <f t="shared" si="3"/>
        <v>32</v>
      </c>
      <c r="D42" s="122" t="str" cm="1">
        <f t="array" ref="D42">IF(ISERROR(INDEX(I_LoE_Hierachy_L1Name,_xlfn.XMATCH(E42,I_LoE_Hierachy_L2Name,0))),"",INDEX(I_LoE_Hierachy_L1Name,_xlfn.XMATCH(E42,I_LoE_Hierachy_L2Name,0)))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E42" s="122" t="str">
        <v>Is there evidence of an appropriate short-list of defined options to be taken forward for more detailed analysis in the next phase?</v>
      </c>
      <c r="F42" s="31"/>
      <c r="G42" s="123" t="str">
        <f>'Input - RCAControl (Admin)'!G42</f>
        <v>NULL</v>
      </c>
      <c r="H42" s="123" t="str">
        <f>'Input - RCAControl (Admin)'!H42</f>
        <v>NULL</v>
      </c>
      <c r="I42" s="123" t="str">
        <f>'Input - RCAControl (Admin)'!I42</f>
        <v>NULL</v>
      </c>
      <c r="J42" s="123" t="str">
        <f>'Input - RCAControl (Admin)'!J42</f>
        <v>NULL</v>
      </c>
      <c r="K42" s="123" t="str">
        <f>'Input - RCAControl (Admin)'!K42</f>
        <v>NULL</v>
      </c>
      <c r="L42" s="123" t="str">
        <f>'Input - RCAControl (Admin)'!L42</f>
        <v>NULL</v>
      </c>
      <c r="M42" s="123" t="str">
        <f>'Input - RCAControl (Admin)'!M42</f>
        <v>NULL</v>
      </c>
      <c r="N42" s="123" t="str">
        <f>'Input - RCAControl (Admin)'!N42</f>
        <v>NULL</v>
      </c>
      <c r="O42" s="123" t="str">
        <f>'Input - RCAControl (Admin)'!O42</f>
        <v>NULL</v>
      </c>
      <c r="P42" s="123" t="str">
        <f>'Input - RCAControl (Admin)'!P42</f>
        <v>NULL</v>
      </c>
      <c r="Q42" s="123" t="str">
        <f>'Input - RCAControl (Admin)'!Q42</f>
        <v>NULL</v>
      </c>
      <c r="R42" s="123" t="str">
        <f>'Input - RCAControl (Admin)'!R42</f>
        <v>NULL</v>
      </c>
      <c r="S42" s="123" t="str">
        <f>'Input - RCAControl (Admin)'!S42</f>
        <v>3;3;3;3;3</v>
      </c>
      <c r="T42" s="123" t="str">
        <f>'Input - RCAControl (Admin)'!T42</f>
        <v>NULL</v>
      </c>
      <c r="U42" s="123" t="str">
        <f>'Input - RCAControl (Admin)'!U42</f>
        <v>NULL</v>
      </c>
      <c r="V42" s="123" t="str">
        <f>'Input - RCAControl (Admin)'!V42</f>
        <v>NULL</v>
      </c>
      <c r="W42" s="123" t="str">
        <f>'Input - RCAControl (Admin)'!W42</f>
        <v>NULL</v>
      </c>
      <c r="X42" s="123" t="str">
        <f>'Input - RCAControl (Admin)'!X42</f>
        <v>NULL</v>
      </c>
      <c r="Y42" s="123" t="str">
        <f>'Input - RCAControl (Admin)'!Y42</f>
        <v>NULL</v>
      </c>
      <c r="Z42" s="123" t="str">
        <f>'Input - RCAControl (Admin)'!Z42</f>
        <v>NULL</v>
      </c>
      <c r="AA42" s="123" t="str">
        <f>'Input - RCAControl (Admin)'!AA42</f>
        <v>NULL</v>
      </c>
      <c r="AB42" s="123" t="str">
        <f>'Input - RCAControl (Admin)'!AB42</f>
        <v>NULL</v>
      </c>
      <c r="AC42" s="123" t="str">
        <f>'Input - RCAControl (Admin)'!AC42</f>
        <v>NULL</v>
      </c>
      <c r="AD42" s="123" t="str">
        <f>'Input - RCAControl (Admin)'!AD42</f>
        <v>NULL</v>
      </c>
      <c r="AE42" s="123" t="str">
        <f>'Input - RCAControl (Admin)'!AE42</f>
        <v>NULL</v>
      </c>
      <c r="AF42" s="123" t="str">
        <f>'Input - RCAControl (Admin)'!AF42</f>
        <v>NULL</v>
      </c>
      <c r="AG42" s="123" t="str">
        <f>'Input - RCAControl (Admin)'!AG42</f>
        <v>NULL</v>
      </c>
      <c r="AH42" s="123" t="str">
        <f>'Input - RCAControl (Admin)'!AH42</f>
        <v>NULL</v>
      </c>
      <c r="AI42" s="123" t="str">
        <f>'Input - RCAControl (Admin)'!AI42</f>
        <v>NULL</v>
      </c>
      <c r="AJ42" s="123" t="str">
        <f>'Input - RCAControl (Admin)'!AJ42</f>
        <v>NULL</v>
      </c>
      <c r="AK42" s="123" t="str">
        <f>'Input - RCAControl (Admin)'!AK42</f>
        <v>NULL</v>
      </c>
      <c r="AL42" s="123" t="str">
        <f>'Input - RCAControl (Admin)'!AL42</f>
        <v>NULL</v>
      </c>
      <c r="AM42" s="123" t="str">
        <f>'Input - RCAControl (Admin)'!AM42</f>
        <v>NULL</v>
      </c>
      <c r="AN42" s="123" t="str">
        <f>'Input - RCAControl (Admin)'!AN42</f>
        <v>NULL</v>
      </c>
      <c r="AO42" s="123" t="str">
        <f>'Input - RCAControl (Admin)'!AO42</f>
        <v>NULL</v>
      </c>
      <c r="AP42" s="123" t="str">
        <f>'Input - RCAControl (Admin)'!AP42</f>
        <v>NULL</v>
      </c>
      <c r="AQ42" s="123" t="str">
        <f>'Input - RCAControl (Admin)'!AQ42</f>
        <v>NULL</v>
      </c>
      <c r="AR42" s="31"/>
      <c r="AS42" s="122" t="e" cm="1">
        <f t="array" ref="AS42">IF(MAX(VALUE(MID(IF(G42:AQ42= I_RCAScoring_NULL_REF,"0;0;0;0;0",G42:AQ42),1+ 2*(C_RCA_RiskScores-1),1)))=0,"No bands",MAX(VALUE(MID(IF(G42:AQ42= I_RCAScoring_NULL_REF,"0;0;0;0;0",G42:AQ42),1+ 2*(C_RCA_RiskScores-1),1))))</f>
        <v>#VALUE!</v>
      </c>
      <c r="AT42" s="122" t="str">
        <f t="shared" si="0"/>
        <v>No band selected</v>
      </c>
      <c r="AU42" s="6"/>
      <c r="AV42" s="38"/>
      <c r="AW42" s="6"/>
      <c r="AX42" s="412"/>
    </row>
    <row r="43" spans="1:50" ht="30" customHeight="1" x14ac:dyDescent="0.35">
      <c r="A43" s="48"/>
      <c r="B43" s="31"/>
      <c r="C43" s="465">
        <f t="shared" si="3"/>
        <v>33</v>
      </c>
      <c r="D43" s="122" t="str" cm="1">
        <f t="array" ref="D43">IF(ISERROR(INDEX(I_LoE_Hierachy_L1Name,_xlfn.XMATCH(E43,I_LoE_Hierachy_L2Name,0))),"",INDEX(I_LoE_Hierachy_L1Name,_xlfn.XMATCH(E43,I_LoE_Hierachy_L2Name,0)))</f>
        <v>Is there evidence of a suitably robust and endorsed plan for assessing cost-effectiveness of shortlisted options?</v>
      </c>
      <c r="E43" s="122" t="str">
        <v>Is there evidence of an appropriate plan for assessing cost-effectiveness of shortlisted options inline with JSP 507 and Green Book standards, including costs and benefits to UK society (i.e. social value) including the effects of climate change?</v>
      </c>
      <c r="F43" s="31"/>
      <c r="G43" s="123" t="str">
        <f>'Input - RCAControl (Admin)'!G43</f>
        <v>NULL</v>
      </c>
      <c r="H43" s="123" t="str">
        <f>'Input - RCAControl (Admin)'!H43</f>
        <v>NULL</v>
      </c>
      <c r="I43" s="123" t="str">
        <f>'Input - RCAControl (Admin)'!I43</f>
        <v>NULL</v>
      </c>
      <c r="J43" s="123" t="str">
        <f>'Input - RCAControl (Admin)'!J43</f>
        <v>NULL</v>
      </c>
      <c r="K43" s="123" t="str">
        <f>'Input - RCAControl (Admin)'!K43</f>
        <v>NULL</v>
      </c>
      <c r="L43" s="123" t="str">
        <f>'Input - RCAControl (Admin)'!L43</f>
        <v>NULL</v>
      </c>
      <c r="M43" s="123" t="str">
        <f>'Input - RCAControl (Admin)'!M43</f>
        <v>NULL</v>
      </c>
      <c r="N43" s="123" t="str">
        <f>'Input - RCAControl (Admin)'!N43</f>
        <v>NULL</v>
      </c>
      <c r="O43" s="123" t="str">
        <f>'Input - RCAControl (Admin)'!O43</f>
        <v>NULL</v>
      </c>
      <c r="P43" s="123" t="str">
        <f>'Input - RCAControl (Admin)'!P43</f>
        <v>NULL</v>
      </c>
      <c r="Q43" s="123" t="str">
        <f>'Input - RCAControl (Admin)'!Q43</f>
        <v>NULL</v>
      </c>
      <c r="R43" s="123" t="str">
        <f>'Input - RCAControl (Admin)'!R43</f>
        <v>NULL</v>
      </c>
      <c r="S43" s="123" t="str">
        <f>'Input - RCAControl (Admin)'!S43</f>
        <v>3;3;3;3;3</v>
      </c>
      <c r="T43" s="123" t="str">
        <f>'Input - RCAControl (Admin)'!T43</f>
        <v>NULL</v>
      </c>
      <c r="U43" s="123" t="str">
        <f>'Input - RCAControl (Admin)'!U43</f>
        <v>NULL</v>
      </c>
      <c r="V43" s="123" t="str">
        <f>'Input - RCAControl (Admin)'!V43</f>
        <v>NULL</v>
      </c>
      <c r="W43" s="123" t="str">
        <f>'Input - RCAControl (Admin)'!W43</f>
        <v>NULL</v>
      </c>
      <c r="X43" s="123" t="str">
        <f>'Input - RCAControl (Admin)'!X43</f>
        <v>NULL</v>
      </c>
      <c r="Y43" s="123" t="str">
        <f>'Input - RCAControl (Admin)'!Y43</f>
        <v>NULL</v>
      </c>
      <c r="Z43" s="123" t="str">
        <f>'Input - RCAControl (Admin)'!Z43</f>
        <v>NULL</v>
      </c>
      <c r="AA43" s="123" t="str">
        <f>'Input - RCAControl (Admin)'!AA43</f>
        <v>NULL</v>
      </c>
      <c r="AB43" s="123" t="str">
        <f>'Input - RCAControl (Admin)'!AB43</f>
        <v>NULL</v>
      </c>
      <c r="AC43" s="123" t="str">
        <f>'Input - RCAControl (Admin)'!AC43</f>
        <v>NULL</v>
      </c>
      <c r="AD43" s="123" t="str">
        <f>'Input - RCAControl (Admin)'!AD43</f>
        <v>NULL</v>
      </c>
      <c r="AE43" s="123" t="str">
        <f>'Input - RCAControl (Admin)'!AE43</f>
        <v>NULL</v>
      </c>
      <c r="AF43" s="123" t="str">
        <f>'Input - RCAControl (Admin)'!AF43</f>
        <v>NULL</v>
      </c>
      <c r="AG43" s="123" t="str">
        <f>'Input - RCAControl (Admin)'!AG43</f>
        <v>NULL</v>
      </c>
      <c r="AH43" s="123" t="str">
        <f>'Input - RCAControl (Admin)'!AH43</f>
        <v>NULL</v>
      </c>
      <c r="AI43" s="123" t="str">
        <f>'Input - RCAControl (Admin)'!AI43</f>
        <v>NULL</v>
      </c>
      <c r="AJ43" s="123" t="str">
        <f>'Input - RCAControl (Admin)'!AJ43</f>
        <v>NULL</v>
      </c>
      <c r="AK43" s="123" t="str">
        <f>'Input - RCAControl (Admin)'!AK43</f>
        <v>NULL</v>
      </c>
      <c r="AL43" s="123" t="str">
        <f>'Input - RCAControl (Admin)'!AL43</f>
        <v>NULL</v>
      </c>
      <c r="AM43" s="123" t="str">
        <f>'Input - RCAControl (Admin)'!AM43</f>
        <v>NULL</v>
      </c>
      <c r="AN43" s="123" t="str">
        <f>'Input - RCAControl (Admin)'!AN43</f>
        <v>NULL</v>
      </c>
      <c r="AO43" s="123" t="str">
        <f>'Input - RCAControl (Admin)'!AO43</f>
        <v>NULL</v>
      </c>
      <c r="AP43" s="123" t="str">
        <f>'Input - RCAControl (Admin)'!AP43</f>
        <v>NULL</v>
      </c>
      <c r="AQ43" s="123" t="str">
        <f>'Input - RCAControl (Admin)'!AQ43</f>
        <v>NULL</v>
      </c>
      <c r="AR43" s="31"/>
      <c r="AS43" s="122" t="e" cm="1">
        <f t="array" ref="AS43">IF(MAX(VALUE(MID(IF(G43:AQ43= I_RCAScoring_NULL_REF,"0;0;0;0;0",G43:AQ43),1+ 2*(C_RCA_RiskScores-1),1)))=0,"No bands",MAX(VALUE(MID(IF(G43:AQ43= I_RCAScoring_NULL_REF,"0;0;0;0;0",G43:AQ43),1+ 2*(C_RCA_RiskScores-1),1))))</f>
        <v>#VALUE!</v>
      </c>
      <c r="AT43" s="122" t="str">
        <f t="shared" ref="AT43:AT74" si="4">IF(ISERROR(INDEX(Assurance_Band_Names,MATCH(AS43,Assurance_Band_Levels,0))),  "No band selected",INDEX(Assurance_Band_Names,MATCH(AS43,Assurance_Band_Levels,0)))</f>
        <v>No band selected</v>
      </c>
      <c r="AU43" s="6"/>
      <c r="AV43" s="38"/>
      <c r="AW43" s="6"/>
      <c r="AX43" s="412"/>
    </row>
    <row r="44" spans="1:50" ht="30" customHeight="1" x14ac:dyDescent="0.35">
      <c r="A44" s="48"/>
      <c r="B44" s="31"/>
      <c r="C44" s="465">
        <f t="shared" si="3"/>
        <v>34</v>
      </c>
      <c r="D44" s="122" t="str" cm="1">
        <f t="array" ref="D44">IF(ISERROR(INDEX(I_LoE_Hierachy_L1Name,_xlfn.XMATCH(E44,I_LoE_Hierachy_L2Name,0))),"",INDEX(I_LoE_Hierachy_L1Name,_xlfn.XMATCH(E44,I_LoE_Hierachy_L2Name,0)))</f>
        <v>Is there evidence of a suitably robust and endorsed plan for assessing cost-effectiveness of shortlisted options?</v>
      </c>
      <c r="E44" s="122" t="str">
        <v xml:space="preserve">Is there evidence that the plan for assessing the cost-effectiveness of shortlisted options having been independently endorsed by economic and operational analysis Subject Matter Experts - typically at 1* level?  </v>
      </c>
      <c r="F44" s="31"/>
      <c r="G44" s="123" t="str">
        <f>'Input - RCAControl (Admin)'!G44</f>
        <v>NULL</v>
      </c>
      <c r="H44" s="123" t="str">
        <f>'Input - RCAControl (Admin)'!H44</f>
        <v>NULL</v>
      </c>
      <c r="I44" s="123" t="str">
        <f>'Input - RCAControl (Admin)'!I44</f>
        <v>NULL</v>
      </c>
      <c r="J44" s="123" t="str">
        <f>'Input - RCAControl (Admin)'!J44</f>
        <v>NULL</v>
      </c>
      <c r="K44" s="123" t="str">
        <f>'Input - RCAControl (Admin)'!K44</f>
        <v>NULL</v>
      </c>
      <c r="L44" s="123" t="str">
        <f>'Input - RCAControl (Admin)'!L44</f>
        <v>NULL</v>
      </c>
      <c r="M44" s="123" t="str">
        <f>'Input - RCAControl (Admin)'!M44</f>
        <v>NULL</v>
      </c>
      <c r="N44" s="123" t="str">
        <f>'Input - RCAControl (Admin)'!N44</f>
        <v>NULL</v>
      </c>
      <c r="O44" s="123" t="str">
        <f>'Input - RCAControl (Admin)'!O44</f>
        <v>NULL</v>
      </c>
      <c r="P44" s="123" t="str">
        <f>'Input - RCAControl (Admin)'!P44</f>
        <v>NULL</v>
      </c>
      <c r="Q44" s="123" t="str">
        <f>'Input - RCAControl (Admin)'!Q44</f>
        <v>NULL</v>
      </c>
      <c r="R44" s="123" t="str">
        <f>'Input - RCAControl (Admin)'!R44</f>
        <v>NULL</v>
      </c>
      <c r="S44" s="123" t="str">
        <f>'Input - RCAControl (Admin)'!S44</f>
        <v>3;3;3;3;3</v>
      </c>
      <c r="T44" s="123" t="str">
        <f>'Input - RCAControl (Admin)'!T44</f>
        <v>NULL</v>
      </c>
      <c r="U44" s="123" t="str">
        <f>'Input - RCAControl (Admin)'!U44</f>
        <v>NULL</v>
      </c>
      <c r="V44" s="123" t="str">
        <f>'Input - RCAControl (Admin)'!V44</f>
        <v>NULL</v>
      </c>
      <c r="W44" s="123" t="str">
        <f>'Input - RCAControl (Admin)'!W44</f>
        <v>NULL</v>
      </c>
      <c r="X44" s="123" t="str">
        <f>'Input - RCAControl (Admin)'!X44</f>
        <v>NULL</v>
      </c>
      <c r="Y44" s="123" t="str">
        <f>'Input - RCAControl (Admin)'!Y44</f>
        <v>NULL</v>
      </c>
      <c r="Z44" s="123" t="str">
        <f>'Input - RCAControl (Admin)'!Z44</f>
        <v>NULL</v>
      </c>
      <c r="AA44" s="123" t="str">
        <f>'Input - RCAControl (Admin)'!AA44</f>
        <v>NULL</v>
      </c>
      <c r="AB44" s="123" t="str">
        <f>'Input - RCAControl (Admin)'!AB44</f>
        <v>NULL</v>
      </c>
      <c r="AC44" s="123" t="str">
        <f>'Input - RCAControl (Admin)'!AC44</f>
        <v>NULL</v>
      </c>
      <c r="AD44" s="123" t="str">
        <f>'Input - RCAControl (Admin)'!AD44</f>
        <v>NULL</v>
      </c>
      <c r="AE44" s="123" t="str">
        <f>'Input - RCAControl (Admin)'!AE44</f>
        <v>NULL</v>
      </c>
      <c r="AF44" s="123" t="str">
        <f>'Input - RCAControl (Admin)'!AF44</f>
        <v>NULL</v>
      </c>
      <c r="AG44" s="123" t="str">
        <f>'Input - RCAControl (Admin)'!AG44</f>
        <v>NULL</v>
      </c>
      <c r="AH44" s="123" t="str">
        <f>'Input - RCAControl (Admin)'!AH44</f>
        <v>NULL</v>
      </c>
      <c r="AI44" s="123" t="str">
        <f>'Input - RCAControl (Admin)'!AI44</f>
        <v>NULL</v>
      </c>
      <c r="AJ44" s="123" t="str">
        <f>'Input - RCAControl (Admin)'!AJ44</f>
        <v>NULL</v>
      </c>
      <c r="AK44" s="123" t="str">
        <f>'Input - RCAControl (Admin)'!AK44</f>
        <v>NULL</v>
      </c>
      <c r="AL44" s="123" t="str">
        <f>'Input - RCAControl (Admin)'!AL44</f>
        <v>NULL</v>
      </c>
      <c r="AM44" s="123" t="str">
        <f>'Input - RCAControl (Admin)'!AM44</f>
        <v>NULL</v>
      </c>
      <c r="AN44" s="123" t="str">
        <f>'Input - RCAControl (Admin)'!AN44</f>
        <v>NULL</v>
      </c>
      <c r="AO44" s="123" t="str">
        <f>'Input - RCAControl (Admin)'!AO44</f>
        <v>NULL</v>
      </c>
      <c r="AP44" s="123" t="str">
        <f>'Input - RCAControl (Admin)'!AP44</f>
        <v>NULL</v>
      </c>
      <c r="AQ44" s="123" t="str">
        <f>'Input - RCAControl (Admin)'!AQ44</f>
        <v>NULL</v>
      </c>
      <c r="AR44" s="31"/>
      <c r="AS44" s="122" t="e" cm="1">
        <f t="array" ref="AS44">IF(MAX(VALUE(MID(IF(G44:AQ44= I_RCAScoring_NULL_REF,"0;0;0;0;0",G44:AQ44),1+ 2*(C_RCA_RiskScores-1),1)))=0,"No bands",MAX(VALUE(MID(IF(G44:AQ44= I_RCAScoring_NULL_REF,"0;0;0;0;0",G44:AQ44),1+ 2*(C_RCA_RiskScores-1),1))))</f>
        <v>#VALUE!</v>
      </c>
      <c r="AT44" s="122" t="str">
        <f t="shared" si="4"/>
        <v>No band selected</v>
      </c>
      <c r="AU44" s="6"/>
      <c r="AV44" s="38"/>
      <c r="AW44" s="6"/>
      <c r="AX44" s="412"/>
    </row>
    <row r="45" spans="1:50" ht="30" customHeight="1" x14ac:dyDescent="0.35">
      <c r="A45" s="48"/>
      <c r="B45" s="31"/>
      <c r="C45" s="465">
        <f t="shared" si="3"/>
        <v>35</v>
      </c>
      <c r="D45" s="122" t="str" cm="1">
        <f t="array" ref="D45">IF(ISERROR(INDEX(I_LoE_Hierachy_L1Name,_xlfn.XMATCH(E45,I_LoE_Hierachy_L2Name,0))),"",INDEX(I_LoE_Hierachy_L1Name,_xlfn.XMATCH(E45,I_LoE_Hierachy_L2Name,0)))</f>
        <v>Is there evidence of suitable objective analysis of an appropriate short-list of options to deliver the military / business capability need, which must include Business as Usual and a Do Minimum?</v>
      </c>
      <c r="E45" s="122" t="str">
        <v>Is there evidence of a suitably robust quantitative / qualitative assessment of the cost-effectiveness of the short listed options against the requirement?</v>
      </c>
      <c r="F45" s="31"/>
      <c r="G45" s="123" t="str">
        <f>'Input - RCAControl (Admin)'!G45</f>
        <v>NULL</v>
      </c>
      <c r="H45" s="123" t="str">
        <f>'Input - RCAControl (Admin)'!H45</f>
        <v>NULL</v>
      </c>
      <c r="I45" s="123" t="str">
        <f>'Input - RCAControl (Admin)'!I45</f>
        <v>NULL</v>
      </c>
      <c r="J45" s="123" t="str">
        <f>'Input - RCAControl (Admin)'!J45</f>
        <v>NULL</v>
      </c>
      <c r="K45" s="123" t="str">
        <f>'Input - RCAControl (Admin)'!K45</f>
        <v>NULL</v>
      </c>
      <c r="L45" s="123" t="str">
        <f>'Input - RCAControl (Admin)'!L45</f>
        <v>NULL</v>
      </c>
      <c r="M45" s="123" t="str">
        <f>'Input - RCAControl (Admin)'!M45</f>
        <v>NULL</v>
      </c>
      <c r="N45" s="123" t="str">
        <f>'Input - RCAControl (Admin)'!N45</f>
        <v>NULL</v>
      </c>
      <c r="O45" s="123" t="str">
        <f>'Input - RCAControl (Admin)'!O45</f>
        <v>NULL</v>
      </c>
      <c r="P45" s="123" t="str">
        <f>'Input - RCAControl (Admin)'!P45</f>
        <v>NULL</v>
      </c>
      <c r="Q45" s="123" t="str">
        <f>'Input - RCAControl (Admin)'!Q45</f>
        <v>NULL</v>
      </c>
      <c r="R45" s="123" t="str">
        <f>'Input - RCAControl (Admin)'!R45</f>
        <v>NULL</v>
      </c>
      <c r="S45" s="123" t="str">
        <f>'Input - RCAControl (Admin)'!S45</f>
        <v>3;3;3;3;3</v>
      </c>
      <c r="T45" s="123" t="str">
        <f>'Input - RCAControl (Admin)'!T45</f>
        <v>NULL</v>
      </c>
      <c r="U45" s="123" t="str">
        <f>'Input - RCAControl (Admin)'!U45</f>
        <v>NULL</v>
      </c>
      <c r="V45" s="123" t="str">
        <f>'Input - RCAControl (Admin)'!V45</f>
        <v>NULL</v>
      </c>
      <c r="W45" s="123" t="str">
        <f>'Input - RCAControl (Admin)'!W45</f>
        <v>NULL</v>
      </c>
      <c r="X45" s="123" t="str">
        <f>'Input - RCAControl (Admin)'!X45</f>
        <v>NULL</v>
      </c>
      <c r="Y45" s="123" t="str">
        <f>'Input - RCAControl (Admin)'!Y45</f>
        <v>NULL</v>
      </c>
      <c r="Z45" s="123" t="str">
        <f>'Input - RCAControl (Admin)'!Z45</f>
        <v>NULL</v>
      </c>
      <c r="AA45" s="123" t="str">
        <f>'Input - RCAControl (Admin)'!AA45</f>
        <v>NULL</v>
      </c>
      <c r="AB45" s="123" t="str">
        <f>'Input - RCAControl (Admin)'!AB45</f>
        <v>NULL</v>
      </c>
      <c r="AC45" s="123" t="str">
        <f>'Input - RCAControl (Admin)'!AC45</f>
        <v>NULL</v>
      </c>
      <c r="AD45" s="123" t="str">
        <f>'Input - RCAControl (Admin)'!AD45</f>
        <v>NULL</v>
      </c>
      <c r="AE45" s="123" t="str">
        <f>'Input - RCAControl (Admin)'!AE45</f>
        <v>NULL</v>
      </c>
      <c r="AF45" s="123" t="str">
        <f>'Input - RCAControl (Admin)'!AF45</f>
        <v>NULL</v>
      </c>
      <c r="AG45" s="123" t="str">
        <f>'Input - RCAControl (Admin)'!AG45</f>
        <v>NULL</v>
      </c>
      <c r="AH45" s="123" t="str">
        <f>'Input - RCAControl (Admin)'!AH45</f>
        <v>NULL</v>
      </c>
      <c r="AI45" s="123" t="str">
        <f>'Input - RCAControl (Admin)'!AI45</f>
        <v>NULL</v>
      </c>
      <c r="AJ45" s="123" t="str">
        <f>'Input - RCAControl (Admin)'!AJ45</f>
        <v>NULL</v>
      </c>
      <c r="AK45" s="123" t="str">
        <f>'Input - RCAControl (Admin)'!AK45</f>
        <v>NULL</v>
      </c>
      <c r="AL45" s="123" t="str">
        <f>'Input - RCAControl (Admin)'!AL45</f>
        <v>NULL</v>
      </c>
      <c r="AM45" s="123" t="str">
        <f>'Input - RCAControl (Admin)'!AM45</f>
        <v>NULL</v>
      </c>
      <c r="AN45" s="123" t="str">
        <f>'Input - RCAControl (Admin)'!AN45</f>
        <v>NULL</v>
      </c>
      <c r="AO45" s="123" t="str">
        <f>'Input - RCAControl (Admin)'!AO45</f>
        <v>NULL</v>
      </c>
      <c r="AP45" s="123" t="str">
        <f>'Input - RCAControl (Admin)'!AP45</f>
        <v>NULL</v>
      </c>
      <c r="AQ45" s="123" t="str">
        <f>'Input - RCAControl (Admin)'!AQ45</f>
        <v>NULL</v>
      </c>
      <c r="AR45" s="31"/>
      <c r="AS45" s="122" t="e" cm="1">
        <f t="array" ref="AS45">IF(MAX(VALUE(MID(IF(G45:AQ45= I_RCAScoring_NULL_REF,"0;0;0;0;0",G45:AQ45),1+ 2*(C_RCA_RiskScores-1),1)))=0,"No bands",MAX(VALUE(MID(IF(G45:AQ45= I_RCAScoring_NULL_REF,"0;0;0;0;0",G45:AQ45),1+ 2*(C_RCA_RiskScores-1),1))))</f>
        <v>#VALUE!</v>
      </c>
      <c r="AT45" s="122" t="str">
        <f t="shared" si="4"/>
        <v>No band selected</v>
      </c>
      <c r="AU45" s="6"/>
      <c r="AV45" s="38"/>
      <c r="AW45" s="6"/>
      <c r="AX45" s="412"/>
    </row>
    <row r="46" spans="1:50" ht="30" customHeight="1" x14ac:dyDescent="0.35">
      <c r="A46" s="48"/>
      <c r="B46" s="31"/>
      <c r="C46" s="465">
        <f t="shared" si="3"/>
        <v>36</v>
      </c>
      <c r="D46" s="122" t="str" cm="1">
        <f t="array" ref="D46">IF(ISERROR(INDEX(I_LoE_Hierachy_L1Name,_xlfn.XMATCH(E46,I_LoE_Hierachy_L2Name,0))),"",INDEX(I_LoE_Hierachy_L1Name,_xlfn.XMATCH(E46,I_LoE_Hierachy_L2Name,0)))</f>
        <v>Is there evidence of suitable objective analysis of an appropriate short-list of options to deliver the military / business capability need, which must include Business as Usual and a Do Minimum?</v>
      </c>
      <c r="E46" s="122" t="str">
        <v>Is there evidence that, when the outsourcing activities currently undertaken by MOD staff is being considered, an appropriate VfM benchmark has been developed in accordance with the Business Improvement Policy</v>
      </c>
      <c r="F46" s="31"/>
      <c r="G46" s="123" t="str">
        <f>'Input - RCAControl (Admin)'!G46</f>
        <v>NULL</v>
      </c>
      <c r="H46" s="123" t="str">
        <f>'Input - RCAControl (Admin)'!H46</f>
        <v>NULL</v>
      </c>
      <c r="I46" s="123" t="str">
        <f>'Input - RCAControl (Admin)'!I46</f>
        <v>NULL</v>
      </c>
      <c r="J46" s="123" t="str">
        <f>'Input - RCAControl (Admin)'!J46</f>
        <v>NULL</v>
      </c>
      <c r="K46" s="123" t="str">
        <f>'Input - RCAControl (Admin)'!K46</f>
        <v>NULL</v>
      </c>
      <c r="L46" s="123" t="str">
        <f>'Input - RCAControl (Admin)'!L46</f>
        <v>NULL</v>
      </c>
      <c r="M46" s="123" t="str">
        <f>'Input - RCAControl (Admin)'!M46</f>
        <v>NULL</v>
      </c>
      <c r="N46" s="123" t="str">
        <f>'Input - RCAControl (Admin)'!N46</f>
        <v>NULL</v>
      </c>
      <c r="O46" s="123" t="str">
        <f>'Input - RCAControl (Admin)'!O46</f>
        <v>NULL</v>
      </c>
      <c r="P46" s="123" t="str">
        <f>'Input - RCAControl (Admin)'!P46</f>
        <v>NULL</v>
      </c>
      <c r="Q46" s="123" t="str">
        <f>'Input - RCAControl (Admin)'!Q46</f>
        <v>NULL</v>
      </c>
      <c r="R46" s="123" t="str">
        <f>'Input - RCAControl (Admin)'!R46</f>
        <v>NULL</v>
      </c>
      <c r="S46" s="123" t="str">
        <f>'Input - RCAControl (Admin)'!S46</f>
        <v>3;3;3;3;3</v>
      </c>
      <c r="T46" s="123" t="str">
        <f>'Input - RCAControl (Admin)'!T46</f>
        <v>NULL</v>
      </c>
      <c r="U46" s="123" t="str">
        <f>'Input - RCAControl (Admin)'!U46</f>
        <v>NULL</v>
      </c>
      <c r="V46" s="123" t="str">
        <f>'Input - RCAControl (Admin)'!V46</f>
        <v>NULL</v>
      </c>
      <c r="W46" s="123" t="str">
        <f>'Input - RCAControl (Admin)'!W46</f>
        <v>NULL</v>
      </c>
      <c r="X46" s="123" t="str">
        <f>'Input - RCAControl (Admin)'!X46</f>
        <v>NULL</v>
      </c>
      <c r="Y46" s="123" t="str">
        <f>'Input - RCAControl (Admin)'!Y46</f>
        <v>NULL</v>
      </c>
      <c r="Z46" s="123" t="str">
        <f>'Input - RCAControl (Admin)'!Z46</f>
        <v>NULL</v>
      </c>
      <c r="AA46" s="123" t="str">
        <f>'Input - RCAControl (Admin)'!AA46</f>
        <v>NULL</v>
      </c>
      <c r="AB46" s="123" t="str">
        <f>'Input - RCAControl (Admin)'!AB46</f>
        <v>NULL</v>
      </c>
      <c r="AC46" s="123" t="str">
        <f>'Input - RCAControl (Admin)'!AC46</f>
        <v>NULL</v>
      </c>
      <c r="AD46" s="123" t="str">
        <f>'Input - RCAControl (Admin)'!AD46</f>
        <v>NULL</v>
      </c>
      <c r="AE46" s="123" t="str">
        <f>'Input - RCAControl (Admin)'!AE46</f>
        <v>NULL</v>
      </c>
      <c r="AF46" s="123" t="str">
        <f>'Input - RCAControl (Admin)'!AF46</f>
        <v>NULL</v>
      </c>
      <c r="AG46" s="123" t="str">
        <f>'Input - RCAControl (Admin)'!AG46</f>
        <v>NULL</v>
      </c>
      <c r="AH46" s="123" t="str">
        <f>'Input - RCAControl (Admin)'!AH46</f>
        <v>NULL</v>
      </c>
      <c r="AI46" s="123" t="str">
        <f>'Input - RCAControl (Admin)'!AI46</f>
        <v>NULL</v>
      </c>
      <c r="AJ46" s="123" t="str">
        <f>'Input - RCAControl (Admin)'!AJ46</f>
        <v>NULL</v>
      </c>
      <c r="AK46" s="123" t="str">
        <f>'Input - RCAControl (Admin)'!AK46</f>
        <v>NULL</v>
      </c>
      <c r="AL46" s="123" t="str">
        <f>'Input - RCAControl (Admin)'!AL46</f>
        <v>NULL</v>
      </c>
      <c r="AM46" s="123" t="str">
        <f>'Input - RCAControl (Admin)'!AM46</f>
        <v>NULL</v>
      </c>
      <c r="AN46" s="123" t="str">
        <f>'Input - RCAControl (Admin)'!AN46</f>
        <v>NULL</v>
      </c>
      <c r="AO46" s="123" t="str">
        <f>'Input - RCAControl (Admin)'!AO46</f>
        <v>NULL</v>
      </c>
      <c r="AP46" s="123" t="str">
        <f>'Input - RCAControl (Admin)'!AP46</f>
        <v>NULL</v>
      </c>
      <c r="AQ46" s="123" t="str">
        <f>'Input - RCAControl (Admin)'!AQ46</f>
        <v>NULL</v>
      </c>
      <c r="AR46" s="31"/>
      <c r="AS46" s="122" t="e" cm="1">
        <f t="array" ref="AS46">IF(MAX(VALUE(MID(IF(G46:AQ46= I_RCAScoring_NULL_REF,"0;0;0;0;0",G46:AQ46),1+ 2*(C_RCA_RiskScores-1),1)))=0,"No bands",MAX(VALUE(MID(IF(G46:AQ46= I_RCAScoring_NULL_REF,"0;0;0;0;0",G46:AQ46),1+ 2*(C_RCA_RiskScores-1),1))))</f>
        <v>#VALUE!</v>
      </c>
      <c r="AT46" s="122" t="str">
        <f t="shared" si="4"/>
        <v>No band selected</v>
      </c>
      <c r="AU46" s="6"/>
      <c r="AV46" s="38"/>
      <c r="AW46" s="6"/>
      <c r="AX46" s="412"/>
    </row>
    <row r="47" spans="1:50" ht="30" customHeight="1" x14ac:dyDescent="0.35">
      <c r="A47" s="48"/>
      <c r="B47" s="31"/>
      <c r="C47" s="465">
        <f t="shared" si="3"/>
        <v>37</v>
      </c>
      <c r="D47" s="122" t="str" cm="1">
        <f t="array" ref="D47">IF(ISERROR(INDEX(I_LoE_Hierachy_L1Name,_xlfn.XMATCH(E47,I_LoE_Hierachy_L2Name,0))),"",INDEX(I_LoE_Hierachy_L1Name,_xlfn.XMATCH(E47,I_LoE_Hierachy_L2Name,0)))</f>
        <v>For the preferred option is there evidence that Value for Money will be suitably considered during formal market engagement?</v>
      </c>
      <c r="E47" s="122" t="str">
        <v>Is there evidence of a robust plan to compare market proposals (compared against benchmark where appropriate)?</v>
      </c>
      <c r="F47" s="31"/>
      <c r="G47" s="123" t="str">
        <f>'Input - RCAControl (Admin)'!G47</f>
        <v>NULL</v>
      </c>
      <c r="H47" s="123" t="str">
        <f>'Input - RCAControl (Admin)'!H47</f>
        <v>NULL</v>
      </c>
      <c r="I47" s="123" t="str">
        <f>'Input - RCAControl (Admin)'!I47</f>
        <v>NULL</v>
      </c>
      <c r="J47" s="123" t="str">
        <f>'Input - RCAControl (Admin)'!J47</f>
        <v>NULL</v>
      </c>
      <c r="K47" s="123" t="str">
        <f>'Input - RCAControl (Admin)'!K47</f>
        <v>NULL</v>
      </c>
      <c r="L47" s="123" t="str">
        <f>'Input - RCAControl (Admin)'!L47</f>
        <v>NULL</v>
      </c>
      <c r="M47" s="123" t="str">
        <f>'Input - RCAControl (Admin)'!M47</f>
        <v>NULL</v>
      </c>
      <c r="N47" s="123" t="str">
        <f>'Input - RCAControl (Admin)'!N47</f>
        <v>NULL</v>
      </c>
      <c r="O47" s="123" t="str">
        <f>'Input - RCAControl (Admin)'!O47</f>
        <v>NULL</v>
      </c>
      <c r="P47" s="123" t="str">
        <f>'Input - RCAControl (Admin)'!P47</f>
        <v>NULL</v>
      </c>
      <c r="Q47" s="123" t="str">
        <f>'Input - RCAControl (Admin)'!Q47</f>
        <v>NULL</v>
      </c>
      <c r="R47" s="123" t="str">
        <f>'Input - RCAControl (Admin)'!R47</f>
        <v>NULL</v>
      </c>
      <c r="S47" s="123" t="str">
        <f>'Input - RCAControl (Admin)'!S47</f>
        <v>3;3;3;3;3</v>
      </c>
      <c r="T47" s="123" t="str">
        <f>'Input - RCAControl (Admin)'!T47</f>
        <v>NULL</v>
      </c>
      <c r="U47" s="123" t="str">
        <f>'Input - RCAControl (Admin)'!U47</f>
        <v>NULL</v>
      </c>
      <c r="V47" s="123" t="str">
        <f>'Input - RCAControl (Admin)'!V47</f>
        <v>NULL</v>
      </c>
      <c r="W47" s="123" t="str">
        <f>'Input - RCAControl (Admin)'!W47</f>
        <v>NULL</v>
      </c>
      <c r="X47" s="123" t="str">
        <f>'Input - RCAControl (Admin)'!X47</f>
        <v>NULL</v>
      </c>
      <c r="Y47" s="123" t="str">
        <f>'Input - RCAControl (Admin)'!Y47</f>
        <v>NULL</v>
      </c>
      <c r="Z47" s="123" t="str">
        <f>'Input - RCAControl (Admin)'!Z47</f>
        <v>NULL</v>
      </c>
      <c r="AA47" s="123" t="str">
        <f>'Input - RCAControl (Admin)'!AA47</f>
        <v>NULL</v>
      </c>
      <c r="AB47" s="123" t="str">
        <f>'Input - RCAControl (Admin)'!AB47</f>
        <v>NULL</v>
      </c>
      <c r="AC47" s="123" t="str">
        <f>'Input - RCAControl (Admin)'!AC47</f>
        <v>NULL</v>
      </c>
      <c r="AD47" s="123" t="str">
        <f>'Input - RCAControl (Admin)'!AD47</f>
        <v>NULL</v>
      </c>
      <c r="AE47" s="123" t="str">
        <f>'Input - RCAControl (Admin)'!AE47</f>
        <v>NULL</v>
      </c>
      <c r="AF47" s="123" t="str">
        <f>'Input - RCAControl (Admin)'!AF47</f>
        <v>NULL</v>
      </c>
      <c r="AG47" s="123" t="str">
        <f>'Input - RCAControl (Admin)'!AG47</f>
        <v>NULL</v>
      </c>
      <c r="AH47" s="123" t="str">
        <f>'Input - RCAControl (Admin)'!AH47</f>
        <v>NULL</v>
      </c>
      <c r="AI47" s="123" t="str">
        <f>'Input - RCAControl (Admin)'!AI47</f>
        <v>NULL</v>
      </c>
      <c r="AJ47" s="123" t="str">
        <f>'Input - RCAControl (Admin)'!AJ47</f>
        <v>NULL</v>
      </c>
      <c r="AK47" s="123" t="str">
        <f>'Input - RCAControl (Admin)'!AK47</f>
        <v>NULL</v>
      </c>
      <c r="AL47" s="123" t="str">
        <f>'Input - RCAControl (Admin)'!AL47</f>
        <v>NULL</v>
      </c>
      <c r="AM47" s="123" t="str">
        <f>'Input - RCAControl (Admin)'!AM47</f>
        <v>NULL</v>
      </c>
      <c r="AN47" s="123" t="str">
        <f>'Input - RCAControl (Admin)'!AN47</f>
        <v>NULL</v>
      </c>
      <c r="AO47" s="123" t="str">
        <f>'Input - RCAControl (Admin)'!AO47</f>
        <v>NULL</v>
      </c>
      <c r="AP47" s="123" t="str">
        <f>'Input - RCAControl (Admin)'!AP47</f>
        <v>NULL</v>
      </c>
      <c r="AQ47" s="123" t="str">
        <f>'Input - RCAControl (Admin)'!AQ47</f>
        <v>NULL</v>
      </c>
      <c r="AR47" s="31"/>
      <c r="AS47" s="122" t="e" cm="1">
        <f t="array" ref="AS47">IF(MAX(VALUE(MID(IF(G47:AQ47= I_RCAScoring_NULL_REF,"0;0;0;0;0",G47:AQ47),1+ 2*(C_RCA_RiskScores-1),1)))=0,"No bands",MAX(VALUE(MID(IF(G47:AQ47= I_RCAScoring_NULL_REF,"0;0;0;0;0",G47:AQ47),1+ 2*(C_RCA_RiskScores-1),1))))</f>
        <v>#VALUE!</v>
      </c>
      <c r="AT47" s="122" t="str">
        <f t="shared" si="4"/>
        <v>No band selected</v>
      </c>
      <c r="AU47" s="6"/>
      <c r="AV47" s="38"/>
      <c r="AW47" s="6"/>
      <c r="AX47" s="412"/>
    </row>
    <row r="48" spans="1:50" ht="30" customHeight="1" x14ac:dyDescent="0.35">
      <c r="A48" s="48"/>
      <c r="B48" s="31"/>
      <c r="C48" s="465">
        <f t="shared" si="3"/>
        <v>38</v>
      </c>
      <c r="D48" s="122" t="str" cm="1">
        <f t="array" ref="D48">IF(ISERROR(INDEX(I_LoE_Hierachy_L1Name,_xlfn.XMATCH(E48,I_LoE_Hierachy_L2Name,0))),"",INDEX(I_LoE_Hierachy_L1Name,_xlfn.XMATCH(E48,I_LoE_Hierachy_L2Name,0)))</f>
        <v>For the preferred option is there evidence that Value for Money will be suitably considered during formal market engagement?</v>
      </c>
      <c r="E48" s="122" t="str">
        <v>For all single source procurements is there evidence that there is a robust 'should cost' comparator against which to assess VfM?</v>
      </c>
      <c r="F48" s="31"/>
      <c r="G48" s="123" t="str">
        <f>'Input - RCAControl (Admin)'!G48</f>
        <v>NULL</v>
      </c>
      <c r="H48" s="123" t="str">
        <f>'Input - RCAControl (Admin)'!H48</f>
        <v>NULL</v>
      </c>
      <c r="I48" s="123" t="str">
        <f>'Input - RCAControl (Admin)'!I48</f>
        <v>NULL</v>
      </c>
      <c r="J48" s="123" t="str">
        <f>'Input - RCAControl (Admin)'!J48</f>
        <v>NULL</v>
      </c>
      <c r="K48" s="123" t="str">
        <f>'Input - RCAControl (Admin)'!K48</f>
        <v>NULL</v>
      </c>
      <c r="L48" s="123" t="str">
        <f>'Input - RCAControl (Admin)'!L48</f>
        <v>NULL</v>
      </c>
      <c r="M48" s="123" t="str">
        <f>'Input - RCAControl (Admin)'!M48</f>
        <v>NULL</v>
      </c>
      <c r="N48" s="123" t="str">
        <f>'Input - RCAControl (Admin)'!N48</f>
        <v>NULL</v>
      </c>
      <c r="O48" s="123" t="str">
        <f>'Input - RCAControl (Admin)'!O48</f>
        <v>NULL</v>
      </c>
      <c r="P48" s="123" t="str">
        <f>'Input - RCAControl (Admin)'!P48</f>
        <v>NULL</v>
      </c>
      <c r="Q48" s="123" t="str">
        <f>'Input - RCAControl (Admin)'!Q48</f>
        <v>NULL</v>
      </c>
      <c r="R48" s="123" t="str">
        <f>'Input - RCAControl (Admin)'!R48</f>
        <v>NULL</v>
      </c>
      <c r="S48" s="123" t="str">
        <f>'Input - RCAControl (Admin)'!S48</f>
        <v>3;3;3;3;3</v>
      </c>
      <c r="T48" s="123" t="str">
        <f>'Input - RCAControl (Admin)'!T48</f>
        <v>NULL</v>
      </c>
      <c r="U48" s="123" t="str">
        <f>'Input - RCAControl (Admin)'!U48</f>
        <v>NULL</v>
      </c>
      <c r="V48" s="123" t="str">
        <f>'Input - RCAControl (Admin)'!V48</f>
        <v>NULL</v>
      </c>
      <c r="W48" s="123" t="str">
        <f>'Input - RCAControl (Admin)'!W48</f>
        <v>NULL</v>
      </c>
      <c r="X48" s="123" t="str">
        <f>'Input - RCAControl (Admin)'!X48</f>
        <v>NULL</v>
      </c>
      <c r="Y48" s="123" t="str">
        <f>'Input - RCAControl (Admin)'!Y48</f>
        <v>NULL</v>
      </c>
      <c r="Z48" s="123" t="str">
        <f>'Input - RCAControl (Admin)'!Z48</f>
        <v>NULL</v>
      </c>
      <c r="AA48" s="123" t="str">
        <f>'Input - RCAControl (Admin)'!AA48</f>
        <v>NULL</v>
      </c>
      <c r="AB48" s="123" t="str">
        <f>'Input - RCAControl (Admin)'!AB48</f>
        <v>NULL</v>
      </c>
      <c r="AC48" s="123" t="str">
        <f>'Input - RCAControl (Admin)'!AC48</f>
        <v>NULL</v>
      </c>
      <c r="AD48" s="123" t="str">
        <f>'Input - RCAControl (Admin)'!AD48</f>
        <v>NULL</v>
      </c>
      <c r="AE48" s="123" t="str">
        <f>'Input - RCAControl (Admin)'!AE48</f>
        <v>NULL</v>
      </c>
      <c r="AF48" s="123" t="str">
        <f>'Input - RCAControl (Admin)'!AF48</f>
        <v>NULL</v>
      </c>
      <c r="AG48" s="123" t="str">
        <f>'Input - RCAControl (Admin)'!AG48</f>
        <v>NULL</v>
      </c>
      <c r="AH48" s="123" t="str">
        <f>'Input - RCAControl (Admin)'!AH48</f>
        <v>NULL</v>
      </c>
      <c r="AI48" s="123" t="str">
        <f>'Input - RCAControl (Admin)'!AI48</f>
        <v>NULL</v>
      </c>
      <c r="AJ48" s="123" t="str">
        <f>'Input - RCAControl (Admin)'!AJ48</f>
        <v>NULL</v>
      </c>
      <c r="AK48" s="123" t="str">
        <f>'Input - RCAControl (Admin)'!AK48</f>
        <v>NULL</v>
      </c>
      <c r="AL48" s="123" t="str">
        <f>'Input - RCAControl (Admin)'!AL48</f>
        <v>NULL</v>
      </c>
      <c r="AM48" s="123" t="str">
        <f>'Input - RCAControl (Admin)'!AM48</f>
        <v>NULL</v>
      </c>
      <c r="AN48" s="123" t="str">
        <f>'Input - RCAControl (Admin)'!AN48</f>
        <v>NULL</v>
      </c>
      <c r="AO48" s="123" t="str">
        <f>'Input - RCAControl (Admin)'!AO48</f>
        <v>NULL</v>
      </c>
      <c r="AP48" s="123" t="str">
        <f>'Input - RCAControl (Admin)'!AP48</f>
        <v>NULL</v>
      </c>
      <c r="AQ48" s="123" t="str">
        <f>'Input - RCAControl (Admin)'!AQ48</f>
        <v>NULL</v>
      </c>
      <c r="AR48" s="31"/>
      <c r="AS48" s="122" t="e" cm="1">
        <f t="array" ref="AS48">IF(MAX(VALUE(MID(IF(G48:AQ48= I_RCAScoring_NULL_REF,"0;0;0;0;0",G48:AQ48),1+ 2*(C_RCA_RiskScores-1),1)))=0,"No bands",MAX(VALUE(MID(IF(G48:AQ48= I_RCAScoring_NULL_REF,"0;0;0;0;0",G48:AQ48),1+ 2*(C_RCA_RiskScores-1),1))))</f>
        <v>#VALUE!</v>
      </c>
      <c r="AT48" s="122" t="str">
        <f t="shared" si="4"/>
        <v>No band selected</v>
      </c>
      <c r="AU48" s="6"/>
      <c r="AV48" s="38"/>
      <c r="AW48" s="6"/>
      <c r="AX48" s="412"/>
    </row>
    <row r="49" spans="1:50" ht="30" customHeight="1" x14ac:dyDescent="0.35">
      <c r="A49" s="48"/>
      <c r="B49" s="31"/>
      <c r="C49" s="465">
        <f t="shared" si="3"/>
        <v>39</v>
      </c>
      <c r="D49" s="122" t="str" cm="1">
        <f t="array" ref="D49">IF(ISERROR(INDEX(I_LoE_Hierachy_L1Name,_xlfn.XMATCH(E49,I_LoE_Hierachy_L2Name,0))),"",INDEX(I_LoE_Hierachy_L1Name,_xlfn.XMATCH(E49,I_LoE_Hierachy_L2Name,0)))</f>
        <v>Is there evidence that the preferred option offers best value for money?</v>
      </c>
      <c r="E49" s="122" t="str">
        <v>Is there any evidence at FBC of fundamental changes that would indicate a need to re-open the option set?</v>
      </c>
      <c r="F49" s="31"/>
      <c r="G49" s="123" t="str">
        <f>'Input - RCAControl (Admin)'!G49</f>
        <v>NULL</v>
      </c>
      <c r="H49" s="123" t="str">
        <f>'Input - RCAControl (Admin)'!H49</f>
        <v>NULL</v>
      </c>
      <c r="I49" s="123" t="str">
        <f>'Input - RCAControl (Admin)'!I49</f>
        <v>NULL</v>
      </c>
      <c r="J49" s="123" t="str">
        <f>'Input - RCAControl (Admin)'!J49</f>
        <v>NULL</v>
      </c>
      <c r="K49" s="123" t="str">
        <f>'Input - RCAControl (Admin)'!K49</f>
        <v>NULL</v>
      </c>
      <c r="L49" s="123" t="str">
        <f>'Input - RCAControl (Admin)'!L49</f>
        <v>NULL</v>
      </c>
      <c r="M49" s="123" t="str">
        <f>'Input - RCAControl (Admin)'!M49</f>
        <v>NULL</v>
      </c>
      <c r="N49" s="123" t="str">
        <f>'Input - RCAControl (Admin)'!N49</f>
        <v>NULL</v>
      </c>
      <c r="O49" s="123" t="str">
        <f>'Input - RCAControl (Admin)'!O49</f>
        <v>NULL</v>
      </c>
      <c r="P49" s="123" t="str">
        <f>'Input - RCAControl (Admin)'!P49</f>
        <v>NULL</v>
      </c>
      <c r="Q49" s="123" t="str">
        <f>'Input - RCAControl (Admin)'!Q49</f>
        <v>NULL</v>
      </c>
      <c r="R49" s="123" t="str">
        <f>'Input - RCAControl (Admin)'!R49</f>
        <v>NULL</v>
      </c>
      <c r="S49" s="123" t="str">
        <f>'Input - RCAControl (Admin)'!S49</f>
        <v>3;3;3;3;3</v>
      </c>
      <c r="T49" s="123" t="str">
        <f>'Input - RCAControl (Admin)'!T49</f>
        <v>NULL</v>
      </c>
      <c r="U49" s="123" t="str">
        <f>'Input - RCAControl (Admin)'!U49</f>
        <v>NULL</v>
      </c>
      <c r="V49" s="123" t="str">
        <f>'Input - RCAControl (Admin)'!V49</f>
        <v>NULL</v>
      </c>
      <c r="W49" s="123" t="str">
        <f>'Input - RCAControl (Admin)'!W49</f>
        <v>NULL</v>
      </c>
      <c r="X49" s="123" t="str">
        <f>'Input - RCAControl (Admin)'!X49</f>
        <v>NULL</v>
      </c>
      <c r="Y49" s="123" t="str">
        <f>'Input - RCAControl (Admin)'!Y49</f>
        <v>NULL</v>
      </c>
      <c r="Z49" s="123" t="str">
        <f>'Input - RCAControl (Admin)'!Z49</f>
        <v>NULL</v>
      </c>
      <c r="AA49" s="123" t="str">
        <f>'Input - RCAControl (Admin)'!AA49</f>
        <v>NULL</v>
      </c>
      <c r="AB49" s="123" t="str">
        <f>'Input - RCAControl (Admin)'!AB49</f>
        <v>NULL</v>
      </c>
      <c r="AC49" s="123" t="str">
        <f>'Input - RCAControl (Admin)'!AC49</f>
        <v>NULL</v>
      </c>
      <c r="AD49" s="123" t="str">
        <f>'Input - RCAControl (Admin)'!AD49</f>
        <v>NULL</v>
      </c>
      <c r="AE49" s="123" t="str">
        <f>'Input - RCAControl (Admin)'!AE49</f>
        <v>NULL</v>
      </c>
      <c r="AF49" s="123" t="str">
        <f>'Input - RCAControl (Admin)'!AF49</f>
        <v>NULL</v>
      </c>
      <c r="AG49" s="123" t="str">
        <f>'Input - RCAControl (Admin)'!AG49</f>
        <v>NULL</v>
      </c>
      <c r="AH49" s="123" t="str">
        <f>'Input - RCAControl (Admin)'!AH49</f>
        <v>NULL</v>
      </c>
      <c r="AI49" s="123" t="str">
        <f>'Input - RCAControl (Admin)'!AI49</f>
        <v>NULL</v>
      </c>
      <c r="AJ49" s="123" t="str">
        <f>'Input - RCAControl (Admin)'!AJ49</f>
        <v>NULL</v>
      </c>
      <c r="AK49" s="123" t="str">
        <f>'Input - RCAControl (Admin)'!AK49</f>
        <v>NULL</v>
      </c>
      <c r="AL49" s="123" t="str">
        <f>'Input - RCAControl (Admin)'!AL49</f>
        <v>NULL</v>
      </c>
      <c r="AM49" s="123" t="str">
        <f>'Input - RCAControl (Admin)'!AM49</f>
        <v>NULL</v>
      </c>
      <c r="AN49" s="123" t="str">
        <f>'Input - RCAControl (Admin)'!AN49</f>
        <v>NULL</v>
      </c>
      <c r="AO49" s="123" t="str">
        <f>'Input - RCAControl (Admin)'!AO49</f>
        <v>NULL</v>
      </c>
      <c r="AP49" s="123" t="str">
        <f>'Input - RCAControl (Admin)'!AP49</f>
        <v>NULL</v>
      </c>
      <c r="AQ49" s="123" t="str">
        <f>'Input - RCAControl (Admin)'!AQ49</f>
        <v>NULL</v>
      </c>
      <c r="AR49" s="31"/>
      <c r="AS49" s="122" t="e" cm="1">
        <f t="array" ref="AS49">IF(MAX(VALUE(MID(IF(G49:AQ49= I_RCAScoring_NULL_REF,"0;0;0;0;0",G49:AQ49),1+ 2*(C_RCA_RiskScores-1),1)))=0,"No bands",MAX(VALUE(MID(IF(G49:AQ49= I_RCAScoring_NULL_REF,"0;0;0;0;0",G49:AQ49),1+ 2*(C_RCA_RiskScores-1),1))))</f>
        <v>#VALUE!</v>
      </c>
      <c r="AT49" s="122" t="str">
        <f t="shared" si="4"/>
        <v>No band selected</v>
      </c>
      <c r="AU49" s="6"/>
      <c r="AV49" s="38"/>
      <c r="AW49" s="6"/>
      <c r="AX49" s="412"/>
    </row>
    <row r="50" spans="1:50" ht="30" customHeight="1" x14ac:dyDescent="0.35">
      <c r="A50" s="48"/>
      <c r="B50" s="31"/>
      <c r="C50" s="465">
        <f t="shared" si="3"/>
        <v>40</v>
      </c>
      <c r="D50" s="122" t="str" cm="1">
        <f t="array" ref="D50">IF(ISERROR(INDEX(I_LoE_Hierachy_L1Name,_xlfn.XMATCH(E50,I_LoE_Hierachy_L2Name,0))),"",INDEX(I_LoE_Hierachy_L1Name,_xlfn.XMATCH(E50,I_LoE_Hierachy_L2Name,0)))</f>
        <v>Is there evidence that the preferred option offers best value for money?</v>
      </c>
      <c r="E50" s="122" t="str">
        <v>Is there evidence that the defined tender evaluation plan has been followed?</v>
      </c>
      <c r="F50" s="31"/>
      <c r="G50" s="123" t="str">
        <f>'Input - RCAControl (Admin)'!G50</f>
        <v>NULL</v>
      </c>
      <c r="H50" s="123" t="str">
        <f>'Input - RCAControl (Admin)'!H50</f>
        <v>NULL</v>
      </c>
      <c r="I50" s="123" t="str">
        <f>'Input - RCAControl (Admin)'!I50</f>
        <v>NULL</v>
      </c>
      <c r="J50" s="123" t="str">
        <f>'Input - RCAControl (Admin)'!J50</f>
        <v>NULL</v>
      </c>
      <c r="K50" s="123" t="str">
        <f>'Input - RCAControl (Admin)'!K50</f>
        <v>NULL</v>
      </c>
      <c r="L50" s="123" t="str">
        <f>'Input - RCAControl (Admin)'!L50</f>
        <v>NULL</v>
      </c>
      <c r="M50" s="123" t="str">
        <f>'Input - RCAControl (Admin)'!M50</f>
        <v>NULL</v>
      </c>
      <c r="N50" s="123" t="str">
        <f>'Input - RCAControl (Admin)'!N50</f>
        <v>NULL</v>
      </c>
      <c r="O50" s="123" t="str">
        <f>'Input - RCAControl (Admin)'!O50</f>
        <v>NULL</v>
      </c>
      <c r="P50" s="123" t="str">
        <f>'Input - RCAControl (Admin)'!P50</f>
        <v>NULL</v>
      </c>
      <c r="Q50" s="123" t="str">
        <f>'Input - RCAControl (Admin)'!Q50</f>
        <v>NULL</v>
      </c>
      <c r="R50" s="123" t="str">
        <f>'Input - RCAControl (Admin)'!R50</f>
        <v>NULL</v>
      </c>
      <c r="S50" s="123" t="str">
        <f>'Input - RCAControl (Admin)'!S50</f>
        <v>3;3;3;3;3</v>
      </c>
      <c r="T50" s="123" t="str">
        <f>'Input - RCAControl (Admin)'!T50</f>
        <v>NULL</v>
      </c>
      <c r="U50" s="123" t="str">
        <f>'Input - RCAControl (Admin)'!U50</f>
        <v>NULL</v>
      </c>
      <c r="V50" s="123" t="str">
        <f>'Input - RCAControl (Admin)'!V50</f>
        <v>NULL</v>
      </c>
      <c r="W50" s="123" t="str">
        <f>'Input - RCAControl (Admin)'!W50</f>
        <v>NULL</v>
      </c>
      <c r="X50" s="123" t="str">
        <f>'Input - RCAControl (Admin)'!X50</f>
        <v>NULL</v>
      </c>
      <c r="Y50" s="123" t="str">
        <f>'Input - RCAControl (Admin)'!Y50</f>
        <v>NULL</v>
      </c>
      <c r="Z50" s="123" t="str">
        <f>'Input - RCAControl (Admin)'!Z50</f>
        <v>NULL</v>
      </c>
      <c r="AA50" s="123" t="str">
        <f>'Input - RCAControl (Admin)'!AA50</f>
        <v>NULL</v>
      </c>
      <c r="AB50" s="123" t="str">
        <f>'Input - RCAControl (Admin)'!AB50</f>
        <v>NULL</v>
      </c>
      <c r="AC50" s="123" t="str">
        <f>'Input - RCAControl (Admin)'!AC50</f>
        <v>NULL</v>
      </c>
      <c r="AD50" s="123" t="str">
        <f>'Input - RCAControl (Admin)'!AD50</f>
        <v>NULL</v>
      </c>
      <c r="AE50" s="123" t="str">
        <f>'Input - RCAControl (Admin)'!AE50</f>
        <v>NULL</v>
      </c>
      <c r="AF50" s="123" t="str">
        <f>'Input - RCAControl (Admin)'!AF50</f>
        <v>NULL</v>
      </c>
      <c r="AG50" s="123" t="str">
        <f>'Input - RCAControl (Admin)'!AG50</f>
        <v>NULL</v>
      </c>
      <c r="AH50" s="123" t="str">
        <f>'Input - RCAControl (Admin)'!AH50</f>
        <v>NULL</v>
      </c>
      <c r="AI50" s="123" t="str">
        <f>'Input - RCAControl (Admin)'!AI50</f>
        <v>NULL</v>
      </c>
      <c r="AJ50" s="123" t="str">
        <f>'Input - RCAControl (Admin)'!AJ50</f>
        <v>NULL</v>
      </c>
      <c r="AK50" s="123" t="str">
        <f>'Input - RCAControl (Admin)'!AK50</f>
        <v>NULL</v>
      </c>
      <c r="AL50" s="123" t="str">
        <f>'Input - RCAControl (Admin)'!AL50</f>
        <v>NULL</v>
      </c>
      <c r="AM50" s="123" t="str">
        <f>'Input - RCAControl (Admin)'!AM50</f>
        <v>NULL</v>
      </c>
      <c r="AN50" s="123" t="str">
        <f>'Input - RCAControl (Admin)'!AN50</f>
        <v>NULL</v>
      </c>
      <c r="AO50" s="123" t="str">
        <f>'Input - RCAControl (Admin)'!AO50</f>
        <v>NULL</v>
      </c>
      <c r="AP50" s="123" t="str">
        <f>'Input - RCAControl (Admin)'!AP50</f>
        <v>NULL</v>
      </c>
      <c r="AQ50" s="123" t="str">
        <f>'Input - RCAControl (Admin)'!AQ50</f>
        <v>NULL</v>
      </c>
      <c r="AR50" s="31"/>
      <c r="AS50" s="122" t="e" cm="1">
        <f t="array" ref="AS50">IF(MAX(VALUE(MID(IF(G50:AQ50= I_RCAScoring_NULL_REF,"0;0;0;0;0",G50:AQ50),1+ 2*(C_RCA_RiskScores-1),1)))=0,"No bands",MAX(VALUE(MID(IF(G50:AQ50= I_RCAScoring_NULL_REF,"0;0;0;0;0",G50:AQ50),1+ 2*(C_RCA_RiskScores-1),1))))</f>
        <v>#VALUE!</v>
      </c>
      <c r="AT50" s="122" t="str">
        <f t="shared" si="4"/>
        <v>No band selected</v>
      </c>
      <c r="AU50" s="6"/>
      <c r="AV50" s="38"/>
      <c r="AW50" s="6"/>
      <c r="AX50" s="412"/>
    </row>
    <row r="51" spans="1:50" ht="30" customHeight="1" x14ac:dyDescent="0.35">
      <c r="A51" s="48"/>
      <c r="B51" s="31"/>
      <c r="C51" s="465">
        <f t="shared" si="3"/>
        <v>41</v>
      </c>
      <c r="D51" s="122" t="str" cm="1">
        <f t="array" ref="D51">IF(ISERROR(INDEX(I_LoE_Hierachy_L1Name,_xlfn.XMATCH(E51,I_LoE_Hierachy_L2Name,0))),"",INDEX(I_LoE_Hierachy_L1Name,_xlfn.XMATCH(E51,I_LoE_Hierachy_L2Name,0)))</f>
        <v>Is there evidence that the preferred option offers best value for money?</v>
      </c>
      <c r="E51" s="122" t="str">
        <v>Is there suitable evidence that overall Value for Money has been demonstrated?</v>
      </c>
      <c r="F51" s="31"/>
      <c r="G51" s="123" t="str">
        <f>'Input - RCAControl (Admin)'!G51</f>
        <v>NULL</v>
      </c>
      <c r="H51" s="123" t="str">
        <f>'Input - RCAControl (Admin)'!H51</f>
        <v>NULL</v>
      </c>
      <c r="I51" s="123" t="str">
        <f>'Input - RCAControl (Admin)'!I51</f>
        <v>NULL</v>
      </c>
      <c r="J51" s="123" t="str">
        <f>'Input - RCAControl (Admin)'!J51</f>
        <v>NULL</v>
      </c>
      <c r="K51" s="123" t="str">
        <f>'Input - RCAControl (Admin)'!K51</f>
        <v>NULL</v>
      </c>
      <c r="L51" s="123" t="str">
        <f>'Input - RCAControl (Admin)'!L51</f>
        <v>NULL</v>
      </c>
      <c r="M51" s="123" t="str">
        <f>'Input - RCAControl (Admin)'!M51</f>
        <v>NULL</v>
      </c>
      <c r="N51" s="123" t="str">
        <f>'Input - RCAControl (Admin)'!N51</f>
        <v>NULL</v>
      </c>
      <c r="O51" s="123" t="str">
        <f>'Input - RCAControl (Admin)'!O51</f>
        <v>NULL</v>
      </c>
      <c r="P51" s="123" t="str">
        <f>'Input - RCAControl (Admin)'!P51</f>
        <v>NULL</v>
      </c>
      <c r="Q51" s="123" t="str">
        <f>'Input - RCAControl (Admin)'!Q51</f>
        <v>NULL</v>
      </c>
      <c r="R51" s="123" t="str">
        <f>'Input - RCAControl (Admin)'!R51</f>
        <v>NULL</v>
      </c>
      <c r="S51" s="123" t="str">
        <f>'Input - RCAControl (Admin)'!S51</f>
        <v>3;3;3;3;3</v>
      </c>
      <c r="T51" s="123" t="str">
        <f>'Input - RCAControl (Admin)'!T51</f>
        <v>NULL</v>
      </c>
      <c r="U51" s="123" t="str">
        <f>'Input - RCAControl (Admin)'!U51</f>
        <v>NULL</v>
      </c>
      <c r="V51" s="123" t="str">
        <f>'Input - RCAControl (Admin)'!V51</f>
        <v>NULL</v>
      </c>
      <c r="W51" s="123" t="str">
        <f>'Input - RCAControl (Admin)'!W51</f>
        <v>NULL</v>
      </c>
      <c r="X51" s="123" t="str">
        <f>'Input - RCAControl (Admin)'!X51</f>
        <v>NULL</v>
      </c>
      <c r="Y51" s="123" t="str">
        <f>'Input - RCAControl (Admin)'!Y51</f>
        <v>NULL</v>
      </c>
      <c r="Z51" s="123" t="str">
        <f>'Input - RCAControl (Admin)'!Z51</f>
        <v>NULL</v>
      </c>
      <c r="AA51" s="123" t="str">
        <f>'Input - RCAControl (Admin)'!AA51</f>
        <v>NULL</v>
      </c>
      <c r="AB51" s="123" t="str">
        <f>'Input - RCAControl (Admin)'!AB51</f>
        <v>NULL</v>
      </c>
      <c r="AC51" s="123" t="str">
        <f>'Input - RCAControl (Admin)'!AC51</f>
        <v>NULL</v>
      </c>
      <c r="AD51" s="123" t="str">
        <f>'Input - RCAControl (Admin)'!AD51</f>
        <v>NULL</v>
      </c>
      <c r="AE51" s="123" t="str">
        <f>'Input - RCAControl (Admin)'!AE51</f>
        <v>NULL</v>
      </c>
      <c r="AF51" s="123" t="str">
        <f>'Input - RCAControl (Admin)'!AF51</f>
        <v>NULL</v>
      </c>
      <c r="AG51" s="123" t="str">
        <f>'Input - RCAControl (Admin)'!AG51</f>
        <v>NULL</v>
      </c>
      <c r="AH51" s="123" t="str">
        <f>'Input - RCAControl (Admin)'!AH51</f>
        <v>NULL</v>
      </c>
      <c r="AI51" s="123" t="str">
        <f>'Input - RCAControl (Admin)'!AI51</f>
        <v>NULL</v>
      </c>
      <c r="AJ51" s="123" t="str">
        <f>'Input - RCAControl (Admin)'!AJ51</f>
        <v>NULL</v>
      </c>
      <c r="AK51" s="123" t="str">
        <f>'Input - RCAControl (Admin)'!AK51</f>
        <v>NULL</v>
      </c>
      <c r="AL51" s="123" t="str">
        <f>'Input - RCAControl (Admin)'!AL51</f>
        <v>NULL</v>
      </c>
      <c r="AM51" s="123" t="str">
        <f>'Input - RCAControl (Admin)'!AM51</f>
        <v>NULL</v>
      </c>
      <c r="AN51" s="123" t="str">
        <f>'Input - RCAControl (Admin)'!AN51</f>
        <v>NULL</v>
      </c>
      <c r="AO51" s="123" t="str">
        <f>'Input - RCAControl (Admin)'!AO51</f>
        <v>NULL</v>
      </c>
      <c r="AP51" s="123" t="str">
        <f>'Input - RCAControl (Admin)'!AP51</f>
        <v>NULL</v>
      </c>
      <c r="AQ51" s="123" t="str">
        <f>'Input - RCAControl (Admin)'!AQ51</f>
        <v>NULL</v>
      </c>
      <c r="AR51" s="31"/>
      <c r="AS51" s="122" t="e" cm="1">
        <f t="array" ref="AS51">IF(MAX(VALUE(MID(IF(G51:AQ51= I_RCAScoring_NULL_REF,"0;0;0;0;0",G51:AQ51),1+ 2*(C_RCA_RiskScores-1),1)))=0,"No bands",MAX(VALUE(MID(IF(G51:AQ51= I_RCAScoring_NULL_REF,"0;0;0;0;0",G51:AQ51),1+ 2*(C_RCA_RiskScores-1),1))))</f>
        <v>#VALUE!</v>
      </c>
      <c r="AT51" s="122" t="str">
        <f t="shared" si="4"/>
        <v>No band selected</v>
      </c>
      <c r="AU51" s="6"/>
      <c r="AV51" s="38"/>
      <c r="AW51" s="6"/>
      <c r="AX51" s="412"/>
    </row>
    <row r="52" spans="1:50" ht="30" customHeight="1" x14ac:dyDescent="0.35">
      <c r="A52" s="48"/>
      <c r="B52" s="31"/>
      <c r="C52" s="465">
        <f t="shared" si="3"/>
        <v>42</v>
      </c>
      <c r="D52" s="122" t="str" cm="1">
        <f t="array" ref="D52">IF(ISERROR(INDEX(I_LoE_Hierachy_L1Name,_xlfn.XMATCH(E52,I_LoE_Hierachy_L2Name,0))),"",INDEX(I_LoE_Hierachy_L1Name,_xlfn.XMATCH(E52,I_LoE_Hierachy_L2Name,0)))</f>
        <v>Is there evidence that the preferred option offers best value for money?</v>
      </c>
      <c r="E52" s="122" t="str">
        <v>Is there evidence that the Defence Economics Price Indices has been consulted and agreed indices to be applied in Variation of Price (VoP) clauses?</v>
      </c>
      <c r="F52" s="31"/>
      <c r="G52" s="123" t="str">
        <f>'Input - RCAControl (Admin)'!G52</f>
        <v>NULL</v>
      </c>
      <c r="H52" s="123" t="str">
        <f>'Input - RCAControl (Admin)'!H52</f>
        <v>NULL</v>
      </c>
      <c r="I52" s="123" t="str">
        <f>'Input - RCAControl (Admin)'!I52</f>
        <v>NULL</v>
      </c>
      <c r="J52" s="123" t="str">
        <f>'Input - RCAControl (Admin)'!J52</f>
        <v>NULL</v>
      </c>
      <c r="K52" s="123" t="str">
        <f>'Input - RCAControl (Admin)'!K52</f>
        <v>NULL</v>
      </c>
      <c r="L52" s="123" t="str">
        <f>'Input - RCAControl (Admin)'!L52</f>
        <v>NULL</v>
      </c>
      <c r="M52" s="123" t="str">
        <f>'Input - RCAControl (Admin)'!M52</f>
        <v>NULL</v>
      </c>
      <c r="N52" s="123" t="str">
        <f>'Input - RCAControl (Admin)'!N52</f>
        <v>NULL</v>
      </c>
      <c r="O52" s="123" t="str">
        <f>'Input - RCAControl (Admin)'!O52</f>
        <v>NULL</v>
      </c>
      <c r="P52" s="123" t="str">
        <f>'Input - RCAControl (Admin)'!P52</f>
        <v>NULL</v>
      </c>
      <c r="Q52" s="123" t="str">
        <f>'Input - RCAControl (Admin)'!Q52</f>
        <v>NULL</v>
      </c>
      <c r="R52" s="123" t="str">
        <f>'Input - RCAControl (Admin)'!R52</f>
        <v>NULL</v>
      </c>
      <c r="S52" s="123" t="str">
        <f>'Input - RCAControl (Admin)'!S52</f>
        <v>3;3;3;3;3</v>
      </c>
      <c r="T52" s="123" t="str">
        <f>'Input - RCAControl (Admin)'!T52</f>
        <v>NULL</v>
      </c>
      <c r="U52" s="123" t="str">
        <f>'Input - RCAControl (Admin)'!U52</f>
        <v>NULL</v>
      </c>
      <c r="V52" s="123" t="str">
        <f>'Input - RCAControl (Admin)'!V52</f>
        <v>NULL</v>
      </c>
      <c r="W52" s="123" t="str">
        <f>'Input - RCAControl (Admin)'!W52</f>
        <v>NULL</v>
      </c>
      <c r="X52" s="123" t="str">
        <f>'Input - RCAControl (Admin)'!X52</f>
        <v>NULL</v>
      </c>
      <c r="Y52" s="123" t="str">
        <f>'Input - RCAControl (Admin)'!Y52</f>
        <v>NULL</v>
      </c>
      <c r="Z52" s="123" t="str">
        <f>'Input - RCAControl (Admin)'!Z52</f>
        <v>NULL</v>
      </c>
      <c r="AA52" s="123" t="str">
        <f>'Input - RCAControl (Admin)'!AA52</f>
        <v>NULL</v>
      </c>
      <c r="AB52" s="123" t="str">
        <f>'Input - RCAControl (Admin)'!AB52</f>
        <v>NULL</v>
      </c>
      <c r="AC52" s="123" t="str">
        <f>'Input - RCAControl (Admin)'!AC52</f>
        <v>NULL</v>
      </c>
      <c r="AD52" s="123" t="str">
        <f>'Input - RCAControl (Admin)'!AD52</f>
        <v>NULL</v>
      </c>
      <c r="AE52" s="123" t="str">
        <f>'Input - RCAControl (Admin)'!AE52</f>
        <v>NULL</v>
      </c>
      <c r="AF52" s="123" t="str">
        <f>'Input - RCAControl (Admin)'!AF52</f>
        <v>NULL</v>
      </c>
      <c r="AG52" s="123" t="str">
        <f>'Input - RCAControl (Admin)'!AG52</f>
        <v>NULL</v>
      </c>
      <c r="AH52" s="123" t="str">
        <f>'Input - RCAControl (Admin)'!AH52</f>
        <v>NULL</v>
      </c>
      <c r="AI52" s="123" t="str">
        <f>'Input - RCAControl (Admin)'!AI52</f>
        <v>NULL</v>
      </c>
      <c r="AJ52" s="123" t="str">
        <f>'Input - RCAControl (Admin)'!AJ52</f>
        <v>NULL</v>
      </c>
      <c r="AK52" s="123" t="str">
        <f>'Input - RCAControl (Admin)'!AK52</f>
        <v>NULL</v>
      </c>
      <c r="AL52" s="123" t="str">
        <f>'Input - RCAControl (Admin)'!AL52</f>
        <v>NULL</v>
      </c>
      <c r="AM52" s="123" t="str">
        <f>'Input - RCAControl (Admin)'!AM52</f>
        <v>NULL</v>
      </c>
      <c r="AN52" s="123" t="str">
        <f>'Input - RCAControl (Admin)'!AN52</f>
        <v>NULL</v>
      </c>
      <c r="AO52" s="123" t="str">
        <f>'Input - RCAControl (Admin)'!AO52</f>
        <v>NULL</v>
      </c>
      <c r="AP52" s="123" t="str">
        <f>'Input - RCAControl (Admin)'!AP52</f>
        <v>NULL</v>
      </c>
      <c r="AQ52" s="123" t="str">
        <f>'Input - RCAControl (Admin)'!AQ52</f>
        <v>NULL</v>
      </c>
      <c r="AR52" s="31"/>
      <c r="AS52" s="122" t="e" cm="1">
        <f t="array" ref="AS52">IF(MAX(VALUE(MID(IF(G52:AQ52= I_RCAScoring_NULL_REF,"0;0;0;0;0",G52:AQ52),1+ 2*(C_RCA_RiskScores-1),1)))=0,"No bands",MAX(VALUE(MID(IF(G52:AQ52= I_RCAScoring_NULL_REF,"0;0;0;0;0",G52:AQ52),1+ 2*(C_RCA_RiskScores-1),1))))</f>
        <v>#VALUE!</v>
      </c>
      <c r="AT52" s="122" t="str">
        <f t="shared" si="4"/>
        <v>No band selected</v>
      </c>
      <c r="AU52" s="6"/>
      <c r="AV52" s="38"/>
      <c r="AW52" s="6"/>
      <c r="AX52" s="412"/>
    </row>
    <row r="53" spans="1:50" ht="30" customHeight="1" x14ac:dyDescent="0.35">
      <c r="A53" s="48"/>
      <c r="B53" s="31"/>
      <c r="C53" s="465">
        <f t="shared" si="3"/>
        <v>43</v>
      </c>
      <c r="D53" s="122" t="str" cm="1">
        <f t="array" ref="D53">IF(ISERROR(INDEX(I_LoE_Hierachy_L1Name,_xlfn.XMATCH(E53,I_LoE_Hierachy_L2Name,0))),"",INDEX(I_LoE_Hierachy_L1Name,_xlfn.XMATCH(E53,I_LoE_Hierachy_L2Name,0)))</f>
        <v>Is there evidence of suitable project / programme evaluation taking place that is useful, proportionate, credible and robust?</v>
      </c>
      <c r="E53" s="122" t="str">
        <v>Is there evidence of an outline Programme Evaluation Plan (PEP) with a focus on project rationale and proportionality?</v>
      </c>
      <c r="F53" s="31"/>
      <c r="G53" s="123" t="str">
        <f>'Input - RCAControl (Admin)'!G53</f>
        <v>NULL</v>
      </c>
      <c r="H53" s="123" t="str">
        <f>'Input - RCAControl (Admin)'!H53</f>
        <v>NULL</v>
      </c>
      <c r="I53" s="123" t="str">
        <f>'Input - RCAControl (Admin)'!I53</f>
        <v>NULL</v>
      </c>
      <c r="J53" s="123" t="str">
        <f>'Input - RCAControl (Admin)'!J53</f>
        <v>NULL</v>
      </c>
      <c r="K53" s="123" t="str">
        <f>'Input - RCAControl (Admin)'!K53</f>
        <v>NULL</v>
      </c>
      <c r="L53" s="123" t="str">
        <f>'Input - RCAControl (Admin)'!L53</f>
        <v>NULL</v>
      </c>
      <c r="M53" s="123" t="str">
        <f>'Input - RCAControl (Admin)'!M53</f>
        <v>NULL</v>
      </c>
      <c r="N53" s="123" t="str">
        <f>'Input - RCAControl (Admin)'!N53</f>
        <v>NULL</v>
      </c>
      <c r="O53" s="123" t="str">
        <f>'Input - RCAControl (Admin)'!O53</f>
        <v>NULL</v>
      </c>
      <c r="P53" s="123" t="str">
        <f>'Input - RCAControl (Admin)'!P53</f>
        <v>1;1;2;3;3</v>
      </c>
      <c r="Q53" s="123" t="str">
        <f>'Input - RCAControl (Admin)'!Q53</f>
        <v>NULL</v>
      </c>
      <c r="R53" s="123" t="str">
        <f>'Input - RCAControl (Admin)'!R53</f>
        <v>NULL</v>
      </c>
      <c r="S53" s="123" t="str">
        <f>'Input - RCAControl (Admin)'!S53</f>
        <v>1;1;2;3;3</v>
      </c>
      <c r="T53" s="123" t="str">
        <f>'Input - RCAControl (Admin)'!T53</f>
        <v>NULL</v>
      </c>
      <c r="U53" s="123" t="str">
        <f>'Input - RCAControl (Admin)'!U53</f>
        <v>NULL</v>
      </c>
      <c r="V53" s="123" t="str">
        <f>'Input - RCAControl (Admin)'!V53</f>
        <v>NULL</v>
      </c>
      <c r="W53" s="123" t="str">
        <f>'Input - RCAControl (Admin)'!W53</f>
        <v>NULL</v>
      </c>
      <c r="X53" s="123" t="str">
        <f>'Input - RCAControl (Admin)'!X53</f>
        <v>NULL</v>
      </c>
      <c r="Y53" s="123" t="str">
        <f>'Input - RCAControl (Admin)'!Y53</f>
        <v>NULL</v>
      </c>
      <c r="Z53" s="123" t="str">
        <f>'Input - RCAControl (Admin)'!Z53</f>
        <v>NULL</v>
      </c>
      <c r="AA53" s="123" t="str">
        <f>'Input - RCAControl (Admin)'!AA53</f>
        <v>NULL</v>
      </c>
      <c r="AB53" s="123" t="str">
        <f>'Input - RCAControl (Admin)'!AB53</f>
        <v>NULL</v>
      </c>
      <c r="AC53" s="123" t="str">
        <f>'Input - RCAControl (Admin)'!AC53</f>
        <v>NULL</v>
      </c>
      <c r="AD53" s="123" t="str">
        <f>'Input - RCAControl (Admin)'!AD53</f>
        <v>NULL</v>
      </c>
      <c r="AE53" s="123" t="str">
        <f>'Input - RCAControl (Admin)'!AE53</f>
        <v>NULL</v>
      </c>
      <c r="AF53" s="123" t="str">
        <f>'Input - RCAControl (Admin)'!AF53</f>
        <v>NULL</v>
      </c>
      <c r="AG53" s="123" t="str">
        <f>'Input - RCAControl (Admin)'!AG53</f>
        <v>NULL</v>
      </c>
      <c r="AH53" s="123" t="str">
        <f>'Input - RCAControl (Admin)'!AH53</f>
        <v>NULL</v>
      </c>
      <c r="AI53" s="123" t="str">
        <f>'Input - RCAControl (Admin)'!AI53</f>
        <v>NULL</v>
      </c>
      <c r="AJ53" s="123" t="str">
        <f>'Input - RCAControl (Admin)'!AJ53</f>
        <v>NULL</v>
      </c>
      <c r="AK53" s="123" t="str">
        <f>'Input - RCAControl (Admin)'!AK53</f>
        <v>NULL</v>
      </c>
      <c r="AL53" s="123" t="str">
        <f>'Input - RCAControl (Admin)'!AL53</f>
        <v>NULL</v>
      </c>
      <c r="AM53" s="123" t="str">
        <f>'Input - RCAControl (Admin)'!AM53</f>
        <v>NULL</v>
      </c>
      <c r="AN53" s="123" t="str">
        <f>'Input - RCAControl (Admin)'!AN53</f>
        <v>NULL</v>
      </c>
      <c r="AO53" s="123" t="str">
        <f>'Input - RCAControl (Admin)'!AO53</f>
        <v>NULL</v>
      </c>
      <c r="AP53" s="123" t="str">
        <f>'Input - RCAControl (Admin)'!AP53</f>
        <v>NULL</v>
      </c>
      <c r="AQ53" s="123" t="str">
        <f>'Input - RCAControl (Admin)'!AQ53</f>
        <v>NULL</v>
      </c>
      <c r="AR53" s="31"/>
      <c r="AS53" s="122" t="e" cm="1">
        <f t="array" ref="AS53">IF(MAX(VALUE(MID(IF(G53:AQ53= I_RCAScoring_NULL_REF,"0;0;0;0;0",G53:AQ53),1+ 2*(C_RCA_RiskScores-1),1)))=0,"No bands",MAX(VALUE(MID(IF(G53:AQ53= I_RCAScoring_NULL_REF,"0;0;0;0;0",G53:AQ53),1+ 2*(C_RCA_RiskScores-1),1))))</f>
        <v>#VALUE!</v>
      </c>
      <c r="AT53" s="122" t="str">
        <f t="shared" si="4"/>
        <v>No band selected</v>
      </c>
      <c r="AU53" s="6"/>
      <c r="AV53" s="38"/>
      <c r="AW53" s="6"/>
      <c r="AX53" s="412"/>
    </row>
    <row r="54" spans="1:50" ht="30" customHeight="1" x14ac:dyDescent="0.35">
      <c r="A54" s="48"/>
      <c r="B54" s="31"/>
      <c r="C54" s="465">
        <f t="shared" si="3"/>
        <v>44</v>
      </c>
      <c r="D54" s="122" t="str" cm="1">
        <f t="array" ref="D54">IF(ISERROR(INDEX(I_LoE_Hierachy_L1Name,_xlfn.XMATCH(E54,I_LoE_Hierachy_L2Name,0))),"",INDEX(I_LoE_Hierachy_L1Name,_xlfn.XMATCH(E54,I_LoE_Hierachy_L2Name,0)))</f>
        <v>Is there evidence of suitable project / programme evaluation taking place that is useful, proportionate, credible and robust?</v>
      </c>
      <c r="E54" s="122" t="str">
        <v>Is there evidence of a draft detailed Programme Evaluation Plan (PEP) describing expected evaluation activity through the life of the programme?</v>
      </c>
      <c r="F54" s="31"/>
      <c r="G54" s="123" t="str">
        <f>'Input - RCAControl (Admin)'!G54</f>
        <v>NULL</v>
      </c>
      <c r="H54" s="123" t="str">
        <f>'Input - RCAControl (Admin)'!H54</f>
        <v>NULL</v>
      </c>
      <c r="I54" s="123" t="str">
        <f>'Input - RCAControl (Admin)'!I54</f>
        <v>NULL</v>
      </c>
      <c r="J54" s="123" t="str">
        <f>'Input - RCAControl (Admin)'!J54</f>
        <v>NULL</v>
      </c>
      <c r="K54" s="123" t="str">
        <f>'Input - RCAControl (Admin)'!K54</f>
        <v>NULL</v>
      </c>
      <c r="L54" s="123" t="str">
        <f>'Input - RCAControl (Admin)'!L54</f>
        <v>NULL</v>
      </c>
      <c r="M54" s="123" t="str">
        <f>'Input - RCAControl (Admin)'!M54</f>
        <v>NULL</v>
      </c>
      <c r="N54" s="123" t="str">
        <f>'Input - RCAControl (Admin)'!N54</f>
        <v>NULL</v>
      </c>
      <c r="O54" s="123" t="str">
        <f>'Input - RCAControl (Admin)'!O54</f>
        <v>NULL</v>
      </c>
      <c r="P54" s="123" t="str">
        <f>'Input - RCAControl (Admin)'!P54</f>
        <v>1;1;2;3;3</v>
      </c>
      <c r="Q54" s="123" t="str">
        <f>'Input - RCAControl (Admin)'!Q54</f>
        <v>NULL</v>
      </c>
      <c r="R54" s="123" t="str">
        <f>'Input - RCAControl (Admin)'!R54</f>
        <v>NULL</v>
      </c>
      <c r="S54" s="123" t="str">
        <f>'Input - RCAControl (Admin)'!S54</f>
        <v>1;1;2;3;3</v>
      </c>
      <c r="T54" s="123" t="str">
        <f>'Input - RCAControl (Admin)'!T54</f>
        <v>NULL</v>
      </c>
      <c r="U54" s="123" t="str">
        <f>'Input - RCAControl (Admin)'!U54</f>
        <v>NULL</v>
      </c>
      <c r="V54" s="123" t="str">
        <f>'Input - RCAControl (Admin)'!V54</f>
        <v>NULL</v>
      </c>
      <c r="W54" s="123" t="str">
        <f>'Input - RCAControl (Admin)'!W54</f>
        <v>NULL</v>
      </c>
      <c r="X54" s="123" t="str">
        <f>'Input - RCAControl (Admin)'!X54</f>
        <v>NULL</v>
      </c>
      <c r="Y54" s="123" t="str">
        <f>'Input - RCAControl (Admin)'!Y54</f>
        <v>NULL</v>
      </c>
      <c r="Z54" s="123" t="str">
        <f>'Input - RCAControl (Admin)'!Z54</f>
        <v>NULL</v>
      </c>
      <c r="AA54" s="123" t="str">
        <f>'Input - RCAControl (Admin)'!AA54</f>
        <v>NULL</v>
      </c>
      <c r="AB54" s="123" t="str">
        <f>'Input - RCAControl (Admin)'!AB54</f>
        <v>NULL</v>
      </c>
      <c r="AC54" s="123" t="str">
        <f>'Input - RCAControl (Admin)'!AC54</f>
        <v>NULL</v>
      </c>
      <c r="AD54" s="123" t="str">
        <f>'Input - RCAControl (Admin)'!AD54</f>
        <v>NULL</v>
      </c>
      <c r="AE54" s="123" t="str">
        <f>'Input - RCAControl (Admin)'!AE54</f>
        <v>NULL</v>
      </c>
      <c r="AF54" s="123" t="str">
        <f>'Input - RCAControl (Admin)'!AF54</f>
        <v>NULL</v>
      </c>
      <c r="AG54" s="123" t="str">
        <f>'Input - RCAControl (Admin)'!AG54</f>
        <v>NULL</v>
      </c>
      <c r="AH54" s="123" t="str">
        <f>'Input - RCAControl (Admin)'!AH54</f>
        <v>NULL</v>
      </c>
      <c r="AI54" s="123" t="str">
        <f>'Input - RCAControl (Admin)'!AI54</f>
        <v>NULL</v>
      </c>
      <c r="AJ54" s="123" t="str">
        <f>'Input - RCAControl (Admin)'!AJ54</f>
        <v>NULL</v>
      </c>
      <c r="AK54" s="123" t="str">
        <f>'Input - RCAControl (Admin)'!AK54</f>
        <v>NULL</v>
      </c>
      <c r="AL54" s="123" t="str">
        <f>'Input - RCAControl (Admin)'!AL54</f>
        <v>NULL</v>
      </c>
      <c r="AM54" s="123" t="str">
        <f>'Input - RCAControl (Admin)'!AM54</f>
        <v>NULL</v>
      </c>
      <c r="AN54" s="123" t="str">
        <f>'Input - RCAControl (Admin)'!AN54</f>
        <v>NULL</v>
      </c>
      <c r="AO54" s="123" t="str">
        <f>'Input - RCAControl (Admin)'!AO54</f>
        <v>NULL</v>
      </c>
      <c r="AP54" s="123" t="str">
        <f>'Input - RCAControl (Admin)'!AP54</f>
        <v>NULL</v>
      </c>
      <c r="AQ54" s="123" t="str">
        <f>'Input - RCAControl (Admin)'!AQ54</f>
        <v>NULL</v>
      </c>
      <c r="AR54" s="31"/>
      <c r="AS54" s="122" t="e" cm="1">
        <f t="array" ref="AS54">IF(MAX(VALUE(MID(IF(G54:AQ54= I_RCAScoring_NULL_REF,"0;0;0;0;0",G54:AQ54),1+ 2*(C_RCA_RiskScores-1),1)))=0,"No bands",MAX(VALUE(MID(IF(G54:AQ54= I_RCAScoring_NULL_REF,"0;0;0;0;0",G54:AQ54),1+ 2*(C_RCA_RiskScores-1),1))))</f>
        <v>#VALUE!</v>
      </c>
      <c r="AT54" s="122" t="str">
        <f t="shared" si="4"/>
        <v>No band selected</v>
      </c>
      <c r="AU54" s="6"/>
      <c r="AV54" s="38"/>
      <c r="AW54" s="6"/>
      <c r="AX54" s="412"/>
    </row>
    <row r="55" spans="1:50" ht="30" customHeight="1" x14ac:dyDescent="0.35">
      <c r="A55" s="48"/>
      <c r="B55" s="31"/>
      <c r="C55" s="465">
        <f t="shared" si="3"/>
        <v>45</v>
      </c>
      <c r="D55" s="122" t="str" cm="1">
        <f t="array" ref="D55">IF(ISERROR(INDEX(I_LoE_Hierachy_L1Name,_xlfn.XMATCH(E55,I_LoE_Hierachy_L2Name,0))),"",INDEX(I_LoE_Hierachy_L1Name,_xlfn.XMATCH(E55,I_LoE_Hierachy_L2Name,0)))</f>
        <v>Is there evidence of suitable project / programme evaluation taking place that is useful, proportionate, credible and robust?</v>
      </c>
      <c r="E55" s="122" t="str">
        <v>Is there evidence of comprehensive Programme Evaluation Plan with proportionate scoping, design, considered evaluation questions, and a high-level timetable?</v>
      </c>
      <c r="F55" s="31"/>
      <c r="G55" s="123" t="str">
        <f>'Input - RCAControl (Admin)'!G55</f>
        <v>NULL</v>
      </c>
      <c r="H55" s="123" t="str">
        <f>'Input - RCAControl (Admin)'!H55</f>
        <v>NULL</v>
      </c>
      <c r="I55" s="123" t="str">
        <f>'Input - RCAControl (Admin)'!I55</f>
        <v>NULL</v>
      </c>
      <c r="J55" s="123" t="str">
        <f>'Input - RCAControl (Admin)'!J55</f>
        <v>NULL</v>
      </c>
      <c r="K55" s="123" t="str">
        <f>'Input - RCAControl (Admin)'!K55</f>
        <v>NULL</v>
      </c>
      <c r="L55" s="123" t="str">
        <f>'Input - RCAControl (Admin)'!L55</f>
        <v>NULL</v>
      </c>
      <c r="M55" s="123" t="str">
        <f>'Input - RCAControl (Admin)'!M55</f>
        <v>NULL</v>
      </c>
      <c r="N55" s="123" t="str">
        <f>'Input - RCAControl (Admin)'!N55</f>
        <v>NULL</v>
      </c>
      <c r="O55" s="123" t="str">
        <f>'Input - RCAControl (Admin)'!O55</f>
        <v>NULL</v>
      </c>
      <c r="P55" s="123" t="str">
        <f>'Input - RCAControl (Admin)'!P55</f>
        <v>1;1;2;3;3</v>
      </c>
      <c r="Q55" s="123" t="str">
        <f>'Input - RCAControl (Admin)'!Q55</f>
        <v>NULL</v>
      </c>
      <c r="R55" s="123" t="str">
        <f>'Input - RCAControl (Admin)'!R55</f>
        <v>NULL</v>
      </c>
      <c r="S55" s="123" t="str">
        <f>'Input - RCAControl (Admin)'!S55</f>
        <v>1;1;2;3;3</v>
      </c>
      <c r="T55" s="123" t="str">
        <f>'Input - RCAControl (Admin)'!T55</f>
        <v>NULL</v>
      </c>
      <c r="U55" s="123" t="str">
        <f>'Input - RCAControl (Admin)'!U55</f>
        <v>NULL</v>
      </c>
      <c r="V55" s="123" t="str">
        <f>'Input - RCAControl (Admin)'!V55</f>
        <v>NULL</v>
      </c>
      <c r="W55" s="123" t="str">
        <f>'Input - RCAControl (Admin)'!W55</f>
        <v>NULL</v>
      </c>
      <c r="X55" s="123" t="str">
        <f>'Input - RCAControl (Admin)'!X55</f>
        <v>NULL</v>
      </c>
      <c r="Y55" s="123" t="str">
        <f>'Input - RCAControl (Admin)'!Y55</f>
        <v>NULL</v>
      </c>
      <c r="Z55" s="123" t="str">
        <f>'Input - RCAControl (Admin)'!Z55</f>
        <v>NULL</v>
      </c>
      <c r="AA55" s="123" t="str">
        <f>'Input - RCAControl (Admin)'!AA55</f>
        <v>NULL</v>
      </c>
      <c r="AB55" s="123" t="str">
        <f>'Input - RCAControl (Admin)'!AB55</f>
        <v>NULL</v>
      </c>
      <c r="AC55" s="123" t="str">
        <f>'Input - RCAControl (Admin)'!AC55</f>
        <v>NULL</v>
      </c>
      <c r="AD55" s="123" t="str">
        <f>'Input - RCAControl (Admin)'!AD55</f>
        <v>NULL</v>
      </c>
      <c r="AE55" s="123" t="str">
        <f>'Input - RCAControl (Admin)'!AE55</f>
        <v>NULL</v>
      </c>
      <c r="AF55" s="123" t="str">
        <f>'Input - RCAControl (Admin)'!AF55</f>
        <v>NULL</v>
      </c>
      <c r="AG55" s="123" t="str">
        <f>'Input - RCAControl (Admin)'!AG55</f>
        <v>NULL</v>
      </c>
      <c r="AH55" s="123" t="str">
        <f>'Input - RCAControl (Admin)'!AH55</f>
        <v>NULL</v>
      </c>
      <c r="AI55" s="123" t="str">
        <f>'Input - RCAControl (Admin)'!AI55</f>
        <v>NULL</v>
      </c>
      <c r="AJ55" s="123" t="str">
        <f>'Input - RCAControl (Admin)'!AJ55</f>
        <v>NULL</v>
      </c>
      <c r="AK55" s="123" t="str">
        <f>'Input - RCAControl (Admin)'!AK55</f>
        <v>NULL</v>
      </c>
      <c r="AL55" s="123" t="str">
        <f>'Input - RCAControl (Admin)'!AL55</f>
        <v>NULL</v>
      </c>
      <c r="AM55" s="123" t="str">
        <f>'Input - RCAControl (Admin)'!AM55</f>
        <v>NULL</v>
      </c>
      <c r="AN55" s="123" t="str">
        <f>'Input - RCAControl (Admin)'!AN55</f>
        <v>NULL</v>
      </c>
      <c r="AO55" s="123" t="str">
        <f>'Input - RCAControl (Admin)'!AO55</f>
        <v>NULL</v>
      </c>
      <c r="AP55" s="123" t="str">
        <f>'Input - RCAControl (Admin)'!AP55</f>
        <v>NULL</v>
      </c>
      <c r="AQ55" s="123" t="str">
        <f>'Input - RCAControl (Admin)'!AQ55</f>
        <v>NULL</v>
      </c>
      <c r="AR55" s="31"/>
      <c r="AS55" s="122" t="e" cm="1">
        <f t="array" ref="AS55">IF(MAX(VALUE(MID(IF(G55:AQ55= I_RCAScoring_NULL_REF,"0;0;0;0;0",G55:AQ55),1+ 2*(C_RCA_RiskScores-1),1)))=0,"No bands",MAX(VALUE(MID(IF(G55:AQ55= I_RCAScoring_NULL_REF,"0;0;0;0;0",G55:AQ55),1+ 2*(C_RCA_RiskScores-1),1))))</f>
        <v>#VALUE!</v>
      </c>
      <c r="AT55" s="122" t="str">
        <f t="shared" si="4"/>
        <v>No band selected</v>
      </c>
      <c r="AU55" s="6"/>
      <c r="AV55" s="38"/>
      <c r="AW55" s="6"/>
      <c r="AX55" s="412"/>
    </row>
    <row r="56" spans="1:50" ht="30" customHeight="1" x14ac:dyDescent="0.35">
      <c r="A56" s="48"/>
      <c r="B56" s="31"/>
      <c r="C56" s="465">
        <f t="shared" si="3"/>
        <v>46</v>
      </c>
      <c r="D56" s="122" t="str" cm="1">
        <f t="array" ref="D56">IF(ISERROR(INDEX(I_LoE_Hierachy_L1Name,_xlfn.XMATCH(E56,I_LoE_Hierachy_L2Name,0))),"",INDEX(I_LoE_Hierachy_L1Name,_xlfn.XMATCH(E56,I_LoE_Hierachy_L2Name,0)))</f>
        <v>Is there evidence of an appropriate Commercial Strategy at this stage of acquisition?</v>
      </c>
      <c r="E56" s="122" t="str">
        <v>Is there evidence that a need is identified and solution possible?</v>
      </c>
      <c r="F56" s="31"/>
      <c r="G56" s="123" t="str">
        <f>'Input - RCAControl (Admin)'!G56</f>
        <v>NULL</v>
      </c>
      <c r="H56" s="123" t="str">
        <f>'Input - RCAControl (Admin)'!H56</f>
        <v>NULL</v>
      </c>
      <c r="I56" s="123" t="str">
        <f>'Input - RCAControl (Admin)'!I56</f>
        <v>NULL</v>
      </c>
      <c r="J56" s="123" t="str">
        <f>'Input - RCAControl (Admin)'!J56</f>
        <v>NULL</v>
      </c>
      <c r="K56" s="123" t="str">
        <f>'Input - RCAControl (Admin)'!K56</f>
        <v>NULL</v>
      </c>
      <c r="L56" s="123" t="str">
        <f>'Input - RCAControl (Admin)'!L56</f>
        <v>NULL</v>
      </c>
      <c r="M56" s="123" t="str">
        <f>'Input - RCAControl (Admin)'!M56</f>
        <v>NULL</v>
      </c>
      <c r="N56" s="123" t="str">
        <f>'Input - RCAControl (Admin)'!N56</f>
        <v>NULL</v>
      </c>
      <c r="O56" s="123" t="str">
        <f>'Input - RCAControl (Admin)'!O56</f>
        <v>NULL</v>
      </c>
      <c r="P56" s="123" t="str">
        <f>'Input - RCAControl (Admin)'!P56</f>
        <v>NULL</v>
      </c>
      <c r="Q56" s="123" t="str">
        <f>'Input - RCAControl (Admin)'!Q56</f>
        <v>NULL</v>
      </c>
      <c r="R56" s="123" t="str">
        <f>'Input - RCAControl (Admin)'!R56</f>
        <v>NULL</v>
      </c>
      <c r="S56" s="123" t="str">
        <f>'Input - RCAControl (Admin)'!S56</f>
        <v>NULL</v>
      </c>
      <c r="T56" s="123" t="str">
        <f>'Input - RCAControl (Admin)'!T56</f>
        <v>NULL</v>
      </c>
      <c r="U56" s="123" t="str">
        <f>'Input - RCAControl (Admin)'!U56</f>
        <v>NULL</v>
      </c>
      <c r="V56" s="123" t="str">
        <f>'Input - RCAControl (Admin)'!V56</f>
        <v>1;1;2;3;3</v>
      </c>
      <c r="W56" s="123" t="str">
        <f>'Input - RCAControl (Admin)'!W56</f>
        <v>1;1;2;3;3</v>
      </c>
      <c r="X56" s="123" t="str">
        <f>'Input - RCAControl (Admin)'!X56</f>
        <v>NULL</v>
      </c>
      <c r="Y56" s="123" t="str">
        <f>'Input - RCAControl (Admin)'!Y56</f>
        <v>1;2;3;3;3</v>
      </c>
      <c r="Z56" s="123" t="str">
        <f>'Input - RCAControl (Admin)'!Z56</f>
        <v>NULL</v>
      </c>
      <c r="AA56" s="123" t="str">
        <f>'Input - RCAControl (Admin)'!AA56</f>
        <v>NULL</v>
      </c>
      <c r="AB56" s="123" t="str">
        <f>'Input - RCAControl (Admin)'!AB56</f>
        <v>NULL</v>
      </c>
      <c r="AC56" s="123" t="str">
        <f>'Input - RCAControl (Admin)'!AC56</f>
        <v>NULL</v>
      </c>
      <c r="AD56" s="123" t="str">
        <f>'Input - RCAControl (Admin)'!AD56</f>
        <v>NULL</v>
      </c>
      <c r="AE56" s="123" t="str">
        <f>'Input - RCAControl (Admin)'!AE56</f>
        <v>NULL</v>
      </c>
      <c r="AF56" s="123" t="str">
        <f>'Input - RCAControl (Admin)'!AF56</f>
        <v>NULL</v>
      </c>
      <c r="AG56" s="123" t="str">
        <f>'Input - RCAControl (Admin)'!AG56</f>
        <v>1;1;2;3;3</v>
      </c>
      <c r="AH56" s="123" t="str">
        <f>'Input - RCAControl (Admin)'!AH56</f>
        <v>NULL</v>
      </c>
      <c r="AI56" s="123" t="str">
        <f>'Input - RCAControl (Admin)'!AI56</f>
        <v>NULL</v>
      </c>
      <c r="AJ56" s="123" t="str">
        <f>'Input - RCAControl (Admin)'!AJ56</f>
        <v>NULL</v>
      </c>
      <c r="AK56" s="123" t="str">
        <f>'Input - RCAControl (Admin)'!AK56</f>
        <v>1;1;2;3;3</v>
      </c>
      <c r="AL56" s="123" t="str">
        <f>'Input - RCAControl (Admin)'!AL56</f>
        <v>NULL</v>
      </c>
      <c r="AM56" s="123" t="str">
        <f>'Input - RCAControl (Admin)'!AM56</f>
        <v>NULL</v>
      </c>
      <c r="AN56" s="123" t="str">
        <f>'Input - RCAControl (Admin)'!AN56</f>
        <v>NULL</v>
      </c>
      <c r="AO56" s="123" t="str">
        <f>'Input - RCAControl (Admin)'!AO56</f>
        <v>NULL</v>
      </c>
      <c r="AP56" s="123" t="str">
        <f>'Input - RCAControl (Admin)'!AP56</f>
        <v>NULL</v>
      </c>
      <c r="AQ56" s="123" t="str">
        <f>'Input - RCAControl (Admin)'!AQ56</f>
        <v>NULL</v>
      </c>
      <c r="AR56" s="31"/>
      <c r="AS56" s="122" t="e" cm="1">
        <f t="array" ref="AS56">IF(MAX(VALUE(MID(IF(G56:AQ56= I_RCAScoring_NULL_REF,"0;0;0;0;0",G56:AQ56),1+ 2*(C_RCA_RiskScores-1),1)))=0,"No bands",MAX(VALUE(MID(IF(G56:AQ56= I_RCAScoring_NULL_REF,"0;0;0;0;0",G56:AQ56),1+ 2*(C_RCA_RiskScores-1),1))))</f>
        <v>#VALUE!</v>
      </c>
      <c r="AT56" s="122" t="str">
        <f t="shared" si="4"/>
        <v>No band selected</v>
      </c>
      <c r="AU56" s="6"/>
      <c r="AV56" s="38"/>
      <c r="AW56" s="6"/>
      <c r="AX56" s="412"/>
    </row>
    <row r="57" spans="1:50" ht="30" customHeight="1" x14ac:dyDescent="0.35">
      <c r="A57" s="48"/>
      <c r="B57" s="31"/>
      <c r="C57" s="465">
        <f t="shared" si="3"/>
        <v>47</v>
      </c>
      <c r="D57" s="122" t="str" cm="1">
        <f t="array" ref="D57">IF(ISERROR(INDEX(I_LoE_Hierachy_L1Name,_xlfn.XMATCH(E57,I_LoE_Hierachy_L2Name,0))),"",INDEX(I_LoE_Hierachy_L1Name,_xlfn.XMATCH(E57,I_LoE_Hierachy_L2Name,0)))</f>
        <v>Is there evidence of an appropriate Commercial Strategy at this stage of acquisition?</v>
      </c>
      <c r="E57" s="122" t="str">
        <v>Is there evidence that the approach to Market Engagement is sufficiently mature and meets Cabinet Office guidance on Market Engagement?</v>
      </c>
      <c r="F57" s="31"/>
      <c r="G57" s="123" t="str">
        <f>'Input - RCAControl (Admin)'!G57</f>
        <v>NULL</v>
      </c>
      <c r="H57" s="123" t="str">
        <f>'Input - RCAControl (Admin)'!H57</f>
        <v>NULL</v>
      </c>
      <c r="I57" s="123" t="str">
        <f>'Input - RCAControl (Admin)'!I57</f>
        <v>NULL</v>
      </c>
      <c r="J57" s="123" t="str">
        <f>'Input - RCAControl (Admin)'!J57</f>
        <v>NULL</v>
      </c>
      <c r="K57" s="123" t="str">
        <f>'Input - RCAControl (Admin)'!K57</f>
        <v>NULL</v>
      </c>
      <c r="L57" s="123" t="str">
        <f>'Input - RCAControl (Admin)'!L57</f>
        <v>NULL</v>
      </c>
      <c r="M57" s="123" t="str">
        <f>'Input - RCAControl (Admin)'!M57</f>
        <v>NULL</v>
      </c>
      <c r="N57" s="123" t="str">
        <f>'Input - RCAControl (Admin)'!N57</f>
        <v>NULL</v>
      </c>
      <c r="O57" s="123" t="str">
        <f>'Input - RCAControl (Admin)'!O57</f>
        <v>NULL</v>
      </c>
      <c r="P57" s="123" t="str">
        <f>'Input - RCAControl (Admin)'!P57</f>
        <v>NULL</v>
      </c>
      <c r="Q57" s="123" t="str">
        <f>'Input - RCAControl (Admin)'!Q57</f>
        <v>NULL</v>
      </c>
      <c r="R57" s="123" t="str">
        <f>'Input - RCAControl (Admin)'!R57</f>
        <v>NULL</v>
      </c>
      <c r="S57" s="123" t="str">
        <f>'Input - RCAControl (Admin)'!S57</f>
        <v>NULL</v>
      </c>
      <c r="T57" s="123" t="str">
        <f>'Input - RCAControl (Admin)'!T57</f>
        <v>NULL</v>
      </c>
      <c r="U57" s="123" t="str">
        <f>'Input - RCAControl (Admin)'!U57</f>
        <v>NULL</v>
      </c>
      <c r="V57" s="123" t="str">
        <f>'Input - RCAControl (Admin)'!V57</f>
        <v>1;1;2;3;3</v>
      </c>
      <c r="W57" s="123" t="str">
        <f>'Input - RCAControl (Admin)'!W57</f>
        <v>1;1;2;3;3</v>
      </c>
      <c r="X57" s="123" t="str">
        <f>'Input - RCAControl (Admin)'!X57</f>
        <v>NULL</v>
      </c>
      <c r="Y57" s="123" t="str">
        <f>'Input - RCAControl (Admin)'!Y57</f>
        <v>1;2;3;3;3</v>
      </c>
      <c r="Z57" s="123" t="str">
        <f>'Input - RCAControl (Admin)'!Z57</f>
        <v>NULL</v>
      </c>
      <c r="AA57" s="123" t="str">
        <f>'Input - RCAControl (Admin)'!AA57</f>
        <v>NULL</v>
      </c>
      <c r="AB57" s="123" t="str">
        <f>'Input - RCAControl (Admin)'!AB57</f>
        <v>NULL</v>
      </c>
      <c r="AC57" s="123" t="str">
        <f>'Input - RCAControl (Admin)'!AC57</f>
        <v>NULL</v>
      </c>
      <c r="AD57" s="123" t="str">
        <f>'Input - RCAControl (Admin)'!AD57</f>
        <v>NULL</v>
      </c>
      <c r="AE57" s="123" t="str">
        <f>'Input - RCAControl (Admin)'!AE57</f>
        <v>NULL</v>
      </c>
      <c r="AF57" s="123" t="str">
        <f>'Input - RCAControl (Admin)'!AF57</f>
        <v>NULL</v>
      </c>
      <c r="AG57" s="123" t="str">
        <f>'Input - RCAControl (Admin)'!AG57</f>
        <v>1;1;2;3;3</v>
      </c>
      <c r="AH57" s="123" t="str">
        <f>'Input - RCAControl (Admin)'!AH57</f>
        <v>NULL</v>
      </c>
      <c r="AI57" s="123" t="str">
        <f>'Input - RCAControl (Admin)'!AI57</f>
        <v>NULL</v>
      </c>
      <c r="AJ57" s="123" t="str">
        <f>'Input - RCAControl (Admin)'!AJ57</f>
        <v>NULL</v>
      </c>
      <c r="AK57" s="123" t="str">
        <f>'Input - RCAControl (Admin)'!AK57</f>
        <v>1;1;2;3;3</v>
      </c>
      <c r="AL57" s="123" t="str">
        <f>'Input - RCAControl (Admin)'!AL57</f>
        <v>NULL</v>
      </c>
      <c r="AM57" s="123" t="str">
        <f>'Input - RCAControl (Admin)'!AM57</f>
        <v>NULL</v>
      </c>
      <c r="AN57" s="123" t="str">
        <f>'Input - RCAControl (Admin)'!AN57</f>
        <v>NULL</v>
      </c>
      <c r="AO57" s="123" t="str">
        <f>'Input - RCAControl (Admin)'!AO57</f>
        <v>NULL</v>
      </c>
      <c r="AP57" s="123" t="str">
        <f>'Input - RCAControl (Admin)'!AP57</f>
        <v>NULL</v>
      </c>
      <c r="AQ57" s="123" t="str">
        <f>'Input - RCAControl (Admin)'!AQ57</f>
        <v>NULL</v>
      </c>
      <c r="AR57" s="31"/>
      <c r="AS57" s="122" t="e" cm="1">
        <f t="array" ref="AS57">IF(MAX(VALUE(MID(IF(G57:AQ57= I_RCAScoring_NULL_REF,"0;0;0;0;0",G57:AQ57),1+ 2*(C_RCA_RiskScores-1),1)))=0,"No bands",MAX(VALUE(MID(IF(G57:AQ57= I_RCAScoring_NULL_REF,"0;0;0;0;0",G57:AQ57),1+ 2*(C_RCA_RiskScores-1),1))))</f>
        <v>#VALUE!</v>
      </c>
      <c r="AT57" s="122" t="str">
        <f t="shared" si="4"/>
        <v>No band selected</v>
      </c>
      <c r="AU57" s="6"/>
      <c r="AV57" s="38"/>
      <c r="AW57" s="6"/>
      <c r="AX57" s="412"/>
    </row>
    <row r="58" spans="1:50" ht="30" customHeight="1" x14ac:dyDescent="0.35">
      <c r="A58" s="48"/>
      <c r="B58" s="31"/>
      <c r="C58" s="465">
        <f t="shared" si="3"/>
        <v>48</v>
      </c>
      <c r="D58" s="122" t="str" cm="1">
        <f t="array" ref="D58">IF(ISERROR(INDEX(I_LoE_Hierachy_L1Name,_xlfn.XMATCH(E58,I_LoE_Hierachy_L2Name,0))),"",INDEX(I_LoE_Hierachy_L1Name,_xlfn.XMATCH(E58,I_LoE_Hierachy_L2Name,0)))</f>
        <v>Is there evidence of an appropriate Commercial Strategy at this stage of acquisition?</v>
      </c>
      <c r="E58" s="122" t="str">
        <v>Is there evidence of appropriate Category Management consideration being made with the commercial solution?</v>
      </c>
      <c r="F58" s="31"/>
      <c r="G58" s="123" t="str">
        <f>'Input - RCAControl (Admin)'!G58</f>
        <v>NULL</v>
      </c>
      <c r="H58" s="123" t="str">
        <f>'Input - RCAControl (Admin)'!H58</f>
        <v>NULL</v>
      </c>
      <c r="I58" s="123" t="str">
        <f>'Input - RCAControl (Admin)'!I58</f>
        <v>NULL</v>
      </c>
      <c r="J58" s="123" t="str">
        <f>'Input - RCAControl (Admin)'!J58</f>
        <v>NULL</v>
      </c>
      <c r="K58" s="123" t="str">
        <f>'Input - RCAControl (Admin)'!K58</f>
        <v>NULL</v>
      </c>
      <c r="L58" s="123" t="str">
        <f>'Input - RCAControl (Admin)'!L58</f>
        <v>NULL</v>
      </c>
      <c r="M58" s="123" t="str">
        <f>'Input - RCAControl (Admin)'!M58</f>
        <v>NULL</v>
      </c>
      <c r="N58" s="123" t="str">
        <f>'Input - RCAControl (Admin)'!N58</f>
        <v>NULL</v>
      </c>
      <c r="O58" s="123" t="str">
        <f>'Input - RCAControl (Admin)'!O58</f>
        <v>NULL</v>
      </c>
      <c r="P58" s="123" t="str">
        <f>'Input - RCAControl (Admin)'!P58</f>
        <v>NULL</v>
      </c>
      <c r="Q58" s="123" t="str">
        <f>'Input - RCAControl (Admin)'!Q58</f>
        <v>NULL</v>
      </c>
      <c r="R58" s="123" t="str">
        <f>'Input - RCAControl (Admin)'!R58</f>
        <v>NULL</v>
      </c>
      <c r="S58" s="123" t="str">
        <f>'Input - RCAControl (Admin)'!S58</f>
        <v>NULL</v>
      </c>
      <c r="T58" s="123" t="str">
        <f>'Input - RCAControl (Admin)'!T58</f>
        <v>NULL</v>
      </c>
      <c r="U58" s="123" t="str">
        <f>'Input - RCAControl (Admin)'!U58</f>
        <v>NULL</v>
      </c>
      <c r="V58" s="123" t="str">
        <f>'Input - RCAControl (Admin)'!V58</f>
        <v>1;1;2;3;3</v>
      </c>
      <c r="W58" s="123" t="str">
        <f>'Input - RCAControl (Admin)'!W58</f>
        <v>1;1;2;3;3</v>
      </c>
      <c r="X58" s="123" t="str">
        <f>'Input - RCAControl (Admin)'!X58</f>
        <v>NULL</v>
      </c>
      <c r="Y58" s="123" t="str">
        <f>'Input - RCAControl (Admin)'!Y58</f>
        <v>1;2;3;3;3</v>
      </c>
      <c r="Z58" s="123" t="str">
        <f>'Input - RCAControl (Admin)'!Z58</f>
        <v>NULL</v>
      </c>
      <c r="AA58" s="123" t="str">
        <f>'Input - RCAControl (Admin)'!AA58</f>
        <v>NULL</v>
      </c>
      <c r="AB58" s="123" t="str">
        <f>'Input - RCAControl (Admin)'!AB58</f>
        <v>NULL</v>
      </c>
      <c r="AC58" s="123" t="str">
        <f>'Input - RCAControl (Admin)'!AC58</f>
        <v>NULL</v>
      </c>
      <c r="AD58" s="123" t="str">
        <f>'Input - RCAControl (Admin)'!AD58</f>
        <v>NULL</v>
      </c>
      <c r="AE58" s="123" t="str">
        <f>'Input - RCAControl (Admin)'!AE58</f>
        <v>NULL</v>
      </c>
      <c r="AF58" s="123" t="str">
        <f>'Input - RCAControl (Admin)'!AF58</f>
        <v>NULL</v>
      </c>
      <c r="AG58" s="123" t="str">
        <f>'Input - RCAControl (Admin)'!AG58</f>
        <v>1;1;2;3;3</v>
      </c>
      <c r="AH58" s="123" t="str">
        <f>'Input - RCAControl (Admin)'!AH58</f>
        <v>NULL</v>
      </c>
      <c r="AI58" s="123" t="str">
        <f>'Input - RCAControl (Admin)'!AI58</f>
        <v>NULL</v>
      </c>
      <c r="AJ58" s="123" t="str">
        <f>'Input - RCAControl (Admin)'!AJ58</f>
        <v>NULL</v>
      </c>
      <c r="AK58" s="123" t="str">
        <f>'Input - RCAControl (Admin)'!AK58</f>
        <v>1;1;2;3;3</v>
      </c>
      <c r="AL58" s="123" t="str">
        <f>'Input - RCAControl (Admin)'!AL58</f>
        <v>NULL</v>
      </c>
      <c r="AM58" s="123" t="str">
        <f>'Input - RCAControl (Admin)'!AM58</f>
        <v>NULL</v>
      </c>
      <c r="AN58" s="123" t="str">
        <f>'Input - RCAControl (Admin)'!AN58</f>
        <v>NULL</v>
      </c>
      <c r="AO58" s="123" t="str">
        <f>'Input - RCAControl (Admin)'!AO58</f>
        <v>NULL</v>
      </c>
      <c r="AP58" s="123" t="str">
        <f>'Input - RCAControl (Admin)'!AP58</f>
        <v>NULL</v>
      </c>
      <c r="AQ58" s="123" t="str">
        <f>'Input - RCAControl (Admin)'!AQ58</f>
        <v>NULL</v>
      </c>
      <c r="AR58" s="31"/>
      <c r="AS58" s="122" t="e" cm="1">
        <f t="array" ref="AS58">IF(MAX(VALUE(MID(IF(G58:AQ58= I_RCAScoring_NULL_REF,"0;0;0;0;0",G58:AQ58),1+ 2*(C_RCA_RiskScores-1),1)))=0,"No bands",MAX(VALUE(MID(IF(G58:AQ58= I_RCAScoring_NULL_REF,"0;0;0;0;0",G58:AQ58),1+ 2*(C_RCA_RiskScores-1),1))))</f>
        <v>#VALUE!</v>
      </c>
      <c r="AT58" s="122" t="str">
        <f t="shared" si="4"/>
        <v>No band selected</v>
      </c>
      <c r="AU58" s="6"/>
      <c r="AV58" s="38"/>
      <c r="AW58" s="6"/>
      <c r="AX58" s="412"/>
    </row>
    <row r="59" spans="1:50" ht="30" customHeight="1" x14ac:dyDescent="0.35">
      <c r="A59" s="48"/>
      <c r="B59" s="31"/>
      <c r="C59" s="465">
        <f t="shared" si="3"/>
        <v>49</v>
      </c>
      <c r="D59" s="122" t="str" cm="1">
        <f t="array" ref="D59">IF(ISERROR(INDEX(I_LoE_Hierachy_L1Name,_xlfn.XMATCH(E59,I_LoE_Hierachy_L2Name,0))),"",INDEX(I_LoE_Hierachy_L1Name,_xlfn.XMATCH(E59,I_LoE_Hierachy_L2Name,0)))</f>
        <v>Is there evidence of an appropriate Commercial Strategy at this stage of acquisition?</v>
      </c>
      <c r="E59" s="122" t="str">
        <v>Is there evidence of commercial risk assessment and mitigation management appropriate to that stage of the programme?</v>
      </c>
      <c r="F59" s="31"/>
      <c r="G59" s="123" t="str">
        <f>'Input - RCAControl (Admin)'!G59</f>
        <v>NULL</v>
      </c>
      <c r="H59" s="123" t="str">
        <f>'Input - RCAControl (Admin)'!H59</f>
        <v>NULL</v>
      </c>
      <c r="I59" s="123" t="str">
        <f>'Input - RCAControl (Admin)'!I59</f>
        <v>NULL</v>
      </c>
      <c r="J59" s="123" t="str">
        <f>'Input - RCAControl (Admin)'!J59</f>
        <v>NULL</v>
      </c>
      <c r="K59" s="123" t="str">
        <f>'Input - RCAControl (Admin)'!K59</f>
        <v>NULL</v>
      </c>
      <c r="L59" s="123" t="str">
        <f>'Input - RCAControl (Admin)'!L59</f>
        <v>NULL</v>
      </c>
      <c r="M59" s="123" t="str">
        <f>'Input - RCAControl (Admin)'!M59</f>
        <v>NULL</v>
      </c>
      <c r="N59" s="123" t="str">
        <f>'Input - RCAControl (Admin)'!N59</f>
        <v>NULL</v>
      </c>
      <c r="O59" s="123" t="str">
        <f>'Input - RCAControl (Admin)'!O59</f>
        <v>NULL</v>
      </c>
      <c r="P59" s="123" t="str">
        <f>'Input - RCAControl (Admin)'!P59</f>
        <v>NULL</v>
      </c>
      <c r="Q59" s="123" t="str">
        <f>'Input - RCAControl (Admin)'!Q59</f>
        <v>NULL</v>
      </c>
      <c r="R59" s="123" t="str">
        <f>'Input - RCAControl (Admin)'!R59</f>
        <v>NULL</v>
      </c>
      <c r="S59" s="123" t="str">
        <f>'Input - RCAControl (Admin)'!S59</f>
        <v>NULL</v>
      </c>
      <c r="T59" s="123" t="str">
        <f>'Input - RCAControl (Admin)'!T59</f>
        <v>NULL</v>
      </c>
      <c r="U59" s="123" t="str">
        <f>'Input - RCAControl (Admin)'!U59</f>
        <v>NULL</v>
      </c>
      <c r="V59" s="123" t="str">
        <f>'Input - RCAControl (Admin)'!V59</f>
        <v>1;1;2;3;3</v>
      </c>
      <c r="W59" s="123" t="str">
        <f>'Input - RCAControl (Admin)'!W59</f>
        <v>1;1;2;3;3</v>
      </c>
      <c r="X59" s="123" t="str">
        <f>'Input - RCAControl (Admin)'!X59</f>
        <v>NULL</v>
      </c>
      <c r="Y59" s="123" t="str">
        <f>'Input - RCAControl (Admin)'!Y59</f>
        <v>1;2;3;3;3</v>
      </c>
      <c r="Z59" s="123" t="str">
        <f>'Input - RCAControl (Admin)'!Z59</f>
        <v>NULL</v>
      </c>
      <c r="AA59" s="123" t="str">
        <f>'Input - RCAControl (Admin)'!AA59</f>
        <v>NULL</v>
      </c>
      <c r="AB59" s="123" t="str">
        <f>'Input - RCAControl (Admin)'!AB59</f>
        <v>NULL</v>
      </c>
      <c r="AC59" s="123" t="str">
        <f>'Input - RCAControl (Admin)'!AC59</f>
        <v>NULL</v>
      </c>
      <c r="AD59" s="123" t="str">
        <f>'Input - RCAControl (Admin)'!AD59</f>
        <v>NULL</v>
      </c>
      <c r="AE59" s="123" t="str">
        <f>'Input - RCAControl (Admin)'!AE59</f>
        <v>NULL</v>
      </c>
      <c r="AF59" s="123" t="str">
        <f>'Input - RCAControl (Admin)'!AF59</f>
        <v>NULL</v>
      </c>
      <c r="AG59" s="123" t="str">
        <f>'Input - RCAControl (Admin)'!AG59</f>
        <v>1;1;2;3;3</v>
      </c>
      <c r="AH59" s="123" t="str">
        <f>'Input - RCAControl (Admin)'!AH59</f>
        <v>NULL</v>
      </c>
      <c r="AI59" s="123" t="str">
        <f>'Input - RCAControl (Admin)'!AI59</f>
        <v>NULL</v>
      </c>
      <c r="AJ59" s="123" t="str">
        <f>'Input - RCAControl (Admin)'!AJ59</f>
        <v>NULL</v>
      </c>
      <c r="AK59" s="123" t="str">
        <f>'Input - RCAControl (Admin)'!AK59</f>
        <v>1;1;2;3;3</v>
      </c>
      <c r="AL59" s="123" t="str">
        <f>'Input - RCAControl (Admin)'!AL59</f>
        <v>NULL</v>
      </c>
      <c r="AM59" s="123" t="str">
        <f>'Input - RCAControl (Admin)'!AM59</f>
        <v>NULL</v>
      </c>
      <c r="AN59" s="123" t="str">
        <f>'Input - RCAControl (Admin)'!AN59</f>
        <v>NULL</v>
      </c>
      <c r="AO59" s="123" t="str">
        <f>'Input - RCAControl (Admin)'!AO59</f>
        <v>NULL</v>
      </c>
      <c r="AP59" s="123" t="str">
        <f>'Input - RCAControl (Admin)'!AP59</f>
        <v>NULL</v>
      </c>
      <c r="AQ59" s="123" t="str">
        <f>'Input - RCAControl (Admin)'!AQ59</f>
        <v>NULL</v>
      </c>
      <c r="AR59" s="31"/>
      <c r="AS59" s="122" t="e" cm="1">
        <f t="array" ref="AS59">IF(MAX(VALUE(MID(IF(G59:AQ59= I_RCAScoring_NULL_REF,"0;0;0;0;0",G59:AQ59),1+ 2*(C_RCA_RiskScores-1),1)))=0,"No bands",MAX(VALUE(MID(IF(G59:AQ59= I_RCAScoring_NULL_REF,"0;0;0;0;0",G59:AQ59),1+ 2*(C_RCA_RiskScores-1),1))))</f>
        <v>#VALUE!</v>
      </c>
      <c r="AT59" s="122" t="str">
        <f t="shared" si="4"/>
        <v>No band selected</v>
      </c>
      <c r="AU59" s="6"/>
      <c r="AV59" s="38"/>
      <c r="AW59" s="6"/>
      <c r="AX59" s="412"/>
    </row>
    <row r="60" spans="1:50" ht="30" customHeight="1" x14ac:dyDescent="0.35">
      <c r="A60" s="48"/>
      <c r="B60" s="31"/>
      <c r="C60" s="465">
        <f t="shared" si="3"/>
        <v>50</v>
      </c>
      <c r="D60" s="122" t="str" cm="1">
        <f t="array" ref="D60">IF(ISERROR(INDEX(I_LoE_Hierachy_L1Name,_xlfn.XMATCH(E60,I_LoE_Hierachy_L2Name,0))),"",INDEX(I_LoE_Hierachy_L1Name,_xlfn.XMATCH(E60,I_LoE_Hierachy_L2Name,0)))</f>
        <v>Is there evidence of an appropriate Commercial Strategy at this stage of acquisition?</v>
      </c>
      <c r="E60" s="122" t="str">
        <v>Is there evidence of commercial models analysis, including contract duration, being suitably mature?</v>
      </c>
      <c r="F60" s="31"/>
      <c r="G60" s="123" t="str">
        <f>'Input - RCAControl (Admin)'!G60</f>
        <v>NULL</v>
      </c>
      <c r="H60" s="123" t="str">
        <f>'Input - RCAControl (Admin)'!H60</f>
        <v>NULL</v>
      </c>
      <c r="I60" s="123" t="str">
        <f>'Input - RCAControl (Admin)'!I60</f>
        <v>NULL</v>
      </c>
      <c r="J60" s="123" t="str">
        <f>'Input - RCAControl (Admin)'!J60</f>
        <v>NULL</v>
      </c>
      <c r="K60" s="123" t="str">
        <f>'Input - RCAControl (Admin)'!K60</f>
        <v>NULL</v>
      </c>
      <c r="L60" s="123" t="str">
        <f>'Input - RCAControl (Admin)'!L60</f>
        <v>NULL</v>
      </c>
      <c r="M60" s="123" t="str">
        <f>'Input - RCAControl (Admin)'!M60</f>
        <v>NULL</v>
      </c>
      <c r="N60" s="123" t="str">
        <f>'Input - RCAControl (Admin)'!N60</f>
        <v>NULL</v>
      </c>
      <c r="O60" s="123" t="str">
        <f>'Input - RCAControl (Admin)'!O60</f>
        <v>NULL</v>
      </c>
      <c r="P60" s="123" t="str">
        <f>'Input - RCAControl (Admin)'!P60</f>
        <v>NULL</v>
      </c>
      <c r="Q60" s="123" t="str">
        <f>'Input - RCAControl (Admin)'!Q60</f>
        <v>NULL</v>
      </c>
      <c r="R60" s="123" t="str">
        <f>'Input - RCAControl (Admin)'!R60</f>
        <v>NULL</v>
      </c>
      <c r="S60" s="123" t="str">
        <f>'Input - RCAControl (Admin)'!S60</f>
        <v>NULL</v>
      </c>
      <c r="T60" s="123" t="str">
        <f>'Input - RCAControl (Admin)'!T60</f>
        <v>NULL</v>
      </c>
      <c r="U60" s="123" t="str">
        <f>'Input - RCAControl (Admin)'!U60</f>
        <v>NULL</v>
      </c>
      <c r="V60" s="123" t="str">
        <f>'Input - RCAControl (Admin)'!V60</f>
        <v>1;1;2;3;3</v>
      </c>
      <c r="W60" s="123" t="str">
        <f>'Input - RCAControl (Admin)'!W60</f>
        <v>1;1;2;3;3</v>
      </c>
      <c r="X60" s="123" t="str">
        <f>'Input - RCAControl (Admin)'!X60</f>
        <v>NULL</v>
      </c>
      <c r="Y60" s="123" t="str">
        <f>'Input - RCAControl (Admin)'!Y60</f>
        <v>1;2;3;3;3</v>
      </c>
      <c r="Z60" s="123" t="str">
        <f>'Input - RCAControl (Admin)'!Z60</f>
        <v>NULL</v>
      </c>
      <c r="AA60" s="123" t="str">
        <f>'Input - RCAControl (Admin)'!AA60</f>
        <v>NULL</v>
      </c>
      <c r="AB60" s="123" t="str">
        <f>'Input - RCAControl (Admin)'!AB60</f>
        <v>NULL</v>
      </c>
      <c r="AC60" s="123" t="str">
        <f>'Input - RCAControl (Admin)'!AC60</f>
        <v>NULL</v>
      </c>
      <c r="AD60" s="123" t="str">
        <f>'Input - RCAControl (Admin)'!AD60</f>
        <v>NULL</v>
      </c>
      <c r="AE60" s="123" t="str">
        <f>'Input - RCAControl (Admin)'!AE60</f>
        <v>NULL</v>
      </c>
      <c r="AF60" s="123" t="str">
        <f>'Input - RCAControl (Admin)'!AF60</f>
        <v>NULL</v>
      </c>
      <c r="AG60" s="123" t="str">
        <f>'Input - RCAControl (Admin)'!AG60</f>
        <v>1;1;2;3;3</v>
      </c>
      <c r="AH60" s="123" t="str">
        <f>'Input - RCAControl (Admin)'!AH60</f>
        <v>NULL</v>
      </c>
      <c r="AI60" s="123" t="str">
        <f>'Input - RCAControl (Admin)'!AI60</f>
        <v>NULL</v>
      </c>
      <c r="AJ60" s="123" t="str">
        <f>'Input - RCAControl (Admin)'!AJ60</f>
        <v>NULL</v>
      </c>
      <c r="AK60" s="123" t="str">
        <f>'Input - RCAControl (Admin)'!AK60</f>
        <v>1;1;2;3;3</v>
      </c>
      <c r="AL60" s="123" t="str">
        <f>'Input - RCAControl (Admin)'!AL60</f>
        <v>NULL</v>
      </c>
      <c r="AM60" s="123" t="str">
        <f>'Input - RCAControl (Admin)'!AM60</f>
        <v>NULL</v>
      </c>
      <c r="AN60" s="123" t="str">
        <f>'Input - RCAControl (Admin)'!AN60</f>
        <v>NULL</v>
      </c>
      <c r="AO60" s="123" t="str">
        <f>'Input - RCAControl (Admin)'!AO60</f>
        <v>NULL</v>
      </c>
      <c r="AP60" s="123" t="str">
        <f>'Input - RCAControl (Admin)'!AP60</f>
        <v>NULL</v>
      </c>
      <c r="AQ60" s="123" t="str">
        <f>'Input - RCAControl (Admin)'!AQ60</f>
        <v>NULL</v>
      </c>
      <c r="AR60" s="31"/>
      <c r="AS60" s="122" t="e" cm="1">
        <f t="array" ref="AS60">IF(MAX(VALUE(MID(IF(G60:AQ60= I_RCAScoring_NULL_REF,"0;0;0;0;0",G60:AQ60),1+ 2*(C_RCA_RiskScores-1),1)))=0,"No bands",MAX(VALUE(MID(IF(G60:AQ60= I_RCAScoring_NULL_REF,"0;0;0;0;0",G60:AQ60),1+ 2*(C_RCA_RiskScores-1),1))))</f>
        <v>#VALUE!</v>
      </c>
      <c r="AT60" s="122" t="str">
        <f t="shared" si="4"/>
        <v>No band selected</v>
      </c>
      <c r="AU60" s="6"/>
      <c r="AV60" s="38"/>
      <c r="AW60" s="6"/>
      <c r="AX60" s="412"/>
    </row>
    <row r="61" spans="1:50" ht="30" customHeight="1" x14ac:dyDescent="0.35">
      <c r="A61" s="48"/>
      <c r="B61" s="31"/>
      <c r="C61" s="465">
        <f t="shared" si="3"/>
        <v>51</v>
      </c>
      <c r="D61" s="122" t="str" cm="1">
        <f t="array" ref="D61">IF(ISERROR(INDEX(I_LoE_Hierachy_L1Name,_xlfn.XMATCH(E61,I_LoE_Hierachy_L2Name,0))),"",INDEX(I_LoE_Hierachy_L1Name,_xlfn.XMATCH(E61,I_LoE_Hierachy_L2Name,0)))</f>
        <v>Is there evidence of an appropriate Commercial Strategy at this stage of acquisition?</v>
      </c>
      <c r="E61" s="122" t="str">
        <v>Is there evidence of a mature approach to security matters?</v>
      </c>
      <c r="F61" s="31"/>
      <c r="G61" s="123" t="str">
        <f>'Input - RCAControl (Admin)'!G61</f>
        <v>NULL</v>
      </c>
      <c r="H61" s="123" t="str">
        <f>'Input - RCAControl (Admin)'!H61</f>
        <v>NULL</v>
      </c>
      <c r="I61" s="123" t="str">
        <f>'Input - RCAControl (Admin)'!I61</f>
        <v>NULL</v>
      </c>
      <c r="J61" s="123" t="str">
        <f>'Input - RCAControl (Admin)'!J61</f>
        <v>NULL</v>
      </c>
      <c r="K61" s="123" t="str">
        <f>'Input - RCAControl (Admin)'!K61</f>
        <v>NULL</v>
      </c>
      <c r="L61" s="123" t="str">
        <f>'Input - RCAControl (Admin)'!L61</f>
        <v>NULL</v>
      </c>
      <c r="M61" s="123" t="str">
        <f>'Input - RCAControl (Admin)'!M61</f>
        <v>NULL</v>
      </c>
      <c r="N61" s="123" t="str">
        <f>'Input - RCAControl (Admin)'!N61</f>
        <v>NULL</v>
      </c>
      <c r="O61" s="123" t="str">
        <f>'Input - RCAControl (Admin)'!O61</f>
        <v>NULL</v>
      </c>
      <c r="P61" s="123" t="str">
        <f>'Input - RCAControl (Admin)'!P61</f>
        <v>NULL</v>
      </c>
      <c r="Q61" s="123" t="str">
        <f>'Input - RCAControl (Admin)'!Q61</f>
        <v>NULL</v>
      </c>
      <c r="R61" s="123" t="str">
        <f>'Input - RCAControl (Admin)'!R61</f>
        <v>NULL</v>
      </c>
      <c r="S61" s="123" t="str">
        <f>'Input - RCAControl (Admin)'!S61</f>
        <v>NULL</v>
      </c>
      <c r="T61" s="123" t="str">
        <f>'Input - RCAControl (Admin)'!T61</f>
        <v>NULL</v>
      </c>
      <c r="U61" s="123" t="str">
        <f>'Input - RCAControl (Admin)'!U61</f>
        <v>NULL</v>
      </c>
      <c r="V61" s="123" t="str">
        <f>'Input - RCAControl (Admin)'!V61</f>
        <v>1;1;2;3;3</v>
      </c>
      <c r="W61" s="123" t="str">
        <f>'Input - RCAControl (Admin)'!W61</f>
        <v>1;1;2;3;3</v>
      </c>
      <c r="X61" s="123" t="str">
        <f>'Input - RCAControl (Admin)'!X61</f>
        <v>NULL</v>
      </c>
      <c r="Y61" s="123" t="str">
        <f>'Input - RCAControl (Admin)'!Y61</f>
        <v>1;2;3;3;3</v>
      </c>
      <c r="Z61" s="123" t="str">
        <f>'Input - RCAControl (Admin)'!Z61</f>
        <v>NULL</v>
      </c>
      <c r="AA61" s="123" t="str">
        <f>'Input - RCAControl (Admin)'!AA61</f>
        <v>NULL</v>
      </c>
      <c r="AB61" s="123" t="str">
        <f>'Input - RCAControl (Admin)'!AB61</f>
        <v>NULL</v>
      </c>
      <c r="AC61" s="123" t="str">
        <f>'Input - RCAControl (Admin)'!AC61</f>
        <v>NULL</v>
      </c>
      <c r="AD61" s="123" t="str">
        <f>'Input - RCAControl (Admin)'!AD61</f>
        <v>NULL</v>
      </c>
      <c r="AE61" s="123" t="str">
        <f>'Input - RCAControl (Admin)'!AE61</f>
        <v>NULL</v>
      </c>
      <c r="AF61" s="123" t="str">
        <f>'Input - RCAControl (Admin)'!AF61</f>
        <v>NULL</v>
      </c>
      <c r="AG61" s="123" t="str">
        <f>'Input - RCAControl (Admin)'!AG61</f>
        <v>1;1;2;3;3</v>
      </c>
      <c r="AH61" s="123" t="str">
        <f>'Input - RCAControl (Admin)'!AH61</f>
        <v>NULL</v>
      </c>
      <c r="AI61" s="123" t="str">
        <f>'Input - RCAControl (Admin)'!AI61</f>
        <v>NULL</v>
      </c>
      <c r="AJ61" s="123" t="str">
        <f>'Input - RCAControl (Admin)'!AJ61</f>
        <v>NULL</v>
      </c>
      <c r="AK61" s="123" t="str">
        <f>'Input - RCAControl (Admin)'!AK61</f>
        <v>1;1;2;3;3</v>
      </c>
      <c r="AL61" s="123" t="str">
        <f>'Input - RCAControl (Admin)'!AL61</f>
        <v>NULL</v>
      </c>
      <c r="AM61" s="123" t="str">
        <f>'Input - RCAControl (Admin)'!AM61</f>
        <v>NULL</v>
      </c>
      <c r="AN61" s="123" t="str">
        <f>'Input - RCAControl (Admin)'!AN61</f>
        <v>NULL</v>
      </c>
      <c r="AO61" s="123" t="str">
        <f>'Input - RCAControl (Admin)'!AO61</f>
        <v>NULL</v>
      </c>
      <c r="AP61" s="123" t="str">
        <f>'Input - RCAControl (Admin)'!AP61</f>
        <v>NULL</v>
      </c>
      <c r="AQ61" s="123" t="str">
        <f>'Input - RCAControl (Admin)'!AQ61</f>
        <v>NULL</v>
      </c>
      <c r="AR61" s="31"/>
      <c r="AS61" s="122" t="e" cm="1">
        <f t="array" ref="AS61">IF(MAX(VALUE(MID(IF(G61:AQ61= I_RCAScoring_NULL_REF,"0;0;0;0;0",G61:AQ61),1+ 2*(C_RCA_RiskScores-1),1)))=0,"No bands",MAX(VALUE(MID(IF(G61:AQ61= I_RCAScoring_NULL_REF,"0;0;0;0;0",G61:AQ61),1+ 2*(C_RCA_RiskScores-1),1))))</f>
        <v>#VALUE!</v>
      </c>
      <c r="AT61" s="122" t="str">
        <f t="shared" si="4"/>
        <v>No band selected</v>
      </c>
      <c r="AU61" s="6"/>
      <c r="AV61" s="38"/>
      <c r="AW61" s="6"/>
      <c r="AX61" s="412"/>
    </row>
    <row r="62" spans="1:50" ht="30" customHeight="1" x14ac:dyDescent="0.35">
      <c r="A62" s="48"/>
      <c r="B62" s="31"/>
      <c r="C62" s="465">
        <f t="shared" si="3"/>
        <v>52</v>
      </c>
      <c r="D62" s="122" t="str" cm="1">
        <f t="array" ref="D62">IF(ISERROR(INDEX(I_LoE_Hierachy_L1Name,_xlfn.XMATCH(E62,I_LoE_Hierachy_L2Name,0))),"",INDEX(I_LoE_Hierachy_L1Name,_xlfn.XMATCH(E62,I_LoE_Hierachy_L2Name,0)))</f>
        <v>Is there evidence of an appropriate Commercial Strategy at this stage of acquisition?</v>
      </c>
      <c r="E62" s="122" t="str">
        <v>Is there evidence of a mature approach to safety and that the required safety design and production capability is available from potential or selected suppliers?</v>
      </c>
      <c r="F62" s="31"/>
      <c r="G62" s="123" t="str">
        <f>'Input - RCAControl (Admin)'!G62</f>
        <v>NULL</v>
      </c>
      <c r="H62" s="123" t="str">
        <f>'Input - RCAControl (Admin)'!H62</f>
        <v>NULL</v>
      </c>
      <c r="I62" s="123" t="str">
        <f>'Input - RCAControl (Admin)'!I62</f>
        <v>NULL</v>
      </c>
      <c r="J62" s="123" t="str">
        <f>'Input - RCAControl (Admin)'!J62</f>
        <v>NULL</v>
      </c>
      <c r="K62" s="123" t="str">
        <f>'Input - RCAControl (Admin)'!K62</f>
        <v>NULL</v>
      </c>
      <c r="L62" s="123" t="str">
        <f>'Input - RCAControl (Admin)'!L62</f>
        <v>NULL</v>
      </c>
      <c r="M62" s="123" t="str">
        <f>'Input - RCAControl (Admin)'!M62</f>
        <v>NULL</v>
      </c>
      <c r="N62" s="123" t="str">
        <f>'Input - RCAControl (Admin)'!N62</f>
        <v>NULL</v>
      </c>
      <c r="O62" s="123" t="str">
        <f>'Input - RCAControl (Admin)'!O62</f>
        <v>NULL</v>
      </c>
      <c r="P62" s="123" t="str">
        <f>'Input - RCAControl (Admin)'!P62</f>
        <v>NULL</v>
      </c>
      <c r="Q62" s="123" t="str">
        <f>'Input - RCAControl (Admin)'!Q62</f>
        <v>NULL</v>
      </c>
      <c r="R62" s="123" t="str">
        <f>'Input - RCAControl (Admin)'!R62</f>
        <v>NULL</v>
      </c>
      <c r="S62" s="123" t="str">
        <f>'Input - RCAControl (Admin)'!S62</f>
        <v>NULL</v>
      </c>
      <c r="T62" s="123" t="str">
        <f>'Input - RCAControl (Admin)'!T62</f>
        <v>NULL</v>
      </c>
      <c r="U62" s="123" t="str">
        <f>'Input - RCAControl (Admin)'!U62</f>
        <v>NULL</v>
      </c>
      <c r="V62" s="123" t="str">
        <f>'Input - RCAControl (Admin)'!V62</f>
        <v>1;1;2;3;3</v>
      </c>
      <c r="W62" s="123" t="str">
        <f>'Input - RCAControl (Admin)'!W62</f>
        <v>1;1;2;3;3</v>
      </c>
      <c r="X62" s="123" t="str">
        <f>'Input - RCAControl (Admin)'!X62</f>
        <v>NULL</v>
      </c>
      <c r="Y62" s="123" t="str">
        <f>'Input - RCAControl (Admin)'!Y62</f>
        <v>1;2;3;3;3</v>
      </c>
      <c r="Z62" s="123" t="str">
        <f>'Input - RCAControl (Admin)'!Z62</f>
        <v>NULL</v>
      </c>
      <c r="AA62" s="123" t="str">
        <f>'Input - RCAControl (Admin)'!AA62</f>
        <v>NULL</v>
      </c>
      <c r="AB62" s="123" t="str">
        <f>'Input - RCAControl (Admin)'!AB62</f>
        <v>NULL</v>
      </c>
      <c r="AC62" s="123" t="str">
        <f>'Input - RCAControl (Admin)'!AC62</f>
        <v>NULL</v>
      </c>
      <c r="AD62" s="123" t="str">
        <f>'Input - RCAControl (Admin)'!AD62</f>
        <v>NULL</v>
      </c>
      <c r="AE62" s="123" t="str">
        <f>'Input - RCAControl (Admin)'!AE62</f>
        <v>NULL</v>
      </c>
      <c r="AF62" s="123" t="str">
        <f>'Input - RCAControl (Admin)'!AF62</f>
        <v>NULL</v>
      </c>
      <c r="AG62" s="123" t="str">
        <f>'Input - RCAControl (Admin)'!AG62</f>
        <v>1;1;2;3;3</v>
      </c>
      <c r="AH62" s="123" t="str">
        <f>'Input - RCAControl (Admin)'!AH62</f>
        <v>NULL</v>
      </c>
      <c r="AI62" s="123" t="str">
        <f>'Input - RCAControl (Admin)'!AI62</f>
        <v>NULL</v>
      </c>
      <c r="AJ62" s="123" t="str">
        <f>'Input - RCAControl (Admin)'!AJ62</f>
        <v>NULL</v>
      </c>
      <c r="AK62" s="123" t="str">
        <f>'Input - RCAControl (Admin)'!AK62</f>
        <v>1;1;2;3;3</v>
      </c>
      <c r="AL62" s="123" t="str">
        <f>'Input - RCAControl (Admin)'!AL62</f>
        <v>NULL</v>
      </c>
      <c r="AM62" s="123" t="str">
        <f>'Input - RCAControl (Admin)'!AM62</f>
        <v>NULL</v>
      </c>
      <c r="AN62" s="123" t="str">
        <f>'Input - RCAControl (Admin)'!AN62</f>
        <v>NULL</v>
      </c>
      <c r="AO62" s="123" t="str">
        <f>'Input - RCAControl (Admin)'!AO62</f>
        <v>NULL</v>
      </c>
      <c r="AP62" s="123" t="str">
        <f>'Input - RCAControl (Admin)'!AP62</f>
        <v>NULL</v>
      </c>
      <c r="AQ62" s="123" t="str">
        <f>'Input - RCAControl (Admin)'!AQ62</f>
        <v>NULL</v>
      </c>
      <c r="AR62" s="31"/>
      <c r="AS62" s="122" t="e" cm="1">
        <f t="array" ref="AS62">IF(MAX(VALUE(MID(IF(G62:AQ62= I_RCAScoring_NULL_REF,"0;0;0;0;0",G62:AQ62),1+ 2*(C_RCA_RiskScores-1),1)))=0,"No bands",MAX(VALUE(MID(IF(G62:AQ62= I_RCAScoring_NULL_REF,"0;0;0;0;0",G62:AQ62),1+ 2*(C_RCA_RiskScores-1),1))))</f>
        <v>#VALUE!</v>
      </c>
      <c r="AT62" s="122" t="str">
        <f t="shared" si="4"/>
        <v>No band selected</v>
      </c>
      <c r="AU62" s="6"/>
      <c r="AV62" s="38"/>
      <c r="AW62" s="6"/>
      <c r="AX62" s="412"/>
    </row>
    <row r="63" spans="1:50" ht="30" customHeight="1" x14ac:dyDescent="0.35">
      <c r="A63" s="48"/>
      <c r="B63" s="31"/>
      <c r="C63" s="465">
        <f t="shared" si="3"/>
        <v>53</v>
      </c>
      <c r="D63" s="122" t="str" cm="1">
        <f t="array" ref="D63">IF(ISERROR(INDEX(I_LoE_Hierachy_L1Name,_xlfn.XMATCH(E63,I_LoE_Hierachy_L2Name,0))),"",INDEX(I_LoE_Hierachy_L1Name,_xlfn.XMATCH(E63,I_LoE_Hierachy_L2Name,0)))</f>
        <v>Is there evidence of an appropriate Commercial Strategy at this stage of acquisition?</v>
      </c>
      <c r="E63" s="122" t="str">
        <v>Is there evidence of sufficient commercial resource planning to support the commercial strategy and desired outcomes?</v>
      </c>
      <c r="F63" s="31"/>
      <c r="G63" s="123" t="str">
        <f>'Input - RCAControl (Admin)'!G63</f>
        <v>NULL</v>
      </c>
      <c r="H63" s="123" t="str">
        <f>'Input - RCAControl (Admin)'!H63</f>
        <v>NULL</v>
      </c>
      <c r="I63" s="123" t="str">
        <f>'Input - RCAControl (Admin)'!I63</f>
        <v>NULL</v>
      </c>
      <c r="J63" s="123" t="str">
        <f>'Input - RCAControl (Admin)'!J63</f>
        <v>NULL</v>
      </c>
      <c r="K63" s="123" t="str">
        <f>'Input - RCAControl (Admin)'!K63</f>
        <v>NULL</v>
      </c>
      <c r="L63" s="123" t="str">
        <f>'Input - RCAControl (Admin)'!L63</f>
        <v>NULL</v>
      </c>
      <c r="M63" s="123" t="str">
        <f>'Input - RCAControl (Admin)'!M63</f>
        <v>NULL</v>
      </c>
      <c r="N63" s="123" t="str">
        <f>'Input - RCAControl (Admin)'!N63</f>
        <v>NULL</v>
      </c>
      <c r="O63" s="123" t="str">
        <f>'Input - RCAControl (Admin)'!O63</f>
        <v>NULL</v>
      </c>
      <c r="P63" s="123" t="str">
        <f>'Input - RCAControl (Admin)'!P63</f>
        <v>NULL</v>
      </c>
      <c r="Q63" s="123" t="str">
        <f>'Input - RCAControl (Admin)'!Q63</f>
        <v>NULL</v>
      </c>
      <c r="R63" s="123" t="str">
        <f>'Input - RCAControl (Admin)'!R63</f>
        <v>NULL</v>
      </c>
      <c r="S63" s="123" t="str">
        <f>'Input - RCAControl (Admin)'!S63</f>
        <v>NULL</v>
      </c>
      <c r="T63" s="123" t="str">
        <f>'Input - RCAControl (Admin)'!T63</f>
        <v>NULL</v>
      </c>
      <c r="U63" s="123" t="str">
        <f>'Input - RCAControl (Admin)'!U63</f>
        <v>NULL</v>
      </c>
      <c r="V63" s="123" t="str">
        <f>'Input - RCAControl (Admin)'!V63</f>
        <v>1;1;2;3;3</v>
      </c>
      <c r="W63" s="123" t="str">
        <f>'Input - RCAControl (Admin)'!W63</f>
        <v>1;1;2;3;3</v>
      </c>
      <c r="X63" s="123" t="str">
        <f>'Input - RCAControl (Admin)'!X63</f>
        <v>NULL</v>
      </c>
      <c r="Y63" s="123" t="str">
        <f>'Input - RCAControl (Admin)'!Y63</f>
        <v>1;2;3;3;3</v>
      </c>
      <c r="Z63" s="123" t="str">
        <f>'Input - RCAControl (Admin)'!Z63</f>
        <v>NULL</v>
      </c>
      <c r="AA63" s="123" t="str">
        <f>'Input - RCAControl (Admin)'!AA63</f>
        <v>NULL</v>
      </c>
      <c r="AB63" s="123" t="str">
        <f>'Input - RCAControl (Admin)'!AB63</f>
        <v>NULL</v>
      </c>
      <c r="AC63" s="123" t="str">
        <f>'Input - RCAControl (Admin)'!AC63</f>
        <v>NULL</v>
      </c>
      <c r="AD63" s="123" t="str">
        <f>'Input - RCAControl (Admin)'!AD63</f>
        <v>NULL</v>
      </c>
      <c r="AE63" s="123" t="str">
        <f>'Input - RCAControl (Admin)'!AE63</f>
        <v>NULL</v>
      </c>
      <c r="AF63" s="123" t="str">
        <f>'Input - RCAControl (Admin)'!AF63</f>
        <v>NULL</v>
      </c>
      <c r="AG63" s="123" t="str">
        <f>'Input - RCAControl (Admin)'!AG63</f>
        <v>1;1;2;3;3</v>
      </c>
      <c r="AH63" s="123" t="str">
        <f>'Input - RCAControl (Admin)'!AH63</f>
        <v>NULL</v>
      </c>
      <c r="AI63" s="123" t="str">
        <f>'Input - RCAControl (Admin)'!AI63</f>
        <v>NULL</v>
      </c>
      <c r="AJ63" s="123" t="str">
        <f>'Input - RCAControl (Admin)'!AJ63</f>
        <v>NULL</v>
      </c>
      <c r="AK63" s="123" t="str">
        <f>'Input - RCAControl (Admin)'!AK63</f>
        <v>1;1;2;3;3</v>
      </c>
      <c r="AL63" s="123" t="str">
        <f>'Input - RCAControl (Admin)'!AL63</f>
        <v>NULL</v>
      </c>
      <c r="AM63" s="123" t="str">
        <f>'Input - RCAControl (Admin)'!AM63</f>
        <v>NULL</v>
      </c>
      <c r="AN63" s="123" t="str">
        <f>'Input - RCAControl (Admin)'!AN63</f>
        <v>NULL</v>
      </c>
      <c r="AO63" s="123" t="str">
        <f>'Input - RCAControl (Admin)'!AO63</f>
        <v>NULL</v>
      </c>
      <c r="AP63" s="123" t="str">
        <f>'Input - RCAControl (Admin)'!AP63</f>
        <v>NULL</v>
      </c>
      <c r="AQ63" s="123" t="str">
        <f>'Input - RCAControl (Admin)'!AQ63</f>
        <v>NULL</v>
      </c>
      <c r="AR63" s="31"/>
      <c r="AS63" s="122" t="e" cm="1">
        <f t="array" ref="AS63">IF(MAX(VALUE(MID(IF(G63:AQ63= I_RCAScoring_NULL_REF,"0;0;0;0;0",G63:AQ63),1+ 2*(C_RCA_RiskScores-1),1)))=0,"No bands",MAX(VALUE(MID(IF(G63:AQ63= I_RCAScoring_NULL_REF,"0;0;0;0;0",G63:AQ63),1+ 2*(C_RCA_RiskScores-1),1))))</f>
        <v>#VALUE!</v>
      </c>
      <c r="AT63" s="122" t="str">
        <f t="shared" si="4"/>
        <v>No band selected</v>
      </c>
      <c r="AU63" s="6"/>
      <c r="AV63" s="38"/>
      <c r="AW63" s="6"/>
      <c r="AX63" s="412"/>
    </row>
    <row r="64" spans="1:50" ht="30" customHeight="1" x14ac:dyDescent="0.35">
      <c r="A64" s="48"/>
      <c r="B64" s="31"/>
      <c r="C64" s="465">
        <f t="shared" si="3"/>
        <v>54</v>
      </c>
      <c r="D64" s="122" t="str" cm="1">
        <f t="array" ref="D64">IF(ISERROR(INDEX(I_LoE_Hierachy_L1Name,_xlfn.XMATCH(E64,I_LoE_Hierachy_L2Name,0))),"",INDEX(I_LoE_Hierachy_L1Name,_xlfn.XMATCH(E64,I_LoE_Hierachy_L2Name,0)))</f>
        <v>Is there evidence of appropriate Purchasing/Procurement Strategy consideration at this stage of acquisition?</v>
      </c>
      <c r="E64" s="122" t="str">
        <v>Is there evidence of appropriate consideration and analysis of purchasing routes?</v>
      </c>
      <c r="F64" s="31"/>
      <c r="G64" s="123" t="str">
        <f>'Input - RCAControl (Admin)'!G64</f>
        <v>NULL</v>
      </c>
      <c r="H64" s="123" t="str">
        <f>'Input - RCAControl (Admin)'!H64</f>
        <v>NULL</v>
      </c>
      <c r="I64" s="123" t="str">
        <f>'Input - RCAControl (Admin)'!I64</f>
        <v>NULL</v>
      </c>
      <c r="J64" s="123" t="str">
        <f>'Input - RCAControl (Admin)'!J64</f>
        <v>NULL</v>
      </c>
      <c r="K64" s="123" t="str">
        <f>'Input - RCAControl (Admin)'!K64</f>
        <v>NULL</v>
      </c>
      <c r="L64" s="123" t="str">
        <f>'Input - RCAControl (Admin)'!L64</f>
        <v>NULL</v>
      </c>
      <c r="M64" s="123" t="str">
        <f>'Input - RCAControl (Admin)'!M64</f>
        <v>NULL</v>
      </c>
      <c r="N64" s="123" t="str">
        <f>'Input - RCAControl (Admin)'!N64</f>
        <v>NULL</v>
      </c>
      <c r="O64" s="123" t="str">
        <f>'Input - RCAControl (Admin)'!O64</f>
        <v>1;1;2;3;3</v>
      </c>
      <c r="P64" s="123" t="str">
        <f>'Input - RCAControl (Admin)'!P64</f>
        <v>NULL</v>
      </c>
      <c r="Q64" s="123" t="str">
        <f>'Input - RCAControl (Admin)'!Q64</f>
        <v>NULL</v>
      </c>
      <c r="R64" s="123" t="str">
        <f>'Input - RCAControl (Admin)'!R64</f>
        <v>NULL</v>
      </c>
      <c r="S64" s="123" t="str">
        <f>'Input - RCAControl (Admin)'!S64</f>
        <v>NULL</v>
      </c>
      <c r="T64" s="123" t="str">
        <f>'Input - RCAControl (Admin)'!T64</f>
        <v>NULL</v>
      </c>
      <c r="U64" s="123" t="str">
        <f>'Input - RCAControl (Admin)'!U64</f>
        <v>NULL</v>
      </c>
      <c r="V64" s="123" t="str">
        <f>'Input - RCAControl (Admin)'!V64</f>
        <v>NULL</v>
      </c>
      <c r="W64" s="123" t="str">
        <f>'Input - RCAControl (Admin)'!W64</f>
        <v>1;1;2;3;3</v>
      </c>
      <c r="X64" s="123" t="str">
        <f>'Input - RCAControl (Admin)'!X64</f>
        <v>1;1;2;3;3</v>
      </c>
      <c r="Y64" s="123" t="str">
        <f>'Input - RCAControl (Admin)'!Y64</f>
        <v>NULL</v>
      </c>
      <c r="Z64" s="123" t="str">
        <f>'Input - RCAControl (Admin)'!Z64</f>
        <v>NULL</v>
      </c>
      <c r="AA64" s="123" t="str">
        <f>'Input - RCAControl (Admin)'!AA64</f>
        <v>NULL</v>
      </c>
      <c r="AB64" s="123" t="str">
        <f>'Input - RCAControl (Admin)'!AB64</f>
        <v>NULL</v>
      </c>
      <c r="AC64" s="123" t="str">
        <f>'Input - RCAControl (Admin)'!AC64</f>
        <v>NULL</v>
      </c>
      <c r="AD64" s="123" t="str">
        <f>'Input - RCAControl (Admin)'!AD64</f>
        <v>NULL</v>
      </c>
      <c r="AE64" s="123" t="str">
        <f>'Input - RCAControl (Admin)'!AE64</f>
        <v>NULL</v>
      </c>
      <c r="AF64" s="123" t="str">
        <f>'Input - RCAControl (Admin)'!AF64</f>
        <v>NULL</v>
      </c>
      <c r="AG64" s="123" t="str">
        <f>'Input - RCAControl (Admin)'!AG64</f>
        <v>NULL</v>
      </c>
      <c r="AH64" s="123" t="str">
        <f>'Input - RCAControl (Admin)'!AH64</f>
        <v>NULL</v>
      </c>
      <c r="AI64" s="123" t="str">
        <f>'Input - RCAControl (Admin)'!AI64</f>
        <v>NULL</v>
      </c>
      <c r="AJ64" s="123" t="str">
        <f>'Input - RCAControl (Admin)'!AJ64</f>
        <v>NULL</v>
      </c>
      <c r="AK64" s="123" t="str">
        <f>'Input - RCAControl (Admin)'!AK64</f>
        <v>NULL</v>
      </c>
      <c r="AL64" s="123" t="str">
        <f>'Input - RCAControl (Admin)'!AL64</f>
        <v>NULL</v>
      </c>
      <c r="AM64" s="123" t="str">
        <f>'Input - RCAControl (Admin)'!AM64</f>
        <v>NULL</v>
      </c>
      <c r="AN64" s="123" t="str">
        <f>'Input - RCAControl (Admin)'!AN64</f>
        <v>NULL</v>
      </c>
      <c r="AO64" s="123" t="str">
        <f>'Input - RCAControl (Admin)'!AO64</f>
        <v>NULL</v>
      </c>
      <c r="AP64" s="123" t="str">
        <f>'Input - RCAControl (Admin)'!AP64</f>
        <v>NULL</v>
      </c>
      <c r="AQ64" s="123" t="str">
        <f>'Input - RCAControl (Admin)'!AQ64</f>
        <v>NULL</v>
      </c>
      <c r="AR64" s="31"/>
      <c r="AS64" s="122" t="e" cm="1">
        <f t="array" ref="AS64">IF(MAX(VALUE(MID(IF(G64:AQ64= I_RCAScoring_NULL_REF,"0;0;0;0;0",G64:AQ64),1+ 2*(C_RCA_RiskScores-1),1)))=0,"No bands",MAX(VALUE(MID(IF(G64:AQ64= I_RCAScoring_NULL_REF,"0;0;0;0;0",G64:AQ64),1+ 2*(C_RCA_RiskScores-1),1))))</f>
        <v>#VALUE!</v>
      </c>
      <c r="AT64" s="122" t="str">
        <f t="shared" si="4"/>
        <v>No band selected</v>
      </c>
      <c r="AU64" s="6"/>
      <c r="AV64" s="38"/>
      <c r="AW64" s="6"/>
      <c r="AX64" s="412"/>
    </row>
    <row r="65" spans="1:50" ht="30" customHeight="1" x14ac:dyDescent="0.35">
      <c r="A65" s="48"/>
      <c r="B65" s="31"/>
      <c r="C65" s="465">
        <f t="shared" si="3"/>
        <v>55</v>
      </c>
      <c r="D65" s="122" t="str" cm="1">
        <f t="array" ref="D65">IF(ISERROR(INDEX(I_LoE_Hierachy_L1Name,_xlfn.XMATCH(E65,I_LoE_Hierachy_L2Name,0))),"",INDEX(I_LoE_Hierachy_L1Name,_xlfn.XMATCH(E65,I_LoE_Hierachy_L2Name,0)))</f>
        <v>Is there evidence of appropriate Purchasing/Procurement Strategy consideration at this stage of acquisition?</v>
      </c>
      <c r="E65" s="122" t="str">
        <v>Is there evidence of the tendering approach being suitably mature?</v>
      </c>
      <c r="F65" s="31"/>
      <c r="G65" s="123" t="str">
        <f>'Input - RCAControl (Admin)'!G65</f>
        <v>NULL</v>
      </c>
      <c r="H65" s="123" t="str">
        <f>'Input - RCAControl (Admin)'!H65</f>
        <v>NULL</v>
      </c>
      <c r="I65" s="123" t="str">
        <f>'Input - RCAControl (Admin)'!I65</f>
        <v>NULL</v>
      </c>
      <c r="J65" s="123" t="str">
        <f>'Input - RCAControl (Admin)'!J65</f>
        <v>NULL</v>
      </c>
      <c r="K65" s="123" t="str">
        <f>'Input - RCAControl (Admin)'!K65</f>
        <v>NULL</v>
      </c>
      <c r="L65" s="123" t="str">
        <f>'Input - RCAControl (Admin)'!L65</f>
        <v>NULL</v>
      </c>
      <c r="M65" s="123" t="str">
        <f>'Input - RCAControl (Admin)'!M65</f>
        <v>NULL</v>
      </c>
      <c r="N65" s="123" t="str">
        <f>'Input - RCAControl (Admin)'!N65</f>
        <v>NULL</v>
      </c>
      <c r="O65" s="123" t="str">
        <f>'Input - RCAControl (Admin)'!O65</f>
        <v>1;1;2;3;3</v>
      </c>
      <c r="P65" s="123" t="str">
        <f>'Input - RCAControl (Admin)'!P65</f>
        <v>NULL</v>
      </c>
      <c r="Q65" s="123" t="str">
        <f>'Input - RCAControl (Admin)'!Q65</f>
        <v>NULL</v>
      </c>
      <c r="R65" s="123" t="str">
        <f>'Input - RCAControl (Admin)'!R65</f>
        <v>NULL</v>
      </c>
      <c r="S65" s="123" t="str">
        <f>'Input - RCAControl (Admin)'!S65</f>
        <v>NULL</v>
      </c>
      <c r="T65" s="123" t="str">
        <f>'Input - RCAControl (Admin)'!T65</f>
        <v>NULL</v>
      </c>
      <c r="U65" s="123" t="str">
        <f>'Input - RCAControl (Admin)'!U65</f>
        <v>NULL</v>
      </c>
      <c r="V65" s="123" t="str">
        <f>'Input - RCAControl (Admin)'!V65</f>
        <v>NULL</v>
      </c>
      <c r="W65" s="123" t="str">
        <f>'Input - RCAControl (Admin)'!W65</f>
        <v>1;1;2;3;3</v>
      </c>
      <c r="X65" s="123" t="str">
        <f>'Input - RCAControl (Admin)'!X65</f>
        <v>1;1;2;3;3</v>
      </c>
      <c r="Y65" s="123" t="str">
        <f>'Input - RCAControl (Admin)'!Y65</f>
        <v>NULL</v>
      </c>
      <c r="Z65" s="123" t="str">
        <f>'Input - RCAControl (Admin)'!Z65</f>
        <v>NULL</v>
      </c>
      <c r="AA65" s="123" t="str">
        <f>'Input - RCAControl (Admin)'!AA65</f>
        <v>NULL</v>
      </c>
      <c r="AB65" s="123" t="str">
        <f>'Input - RCAControl (Admin)'!AB65</f>
        <v>NULL</v>
      </c>
      <c r="AC65" s="123" t="str">
        <f>'Input - RCAControl (Admin)'!AC65</f>
        <v>NULL</v>
      </c>
      <c r="AD65" s="123" t="str">
        <f>'Input - RCAControl (Admin)'!AD65</f>
        <v>NULL</v>
      </c>
      <c r="AE65" s="123" t="str">
        <f>'Input - RCAControl (Admin)'!AE65</f>
        <v>NULL</v>
      </c>
      <c r="AF65" s="123" t="str">
        <f>'Input - RCAControl (Admin)'!AF65</f>
        <v>NULL</v>
      </c>
      <c r="AG65" s="123" t="str">
        <f>'Input - RCAControl (Admin)'!AG65</f>
        <v>NULL</v>
      </c>
      <c r="AH65" s="123" t="str">
        <f>'Input - RCAControl (Admin)'!AH65</f>
        <v>NULL</v>
      </c>
      <c r="AI65" s="123" t="str">
        <f>'Input - RCAControl (Admin)'!AI65</f>
        <v>NULL</v>
      </c>
      <c r="AJ65" s="123" t="str">
        <f>'Input - RCAControl (Admin)'!AJ65</f>
        <v>NULL</v>
      </c>
      <c r="AK65" s="123" t="str">
        <f>'Input - RCAControl (Admin)'!AK65</f>
        <v>NULL</v>
      </c>
      <c r="AL65" s="123" t="str">
        <f>'Input - RCAControl (Admin)'!AL65</f>
        <v>NULL</v>
      </c>
      <c r="AM65" s="123" t="str">
        <f>'Input - RCAControl (Admin)'!AM65</f>
        <v>NULL</v>
      </c>
      <c r="AN65" s="123" t="str">
        <f>'Input - RCAControl (Admin)'!AN65</f>
        <v>NULL</v>
      </c>
      <c r="AO65" s="123" t="str">
        <f>'Input - RCAControl (Admin)'!AO65</f>
        <v>NULL</v>
      </c>
      <c r="AP65" s="123" t="str">
        <f>'Input - RCAControl (Admin)'!AP65</f>
        <v>NULL</v>
      </c>
      <c r="AQ65" s="123" t="str">
        <f>'Input - RCAControl (Admin)'!AQ65</f>
        <v>NULL</v>
      </c>
      <c r="AR65" s="31"/>
      <c r="AS65" s="122" t="e" cm="1">
        <f t="array" ref="AS65">IF(MAX(VALUE(MID(IF(G65:AQ65= I_RCAScoring_NULL_REF,"0;0;0;0;0",G65:AQ65),1+ 2*(C_RCA_RiskScores-1),1)))=0,"No bands",MAX(VALUE(MID(IF(G65:AQ65= I_RCAScoring_NULL_REF,"0;0;0;0;0",G65:AQ65),1+ 2*(C_RCA_RiskScores-1),1))))</f>
        <v>#VALUE!</v>
      </c>
      <c r="AT65" s="122" t="str">
        <f t="shared" si="4"/>
        <v>No band selected</v>
      </c>
      <c r="AU65" s="6"/>
      <c r="AV65" s="38"/>
      <c r="AW65" s="6"/>
      <c r="AX65" s="412"/>
    </row>
    <row r="66" spans="1:50" ht="30" customHeight="1" x14ac:dyDescent="0.35">
      <c r="A66" s="48"/>
      <c r="B66" s="31"/>
      <c r="C66" s="465">
        <f t="shared" si="3"/>
        <v>56</v>
      </c>
      <c r="D66" s="122" t="str" cm="1">
        <f t="array" ref="D66">IF(ISERROR(INDEX(I_LoE_Hierachy_L1Name,_xlfn.XMATCH(E66,I_LoE_Hierachy_L2Name,0))),"",INDEX(I_LoE_Hierachy_L1Name,_xlfn.XMATCH(E66,I_LoE_Hierachy_L2Name,0)))</f>
        <v>Is there evidence of appropriate Purchasing/Procurement Strategy consideration at this stage of acquisition?</v>
      </c>
      <c r="E66" s="122" t="str">
        <v>Is there evidence that the IPR  management approach is sufficiently mature?</v>
      </c>
      <c r="F66" s="31"/>
      <c r="G66" s="123" t="str">
        <f>'Input - RCAControl (Admin)'!G66</f>
        <v>NULL</v>
      </c>
      <c r="H66" s="123" t="str">
        <f>'Input - RCAControl (Admin)'!H66</f>
        <v>NULL</v>
      </c>
      <c r="I66" s="123" t="str">
        <f>'Input - RCAControl (Admin)'!I66</f>
        <v>NULL</v>
      </c>
      <c r="J66" s="123" t="str">
        <f>'Input - RCAControl (Admin)'!J66</f>
        <v>NULL</v>
      </c>
      <c r="K66" s="123" t="str">
        <f>'Input - RCAControl (Admin)'!K66</f>
        <v>NULL</v>
      </c>
      <c r="L66" s="123" t="str">
        <f>'Input - RCAControl (Admin)'!L66</f>
        <v>NULL</v>
      </c>
      <c r="M66" s="123" t="str">
        <f>'Input - RCAControl (Admin)'!M66</f>
        <v>NULL</v>
      </c>
      <c r="N66" s="123" t="str">
        <f>'Input - RCAControl (Admin)'!N66</f>
        <v>NULL</v>
      </c>
      <c r="O66" s="123" t="str">
        <f>'Input - RCAControl (Admin)'!O66</f>
        <v>1;1;2;3;3</v>
      </c>
      <c r="P66" s="123" t="str">
        <f>'Input - RCAControl (Admin)'!P66</f>
        <v>NULL</v>
      </c>
      <c r="Q66" s="123" t="str">
        <f>'Input - RCAControl (Admin)'!Q66</f>
        <v>NULL</v>
      </c>
      <c r="R66" s="123" t="str">
        <f>'Input - RCAControl (Admin)'!R66</f>
        <v>NULL</v>
      </c>
      <c r="S66" s="123" t="str">
        <f>'Input - RCAControl (Admin)'!S66</f>
        <v>NULL</v>
      </c>
      <c r="T66" s="123" t="str">
        <f>'Input - RCAControl (Admin)'!T66</f>
        <v>NULL</v>
      </c>
      <c r="U66" s="123" t="str">
        <f>'Input - RCAControl (Admin)'!U66</f>
        <v>NULL</v>
      </c>
      <c r="V66" s="123" t="str">
        <f>'Input - RCAControl (Admin)'!V66</f>
        <v>NULL</v>
      </c>
      <c r="W66" s="123" t="str">
        <f>'Input - RCAControl (Admin)'!W66</f>
        <v>1;1;2;3;3</v>
      </c>
      <c r="X66" s="123" t="str">
        <f>'Input - RCAControl (Admin)'!X66</f>
        <v>1;1;2;3;3</v>
      </c>
      <c r="Y66" s="123" t="str">
        <f>'Input - RCAControl (Admin)'!Y66</f>
        <v>NULL</v>
      </c>
      <c r="Z66" s="123" t="str">
        <f>'Input - RCAControl (Admin)'!Z66</f>
        <v>NULL</v>
      </c>
      <c r="AA66" s="123" t="str">
        <f>'Input - RCAControl (Admin)'!AA66</f>
        <v>NULL</v>
      </c>
      <c r="AB66" s="123" t="str">
        <f>'Input - RCAControl (Admin)'!AB66</f>
        <v>NULL</v>
      </c>
      <c r="AC66" s="123" t="str">
        <f>'Input - RCAControl (Admin)'!AC66</f>
        <v>NULL</v>
      </c>
      <c r="AD66" s="123" t="str">
        <f>'Input - RCAControl (Admin)'!AD66</f>
        <v>NULL</v>
      </c>
      <c r="AE66" s="123" t="str">
        <f>'Input - RCAControl (Admin)'!AE66</f>
        <v>NULL</v>
      </c>
      <c r="AF66" s="123" t="str">
        <f>'Input - RCAControl (Admin)'!AF66</f>
        <v>NULL</v>
      </c>
      <c r="AG66" s="123" t="str">
        <f>'Input - RCAControl (Admin)'!AG66</f>
        <v>NULL</v>
      </c>
      <c r="AH66" s="123" t="str">
        <f>'Input - RCAControl (Admin)'!AH66</f>
        <v>NULL</v>
      </c>
      <c r="AI66" s="123" t="str">
        <f>'Input - RCAControl (Admin)'!AI66</f>
        <v>NULL</v>
      </c>
      <c r="AJ66" s="123" t="str">
        <f>'Input - RCAControl (Admin)'!AJ66</f>
        <v>NULL</v>
      </c>
      <c r="AK66" s="123" t="str">
        <f>'Input - RCAControl (Admin)'!AK66</f>
        <v>NULL</v>
      </c>
      <c r="AL66" s="123" t="str">
        <f>'Input - RCAControl (Admin)'!AL66</f>
        <v>NULL</v>
      </c>
      <c r="AM66" s="123" t="str">
        <f>'Input - RCAControl (Admin)'!AM66</f>
        <v>NULL</v>
      </c>
      <c r="AN66" s="123" t="str">
        <f>'Input - RCAControl (Admin)'!AN66</f>
        <v>NULL</v>
      </c>
      <c r="AO66" s="123" t="str">
        <f>'Input - RCAControl (Admin)'!AO66</f>
        <v>NULL</v>
      </c>
      <c r="AP66" s="123" t="str">
        <f>'Input - RCAControl (Admin)'!AP66</f>
        <v>NULL</v>
      </c>
      <c r="AQ66" s="123" t="str">
        <f>'Input - RCAControl (Admin)'!AQ66</f>
        <v>NULL</v>
      </c>
      <c r="AR66" s="31"/>
      <c r="AS66" s="122" t="e" cm="1">
        <f t="array" ref="AS66">IF(MAX(VALUE(MID(IF(G66:AQ66= I_RCAScoring_NULL_REF,"0;0;0;0;0",G66:AQ66),1+ 2*(C_RCA_RiskScores-1),1)))=0,"No bands",MAX(VALUE(MID(IF(G66:AQ66= I_RCAScoring_NULL_REF,"0;0;0;0;0",G66:AQ66),1+ 2*(C_RCA_RiskScores-1),1))))</f>
        <v>#VALUE!</v>
      </c>
      <c r="AT66" s="122" t="str">
        <f t="shared" si="4"/>
        <v>No band selected</v>
      </c>
      <c r="AU66" s="6"/>
      <c r="AV66" s="38"/>
      <c r="AW66" s="6"/>
      <c r="AX66" s="412"/>
    </row>
    <row r="67" spans="1:50" ht="30" customHeight="1" x14ac:dyDescent="0.35">
      <c r="A67" s="48"/>
      <c r="B67" s="31"/>
      <c r="C67" s="465">
        <f t="shared" si="3"/>
        <v>57</v>
      </c>
      <c r="D67" s="122" t="str" cm="1">
        <f t="array" ref="D67">IF(ISERROR(INDEX(I_LoE_Hierachy_L1Name,_xlfn.XMATCH(E67,I_LoE_Hierachy_L2Name,0))),"",INDEX(I_LoE_Hierachy_L1Name,_xlfn.XMATCH(E67,I_LoE_Hierachy_L2Name,0)))</f>
        <v>Is there evidence of appropriate Purchasing/Procurement Strategy consideration at this stage of acquisition?</v>
      </c>
      <c r="E67" s="122" t="str">
        <v>Is the project's approach to pricing, payment and incentivisation sufficiently mature?</v>
      </c>
      <c r="F67" s="31"/>
      <c r="G67" s="123" t="str">
        <f>'Input - RCAControl (Admin)'!G67</f>
        <v>NULL</v>
      </c>
      <c r="H67" s="123" t="str">
        <f>'Input - RCAControl (Admin)'!H67</f>
        <v>NULL</v>
      </c>
      <c r="I67" s="123" t="str">
        <f>'Input - RCAControl (Admin)'!I67</f>
        <v>NULL</v>
      </c>
      <c r="J67" s="123" t="str">
        <f>'Input - RCAControl (Admin)'!J67</f>
        <v>NULL</v>
      </c>
      <c r="K67" s="123" t="str">
        <f>'Input - RCAControl (Admin)'!K67</f>
        <v>NULL</v>
      </c>
      <c r="L67" s="123" t="str">
        <f>'Input - RCAControl (Admin)'!L67</f>
        <v>NULL</v>
      </c>
      <c r="M67" s="123" t="str">
        <f>'Input - RCAControl (Admin)'!M67</f>
        <v>NULL</v>
      </c>
      <c r="N67" s="123" t="str">
        <f>'Input - RCAControl (Admin)'!N67</f>
        <v>NULL</v>
      </c>
      <c r="O67" s="123" t="str">
        <f>'Input - RCAControl (Admin)'!O67</f>
        <v>1;1;2;3;3</v>
      </c>
      <c r="P67" s="123" t="str">
        <f>'Input - RCAControl (Admin)'!P67</f>
        <v>NULL</v>
      </c>
      <c r="Q67" s="123" t="str">
        <f>'Input - RCAControl (Admin)'!Q67</f>
        <v>NULL</v>
      </c>
      <c r="R67" s="123" t="str">
        <f>'Input - RCAControl (Admin)'!R67</f>
        <v>NULL</v>
      </c>
      <c r="S67" s="123" t="str">
        <f>'Input - RCAControl (Admin)'!S67</f>
        <v>NULL</v>
      </c>
      <c r="T67" s="123" t="str">
        <f>'Input - RCAControl (Admin)'!T67</f>
        <v>NULL</v>
      </c>
      <c r="U67" s="123" t="str">
        <f>'Input - RCAControl (Admin)'!U67</f>
        <v>NULL</v>
      </c>
      <c r="V67" s="123" t="str">
        <f>'Input - RCAControl (Admin)'!V67</f>
        <v>NULL</v>
      </c>
      <c r="W67" s="123" t="str">
        <f>'Input - RCAControl (Admin)'!W67</f>
        <v>1;1;2;3;3</v>
      </c>
      <c r="X67" s="123" t="str">
        <f>'Input - RCAControl (Admin)'!X67</f>
        <v>1;1;2;3;3</v>
      </c>
      <c r="Y67" s="123" t="str">
        <f>'Input - RCAControl (Admin)'!Y67</f>
        <v>NULL</v>
      </c>
      <c r="Z67" s="123" t="str">
        <f>'Input - RCAControl (Admin)'!Z67</f>
        <v>NULL</v>
      </c>
      <c r="AA67" s="123" t="str">
        <f>'Input - RCAControl (Admin)'!AA67</f>
        <v>NULL</v>
      </c>
      <c r="AB67" s="123" t="str">
        <f>'Input - RCAControl (Admin)'!AB67</f>
        <v>NULL</v>
      </c>
      <c r="AC67" s="123" t="str">
        <f>'Input - RCAControl (Admin)'!AC67</f>
        <v>NULL</v>
      </c>
      <c r="AD67" s="123" t="str">
        <f>'Input - RCAControl (Admin)'!AD67</f>
        <v>NULL</v>
      </c>
      <c r="AE67" s="123" t="str">
        <f>'Input - RCAControl (Admin)'!AE67</f>
        <v>NULL</v>
      </c>
      <c r="AF67" s="123" t="str">
        <f>'Input - RCAControl (Admin)'!AF67</f>
        <v>NULL</v>
      </c>
      <c r="AG67" s="123" t="str">
        <f>'Input - RCAControl (Admin)'!AG67</f>
        <v>NULL</v>
      </c>
      <c r="AH67" s="123" t="str">
        <f>'Input - RCAControl (Admin)'!AH67</f>
        <v>NULL</v>
      </c>
      <c r="AI67" s="123" t="str">
        <f>'Input - RCAControl (Admin)'!AI67</f>
        <v>NULL</v>
      </c>
      <c r="AJ67" s="123" t="str">
        <f>'Input - RCAControl (Admin)'!AJ67</f>
        <v>NULL</v>
      </c>
      <c r="AK67" s="123" t="str">
        <f>'Input - RCAControl (Admin)'!AK67</f>
        <v>NULL</v>
      </c>
      <c r="AL67" s="123" t="str">
        <f>'Input - RCAControl (Admin)'!AL67</f>
        <v>NULL</v>
      </c>
      <c r="AM67" s="123" t="str">
        <f>'Input - RCAControl (Admin)'!AM67</f>
        <v>NULL</v>
      </c>
      <c r="AN67" s="123" t="str">
        <f>'Input - RCAControl (Admin)'!AN67</f>
        <v>NULL</v>
      </c>
      <c r="AO67" s="123" t="str">
        <f>'Input - RCAControl (Admin)'!AO67</f>
        <v>NULL</v>
      </c>
      <c r="AP67" s="123" t="str">
        <f>'Input - RCAControl (Admin)'!AP67</f>
        <v>NULL</v>
      </c>
      <c r="AQ67" s="123" t="str">
        <f>'Input - RCAControl (Admin)'!AQ67</f>
        <v>NULL</v>
      </c>
      <c r="AR67" s="31"/>
      <c r="AS67" s="122" t="e" cm="1">
        <f t="array" ref="AS67">IF(MAX(VALUE(MID(IF(G67:AQ67= I_RCAScoring_NULL_REF,"0;0;0;0;0",G67:AQ67),1+ 2*(C_RCA_RiskScores-1),1)))=0,"No bands",MAX(VALUE(MID(IF(G67:AQ67= I_RCAScoring_NULL_REF,"0;0;0;0;0",G67:AQ67),1+ 2*(C_RCA_RiskScores-1),1))))</f>
        <v>#VALUE!</v>
      </c>
      <c r="AT67" s="122" t="str">
        <f t="shared" si="4"/>
        <v>No band selected</v>
      </c>
      <c r="AU67" s="6"/>
      <c r="AV67" s="38"/>
      <c r="AW67" s="6"/>
      <c r="AX67" s="412"/>
    </row>
    <row r="68" spans="1:50" ht="30" customHeight="1" x14ac:dyDescent="0.35">
      <c r="A68" s="48"/>
      <c r="B68" s="31"/>
      <c r="C68" s="465">
        <f t="shared" si="3"/>
        <v>58</v>
      </c>
      <c r="D68" s="122" t="str" cm="1">
        <f t="array" ref="D68">IF(ISERROR(INDEX(I_LoE_Hierachy_L1Name,_xlfn.XMATCH(E68,I_LoE_Hierachy_L2Name,0))),"",INDEX(I_LoE_Hierachy_L1Name,_xlfn.XMATCH(E68,I_LoE_Hierachy_L2Name,0)))</f>
        <v>Is there evidence of appropriate Purchasing/Procurement Strategy consideration at this stage of acquisition?</v>
      </c>
      <c r="E68" s="122" t="str">
        <v>Is there evidence of Corporate Social Responsibility considerations sufficiently mature?</v>
      </c>
      <c r="F68" s="31"/>
      <c r="G68" s="123" t="str">
        <f>'Input - RCAControl (Admin)'!G68</f>
        <v>NULL</v>
      </c>
      <c r="H68" s="123" t="str">
        <f>'Input - RCAControl (Admin)'!H68</f>
        <v>NULL</v>
      </c>
      <c r="I68" s="123" t="str">
        <f>'Input - RCAControl (Admin)'!I68</f>
        <v>NULL</v>
      </c>
      <c r="J68" s="123" t="str">
        <f>'Input - RCAControl (Admin)'!J68</f>
        <v>NULL</v>
      </c>
      <c r="K68" s="123" t="str">
        <f>'Input - RCAControl (Admin)'!K68</f>
        <v>NULL</v>
      </c>
      <c r="L68" s="123" t="str">
        <f>'Input - RCAControl (Admin)'!L68</f>
        <v>NULL</v>
      </c>
      <c r="M68" s="123" t="str">
        <f>'Input - RCAControl (Admin)'!M68</f>
        <v>NULL</v>
      </c>
      <c r="N68" s="123" t="str">
        <f>'Input - RCAControl (Admin)'!N68</f>
        <v>NULL</v>
      </c>
      <c r="O68" s="123" t="str">
        <f>'Input - RCAControl (Admin)'!O68</f>
        <v>1;1;2;3;3</v>
      </c>
      <c r="P68" s="123" t="str">
        <f>'Input - RCAControl (Admin)'!P68</f>
        <v>NULL</v>
      </c>
      <c r="Q68" s="123" t="str">
        <f>'Input - RCAControl (Admin)'!Q68</f>
        <v>NULL</v>
      </c>
      <c r="R68" s="123" t="str">
        <f>'Input - RCAControl (Admin)'!R68</f>
        <v>NULL</v>
      </c>
      <c r="S68" s="123" t="str">
        <f>'Input - RCAControl (Admin)'!S68</f>
        <v>NULL</v>
      </c>
      <c r="T68" s="123" t="str">
        <f>'Input - RCAControl (Admin)'!T68</f>
        <v>NULL</v>
      </c>
      <c r="U68" s="123" t="str">
        <f>'Input - RCAControl (Admin)'!U68</f>
        <v>NULL</v>
      </c>
      <c r="V68" s="123" t="str">
        <f>'Input - RCAControl (Admin)'!V68</f>
        <v>NULL</v>
      </c>
      <c r="W68" s="123" t="str">
        <f>'Input - RCAControl (Admin)'!W68</f>
        <v>1;1;2;3;3</v>
      </c>
      <c r="X68" s="123" t="str">
        <f>'Input - RCAControl (Admin)'!X68</f>
        <v>1;1;2;3;3</v>
      </c>
      <c r="Y68" s="123" t="str">
        <f>'Input - RCAControl (Admin)'!Y68</f>
        <v>NULL</v>
      </c>
      <c r="Z68" s="123" t="str">
        <f>'Input - RCAControl (Admin)'!Z68</f>
        <v>NULL</v>
      </c>
      <c r="AA68" s="123" t="str">
        <f>'Input - RCAControl (Admin)'!AA68</f>
        <v>NULL</v>
      </c>
      <c r="AB68" s="123" t="str">
        <f>'Input - RCAControl (Admin)'!AB68</f>
        <v>NULL</v>
      </c>
      <c r="AC68" s="123" t="str">
        <f>'Input - RCAControl (Admin)'!AC68</f>
        <v>NULL</v>
      </c>
      <c r="AD68" s="123" t="str">
        <f>'Input - RCAControl (Admin)'!AD68</f>
        <v>NULL</v>
      </c>
      <c r="AE68" s="123" t="str">
        <f>'Input - RCAControl (Admin)'!AE68</f>
        <v>NULL</v>
      </c>
      <c r="AF68" s="123" t="str">
        <f>'Input - RCAControl (Admin)'!AF68</f>
        <v>NULL</v>
      </c>
      <c r="AG68" s="123" t="str">
        <f>'Input - RCAControl (Admin)'!AG68</f>
        <v>NULL</v>
      </c>
      <c r="AH68" s="123" t="str">
        <f>'Input - RCAControl (Admin)'!AH68</f>
        <v>NULL</v>
      </c>
      <c r="AI68" s="123" t="str">
        <f>'Input - RCAControl (Admin)'!AI68</f>
        <v>NULL</v>
      </c>
      <c r="AJ68" s="123" t="str">
        <f>'Input - RCAControl (Admin)'!AJ68</f>
        <v>NULL</v>
      </c>
      <c r="AK68" s="123" t="str">
        <f>'Input - RCAControl (Admin)'!AK68</f>
        <v>NULL</v>
      </c>
      <c r="AL68" s="123" t="str">
        <f>'Input - RCAControl (Admin)'!AL68</f>
        <v>NULL</v>
      </c>
      <c r="AM68" s="123" t="str">
        <f>'Input - RCAControl (Admin)'!AM68</f>
        <v>NULL</v>
      </c>
      <c r="AN68" s="123" t="str">
        <f>'Input - RCAControl (Admin)'!AN68</f>
        <v>NULL</v>
      </c>
      <c r="AO68" s="123" t="str">
        <f>'Input - RCAControl (Admin)'!AO68</f>
        <v>NULL</v>
      </c>
      <c r="AP68" s="123" t="str">
        <f>'Input - RCAControl (Admin)'!AP68</f>
        <v>NULL</v>
      </c>
      <c r="AQ68" s="123" t="str">
        <f>'Input - RCAControl (Admin)'!AQ68</f>
        <v>NULL</v>
      </c>
      <c r="AR68" s="31"/>
      <c r="AS68" s="122" t="e" cm="1">
        <f t="array" ref="AS68">IF(MAX(VALUE(MID(IF(G68:AQ68= I_RCAScoring_NULL_REF,"0;0;0;0;0",G68:AQ68),1+ 2*(C_RCA_RiskScores-1),1)))=0,"No bands",MAX(VALUE(MID(IF(G68:AQ68= I_RCAScoring_NULL_REF,"0;0;0;0;0",G68:AQ68),1+ 2*(C_RCA_RiskScores-1),1))))</f>
        <v>#VALUE!</v>
      </c>
      <c r="AT68" s="122" t="str">
        <f t="shared" si="4"/>
        <v>No band selected</v>
      </c>
      <c r="AU68" s="6"/>
      <c r="AV68" s="38"/>
      <c r="AW68" s="6"/>
      <c r="AX68" s="412"/>
    </row>
    <row r="69" spans="1:50" ht="30" customHeight="1" x14ac:dyDescent="0.35">
      <c r="A69" s="48"/>
      <c r="B69" s="31"/>
      <c r="C69" s="465">
        <f t="shared" si="3"/>
        <v>59</v>
      </c>
      <c r="D69" s="122" t="str" cm="1">
        <f t="array" ref="D69">IF(ISERROR(INDEX(I_LoE_Hierachy_L1Name,_xlfn.XMATCH(E69,I_LoE_Hierachy_L2Name,0))),"",INDEX(I_LoE_Hierachy_L1Name,_xlfn.XMATCH(E69,I_LoE_Hierachy_L2Name,0)))</f>
        <v>Is there evidence of appropriate Purchasing/Procurement Strategy consideration at this stage of acquisition?</v>
      </c>
      <c r="E69" s="122" t="str">
        <v>Is there evidence of relevant sustainability legislation and policy being appropriately addressed in the tender and contractual documents to reflect any social and environmental issues?</v>
      </c>
      <c r="F69" s="31"/>
      <c r="G69" s="123" t="str">
        <f>'Input - RCAControl (Admin)'!G69</f>
        <v>NULL</v>
      </c>
      <c r="H69" s="123" t="str">
        <f>'Input - RCAControl (Admin)'!H69</f>
        <v>NULL</v>
      </c>
      <c r="I69" s="123" t="str">
        <f>'Input - RCAControl (Admin)'!I69</f>
        <v>NULL</v>
      </c>
      <c r="J69" s="123" t="str">
        <f>'Input - RCAControl (Admin)'!J69</f>
        <v>NULL</v>
      </c>
      <c r="K69" s="123" t="str">
        <f>'Input - RCAControl (Admin)'!K69</f>
        <v>NULL</v>
      </c>
      <c r="L69" s="123" t="str">
        <f>'Input - RCAControl (Admin)'!L69</f>
        <v>NULL</v>
      </c>
      <c r="M69" s="123" t="str">
        <f>'Input - RCAControl (Admin)'!M69</f>
        <v>NULL</v>
      </c>
      <c r="N69" s="123" t="str">
        <f>'Input - RCAControl (Admin)'!N69</f>
        <v>NULL</v>
      </c>
      <c r="O69" s="123" t="str">
        <f>'Input - RCAControl (Admin)'!O69</f>
        <v>1;1;2;3;3</v>
      </c>
      <c r="P69" s="123" t="str">
        <f>'Input - RCAControl (Admin)'!P69</f>
        <v>NULL</v>
      </c>
      <c r="Q69" s="123" t="str">
        <f>'Input - RCAControl (Admin)'!Q69</f>
        <v>NULL</v>
      </c>
      <c r="R69" s="123" t="str">
        <f>'Input - RCAControl (Admin)'!R69</f>
        <v>NULL</v>
      </c>
      <c r="S69" s="123" t="str">
        <f>'Input - RCAControl (Admin)'!S69</f>
        <v>NULL</v>
      </c>
      <c r="T69" s="123" t="str">
        <f>'Input - RCAControl (Admin)'!T69</f>
        <v>NULL</v>
      </c>
      <c r="U69" s="123" t="str">
        <f>'Input - RCAControl (Admin)'!U69</f>
        <v>NULL</v>
      </c>
      <c r="V69" s="123" t="str">
        <f>'Input - RCAControl (Admin)'!V69</f>
        <v>NULL</v>
      </c>
      <c r="W69" s="123" t="str">
        <f>'Input - RCAControl (Admin)'!W69</f>
        <v>1;1;2;3;3</v>
      </c>
      <c r="X69" s="123" t="str">
        <f>'Input - RCAControl (Admin)'!X69</f>
        <v>1;1;2;3;3</v>
      </c>
      <c r="Y69" s="123" t="str">
        <f>'Input - RCAControl (Admin)'!Y69</f>
        <v>NULL</v>
      </c>
      <c r="Z69" s="123" t="str">
        <f>'Input - RCAControl (Admin)'!Z69</f>
        <v>NULL</v>
      </c>
      <c r="AA69" s="123" t="str">
        <f>'Input - RCAControl (Admin)'!AA69</f>
        <v>NULL</v>
      </c>
      <c r="AB69" s="123" t="str">
        <f>'Input - RCAControl (Admin)'!AB69</f>
        <v>NULL</v>
      </c>
      <c r="AC69" s="123" t="str">
        <f>'Input - RCAControl (Admin)'!AC69</f>
        <v>NULL</v>
      </c>
      <c r="AD69" s="123" t="str">
        <f>'Input - RCAControl (Admin)'!AD69</f>
        <v>NULL</v>
      </c>
      <c r="AE69" s="123" t="str">
        <f>'Input - RCAControl (Admin)'!AE69</f>
        <v>NULL</v>
      </c>
      <c r="AF69" s="123" t="str">
        <f>'Input - RCAControl (Admin)'!AF69</f>
        <v>NULL</v>
      </c>
      <c r="AG69" s="123" t="str">
        <f>'Input - RCAControl (Admin)'!AG69</f>
        <v>NULL</v>
      </c>
      <c r="AH69" s="123" t="str">
        <f>'Input - RCAControl (Admin)'!AH69</f>
        <v>NULL</v>
      </c>
      <c r="AI69" s="123" t="str">
        <f>'Input - RCAControl (Admin)'!AI69</f>
        <v>NULL</v>
      </c>
      <c r="AJ69" s="123" t="str">
        <f>'Input - RCAControl (Admin)'!AJ69</f>
        <v>NULL</v>
      </c>
      <c r="AK69" s="123" t="str">
        <f>'Input - RCAControl (Admin)'!AK69</f>
        <v>NULL</v>
      </c>
      <c r="AL69" s="123" t="str">
        <f>'Input - RCAControl (Admin)'!AL69</f>
        <v>NULL</v>
      </c>
      <c r="AM69" s="123" t="str">
        <f>'Input - RCAControl (Admin)'!AM69</f>
        <v>NULL</v>
      </c>
      <c r="AN69" s="123" t="str">
        <f>'Input - RCAControl (Admin)'!AN69</f>
        <v>NULL</v>
      </c>
      <c r="AO69" s="123" t="str">
        <f>'Input - RCAControl (Admin)'!AO69</f>
        <v>NULL</v>
      </c>
      <c r="AP69" s="123" t="str">
        <f>'Input - RCAControl (Admin)'!AP69</f>
        <v>NULL</v>
      </c>
      <c r="AQ69" s="123" t="str">
        <f>'Input - RCAControl (Admin)'!AQ69</f>
        <v>NULL</v>
      </c>
      <c r="AR69" s="31"/>
      <c r="AS69" s="122" t="e" cm="1">
        <f t="array" ref="AS69">IF(MAX(VALUE(MID(IF(G69:AQ69= I_RCAScoring_NULL_REF,"0;0;0;0;0",G69:AQ69),1+ 2*(C_RCA_RiskScores-1),1)))=0,"No bands",MAX(VALUE(MID(IF(G69:AQ69= I_RCAScoring_NULL_REF,"0;0;0;0;0",G69:AQ69),1+ 2*(C_RCA_RiskScores-1),1))))</f>
        <v>#VALUE!</v>
      </c>
      <c r="AT69" s="122" t="str">
        <f t="shared" si="4"/>
        <v>No band selected</v>
      </c>
      <c r="AU69" s="6"/>
      <c r="AV69" s="38"/>
      <c r="AW69" s="6"/>
      <c r="AX69" s="412"/>
    </row>
    <row r="70" spans="1:50" ht="30" customHeight="1" x14ac:dyDescent="0.35">
      <c r="A70" s="48"/>
      <c r="B70" s="31"/>
      <c r="C70" s="465">
        <f t="shared" si="3"/>
        <v>60</v>
      </c>
      <c r="D70" s="122" t="str" cm="1">
        <f t="array" ref="D70">IF(ISERROR(INDEX(I_LoE_Hierachy_L1Name,_xlfn.XMATCH(E70,I_LoE_Hierachy_L2Name,0))),"",INDEX(I_LoE_Hierachy_L1Name,_xlfn.XMATCH(E70,I_LoE_Hierachy_L2Name,0)))</f>
        <v>Is there evidence of appropriate Purchasing/Procurement Strategy consideration at this stage of acquisition?</v>
      </c>
      <c r="E70" s="122" t="str">
        <v>Is there evidence of the approach to Social Value being sufficiently mature?</v>
      </c>
      <c r="F70" s="31"/>
      <c r="G70" s="123" t="str">
        <f>'Input - RCAControl (Admin)'!G70</f>
        <v>NULL</v>
      </c>
      <c r="H70" s="123" t="str">
        <f>'Input - RCAControl (Admin)'!H70</f>
        <v>NULL</v>
      </c>
      <c r="I70" s="123" t="str">
        <f>'Input - RCAControl (Admin)'!I70</f>
        <v>NULL</v>
      </c>
      <c r="J70" s="123" t="str">
        <f>'Input - RCAControl (Admin)'!J70</f>
        <v>NULL</v>
      </c>
      <c r="K70" s="123" t="str">
        <f>'Input - RCAControl (Admin)'!K70</f>
        <v>NULL</v>
      </c>
      <c r="L70" s="123" t="str">
        <f>'Input - RCAControl (Admin)'!L70</f>
        <v>NULL</v>
      </c>
      <c r="M70" s="123" t="str">
        <f>'Input - RCAControl (Admin)'!M70</f>
        <v>NULL</v>
      </c>
      <c r="N70" s="123" t="str">
        <f>'Input - RCAControl (Admin)'!N70</f>
        <v>NULL</v>
      </c>
      <c r="O70" s="123" t="str">
        <f>'Input - RCAControl (Admin)'!O70</f>
        <v>1;1;2;3;3</v>
      </c>
      <c r="P70" s="123" t="str">
        <f>'Input - RCAControl (Admin)'!P70</f>
        <v>NULL</v>
      </c>
      <c r="Q70" s="123" t="str">
        <f>'Input - RCAControl (Admin)'!Q70</f>
        <v>NULL</v>
      </c>
      <c r="R70" s="123" t="str">
        <f>'Input - RCAControl (Admin)'!R70</f>
        <v>NULL</v>
      </c>
      <c r="S70" s="123" t="str">
        <f>'Input - RCAControl (Admin)'!S70</f>
        <v>NULL</v>
      </c>
      <c r="T70" s="123" t="str">
        <f>'Input - RCAControl (Admin)'!T70</f>
        <v>NULL</v>
      </c>
      <c r="U70" s="123" t="str">
        <f>'Input - RCAControl (Admin)'!U70</f>
        <v>NULL</v>
      </c>
      <c r="V70" s="123" t="str">
        <f>'Input - RCAControl (Admin)'!V70</f>
        <v>NULL</v>
      </c>
      <c r="W70" s="123" t="str">
        <f>'Input - RCAControl (Admin)'!W70</f>
        <v>1;1;2;3;3</v>
      </c>
      <c r="X70" s="123" t="str">
        <f>'Input - RCAControl (Admin)'!X70</f>
        <v>1;1;2;3;3</v>
      </c>
      <c r="Y70" s="123" t="str">
        <f>'Input - RCAControl (Admin)'!Y70</f>
        <v>NULL</v>
      </c>
      <c r="Z70" s="123" t="str">
        <f>'Input - RCAControl (Admin)'!Z70</f>
        <v>NULL</v>
      </c>
      <c r="AA70" s="123" t="str">
        <f>'Input - RCAControl (Admin)'!AA70</f>
        <v>NULL</v>
      </c>
      <c r="AB70" s="123" t="str">
        <f>'Input - RCAControl (Admin)'!AB70</f>
        <v>NULL</v>
      </c>
      <c r="AC70" s="123" t="str">
        <f>'Input - RCAControl (Admin)'!AC70</f>
        <v>NULL</v>
      </c>
      <c r="AD70" s="123" t="str">
        <f>'Input - RCAControl (Admin)'!AD70</f>
        <v>NULL</v>
      </c>
      <c r="AE70" s="123" t="str">
        <f>'Input - RCAControl (Admin)'!AE70</f>
        <v>NULL</v>
      </c>
      <c r="AF70" s="123" t="str">
        <f>'Input - RCAControl (Admin)'!AF70</f>
        <v>NULL</v>
      </c>
      <c r="AG70" s="123" t="str">
        <f>'Input - RCAControl (Admin)'!AG70</f>
        <v>NULL</v>
      </c>
      <c r="AH70" s="123" t="str">
        <f>'Input - RCAControl (Admin)'!AH70</f>
        <v>NULL</v>
      </c>
      <c r="AI70" s="123" t="str">
        <f>'Input - RCAControl (Admin)'!AI70</f>
        <v>NULL</v>
      </c>
      <c r="AJ70" s="123" t="str">
        <f>'Input - RCAControl (Admin)'!AJ70</f>
        <v>NULL</v>
      </c>
      <c r="AK70" s="123" t="str">
        <f>'Input - RCAControl (Admin)'!AK70</f>
        <v>NULL</v>
      </c>
      <c r="AL70" s="123" t="str">
        <f>'Input - RCAControl (Admin)'!AL70</f>
        <v>NULL</v>
      </c>
      <c r="AM70" s="123" t="str">
        <f>'Input - RCAControl (Admin)'!AM70</f>
        <v>NULL</v>
      </c>
      <c r="AN70" s="123" t="str">
        <f>'Input - RCAControl (Admin)'!AN70</f>
        <v>NULL</v>
      </c>
      <c r="AO70" s="123" t="str">
        <f>'Input - RCAControl (Admin)'!AO70</f>
        <v>NULL</v>
      </c>
      <c r="AP70" s="123" t="str">
        <f>'Input - RCAControl (Admin)'!AP70</f>
        <v>NULL</v>
      </c>
      <c r="AQ70" s="123" t="str">
        <f>'Input - RCAControl (Admin)'!AQ70</f>
        <v>NULL</v>
      </c>
      <c r="AR70" s="31"/>
      <c r="AS70" s="122" t="e" cm="1">
        <f t="array" ref="AS70">IF(MAX(VALUE(MID(IF(G70:AQ70= I_RCAScoring_NULL_REF,"0;0;0;0;0",G70:AQ70),1+ 2*(C_RCA_RiskScores-1),1)))=0,"No bands",MAX(VALUE(MID(IF(G70:AQ70= I_RCAScoring_NULL_REF,"0;0;0;0;0",G70:AQ70),1+ 2*(C_RCA_RiskScores-1),1))))</f>
        <v>#VALUE!</v>
      </c>
      <c r="AT70" s="122" t="str">
        <f t="shared" si="4"/>
        <v>No band selected</v>
      </c>
      <c r="AU70" s="6"/>
      <c r="AV70" s="38"/>
      <c r="AW70" s="6"/>
      <c r="AX70" s="412"/>
    </row>
    <row r="71" spans="1:50" ht="30" customHeight="1" x14ac:dyDescent="0.35">
      <c r="A71" s="48"/>
      <c r="B71" s="31"/>
      <c r="C71" s="465">
        <f t="shared" si="3"/>
        <v>61</v>
      </c>
      <c r="D71" s="122" t="str" cm="1">
        <f t="array" ref="D71">IF(ISERROR(INDEX(I_LoE_Hierachy_L1Name,_xlfn.XMATCH(E71,I_LoE_Hierachy_L2Name,0))),"",INDEX(I_LoE_Hierachy_L1Name,_xlfn.XMATCH(E71,I_LoE_Hierachy_L2Name,0)))</f>
        <v>Is there evidence of appropriate Purchasing/Procurement Strategy consideration at this stage of acquisition?</v>
      </c>
      <c r="E71" s="122" t="str">
        <v>Is there evidence that Commercial Resource planning is suitably mature?</v>
      </c>
      <c r="F71" s="31"/>
      <c r="G71" s="123" t="str">
        <f>'Input - RCAControl (Admin)'!G71</f>
        <v>NULL</v>
      </c>
      <c r="H71" s="123" t="str">
        <f>'Input - RCAControl (Admin)'!H71</f>
        <v>NULL</v>
      </c>
      <c r="I71" s="123" t="str">
        <f>'Input - RCAControl (Admin)'!I71</f>
        <v>NULL</v>
      </c>
      <c r="J71" s="123" t="str">
        <f>'Input - RCAControl (Admin)'!J71</f>
        <v>NULL</v>
      </c>
      <c r="K71" s="123" t="str">
        <f>'Input - RCAControl (Admin)'!K71</f>
        <v>NULL</v>
      </c>
      <c r="L71" s="123" t="str">
        <f>'Input - RCAControl (Admin)'!L71</f>
        <v>NULL</v>
      </c>
      <c r="M71" s="123" t="str">
        <f>'Input - RCAControl (Admin)'!M71</f>
        <v>NULL</v>
      </c>
      <c r="N71" s="123" t="str">
        <f>'Input - RCAControl (Admin)'!N71</f>
        <v>NULL</v>
      </c>
      <c r="O71" s="123" t="str">
        <f>'Input - RCAControl (Admin)'!O71</f>
        <v>1;1;2;3;3</v>
      </c>
      <c r="P71" s="123" t="str">
        <f>'Input - RCAControl (Admin)'!P71</f>
        <v>NULL</v>
      </c>
      <c r="Q71" s="123" t="str">
        <f>'Input - RCAControl (Admin)'!Q71</f>
        <v>NULL</v>
      </c>
      <c r="R71" s="123" t="str">
        <f>'Input - RCAControl (Admin)'!R71</f>
        <v>NULL</v>
      </c>
      <c r="S71" s="123" t="str">
        <f>'Input - RCAControl (Admin)'!S71</f>
        <v>NULL</v>
      </c>
      <c r="T71" s="123" t="str">
        <f>'Input - RCAControl (Admin)'!T71</f>
        <v>NULL</v>
      </c>
      <c r="U71" s="123" t="str">
        <f>'Input - RCAControl (Admin)'!U71</f>
        <v>NULL</v>
      </c>
      <c r="V71" s="123" t="str">
        <f>'Input - RCAControl (Admin)'!V71</f>
        <v>NULL</v>
      </c>
      <c r="W71" s="123" t="str">
        <f>'Input - RCAControl (Admin)'!W71</f>
        <v>1;1;2;3;3</v>
      </c>
      <c r="X71" s="123" t="str">
        <f>'Input - RCAControl (Admin)'!X71</f>
        <v>1;1;2;3;3</v>
      </c>
      <c r="Y71" s="123" t="str">
        <f>'Input - RCAControl (Admin)'!Y71</f>
        <v>NULL</v>
      </c>
      <c r="Z71" s="123" t="str">
        <f>'Input - RCAControl (Admin)'!Z71</f>
        <v>NULL</v>
      </c>
      <c r="AA71" s="123" t="str">
        <f>'Input - RCAControl (Admin)'!AA71</f>
        <v>NULL</v>
      </c>
      <c r="AB71" s="123" t="str">
        <f>'Input - RCAControl (Admin)'!AB71</f>
        <v>NULL</v>
      </c>
      <c r="AC71" s="123" t="str">
        <f>'Input - RCAControl (Admin)'!AC71</f>
        <v>NULL</v>
      </c>
      <c r="AD71" s="123" t="str">
        <f>'Input - RCAControl (Admin)'!AD71</f>
        <v>NULL</v>
      </c>
      <c r="AE71" s="123" t="str">
        <f>'Input - RCAControl (Admin)'!AE71</f>
        <v>NULL</v>
      </c>
      <c r="AF71" s="123" t="str">
        <f>'Input - RCAControl (Admin)'!AF71</f>
        <v>NULL</v>
      </c>
      <c r="AG71" s="123" t="str">
        <f>'Input - RCAControl (Admin)'!AG71</f>
        <v>NULL</v>
      </c>
      <c r="AH71" s="123" t="str">
        <f>'Input - RCAControl (Admin)'!AH71</f>
        <v>NULL</v>
      </c>
      <c r="AI71" s="123" t="str">
        <f>'Input - RCAControl (Admin)'!AI71</f>
        <v>NULL</v>
      </c>
      <c r="AJ71" s="123" t="str">
        <f>'Input - RCAControl (Admin)'!AJ71</f>
        <v>NULL</v>
      </c>
      <c r="AK71" s="123" t="str">
        <f>'Input - RCAControl (Admin)'!AK71</f>
        <v>NULL</v>
      </c>
      <c r="AL71" s="123" t="str">
        <f>'Input - RCAControl (Admin)'!AL71</f>
        <v>NULL</v>
      </c>
      <c r="AM71" s="123" t="str">
        <f>'Input - RCAControl (Admin)'!AM71</f>
        <v>NULL</v>
      </c>
      <c r="AN71" s="123" t="str">
        <f>'Input - RCAControl (Admin)'!AN71</f>
        <v>NULL</v>
      </c>
      <c r="AO71" s="123" t="str">
        <f>'Input - RCAControl (Admin)'!AO71</f>
        <v>NULL</v>
      </c>
      <c r="AP71" s="123" t="str">
        <f>'Input - RCAControl (Admin)'!AP71</f>
        <v>NULL</v>
      </c>
      <c r="AQ71" s="123" t="str">
        <f>'Input - RCAControl (Admin)'!AQ71</f>
        <v>NULL</v>
      </c>
      <c r="AR71" s="31"/>
      <c r="AS71" s="122" t="e" cm="1">
        <f t="array" ref="AS71">IF(MAX(VALUE(MID(IF(G71:AQ71= I_RCAScoring_NULL_REF,"0;0;0;0;0",G71:AQ71),1+ 2*(C_RCA_RiskScores-1),1)))=0,"No bands",MAX(VALUE(MID(IF(G71:AQ71= I_RCAScoring_NULL_REF,"0;0;0;0;0",G71:AQ71),1+ 2*(C_RCA_RiskScores-1),1))))</f>
        <v>#VALUE!</v>
      </c>
      <c r="AT71" s="122" t="str">
        <f t="shared" si="4"/>
        <v>No band selected</v>
      </c>
      <c r="AU71" s="6"/>
      <c r="AV71" s="38"/>
      <c r="AW71" s="6"/>
      <c r="AX71" s="412"/>
    </row>
    <row r="72" spans="1:50" ht="30" customHeight="1" x14ac:dyDescent="0.35">
      <c r="A72" s="48"/>
      <c r="B72" s="31"/>
      <c r="C72" s="465">
        <f t="shared" si="3"/>
        <v>62</v>
      </c>
      <c r="D72" s="122" t="str" cm="1">
        <f t="array" ref="D72">IF(ISERROR(INDEX(I_LoE_Hierachy_L1Name,_xlfn.XMATCH(E72,I_LoE_Hierachy_L2Name,0))),"",INDEX(I_LoE_Hierachy_L1Name,_xlfn.XMATCH(E72,I_LoE_Hierachy_L2Name,0)))</f>
        <v>Is there evidence of appropriate Purchasing/Procurement Strategy consideration at this stage of acquisition?</v>
      </c>
      <c r="E72" s="122" t="str">
        <v>Is there evidence that the Commercial Governance and contract management is suitably mature?</v>
      </c>
      <c r="F72" s="31"/>
      <c r="G72" s="123" t="str">
        <f>'Input - RCAControl (Admin)'!G72</f>
        <v>NULL</v>
      </c>
      <c r="H72" s="123" t="str">
        <f>'Input - RCAControl (Admin)'!H72</f>
        <v>NULL</v>
      </c>
      <c r="I72" s="123" t="str">
        <f>'Input - RCAControl (Admin)'!I72</f>
        <v>NULL</v>
      </c>
      <c r="J72" s="123" t="str">
        <f>'Input - RCAControl (Admin)'!J72</f>
        <v>NULL</v>
      </c>
      <c r="K72" s="123" t="str">
        <f>'Input - RCAControl (Admin)'!K72</f>
        <v>NULL</v>
      </c>
      <c r="L72" s="123" t="str">
        <f>'Input - RCAControl (Admin)'!L72</f>
        <v>NULL</v>
      </c>
      <c r="M72" s="123" t="str">
        <f>'Input - RCAControl (Admin)'!M72</f>
        <v>NULL</v>
      </c>
      <c r="N72" s="123" t="str">
        <f>'Input - RCAControl (Admin)'!N72</f>
        <v>NULL</v>
      </c>
      <c r="O72" s="123" t="str">
        <f>'Input - RCAControl (Admin)'!O72</f>
        <v>1;1;2;3;3</v>
      </c>
      <c r="P72" s="123" t="str">
        <f>'Input - RCAControl (Admin)'!P72</f>
        <v>NULL</v>
      </c>
      <c r="Q72" s="123" t="str">
        <f>'Input - RCAControl (Admin)'!Q72</f>
        <v>NULL</v>
      </c>
      <c r="R72" s="123" t="str">
        <f>'Input - RCAControl (Admin)'!R72</f>
        <v>NULL</v>
      </c>
      <c r="S72" s="123" t="str">
        <f>'Input - RCAControl (Admin)'!S72</f>
        <v>NULL</v>
      </c>
      <c r="T72" s="123" t="str">
        <f>'Input - RCAControl (Admin)'!T72</f>
        <v>NULL</v>
      </c>
      <c r="U72" s="123" t="str">
        <f>'Input - RCAControl (Admin)'!U72</f>
        <v>NULL</v>
      </c>
      <c r="V72" s="123" t="str">
        <f>'Input - RCAControl (Admin)'!V72</f>
        <v>NULL</v>
      </c>
      <c r="W72" s="123" t="str">
        <f>'Input - RCAControl (Admin)'!W72</f>
        <v>1;1;2;3;3</v>
      </c>
      <c r="X72" s="123" t="str">
        <f>'Input - RCAControl (Admin)'!X72</f>
        <v>1;1;2;3;3</v>
      </c>
      <c r="Y72" s="123" t="str">
        <f>'Input - RCAControl (Admin)'!Y72</f>
        <v>NULL</v>
      </c>
      <c r="Z72" s="123" t="str">
        <f>'Input - RCAControl (Admin)'!Z72</f>
        <v>NULL</v>
      </c>
      <c r="AA72" s="123" t="str">
        <f>'Input - RCAControl (Admin)'!AA72</f>
        <v>NULL</v>
      </c>
      <c r="AB72" s="123" t="str">
        <f>'Input - RCAControl (Admin)'!AB72</f>
        <v>NULL</v>
      </c>
      <c r="AC72" s="123" t="str">
        <f>'Input - RCAControl (Admin)'!AC72</f>
        <v>NULL</v>
      </c>
      <c r="AD72" s="123" t="str">
        <f>'Input - RCAControl (Admin)'!AD72</f>
        <v>NULL</v>
      </c>
      <c r="AE72" s="123" t="str">
        <f>'Input - RCAControl (Admin)'!AE72</f>
        <v>NULL</v>
      </c>
      <c r="AF72" s="123" t="str">
        <f>'Input - RCAControl (Admin)'!AF72</f>
        <v>NULL</v>
      </c>
      <c r="AG72" s="123" t="str">
        <f>'Input - RCAControl (Admin)'!AG72</f>
        <v>NULL</v>
      </c>
      <c r="AH72" s="123" t="str">
        <f>'Input - RCAControl (Admin)'!AH72</f>
        <v>NULL</v>
      </c>
      <c r="AI72" s="123" t="str">
        <f>'Input - RCAControl (Admin)'!AI72</f>
        <v>NULL</v>
      </c>
      <c r="AJ72" s="123" t="str">
        <f>'Input - RCAControl (Admin)'!AJ72</f>
        <v>NULL</v>
      </c>
      <c r="AK72" s="123" t="str">
        <f>'Input - RCAControl (Admin)'!AK72</f>
        <v>NULL</v>
      </c>
      <c r="AL72" s="123" t="str">
        <f>'Input - RCAControl (Admin)'!AL72</f>
        <v>NULL</v>
      </c>
      <c r="AM72" s="123" t="str">
        <f>'Input - RCAControl (Admin)'!AM72</f>
        <v>NULL</v>
      </c>
      <c r="AN72" s="123" t="str">
        <f>'Input - RCAControl (Admin)'!AN72</f>
        <v>NULL</v>
      </c>
      <c r="AO72" s="123" t="str">
        <f>'Input - RCAControl (Admin)'!AO72</f>
        <v>NULL</v>
      </c>
      <c r="AP72" s="123" t="str">
        <f>'Input - RCAControl (Admin)'!AP72</f>
        <v>NULL</v>
      </c>
      <c r="AQ72" s="123" t="str">
        <f>'Input - RCAControl (Admin)'!AQ72</f>
        <v>NULL</v>
      </c>
      <c r="AR72" s="31"/>
      <c r="AS72" s="122" t="e" cm="1">
        <f t="array" ref="AS72">IF(MAX(VALUE(MID(IF(G72:AQ72= I_RCAScoring_NULL_REF,"0;0;0;0;0",G72:AQ72),1+ 2*(C_RCA_RiskScores-1),1)))=0,"No bands",MAX(VALUE(MID(IF(G72:AQ72= I_RCAScoring_NULL_REF,"0;0;0;0;0",G72:AQ72),1+ 2*(C_RCA_RiskScores-1),1))))</f>
        <v>#VALUE!</v>
      </c>
      <c r="AT72" s="122" t="str">
        <f t="shared" si="4"/>
        <v>No band selected</v>
      </c>
      <c r="AU72" s="6"/>
      <c r="AV72" s="38"/>
      <c r="AW72" s="6"/>
      <c r="AX72" s="412"/>
    </row>
    <row r="73" spans="1:50" ht="30" customHeight="1" x14ac:dyDescent="0.35">
      <c r="A73" s="48"/>
      <c r="B73" s="31"/>
      <c r="C73" s="465">
        <f t="shared" si="3"/>
        <v>63</v>
      </c>
      <c r="D73" s="122" t="str" cm="1">
        <f t="array" ref="D73">IF(ISERROR(INDEX(I_LoE_Hierachy_L1Name,_xlfn.XMATCH(E73,I_LoE_Hierachy_L2Name,0))),"",INDEX(I_LoE_Hierachy_L1Name,_xlfn.XMATCH(E73,I_LoE_Hierachy_L2Name,0)))</f>
        <v>Is tender documentation suitably mature in relation to the programme schedule for market engagement?</v>
      </c>
      <c r="E73" s="122" t="str">
        <v>Is there evidence that the Cabinet Office contract drafting guides are being followed?</v>
      </c>
      <c r="F73" s="31"/>
      <c r="G73" s="123" t="str">
        <f>'Input - RCAControl (Admin)'!G73</f>
        <v>NULL</v>
      </c>
      <c r="H73" s="123" t="str">
        <f>'Input - RCAControl (Admin)'!H73</f>
        <v>NULL</v>
      </c>
      <c r="I73" s="123" t="str">
        <f>'Input - RCAControl (Admin)'!I73</f>
        <v>NULL</v>
      </c>
      <c r="J73" s="123" t="str">
        <f>'Input - RCAControl (Admin)'!J73</f>
        <v>NULL</v>
      </c>
      <c r="K73" s="123" t="str">
        <f>'Input - RCAControl (Admin)'!K73</f>
        <v>NULL</v>
      </c>
      <c r="L73" s="123" t="str">
        <f>'Input - RCAControl (Admin)'!L73</f>
        <v>NULL</v>
      </c>
      <c r="M73" s="123" t="str">
        <f>'Input - RCAControl (Admin)'!M73</f>
        <v>NULL</v>
      </c>
      <c r="N73" s="123" t="str">
        <f>'Input - RCAControl (Admin)'!N73</f>
        <v>NULL</v>
      </c>
      <c r="O73" s="123" t="str">
        <f>'Input - RCAControl (Admin)'!O73</f>
        <v>NULL</v>
      </c>
      <c r="P73" s="123" t="str">
        <f>'Input - RCAControl (Admin)'!P73</f>
        <v>NULL</v>
      </c>
      <c r="Q73" s="123" t="str">
        <f>'Input - RCAControl (Admin)'!Q73</f>
        <v>1;1;2;3;3</v>
      </c>
      <c r="R73" s="123" t="str">
        <f>'Input - RCAControl (Admin)'!R73</f>
        <v>1;1;2;3;3</v>
      </c>
      <c r="S73" s="123" t="str">
        <f>'Input - RCAControl (Admin)'!S73</f>
        <v>NULL</v>
      </c>
      <c r="T73" s="123" t="str">
        <f>'Input - RCAControl (Admin)'!T73</f>
        <v>NULL</v>
      </c>
      <c r="U73" s="123" t="str">
        <f>'Input - RCAControl (Admin)'!U73</f>
        <v>NULL</v>
      </c>
      <c r="V73" s="123" t="str">
        <f>'Input - RCAControl (Admin)'!V73</f>
        <v>NULL</v>
      </c>
      <c r="W73" s="123" t="str">
        <f>'Input - RCAControl (Admin)'!W73</f>
        <v>NULL</v>
      </c>
      <c r="X73" s="123" t="str">
        <f>'Input - RCAControl (Admin)'!X73</f>
        <v>NULL</v>
      </c>
      <c r="Y73" s="123" t="str">
        <f>'Input - RCAControl (Admin)'!Y73</f>
        <v>NULL</v>
      </c>
      <c r="Z73" s="123" t="str">
        <f>'Input - RCAControl (Admin)'!Z73</f>
        <v>NULL</v>
      </c>
      <c r="AA73" s="123" t="str">
        <f>'Input - RCAControl (Admin)'!AA73</f>
        <v>NULL</v>
      </c>
      <c r="AB73" s="123" t="str">
        <f>'Input - RCAControl (Admin)'!AB73</f>
        <v>NULL</v>
      </c>
      <c r="AC73" s="123" t="str">
        <f>'Input - RCAControl (Admin)'!AC73</f>
        <v>NULL</v>
      </c>
      <c r="AD73" s="123" t="str">
        <f>'Input - RCAControl (Admin)'!AD73</f>
        <v>NULL</v>
      </c>
      <c r="AE73" s="123" t="str">
        <f>'Input - RCAControl (Admin)'!AE73</f>
        <v>NULL</v>
      </c>
      <c r="AF73" s="123" t="str">
        <f>'Input - RCAControl (Admin)'!AF73</f>
        <v>NULL</v>
      </c>
      <c r="AG73" s="123" t="str">
        <f>'Input - RCAControl (Admin)'!AG73</f>
        <v>NULL</v>
      </c>
      <c r="AH73" s="123" t="str">
        <f>'Input - RCAControl (Admin)'!AH73</f>
        <v>NULL</v>
      </c>
      <c r="AI73" s="123" t="str">
        <f>'Input - RCAControl (Admin)'!AI73</f>
        <v>NULL</v>
      </c>
      <c r="AJ73" s="123" t="str">
        <f>'Input - RCAControl (Admin)'!AJ73</f>
        <v>NULL</v>
      </c>
      <c r="AK73" s="123" t="str">
        <f>'Input - RCAControl (Admin)'!AK73</f>
        <v>NULL</v>
      </c>
      <c r="AL73" s="123" t="str">
        <f>'Input - RCAControl (Admin)'!AL73</f>
        <v>NULL</v>
      </c>
      <c r="AM73" s="123" t="str">
        <f>'Input - RCAControl (Admin)'!AM73</f>
        <v>NULL</v>
      </c>
      <c r="AN73" s="123" t="str">
        <f>'Input - RCAControl (Admin)'!AN73</f>
        <v>NULL</v>
      </c>
      <c r="AO73" s="123" t="str">
        <f>'Input - RCAControl (Admin)'!AO73</f>
        <v>NULL</v>
      </c>
      <c r="AP73" s="123" t="str">
        <f>'Input - RCAControl (Admin)'!AP73</f>
        <v>NULL</v>
      </c>
      <c r="AQ73" s="123" t="str">
        <f>'Input - RCAControl (Admin)'!AQ73</f>
        <v>NULL</v>
      </c>
      <c r="AR73" s="31"/>
      <c r="AS73" s="122" t="e" cm="1">
        <f t="array" ref="AS73">IF(MAX(VALUE(MID(IF(G73:AQ73= I_RCAScoring_NULL_REF,"0;0;0;0;0",G73:AQ73),1+ 2*(C_RCA_RiskScores-1),1)))=0,"No bands",MAX(VALUE(MID(IF(G73:AQ73= I_RCAScoring_NULL_REF,"0;0;0;0;0",G73:AQ73),1+ 2*(C_RCA_RiskScores-1),1))))</f>
        <v>#VALUE!</v>
      </c>
      <c r="AT73" s="122" t="str">
        <f t="shared" si="4"/>
        <v>No band selected</v>
      </c>
      <c r="AU73" s="6"/>
      <c r="AV73" s="38"/>
      <c r="AW73" s="6"/>
      <c r="AX73" s="412"/>
    </row>
    <row r="74" spans="1:50" ht="30" customHeight="1" x14ac:dyDescent="0.35">
      <c r="A74" s="48"/>
      <c r="B74" s="31"/>
      <c r="C74" s="465">
        <f t="shared" si="3"/>
        <v>64</v>
      </c>
      <c r="D74" s="122" t="str" cm="1">
        <f t="array" ref="D74">IF(ISERROR(INDEX(I_LoE_Hierachy_L1Name,_xlfn.XMATCH(E74,I_LoE_Hierachy_L2Name,0))),"",INDEX(I_LoE_Hierachy_L1Name,_xlfn.XMATCH(E74,I_LoE_Hierachy_L2Name,0)))</f>
        <v>Is tender documentation suitably mature in relation to the programme schedule for market engagement?</v>
      </c>
      <c r="E74" s="122" t="str">
        <v xml:space="preserve">Is there evidence that policy requirements for Transparency are being suitably addressed? </v>
      </c>
      <c r="F74" s="31"/>
      <c r="G74" s="123" t="str">
        <f>'Input - RCAControl (Admin)'!G74</f>
        <v>NULL</v>
      </c>
      <c r="H74" s="123" t="str">
        <f>'Input - RCAControl (Admin)'!H74</f>
        <v>NULL</v>
      </c>
      <c r="I74" s="123" t="str">
        <f>'Input - RCAControl (Admin)'!I74</f>
        <v>NULL</v>
      </c>
      <c r="J74" s="123" t="str">
        <f>'Input - RCAControl (Admin)'!J74</f>
        <v>NULL</v>
      </c>
      <c r="K74" s="123" t="str">
        <f>'Input - RCAControl (Admin)'!K74</f>
        <v>NULL</v>
      </c>
      <c r="L74" s="123" t="str">
        <f>'Input - RCAControl (Admin)'!L74</f>
        <v>NULL</v>
      </c>
      <c r="M74" s="123" t="str">
        <f>'Input - RCAControl (Admin)'!M74</f>
        <v>NULL</v>
      </c>
      <c r="N74" s="123" t="str">
        <f>'Input - RCAControl (Admin)'!N74</f>
        <v>NULL</v>
      </c>
      <c r="O74" s="123" t="str">
        <f>'Input - RCAControl (Admin)'!O74</f>
        <v>NULL</v>
      </c>
      <c r="P74" s="123" t="str">
        <f>'Input - RCAControl (Admin)'!P74</f>
        <v>NULL</v>
      </c>
      <c r="Q74" s="123" t="str">
        <f>'Input - RCAControl (Admin)'!Q74</f>
        <v>1;1;2;3;3</v>
      </c>
      <c r="R74" s="123" t="str">
        <f>'Input - RCAControl (Admin)'!R74</f>
        <v>1;1;2;3;3</v>
      </c>
      <c r="S74" s="123" t="str">
        <f>'Input - RCAControl (Admin)'!S74</f>
        <v>NULL</v>
      </c>
      <c r="T74" s="123" t="str">
        <f>'Input - RCAControl (Admin)'!T74</f>
        <v>NULL</v>
      </c>
      <c r="U74" s="123" t="str">
        <f>'Input - RCAControl (Admin)'!U74</f>
        <v>NULL</v>
      </c>
      <c r="V74" s="123" t="str">
        <f>'Input - RCAControl (Admin)'!V74</f>
        <v>NULL</v>
      </c>
      <c r="W74" s="123" t="str">
        <f>'Input - RCAControl (Admin)'!W74</f>
        <v>NULL</v>
      </c>
      <c r="X74" s="123" t="str">
        <f>'Input - RCAControl (Admin)'!X74</f>
        <v>NULL</v>
      </c>
      <c r="Y74" s="123" t="str">
        <f>'Input - RCAControl (Admin)'!Y74</f>
        <v>NULL</v>
      </c>
      <c r="Z74" s="123" t="str">
        <f>'Input - RCAControl (Admin)'!Z74</f>
        <v>NULL</v>
      </c>
      <c r="AA74" s="123" t="str">
        <f>'Input - RCAControl (Admin)'!AA74</f>
        <v>NULL</v>
      </c>
      <c r="AB74" s="123" t="str">
        <f>'Input - RCAControl (Admin)'!AB74</f>
        <v>NULL</v>
      </c>
      <c r="AC74" s="123" t="str">
        <f>'Input - RCAControl (Admin)'!AC74</f>
        <v>NULL</v>
      </c>
      <c r="AD74" s="123" t="str">
        <f>'Input - RCAControl (Admin)'!AD74</f>
        <v>NULL</v>
      </c>
      <c r="AE74" s="123" t="str">
        <f>'Input - RCAControl (Admin)'!AE74</f>
        <v>NULL</v>
      </c>
      <c r="AF74" s="123" t="str">
        <f>'Input - RCAControl (Admin)'!AF74</f>
        <v>NULL</v>
      </c>
      <c r="AG74" s="123" t="str">
        <f>'Input - RCAControl (Admin)'!AG74</f>
        <v>NULL</v>
      </c>
      <c r="AH74" s="123" t="str">
        <f>'Input - RCAControl (Admin)'!AH74</f>
        <v>NULL</v>
      </c>
      <c r="AI74" s="123" t="str">
        <f>'Input - RCAControl (Admin)'!AI74</f>
        <v>NULL</v>
      </c>
      <c r="AJ74" s="123" t="str">
        <f>'Input - RCAControl (Admin)'!AJ74</f>
        <v>NULL</v>
      </c>
      <c r="AK74" s="123" t="str">
        <f>'Input - RCAControl (Admin)'!AK74</f>
        <v>NULL</v>
      </c>
      <c r="AL74" s="123" t="str">
        <f>'Input - RCAControl (Admin)'!AL74</f>
        <v>NULL</v>
      </c>
      <c r="AM74" s="123" t="str">
        <f>'Input - RCAControl (Admin)'!AM74</f>
        <v>NULL</v>
      </c>
      <c r="AN74" s="123" t="str">
        <f>'Input - RCAControl (Admin)'!AN74</f>
        <v>NULL</v>
      </c>
      <c r="AO74" s="123" t="str">
        <f>'Input - RCAControl (Admin)'!AO74</f>
        <v>NULL</v>
      </c>
      <c r="AP74" s="123" t="str">
        <f>'Input - RCAControl (Admin)'!AP74</f>
        <v>NULL</v>
      </c>
      <c r="AQ74" s="123" t="str">
        <f>'Input - RCAControl (Admin)'!AQ74</f>
        <v>NULL</v>
      </c>
      <c r="AR74" s="31"/>
      <c r="AS74" s="122" t="e" cm="1">
        <f t="array" ref="AS74">IF(MAX(VALUE(MID(IF(G74:AQ74= I_RCAScoring_NULL_REF,"0;0;0;0;0",G74:AQ74),1+ 2*(C_RCA_RiskScores-1),1)))=0,"No bands",MAX(VALUE(MID(IF(G74:AQ74= I_RCAScoring_NULL_REF,"0;0;0;0;0",G74:AQ74),1+ 2*(C_RCA_RiskScores-1),1))))</f>
        <v>#VALUE!</v>
      </c>
      <c r="AT74" s="122" t="str">
        <f t="shared" si="4"/>
        <v>No band selected</v>
      </c>
      <c r="AU74" s="6"/>
      <c r="AV74" s="38"/>
      <c r="AW74" s="6"/>
      <c r="AX74" s="412"/>
    </row>
    <row r="75" spans="1:50" ht="30" customHeight="1" x14ac:dyDescent="0.35">
      <c r="A75" s="48"/>
      <c r="B75" s="31"/>
      <c r="C75" s="465">
        <f t="shared" si="3"/>
        <v>65</v>
      </c>
      <c r="D75" s="122" t="str" cm="1">
        <f t="array" ref="D75">IF(ISERROR(INDEX(I_LoE_Hierachy_L1Name,_xlfn.XMATCH(E75,I_LoE_Hierachy_L2Name,0))),"",INDEX(I_LoE_Hierachy_L1Name,_xlfn.XMATCH(E75,I_LoE_Hierachy_L2Name,0)))</f>
        <v>Is tender documentation suitably mature in relation to the programme schedule for market engagement?</v>
      </c>
      <c r="E75" s="122" t="str">
        <v xml:space="preserve">Is there evidence that appropriate Procurement Regulations are being adopted? </v>
      </c>
      <c r="F75" s="31"/>
      <c r="G75" s="123" t="str">
        <f>'Input - RCAControl (Admin)'!G75</f>
        <v>NULL</v>
      </c>
      <c r="H75" s="123" t="str">
        <f>'Input - RCAControl (Admin)'!H75</f>
        <v>NULL</v>
      </c>
      <c r="I75" s="123" t="str">
        <f>'Input - RCAControl (Admin)'!I75</f>
        <v>NULL</v>
      </c>
      <c r="J75" s="123" t="str">
        <f>'Input - RCAControl (Admin)'!J75</f>
        <v>NULL</v>
      </c>
      <c r="K75" s="123" t="str">
        <f>'Input - RCAControl (Admin)'!K75</f>
        <v>NULL</v>
      </c>
      <c r="L75" s="123" t="str">
        <f>'Input - RCAControl (Admin)'!L75</f>
        <v>NULL</v>
      </c>
      <c r="M75" s="123" t="str">
        <f>'Input - RCAControl (Admin)'!M75</f>
        <v>NULL</v>
      </c>
      <c r="N75" s="123" t="str">
        <f>'Input - RCAControl (Admin)'!N75</f>
        <v>NULL</v>
      </c>
      <c r="O75" s="123" t="str">
        <f>'Input - RCAControl (Admin)'!O75</f>
        <v>NULL</v>
      </c>
      <c r="P75" s="123" t="str">
        <f>'Input - RCAControl (Admin)'!P75</f>
        <v>NULL</v>
      </c>
      <c r="Q75" s="123" t="str">
        <f>'Input - RCAControl (Admin)'!Q75</f>
        <v>1;1;2;3;3</v>
      </c>
      <c r="R75" s="123" t="str">
        <f>'Input - RCAControl (Admin)'!R75</f>
        <v>1;1;2;3;3</v>
      </c>
      <c r="S75" s="123" t="str">
        <f>'Input - RCAControl (Admin)'!S75</f>
        <v>NULL</v>
      </c>
      <c r="T75" s="123" t="str">
        <f>'Input - RCAControl (Admin)'!T75</f>
        <v>NULL</v>
      </c>
      <c r="U75" s="123" t="str">
        <f>'Input - RCAControl (Admin)'!U75</f>
        <v>NULL</v>
      </c>
      <c r="V75" s="123" t="str">
        <f>'Input - RCAControl (Admin)'!V75</f>
        <v>NULL</v>
      </c>
      <c r="W75" s="123" t="str">
        <f>'Input - RCAControl (Admin)'!W75</f>
        <v>NULL</v>
      </c>
      <c r="X75" s="123" t="str">
        <f>'Input - RCAControl (Admin)'!X75</f>
        <v>NULL</v>
      </c>
      <c r="Y75" s="123" t="str">
        <f>'Input - RCAControl (Admin)'!Y75</f>
        <v>NULL</v>
      </c>
      <c r="Z75" s="123" t="str">
        <f>'Input - RCAControl (Admin)'!Z75</f>
        <v>NULL</v>
      </c>
      <c r="AA75" s="123" t="str">
        <f>'Input - RCAControl (Admin)'!AA75</f>
        <v>NULL</v>
      </c>
      <c r="AB75" s="123" t="str">
        <f>'Input - RCAControl (Admin)'!AB75</f>
        <v>NULL</v>
      </c>
      <c r="AC75" s="123" t="str">
        <f>'Input - RCAControl (Admin)'!AC75</f>
        <v>NULL</v>
      </c>
      <c r="AD75" s="123" t="str">
        <f>'Input - RCAControl (Admin)'!AD75</f>
        <v>NULL</v>
      </c>
      <c r="AE75" s="123" t="str">
        <f>'Input - RCAControl (Admin)'!AE75</f>
        <v>NULL</v>
      </c>
      <c r="AF75" s="123" t="str">
        <f>'Input - RCAControl (Admin)'!AF75</f>
        <v>NULL</v>
      </c>
      <c r="AG75" s="123" t="str">
        <f>'Input - RCAControl (Admin)'!AG75</f>
        <v>NULL</v>
      </c>
      <c r="AH75" s="123" t="str">
        <f>'Input - RCAControl (Admin)'!AH75</f>
        <v>NULL</v>
      </c>
      <c r="AI75" s="123" t="str">
        <f>'Input - RCAControl (Admin)'!AI75</f>
        <v>NULL</v>
      </c>
      <c r="AJ75" s="123" t="str">
        <f>'Input - RCAControl (Admin)'!AJ75</f>
        <v>NULL</v>
      </c>
      <c r="AK75" s="123" t="str">
        <f>'Input - RCAControl (Admin)'!AK75</f>
        <v>NULL</v>
      </c>
      <c r="AL75" s="123" t="str">
        <f>'Input - RCAControl (Admin)'!AL75</f>
        <v>NULL</v>
      </c>
      <c r="AM75" s="123" t="str">
        <f>'Input - RCAControl (Admin)'!AM75</f>
        <v>NULL</v>
      </c>
      <c r="AN75" s="123" t="str">
        <f>'Input - RCAControl (Admin)'!AN75</f>
        <v>NULL</v>
      </c>
      <c r="AO75" s="123" t="str">
        <f>'Input - RCAControl (Admin)'!AO75</f>
        <v>NULL</v>
      </c>
      <c r="AP75" s="123" t="str">
        <f>'Input - RCAControl (Admin)'!AP75</f>
        <v>NULL</v>
      </c>
      <c r="AQ75" s="123" t="str">
        <f>'Input - RCAControl (Admin)'!AQ75</f>
        <v>NULL</v>
      </c>
      <c r="AR75" s="31"/>
      <c r="AS75" s="122" t="e" cm="1">
        <f t="array" ref="AS75">IF(MAX(VALUE(MID(IF(G75:AQ75= I_RCAScoring_NULL_REF,"0;0;0;0;0",G75:AQ75),1+ 2*(C_RCA_RiskScores-1),1)))=0,"No bands",MAX(VALUE(MID(IF(G75:AQ75= I_RCAScoring_NULL_REF,"0;0;0;0;0",G75:AQ75),1+ 2*(C_RCA_RiskScores-1),1))))</f>
        <v>#VALUE!</v>
      </c>
      <c r="AT75" s="122" t="str">
        <f t="shared" ref="AT75:AT106" si="5">IF(ISERROR(INDEX(Assurance_Band_Names,MATCH(AS75,Assurance_Band_Levels,0))),  "No band selected",INDEX(Assurance_Band_Names,MATCH(AS75,Assurance_Band_Levels,0)))</f>
        <v>No band selected</v>
      </c>
      <c r="AU75" s="6"/>
      <c r="AV75" s="38"/>
      <c r="AW75" s="6"/>
      <c r="AX75" s="412"/>
    </row>
    <row r="76" spans="1:50" ht="30" customHeight="1" x14ac:dyDescent="0.35">
      <c r="A76" s="48"/>
      <c r="B76" s="31"/>
      <c r="C76" s="465">
        <f t="shared" si="3"/>
        <v>66</v>
      </c>
      <c r="D76" s="122" t="str" cm="1">
        <f t="array" ref="D76">IF(ISERROR(INDEX(I_LoE_Hierachy_L1Name,_xlfn.XMATCH(E76,I_LoE_Hierachy_L2Name,0))),"",INDEX(I_LoE_Hierachy_L1Name,_xlfn.XMATCH(E76,I_LoE_Hierachy_L2Name,0)))</f>
        <v>Is tender documentation suitably mature in relation to the programme schedule for market engagement?</v>
      </c>
      <c r="E76" s="122" t="str">
        <v>Is there evidence of commercial "Playbooks" relevant to the programme being followed?</v>
      </c>
      <c r="F76" s="31"/>
      <c r="G76" s="123" t="str">
        <f>'Input - RCAControl (Admin)'!G76</f>
        <v>NULL</v>
      </c>
      <c r="H76" s="123" t="str">
        <f>'Input - RCAControl (Admin)'!H76</f>
        <v>NULL</v>
      </c>
      <c r="I76" s="123" t="str">
        <f>'Input - RCAControl (Admin)'!I76</f>
        <v>NULL</v>
      </c>
      <c r="J76" s="123" t="str">
        <f>'Input - RCAControl (Admin)'!J76</f>
        <v>NULL</v>
      </c>
      <c r="K76" s="123" t="str">
        <f>'Input - RCAControl (Admin)'!K76</f>
        <v>NULL</v>
      </c>
      <c r="L76" s="123" t="str">
        <f>'Input - RCAControl (Admin)'!L76</f>
        <v>NULL</v>
      </c>
      <c r="M76" s="123" t="str">
        <f>'Input - RCAControl (Admin)'!M76</f>
        <v>NULL</v>
      </c>
      <c r="N76" s="123" t="str">
        <f>'Input - RCAControl (Admin)'!N76</f>
        <v>NULL</v>
      </c>
      <c r="O76" s="123" t="str">
        <f>'Input - RCAControl (Admin)'!O76</f>
        <v>NULL</v>
      </c>
      <c r="P76" s="123" t="str">
        <f>'Input - RCAControl (Admin)'!P76</f>
        <v>NULL</v>
      </c>
      <c r="Q76" s="123" t="str">
        <f>'Input - RCAControl (Admin)'!Q76</f>
        <v>1;1;2;3;3</v>
      </c>
      <c r="R76" s="123" t="str">
        <f>'Input - RCAControl (Admin)'!R76</f>
        <v>1;1;2;3;3</v>
      </c>
      <c r="S76" s="123" t="str">
        <f>'Input - RCAControl (Admin)'!S76</f>
        <v>NULL</v>
      </c>
      <c r="T76" s="123" t="str">
        <f>'Input - RCAControl (Admin)'!T76</f>
        <v>NULL</v>
      </c>
      <c r="U76" s="123" t="str">
        <f>'Input - RCAControl (Admin)'!U76</f>
        <v>NULL</v>
      </c>
      <c r="V76" s="123" t="str">
        <f>'Input - RCAControl (Admin)'!V76</f>
        <v>NULL</v>
      </c>
      <c r="W76" s="123" t="str">
        <f>'Input - RCAControl (Admin)'!W76</f>
        <v>NULL</v>
      </c>
      <c r="X76" s="123" t="str">
        <f>'Input - RCAControl (Admin)'!X76</f>
        <v>NULL</v>
      </c>
      <c r="Y76" s="123" t="str">
        <f>'Input - RCAControl (Admin)'!Y76</f>
        <v>NULL</v>
      </c>
      <c r="Z76" s="123" t="str">
        <f>'Input - RCAControl (Admin)'!Z76</f>
        <v>NULL</v>
      </c>
      <c r="AA76" s="123" t="str">
        <f>'Input - RCAControl (Admin)'!AA76</f>
        <v>NULL</v>
      </c>
      <c r="AB76" s="123" t="str">
        <f>'Input - RCAControl (Admin)'!AB76</f>
        <v>NULL</v>
      </c>
      <c r="AC76" s="123" t="str">
        <f>'Input - RCAControl (Admin)'!AC76</f>
        <v>NULL</v>
      </c>
      <c r="AD76" s="123" t="str">
        <f>'Input - RCAControl (Admin)'!AD76</f>
        <v>NULL</v>
      </c>
      <c r="AE76" s="123" t="str">
        <f>'Input - RCAControl (Admin)'!AE76</f>
        <v>NULL</v>
      </c>
      <c r="AF76" s="123" t="str">
        <f>'Input - RCAControl (Admin)'!AF76</f>
        <v>NULL</v>
      </c>
      <c r="AG76" s="123" t="str">
        <f>'Input - RCAControl (Admin)'!AG76</f>
        <v>NULL</v>
      </c>
      <c r="AH76" s="123" t="str">
        <f>'Input - RCAControl (Admin)'!AH76</f>
        <v>NULL</v>
      </c>
      <c r="AI76" s="123" t="str">
        <f>'Input - RCAControl (Admin)'!AI76</f>
        <v>NULL</v>
      </c>
      <c r="AJ76" s="123" t="str">
        <f>'Input - RCAControl (Admin)'!AJ76</f>
        <v>NULL</v>
      </c>
      <c r="AK76" s="123" t="str">
        <f>'Input - RCAControl (Admin)'!AK76</f>
        <v>NULL</v>
      </c>
      <c r="AL76" s="123" t="str">
        <f>'Input - RCAControl (Admin)'!AL76</f>
        <v>NULL</v>
      </c>
      <c r="AM76" s="123" t="str">
        <f>'Input - RCAControl (Admin)'!AM76</f>
        <v>NULL</v>
      </c>
      <c r="AN76" s="123" t="str">
        <f>'Input - RCAControl (Admin)'!AN76</f>
        <v>NULL</v>
      </c>
      <c r="AO76" s="123" t="str">
        <f>'Input - RCAControl (Admin)'!AO76</f>
        <v>NULL</v>
      </c>
      <c r="AP76" s="123" t="str">
        <f>'Input - RCAControl (Admin)'!AP76</f>
        <v>NULL</v>
      </c>
      <c r="AQ76" s="123" t="str">
        <f>'Input - RCAControl (Admin)'!AQ76</f>
        <v>NULL</v>
      </c>
      <c r="AR76" s="31"/>
      <c r="AS76" s="122" t="e" cm="1">
        <f t="array" ref="AS76">IF(MAX(VALUE(MID(IF(G76:AQ76= I_RCAScoring_NULL_REF,"0;0;0;0;0",G76:AQ76),1+ 2*(C_RCA_RiskScores-1),1)))=0,"No bands",MAX(VALUE(MID(IF(G76:AQ76= I_RCAScoring_NULL_REF,"0;0;0;0;0",G76:AQ76),1+ 2*(C_RCA_RiskScores-1),1))))</f>
        <v>#VALUE!</v>
      </c>
      <c r="AT76" s="122" t="str">
        <f t="shared" si="5"/>
        <v>No band selected</v>
      </c>
      <c r="AU76" s="6"/>
      <c r="AV76" s="38"/>
      <c r="AW76" s="6"/>
      <c r="AX76" s="412"/>
    </row>
    <row r="77" spans="1:50" ht="30" customHeight="1" x14ac:dyDescent="0.35">
      <c r="A77" s="48"/>
      <c r="B77" s="31"/>
      <c r="C77" s="465">
        <f t="shared" ref="C77:C140" si="6">C76+1</f>
        <v>67</v>
      </c>
      <c r="D77" s="122" t="str" cm="1">
        <f t="array" ref="D77">IF(ISERROR(INDEX(I_LoE_Hierachy_L1Name,_xlfn.XMATCH(E77,I_LoE_Hierachy_L2Name,0))),"",INDEX(I_LoE_Hierachy_L1Name,_xlfn.XMATCH(E77,I_LoE_Hierachy_L2Name,0)))</f>
        <v>Is there evidence of appropriate Negotiation and Tender Evaluation having been completed?</v>
      </c>
      <c r="E77" s="122" t="str">
        <v>Is there evidence that the negotiation team has secured the deal as set out in the negotiation strategy?</v>
      </c>
      <c r="F77" s="31"/>
      <c r="G77" s="123" t="str">
        <f>'Input - RCAControl (Admin)'!G77</f>
        <v>NULL</v>
      </c>
      <c r="H77" s="123" t="str">
        <f>'Input - RCAControl (Admin)'!H77</f>
        <v>NULL</v>
      </c>
      <c r="I77" s="123" t="str">
        <f>'Input - RCAControl (Admin)'!I77</f>
        <v>NULL</v>
      </c>
      <c r="J77" s="123" t="str">
        <f>'Input - RCAControl (Admin)'!J77</f>
        <v>NULL</v>
      </c>
      <c r="K77" s="123" t="str">
        <f>'Input - RCAControl (Admin)'!K77</f>
        <v>NULL</v>
      </c>
      <c r="L77" s="123" t="str">
        <f>'Input - RCAControl (Admin)'!L77</f>
        <v>NULL</v>
      </c>
      <c r="M77" s="123" t="str">
        <f>'Input - RCAControl (Admin)'!M77</f>
        <v>NULL</v>
      </c>
      <c r="N77" s="123" t="str">
        <f>'Input - RCAControl (Admin)'!N77</f>
        <v>NULL</v>
      </c>
      <c r="O77" s="123" t="str">
        <f>'Input - RCAControl (Admin)'!O77</f>
        <v>NULL</v>
      </c>
      <c r="P77" s="123" t="str">
        <f>'Input - RCAControl (Admin)'!P77</f>
        <v>NULL</v>
      </c>
      <c r="Q77" s="123" t="str">
        <f>'Input - RCAControl (Admin)'!Q77</f>
        <v>NULL</v>
      </c>
      <c r="R77" s="123" t="str">
        <f>'Input - RCAControl (Admin)'!R77</f>
        <v>NULL</v>
      </c>
      <c r="S77" s="123" t="str">
        <f>'Input - RCAControl (Admin)'!S77</f>
        <v>NULL</v>
      </c>
      <c r="T77" s="123" t="str">
        <f>'Input - RCAControl (Admin)'!T77</f>
        <v>NULL</v>
      </c>
      <c r="U77" s="123" t="str">
        <f>'Input - RCAControl (Admin)'!U77</f>
        <v>NULL</v>
      </c>
      <c r="V77" s="123" t="str">
        <f>'Input - RCAControl (Admin)'!V77</f>
        <v>NULL</v>
      </c>
      <c r="W77" s="123" t="str">
        <f>'Input - RCAControl (Admin)'!W77</f>
        <v>1;2;3;3;3</v>
      </c>
      <c r="X77" s="123" t="str">
        <f>'Input - RCAControl (Admin)'!X77</f>
        <v>NULL</v>
      </c>
      <c r="Y77" s="123" t="str">
        <f>'Input - RCAControl (Admin)'!Y77</f>
        <v>1;2;3;3;3</v>
      </c>
      <c r="Z77" s="123" t="str">
        <f>'Input - RCAControl (Admin)'!Z77</f>
        <v>NULL</v>
      </c>
      <c r="AA77" s="123" t="str">
        <f>'Input - RCAControl (Admin)'!AA77</f>
        <v>NULL</v>
      </c>
      <c r="AB77" s="123" t="str">
        <f>'Input - RCAControl (Admin)'!AB77</f>
        <v>NULL</v>
      </c>
      <c r="AC77" s="123" t="str">
        <f>'Input - RCAControl (Admin)'!AC77</f>
        <v>NULL</v>
      </c>
      <c r="AD77" s="123" t="str">
        <f>'Input - RCAControl (Admin)'!AD77</f>
        <v>NULL</v>
      </c>
      <c r="AE77" s="123" t="str">
        <f>'Input - RCAControl (Admin)'!AE77</f>
        <v>NULL</v>
      </c>
      <c r="AF77" s="123" t="str">
        <f>'Input - RCAControl (Admin)'!AF77</f>
        <v>NULL</v>
      </c>
      <c r="AG77" s="123" t="str">
        <f>'Input - RCAControl (Admin)'!AG77</f>
        <v>NULL</v>
      </c>
      <c r="AH77" s="123" t="str">
        <f>'Input - RCAControl (Admin)'!AH77</f>
        <v>NULL</v>
      </c>
      <c r="AI77" s="123" t="str">
        <f>'Input - RCAControl (Admin)'!AI77</f>
        <v>NULL</v>
      </c>
      <c r="AJ77" s="123" t="str">
        <f>'Input - RCAControl (Admin)'!AJ77</f>
        <v>NULL</v>
      </c>
      <c r="AK77" s="123" t="str">
        <f>'Input - RCAControl (Admin)'!AK77</f>
        <v>NULL</v>
      </c>
      <c r="AL77" s="123" t="str">
        <f>'Input - RCAControl (Admin)'!AL77</f>
        <v>NULL</v>
      </c>
      <c r="AM77" s="123" t="str">
        <f>'Input - RCAControl (Admin)'!AM77</f>
        <v>NULL</v>
      </c>
      <c r="AN77" s="123" t="str">
        <f>'Input - RCAControl (Admin)'!AN77</f>
        <v>NULL</v>
      </c>
      <c r="AO77" s="123" t="str">
        <f>'Input - RCAControl (Admin)'!AO77</f>
        <v>NULL</v>
      </c>
      <c r="AP77" s="123" t="str">
        <f>'Input - RCAControl (Admin)'!AP77</f>
        <v>NULL</v>
      </c>
      <c r="AQ77" s="123" t="str">
        <f>'Input - RCAControl (Admin)'!AQ77</f>
        <v>NULL</v>
      </c>
      <c r="AR77" s="31"/>
      <c r="AS77" s="122" t="e" cm="1">
        <f t="array" ref="AS77">IF(MAX(VALUE(MID(IF(G77:AQ77= I_RCAScoring_NULL_REF,"0;0;0;0;0",G77:AQ77),1+ 2*(C_RCA_RiskScores-1),1)))=0,"No bands",MAX(VALUE(MID(IF(G77:AQ77= I_RCAScoring_NULL_REF,"0;0;0;0;0",G77:AQ77),1+ 2*(C_RCA_RiskScores-1),1))))</f>
        <v>#VALUE!</v>
      </c>
      <c r="AT77" s="122" t="str">
        <f t="shared" si="5"/>
        <v>No band selected</v>
      </c>
      <c r="AU77" s="6"/>
      <c r="AV77" s="38"/>
      <c r="AW77" s="6"/>
      <c r="AX77" s="412"/>
    </row>
    <row r="78" spans="1:50" ht="30" customHeight="1" x14ac:dyDescent="0.35">
      <c r="A78" s="48"/>
      <c r="B78" s="31"/>
      <c r="C78" s="465">
        <f t="shared" si="6"/>
        <v>68</v>
      </c>
      <c r="D78" s="122" t="str" cm="1">
        <f t="array" ref="D78">IF(ISERROR(INDEX(I_LoE_Hierachy_L1Name,_xlfn.XMATCH(E78,I_LoE_Hierachy_L2Name,0))),"",INDEX(I_LoE_Hierachy_L1Name,_xlfn.XMATCH(E78,I_LoE_Hierachy_L2Name,0)))</f>
        <v>Is there evidence of appropriate Negotiation and Tender Evaluation having been completed?</v>
      </c>
      <c r="E78" s="122" t="str">
        <v>Is there evidence that the Moderation Panel has assessed whether the tender evaluation process set out in the advert has been followed? Is the language used in the evaluation and moderation consistent with that set out in the tender documentation?</v>
      </c>
      <c r="F78" s="31"/>
      <c r="G78" s="123" t="str">
        <f>'Input - RCAControl (Admin)'!G78</f>
        <v>NULL</v>
      </c>
      <c r="H78" s="123" t="str">
        <f>'Input - RCAControl (Admin)'!H78</f>
        <v>NULL</v>
      </c>
      <c r="I78" s="123" t="str">
        <f>'Input - RCAControl (Admin)'!I78</f>
        <v>NULL</v>
      </c>
      <c r="J78" s="123" t="str">
        <f>'Input - RCAControl (Admin)'!J78</f>
        <v>NULL</v>
      </c>
      <c r="K78" s="123" t="str">
        <f>'Input - RCAControl (Admin)'!K78</f>
        <v>NULL</v>
      </c>
      <c r="L78" s="123" t="str">
        <f>'Input - RCAControl (Admin)'!L78</f>
        <v>NULL</v>
      </c>
      <c r="M78" s="123" t="str">
        <f>'Input - RCAControl (Admin)'!M78</f>
        <v>NULL</v>
      </c>
      <c r="N78" s="123" t="str">
        <f>'Input - RCAControl (Admin)'!N78</f>
        <v>NULL</v>
      </c>
      <c r="O78" s="123" t="str">
        <f>'Input - RCAControl (Admin)'!O78</f>
        <v>NULL</v>
      </c>
      <c r="P78" s="123" t="str">
        <f>'Input - RCAControl (Admin)'!P78</f>
        <v>NULL</v>
      </c>
      <c r="Q78" s="123" t="str">
        <f>'Input - RCAControl (Admin)'!Q78</f>
        <v>NULL</v>
      </c>
      <c r="R78" s="123" t="str">
        <f>'Input - RCAControl (Admin)'!R78</f>
        <v>NULL</v>
      </c>
      <c r="S78" s="123" t="str">
        <f>'Input - RCAControl (Admin)'!S78</f>
        <v>NULL</v>
      </c>
      <c r="T78" s="123" t="str">
        <f>'Input - RCAControl (Admin)'!T78</f>
        <v>NULL</v>
      </c>
      <c r="U78" s="123" t="str">
        <f>'Input - RCAControl (Admin)'!U78</f>
        <v>NULL</v>
      </c>
      <c r="V78" s="123" t="str">
        <f>'Input - RCAControl (Admin)'!V78</f>
        <v>NULL</v>
      </c>
      <c r="W78" s="123" t="str">
        <f>'Input - RCAControl (Admin)'!W78</f>
        <v>1;2;3;3;3</v>
      </c>
      <c r="X78" s="123" t="str">
        <f>'Input - RCAControl (Admin)'!X78</f>
        <v>NULL</v>
      </c>
      <c r="Y78" s="123" t="str">
        <f>'Input - RCAControl (Admin)'!Y78</f>
        <v>1;2;3;3;3</v>
      </c>
      <c r="Z78" s="123" t="str">
        <f>'Input - RCAControl (Admin)'!Z78</f>
        <v>NULL</v>
      </c>
      <c r="AA78" s="123" t="str">
        <f>'Input - RCAControl (Admin)'!AA78</f>
        <v>NULL</v>
      </c>
      <c r="AB78" s="123" t="str">
        <f>'Input - RCAControl (Admin)'!AB78</f>
        <v>NULL</v>
      </c>
      <c r="AC78" s="123" t="str">
        <f>'Input - RCAControl (Admin)'!AC78</f>
        <v>NULL</v>
      </c>
      <c r="AD78" s="123" t="str">
        <f>'Input - RCAControl (Admin)'!AD78</f>
        <v>NULL</v>
      </c>
      <c r="AE78" s="123" t="str">
        <f>'Input - RCAControl (Admin)'!AE78</f>
        <v>NULL</v>
      </c>
      <c r="AF78" s="123" t="str">
        <f>'Input - RCAControl (Admin)'!AF78</f>
        <v>NULL</v>
      </c>
      <c r="AG78" s="123" t="str">
        <f>'Input - RCAControl (Admin)'!AG78</f>
        <v>NULL</v>
      </c>
      <c r="AH78" s="123" t="str">
        <f>'Input - RCAControl (Admin)'!AH78</f>
        <v>NULL</v>
      </c>
      <c r="AI78" s="123" t="str">
        <f>'Input - RCAControl (Admin)'!AI78</f>
        <v>NULL</v>
      </c>
      <c r="AJ78" s="123" t="str">
        <f>'Input - RCAControl (Admin)'!AJ78</f>
        <v>NULL</v>
      </c>
      <c r="AK78" s="123" t="str">
        <f>'Input - RCAControl (Admin)'!AK78</f>
        <v>NULL</v>
      </c>
      <c r="AL78" s="123" t="str">
        <f>'Input - RCAControl (Admin)'!AL78</f>
        <v>NULL</v>
      </c>
      <c r="AM78" s="123" t="str">
        <f>'Input - RCAControl (Admin)'!AM78</f>
        <v>NULL</v>
      </c>
      <c r="AN78" s="123" t="str">
        <f>'Input - RCAControl (Admin)'!AN78</f>
        <v>NULL</v>
      </c>
      <c r="AO78" s="123" t="str">
        <f>'Input - RCAControl (Admin)'!AO78</f>
        <v>NULL</v>
      </c>
      <c r="AP78" s="123" t="str">
        <f>'Input - RCAControl (Admin)'!AP78</f>
        <v>NULL</v>
      </c>
      <c r="AQ78" s="123" t="str">
        <f>'Input - RCAControl (Admin)'!AQ78</f>
        <v>NULL</v>
      </c>
      <c r="AR78" s="31"/>
      <c r="AS78" s="122" t="e" cm="1">
        <f t="array" ref="AS78">IF(MAX(VALUE(MID(IF(G78:AQ78= I_RCAScoring_NULL_REF,"0;0;0;0;0",G78:AQ78),1+ 2*(C_RCA_RiskScores-1),1)))=0,"No bands",MAX(VALUE(MID(IF(G78:AQ78= I_RCAScoring_NULL_REF,"0;0;0;0;0",G78:AQ78),1+ 2*(C_RCA_RiskScores-1),1))))</f>
        <v>#VALUE!</v>
      </c>
      <c r="AT78" s="122" t="str">
        <f t="shared" si="5"/>
        <v>No band selected</v>
      </c>
      <c r="AU78" s="6"/>
      <c r="AV78" s="38"/>
      <c r="AW78" s="6"/>
      <c r="AX78" s="412"/>
    </row>
    <row r="79" spans="1:50" ht="30" customHeight="1" x14ac:dyDescent="0.35">
      <c r="A79" s="48"/>
      <c r="B79" s="31"/>
      <c r="C79" s="465">
        <f t="shared" si="6"/>
        <v>69</v>
      </c>
      <c r="D79" s="122" t="str" cm="1">
        <f t="array" ref="D79">IF(ISERROR(INDEX(I_LoE_Hierachy_L1Name,_xlfn.XMATCH(E79,I_LoE_Hierachy_L2Name,0))),"",INDEX(I_LoE_Hierachy_L1Name,_xlfn.XMATCH(E79,I_LoE_Hierachy_L2Name,0)))</f>
        <v>Is there evidence of appropriate Negotiation and Tender Evaluation having been completed?</v>
      </c>
      <c r="E79" s="122" t="str">
        <v>Is there evidence that the Tender Evaluation Report (TER) confirms that the preferred / selected supplier will provide the required deliverables and services in full?</v>
      </c>
      <c r="F79" s="31"/>
      <c r="G79" s="123" t="str">
        <f>'Input - RCAControl (Admin)'!G79</f>
        <v>NULL</v>
      </c>
      <c r="H79" s="123" t="str">
        <f>'Input - RCAControl (Admin)'!H79</f>
        <v>NULL</v>
      </c>
      <c r="I79" s="123" t="str">
        <f>'Input - RCAControl (Admin)'!I79</f>
        <v>NULL</v>
      </c>
      <c r="J79" s="123" t="str">
        <f>'Input - RCAControl (Admin)'!J79</f>
        <v>NULL</v>
      </c>
      <c r="K79" s="123" t="str">
        <f>'Input - RCAControl (Admin)'!K79</f>
        <v>NULL</v>
      </c>
      <c r="L79" s="123" t="str">
        <f>'Input - RCAControl (Admin)'!L79</f>
        <v>NULL</v>
      </c>
      <c r="M79" s="123" t="str">
        <f>'Input - RCAControl (Admin)'!M79</f>
        <v>NULL</v>
      </c>
      <c r="N79" s="123" t="str">
        <f>'Input - RCAControl (Admin)'!N79</f>
        <v>NULL</v>
      </c>
      <c r="O79" s="123" t="str">
        <f>'Input - RCAControl (Admin)'!O79</f>
        <v>NULL</v>
      </c>
      <c r="P79" s="123" t="str">
        <f>'Input - RCAControl (Admin)'!P79</f>
        <v>NULL</v>
      </c>
      <c r="Q79" s="123" t="str">
        <f>'Input - RCAControl (Admin)'!Q79</f>
        <v>NULL</v>
      </c>
      <c r="R79" s="123" t="str">
        <f>'Input - RCAControl (Admin)'!R79</f>
        <v>NULL</v>
      </c>
      <c r="S79" s="123" t="str">
        <f>'Input - RCAControl (Admin)'!S79</f>
        <v>NULL</v>
      </c>
      <c r="T79" s="123" t="str">
        <f>'Input - RCAControl (Admin)'!T79</f>
        <v>NULL</v>
      </c>
      <c r="U79" s="123" t="str">
        <f>'Input - RCAControl (Admin)'!U79</f>
        <v>NULL</v>
      </c>
      <c r="V79" s="123" t="str">
        <f>'Input - RCAControl (Admin)'!V79</f>
        <v>NULL</v>
      </c>
      <c r="W79" s="123" t="str">
        <f>'Input - RCAControl (Admin)'!W79</f>
        <v>1;2;3;3;3</v>
      </c>
      <c r="X79" s="123" t="str">
        <f>'Input - RCAControl (Admin)'!X79</f>
        <v>NULL</v>
      </c>
      <c r="Y79" s="123" t="str">
        <f>'Input - RCAControl (Admin)'!Y79</f>
        <v>1;2;3;3;3</v>
      </c>
      <c r="Z79" s="123" t="str">
        <f>'Input - RCAControl (Admin)'!Z79</f>
        <v>NULL</v>
      </c>
      <c r="AA79" s="123" t="str">
        <f>'Input - RCAControl (Admin)'!AA79</f>
        <v>NULL</v>
      </c>
      <c r="AB79" s="123" t="str">
        <f>'Input - RCAControl (Admin)'!AB79</f>
        <v>NULL</v>
      </c>
      <c r="AC79" s="123" t="str">
        <f>'Input - RCAControl (Admin)'!AC79</f>
        <v>NULL</v>
      </c>
      <c r="AD79" s="123" t="str">
        <f>'Input - RCAControl (Admin)'!AD79</f>
        <v>NULL</v>
      </c>
      <c r="AE79" s="123" t="str">
        <f>'Input - RCAControl (Admin)'!AE79</f>
        <v>NULL</v>
      </c>
      <c r="AF79" s="123" t="str">
        <f>'Input - RCAControl (Admin)'!AF79</f>
        <v>NULL</v>
      </c>
      <c r="AG79" s="123" t="str">
        <f>'Input - RCAControl (Admin)'!AG79</f>
        <v>NULL</v>
      </c>
      <c r="AH79" s="123" t="str">
        <f>'Input - RCAControl (Admin)'!AH79</f>
        <v>NULL</v>
      </c>
      <c r="AI79" s="123" t="str">
        <f>'Input - RCAControl (Admin)'!AI79</f>
        <v>NULL</v>
      </c>
      <c r="AJ79" s="123" t="str">
        <f>'Input - RCAControl (Admin)'!AJ79</f>
        <v>NULL</v>
      </c>
      <c r="AK79" s="123" t="str">
        <f>'Input - RCAControl (Admin)'!AK79</f>
        <v>NULL</v>
      </c>
      <c r="AL79" s="123" t="str">
        <f>'Input - RCAControl (Admin)'!AL79</f>
        <v>NULL</v>
      </c>
      <c r="AM79" s="123" t="str">
        <f>'Input - RCAControl (Admin)'!AM79</f>
        <v>NULL</v>
      </c>
      <c r="AN79" s="123" t="str">
        <f>'Input - RCAControl (Admin)'!AN79</f>
        <v>NULL</v>
      </c>
      <c r="AO79" s="123" t="str">
        <f>'Input - RCAControl (Admin)'!AO79</f>
        <v>NULL</v>
      </c>
      <c r="AP79" s="123" t="str">
        <f>'Input - RCAControl (Admin)'!AP79</f>
        <v>NULL</v>
      </c>
      <c r="AQ79" s="123" t="str">
        <f>'Input - RCAControl (Admin)'!AQ79</f>
        <v>NULL</v>
      </c>
      <c r="AR79" s="31"/>
      <c r="AS79" s="122" t="e" cm="1">
        <f t="array" ref="AS79">IF(MAX(VALUE(MID(IF(G79:AQ79= I_RCAScoring_NULL_REF,"0;0;0;0;0",G79:AQ79),1+ 2*(C_RCA_RiskScores-1),1)))=0,"No bands",MAX(VALUE(MID(IF(G79:AQ79= I_RCAScoring_NULL_REF,"0;0;0;0;0",G79:AQ79),1+ 2*(C_RCA_RiskScores-1),1))))</f>
        <v>#VALUE!</v>
      </c>
      <c r="AT79" s="122" t="str">
        <f t="shared" si="5"/>
        <v>No band selected</v>
      </c>
      <c r="AU79" s="6"/>
      <c r="AV79" s="38"/>
      <c r="AW79" s="6"/>
      <c r="AX79" s="412"/>
    </row>
    <row r="80" spans="1:50" ht="30" customHeight="1" x14ac:dyDescent="0.35">
      <c r="A80" s="48"/>
      <c r="B80" s="31"/>
      <c r="C80" s="465">
        <f t="shared" si="6"/>
        <v>70</v>
      </c>
      <c r="D80" s="122" t="str" cm="1">
        <f t="array" ref="D80">IF(ISERROR(INDEX(I_LoE_Hierachy_L1Name,_xlfn.XMATCH(E80,I_LoE_Hierachy_L2Name,0))),"",INDEX(I_LoE_Hierachy_L1Name,_xlfn.XMATCH(E80,I_LoE_Hierachy_L2Name,0)))</f>
        <v>Is there evidence of appropriate Negotiation and Tender Evaluation having been completed?</v>
      </c>
      <c r="E80" s="122" t="str">
        <v>Is there evidence that the Moderation Panel has assessed the risk of a legal challenge to the result of the tender assessment? Has the Moderation Panel considered the need for a legal review of the wording of the tender evaluation documentation?</v>
      </c>
      <c r="F80" s="31"/>
      <c r="G80" s="123" t="str">
        <f>'Input - RCAControl (Admin)'!G80</f>
        <v>NULL</v>
      </c>
      <c r="H80" s="123" t="str">
        <f>'Input - RCAControl (Admin)'!H80</f>
        <v>NULL</v>
      </c>
      <c r="I80" s="123" t="str">
        <f>'Input - RCAControl (Admin)'!I80</f>
        <v>NULL</v>
      </c>
      <c r="J80" s="123" t="str">
        <f>'Input - RCAControl (Admin)'!J80</f>
        <v>NULL</v>
      </c>
      <c r="K80" s="123" t="str">
        <f>'Input - RCAControl (Admin)'!K80</f>
        <v>NULL</v>
      </c>
      <c r="L80" s="123" t="str">
        <f>'Input - RCAControl (Admin)'!L80</f>
        <v>NULL</v>
      </c>
      <c r="M80" s="123" t="str">
        <f>'Input - RCAControl (Admin)'!M80</f>
        <v>NULL</v>
      </c>
      <c r="N80" s="123" t="str">
        <f>'Input - RCAControl (Admin)'!N80</f>
        <v>NULL</v>
      </c>
      <c r="O80" s="123" t="str">
        <f>'Input - RCAControl (Admin)'!O80</f>
        <v>NULL</v>
      </c>
      <c r="P80" s="123" t="str">
        <f>'Input - RCAControl (Admin)'!P80</f>
        <v>NULL</v>
      </c>
      <c r="Q80" s="123" t="str">
        <f>'Input - RCAControl (Admin)'!Q80</f>
        <v>NULL</v>
      </c>
      <c r="R80" s="123" t="str">
        <f>'Input - RCAControl (Admin)'!R80</f>
        <v>NULL</v>
      </c>
      <c r="S80" s="123" t="str">
        <f>'Input - RCAControl (Admin)'!S80</f>
        <v>NULL</v>
      </c>
      <c r="T80" s="123" t="str">
        <f>'Input - RCAControl (Admin)'!T80</f>
        <v>NULL</v>
      </c>
      <c r="U80" s="123" t="str">
        <f>'Input - RCAControl (Admin)'!U80</f>
        <v>NULL</v>
      </c>
      <c r="V80" s="123" t="str">
        <f>'Input - RCAControl (Admin)'!V80</f>
        <v>NULL</v>
      </c>
      <c r="W80" s="123" t="str">
        <f>'Input - RCAControl (Admin)'!W80</f>
        <v>1;2;3;3;3</v>
      </c>
      <c r="X80" s="123" t="str">
        <f>'Input - RCAControl (Admin)'!X80</f>
        <v>NULL</v>
      </c>
      <c r="Y80" s="123" t="str">
        <f>'Input - RCAControl (Admin)'!Y80</f>
        <v>1;2;3;3;3</v>
      </c>
      <c r="Z80" s="123" t="str">
        <f>'Input - RCAControl (Admin)'!Z80</f>
        <v>NULL</v>
      </c>
      <c r="AA80" s="123" t="str">
        <f>'Input - RCAControl (Admin)'!AA80</f>
        <v>NULL</v>
      </c>
      <c r="AB80" s="123" t="str">
        <f>'Input - RCAControl (Admin)'!AB80</f>
        <v>NULL</v>
      </c>
      <c r="AC80" s="123" t="str">
        <f>'Input - RCAControl (Admin)'!AC80</f>
        <v>NULL</v>
      </c>
      <c r="AD80" s="123" t="str">
        <f>'Input - RCAControl (Admin)'!AD80</f>
        <v>NULL</v>
      </c>
      <c r="AE80" s="123" t="str">
        <f>'Input - RCAControl (Admin)'!AE80</f>
        <v>NULL</v>
      </c>
      <c r="AF80" s="123" t="str">
        <f>'Input - RCAControl (Admin)'!AF80</f>
        <v>NULL</v>
      </c>
      <c r="AG80" s="123" t="str">
        <f>'Input - RCAControl (Admin)'!AG80</f>
        <v>NULL</v>
      </c>
      <c r="AH80" s="123" t="str">
        <f>'Input - RCAControl (Admin)'!AH80</f>
        <v>NULL</v>
      </c>
      <c r="AI80" s="123" t="str">
        <f>'Input - RCAControl (Admin)'!AI80</f>
        <v>NULL</v>
      </c>
      <c r="AJ80" s="123" t="str">
        <f>'Input - RCAControl (Admin)'!AJ80</f>
        <v>NULL</v>
      </c>
      <c r="AK80" s="123" t="str">
        <f>'Input - RCAControl (Admin)'!AK80</f>
        <v>NULL</v>
      </c>
      <c r="AL80" s="123" t="str">
        <f>'Input - RCAControl (Admin)'!AL80</f>
        <v>NULL</v>
      </c>
      <c r="AM80" s="123" t="str">
        <f>'Input - RCAControl (Admin)'!AM80</f>
        <v>NULL</v>
      </c>
      <c r="AN80" s="123" t="str">
        <f>'Input - RCAControl (Admin)'!AN80</f>
        <v>NULL</v>
      </c>
      <c r="AO80" s="123" t="str">
        <f>'Input - RCAControl (Admin)'!AO80</f>
        <v>NULL</v>
      </c>
      <c r="AP80" s="123" t="str">
        <f>'Input - RCAControl (Admin)'!AP80</f>
        <v>NULL</v>
      </c>
      <c r="AQ80" s="123" t="str">
        <f>'Input - RCAControl (Admin)'!AQ80</f>
        <v>NULL</v>
      </c>
      <c r="AR80" s="31"/>
      <c r="AS80" s="122" t="e" cm="1">
        <f t="array" ref="AS80">IF(MAX(VALUE(MID(IF(G80:AQ80= I_RCAScoring_NULL_REF,"0;0;0;0;0",G80:AQ80),1+ 2*(C_RCA_RiskScores-1),1)))=0,"No bands",MAX(VALUE(MID(IF(G80:AQ80= I_RCAScoring_NULL_REF,"0;0;0;0;0",G80:AQ80),1+ 2*(C_RCA_RiskScores-1),1))))</f>
        <v>#VALUE!</v>
      </c>
      <c r="AT80" s="122" t="str">
        <f t="shared" si="5"/>
        <v>No band selected</v>
      </c>
      <c r="AU80" s="6"/>
      <c r="AV80" s="38"/>
      <c r="AW80" s="6"/>
      <c r="AX80" s="412"/>
    </row>
    <row r="81" spans="1:50" ht="30" customHeight="1" x14ac:dyDescent="0.35">
      <c r="A81" s="48"/>
      <c r="B81" s="31"/>
      <c r="C81" s="465">
        <f t="shared" si="6"/>
        <v>71</v>
      </c>
      <c r="D81" s="122" t="str" cm="1">
        <f t="array" ref="D81">IF(ISERROR(INDEX(I_LoE_Hierachy_L1Name,_xlfn.XMATCH(E81,I_LoE_Hierachy_L2Name,0))),"",INDEX(I_LoE_Hierachy_L1Name,_xlfn.XMATCH(E81,I_LoE_Hierachy_L2Name,0)))</f>
        <v>Is there evidence that appropriate Cabinet Office Spend Controls and processes are being followed?</v>
      </c>
      <c r="E81" s="122" t="str">
        <v>Is there evidence that suitable consideration is being given to Cabinet Office Spend Controls?</v>
      </c>
      <c r="F81" s="31"/>
      <c r="G81" s="123" t="str">
        <f>'Input - RCAControl (Admin)'!G81</f>
        <v>NULL</v>
      </c>
      <c r="H81" s="123" t="str">
        <f>'Input - RCAControl (Admin)'!H81</f>
        <v>NULL</v>
      </c>
      <c r="I81" s="123" t="str">
        <f>'Input - RCAControl (Admin)'!I81</f>
        <v>NULL</v>
      </c>
      <c r="J81" s="123" t="str">
        <f>'Input - RCAControl (Admin)'!J81</f>
        <v>NULL</v>
      </c>
      <c r="K81" s="123" t="str">
        <f>'Input - RCAControl (Admin)'!K81</f>
        <v>NULL</v>
      </c>
      <c r="L81" s="123" t="str">
        <f>'Input - RCAControl (Admin)'!L81</f>
        <v>NULL</v>
      </c>
      <c r="M81" s="123" t="str">
        <f>'Input - RCAControl (Admin)'!M81</f>
        <v>NULL</v>
      </c>
      <c r="N81" s="123" t="str">
        <f>'Input - RCAControl (Admin)'!N81</f>
        <v>NULL</v>
      </c>
      <c r="O81" s="123" t="str">
        <f>'Input - RCAControl (Admin)'!O81</f>
        <v>NULL</v>
      </c>
      <c r="P81" s="123" t="str">
        <f>'Input - RCAControl (Admin)'!P81</f>
        <v>NULL</v>
      </c>
      <c r="Q81" s="123" t="str">
        <f>'Input - RCAControl (Admin)'!Q81</f>
        <v>NULL</v>
      </c>
      <c r="R81" s="123" t="str">
        <f>'Input - RCAControl (Admin)'!R81</f>
        <v>NULL</v>
      </c>
      <c r="S81" s="123" t="str">
        <f>'Input - RCAControl (Admin)'!S81</f>
        <v>NULL</v>
      </c>
      <c r="T81" s="123" t="str">
        <f>'Input - RCAControl (Admin)'!T81</f>
        <v>NULL</v>
      </c>
      <c r="U81" s="123" t="str">
        <f>'Input - RCAControl (Admin)'!U81</f>
        <v>NULL</v>
      </c>
      <c r="V81" s="123" t="str">
        <f>'Input - RCAControl (Admin)'!V81</f>
        <v>NULL</v>
      </c>
      <c r="W81" s="123" t="str">
        <f>'Input - RCAControl (Admin)'!W81</f>
        <v>NULL</v>
      </c>
      <c r="X81" s="123" t="str">
        <f>'Input - RCAControl (Admin)'!X81</f>
        <v>NULL</v>
      </c>
      <c r="Y81" s="123" t="str">
        <f>'Input - RCAControl (Admin)'!Y81</f>
        <v>NULL</v>
      </c>
      <c r="Z81" s="123" t="str">
        <f>'Input - RCAControl (Admin)'!Z81</f>
        <v>1;1;1;2;3</v>
      </c>
      <c r="AA81" s="123" t="str">
        <f>'Input - RCAControl (Admin)'!AA81</f>
        <v>NULL</v>
      </c>
      <c r="AB81" s="123" t="str">
        <f>'Input - RCAControl (Admin)'!AB81</f>
        <v>NULL</v>
      </c>
      <c r="AC81" s="123" t="str">
        <f>'Input - RCAControl (Admin)'!AC81</f>
        <v>NULL</v>
      </c>
      <c r="AD81" s="123" t="str">
        <f>'Input - RCAControl (Admin)'!AD81</f>
        <v>NULL</v>
      </c>
      <c r="AE81" s="123" t="str">
        <f>'Input - RCAControl (Admin)'!AE81</f>
        <v>NULL</v>
      </c>
      <c r="AF81" s="123" t="str">
        <f>'Input - RCAControl (Admin)'!AF81</f>
        <v>NULL</v>
      </c>
      <c r="AG81" s="123" t="str">
        <f>'Input - RCAControl (Admin)'!AG81</f>
        <v>NULL</v>
      </c>
      <c r="AH81" s="123" t="str">
        <f>'Input - RCAControl (Admin)'!AH81</f>
        <v>NULL</v>
      </c>
      <c r="AI81" s="123" t="str">
        <f>'Input - RCAControl (Admin)'!AI81</f>
        <v>NULL</v>
      </c>
      <c r="AJ81" s="123" t="str">
        <f>'Input - RCAControl (Admin)'!AJ81</f>
        <v>NULL</v>
      </c>
      <c r="AK81" s="123" t="str">
        <f>'Input - RCAControl (Admin)'!AK81</f>
        <v>NULL</v>
      </c>
      <c r="AL81" s="123" t="str">
        <f>'Input - RCAControl (Admin)'!AL81</f>
        <v>NULL</v>
      </c>
      <c r="AM81" s="123" t="str">
        <f>'Input - RCAControl (Admin)'!AM81</f>
        <v>NULL</v>
      </c>
      <c r="AN81" s="123" t="str">
        <f>'Input - RCAControl (Admin)'!AN81</f>
        <v>NULL</v>
      </c>
      <c r="AO81" s="123" t="str">
        <f>'Input - RCAControl (Admin)'!AO81</f>
        <v>NULL</v>
      </c>
      <c r="AP81" s="123" t="str">
        <f>'Input - RCAControl (Admin)'!AP81</f>
        <v>NULL</v>
      </c>
      <c r="AQ81" s="123" t="str">
        <f>'Input - RCAControl (Admin)'!AQ81</f>
        <v>NULL</v>
      </c>
      <c r="AR81" s="31"/>
      <c r="AS81" s="122" t="e" cm="1">
        <f t="array" ref="AS81">IF(MAX(VALUE(MID(IF(G81:AQ81= I_RCAScoring_NULL_REF,"0;0;0;0;0",G81:AQ81),1+ 2*(C_RCA_RiskScores-1),1)))=0,"No bands",MAX(VALUE(MID(IF(G81:AQ81= I_RCAScoring_NULL_REF,"0;0;0;0;0",G81:AQ81),1+ 2*(C_RCA_RiskScores-1),1))))</f>
        <v>#VALUE!</v>
      </c>
      <c r="AT81" s="122" t="str">
        <f t="shared" si="5"/>
        <v>No band selected</v>
      </c>
      <c r="AU81" s="6"/>
      <c r="AV81" s="38"/>
      <c r="AW81" s="6"/>
      <c r="AX81" s="412"/>
    </row>
    <row r="82" spans="1:50" ht="30" customHeight="1" x14ac:dyDescent="0.35">
      <c r="A82" s="48"/>
      <c r="B82" s="31"/>
      <c r="C82" s="465">
        <f t="shared" si="6"/>
        <v>72</v>
      </c>
      <c r="D82" s="122" t="str" cm="1">
        <f t="array" ref="D82">IF(ISERROR(INDEX(I_LoE_Hierachy_L1Name,_xlfn.XMATCH(E82,I_LoE_Hierachy_L2Name,0))),"",INDEX(I_LoE_Hierachy_L1Name,_xlfn.XMATCH(E82,I_LoE_Hierachy_L2Name,0)))</f>
        <v>Is there evidence that appropriate Cabinet Office Spend Controls and processes are being followed?</v>
      </c>
      <c r="E82" s="122" t="str">
        <v>Is there evidence that the programme has factored in the 28 day Service Level Agreement timescale for obtaining Cabinet Office approval following internal MOD approval?</v>
      </c>
      <c r="F82" s="31"/>
      <c r="G82" s="123" t="str">
        <f>'Input - RCAControl (Admin)'!G82</f>
        <v>NULL</v>
      </c>
      <c r="H82" s="123" t="str">
        <f>'Input - RCAControl (Admin)'!H82</f>
        <v>NULL</v>
      </c>
      <c r="I82" s="123" t="str">
        <f>'Input - RCAControl (Admin)'!I82</f>
        <v>NULL</v>
      </c>
      <c r="J82" s="123" t="str">
        <f>'Input - RCAControl (Admin)'!J82</f>
        <v>NULL</v>
      </c>
      <c r="K82" s="123" t="str">
        <f>'Input - RCAControl (Admin)'!K82</f>
        <v>NULL</v>
      </c>
      <c r="L82" s="123" t="str">
        <f>'Input - RCAControl (Admin)'!L82</f>
        <v>NULL</v>
      </c>
      <c r="M82" s="123" t="str">
        <f>'Input - RCAControl (Admin)'!M82</f>
        <v>NULL</v>
      </c>
      <c r="N82" s="123" t="str">
        <f>'Input - RCAControl (Admin)'!N82</f>
        <v>NULL</v>
      </c>
      <c r="O82" s="123" t="str">
        <f>'Input - RCAControl (Admin)'!O82</f>
        <v>NULL</v>
      </c>
      <c r="P82" s="123" t="str">
        <f>'Input - RCAControl (Admin)'!P82</f>
        <v>NULL</v>
      </c>
      <c r="Q82" s="123" t="str">
        <f>'Input - RCAControl (Admin)'!Q82</f>
        <v>NULL</v>
      </c>
      <c r="R82" s="123" t="str">
        <f>'Input - RCAControl (Admin)'!R82</f>
        <v>NULL</v>
      </c>
      <c r="S82" s="123" t="str">
        <f>'Input - RCAControl (Admin)'!S82</f>
        <v>NULL</v>
      </c>
      <c r="T82" s="123" t="str">
        <f>'Input - RCAControl (Admin)'!T82</f>
        <v>NULL</v>
      </c>
      <c r="U82" s="123" t="str">
        <f>'Input - RCAControl (Admin)'!U82</f>
        <v>NULL</v>
      </c>
      <c r="V82" s="123" t="str">
        <f>'Input - RCAControl (Admin)'!V82</f>
        <v>NULL</v>
      </c>
      <c r="W82" s="123" t="str">
        <f>'Input - RCAControl (Admin)'!W82</f>
        <v>NULL</v>
      </c>
      <c r="X82" s="123" t="str">
        <f>'Input - RCAControl (Admin)'!X82</f>
        <v>NULL</v>
      </c>
      <c r="Y82" s="123" t="str">
        <f>'Input - RCAControl (Admin)'!Y82</f>
        <v>NULL</v>
      </c>
      <c r="Z82" s="123" t="str">
        <f>'Input - RCAControl (Admin)'!Z82</f>
        <v>1;1;1;1;1</v>
      </c>
      <c r="AA82" s="123" t="str">
        <f>'Input - RCAControl (Admin)'!AA82</f>
        <v>NULL</v>
      </c>
      <c r="AB82" s="123" t="str">
        <f>'Input - RCAControl (Admin)'!AB82</f>
        <v>NULL</v>
      </c>
      <c r="AC82" s="123" t="str">
        <f>'Input - RCAControl (Admin)'!AC82</f>
        <v>NULL</v>
      </c>
      <c r="AD82" s="123" t="str">
        <f>'Input - RCAControl (Admin)'!AD82</f>
        <v>NULL</v>
      </c>
      <c r="AE82" s="123" t="str">
        <f>'Input - RCAControl (Admin)'!AE82</f>
        <v>NULL</v>
      </c>
      <c r="AF82" s="123" t="str">
        <f>'Input - RCAControl (Admin)'!AF82</f>
        <v>NULL</v>
      </c>
      <c r="AG82" s="123" t="str">
        <f>'Input - RCAControl (Admin)'!AG82</f>
        <v>NULL</v>
      </c>
      <c r="AH82" s="123" t="str">
        <f>'Input - RCAControl (Admin)'!AH82</f>
        <v>NULL</v>
      </c>
      <c r="AI82" s="123" t="str">
        <f>'Input - RCAControl (Admin)'!AI82</f>
        <v>NULL</v>
      </c>
      <c r="AJ82" s="123" t="str">
        <f>'Input - RCAControl (Admin)'!AJ82</f>
        <v>NULL</v>
      </c>
      <c r="AK82" s="123" t="str">
        <f>'Input - RCAControl (Admin)'!AK82</f>
        <v>NULL</v>
      </c>
      <c r="AL82" s="123" t="str">
        <f>'Input - RCAControl (Admin)'!AL82</f>
        <v>NULL</v>
      </c>
      <c r="AM82" s="123" t="str">
        <f>'Input - RCAControl (Admin)'!AM82</f>
        <v>NULL</v>
      </c>
      <c r="AN82" s="123" t="str">
        <f>'Input - RCAControl (Admin)'!AN82</f>
        <v>NULL</v>
      </c>
      <c r="AO82" s="123" t="str">
        <f>'Input - RCAControl (Admin)'!AO82</f>
        <v>NULL</v>
      </c>
      <c r="AP82" s="123" t="str">
        <f>'Input - RCAControl (Admin)'!AP82</f>
        <v>NULL</v>
      </c>
      <c r="AQ82" s="123" t="str">
        <f>'Input - RCAControl (Admin)'!AQ82</f>
        <v>NULL</v>
      </c>
      <c r="AR82" s="31"/>
      <c r="AS82" s="122" t="e" cm="1">
        <f t="array" ref="AS82">IF(MAX(VALUE(MID(IF(G82:AQ82= I_RCAScoring_NULL_REF,"0;0;0;0;0",G82:AQ82),1+ 2*(C_RCA_RiskScores-1),1)))=0,"No bands",MAX(VALUE(MID(IF(G82:AQ82= I_RCAScoring_NULL_REF,"0;0;0;0;0",G82:AQ82),1+ 2*(C_RCA_RiskScores-1),1))))</f>
        <v>#VALUE!</v>
      </c>
      <c r="AT82" s="122" t="str">
        <f t="shared" si="5"/>
        <v>No band selected</v>
      </c>
      <c r="AU82" s="6"/>
      <c r="AV82" s="38"/>
      <c r="AW82" s="6"/>
      <c r="AX82" s="412"/>
    </row>
    <row r="83" spans="1:50" ht="30" customHeight="1" x14ac:dyDescent="0.35">
      <c r="A83" s="48"/>
      <c r="B83" s="31"/>
      <c r="C83" s="465">
        <f t="shared" si="6"/>
        <v>73</v>
      </c>
      <c r="D83" s="122" t="str" cm="1">
        <f t="array" ref="D83">IF(ISERROR(INDEX(I_LoE_Hierachy_L1Name,_xlfn.XMATCH(E83,I_LoE_Hierachy_L2Name,0))),"",INDEX(I_LoE_Hierachy_L1Name,_xlfn.XMATCH(E83,I_LoE_Hierachy_L2Name,0)))</f>
        <v>Is there evidence that appropriate Cabinet Office Spend Controls and processes are being followed?</v>
      </c>
      <c r="E83" s="122" t="str">
        <v xml:space="preserve">Is there evidence to confirm whether the programme is subject to Cabinet Office Spend Control, Office of Government Property FM Pipeline Control (joint with CCS).  </v>
      </c>
      <c r="F83" s="31"/>
      <c r="G83" s="123" t="str">
        <f>'Input - RCAControl (Admin)'!G83</f>
        <v>NULL</v>
      </c>
      <c r="H83" s="123" t="str">
        <f>'Input - RCAControl (Admin)'!H83</f>
        <v>NULL</v>
      </c>
      <c r="I83" s="123" t="str">
        <f>'Input - RCAControl (Admin)'!I83</f>
        <v>NULL</v>
      </c>
      <c r="J83" s="123" t="str">
        <f>'Input - RCAControl (Admin)'!J83</f>
        <v>NULL</v>
      </c>
      <c r="K83" s="123" t="str">
        <f>'Input - RCAControl (Admin)'!K83</f>
        <v>NULL</v>
      </c>
      <c r="L83" s="123" t="str">
        <f>'Input - RCAControl (Admin)'!L83</f>
        <v>NULL</v>
      </c>
      <c r="M83" s="123" t="str">
        <f>'Input - RCAControl (Admin)'!M83</f>
        <v>NULL</v>
      </c>
      <c r="N83" s="123" t="str">
        <f>'Input - RCAControl (Admin)'!N83</f>
        <v>NULL</v>
      </c>
      <c r="O83" s="123" t="str">
        <f>'Input - RCAControl (Admin)'!O83</f>
        <v>NULL</v>
      </c>
      <c r="P83" s="123" t="str">
        <f>'Input - RCAControl (Admin)'!P83</f>
        <v>NULL</v>
      </c>
      <c r="Q83" s="123" t="str">
        <f>'Input - RCAControl (Admin)'!Q83</f>
        <v>NULL</v>
      </c>
      <c r="R83" s="123" t="str">
        <f>'Input - RCAControl (Admin)'!R83</f>
        <v>NULL</v>
      </c>
      <c r="S83" s="123" t="str">
        <f>'Input - RCAControl (Admin)'!S83</f>
        <v>NULL</v>
      </c>
      <c r="T83" s="123" t="str">
        <f>'Input - RCAControl (Admin)'!T83</f>
        <v>NULL</v>
      </c>
      <c r="U83" s="123" t="str">
        <f>'Input - RCAControl (Admin)'!U83</f>
        <v>NULL</v>
      </c>
      <c r="V83" s="123" t="str">
        <f>'Input - RCAControl (Admin)'!V83</f>
        <v>NULL</v>
      </c>
      <c r="W83" s="123" t="str">
        <f>'Input - RCAControl (Admin)'!W83</f>
        <v>NULL</v>
      </c>
      <c r="X83" s="123" t="str">
        <f>'Input - RCAControl (Admin)'!X83</f>
        <v>NULL</v>
      </c>
      <c r="Y83" s="123" t="str">
        <f>'Input - RCAControl (Admin)'!Y83</f>
        <v>NULL</v>
      </c>
      <c r="Z83" s="123" t="str">
        <f>'Input - RCAControl (Admin)'!Z83</f>
        <v>1;1;1;2;3</v>
      </c>
      <c r="AA83" s="123" t="str">
        <f>'Input - RCAControl (Admin)'!AA83</f>
        <v>NULL</v>
      </c>
      <c r="AB83" s="123" t="str">
        <f>'Input - RCAControl (Admin)'!AB83</f>
        <v>NULL</v>
      </c>
      <c r="AC83" s="123" t="str">
        <f>'Input - RCAControl (Admin)'!AC83</f>
        <v>NULL</v>
      </c>
      <c r="AD83" s="123" t="str">
        <f>'Input - RCAControl (Admin)'!AD83</f>
        <v>NULL</v>
      </c>
      <c r="AE83" s="123" t="str">
        <f>'Input - RCAControl (Admin)'!AE83</f>
        <v>NULL</v>
      </c>
      <c r="AF83" s="123" t="str">
        <f>'Input - RCAControl (Admin)'!AF83</f>
        <v>NULL</v>
      </c>
      <c r="AG83" s="123" t="str">
        <f>'Input - RCAControl (Admin)'!AG83</f>
        <v>NULL</v>
      </c>
      <c r="AH83" s="123" t="str">
        <f>'Input - RCAControl (Admin)'!AH83</f>
        <v>NULL</v>
      </c>
      <c r="AI83" s="123" t="str">
        <f>'Input - RCAControl (Admin)'!AI83</f>
        <v>NULL</v>
      </c>
      <c r="AJ83" s="123" t="str">
        <f>'Input - RCAControl (Admin)'!AJ83</f>
        <v>NULL</v>
      </c>
      <c r="AK83" s="123" t="str">
        <f>'Input - RCAControl (Admin)'!AK83</f>
        <v>NULL</v>
      </c>
      <c r="AL83" s="123" t="str">
        <f>'Input - RCAControl (Admin)'!AL83</f>
        <v>NULL</v>
      </c>
      <c r="AM83" s="123" t="str">
        <f>'Input - RCAControl (Admin)'!AM83</f>
        <v>NULL</v>
      </c>
      <c r="AN83" s="123" t="str">
        <f>'Input - RCAControl (Admin)'!AN83</f>
        <v>NULL</v>
      </c>
      <c r="AO83" s="123" t="str">
        <f>'Input - RCAControl (Admin)'!AO83</f>
        <v>NULL</v>
      </c>
      <c r="AP83" s="123" t="str">
        <f>'Input - RCAControl (Admin)'!AP83</f>
        <v>NULL</v>
      </c>
      <c r="AQ83" s="123" t="str">
        <f>'Input - RCAControl (Admin)'!AQ83</f>
        <v>NULL</v>
      </c>
      <c r="AR83" s="31"/>
      <c r="AS83" s="122" t="e" cm="1">
        <f t="array" ref="AS83">IF(MAX(VALUE(MID(IF(G83:AQ83= I_RCAScoring_NULL_REF,"0;0;0;0;0",G83:AQ83),1+ 2*(C_RCA_RiskScores-1),1)))=0,"No bands",MAX(VALUE(MID(IF(G83:AQ83= I_RCAScoring_NULL_REF,"0;0;0;0;0",G83:AQ83),1+ 2*(C_RCA_RiskScores-1),1))))</f>
        <v>#VALUE!</v>
      </c>
      <c r="AT83" s="122" t="str">
        <f t="shared" si="5"/>
        <v>No band selected</v>
      </c>
      <c r="AU83" s="6"/>
      <c r="AV83" s="38"/>
      <c r="AW83" s="6"/>
      <c r="AX83" s="412"/>
    </row>
    <row r="84" spans="1:50" ht="30" customHeight="1" x14ac:dyDescent="0.35">
      <c r="A84" s="48"/>
      <c r="B84" s="31"/>
      <c r="C84" s="465">
        <f t="shared" si="6"/>
        <v>74</v>
      </c>
      <c r="D84" s="122" t="str" cm="1">
        <f t="array" ref="D84">IF(ISERROR(INDEX(I_LoE_Hierachy_L1Name,_xlfn.XMATCH(E84,I_LoE_Hierachy_L2Name,0))),"",INDEX(I_LoE_Hierachy_L1Name,_xlfn.XMATCH(E84,I_LoE_Hierachy_L2Name,0)))</f>
        <v>Is there evidence that appropriate Cabinet Office Spend Controls and processes are being followed?</v>
      </c>
      <c r="E84" s="122" t="str">
        <v>Is there evidence to confirm programme activity is subject to Cabinet Office Spend Control, Office of Government Property Controls including the proportionate pipeline (being tested with Office of Government Property (OGP))?</v>
      </c>
      <c r="F84" s="31"/>
      <c r="G84" s="123" t="str">
        <f>'Input - RCAControl (Admin)'!G84</f>
        <v>NULL</v>
      </c>
      <c r="H84" s="123" t="str">
        <f>'Input - RCAControl (Admin)'!H84</f>
        <v>NULL</v>
      </c>
      <c r="I84" s="123" t="str">
        <f>'Input - RCAControl (Admin)'!I84</f>
        <v>NULL</v>
      </c>
      <c r="J84" s="123" t="str">
        <f>'Input - RCAControl (Admin)'!J84</f>
        <v>NULL</v>
      </c>
      <c r="K84" s="123" t="str">
        <f>'Input - RCAControl (Admin)'!K84</f>
        <v>NULL</v>
      </c>
      <c r="L84" s="123" t="str">
        <f>'Input - RCAControl (Admin)'!L84</f>
        <v>NULL</v>
      </c>
      <c r="M84" s="123" t="str">
        <f>'Input - RCAControl (Admin)'!M84</f>
        <v>NULL</v>
      </c>
      <c r="N84" s="123" t="str">
        <f>'Input - RCAControl (Admin)'!N84</f>
        <v>NULL</v>
      </c>
      <c r="O84" s="123" t="str">
        <f>'Input - RCAControl (Admin)'!O84</f>
        <v>NULL</v>
      </c>
      <c r="P84" s="123" t="str">
        <f>'Input - RCAControl (Admin)'!P84</f>
        <v>NULL</v>
      </c>
      <c r="Q84" s="123" t="str">
        <f>'Input - RCAControl (Admin)'!Q84</f>
        <v>NULL</v>
      </c>
      <c r="R84" s="123" t="str">
        <f>'Input - RCAControl (Admin)'!R84</f>
        <v>NULL</v>
      </c>
      <c r="S84" s="123" t="str">
        <f>'Input - RCAControl (Admin)'!S84</f>
        <v>NULL</v>
      </c>
      <c r="T84" s="123" t="str">
        <f>'Input - RCAControl (Admin)'!T84</f>
        <v>NULL</v>
      </c>
      <c r="U84" s="123" t="str">
        <f>'Input - RCAControl (Admin)'!U84</f>
        <v>NULL</v>
      </c>
      <c r="V84" s="123" t="str">
        <f>'Input - RCAControl (Admin)'!V84</f>
        <v>NULL</v>
      </c>
      <c r="W84" s="123" t="str">
        <f>'Input - RCAControl (Admin)'!W84</f>
        <v>NULL</v>
      </c>
      <c r="X84" s="123" t="str">
        <f>'Input - RCAControl (Admin)'!X84</f>
        <v>NULL</v>
      </c>
      <c r="Y84" s="123" t="str">
        <f>'Input - RCAControl (Admin)'!Y84</f>
        <v>NULL</v>
      </c>
      <c r="Z84" s="123" t="str">
        <f>'Input - RCAControl (Admin)'!Z84</f>
        <v>1;1;1;2;3</v>
      </c>
      <c r="AA84" s="123" t="str">
        <f>'Input - RCAControl (Admin)'!AA84</f>
        <v>NULL</v>
      </c>
      <c r="AB84" s="123" t="str">
        <f>'Input - RCAControl (Admin)'!AB84</f>
        <v>NULL</v>
      </c>
      <c r="AC84" s="123" t="str">
        <f>'Input - RCAControl (Admin)'!AC84</f>
        <v>NULL</v>
      </c>
      <c r="AD84" s="123" t="str">
        <f>'Input - RCAControl (Admin)'!AD84</f>
        <v>NULL</v>
      </c>
      <c r="AE84" s="123" t="str">
        <f>'Input - RCAControl (Admin)'!AE84</f>
        <v>NULL</v>
      </c>
      <c r="AF84" s="123" t="str">
        <f>'Input - RCAControl (Admin)'!AF84</f>
        <v>NULL</v>
      </c>
      <c r="AG84" s="123" t="str">
        <f>'Input - RCAControl (Admin)'!AG84</f>
        <v>NULL</v>
      </c>
      <c r="AH84" s="123" t="str">
        <f>'Input - RCAControl (Admin)'!AH84</f>
        <v>NULL</v>
      </c>
      <c r="AI84" s="123" t="str">
        <f>'Input - RCAControl (Admin)'!AI84</f>
        <v>NULL</v>
      </c>
      <c r="AJ84" s="123" t="str">
        <f>'Input - RCAControl (Admin)'!AJ84</f>
        <v>NULL</v>
      </c>
      <c r="AK84" s="123" t="str">
        <f>'Input - RCAControl (Admin)'!AK84</f>
        <v>NULL</v>
      </c>
      <c r="AL84" s="123" t="str">
        <f>'Input - RCAControl (Admin)'!AL84</f>
        <v>NULL</v>
      </c>
      <c r="AM84" s="123" t="str">
        <f>'Input - RCAControl (Admin)'!AM84</f>
        <v>NULL</v>
      </c>
      <c r="AN84" s="123" t="str">
        <f>'Input - RCAControl (Admin)'!AN84</f>
        <v>NULL</v>
      </c>
      <c r="AO84" s="123" t="str">
        <f>'Input - RCAControl (Admin)'!AO84</f>
        <v>NULL</v>
      </c>
      <c r="AP84" s="123" t="str">
        <f>'Input - RCAControl (Admin)'!AP84</f>
        <v>NULL</v>
      </c>
      <c r="AQ84" s="123" t="str">
        <f>'Input - RCAControl (Admin)'!AQ84</f>
        <v>NULL</v>
      </c>
      <c r="AR84" s="31"/>
      <c r="AS84" s="122" t="e" cm="1">
        <f t="array" ref="AS84">IF(MAX(VALUE(MID(IF(G84:AQ84= I_RCAScoring_NULL_REF,"0;0;0;0;0",G84:AQ84),1+ 2*(C_RCA_RiskScores-1),1)))=0,"No bands",MAX(VALUE(MID(IF(G84:AQ84= I_RCAScoring_NULL_REF,"0;0;0;0;0",G84:AQ84),1+ 2*(C_RCA_RiskScores-1),1))))</f>
        <v>#VALUE!</v>
      </c>
      <c r="AT84" s="122" t="str">
        <f t="shared" si="5"/>
        <v>No band selected</v>
      </c>
      <c r="AU84" s="6"/>
      <c r="AV84" s="38"/>
      <c r="AW84" s="6"/>
      <c r="AX84" s="412"/>
    </row>
    <row r="85" spans="1:50" ht="30" customHeight="1" x14ac:dyDescent="0.35">
      <c r="A85" s="48"/>
      <c r="B85" s="31"/>
      <c r="C85" s="465">
        <f t="shared" si="6"/>
        <v>75</v>
      </c>
      <c r="D85" s="122" t="str" cm="1">
        <f t="array" ref="D85">IF(ISERROR(INDEX(I_LoE_Hierachy_L1Name,_xlfn.XMATCH(E85,I_LoE_Hierachy_L2Name,0))),"",INDEX(I_LoE_Hierachy_L1Name,_xlfn.XMATCH(E85,I_LoE_Hierachy_L2Name,0)))</f>
        <v>Is there evidence of a suitably mature cost estimate for the acquisition phase being approved?</v>
      </c>
      <c r="E85" s="122" t="str">
        <v>Is there evidence that a suitable cost breakdown structure has been adopted within the cost model, to support the cost estimate for the acquisition phase being approved?</v>
      </c>
      <c r="F85" s="31"/>
      <c r="G85" s="123" t="str">
        <f>'Input - RCAControl (Admin)'!G85</f>
        <v>NULL</v>
      </c>
      <c r="H85" s="123" t="str">
        <f>'Input - RCAControl (Admin)'!H85</f>
        <v>NULL</v>
      </c>
      <c r="I85" s="123" t="str">
        <f>'Input - RCAControl (Admin)'!I85</f>
        <v>NULL</v>
      </c>
      <c r="J85" s="123" t="str">
        <f>'Input - RCAControl (Admin)'!J85</f>
        <v>NULL</v>
      </c>
      <c r="K85" s="123" t="str">
        <f>'Input - RCAControl (Admin)'!K85</f>
        <v>NULL</v>
      </c>
      <c r="L85" s="123" t="str">
        <f>'Input - RCAControl (Admin)'!L85</f>
        <v>NULL</v>
      </c>
      <c r="M85" s="123" t="str">
        <f>'Input - RCAControl (Admin)'!M85</f>
        <v>NULL</v>
      </c>
      <c r="N85" s="123" t="str">
        <f>'Input - RCAControl (Admin)'!N85</f>
        <v>NULL</v>
      </c>
      <c r="O85" s="123" t="str">
        <f>'Input - RCAControl (Admin)'!O85</f>
        <v>NULL</v>
      </c>
      <c r="P85" s="123" t="str">
        <f>'Input - RCAControl (Admin)'!P85</f>
        <v>NULL</v>
      </c>
      <c r="Q85" s="123" t="str">
        <f>'Input - RCAControl (Admin)'!Q85</f>
        <v>NULL</v>
      </c>
      <c r="R85" s="123" t="str">
        <f>'Input - RCAControl (Admin)'!R85</f>
        <v>NULL</v>
      </c>
      <c r="S85" s="123" t="str">
        <f>'Input - RCAControl (Admin)'!S85</f>
        <v>NULL</v>
      </c>
      <c r="T85" s="123" t="str">
        <f>'Input - RCAControl (Admin)'!T85</f>
        <v>NULL</v>
      </c>
      <c r="U85" s="123" t="str">
        <f>'Input - RCAControl (Admin)'!U85</f>
        <v>NULL</v>
      </c>
      <c r="V85" s="123" t="str">
        <f>'Input - RCAControl (Admin)'!V85</f>
        <v>NULL</v>
      </c>
      <c r="W85" s="123" t="str">
        <f>'Input - RCAControl (Admin)'!W85</f>
        <v>NULL</v>
      </c>
      <c r="X85" s="123" t="str">
        <f>'Input - RCAControl (Admin)'!X85</f>
        <v>1;1;2;3;3</v>
      </c>
      <c r="Y85" s="123" t="str">
        <f>'Input - RCAControl (Admin)'!Y85</f>
        <v>NULL</v>
      </c>
      <c r="Z85" s="123" t="str">
        <f>'Input - RCAControl (Admin)'!Z85</f>
        <v>1;1;2;3;3</v>
      </c>
      <c r="AA85" s="123" t="str">
        <f>'Input - RCAControl (Admin)'!AA85</f>
        <v>NULL</v>
      </c>
      <c r="AB85" s="123" t="str">
        <f>'Input - RCAControl (Admin)'!AB85</f>
        <v>1;1;2;3;3</v>
      </c>
      <c r="AC85" s="123" t="str">
        <f>'Input - RCAControl (Admin)'!AC85</f>
        <v>NULL</v>
      </c>
      <c r="AD85" s="123" t="str">
        <f>'Input - RCAControl (Admin)'!AD85</f>
        <v>NULL</v>
      </c>
      <c r="AE85" s="123" t="str">
        <f>'Input - RCAControl (Admin)'!AE85</f>
        <v>NULL</v>
      </c>
      <c r="AF85" s="123" t="str">
        <f>'Input - RCAControl (Admin)'!AF85</f>
        <v>NULL</v>
      </c>
      <c r="AG85" s="123" t="str">
        <f>'Input - RCAControl (Admin)'!AG85</f>
        <v>NULL</v>
      </c>
      <c r="AH85" s="123" t="str">
        <f>'Input - RCAControl (Admin)'!AH85</f>
        <v>NULL</v>
      </c>
      <c r="AI85" s="123" t="str">
        <f>'Input - RCAControl (Admin)'!AI85</f>
        <v>NULL</v>
      </c>
      <c r="AJ85" s="123" t="str">
        <f>'Input - RCAControl (Admin)'!AJ85</f>
        <v>NULL</v>
      </c>
      <c r="AK85" s="123" t="str">
        <f>'Input - RCAControl (Admin)'!AK85</f>
        <v>NULL</v>
      </c>
      <c r="AL85" s="123" t="str">
        <f>'Input - RCAControl (Admin)'!AL85</f>
        <v>NULL</v>
      </c>
      <c r="AM85" s="123" t="str">
        <f>'Input - RCAControl (Admin)'!AM85</f>
        <v>NULL</v>
      </c>
      <c r="AN85" s="123" t="str">
        <f>'Input - RCAControl (Admin)'!AN85</f>
        <v>NULL</v>
      </c>
      <c r="AO85" s="123" t="str">
        <f>'Input - RCAControl (Admin)'!AO85</f>
        <v>1;1;2;3;3</v>
      </c>
      <c r="AP85" s="123" t="str">
        <f>'Input - RCAControl (Admin)'!AP85</f>
        <v>1;2;3;3;3</v>
      </c>
      <c r="AQ85" s="123" t="str">
        <f>'Input - RCAControl (Admin)'!AQ85</f>
        <v>1;1;2;3;3</v>
      </c>
      <c r="AR85" s="31"/>
      <c r="AS85" s="122" t="e" cm="1">
        <f t="array" ref="AS85">IF(MAX(VALUE(MID(IF(G85:AQ85= I_RCAScoring_NULL_REF,"0;0;0;0;0",G85:AQ85),1+ 2*(C_RCA_RiskScores-1),1)))=0,"No bands",MAX(VALUE(MID(IF(G85:AQ85= I_RCAScoring_NULL_REF,"0;0;0;0;0",G85:AQ85),1+ 2*(C_RCA_RiskScores-1),1))))</f>
        <v>#VALUE!</v>
      </c>
      <c r="AT85" s="122" t="str">
        <f t="shared" si="5"/>
        <v>No band selected</v>
      </c>
      <c r="AU85" s="6"/>
      <c r="AV85" s="38"/>
      <c r="AW85" s="6"/>
      <c r="AX85" s="412"/>
    </row>
    <row r="86" spans="1:50" ht="30" customHeight="1" x14ac:dyDescent="0.35">
      <c r="A86" s="48"/>
      <c r="B86" s="31"/>
      <c r="C86" s="465">
        <f t="shared" si="6"/>
        <v>76</v>
      </c>
      <c r="D86" s="122" t="str" cm="1">
        <f t="array" ref="D86">IF(ISERROR(INDEX(I_LoE_Hierachy_L1Name,_xlfn.XMATCH(E86,I_LoE_Hierachy_L2Name,0))),"",INDEX(I_LoE_Hierachy_L1Name,_xlfn.XMATCH(E86,I_LoE_Hierachy_L2Name,0)))</f>
        <v>Is there evidence of a suitably mature cost estimate for the acquisition phase being approved?</v>
      </c>
      <c r="E86" s="122" t="str">
        <v>Is there evidence of cost data and assumptions being suitably recorded, to support the cost estimate for the acquisition phase being approved?</v>
      </c>
      <c r="F86" s="31"/>
      <c r="G86" s="123" t="str">
        <f>'Input - RCAControl (Admin)'!G86</f>
        <v>NULL</v>
      </c>
      <c r="H86" s="123" t="str">
        <f>'Input - RCAControl (Admin)'!H86</f>
        <v>NULL</v>
      </c>
      <c r="I86" s="123" t="str">
        <f>'Input - RCAControl (Admin)'!I86</f>
        <v>NULL</v>
      </c>
      <c r="J86" s="123" t="str">
        <f>'Input - RCAControl (Admin)'!J86</f>
        <v>NULL</v>
      </c>
      <c r="K86" s="123" t="str">
        <f>'Input - RCAControl (Admin)'!K86</f>
        <v>NULL</v>
      </c>
      <c r="L86" s="123" t="str">
        <f>'Input - RCAControl (Admin)'!L86</f>
        <v>NULL</v>
      </c>
      <c r="M86" s="123" t="str">
        <f>'Input - RCAControl (Admin)'!M86</f>
        <v>NULL</v>
      </c>
      <c r="N86" s="123" t="str">
        <f>'Input - RCAControl (Admin)'!N86</f>
        <v>NULL</v>
      </c>
      <c r="O86" s="123" t="str">
        <f>'Input - RCAControl (Admin)'!O86</f>
        <v>NULL</v>
      </c>
      <c r="P86" s="123" t="str">
        <f>'Input - RCAControl (Admin)'!P86</f>
        <v>NULL</v>
      </c>
      <c r="Q86" s="123" t="str">
        <f>'Input - RCAControl (Admin)'!Q86</f>
        <v>NULL</v>
      </c>
      <c r="R86" s="123" t="str">
        <f>'Input - RCAControl (Admin)'!R86</f>
        <v>NULL</v>
      </c>
      <c r="S86" s="123" t="str">
        <f>'Input - RCAControl (Admin)'!S86</f>
        <v>NULL</v>
      </c>
      <c r="T86" s="123" t="str">
        <f>'Input - RCAControl (Admin)'!T86</f>
        <v>NULL</v>
      </c>
      <c r="U86" s="123" t="str">
        <f>'Input - RCAControl (Admin)'!U86</f>
        <v>NULL</v>
      </c>
      <c r="V86" s="123" t="str">
        <f>'Input - RCAControl (Admin)'!V86</f>
        <v>NULL</v>
      </c>
      <c r="W86" s="123" t="str">
        <f>'Input - RCAControl (Admin)'!W86</f>
        <v>NULL</v>
      </c>
      <c r="X86" s="123" t="str">
        <f>'Input - RCAControl (Admin)'!X86</f>
        <v>1;1;2;3;3</v>
      </c>
      <c r="Y86" s="123" t="str">
        <f>'Input - RCAControl (Admin)'!Y86</f>
        <v>NULL</v>
      </c>
      <c r="Z86" s="123" t="str">
        <f>'Input - RCAControl (Admin)'!Z86</f>
        <v>1;1;2;3;3</v>
      </c>
      <c r="AA86" s="123" t="str">
        <f>'Input - RCAControl (Admin)'!AA86</f>
        <v>NULL</v>
      </c>
      <c r="AB86" s="123" t="str">
        <f>'Input - RCAControl (Admin)'!AB86</f>
        <v>1;1;2;3;3</v>
      </c>
      <c r="AC86" s="123" t="str">
        <f>'Input - RCAControl (Admin)'!AC86</f>
        <v>NULL</v>
      </c>
      <c r="AD86" s="123" t="str">
        <f>'Input - RCAControl (Admin)'!AD86</f>
        <v>NULL</v>
      </c>
      <c r="AE86" s="123" t="str">
        <f>'Input - RCAControl (Admin)'!AE86</f>
        <v>NULL</v>
      </c>
      <c r="AF86" s="123" t="str">
        <f>'Input - RCAControl (Admin)'!AF86</f>
        <v>NULL</v>
      </c>
      <c r="AG86" s="123" t="str">
        <f>'Input - RCAControl (Admin)'!AG86</f>
        <v>NULL</v>
      </c>
      <c r="AH86" s="123" t="str">
        <f>'Input - RCAControl (Admin)'!AH86</f>
        <v>NULL</v>
      </c>
      <c r="AI86" s="123" t="str">
        <f>'Input - RCAControl (Admin)'!AI86</f>
        <v>NULL</v>
      </c>
      <c r="AJ86" s="123" t="str">
        <f>'Input - RCAControl (Admin)'!AJ86</f>
        <v>NULL</v>
      </c>
      <c r="AK86" s="123" t="str">
        <f>'Input - RCAControl (Admin)'!AK86</f>
        <v>NULL</v>
      </c>
      <c r="AL86" s="123" t="str">
        <f>'Input - RCAControl (Admin)'!AL86</f>
        <v>NULL</v>
      </c>
      <c r="AM86" s="123" t="str">
        <f>'Input - RCAControl (Admin)'!AM86</f>
        <v>NULL</v>
      </c>
      <c r="AN86" s="123" t="str">
        <f>'Input - RCAControl (Admin)'!AN86</f>
        <v>NULL</v>
      </c>
      <c r="AO86" s="123" t="str">
        <f>'Input - RCAControl (Admin)'!AO86</f>
        <v>1;1;2;3;3</v>
      </c>
      <c r="AP86" s="123" t="str">
        <f>'Input - RCAControl (Admin)'!AP86</f>
        <v>1;2;3;3;3</v>
      </c>
      <c r="AQ86" s="123" t="str">
        <f>'Input - RCAControl (Admin)'!AQ86</f>
        <v>1;1;2;3;3</v>
      </c>
      <c r="AR86" s="31"/>
      <c r="AS86" s="122" t="e" cm="1">
        <f t="array" ref="AS86">IF(MAX(VALUE(MID(IF(G86:AQ86= I_RCAScoring_NULL_REF,"0;0;0;0;0",G86:AQ86),1+ 2*(C_RCA_RiskScores-1),1)))=0,"No bands",MAX(VALUE(MID(IF(G86:AQ86= I_RCAScoring_NULL_REF,"0;0;0;0;0",G86:AQ86),1+ 2*(C_RCA_RiskScores-1),1))))</f>
        <v>#VALUE!</v>
      </c>
      <c r="AT86" s="122" t="str">
        <f t="shared" si="5"/>
        <v>No band selected</v>
      </c>
      <c r="AU86" s="6"/>
      <c r="AV86" s="38"/>
      <c r="AW86" s="6"/>
      <c r="AX86" s="412"/>
    </row>
    <row r="87" spans="1:50" ht="30" customHeight="1" x14ac:dyDescent="0.35">
      <c r="A87" s="48"/>
      <c r="B87" s="31"/>
      <c r="C87" s="465">
        <f t="shared" si="6"/>
        <v>77</v>
      </c>
      <c r="D87" s="122" t="str" cm="1">
        <f t="array" ref="D87">IF(ISERROR(INDEX(I_LoE_Hierachy_L1Name,_xlfn.XMATCH(E87,I_LoE_Hierachy_L2Name,0))),"",INDEX(I_LoE_Hierachy_L1Name,_xlfn.XMATCH(E87,I_LoE_Hierachy_L2Name,0)))</f>
        <v>Is there evidence of a suitably mature cost estimate for the acquisition phase being approved?</v>
      </c>
      <c r="E87" s="122" t="str">
        <v>Is there evidence of cost data and assumptions being suitably underpinned with source information, including basis-of-estimate, to support the cost estimate for the acquisition phase being approved?</v>
      </c>
      <c r="F87" s="31"/>
      <c r="G87" s="123" t="str">
        <f>'Input - RCAControl (Admin)'!G87</f>
        <v>NULL</v>
      </c>
      <c r="H87" s="123" t="str">
        <f>'Input - RCAControl (Admin)'!H87</f>
        <v>NULL</v>
      </c>
      <c r="I87" s="123" t="str">
        <f>'Input - RCAControl (Admin)'!I87</f>
        <v>NULL</v>
      </c>
      <c r="J87" s="123" t="str">
        <f>'Input - RCAControl (Admin)'!J87</f>
        <v>NULL</v>
      </c>
      <c r="K87" s="123" t="str">
        <f>'Input - RCAControl (Admin)'!K87</f>
        <v>NULL</v>
      </c>
      <c r="L87" s="123" t="str">
        <f>'Input - RCAControl (Admin)'!L87</f>
        <v>NULL</v>
      </c>
      <c r="M87" s="123" t="str">
        <f>'Input - RCAControl (Admin)'!M87</f>
        <v>NULL</v>
      </c>
      <c r="N87" s="123" t="str">
        <f>'Input - RCAControl (Admin)'!N87</f>
        <v>NULL</v>
      </c>
      <c r="O87" s="123" t="str">
        <f>'Input - RCAControl (Admin)'!O87</f>
        <v>NULL</v>
      </c>
      <c r="P87" s="123" t="str">
        <f>'Input - RCAControl (Admin)'!P87</f>
        <v>NULL</v>
      </c>
      <c r="Q87" s="123" t="str">
        <f>'Input - RCAControl (Admin)'!Q87</f>
        <v>NULL</v>
      </c>
      <c r="R87" s="123" t="str">
        <f>'Input - RCAControl (Admin)'!R87</f>
        <v>NULL</v>
      </c>
      <c r="S87" s="123" t="str">
        <f>'Input - RCAControl (Admin)'!S87</f>
        <v>NULL</v>
      </c>
      <c r="T87" s="123" t="str">
        <f>'Input - RCAControl (Admin)'!T87</f>
        <v>NULL</v>
      </c>
      <c r="U87" s="123" t="str">
        <f>'Input - RCAControl (Admin)'!U87</f>
        <v>NULL</v>
      </c>
      <c r="V87" s="123" t="str">
        <f>'Input - RCAControl (Admin)'!V87</f>
        <v>NULL</v>
      </c>
      <c r="W87" s="123" t="str">
        <f>'Input - RCAControl (Admin)'!W87</f>
        <v>NULL</v>
      </c>
      <c r="X87" s="123" t="str">
        <f>'Input - RCAControl (Admin)'!X87</f>
        <v>1;1;2;3;3</v>
      </c>
      <c r="Y87" s="123" t="str">
        <f>'Input - RCAControl (Admin)'!Y87</f>
        <v>NULL</v>
      </c>
      <c r="Z87" s="123" t="str">
        <f>'Input - RCAControl (Admin)'!Z87</f>
        <v>1;1;2;3;3</v>
      </c>
      <c r="AA87" s="123" t="str">
        <f>'Input - RCAControl (Admin)'!AA87</f>
        <v>NULL</v>
      </c>
      <c r="AB87" s="123" t="str">
        <f>'Input - RCAControl (Admin)'!AB87</f>
        <v>1;1;2;3;3</v>
      </c>
      <c r="AC87" s="123" t="str">
        <f>'Input - RCAControl (Admin)'!AC87</f>
        <v>NULL</v>
      </c>
      <c r="AD87" s="123" t="str">
        <f>'Input - RCAControl (Admin)'!AD87</f>
        <v>NULL</v>
      </c>
      <c r="AE87" s="123" t="str">
        <f>'Input - RCAControl (Admin)'!AE87</f>
        <v>NULL</v>
      </c>
      <c r="AF87" s="123" t="str">
        <f>'Input - RCAControl (Admin)'!AF87</f>
        <v>NULL</v>
      </c>
      <c r="AG87" s="123" t="str">
        <f>'Input - RCAControl (Admin)'!AG87</f>
        <v>NULL</v>
      </c>
      <c r="AH87" s="123" t="str">
        <f>'Input - RCAControl (Admin)'!AH87</f>
        <v>NULL</v>
      </c>
      <c r="AI87" s="123" t="str">
        <f>'Input - RCAControl (Admin)'!AI87</f>
        <v>NULL</v>
      </c>
      <c r="AJ87" s="123" t="str">
        <f>'Input - RCAControl (Admin)'!AJ87</f>
        <v>NULL</v>
      </c>
      <c r="AK87" s="123" t="str">
        <f>'Input - RCAControl (Admin)'!AK87</f>
        <v>NULL</v>
      </c>
      <c r="AL87" s="123" t="str">
        <f>'Input - RCAControl (Admin)'!AL87</f>
        <v>NULL</v>
      </c>
      <c r="AM87" s="123" t="str">
        <f>'Input - RCAControl (Admin)'!AM87</f>
        <v>NULL</v>
      </c>
      <c r="AN87" s="123" t="str">
        <f>'Input - RCAControl (Admin)'!AN87</f>
        <v>NULL</v>
      </c>
      <c r="AO87" s="123" t="str">
        <f>'Input - RCAControl (Admin)'!AO87</f>
        <v>1;1;2;3;3</v>
      </c>
      <c r="AP87" s="123" t="str">
        <f>'Input - RCAControl (Admin)'!AP87</f>
        <v>1;2;3;3;3</v>
      </c>
      <c r="AQ87" s="123" t="str">
        <f>'Input - RCAControl (Admin)'!AQ87</f>
        <v>1;1;2;3;3</v>
      </c>
      <c r="AR87" s="31"/>
      <c r="AS87" s="122" t="e" cm="1">
        <f t="array" ref="AS87">IF(MAX(VALUE(MID(IF(G87:AQ87= I_RCAScoring_NULL_REF,"0;0;0;0;0",G87:AQ87),1+ 2*(C_RCA_RiskScores-1),1)))=0,"No bands",MAX(VALUE(MID(IF(G87:AQ87= I_RCAScoring_NULL_REF,"0;0;0;0;0",G87:AQ87),1+ 2*(C_RCA_RiskScores-1),1))))</f>
        <v>#VALUE!</v>
      </c>
      <c r="AT87" s="122" t="str">
        <f t="shared" si="5"/>
        <v>No band selected</v>
      </c>
      <c r="AU87" s="6"/>
      <c r="AV87" s="38"/>
      <c r="AW87" s="6"/>
      <c r="AX87" s="412"/>
    </row>
    <row r="88" spans="1:50" ht="30" customHeight="1" x14ac:dyDescent="0.35">
      <c r="A88" s="48"/>
      <c r="B88" s="31"/>
      <c r="C88" s="465">
        <f t="shared" si="6"/>
        <v>78</v>
      </c>
      <c r="D88" s="122" t="str" cm="1">
        <f t="array" ref="D88">IF(ISERROR(INDEX(I_LoE_Hierachy_L1Name,_xlfn.XMATCH(E88,I_LoE_Hierachy_L2Name,0))),"",INDEX(I_LoE_Hierachy_L1Name,_xlfn.XMATCH(E88,I_LoE_Hierachy_L2Name,0)))</f>
        <v>Is there evidence of a suitably mature cost estimate for the acquisition phase being approved?</v>
      </c>
      <c r="E88" s="122" t="str">
        <v>Is there evidence that cost uncertainty and risk has been suitably estimated and modelled, to support the cost estimate for the acquisition phase being approved?</v>
      </c>
      <c r="F88" s="31"/>
      <c r="G88" s="123" t="str">
        <f>'Input - RCAControl (Admin)'!G88</f>
        <v>NULL</v>
      </c>
      <c r="H88" s="123" t="str">
        <f>'Input - RCAControl (Admin)'!H88</f>
        <v>NULL</v>
      </c>
      <c r="I88" s="123" t="str">
        <f>'Input - RCAControl (Admin)'!I88</f>
        <v>NULL</v>
      </c>
      <c r="J88" s="123" t="str">
        <f>'Input - RCAControl (Admin)'!J88</f>
        <v>NULL</v>
      </c>
      <c r="K88" s="123" t="str">
        <f>'Input - RCAControl (Admin)'!K88</f>
        <v>NULL</v>
      </c>
      <c r="L88" s="123" t="str">
        <f>'Input - RCAControl (Admin)'!L88</f>
        <v>NULL</v>
      </c>
      <c r="M88" s="123" t="str">
        <f>'Input - RCAControl (Admin)'!M88</f>
        <v>NULL</v>
      </c>
      <c r="N88" s="123" t="str">
        <f>'Input - RCAControl (Admin)'!N88</f>
        <v>NULL</v>
      </c>
      <c r="O88" s="123" t="str">
        <f>'Input - RCAControl (Admin)'!O88</f>
        <v>NULL</v>
      </c>
      <c r="P88" s="123" t="str">
        <f>'Input - RCAControl (Admin)'!P88</f>
        <v>NULL</v>
      </c>
      <c r="Q88" s="123" t="str">
        <f>'Input - RCAControl (Admin)'!Q88</f>
        <v>NULL</v>
      </c>
      <c r="R88" s="123" t="str">
        <f>'Input - RCAControl (Admin)'!R88</f>
        <v>NULL</v>
      </c>
      <c r="S88" s="123" t="str">
        <f>'Input - RCAControl (Admin)'!S88</f>
        <v>NULL</v>
      </c>
      <c r="T88" s="123" t="str">
        <f>'Input - RCAControl (Admin)'!T88</f>
        <v>NULL</v>
      </c>
      <c r="U88" s="123" t="str">
        <f>'Input - RCAControl (Admin)'!U88</f>
        <v>NULL</v>
      </c>
      <c r="V88" s="123" t="str">
        <f>'Input - RCAControl (Admin)'!V88</f>
        <v>NULL</v>
      </c>
      <c r="W88" s="123" t="str">
        <f>'Input - RCAControl (Admin)'!W88</f>
        <v>NULL</v>
      </c>
      <c r="X88" s="123" t="str">
        <f>'Input - RCAControl (Admin)'!X88</f>
        <v>1;1;2;3;3</v>
      </c>
      <c r="Y88" s="123" t="str">
        <f>'Input - RCAControl (Admin)'!Y88</f>
        <v>NULL</v>
      </c>
      <c r="Z88" s="123" t="str">
        <f>'Input - RCAControl (Admin)'!Z88</f>
        <v>1;1;2;3;3</v>
      </c>
      <c r="AA88" s="123" t="str">
        <f>'Input - RCAControl (Admin)'!AA88</f>
        <v>NULL</v>
      </c>
      <c r="AB88" s="123" t="str">
        <f>'Input - RCAControl (Admin)'!AB88</f>
        <v>1;1;2;3;3</v>
      </c>
      <c r="AC88" s="123" t="str">
        <f>'Input - RCAControl (Admin)'!AC88</f>
        <v>NULL</v>
      </c>
      <c r="AD88" s="123" t="str">
        <f>'Input - RCAControl (Admin)'!AD88</f>
        <v>NULL</v>
      </c>
      <c r="AE88" s="123" t="str">
        <f>'Input - RCAControl (Admin)'!AE88</f>
        <v>NULL</v>
      </c>
      <c r="AF88" s="123" t="str">
        <f>'Input - RCAControl (Admin)'!AF88</f>
        <v>NULL</v>
      </c>
      <c r="AG88" s="123" t="str">
        <f>'Input - RCAControl (Admin)'!AG88</f>
        <v>NULL</v>
      </c>
      <c r="AH88" s="123" t="str">
        <f>'Input - RCAControl (Admin)'!AH88</f>
        <v>NULL</v>
      </c>
      <c r="AI88" s="123" t="str">
        <f>'Input - RCAControl (Admin)'!AI88</f>
        <v>NULL</v>
      </c>
      <c r="AJ88" s="123" t="str">
        <f>'Input - RCAControl (Admin)'!AJ88</f>
        <v>NULL</v>
      </c>
      <c r="AK88" s="123" t="str">
        <f>'Input - RCAControl (Admin)'!AK88</f>
        <v>NULL</v>
      </c>
      <c r="AL88" s="123" t="str">
        <f>'Input - RCAControl (Admin)'!AL88</f>
        <v>NULL</v>
      </c>
      <c r="AM88" s="123" t="str">
        <f>'Input - RCAControl (Admin)'!AM88</f>
        <v>NULL</v>
      </c>
      <c r="AN88" s="123" t="str">
        <f>'Input - RCAControl (Admin)'!AN88</f>
        <v>NULL</v>
      </c>
      <c r="AO88" s="123" t="str">
        <f>'Input - RCAControl (Admin)'!AO88</f>
        <v>1;1;2;3;3</v>
      </c>
      <c r="AP88" s="123" t="str">
        <f>'Input - RCAControl (Admin)'!AP88</f>
        <v>1;2;3;3;3</v>
      </c>
      <c r="AQ88" s="123" t="str">
        <f>'Input - RCAControl (Admin)'!AQ88</f>
        <v>1;1;2;3;3</v>
      </c>
      <c r="AR88" s="31"/>
      <c r="AS88" s="122" t="e" cm="1">
        <f t="array" ref="AS88">IF(MAX(VALUE(MID(IF(G88:AQ88= I_RCAScoring_NULL_REF,"0;0;0;0;0",G88:AQ88),1+ 2*(C_RCA_RiskScores-1),1)))=0,"No bands",MAX(VALUE(MID(IF(G88:AQ88= I_RCAScoring_NULL_REF,"0;0;0;0;0",G88:AQ88),1+ 2*(C_RCA_RiskScores-1),1))))</f>
        <v>#VALUE!</v>
      </c>
      <c r="AT88" s="122" t="str">
        <f t="shared" si="5"/>
        <v>No band selected</v>
      </c>
      <c r="AU88" s="6"/>
      <c r="AV88" s="38"/>
      <c r="AW88" s="6"/>
      <c r="AX88" s="412"/>
    </row>
    <row r="89" spans="1:50" ht="30" customHeight="1" x14ac:dyDescent="0.35">
      <c r="A89" s="48"/>
      <c r="B89" s="31"/>
      <c r="C89" s="465">
        <f t="shared" si="6"/>
        <v>79</v>
      </c>
      <c r="D89" s="122" t="str" cm="1">
        <f t="array" ref="D89">IF(ISERROR(INDEX(I_LoE_Hierachy_L1Name,_xlfn.XMATCH(E89,I_LoE_Hierachy_L2Name,0))),"",INDEX(I_LoE_Hierachy_L1Name,_xlfn.XMATCH(E89,I_LoE_Hierachy_L2Name,0)))</f>
        <v>Is there evidence of a suitably mature cost estimate for the acquisition phase being approved?</v>
      </c>
      <c r="E89" s="122" t="str">
        <v>Is there evidence that the overall estimated cost risk and uncertainty provision is appropriate for the project type and stage of acquisition and any adjustments justified, to support the cost estimate for the acquisition phase being approved?</v>
      </c>
      <c r="F89" s="31"/>
      <c r="G89" s="123" t="str">
        <f>'Input - RCAControl (Admin)'!G89</f>
        <v>NULL</v>
      </c>
      <c r="H89" s="123" t="str">
        <f>'Input - RCAControl (Admin)'!H89</f>
        <v>NULL</v>
      </c>
      <c r="I89" s="123" t="str">
        <f>'Input - RCAControl (Admin)'!I89</f>
        <v>NULL</v>
      </c>
      <c r="J89" s="123" t="str">
        <f>'Input - RCAControl (Admin)'!J89</f>
        <v>NULL</v>
      </c>
      <c r="K89" s="123" t="str">
        <f>'Input - RCAControl (Admin)'!K89</f>
        <v>NULL</v>
      </c>
      <c r="L89" s="123" t="str">
        <f>'Input - RCAControl (Admin)'!L89</f>
        <v>NULL</v>
      </c>
      <c r="M89" s="123" t="str">
        <f>'Input - RCAControl (Admin)'!M89</f>
        <v>NULL</v>
      </c>
      <c r="N89" s="123" t="str">
        <f>'Input - RCAControl (Admin)'!N89</f>
        <v>NULL</v>
      </c>
      <c r="O89" s="123" t="str">
        <f>'Input - RCAControl (Admin)'!O89</f>
        <v>NULL</v>
      </c>
      <c r="P89" s="123" t="str">
        <f>'Input - RCAControl (Admin)'!P89</f>
        <v>NULL</v>
      </c>
      <c r="Q89" s="123" t="str">
        <f>'Input - RCAControl (Admin)'!Q89</f>
        <v>NULL</v>
      </c>
      <c r="R89" s="123" t="str">
        <f>'Input - RCAControl (Admin)'!R89</f>
        <v>NULL</v>
      </c>
      <c r="S89" s="123" t="str">
        <f>'Input - RCAControl (Admin)'!S89</f>
        <v>NULL</v>
      </c>
      <c r="T89" s="123" t="str">
        <f>'Input - RCAControl (Admin)'!T89</f>
        <v>NULL</v>
      </c>
      <c r="U89" s="123" t="str">
        <f>'Input - RCAControl (Admin)'!U89</f>
        <v>NULL</v>
      </c>
      <c r="V89" s="123" t="str">
        <f>'Input - RCAControl (Admin)'!V89</f>
        <v>NULL</v>
      </c>
      <c r="W89" s="123" t="str">
        <f>'Input - RCAControl (Admin)'!W89</f>
        <v>NULL</v>
      </c>
      <c r="X89" s="123" t="str">
        <f>'Input - RCAControl (Admin)'!X89</f>
        <v>1;1;2;3;3</v>
      </c>
      <c r="Y89" s="123" t="str">
        <f>'Input - RCAControl (Admin)'!Y89</f>
        <v>NULL</v>
      </c>
      <c r="Z89" s="123" t="str">
        <f>'Input - RCAControl (Admin)'!Z89</f>
        <v>1;1;2;3;3</v>
      </c>
      <c r="AA89" s="123" t="str">
        <f>'Input - RCAControl (Admin)'!AA89</f>
        <v>NULL</v>
      </c>
      <c r="AB89" s="123" t="str">
        <f>'Input - RCAControl (Admin)'!AB89</f>
        <v>1;1;2;3;3</v>
      </c>
      <c r="AC89" s="123" t="str">
        <f>'Input - RCAControl (Admin)'!AC89</f>
        <v>NULL</v>
      </c>
      <c r="AD89" s="123" t="str">
        <f>'Input - RCAControl (Admin)'!AD89</f>
        <v>NULL</v>
      </c>
      <c r="AE89" s="123" t="str">
        <f>'Input - RCAControl (Admin)'!AE89</f>
        <v>NULL</v>
      </c>
      <c r="AF89" s="123" t="str">
        <f>'Input - RCAControl (Admin)'!AF89</f>
        <v>NULL</v>
      </c>
      <c r="AG89" s="123" t="str">
        <f>'Input - RCAControl (Admin)'!AG89</f>
        <v>NULL</v>
      </c>
      <c r="AH89" s="123" t="str">
        <f>'Input - RCAControl (Admin)'!AH89</f>
        <v>NULL</v>
      </c>
      <c r="AI89" s="123" t="str">
        <f>'Input - RCAControl (Admin)'!AI89</f>
        <v>NULL</v>
      </c>
      <c r="AJ89" s="123" t="str">
        <f>'Input - RCAControl (Admin)'!AJ89</f>
        <v>NULL</v>
      </c>
      <c r="AK89" s="123" t="str">
        <f>'Input - RCAControl (Admin)'!AK89</f>
        <v>NULL</v>
      </c>
      <c r="AL89" s="123" t="str">
        <f>'Input - RCAControl (Admin)'!AL89</f>
        <v>NULL</v>
      </c>
      <c r="AM89" s="123" t="str">
        <f>'Input - RCAControl (Admin)'!AM89</f>
        <v>NULL</v>
      </c>
      <c r="AN89" s="123" t="str">
        <f>'Input - RCAControl (Admin)'!AN89</f>
        <v>NULL</v>
      </c>
      <c r="AO89" s="123" t="str">
        <f>'Input - RCAControl (Admin)'!AO89</f>
        <v>1;1;2;3;3</v>
      </c>
      <c r="AP89" s="123" t="str">
        <f>'Input - RCAControl (Admin)'!AP89</f>
        <v>1;2;3;3;3</v>
      </c>
      <c r="AQ89" s="123" t="str">
        <f>'Input - RCAControl (Admin)'!AQ89</f>
        <v>1;1;2;3;3</v>
      </c>
      <c r="AR89" s="31"/>
      <c r="AS89" s="122" t="e" cm="1">
        <f t="array" ref="AS89">IF(MAX(VALUE(MID(IF(G89:AQ89= I_RCAScoring_NULL_REF,"0;0;0;0;0",G89:AQ89),1+ 2*(C_RCA_RiskScores-1),1)))=0,"No bands",MAX(VALUE(MID(IF(G89:AQ89= I_RCAScoring_NULL_REF,"0;0;0;0;0",G89:AQ89),1+ 2*(C_RCA_RiskScores-1),1))))</f>
        <v>#VALUE!</v>
      </c>
      <c r="AT89" s="122" t="str">
        <f t="shared" si="5"/>
        <v>No band selected</v>
      </c>
      <c r="AU89" s="6"/>
      <c r="AV89" s="38"/>
      <c r="AW89" s="6"/>
      <c r="AX89" s="412"/>
    </row>
    <row r="90" spans="1:50" ht="30" customHeight="1" x14ac:dyDescent="0.35">
      <c r="A90" s="48"/>
      <c r="B90" s="31"/>
      <c r="C90" s="465">
        <f t="shared" si="6"/>
        <v>80</v>
      </c>
      <c r="D90" s="122" t="str" cm="1">
        <f t="array" ref="D90">IF(ISERROR(INDEX(I_LoE_Hierachy_L1Name,_xlfn.XMATCH(E90,I_LoE_Hierachy_L2Name,0))),"",INDEX(I_LoE_Hierachy_L1Name,_xlfn.XMATCH(E90,I_LoE_Hierachy_L2Name,0)))</f>
        <v>Is there evidence of a suitably mature cost estimate for the acquisition phase being approved?</v>
      </c>
      <c r="E90" s="122" t="str">
        <v>Is there evidence of appropriate accounting treatments being applied within the cost model, to support the cost estimate for the acquisition phase being approved?</v>
      </c>
      <c r="F90" s="31"/>
      <c r="G90" s="123" t="str">
        <f>'Input - RCAControl (Admin)'!G90</f>
        <v>NULL</v>
      </c>
      <c r="H90" s="123" t="str">
        <f>'Input - RCAControl (Admin)'!H90</f>
        <v>NULL</v>
      </c>
      <c r="I90" s="123" t="str">
        <f>'Input - RCAControl (Admin)'!I90</f>
        <v>NULL</v>
      </c>
      <c r="J90" s="123" t="str">
        <f>'Input - RCAControl (Admin)'!J90</f>
        <v>NULL</v>
      </c>
      <c r="K90" s="123" t="str">
        <f>'Input - RCAControl (Admin)'!K90</f>
        <v>NULL</v>
      </c>
      <c r="L90" s="123" t="str">
        <f>'Input - RCAControl (Admin)'!L90</f>
        <v>NULL</v>
      </c>
      <c r="M90" s="123" t="str">
        <f>'Input - RCAControl (Admin)'!M90</f>
        <v>NULL</v>
      </c>
      <c r="N90" s="123" t="str">
        <f>'Input - RCAControl (Admin)'!N90</f>
        <v>NULL</v>
      </c>
      <c r="O90" s="123" t="str">
        <f>'Input - RCAControl (Admin)'!O90</f>
        <v>NULL</v>
      </c>
      <c r="P90" s="123" t="str">
        <f>'Input - RCAControl (Admin)'!P90</f>
        <v>NULL</v>
      </c>
      <c r="Q90" s="123" t="str">
        <f>'Input - RCAControl (Admin)'!Q90</f>
        <v>NULL</v>
      </c>
      <c r="R90" s="123" t="str">
        <f>'Input - RCAControl (Admin)'!R90</f>
        <v>NULL</v>
      </c>
      <c r="S90" s="123" t="str">
        <f>'Input - RCAControl (Admin)'!S90</f>
        <v>NULL</v>
      </c>
      <c r="T90" s="123" t="str">
        <f>'Input - RCAControl (Admin)'!T90</f>
        <v>NULL</v>
      </c>
      <c r="U90" s="123" t="str">
        <f>'Input - RCAControl (Admin)'!U90</f>
        <v>NULL</v>
      </c>
      <c r="V90" s="123" t="str">
        <f>'Input - RCAControl (Admin)'!V90</f>
        <v>NULL</v>
      </c>
      <c r="W90" s="123" t="str">
        <f>'Input - RCAControl (Admin)'!W90</f>
        <v>NULL</v>
      </c>
      <c r="X90" s="123" t="str">
        <f>'Input - RCAControl (Admin)'!X90</f>
        <v>1;1;2;3;3</v>
      </c>
      <c r="Y90" s="123" t="str">
        <f>'Input - RCAControl (Admin)'!Y90</f>
        <v>NULL</v>
      </c>
      <c r="Z90" s="123" t="str">
        <f>'Input - RCAControl (Admin)'!Z90</f>
        <v>1;1;2;3;3</v>
      </c>
      <c r="AA90" s="123" t="str">
        <f>'Input - RCAControl (Admin)'!AA90</f>
        <v>NULL</v>
      </c>
      <c r="AB90" s="123" t="str">
        <f>'Input - RCAControl (Admin)'!AB90</f>
        <v>1;1;2;3;3</v>
      </c>
      <c r="AC90" s="123" t="str">
        <f>'Input - RCAControl (Admin)'!AC90</f>
        <v>NULL</v>
      </c>
      <c r="AD90" s="123" t="str">
        <f>'Input - RCAControl (Admin)'!AD90</f>
        <v>NULL</v>
      </c>
      <c r="AE90" s="123" t="str">
        <f>'Input - RCAControl (Admin)'!AE90</f>
        <v>NULL</v>
      </c>
      <c r="AF90" s="123" t="str">
        <f>'Input - RCAControl (Admin)'!AF90</f>
        <v>NULL</v>
      </c>
      <c r="AG90" s="123" t="str">
        <f>'Input - RCAControl (Admin)'!AG90</f>
        <v>NULL</v>
      </c>
      <c r="AH90" s="123" t="str">
        <f>'Input - RCAControl (Admin)'!AH90</f>
        <v>NULL</v>
      </c>
      <c r="AI90" s="123" t="str">
        <f>'Input - RCAControl (Admin)'!AI90</f>
        <v>NULL</v>
      </c>
      <c r="AJ90" s="123" t="str">
        <f>'Input - RCAControl (Admin)'!AJ90</f>
        <v>NULL</v>
      </c>
      <c r="AK90" s="123" t="str">
        <f>'Input - RCAControl (Admin)'!AK90</f>
        <v>NULL</v>
      </c>
      <c r="AL90" s="123" t="str">
        <f>'Input - RCAControl (Admin)'!AL90</f>
        <v>NULL</v>
      </c>
      <c r="AM90" s="123" t="str">
        <f>'Input - RCAControl (Admin)'!AM90</f>
        <v>NULL</v>
      </c>
      <c r="AN90" s="123" t="str">
        <f>'Input - RCAControl (Admin)'!AN90</f>
        <v>NULL</v>
      </c>
      <c r="AO90" s="123" t="str">
        <f>'Input - RCAControl (Admin)'!AO90</f>
        <v>1;1;2;3;3</v>
      </c>
      <c r="AP90" s="123" t="str">
        <f>'Input - RCAControl (Admin)'!AP90</f>
        <v>1;2;3;3;3</v>
      </c>
      <c r="AQ90" s="123" t="str">
        <f>'Input - RCAControl (Admin)'!AQ90</f>
        <v>1;1;2;3;3</v>
      </c>
      <c r="AR90" s="31"/>
      <c r="AS90" s="122" t="e" cm="1">
        <f t="array" ref="AS90">IF(MAX(VALUE(MID(IF(G90:AQ90= I_RCAScoring_NULL_REF,"0;0;0;0;0",G90:AQ90),1+ 2*(C_RCA_RiskScores-1),1)))=0,"No bands",MAX(VALUE(MID(IF(G90:AQ90= I_RCAScoring_NULL_REF,"0;0;0;0;0",G90:AQ90),1+ 2*(C_RCA_RiskScores-1),1))))</f>
        <v>#VALUE!</v>
      </c>
      <c r="AT90" s="122" t="str">
        <f t="shared" si="5"/>
        <v>No band selected</v>
      </c>
      <c r="AU90" s="6"/>
      <c r="AV90" s="38"/>
      <c r="AW90" s="6"/>
      <c r="AX90" s="412"/>
    </row>
    <row r="91" spans="1:50" ht="30" customHeight="1" x14ac:dyDescent="0.35">
      <c r="A91" s="48"/>
      <c r="B91" s="31"/>
      <c r="C91" s="465">
        <f t="shared" si="6"/>
        <v>81</v>
      </c>
      <c r="D91" s="122" t="str" cm="1">
        <f t="array" ref="D91">IF(ISERROR(INDEX(I_LoE_Hierachy_L1Name,_xlfn.XMATCH(E91,I_LoE_Hierachy_L2Name,0))),"",INDEX(I_LoE_Hierachy_L1Name,_xlfn.XMATCH(E91,I_LoE_Hierachy_L2Name,0)))</f>
        <v>Is there evidence of a suitably mature cost estimate for the acquisition phase being approved?</v>
      </c>
      <c r="E91" s="122" t="str">
        <v>Is there evidence that the cost model is has been suitably verified and validated, to support the cost estimate for the acquisition phase being approved?</v>
      </c>
      <c r="F91" s="31"/>
      <c r="G91" s="123" t="str">
        <f>'Input - RCAControl (Admin)'!G91</f>
        <v>NULL</v>
      </c>
      <c r="H91" s="123" t="str">
        <f>'Input - RCAControl (Admin)'!H91</f>
        <v>NULL</v>
      </c>
      <c r="I91" s="123" t="str">
        <f>'Input - RCAControl (Admin)'!I91</f>
        <v>NULL</v>
      </c>
      <c r="J91" s="123" t="str">
        <f>'Input - RCAControl (Admin)'!J91</f>
        <v>NULL</v>
      </c>
      <c r="K91" s="123" t="str">
        <f>'Input - RCAControl (Admin)'!K91</f>
        <v>NULL</v>
      </c>
      <c r="L91" s="123" t="str">
        <f>'Input - RCAControl (Admin)'!L91</f>
        <v>NULL</v>
      </c>
      <c r="M91" s="123" t="str">
        <f>'Input - RCAControl (Admin)'!M91</f>
        <v>NULL</v>
      </c>
      <c r="N91" s="123" t="str">
        <f>'Input - RCAControl (Admin)'!N91</f>
        <v>NULL</v>
      </c>
      <c r="O91" s="123" t="str">
        <f>'Input - RCAControl (Admin)'!O91</f>
        <v>NULL</v>
      </c>
      <c r="P91" s="123" t="str">
        <f>'Input - RCAControl (Admin)'!P91</f>
        <v>NULL</v>
      </c>
      <c r="Q91" s="123" t="str">
        <f>'Input - RCAControl (Admin)'!Q91</f>
        <v>NULL</v>
      </c>
      <c r="R91" s="123" t="str">
        <f>'Input - RCAControl (Admin)'!R91</f>
        <v>NULL</v>
      </c>
      <c r="S91" s="123" t="str">
        <f>'Input - RCAControl (Admin)'!S91</f>
        <v>NULL</v>
      </c>
      <c r="T91" s="123" t="str">
        <f>'Input - RCAControl (Admin)'!T91</f>
        <v>NULL</v>
      </c>
      <c r="U91" s="123" t="str">
        <f>'Input - RCAControl (Admin)'!U91</f>
        <v>NULL</v>
      </c>
      <c r="V91" s="123" t="str">
        <f>'Input - RCAControl (Admin)'!V91</f>
        <v>NULL</v>
      </c>
      <c r="W91" s="123" t="str">
        <f>'Input - RCAControl (Admin)'!W91</f>
        <v>NULL</v>
      </c>
      <c r="X91" s="123" t="str">
        <f>'Input - RCAControl (Admin)'!X91</f>
        <v>1;1;2;3;3</v>
      </c>
      <c r="Y91" s="123" t="str">
        <f>'Input - RCAControl (Admin)'!Y91</f>
        <v>NULL</v>
      </c>
      <c r="Z91" s="123" t="str">
        <f>'Input - RCAControl (Admin)'!Z91</f>
        <v>1;1;2;3;3</v>
      </c>
      <c r="AA91" s="123" t="str">
        <f>'Input - RCAControl (Admin)'!AA91</f>
        <v>NULL</v>
      </c>
      <c r="AB91" s="123" t="str">
        <f>'Input - RCAControl (Admin)'!AB91</f>
        <v>1;1;2;3;3</v>
      </c>
      <c r="AC91" s="123" t="str">
        <f>'Input - RCAControl (Admin)'!AC91</f>
        <v>NULL</v>
      </c>
      <c r="AD91" s="123" t="str">
        <f>'Input - RCAControl (Admin)'!AD91</f>
        <v>NULL</v>
      </c>
      <c r="AE91" s="123" t="str">
        <f>'Input - RCAControl (Admin)'!AE91</f>
        <v>NULL</v>
      </c>
      <c r="AF91" s="123" t="str">
        <f>'Input - RCAControl (Admin)'!AF91</f>
        <v>NULL</v>
      </c>
      <c r="AG91" s="123" t="str">
        <f>'Input - RCAControl (Admin)'!AG91</f>
        <v>NULL</v>
      </c>
      <c r="AH91" s="123" t="str">
        <f>'Input - RCAControl (Admin)'!AH91</f>
        <v>NULL</v>
      </c>
      <c r="AI91" s="123" t="str">
        <f>'Input - RCAControl (Admin)'!AI91</f>
        <v>NULL</v>
      </c>
      <c r="AJ91" s="123" t="str">
        <f>'Input - RCAControl (Admin)'!AJ91</f>
        <v>NULL</v>
      </c>
      <c r="AK91" s="123" t="str">
        <f>'Input - RCAControl (Admin)'!AK91</f>
        <v>NULL</v>
      </c>
      <c r="AL91" s="123" t="str">
        <f>'Input - RCAControl (Admin)'!AL91</f>
        <v>NULL</v>
      </c>
      <c r="AM91" s="123" t="str">
        <f>'Input - RCAControl (Admin)'!AM91</f>
        <v>NULL</v>
      </c>
      <c r="AN91" s="123" t="str">
        <f>'Input - RCAControl (Admin)'!AN91</f>
        <v>NULL</v>
      </c>
      <c r="AO91" s="123" t="str">
        <f>'Input - RCAControl (Admin)'!AO91</f>
        <v>1;1;2;3;3</v>
      </c>
      <c r="AP91" s="123" t="str">
        <f>'Input - RCAControl (Admin)'!AP91</f>
        <v>1;2;3;3;3</v>
      </c>
      <c r="AQ91" s="123" t="str">
        <f>'Input - RCAControl (Admin)'!AQ91</f>
        <v>1;1;2;3;3</v>
      </c>
      <c r="AR91" s="31"/>
      <c r="AS91" s="122" t="e" cm="1">
        <f t="array" ref="AS91">IF(MAX(VALUE(MID(IF(G91:AQ91= I_RCAScoring_NULL_REF,"0;0;0;0;0",G91:AQ91),1+ 2*(C_RCA_RiskScores-1),1)))=0,"No bands",MAX(VALUE(MID(IF(G91:AQ91= I_RCAScoring_NULL_REF,"0;0;0;0;0",G91:AQ91),1+ 2*(C_RCA_RiskScores-1),1))))</f>
        <v>#VALUE!</v>
      </c>
      <c r="AT91" s="122" t="str">
        <f t="shared" si="5"/>
        <v>No band selected</v>
      </c>
      <c r="AU91" s="6"/>
      <c r="AV91" s="38"/>
      <c r="AW91" s="6"/>
      <c r="AX91" s="412"/>
    </row>
    <row r="92" spans="1:50" ht="30" customHeight="1" x14ac:dyDescent="0.35">
      <c r="A92" s="48"/>
      <c r="B92" s="31"/>
      <c r="C92" s="465">
        <f t="shared" si="6"/>
        <v>82</v>
      </c>
      <c r="D92" s="122" t="str" cm="1">
        <f t="array" ref="D92">IF(ISERROR(INDEX(I_LoE_Hierachy_L1Name,_xlfn.XMATCH(E92,I_LoE_Hierachy_L2Name,0))),"",INDEX(I_LoE_Hierachy_L1Name,_xlfn.XMATCH(E92,I_LoE_Hierachy_L2Name,0)))</f>
        <v>Is there evidence of a suitably mature cost estimate for the acquisition phase being approved?</v>
      </c>
      <c r="E92" s="122" t="str">
        <v>Is there evidence of cost benchmarking in support of the cost estimate for the acquisition phase being approved?</v>
      </c>
      <c r="F92" s="31"/>
      <c r="G92" s="123" t="str">
        <f>'Input - RCAControl (Admin)'!G92</f>
        <v>NULL</v>
      </c>
      <c r="H92" s="123" t="str">
        <f>'Input - RCAControl (Admin)'!H92</f>
        <v>NULL</v>
      </c>
      <c r="I92" s="123" t="str">
        <f>'Input - RCAControl (Admin)'!I92</f>
        <v>NULL</v>
      </c>
      <c r="J92" s="123" t="str">
        <f>'Input - RCAControl (Admin)'!J92</f>
        <v>NULL</v>
      </c>
      <c r="K92" s="123" t="str">
        <f>'Input - RCAControl (Admin)'!K92</f>
        <v>NULL</v>
      </c>
      <c r="L92" s="123" t="str">
        <f>'Input - RCAControl (Admin)'!L92</f>
        <v>NULL</v>
      </c>
      <c r="M92" s="123" t="str">
        <f>'Input - RCAControl (Admin)'!M92</f>
        <v>NULL</v>
      </c>
      <c r="N92" s="123" t="str">
        <f>'Input - RCAControl (Admin)'!N92</f>
        <v>NULL</v>
      </c>
      <c r="O92" s="123" t="str">
        <f>'Input - RCAControl (Admin)'!O92</f>
        <v>NULL</v>
      </c>
      <c r="P92" s="123" t="str">
        <f>'Input - RCAControl (Admin)'!P92</f>
        <v>NULL</v>
      </c>
      <c r="Q92" s="123" t="str">
        <f>'Input - RCAControl (Admin)'!Q92</f>
        <v>NULL</v>
      </c>
      <c r="R92" s="123" t="str">
        <f>'Input - RCAControl (Admin)'!R92</f>
        <v>NULL</v>
      </c>
      <c r="S92" s="123" t="str">
        <f>'Input - RCAControl (Admin)'!S92</f>
        <v>NULL</v>
      </c>
      <c r="T92" s="123" t="str">
        <f>'Input - RCAControl (Admin)'!T92</f>
        <v>NULL</v>
      </c>
      <c r="U92" s="123" t="str">
        <f>'Input - RCAControl (Admin)'!U92</f>
        <v>NULL</v>
      </c>
      <c r="V92" s="123" t="str">
        <f>'Input - RCAControl (Admin)'!V92</f>
        <v>NULL</v>
      </c>
      <c r="W92" s="123" t="str">
        <f>'Input - RCAControl (Admin)'!W92</f>
        <v>NULL</v>
      </c>
      <c r="X92" s="123" t="str">
        <f>'Input - RCAControl (Admin)'!X92</f>
        <v>1;1;2;3;3</v>
      </c>
      <c r="Y92" s="123" t="str">
        <f>'Input - RCAControl (Admin)'!Y92</f>
        <v>NULL</v>
      </c>
      <c r="Z92" s="123" t="str">
        <f>'Input - RCAControl (Admin)'!Z92</f>
        <v>1;1;2;3;3</v>
      </c>
      <c r="AA92" s="123" t="str">
        <f>'Input - RCAControl (Admin)'!AA92</f>
        <v>NULL</v>
      </c>
      <c r="AB92" s="123" t="str">
        <f>'Input - RCAControl (Admin)'!AB92</f>
        <v>1;1;2;3;3</v>
      </c>
      <c r="AC92" s="123" t="str">
        <f>'Input - RCAControl (Admin)'!AC92</f>
        <v>NULL</v>
      </c>
      <c r="AD92" s="123" t="str">
        <f>'Input - RCAControl (Admin)'!AD92</f>
        <v>NULL</v>
      </c>
      <c r="AE92" s="123" t="str">
        <f>'Input - RCAControl (Admin)'!AE92</f>
        <v>NULL</v>
      </c>
      <c r="AF92" s="123" t="str">
        <f>'Input - RCAControl (Admin)'!AF92</f>
        <v>NULL</v>
      </c>
      <c r="AG92" s="123" t="str">
        <f>'Input - RCAControl (Admin)'!AG92</f>
        <v>NULL</v>
      </c>
      <c r="AH92" s="123" t="str">
        <f>'Input - RCAControl (Admin)'!AH92</f>
        <v>NULL</v>
      </c>
      <c r="AI92" s="123" t="str">
        <f>'Input - RCAControl (Admin)'!AI92</f>
        <v>NULL</v>
      </c>
      <c r="AJ92" s="123" t="str">
        <f>'Input - RCAControl (Admin)'!AJ92</f>
        <v>NULL</v>
      </c>
      <c r="AK92" s="123" t="str">
        <f>'Input - RCAControl (Admin)'!AK92</f>
        <v>NULL</v>
      </c>
      <c r="AL92" s="123" t="str">
        <f>'Input - RCAControl (Admin)'!AL92</f>
        <v>NULL</v>
      </c>
      <c r="AM92" s="123" t="str">
        <f>'Input - RCAControl (Admin)'!AM92</f>
        <v>NULL</v>
      </c>
      <c r="AN92" s="123" t="str">
        <f>'Input - RCAControl (Admin)'!AN92</f>
        <v>NULL</v>
      </c>
      <c r="AO92" s="123" t="str">
        <f>'Input - RCAControl (Admin)'!AO92</f>
        <v>1;1;2;3;3</v>
      </c>
      <c r="AP92" s="123" t="str">
        <f>'Input - RCAControl (Admin)'!AP92</f>
        <v>1;2;3;3;3</v>
      </c>
      <c r="AQ92" s="123" t="str">
        <f>'Input - RCAControl (Admin)'!AQ92</f>
        <v>1;1;2;3;3</v>
      </c>
      <c r="AR92" s="31"/>
      <c r="AS92" s="122" t="e" cm="1">
        <f t="array" ref="AS92">IF(MAX(VALUE(MID(IF(G92:AQ92= I_RCAScoring_NULL_REF,"0;0;0;0;0",G92:AQ92),1+ 2*(C_RCA_RiskScores-1),1)))=0,"No bands",MAX(VALUE(MID(IF(G92:AQ92= I_RCAScoring_NULL_REF,"0;0;0;0;0",G92:AQ92),1+ 2*(C_RCA_RiskScores-1),1))))</f>
        <v>#VALUE!</v>
      </c>
      <c r="AT92" s="122" t="str">
        <f t="shared" si="5"/>
        <v>No band selected</v>
      </c>
      <c r="AU92" s="6"/>
      <c r="AV92" s="38"/>
      <c r="AW92" s="6"/>
      <c r="AX92" s="412"/>
    </row>
    <row r="93" spans="1:50" ht="30" customHeight="1" x14ac:dyDescent="0.35">
      <c r="A93" s="48"/>
      <c r="B93" s="31"/>
      <c r="C93" s="465">
        <f t="shared" si="6"/>
        <v>83</v>
      </c>
      <c r="D93" s="122" t="str" cm="1">
        <f t="array" ref="D93">IF(ISERROR(INDEX(I_LoE_Hierachy_L1Name,_xlfn.XMATCH(E93,I_LoE_Hierachy_L2Name,0))),"",INDEX(I_LoE_Hierachy_L1Name,_xlfn.XMATCH(E93,I_LoE_Hierachy_L2Name,0)))</f>
        <v>Is there evidence of a suitably mature estimate for the Whole-Life Cost (WLC) of the programme?</v>
      </c>
      <c r="E93" s="122" t="str">
        <v>Is there evidence that a suitable assessment has been made of the overall cost of the programme?</v>
      </c>
      <c r="F93" s="31"/>
      <c r="G93" s="123" t="str">
        <f>'Input - RCAControl (Admin)'!G93</f>
        <v>NULL</v>
      </c>
      <c r="H93" s="123" t="str">
        <f>'Input - RCAControl (Admin)'!H93</f>
        <v>NULL</v>
      </c>
      <c r="I93" s="123" t="str">
        <f>'Input - RCAControl (Admin)'!I93</f>
        <v>NULL</v>
      </c>
      <c r="J93" s="123" t="str">
        <f>'Input - RCAControl (Admin)'!J93</f>
        <v>NULL</v>
      </c>
      <c r="K93" s="123" t="str">
        <f>'Input - RCAControl (Admin)'!K93</f>
        <v>NULL</v>
      </c>
      <c r="L93" s="123" t="str">
        <f>'Input - RCAControl (Admin)'!L93</f>
        <v>NULL</v>
      </c>
      <c r="M93" s="123" t="str">
        <f>'Input - RCAControl (Admin)'!M93</f>
        <v>NULL</v>
      </c>
      <c r="N93" s="123" t="str">
        <f>'Input - RCAControl (Admin)'!N93</f>
        <v>NULL</v>
      </c>
      <c r="O93" s="123" t="str">
        <f>'Input - RCAControl (Admin)'!O93</f>
        <v>NULL</v>
      </c>
      <c r="P93" s="123" t="str">
        <f>'Input - RCAControl (Admin)'!P93</f>
        <v>NULL</v>
      </c>
      <c r="Q93" s="123" t="str">
        <f>'Input - RCAControl (Admin)'!Q93</f>
        <v>NULL</v>
      </c>
      <c r="R93" s="123" t="str">
        <f>'Input - RCAControl (Admin)'!R93</f>
        <v>NULL</v>
      </c>
      <c r="S93" s="123" t="str">
        <f>'Input - RCAControl (Admin)'!S93</f>
        <v>NULL</v>
      </c>
      <c r="T93" s="123" t="str">
        <f>'Input - RCAControl (Admin)'!T93</f>
        <v>NULL</v>
      </c>
      <c r="U93" s="123" t="str">
        <f>'Input - RCAControl (Admin)'!U93</f>
        <v>NULL</v>
      </c>
      <c r="V93" s="123" t="str">
        <f>'Input - RCAControl (Admin)'!V93</f>
        <v>NULL</v>
      </c>
      <c r="W93" s="123" t="str">
        <f>'Input - RCAControl (Admin)'!W93</f>
        <v>NULL</v>
      </c>
      <c r="X93" s="123" t="str">
        <f>'Input - RCAControl (Admin)'!X93</f>
        <v>NULL</v>
      </c>
      <c r="Y93" s="123" t="str">
        <f>'Input - RCAControl (Admin)'!Y93</f>
        <v>NULL</v>
      </c>
      <c r="Z93" s="123" t="str">
        <f>'Input - RCAControl (Admin)'!Z93</f>
        <v>NULL</v>
      </c>
      <c r="AA93" s="123" t="str">
        <f>'Input - RCAControl (Admin)'!AA93</f>
        <v>NULL</v>
      </c>
      <c r="AB93" s="123" t="str">
        <f>'Input - RCAControl (Admin)'!AB93</f>
        <v>1;1;2;3;3</v>
      </c>
      <c r="AC93" s="123" t="str">
        <f>'Input - RCAControl (Admin)'!AC93</f>
        <v>NULL</v>
      </c>
      <c r="AD93" s="123" t="str">
        <f>'Input - RCAControl (Admin)'!AD93</f>
        <v>NULL</v>
      </c>
      <c r="AE93" s="123" t="str">
        <f>'Input - RCAControl (Admin)'!AE93</f>
        <v>NULL</v>
      </c>
      <c r="AF93" s="123" t="str">
        <f>'Input - RCAControl (Admin)'!AF93</f>
        <v>NULL</v>
      </c>
      <c r="AG93" s="123" t="str">
        <f>'Input - RCAControl (Admin)'!AG93</f>
        <v>NULL</v>
      </c>
      <c r="AH93" s="123" t="str">
        <f>'Input - RCAControl (Admin)'!AH93</f>
        <v>NULL</v>
      </c>
      <c r="AI93" s="123" t="str">
        <f>'Input - RCAControl (Admin)'!AI93</f>
        <v>NULL</v>
      </c>
      <c r="AJ93" s="123" t="str">
        <f>'Input - RCAControl (Admin)'!AJ93</f>
        <v>NULL</v>
      </c>
      <c r="AK93" s="123" t="str">
        <f>'Input - RCAControl (Admin)'!AK93</f>
        <v>NULL</v>
      </c>
      <c r="AL93" s="123" t="str">
        <f>'Input - RCAControl (Admin)'!AL93</f>
        <v>NULL</v>
      </c>
      <c r="AM93" s="123" t="str">
        <f>'Input - RCAControl (Admin)'!AM93</f>
        <v>NULL</v>
      </c>
      <c r="AN93" s="123" t="str">
        <f>'Input - RCAControl (Admin)'!AN93</f>
        <v>NULL</v>
      </c>
      <c r="AO93" s="123" t="str">
        <f>'Input - RCAControl (Admin)'!AO93</f>
        <v>1;1;2;3;3</v>
      </c>
      <c r="AP93" s="123" t="str">
        <f>'Input - RCAControl (Admin)'!AP93</f>
        <v>1;2;3;3;3</v>
      </c>
      <c r="AQ93" s="123" t="str">
        <f>'Input - RCAControl (Admin)'!AQ93</f>
        <v>1;1;2;3;3</v>
      </c>
      <c r="AR93" s="31"/>
      <c r="AS93" s="122" t="e" cm="1">
        <f t="array" ref="AS93">IF(MAX(VALUE(MID(IF(G93:AQ93= I_RCAScoring_NULL_REF,"0;0;0;0;0",G93:AQ93),1+ 2*(C_RCA_RiskScores-1),1)))=0,"No bands",MAX(VALUE(MID(IF(G93:AQ93= I_RCAScoring_NULL_REF,"0;0;0;0;0",G93:AQ93),1+ 2*(C_RCA_RiskScores-1),1))))</f>
        <v>#VALUE!</v>
      </c>
      <c r="AT93" s="122" t="str">
        <f t="shared" si="5"/>
        <v>No band selected</v>
      </c>
      <c r="AU93" s="6"/>
      <c r="AV93" s="38"/>
      <c r="AW93" s="6"/>
      <c r="AX93" s="412"/>
    </row>
    <row r="94" spans="1:50" ht="30" customHeight="1" x14ac:dyDescent="0.35">
      <c r="A94" s="48"/>
      <c r="B94" s="31"/>
      <c r="C94" s="465">
        <f t="shared" si="6"/>
        <v>84</v>
      </c>
      <c r="D94" s="122" t="str" cm="1">
        <f t="array" ref="D94">IF(ISERROR(INDEX(I_LoE_Hierachy_L1Name,_xlfn.XMATCH(E94,I_LoE_Hierachy_L2Name,0))),"",INDEX(I_LoE_Hierachy_L1Name,_xlfn.XMATCH(E94,I_LoE_Hierachy_L2Name,0)))</f>
        <v>Is there evidence of a suitably mature estimate for the Whole-Life Cost (WLC) of the programme?</v>
      </c>
      <c r="E94" s="122" t="str">
        <v>Is there evidence that a suitable cost breakdown structure has been adopted within the WLC model?</v>
      </c>
      <c r="F94" s="31"/>
      <c r="G94" s="123" t="str">
        <f>'Input - RCAControl (Admin)'!G94</f>
        <v>NULL</v>
      </c>
      <c r="H94" s="123" t="str">
        <f>'Input - RCAControl (Admin)'!H94</f>
        <v>NULL</v>
      </c>
      <c r="I94" s="123" t="str">
        <f>'Input - RCAControl (Admin)'!I94</f>
        <v>NULL</v>
      </c>
      <c r="J94" s="123" t="str">
        <f>'Input - RCAControl (Admin)'!J94</f>
        <v>NULL</v>
      </c>
      <c r="K94" s="123" t="str">
        <f>'Input - RCAControl (Admin)'!K94</f>
        <v>NULL</v>
      </c>
      <c r="L94" s="123" t="str">
        <f>'Input - RCAControl (Admin)'!L94</f>
        <v>NULL</v>
      </c>
      <c r="M94" s="123" t="str">
        <f>'Input - RCAControl (Admin)'!M94</f>
        <v>NULL</v>
      </c>
      <c r="N94" s="123" t="str">
        <f>'Input - RCAControl (Admin)'!N94</f>
        <v>NULL</v>
      </c>
      <c r="O94" s="123" t="str">
        <f>'Input - RCAControl (Admin)'!O94</f>
        <v>NULL</v>
      </c>
      <c r="P94" s="123" t="str">
        <f>'Input - RCAControl (Admin)'!P94</f>
        <v>NULL</v>
      </c>
      <c r="Q94" s="123" t="str">
        <f>'Input - RCAControl (Admin)'!Q94</f>
        <v>NULL</v>
      </c>
      <c r="R94" s="123" t="str">
        <f>'Input - RCAControl (Admin)'!R94</f>
        <v>NULL</v>
      </c>
      <c r="S94" s="123" t="str">
        <f>'Input - RCAControl (Admin)'!S94</f>
        <v>NULL</v>
      </c>
      <c r="T94" s="123" t="str">
        <f>'Input - RCAControl (Admin)'!T94</f>
        <v>NULL</v>
      </c>
      <c r="U94" s="123" t="str">
        <f>'Input - RCAControl (Admin)'!U94</f>
        <v>NULL</v>
      </c>
      <c r="V94" s="123" t="str">
        <f>'Input - RCAControl (Admin)'!V94</f>
        <v>NULL</v>
      </c>
      <c r="W94" s="123" t="str">
        <f>'Input - RCAControl (Admin)'!W94</f>
        <v>NULL</v>
      </c>
      <c r="X94" s="123" t="str">
        <f>'Input - RCAControl (Admin)'!X94</f>
        <v>NULL</v>
      </c>
      <c r="Y94" s="123" t="str">
        <f>'Input - RCAControl (Admin)'!Y94</f>
        <v>NULL</v>
      </c>
      <c r="Z94" s="123" t="str">
        <f>'Input - RCAControl (Admin)'!Z94</f>
        <v>NULL</v>
      </c>
      <c r="AA94" s="123" t="str">
        <f>'Input - RCAControl (Admin)'!AA94</f>
        <v>NULL</v>
      </c>
      <c r="AB94" s="123" t="str">
        <f>'Input - RCAControl (Admin)'!AB94</f>
        <v>1;1;2;3;3</v>
      </c>
      <c r="AC94" s="123" t="str">
        <f>'Input - RCAControl (Admin)'!AC94</f>
        <v>NULL</v>
      </c>
      <c r="AD94" s="123" t="str">
        <f>'Input - RCAControl (Admin)'!AD94</f>
        <v>NULL</v>
      </c>
      <c r="AE94" s="123" t="str">
        <f>'Input - RCAControl (Admin)'!AE94</f>
        <v>NULL</v>
      </c>
      <c r="AF94" s="123" t="str">
        <f>'Input - RCAControl (Admin)'!AF94</f>
        <v>NULL</v>
      </c>
      <c r="AG94" s="123" t="str">
        <f>'Input - RCAControl (Admin)'!AG94</f>
        <v>NULL</v>
      </c>
      <c r="AH94" s="123" t="str">
        <f>'Input - RCAControl (Admin)'!AH94</f>
        <v>NULL</v>
      </c>
      <c r="AI94" s="123" t="str">
        <f>'Input - RCAControl (Admin)'!AI94</f>
        <v>NULL</v>
      </c>
      <c r="AJ94" s="123" t="str">
        <f>'Input - RCAControl (Admin)'!AJ94</f>
        <v>NULL</v>
      </c>
      <c r="AK94" s="123" t="str">
        <f>'Input - RCAControl (Admin)'!AK94</f>
        <v>NULL</v>
      </c>
      <c r="AL94" s="123" t="str">
        <f>'Input - RCAControl (Admin)'!AL94</f>
        <v>NULL</v>
      </c>
      <c r="AM94" s="123" t="str">
        <f>'Input - RCAControl (Admin)'!AM94</f>
        <v>NULL</v>
      </c>
      <c r="AN94" s="123" t="str">
        <f>'Input - RCAControl (Admin)'!AN94</f>
        <v>NULL</v>
      </c>
      <c r="AO94" s="123" t="str">
        <f>'Input - RCAControl (Admin)'!AO94</f>
        <v>1;1;2;3;3</v>
      </c>
      <c r="AP94" s="123" t="str">
        <f>'Input - RCAControl (Admin)'!AP94</f>
        <v>1;2;3;3;3</v>
      </c>
      <c r="AQ94" s="123" t="str">
        <f>'Input - RCAControl (Admin)'!AQ94</f>
        <v>1;1;2;3;3</v>
      </c>
      <c r="AR94" s="31"/>
      <c r="AS94" s="122" t="e" cm="1">
        <f t="array" ref="AS94">IF(MAX(VALUE(MID(IF(G94:AQ94= I_RCAScoring_NULL_REF,"0;0;0;0;0",G94:AQ94),1+ 2*(C_RCA_RiskScores-1),1)))=0,"No bands",MAX(VALUE(MID(IF(G94:AQ94= I_RCAScoring_NULL_REF,"0;0;0;0;0",G94:AQ94),1+ 2*(C_RCA_RiskScores-1),1))))</f>
        <v>#VALUE!</v>
      </c>
      <c r="AT94" s="122" t="str">
        <f t="shared" si="5"/>
        <v>No band selected</v>
      </c>
      <c r="AU94" s="6"/>
      <c r="AV94" s="38"/>
      <c r="AW94" s="6"/>
      <c r="AX94" s="412"/>
    </row>
    <row r="95" spans="1:50" ht="30" customHeight="1" x14ac:dyDescent="0.35">
      <c r="A95" s="48"/>
      <c r="B95" s="31"/>
      <c r="C95" s="465">
        <f t="shared" si="6"/>
        <v>85</v>
      </c>
      <c r="D95" s="122" t="str" cm="1">
        <f t="array" ref="D95">IF(ISERROR(INDEX(I_LoE_Hierachy_L1Name,_xlfn.XMATCH(E95,I_LoE_Hierachy_L2Name,0))),"",INDEX(I_LoE_Hierachy_L1Name,_xlfn.XMATCH(E95,I_LoE_Hierachy_L2Name,0)))</f>
        <v>Is there evidence of a suitably mature estimate for the Whole-Life Cost (WLC) of the programme?</v>
      </c>
      <c r="E95" s="122" t="str">
        <v>Is there evidence of cost data and assumptions being suitably recorded, to support the WLC model?</v>
      </c>
      <c r="F95" s="31"/>
      <c r="G95" s="123" t="str">
        <f>'Input - RCAControl (Admin)'!G95</f>
        <v>NULL</v>
      </c>
      <c r="H95" s="123" t="str">
        <f>'Input - RCAControl (Admin)'!H95</f>
        <v>NULL</v>
      </c>
      <c r="I95" s="123" t="str">
        <f>'Input - RCAControl (Admin)'!I95</f>
        <v>NULL</v>
      </c>
      <c r="J95" s="123" t="str">
        <f>'Input - RCAControl (Admin)'!J95</f>
        <v>NULL</v>
      </c>
      <c r="K95" s="123" t="str">
        <f>'Input - RCAControl (Admin)'!K95</f>
        <v>NULL</v>
      </c>
      <c r="L95" s="123" t="str">
        <f>'Input - RCAControl (Admin)'!L95</f>
        <v>NULL</v>
      </c>
      <c r="M95" s="123" t="str">
        <f>'Input - RCAControl (Admin)'!M95</f>
        <v>NULL</v>
      </c>
      <c r="N95" s="123" t="str">
        <f>'Input - RCAControl (Admin)'!N95</f>
        <v>NULL</v>
      </c>
      <c r="O95" s="123" t="str">
        <f>'Input - RCAControl (Admin)'!O95</f>
        <v>NULL</v>
      </c>
      <c r="P95" s="123" t="str">
        <f>'Input - RCAControl (Admin)'!P95</f>
        <v>NULL</v>
      </c>
      <c r="Q95" s="123" t="str">
        <f>'Input - RCAControl (Admin)'!Q95</f>
        <v>NULL</v>
      </c>
      <c r="R95" s="123" t="str">
        <f>'Input - RCAControl (Admin)'!R95</f>
        <v>NULL</v>
      </c>
      <c r="S95" s="123" t="str">
        <f>'Input - RCAControl (Admin)'!S95</f>
        <v>NULL</v>
      </c>
      <c r="T95" s="123" t="str">
        <f>'Input - RCAControl (Admin)'!T95</f>
        <v>NULL</v>
      </c>
      <c r="U95" s="123" t="str">
        <f>'Input - RCAControl (Admin)'!U95</f>
        <v>NULL</v>
      </c>
      <c r="V95" s="123" t="str">
        <f>'Input - RCAControl (Admin)'!V95</f>
        <v>NULL</v>
      </c>
      <c r="W95" s="123" t="str">
        <f>'Input - RCAControl (Admin)'!W95</f>
        <v>NULL</v>
      </c>
      <c r="X95" s="123" t="str">
        <f>'Input - RCAControl (Admin)'!X95</f>
        <v>NULL</v>
      </c>
      <c r="Y95" s="123" t="str">
        <f>'Input - RCAControl (Admin)'!Y95</f>
        <v>NULL</v>
      </c>
      <c r="Z95" s="123" t="str">
        <f>'Input - RCAControl (Admin)'!Z95</f>
        <v>NULL</v>
      </c>
      <c r="AA95" s="123" t="str">
        <f>'Input - RCAControl (Admin)'!AA95</f>
        <v>NULL</v>
      </c>
      <c r="AB95" s="123" t="str">
        <f>'Input - RCAControl (Admin)'!AB95</f>
        <v>1;1;2;3;3</v>
      </c>
      <c r="AC95" s="123" t="str">
        <f>'Input - RCAControl (Admin)'!AC95</f>
        <v>NULL</v>
      </c>
      <c r="AD95" s="123" t="str">
        <f>'Input - RCAControl (Admin)'!AD95</f>
        <v>NULL</v>
      </c>
      <c r="AE95" s="123" t="str">
        <f>'Input - RCAControl (Admin)'!AE95</f>
        <v>NULL</v>
      </c>
      <c r="AF95" s="123" t="str">
        <f>'Input - RCAControl (Admin)'!AF95</f>
        <v>NULL</v>
      </c>
      <c r="AG95" s="123" t="str">
        <f>'Input - RCAControl (Admin)'!AG95</f>
        <v>NULL</v>
      </c>
      <c r="AH95" s="123" t="str">
        <f>'Input - RCAControl (Admin)'!AH95</f>
        <v>NULL</v>
      </c>
      <c r="AI95" s="123" t="str">
        <f>'Input - RCAControl (Admin)'!AI95</f>
        <v>NULL</v>
      </c>
      <c r="AJ95" s="123" t="str">
        <f>'Input - RCAControl (Admin)'!AJ95</f>
        <v>NULL</v>
      </c>
      <c r="AK95" s="123" t="str">
        <f>'Input - RCAControl (Admin)'!AK95</f>
        <v>NULL</v>
      </c>
      <c r="AL95" s="123" t="str">
        <f>'Input - RCAControl (Admin)'!AL95</f>
        <v>NULL</v>
      </c>
      <c r="AM95" s="123" t="str">
        <f>'Input - RCAControl (Admin)'!AM95</f>
        <v>NULL</v>
      </c>
      <c r="AN95" s="123" t="str">
        <f>'Input - RCAControl (Admin)'!AN95</f>
        <v>NULL</v>
      </c>
      <c r="AO95" s="123" t="str">
        <f>'Input - RCAControl (Admin)'!AO95</f>
        <v>1;1;2;3;3</v>
      </c>
      <c r="AP95" s="123" t="str">
        <f>'Input - RCAControl (Admin)'!AP95</f>
        <v>1;2;3;3;3</v>
      </c>
      <c r="AQ95" s="123" t="str">
        <f>'Input - RCAControl (Admin)'!AQ95</f>
        <v>1;1;2;3;3</v>
      </c>
      <c r="AR95" s="31"/>
      <c r="AS95" s="122" t="e" cm="1">
        <f t="array" ref="AS95">IF(MAX(VALUE(MID(IF(G95:AQ95= I_RCAScoring_NULL_REF,"0;0;0;0;0",G95:AQ95),1+ 2*(C_RCA_RiskScores-1),1)))=0,"No bands",MAX(VALUE(MID(IF(G95:AQ95= I_RCAScoring_NULL_REF,"0;0;0;0;0",G95:AQ95),1+ 2*(C_RCA_RiskScores-1),1))))</f>
        <v>#VALUE!</v>
      </c>
      <c r="AT95" s="122" t="str">
        <f t="shared" si="5"/>
        <v>No band selected</v>
      </c>
      <c r="AU95" s="6"/>
      <c r="AV95" s="38"/>
      <c r="AW95" s="6"/>
      <c r="AX95" s="412"/>
    </row>
    <row r="96" spans="1:50" ht="30" customHeight="1" x14ac:dyDescent="0.35">
      <c r="A96" s="48"/>
      <c r="B96" s="31"/>
      <c r="C96" s="465">
        <f t="shared" si="6"/>
        <v>86</v>
      </c>
      <c r="D96" s="122" t="str" cm="1">
        <f t="array" ref="D96">IF(ISERROR(INDEX(I_LoE_Hierachy_L1Name,_xlfn.XMATCH(E96,I_LoE_Hierachy_L2Name,0))),"",INDEX(I_LoE_Hierachy_L1Name,_xlfn.XMATCH(E96,I_LoE_Hierachy_L2Name,0)))</f>
        <v>Is there evidence of a suitably mature estimate for the Whole-Life Cost (WLC) of the programme?</v>
      </c>
      <c r="E96" s="122" t="str">
        <v>Is there evidence of cost data and assumptions being suitably underpinned with source information,  including basis-of-estimate, to support the WLC model?</v>
      </c>
      <c r="F96" s="31"/>
      <c r="G96" s="123" t="str">
        <f>'Input - RCAControl (Admin)'!G96</f>
        <v>NULL</v>
      </c>
      <c r="H96" s="123" t="str">
        <f>'Input - RCAControl (Admin)'!H96</f>
        <v>NULL</v>
      </c>
      <c r="I96" s="123" t="str">
        <f>'Input - RCAControl (Admin)'!I96</f>
        <v>NULL</v>
      </c>
      <c r="J96" s="123" t="str">
        <f>'Input - RCAControl (Admin)'!J96</f>
        <v>NULL</v>
      </c>
      <c r="K96" s="123" t="str">
        <f>'Input - RCAControl (Admin)'!K96</f>
        <v>NULL</v>
      </c>
      <c r="L96" s="123" t="str">
        <f>'Input - RCAControl (Admin)'!L96</f>
        <v>NULL</v>
      </c>
      <c r="M96" s="123" t="str">
        <f>'Input - RCAControl (Admin)'!M96</f>
        <v>NULL</v>
      </c>
      <c r="N96" s="123" t="str">
        <f>'Input - RCAControl (Admin)'!N96</f>
        <v>NULL</v>
      </c>
      <c r="O96" s="123" t="str">
        <f>'Input - RCAControl (Admin)'!O96</f>
        <v>NULL</v>
      </c>
      <c r="P96" s="123" t="str">
        <f>'Input - RCAControl (Admin)'!P96</f>
        <v>NULL</v>
      </c>
      <c r="Q96" s="123" t="str">
        <f>'Input - RCAControl (Admin)'!Q96</f>
        <v>NULL</v>
      </c>
      <c r="R96" s="123" t="str">
        <f>'Input - RCAControl (Admin)'!R96</f>
        <v>NULL</v>
      </c>
      <c r="S96" s="123" t="str">
        <f>'Input - RCAControl (Admin)'!S96</f>
        <v>NULL</v>
      </c>
      <c r="T96" s="123" t="str">
        <f>'Input - RCAControl (Admin)'!T96</f>
        <v>NULL</v>
      </c>
      <c r="U96" s="123" t="str">
        <f>'Input - RCAControl (Admin)'!U96</f>
        <v>NULL</v>
      </c>
      <c r="V96" s="123" t="str">
        <f>'Input - RCAControl (Admin)'!V96</f>
        <v>NULL</v>
      </c>
      <c r="W96" s="123" t="str">
        <f>'Input - RCAControl (Admin)'!W96</f>
        <v>NULL</v>
      </c>
      <c r="X96" s="123" t="str">
        <f>'Input - RCAControl (Admin)'!X96</f>
        <v>NULL</v>
      </c>
      <c r="Y96" s="123" t="str">
        <f>'Input - RCAControl (Admin)'!Y96</f>
        <v>NULL</v>
      </c>
      <c r="Z96" s="123" t="str">
        <f>'Input - RCAControl (Admin)'!Z96</f>
        <v>NULL</v>
      </c>
      <c r="AA96" s="123" t="str">
        <f>'Input - RCAControl (Admin)'!AA96</f>
        <v>NULL</v>
      </c>
      <c r="AB96" s="123" t="str">
        <f>'Input - RCAControl (Admin)'!AB96</f>
        <v>1;1;2;3;3</v>
      </c>
      <c r="AC96" s="123" t="str">
        <f>'Input - RCAControl (Admin)'!AC96</f>
        <v>NULL</v>
      </c>
      <c r="AD96" s="123" t="str">
        <f>'Input - RCAControl (Admin)'!AD96</f>
        <v>NULL</v>
      </c>
      <c r="AE96" s="123" t="str">
        <f>'Input - RCAControl (Admin)'!AE96</f>
        <v>NULL</v>
      </c>
      <c r="AF96" s="123" t="str">
        <f>'Input - RCAControl (Admin)'!AF96</f>
        <v>NULL</v>
      </c>
      <c r="AG96" s="123" t="str">
        <f>'Input - RCAControl (Admin)'!AG96</f>
        <v>NULL</v>
      </c>
      <c r="AH96" s="123" t="str">
        <f>'Input - RCAControl (Admin)'!AH96</f>
        <v>NULL</v>
      </c>
      <c r="AI96" s="123" t="str">
        <f>'Input - RCAControl (Admin)'!AI96</f>
        <v>NULL</v>
      </c>
      <c r="AJ96" s="123" t="str">
        <f>'Input - RCAControl (Admin)'!AJ96</f>
        <v>NULL</v>
      </c>
      <c r="AK96" s="123" t="str">
        <f>'Input - RCAControl (Admin)'!AK96</f>
        <v>NULL</v>
      </c>
      <c r="AL96" s="123" t="str">
        <f>'Input - RCAControl (Admin)'!AL96</f>
        <v>NULL</v>
      </c>
      <c r="AM96" s="123" t="str">
        <f>'Input - RCAControl (Admin)'!AM96</f>
        <v>NULL</v>
      </c>
      <c r="AN96" s="123" t="str">
        <f>'Input - RCAControl (Admin)'!AN96</f>
        <v>NULL</v>
      </c>
      <c r="AO96" s="123" t="str">
        <f>'Input - RCAControl (Admin)'!AO96</f>
        <v>1;1;2;3;3</v>
      </c>
      <c r="AP96" s="123" t="str">
        <f>'Input - RCAControl (Admin)'!AP96</f>
        <v>1;2;3;3;3</v>
      </c>
      <c r="AQ96" s="123" t="str">
        <f>'Input - RCAControl (Admin)'!AQ96</f>
        <v>1;1;2;3;3</v>
      </c>
      <c r="AR96" s="31"/>
      <c r="AS96" s="122" t="e" cm="1">
        <f t="array" ref="AS96">IF(MAX(VALUE(MID(IF(G96:AQ96= I_RCAScoring_NULL_REF,"0;0;0;0;0",G96:AQ96),1+ 2*(C_RCA_RiskScores-1),1)))=0,"No bands",MAX(VALUE(MID(IF(G96:AQ96= I_RCAScoring_NULL_REF,"0;0;0;0;0",G96:AQ96),1+ 2*(C_RCA_RiskScores-1),1))))</f>
        <v>#VALUE!</v>
      </c>
      <c r="AT96" s="122" t="str">
        <f t="shared" si="5"/>
        <v>No band selected</v>
      </c>
      <c r="AU96" s="6"/>
      <c r="AV96" s="38"/>
      <c r="AW96" s="6"/>
      <c r="AX96" s="412"/>
    </row>
    <row r="97" spans="1:50" ht="30" customHeight="1" x14ac:dyDescent="0.35">
      <c r="A97" s="48"/>
      <c r="B97" s="31"/>
      <c r="C97" s="465">
        <f t="shared" si="6"/>
        <v>87</v>
      </c>
      <c r="D97" s="122" t="str" cm="1">
        <f t="array" ref="D97">IF(ISERROR(INDEX(I_LoE_Hierachy_L1Name,_xlfn.XMATCH(E97,I_LoE_Hierachy_L2Name,0))),"",INDEX(I_LoE_Hierachy_L1Name,_xlfn.XMATCH(E97,I_LoE_Hierachy_L2Name,0)))</f>
        <v>Is there evidence of a suitably mature estimate for the Whole-Life Cost (WLC) of the programme?</v>
      </c>
      <c r="E97" s="122" t="str">
        <v>Is there evidence that cost uncertainty and risk has been suitably estimated and modelled, to support the WLC model?</v>
      </c>
      <c r="F97" s="31"/>
      <c r="G97" s="123" t="str">
        <f>'Input - RCAControl (Admin)'!G97</f>
        <v>NULL</v>
      </c>
      <c r="H97" s="123" t="str">
        <f>'Input - RCAControl (Admin)'!H97</f>
        <v>NULL</v>
      </c>
      <c r="I97" s="123" t="str">
        <f>'Input - RCAControl (Admin)'!I97</f>
        <v>NULL</v>
      </c>
      <c r="J97" s="123" t="str">
        <f>'Input - RCAControl (Admin)'!J97</f>
        <v>NULL</v>
      </c>
      <c r="K97" s="123" t="str">
        <f>'Input - RCAControl (Admin)'!K97</f>
        <v>NULL</v>
      </c>
      <c r="L97" s="123" t="str">
        <f>'Input - RCAControl (Admin)'!L97</f>
        <v>NULL</v>
      </c>
      <c r="M97" s="123" t="str">
        <f>'Input - RCAControl (Admin)'!M97</f>
        <v>NULL</v>
      </c>
      <c r="N97" s="123" t="str">
        <f>'Input - RCAControl (Admin)'!N97</f>
        <v>NULL</v>
      </c>
      <c r="O97" s="123" t="str">
        <f>'Input - RCAControl (Admin)'!O97</f>
        <v>NULL</v>
      </c>
      <c r="P97" s="123" t="str">
        <f>'Input - RCAControl (Admin)'!P97</f>
        <v>NULL</v>
      </c>
      <c r="Q97" s="123" t="str">
        <f>'Input - RCAControl (Admin)'!Q97</f>
        <v>NULL</v>
      </c>
      <c r="R97" s="123" t="str">
        <f>'Input - RCAControl (Admin)'!R97</f>
        <v>NULL</v>
      </c>
      <c r="S97" s="123" t="str">
        <f>'Input - RCAControl (Admin)'!S97</f>
        <v>NULL</v>
      </c>
      <c r="T97" s="123" t="str">
        <f>'Input - RCAControl (Admin)'!T97</f>
        <v>NULL</v>
      </c>
      <c r="U97" s="123" t="str">
        <f>'Input - RCAControl (Admin)'!U97</f>
        <v>NULL</v>
      </c>
      <c r="V97" s="123" t="str">
        <f>'Input - RCAControl (Admin)'!V97</f>
        <v>NULL</v>
      </c>
      <c r="W97" s="123" t="str">
        <f>'Input - RCAControl (Admin)'!W97</f>
        <v>NULL</v>
      </c>
      <c r="X97" s="123" t="str">
        <f>'Input - RCAControl (Admin)'!X97</f>
        <v>NULL</v>
      </c>
      <c r="Y97" s="123" t="str">
        <f>'Input - RCAControl (Admin)'!Y97</f>
        <v>NULL</v>
      </c>
      <c r="Z97" s="123" t="str">
        <f>'Input - RCAControl (Admin)'!Z97</f>
        <v>NULL</v>
      </c>
      <c r="AA97" s="123" t="str">
        <f>'Input - RCAControl (Admin)'!AA97</f>
        <v>NULL</v>
      </c>
      <c r="AB97" s="123" t="str">
        <f>'Input - RCAControl (Admin)'!AB97</f>
        <v>1;1;2;3;3</v>
      </c>
      <c r="AC97" s="123" t="str">
        <f>'Input - RCAControl (Admin)'!AC97</f>
        <v>NULL</v>
      </c>
      <c r="AD97" s="123" t="str">
        <f>'Input - RCAControl (Admin)'!AD97</f>
        <v>NULL</v>
      </c>
      <c r="AE97" s="123" t="str">
        <f>'Input - RCAControl (Admin)'!AE97</f>
        <v>NULL</v>
      </c>
      <c r="AF97" s="123" t="str">
        <f>'Input - RCAControl (Admin)'!AF97</f>
        <v>NULL</v>
      </c>
      <c r="AG97" s="123" t="str">
        <f>'Input - RCAControl (Admin)'!AG97</f>
        <v>NULL</v>
      </c>
      <c r="AH97" s="123" t="str">
        <f>'Input - RCAControl (Admin)'!AH97</f>
        <v>NULL</v>
      </c>
      <c r="AI97" s="123" t="str">
        <f>'Input - RCAControl (Admin)'!AI97</f>
        <v>NULL</v>
      </c>
      <c r="AJ97" s="123" t="str">
        <f>'Input - RCAControl (Admin)'!AJ97</f>
        <v>NULL</v>
      </c>
      <c r="AK97" s="123" t="str">
        <f>'Input - RCAControl (Admin)'!AK97</f>
        <v>NULL</v>
      </c>
      <c r="AL97" s="123" t="str">
        <f>'Input - RCAControl (Admin)'!AL97</f>
        <v>NULL</v>
      </c>
      <c r="AM97" s="123" t="str">
        <f>'Input - RCAControl (Admin)'!AM97</f>
        <v>NULL</v>
      </c>
      <c r="AN97" s="123" t="str">
        <f>'Input - RCAControl (Admin)'!AN97</f>
        <v>NULL</v>
      </c>
      <c r="AO97" s="123" t="str">
        <f>'Input - RCAControl (Admin)'!AO97</f>
        <v>1;1;2;3;3</v>
      </c>
      <c r="AP97" s="123" t="str">
        <f>'Input - RCAControl (Admin)'!AP97</f>
        <v>1;2;3;3;3</v>
      </c>
      <c r="AQ97" s="123" t="str">
        <f>'Input - RCAControl (Admin)'!AQ97</f>
        <v>1;1;2;3;3</v>
      </c>
      <c r="AR97" s="31"/>
      <c r="AS97" s="122" t="e" cm="1">
        <f t="array" ref="AS97">IF(MAX(VALUE(MID(IF(G97:AQ97= I_RCAScoring_NULL_REF,"0;0;0;0;0",G97:AQ97),1+ 2*(C_RCA_RiskScores-1),1)))=0,"No bands",MAX(VALUE(MID(IF(G97:AQ97= I_RCAScoring_NULL_REF,"0;0;0;0;0",G97:AQ97),1+ 2*(C_RCA_RiskScores-1),1))))</f>
        <v>#VALUE!</v>
      </c>
      <c r="AT97" s="122" t="str">
        <f t="shared" si="5"/>
        <v>No band selected</v>
      </c>
      <c r="AU97" s="6"/>
      <c r="AV97" s="38"/>
      <c r="AW97" s="6"/>
      <c r="AX97" s="412"/>
    </row>
    <row r="98" spans="1:50" ht="30" customHeight="1" x14ac:dyDescent="0.35">
      <c r="A98" s="48"/>
      <c r="B98" s="31"/>
      <c r="C98" s="465">
        <f t="shared" si="6"/>
        <v>88</v>
      </c>
      <c r="D98" s="122" t="str" cm="1">
        <f t="array" ref="D98">IF(ISERROR(INDEX(I_LoE_Hierachy_L1Name,_xlfn.XMATCH(E98,I_LoE_Hierachy_L2Name,0))),"",INDEX(I_LoE_Hierachy_L1Name,_xlfn.XMATCH(E98,I_LoE_Hierachy_L2Name,0)))</f>
        <v>Is there evidence of a suitably mature estimate for the Whole-Life Cost (WLC) of the programme?</v>
      </c>
      <c r="E98" s="122" t="str">
        <v>Is there evidence that the overall estimated risk and uncertainty provision is appropriate for the project type and stage of acquisition and any adjustments justified, to support the WLC model?</v>
      </c>
      <c r="F98" s="31"/>
      <c r="G98" s="123" t="str">
        <f>'Input - RCAControl (Admin)'!G98</f>
        <v>NULL</v>
      </c>
      <c r="H98" s="123" t="str">
        <f>'Input - RCAControl (Admin)'!H98</f>
        <v>NULL</v>
      </c>
      <c r="I98" s="123" t="str">
        <f>'Input - RCAControl (Admin)'!I98</f>
        <v>NULL</v>
      </c>
      <c r="J98" s="123" t="str">
        <f>'Input - RCAControl (Admin)'!J98</f>
        <v>NULL</v>
      </c>
      <c r="K98" s="123" t="str">
        <f>'Input - RCAControl (Admin)'!K98</f>
        <v>NULL</v>
      </c>
      <c r="L98" s="123" t="str">
        <f>'Input - RCAControl (Admin)'!L98</f>
        <v>NULL</v>
      </c>
      <c r="M98" s="123" t="str">
        <f>'Input - RCAControl (Admin)'!M98</f>
        <v>NULL</v>
      </c>
      <c r="N98" s="123" t="str">
        <f>'Input - RCAControl (Admin)'!N98</f>
        <v>NULL</v>
      </c>
      <c r="O98" s="123" t="str">
        <f>'Input - RCAControl (Admin)'!O98</f>
        <v>NULL</v>
      </c>
      <c r="P98" s="123" t="str">
        <f>'Input - RCAControl (Admin)'!P98</f>
        <v>NULL</v>
      </c>
      <c r="Q98" s="123" t="str">
        <f>'Input - RCAControl (Admin)'!Q98</f>
        <v>NULL</v>
      </c>
      <c r="R98" s="123" t="str">
        <f>'Input - RCAControl (Admin)'!R98</f>
        <v>NULL</v>
      </c>
      <c r="S98" s="123" t="str">
        <f>'Input - RCAControl (Admin)'!S98</f>
        <v>NULL</v>
      </c>
      <c r="T98" s="123" t="str">
        <f>'Input - RCAControl (Admin)'!T98</f>
        <v>NULL</v>
      </c>
      <c r="U98" s="123" t="str">
        <f>'Input - RCAControl (Admin)'!U98</f>
        <v>NULL</v>
      </c>
      <c r="V98" s="123" t="str">
        <f>'Input - RCAControl (Admin)'!V98</f>
        <v>NULL</v>
      </c>
      <c r="W98" s="123" t="str">
        <f>'Input - RCAControl (Admin)'!W98</f>
        <v>NULL</v>
      </c>
      <c r="X98" s="123" t="str">
        <f>'Input - RCAControl (Admin)'!X98</f>
        <v>NULL</v>
      </c>
      <c r="Y98" s="123" t="str">
        <f>'Input - RCAControl (Admin)'!Y98</f>
        <v>NULL</v>
      </c>
      <c r="Z98" s="123" t="str">
        <f>'Input - RCAControl (Admin)'!Z98</f>
        <v>NULL</v>
      </c>
      <c r="AA98" s="123" t="str">
        <f>'Input - RCAControl (Admin)'!AA98</f>
        <v>NULL</v>
      </c>
      <c r="AB98" s="123" t="str">
        <f>'Input - RCAControl (Admin)'!AB98</f>
        <v>1;1;2;3;3</v>
      </c>
      <c r="AC98" s="123" t="str">
        <f>'Input - RCAControl (Admin)'!AC98</f>
        <v>NULL</v>
      </c>
      <c r="AD98" s="123" t="str">
        <f>'Input - RCAControl (Admin)'!AD98</f>
        <v>NULL</v>
      </c>
      <c r="AE98" s="123" t="str">
        <f>'Input - RCAControl (Admin)'!AE98</f>
        <v>NULL</v>
      </c>
      <c r="AF98" s="123" t="str">
        <f>'Input - RCAControl (Admin)'!AF98</f>
        <v>NULL</v>
      </c>
      <c r="AG98" s="123" t="str">
        <f>'Input - RCAControl (Admin)'!AG98</f>
        <v>NULL</v>
      </c>
      <c r="AH98" s="123" t="str">
        <f>'Input - RCAControl (Admin)'!AH98</f>
        <v>NULL</v>
      </c>
      <c r="AI98" s="123" t="str">
        <f>'Input - RCAControl (Admin)'!AI98</f>
        <v>NULL</v>
      </c>
      <c r="AJ98" s="123" t="str">
        <f>'Input - RCAControl (Admin)'!AJ98</f>
        <v>NULL</v>
      </c>
      <c r="AK98" s="123" t="str">
        <f>'Input - RCAControl (Admin)'!AK98</f>
        <v>NULL</v>
      </c>
      <c r="AL98" s="123" t="str">
        <f>'Input - RCAControl (Admin)'!AL98</f>
        <v>NULL</v>
      </c>
      <c r="AM98" s="123" t="str">
        <f>'Input - RCAControl (Admin)'!AM98</f>
        <v>NULL</v>
      </c>
      <c r="AN98" s="123" t="str">
        <f>'Input - RCAControl (Admin)'!AN98</f>
        <v>NULL</v>
      </c>
      <c r="AO98" s="123" t="str">
        <f>'Input - RCAControl (Admin)'!AO98</f>
        <v>1;1;2;3;3</v>
      </c>
      <c r="AP98" s="123" t="str">
        <f>'Input - RCAControl (Admin)'!AP98</f>
        <v>1;2;3;3;3</v>
      </c>
      <c r="AQ98" s="123" t="str">
        <f>'Input - RCAControl (Admin)'!AQ98</f>
        <v>1;1;2;3;3</v>
      </c>
      <c r="AR98" s="31"/>
      <c r="AS98" s="122" t="e" cm="1">
        <f t="array" ref="AS98">IF(MAX(VALUE(MID(IF(G98:AQ98= I_RCAScoring_NULL_REF,"0;0;0;0;0",G98:AQ98),1+ 2*(C_RCA_RiskScores-1),1)))=0,"No bands",MAX(VALUE(MID(IF(G98:AQ98= I_RCAScoring_NULL_REF,"0;0;0;0;0",G98:AQ98),1+ 2*(C_RCA_RiskScores-1),1))))</f>
        <v>#VALUE!</v>
      </c>
      <c r="AT98" s="122" t="str">
        <f t="shared" si="5"/>
        <v>No band selected</v>
      </c>
      <c r="AU98" s="6"/>
      <c r="AV98" s="38"/>
      <c r="AW98" s="6"/>
      <c r="AX98" s="412"/>
    </row>
    <row r="99" spans="1:50" ht="30" customHeight="1" x14ac:dyDescent="0.35">
      <c r="A99" s="48"/>
      <c r="B99" s="31"/>
      <c r="C99" s="465">
        <f t="shared" si="6"/>
        <v>89</v>
      </c>
      <c r="D99" s="122" t="str" cm="1">
        <f t="array" ref="D99">IF(ISERROR(INDEX(I_LoE_Hierachy_L1Name,_xlfn.XMATCH(E99,I_LoE_Hierachy_L2Name,0))),"",INDEX(I_LoE_Hierachy_L1Name,_xlfn.XMATCH(E99,I_LoE_Hierachy_L2Name,0)))</f>
        <v>Is there evidence of a suitably mature estimate for the Whole-Life Cost (WLC) of the programme?</v>
      </c>
      <c r="E99" s="122" t="str">
        <v>Is there evidence of appropriate accounting treatments being applied within the WLC model?</v>
      </c>
      <c r="F99" s="31"/>
      <c r="G99" s="123" t="str">
        <f>'Input - RCAControl (Admin)'!G99</f>
        <v>NULL</v>
      </c>
      <c r="H99" s="123" t="str">
        <f>'Input - RCAControl (Admin)'!H99</f>
        <v>NULL</v>
      </c>
      <c r="I99" s="123" t="str">
        <f>'Input - RCAControl (Admin)'!I99</f>
        <v>NULL</v>
      </c>
      <c r="J99" s="123" t="str">
        <f>'Input - RCAControl (Admin)'!J99</f>
        <v>NULL</v>
      </c>
      <c r="K99" s="123" t="str">
        <f>'Input - RCAControl (Admin)'!K99</f>
        <v>NULL</v>
      </c>
      <c r="L99" s="123" t="str">
        <f>'Input - RCAControl (Admin)'!L99</f>
        <v>NULL</v>
      </c>
      <c r="M99" s="123" t="str">
        <f>'Input - RCAControl (Admin)'!M99</f>
        <v>NULL</v>
      </c>
      <c r="N99" s="123" t="str">
        <f>'Input - RCAControl (Admin)'!N99</f>
        <v>NULL</v>
      </c>
      <c r="O99" s="123" t="str">
        <f>'Input - RCAControl (Admin)'!O99</f>
        <v>NULL</v>
      </c>
      <c r="P99" s="123" t="str">
        <f>'Input - RCAControl (Admin)'!P99</f>
        <v>NULL</v>
      </c>
      <c r="Q99" s="123" t="str">
        <f>'Input - RCAControl (Admin)'!Q99</f>
        <v>NULL</v>
      </c>
      <c r="R99" s="123" t="str">
        <f>'Input - RCAControl (Admin)'!R99</f>
        <v>NULL</v>
      </c>
      <c r="S99" s="123" t="str">
        <f>'Input - RCAControl (Admin)'!S99</f>
        <v>NULL</v>
      </c>
      <c r="T99" s="123" t="str">
        <f>'Input - RCAControl (Admin)'!T99</f>
        <v>NULL</v>
      </c>
      <c r="U99" s="123" t="str">
        <f>'Input - RCAControl (Admin)'!U99</f>
        <v>NULL</v>
      </c>
      <c r="V99" s="123" t="str">
        <f>'Input - RCAControl (Admin)'!V99</f>
        <v>NULL</v>
      </c>
      <c r="W99" s="123" t="str">
        <f>'Input - RCAControl (Admin)'!W99</f>
        <v>NULL</v>
      </c>
      <c r="X99" s="123" t="str">
        <f>'Input - RCAControl (Admin)'!X99</f>
        <v>NULL</v>
      </c>
      <c r="Y99" s="123" t="str">
        <f>'Input - RCAControl (Admin)'!Y99</f>
        <v>NULL</v>
      </c>
      <c r="Z99" s="123" t="str">
        <f>'Input - RCAControl (Admin)'!Z99</f>
        <v>NULL</v>
      </c>
      <c r="AA99" s="123" t="str">
        <f>'Input - RCAControl (Admin)'!AA99</f>
        <v>NULL</v>
      </c>
      <c r="AB99" s="123" t="str">
        <f>'Input - RCAControl (Admin)'!AB99</f>
        <v>1;1;2;3;3</v>
      </c>
      <c r="AC99" s="123" t="str">
        <f>'Input - RCAControl (Admin)'!AC99</f>
        <v>NULL</v>
      </c>
      <c r="AD99" s="123" t="str">
        <f>'Input - RCAControl (Admin)'!AD99</f>
        <v>NULL</v>
      </c>
      <c r="AE99" s="123" t="str">
        <f>'Input - RCAControl (Admin)'!AE99</f>
        <v>NULL</v>
      </c>
      <c r="AF99" s="123" t="str">
        <f>'Input - RCAControl (Admin)'!AF99</f>
        <v>NULL</v>
      </c>
      <c r="AG99" s="123" t="str">
        <f>'Input - RCAControl (Admin)'!AG99</f>
        <v>NULL</v>
      </c>
      <c r="AH99" s="123" t="str">
        <f>'Input - RCAControl (Admin)'!AH99</f>
        <v>NULL</v>
      </c>
      <c r="AI99" s="123" t="str">
        <f>'Input - RCAControl (Admin)'!AI99</f>
        <v>NULL</v>
      </c>
      <c r="AJ99" s="123" t="str">
        <f>'Input - RCAControl (Admin)'!AJ99</f>
        <v>NULL</v>
      </c>
      <c r="AK99" s="123" t="str">
        <f>'Input - RCAControl (Admin)'!AK99</f>
        <v>NULL</v>
      </c>
      <c r="AL99" s="123" t="str">
        <f>'Input - RCAControl (Admin)'!AL99</f>
        <v>NULL</v>
      </c>
      <c r="AM99" s="123" t="str">
        <f>'Input - RCAControl (Admin)'!AM99</f>
        <v>NULL</v>
      </c>
      <c r="AN99" s="123" t="str">
        <f>'Input - RCAControl (Admin)'!AN99</f>
        <v>NULL</v>
      </c>
      <c r="AO99" s="123" t="str">
        <f>'Input - RCAControl (Admin)'!AO99</f>
        <v>1;1;2;3;3</v>
      </c>
      <c r="AP99" s="123" t="str">
        <f>'Input - RCAControl (Admin)'!AP99</f>
        <v>1;2;3;3;3</v>
      </c>
      <c r="AQ99" s="123" t="str">
        <f>'Input - RCAControl (Admin)'!AQ99</f>
        <v>1;1;2;3;3</v>
      </c>
      <c r="AR99" s="31"/>
      <c r="AS99" s="122" t="e" cm="1">
        <f t="array" ref="AS99">IF(MAX(VALUE(MID(IF(G99:AQ99= I_RCAScoring_NULL_REF,"0;0;0;0;0",G99:AQ99),1+ 2*(C_RCA_RiskScores-1),1)))=0,"No bands",MAX(VALUE(MID(IF(G99:AQ99= I_RCAScoring_NULL_REF,"0;0;0;0;0",G99:AQ99),1+ 2*(C_RCA_RiskScores-1),1))))</f>
        <v>#VALUE!</v>
      </c>
      <c r="AT99" s="122" t="str">
        <f t="shared" si="5"/>
        <v>No band selected</v>
      </c>
      <c r="AU99" s="6"/>
      <c r="AV99" s="38"/>
      <c r="AW99" s="6"/>
      <c r="AX99" s="412"/>
    </row>
    <row r="100" spans="1:50" ht="30" customHeight="1" x14ac:dyDescent="0.35">
      <c r="A100" s="48"/>
      <c r="B100" s="31"/>
      <c r="C100" s="465">
        <f t="shared" si="6"/>
        <v>90</v>
      </c>
      <c r="D100" s="122" t="str" cm="1">
        <f t="array" ref="D100">IF(ISERROR(INDEX(I_LoE_Hierachy_L1Name,_xlfn.XMATCH(E100,I_LoE_Hierachy_L2Name,0))),"",INDEX(I_LoE_Hierachy_L1Name,_xlfn.XMATCH(E100,I_LoE_Hierachy_L2Name,0)))</f>
        <v>Is there evidence of a suitably mature estimate for the Whole-Life Cost (WLC) of the programme?</v>
      </c>
      <c r="E100" s="122" t="str">
        <v>Is there evidence that the WLC model has been suitably verified and validated?</v>
      </c>
      <c r="F100" s="31"/>
      <c r="G100" s="123" t="str">
        <f>'Input - RCAControl (Admin)'!G100</f>
        <v>NULL</v>
      </c>
      <c r="H100" s="123" t="str">
        <f>'Input - RCAControl (Admin)'!H100</f>
        <v>NULL</v>
      </c>
      <c r="I100" s="123" t="str">
        <f>'Input - RCAControl (Admin)'!I100</f>
        <v>NULL</v>
      </c>
      <c r="J100" s="123" t="str">
        <f>'Input - RCAControl (Admin)'!J100</f>
        <v>NULL</v>
      </c>
      <c r="K100" s="123" t="str">
        <f>'Input - RCAControl (Admin)'!K100</f>
        <v>NULL</v>
      </c>
      <c r="L100" s="123" t="str">
        <f>'Input - RCAControl (Admin)'!L100</f>
        <v>NULL</v>
      </c>
      <c r="M100" s="123" t="str">
        <f>'Input - RCAControl (Admin)'!M100</f>
        <v>NULL</v>
      </c>
      <c r="N100" s="123" t="str">
        <f>'Input - RCAControl (Admin)'!N100</f>
        <v>NULL</v>
      </c>
      <c r="O100" s="123" t="str">
        <f>'Input - RCAControl (Admin)'!O100</f>
        <v>NULL</v>
      </c>
      <c r="P100" s="123" t="str">
        <f>'Input - RCAControl (Admin)'!P100</f>
        <v>NULL</v>
      </c>
      <c r="Q100" s="123" t="str">
        <f>'Input - RCAControl (Admin)'!Q100</f>
        <v>NULL</v>
      </c>
      <c r="R100" s="123" t="str">
        <f>'Input - RCAControl (Admin)'!R100</f>
        <v>NULL</v>
      </c>
      <c r="S100" s="123" t="str">
        <f>'Input - RCAControl (Admin)'!S100</f>
        <v>NULL</v>
      </c>
      <c r="T100" s="123" t="str">
        <f>'Input - RCAControl (Admin)'!T100</f>
        <v>NULL</v>
      </c>
      <c r="U100" s="123" t="str">
        <f>'Input - RCAControl (Admin)'!U100</f>
        <v>NULL</v>
      </c>
      <c r="V100" s="123" t="str">
        <f>'Input - RCAControl (Admin)'!V100</f>
        <v>NULL</v>
      </c>
      <c r="W100" s="123" t="str">
        <f>'Input - RCAControl (Admin)'!W100</f>
        <v>NULL</v>
      </c>
      <c r="X100" s="123" t="str">
        <f>'Input - RCAControl (Admin)'!X100</f>
        <v>NULL</v>
      </c>
      <c r="Y100" s="123" t="str">
        <f>'Input - RCAControl (Admin)'!Y100</f>
        <v>NULL</v>
      </c>
      <c r="Z100" s="123" t="str">
        <f>'Input - RCAControl (Admin)'!Z100</f>
        <v>NULL</v>
      </c>
      <c r="AA100" s="123" t="str">
        <f>'Input - RCAControl (Admin)'!AA100</f>
        <v>NULL</v>
      </c>
      <c r="AB100" s="123" t="str">
        <f>'Input - RCAControl (Admin)'!AB100</f>
        <v>1;1;2;3;3</v>
      </c>
      <c r="AC100" s="123" t="str">
        <f>'Input - RCAControl (Admin)'!AC100</f>
        <v>NULL</v>
      </c>
      <c r="AD100" s="123" t="str">
        <f>'Input - RCAControl (Admin)'!AD100</f>
        <v>NULL</v>
      </c>
      <c r="AE100" s="123" t="str">
        <f>'Input - RCAControl (Admin)'!AE100</f>
        <v>NULL</v>
      </c>
      <c r="AF100" s="123" t="str">
        <f>'Input - RCAControl (Admin)'!AF100</f>
        <v>NULL</v>
      </c>
      <c r="AG100" s="123" t="str">
        <f>'Input - RCAControl (Admin)'!AG100</f>
        <v>NULL</v>
      </c>
      <c r="AH100" s="123" t="str">
        <f>'Input - RCAControl (Admin)'!AH100</f>
        <v>NULL</v>
      </c>
      <c r="AI100" s="123" t="str">
        <f>'Input - RCAControl (Admin)'!AI100</f>
        <v>NULL</v>
      </c>
      <c r="AJ100" s="123" t="str">
        <f>'Input - RCAControl (Admin)'!AJ100</f>
        <v>NULL</v>
      </c>
      <c r="AK100" s="123" t="str">
        <f>'Input - RCAControl (Admin)'!AK100</f>
        <v>NULL</v>
      </c>
      <c r="AL100" s="123" t="str">
        <f>'Input - RCAControl (Admin)'!AL100</f>
        <v>NULL</v>
      </c>
      <c r="AM100" s="123" t="str">
        <f>'Input - RCAControl (Admin)'!AM100</f>
        <v>NULL</v>
      </c>
      <c r="AN100" s="123" t="str">
        <f>'Input - RCAControl (Admin)'!AN100</f>
        <v>NULL</v>
      </c>
      <c r="AO100" s="123" t="str">
        <f>'Input - RCAControl (Admin)'!AO100</f>
        <v>1;1;2;3;3</v>
      </c>
      <c r="AP100" s="123" t="str">
        <f>'Input - RCAControl (Admin)'!AP100</f>
        <v>1;2;3;3;3</v>
      </c>
      <c r="AQ100" s="123" t="str">
        <f>'Input - RCAControl (Admin)'!AQ100</f>
        <v>1;1;2;3;3</v>
      </c>
      <c r="AR100" s="31"/>
      <c r="AS100" s="122" t="e" cm="1">
        <f t="array" ref="AS100">IF(MAX(VALUE(MID(IF(G100:AQ100= I_RCAScoring_NULL_REF,"0;0;0;0;0",G100:AQ100),1+ 2*(C_RCA_RiskScores-1),1)))=0,"No bands",MAX(VALUE(MID(IF(G100:AQ100= I_RCAScoring_NULL_REF,"0;0;0;0;0",G100:AQ100),1+ 2*(C_RCA_RiskScores-1),1))))</f>
        <v>#VALUE!</v>
      </c>
      <c r="AT100" s="122" t="str">
        <f t="shared" si="5"/>
        <v>No band selected</v>
      </c>
      <c r="AU100" s="6"/>
      <c r="AV100" s="38"/>
      <c r="AW100" s="6"/>
      <c r="AX100" s="412"/>
    </row>
    <row r="101" spans="1:50" ht="30" customHeight="1" x14ac:dyDescent="0.35">
      <c r="A101" s="48"/>
      <c r="B101" s="31"/>
      <c r="C101" s="465">
        <f t="shared" si="6"/>
        <v>91</v>
      </c>
      <c r="D101" s="122" t="str" cm="1">
        <f t="array" ref="D101">IF(ISERROR(INDEX(I_LoE_Hierachy_L1Name,_xlfn.XMATCH(E101,I_LoE_Hierachy_L2Name,0))),"",INDEX(I_LoE_Hierachy_L1Name,_xlfn.XMATCH(E101,I_LoE_Hierachy_L2Name,0)))</f>
        <v>Is there evidence of a suitably mature estimate for the Whole-Life Cost (WLC) of the programme?</v>
      </c>
      <c r="E101" s="122" t="str">
        <v>Is there evidence of the WLC estimate being benchmarked?</v>
      </c>
      <c r="F101" s="31"/>
      <c r="G101" s="123" t="str">
        <f>'Input - RCAControl (Admin)'!G101</f>
        <v>NULL</v>
      </c>
      <c r="H101" s="123" t="str">
        <f>'Input - RCAControl (Admin)'!H101</f>
        <v>NULL</v>
      </c>
      <c r="I101" s="123" t="str">
        <f>'Input - RCAControl (Admin)'!I101</f>
        <v>NULL</v>
      </c>
      <c r="J101" s="123" t="str">
        <f>'Input - RCAControl (Admin)'!J101</f>
        <v>NULL</v>
      </c>
      <c r="K101" s="123" t="str">
        <f>'Input - RCAControl (Admin)'!K101</f>
        <v>NULL</v>
      </c>
      <c r="L101" s="123" t="str">
        <f>'Input - RCAControl (Admin)'!L101</f>
        <v>NULL</v>
      </c>
      <c r="M101" s="123" t="str">
        <f>'Input - RCAControl (Admin)'!M101</f>
        <v>NULL</v>
      </c>
      <c r="N101" s="123" t="str">
        <f>'Input - RCAControl (Admin)'!N101</f>
        <v>NULL</v>
      </c>
      <c r="O101" s="123" t="str">
        <f>'Input - RCAControl (Admin)'!O101</f>
        <v>NULL</v>
      </c>
      <c r="P101" s="123" t="str">
        <f>'Input - RCAControl (Admin)'!P101</f>
        <v>NULL</v>
      </c>
      <c r="Q101" s="123" t="str">
        <f>'Input - RCAControl (Admin)'!Q101</f>
        <v>NULL</v>
      </c>
      <c r="R101" s="123" t="str">
        <f>'Input - RCAControl (Admin)'!R101</f>
        <v>NULL</v>
      </c>
      <c r="S101" s="123" t="str">
        <f>'Input - RCAControl (Admin)'!S101</f>
        <v>NULL</v>
      </c>
      <c r="T101" s="123" t="str">
        <f>'Input - RCAControl (Admin)'!T101</f>
        <v>NULL</v>
      </c>
      <c r="U101" s="123" t="str">
        <f>'Input - RCAControl (Admin)'!U101</f>
        <v>NULL</v>
      </c>
      <c r="V101" s="123" t="str">
        <f>'Input - RCAControl (Admin)'!V101</f>
        <v>NULL</v>
      </c>
      <c r="W101" s="123" t="str">
        <f>'Input - RCAControl (Admin)'!W101</f>
        <v>NULL</v>
      </c>
      <c r="X101" s="123" t="str">
        <f>'Input - RCAControl (Admin)'!X101</f>
        <v>NULL</v>
      </c>
      <c r="Y101" s="123" t="str">
        <f>'Input - RCAControl (Admin)'!Y101</f>
        <v>NULL</v>
      </c>
      <c r="Z101" s="123" t="str">
        <f>'Input - RCAControl (Admin)'!Z101</f>
        <v>NULL</v>
      </c>
      <c r="AA101" s="123" t="str">
        <f>'Input - RCAControl (Admin)'!AA101</f>
        <v>NULL</v>
      </c>
      <c r="AB101" s="123" t="str">
        <f>'Input - RCAControl (Admin)'!AB101</f>
        <v>1;1;2;3;3</v>
      </c>
      <c r="AC101" s="123" t="str">
        <f>'Input - RCAControl (Admin)'!AC101</f>
        <v>NULL</v>
      </c>
      <c r="AD101" s="123" t="str">
        <f>'Input - RCAControl (Admin)'!AD101</f>
        <v>NULL</v>
      </c>
      <c r="AE101" s="123" t="str">
        <f>'Input - RCAControl (Admin)'!AE101</f>
        <v>NULL</v>
      </c>
      <c r="AF101" s="123" t="str">
        <f>'Input - RCAControl (Admin)'!AF101</f>
        <v>NULL</v>
      </c>
      <c r="AG101" s="123" t="str">
        <f>'Input - RCAControl (Admin)'!AG101</f>
        <v>NULL</v>
      </c>
      <c r="AH101" s="123" t="str">
        <f>'Input - RCAControl (Admin)'!AH101</f>
        <v>NULL</v>
      </c>
      <c r="AI101" s="123" t="str">
        <f>'Input - RCAControl (Admin)'!AI101</f>
        <v>NULL</v>
      </c>
      <c r="AJ101" s="123" t="str">
        <f>'Input - RCAControl (Admin)'!AJ101</f>
        <v>NULL</v>
      </c>
      <c r="AK101" s="123" t="str">
        <f>'Input - RCAControl (Admin)'!AK101</f>
        <v>NULL</v>
      </c>
      <c r="AL101" s="123" t="str">
        <f>'Input - RCAControl (Admin)'!AL101</f>
        <v>NULL</v>
      </c>
      <c r="AM101" s="123" t="str">
        <f>'Input - RCAControl (Admin)'!AM101</f>
        <v>NULL</v>
      </c>
      <c r="AN101" s="123" t="str">
        <f>'Input - RCAControl (Admin)'!AN101</f>
        <v>NULL</v>
      </c>
      <c r="AO101" s="123" t="str">
        <f>'Input - RCAControl (Admin)'!AO101</f>
        <v>1;1;2;3;3</v>
      </c>
      <c r="AP101" s="123" t="str">
        <f>'Input - RCAControl (Admin)'!AP101</f>
        <v>1;2;3;3;3</v>
      </c>
      <c r="AQ101" s="123" t="str">
        <f>'Input - RCAControl (Admin)'!AQ101</f>
        <v>1;1;2;3;3</v>
      </c>
      <c r="AR101" s="31"/>
      <c r="AS101" s="122" t="e" cm="1">
        <f t="array" ref="AS101">IF(MAX(VALUE(MID(IF(G101:AQ101= I_RCAScoring_NULL_REF,"0;0;0;0;0",G101:AQ101),1+ 2*(C_RCA_RiskScores-1),1)))=0,"No bands",MAX(VALUE(MID(IF(G101:AQ101= I_RCAScoring_NULL_REF,"0;0;0;0;0",G101:AQ101),1+ 2*(C_RCA_RiskScores-1),1))))</f>
        <v>#VALUE!</v>
      </c>
      <c r="AT101" s="122" t="str">
        <f t="shared" si="5"/>
        <v>No band selected</v>
      </c>
      <c r="AU101" s="6"/>
      <c r="AV101" s="38"/>
      <c r="AW101" s="6"/>
      <c r="AX101" s="412"/>
    </row>
    <row r="102" spans="1:50" ht="30" customHeight="1" x14ac:dyDescent="0.35">
      <c r="A102" s="48"/>
      <c r="B102" s="31"/>
      <c r="C102" s="465">
        <f t="shared" si="6"/>
        <v>92</v>
      </c>
      <c r="D102" s="122" t="str" cm="1">
        <f t="array" ref="D102">IF(ISERROR(INDEX(I_LoE_Hierachy_L1Name,_xlfn.XMATCH(E102,I_LoE_Hierachy_L2Name,0))),"",INDEX(I_LoE_Hierachy_L1Name,_xlfn.XMATCH(E102,I_LoE_Hierachy_L2Name,0)))</f>
        <v>Is there evidence of a high level assessment of affordability?</v>
      </c>
      <c r="E102" s="122" t="str">
        <v>Is there evidence that all potential/planned sources of funding have been identified to make programme delivery affordable? programme delivery have been identified?</v>
      </c>
      <c r="F102" s="31"/>
      <c r="G102" s="123" t="str">
        <f>'Input - RCAControl (Admin)'!G102</f>
        <v>NULL</v>
      </c>
      <c r="H102" s="123" t="str">
        <f>'Input - RCAControl (Admin)'!H102</f>
        <v>NULL</v>
      </c>
      <c r="I102" s="123" t="str">
        <f>'Input - RCAControl (Admin)'!I102</f>
        <v>NULL</v>
      </c>
      <c r="J102" s="123" t="str">
        <f>'Input - RCAControl (Admin)'!J102</f>
        <v>NULL</v>
      </c>
      <c r="K102" s="123" t="str">
        <f>'Input - RCAControl (Admin)'!K102</f>
        <v>NULL</v>
      </c>
      <c r="L102" s="123" t="str">
        <f>'Input - RCAControl (Admin)'!L102</f>
        <v>NULL</v>
      </c>
      <c r="M102" s="123" t="str">
        <f>'Input - RCAControl (Admin)'!M102</f>
        <v>NULL</v>
      </c>
      <c r="N102" s="123" t="str">
        <f>'Input - RCAControl (Admin)'!N102</f>
        <v>NULL</v>
      </c>
      <c r="O102" s="123" t="str">
        <f>'Input - RCAControl (Admin)'!O102</f>
        <v>NULL</v>
      </c>
      <c r="P102" s="123" t="str">
        <f>'Input - RCAControl (Admin)'!P102</f>
        <v>NULL</v>
      </c>
      <c r="Q102" s="123" t="str">
        <f>'Input - RCAControl (Admin)'!Q102</f>
        <v>NULL</v>
      </c>
      <c r="R102" s="123" t="str">
        <f>'Input - RCAControl (Admin)'!R102</f>
        <v>NULL</v>
      </c>
      <c r="S102" s="123" t="str">
        <f>'Input - RCAControl (Admin)'!S102</f>
        <v>NULL</v>
      </c>
      <c r="T102" s="123" t="str">
        <f>'Input - RCAControl (Admin)'!T102</f>
        <v>NULL</v>
      </c>
      <c r="U102" s="123" t="str">
        <f>'Input - RCAControl (Admin)'!U102</f>
        <v>NULL</v>
      </c>
      <c r="V102" s="123" t="str">
        <f>'Input - RCAControl (Admin)'!V102</f>
        <v>NULL</v>
      </c>
      <c r="W102" s="123" t="str">
        <f>'Input - RCAControl (Admin)'!W102</f>
        <v>NULL</v>
      </c>
      <c r="X102" s="123" t="str">
        <f>'Input - RCAControl (Admin)'!X102</f>
        <v>NULL</v>
      </c>
      <c r="Y102" s="123" t="str">
        <f>'Input - RCAControl (Admin)'!Y102</f>
        <v>NULL</v>
      </c>
      <c r="Z102" s="123" t="str">
        <f>'Input - RCAControl (Admin)'!Z102</f>
        <v>NULL</v>
      </c>
      <c r="AA102" s="123" t="str">
        <f>'Input - RCAControl (Admin)'!AA102</f>
        <v>NULL</v>
      </c>
      <c r="AB102" s="123" t="str">
        <f>'Input - RCAControl (Admin)'!AB102</f>
        <v>1;1;1;1;1</v>
      </c>
      <c r="AC102" s="123" t="str">
        <f>'Input - RCAControl (Admin)'!AC102</f>
        <v>NULL</v>
      </c>
      <c r="AD102" s="123" t="str">
        <f>'Input - RCAControl (Admin)'!AD102</f>
        <v>NULL</v>
      </c>
      <c r="AE102" s="123" t="str">
        <f>'Input - RCAControl (Admin)'!AE102</f>
        <v>NULL</v>
      </c>
      <c r="AF102" s="123" t="str">
        <f>'Input - RCAControl (Admin)'!AF102</f>
        <v>NULL</v>
      </c>
      <c r="AG102" s="123" t="str">
        <f>'Input - RCAControl (Admin)'!AG102</f>
        <v>NULL</v>
      </c>
      <c r="AH102" s="123" t="str">
        <f>'Input - RCAControl (Admin)'!AH102</f>
        <v>NULL</v>
      </c>
      <c r="AI102" s="123" t="str">
        <f>'Input - RCAControl (Admin)'!AI102</f>
        <v>NULL</v>
      </c>
      <c r="AJ102" s="123" t="str">
        <f>'Input - RCAControl (Admin)'!AJ102</f>
        <v>NULL</v>
      </c>
      <c r="AK102" s="123" t="str">
        <f>'Input - RCAControl (Admin)'!AK102</f>
        <v>NULL</v>
      </c>
      <c r="AL102" s="123" t="str">
        <f>'Input - RCAControl (Admin)'!AL102</f>
        <v>NULL</v>
      </c>
      <c r="AM102" s="123" t="str">
        <f>'Input - RCAControl (Admin)'!AM102</f>
        <v>NULL</v>
      </c>
      <c r="AN102" s="123" t="str">
        <f>'Input - RCAControl (Admin)'!AN102</f>
        <v>1;1;1;1;1</v>
      </c>
      <c r="AO102" s="123" t="str">
        <f>'Input - RCAControl (Admin)'!AO102</f>
        <v>NULL</v>
      </c>
      <c r="AP102" s="123" t="str">
        <f>'Input - RCAControl (Admin)'!AP102</f>
        <v>NULL</v>
      </c>
      <c r="AQ102" s="123" t="str">
        <f>'Input - RCAControl (Admin)'!AQ102</f>
        <v>NULL</v>
      </c>
      <c r="AR102" s="31"/>
      <c r="AS102" s="122" t="e" cm="1">
        <f t="array" ref="AS102">IF(MAX(VALUE(MID(IF(G102:AQ102= I_RCAScoring_NULL_REF,"0;0;0;0;0",G102:AQ102),1+ 2*(C_RCA_RiskScores-1),1)))=0,"No bands",MAX(VALUE(MID(IF(G102:AQ102= I_RCAScoring_NULL_REF,"0;0;0;0;0",G102:AQ102),1+ 2*(C_RCA_RiskScores-1),1))))</f>
        <v>#VALUE!</v>
      </c>
      <c r="AT102" s="122" t="str">
        <f t="shared" si="5"/>
        <v>No band selected</v>
      </c>
      <c r="AU102" s="6"/>
      <c r="AV102" s="38"/>
      <c r="AW102" s="6"/>
      <c r="AX102" s="412"/>
    </row>
    <row r="103" spans="1:50" ht="30" customHeight="1" x14ac:dyDescent="0.35">
      <c r="A103" s="48"/>
      <c r="B103" s="31"/>
      <c r="C103" s="465">
        <f t="shared" si="6"/>
        <v>93</v>
      </c>
      <c r="D103" s="122" t="str" cm="1">
        <f t="array" ref="D103">IF(ISERROR(INDEX(I_LoE_Hierachy_L1Name,_xlfn.XMATCH(E103,I_LoE_Hierachy_L2Name,0))),"",INDEX(I_LoE_Hierachy_L1Name,_xlfn.XMATCH(E103,I_LoE_Hierachy_L2Name,0)))</f>
        <v>Is there evidence of a high level assessment of affordability?</v>
      </c>
      <c r="E103" s="122" t="str">
        <v>Is there evidence that a suitable affordability assessment has been made and appropriately referenced?</v>
      </c>
      <c r="F103" s="31"/>
      <c r="G103" s="123" t="str">
        <f>'Input - RCAControl (Admin)'!G103</f>
        <v>NULL</v>
      </c>
      <c r="H103" s="123" t="str">
        <f>'Input - RCAControl (Admin)'!H103</f>
        <v>NULL</v>
      </c>
      <c r="I103" s="123" t="str">
        <f>'Input - RCAControl (Admin)'!I103</f>
        <v>NULL</v>
      </c>
      <c r="J103" s="123" t="str">
        <f>'Input - RCAControl (Admin)'!J103</f>
        <v>NULL</v>
      </c>
      <c r="K103" s="123" t="str">
        <f>'Input - RCAControl (Admin)'!K103</f>
        <v>NULL</v>
      </c>
      <c r="L103" s="123" t="str">
        <f>'Input - RCAControl (Admin)'!L103</f>
        <v>NULL</v>
      </c>
      <c r="M103" s="123" t="str">
        <f>'Input - RCAControl (Admin)'!M103</f>
        <v>NULL</v>
      </c>
      <c r="N103" s="123" t="str">
        <f>'Input - RCAControl (Admin)'!N103</f>
        <v>NULL</v>
      </c>
      <c r="O103" s="123" t="str">
        <f>'Input - RCAControl (Admin)'!O103</f>
        <v>NULL</v>
      </c>
      <c r="P103" s="123" t="str">
        <f>'Input - RCAControl (Admin)'!P103</f>
        <v>NULL</v>
      </c>
      <c r="Q103" s="123" t="str">
        <f>'Input - RCAControl (Admin)'!Q103</f>
        <v>NULL</v>
      </c>
      <c r="R103" s="123" t="str">
        <f>'Input - RCAControl (Admin)'!R103</f>
        <v>NULL</v>
      </c>
      <c r="S103" s="123" t="str">
        <f>'Input - RCAControl (Admin)'!S103</f>
        <v>NULL</v>
      </c>
      <c r="T103" s="123" t="str">
        <f>'Input - RCAControl (Admin)'!T103</f>
        <v>NULL</v>
      </c>
      <c r="U103" s="123" t="str">
        <f>'Input - RCAControl (Admin)'!U103</f>
        <v>NULL</v>
      </c>
      <c r="V103" s="123" t="str">
        <f>'Input - RCAControl (Admin)'!V103</f>
        <v>NULL</v>
      </c>
      <c r="W103" s="123" t="str">
        <f>'Input - RCAControl (Admin)'!W103</f>
        <v>NULL</v>
      </c>
      <c r="X103" s="123" t="str">
        <f>'Input - RCAControl (Admin)'!X103</f>
        <v>NULL</v>
      </c>
      <c r="Y103" s="123" t="str">
        <f>'Input - RCAControl (Admin)'!Y103</f>
        <v>NULL</v>
      </c>
      <c r="Z103" s="123" t="str">
        <f>'Input - RCAControl (Admin)'!Z103</f>
        <v>NULL</v>
      </c>
      <c r="AA103" s="123" t="str">
        <f>'Input - RCAControl (Admin)'!AA103</f>
        <v>NULL</v>
      </c>
      <c r="AB103" s="123" t="str">
        <f>'Input - RCAControl (Admin)'!AB103</f>
        <v>1;1;1;1;1</v>
      </c>
      <c r="AC103" s="123" t="str">
        <f>'Input - RCAControl (Admin)'!AC103</f>
        <v>NULL</v>
      </c>
      <c r="AD103" s="123" t="str">
        <f>'Input - RCAControl (Admin)'!AD103</f>
        <v>NULL</v>
      </c>
      <c r="AE103" s="123" t="str">
        <f>'Input - RCAControl (Admin)'!AE103</f>
        <v>NULL</v>
      </c>
      <c r="AF103" s="123" t="str">
        <f>'Input - RCAControl (Admin)'!AF103</f>
        <v>NULL</v>
      </c>
      <c r="AG103" s="123" t="str">
        <f>'Input - RCAControl (Admin)'!AG103</f>
        <v>NULL</v>
      </c>
      <c r="AH103" s="123" t="str">
        <f>'Input - RCAControl (Admin)'!AH103</f>
        <v>NULL</v>
      </c>
      <c r="AI103" s="123" t="str">
        <f>'Input - RCAControl (Admin)'!AI103</f>
        <v>NULL</v>
      </c>
      <c r="AJ103" s="123" t="str">
        <f>'Input - RCAControl (Admin)'!AJ103</f>
        <v>NULL</v>
      </c>
      <c r="AK103" s="123" t="str">
        <f>'Input - RCAControl (Admin)'!AK103</f>
        <v>NULL</v>
      </c>
      <c r="AL103" s="123" t="str">
        <f>'Input - RCAControl (Admin)'!AL103</f>
        <v>NULL</v>
      </c>
      <c r="AM103" s="123" t="str">
        <f>'Input - RCAControl (Admin)'!AM103</f>
        <v>NULL</v>
      </c>
      <c r="AN103" s="123" t="str">
        <f>'Input - RCAControl (Admin)'!AN103</f>
        <v>1;1;1;1;1</v>
      </c>
      <c r="AO103" s="123" t="str">
        <f>'Input - RCAControl (Admin)'!AO103</f>
        <v>NULL</v>
      </c>
      <c r="AP103" s="123" t="str">
        <f>'Input - RCAControl (Admin)'!AP103</f>
        <v>NULL</v>
      </c>
      <c r="AQ103" s="123" t="str">
        <f>'Input - RCAControl (Admin)'!AQ103</f>
        <v>NULL</v>
      </c>
      <c r="AR103" s="31"/>
      <c r="AS103" s="122" t="e" cm="1">
        <f t="array" ref="AS103">IF(MAX(VALUE(MID(IF(G103:AQ103= I_RCAScoring_NULL_REF,"0;0;0;0;0",G103:AQ103),1+ 2*(C_RCA_RiskScores-1),1)))=0,"No bands",MAX(VALUE(MID(IF(G103:AQ103= I_RCAScoring_NULL_REF,"0;0;0;0;0",G103:AQ103),1+ 2*(C_RCA_RiskScores-1),1))))</f>
        <v>#VALUE!</v>
      </c>
      <c r="AT103" s="122" t="str">
        <f t="shared" si="5"/>
        <v>No band selected</v>
      </c>
      <c r="AU103" s="6"/>
      <c r="AV103" s="38"/>
      <c r="AW103" s="6"/>
      <c r="AX103" s="412"/>
    </row>
    <row r="104" spans="1:50" ht="30" customHeight="1" x14ac:dyDescent="0.35">
      <c r="A104" s="48"/>
      <c r="B104" s="31"/>
      <c r="C104" s="465">
        <f t="shared" si="6"/>
        <v>94</v>
      </c>
      <c r="D104" s="122" t="str" cm="1">
        <f t="array" ref="D104">IF(ISERROR(INDEX(I_LoE_Hierachy_L1Name,_xlfn.XMATCH(E104,I_LoE_Hierachy_L2Name,0))),"",INDEX(I_LoE_Hierachy_L1Name,_xlfn.XMATCH(E104,I_LoE_Hierachy_L2Name,0)))</f>
        <v>Is there suitable evidence to demonstrate that the estimated cost associated with the next acquisition phase is affordable?</v>
      </c>
      <c r="E104" s="122" t="str">
        <v>For next  phase is there evidence that the identified funding provision lines are correct and using the correct ABC reference year?</v>
      </c>
      <c r="F104" s="31"/>
      <c r="G104" s="123" t="str">
        <f>'Input - RCAControl (Admin)'!G104</f>
        <v>NULL</v>
      </c>
      <c r="H104" s="123" t="str">
        <f>'Input - RCAControl (Admin)'!H104</f>
        <v>NULL</v>
      </c>
      <c r="I104" s="123" t="str">
        <f>'Input - RCAControl (Admin)'!I104</f>
        <v>NULL</v>
      </c>
      <c r="J104" s="123" t="str">
        <f>'Input - RCAControl (Admin)'!J104</f>
        <v>NULL</v>
      </c>
      <c r="K104" s="123" t="str">
        <f>'Input - RCAControl (Admin)'!K104</f>
        <v>NULL</v>
      </c>
      <c r="L104" s="123" t="str">
        <f>'Input - RCAControl (Admin)'!L104</f>
        <v>NULL</v>
      </c>
      <c r="M104" s="123" t="str">
        <f>'Input - RCAControl (Admin)'!M104</f>
        <v>NULL</v>
      </c>
      <c r="N104" s="123" t="str">
        <f>'Input - RCAControl (Admin)'!N104</f>
        <v>NULL</v>
      </c>
      <c r="O104" s="123" t="str">
        <f>'Input - RCAControl (Admin)'!O104</f>
        <v>NULL</v>
      </c>
      <c r="P104" s="123" t="str">
        <f>'Input - RCAControl (Admin)'!P104</f>
        <v>NULL</v>
      </c>
      <c r="Q104" s="123" t="str">
        <f>'Input - RCAControl (Admin)'!Q104</f>
        <v>NULL</v>
      </c>
      <c r="R104" s="123" t="str">
        <f>'Input - RCAControl (Admin)'!R104</f>
        <v>NULL</v>
      </c>
      <c r="S104" s="123" t="str">
        <f>'Input - RCAControl (Admin)'!S104</f>
        <v>NULL</v>
      </c>
      <c r="T104" s="123" t="str">
        <f>'Input - RCAControl (Admin)'!T104</f>
        <v>NULL</v>
      </c>
      <c r="U104" s="123" t="str">
        <f>'Input - RCAControl (Admin)'!U104</f>
        <v>NULL</v>
      </c>
      <c r="V104" s="123" t="str">
        <f>'Input - RCAControl (Admin)'!V104</f>
        <v>NULL</v>
      </c>
      <c r="W104" s="123" t="str">
        <f>'Input - RCAControl (Admin)'!W104</f>
        <v>NULL</v>
      </c>
      <c r="X104" s="123" t="str">
        <f>'Input - RCAControl (Admin)'!X104</f>
        <v>NULL</v>
      </c>
      <c r="Y104" s="123" t="str">
        <f>'Input - RCAControl (Admin)'!Y104</f>
        <v>NULL</v>
      </c>
      <c r="Z104" s="123" t="str">
        <f>'Input - RCAControl (Admin)'!Z104</f>
        <v>NULL</v>
      </c>
      <c r="AA104" s="123" t="str">
        <f>'Input - RCAControl (Admin)'!AA104</f>
        <v>NULL</v>
      </c>
      <c r="AB104" s="123" t="str">
        <f>'Input - RCAControl (Admin)'!AB104</f>
        <v>1;1;1;1;1</v>
      </c>
      <c r="AC104" s="123" t="str">
        <f>'Input - RCAControl (Admin)'!AC104</f>
        <v>NULL</v>
      </c>
      <c r="AD104" s="123" t="str">
        <f>'Input - RCAControl (Admin)'!AD104</f>
        <v>NULL</v>
      </c>
      <c r="AE104" s="123" t="str">
        <f>'Input - RCAControl (Admin)'!AE104</f>
        <v>NULL</v>
      </c>
      <c r="AF104" s="123" t="str">
        <f>'Input - RCAControl (Admin)'!AF104</f>
        <v>NULL</v>
      </c>
      <c r="AG104" s="123" t="str">
        <f>'Input - RCAControl (Admin)'!AG104</f>
        <v>NULL</v>
      </c>
      <c r="AH104" s="123" t="str">
        <f>'Input - RCAControl (Admin)'!AH104</f>
        <v>NULL</v>
      </c>
      <c r="AI104" s="123" t="str">
        <f>'Input - RCAControl (Admin)'!AI104</f>
        <v>NULL</v>
      </c>
      <c r="AJ104" s="123" t="str">
        <f>'Input - RCAControl (Admin)'!AJ104</f>
        <v>NULL</v>
      </c>
      <c r="AK104" s="123" t="str">
        <f>'Input - RCAControl (Admin)'!AK104</f>
        <v>NULL</v>
      </c>
      <c r="AL104" s="123" t="str">
        <f>'Input - RCAControl (Admin)'!AL104</f>
        <v>NULL</v>
      </c>
      <c r="AM104" s="123" t="str">
        <f>'Input - RCAControl (Admin)'!AM104</f>
        <v>NULL</v>
      </c>
      <c r="AN104" s="123" t="str">
        <f>'Input - RCAControl (Admin)'!AN104</f>
        <v>1;1;1;1;1</v>
      </c>
      <c r="AO104" s="123" t="str">
        <f>'Input - RCAControl (Admin)'!AO104</f>
        <v>NULL</v>
      </c>
      <c r="AP104" s="123" t="str">
        <f>'Input - RCAControl (Admin)'!AP104</f>
        <v>NULL</v>
      </c>
      <c r="AQ104" s="123" t="str">
        <f>'Input - RCAControl (Admin)'!AQ104</f>
        <v>NULL</v>
      </c>
      <c r="AR104" s="31"/>
      <c r="AS104" s="122" t="e" cm="1">
        <f t="array" ref="AS104">IF(MAX(VALUE(MID(IF(G104:AQ104= I_RCAScoring_NULL_REF,"0;0;0;0;0",G104:AQ104),1+ 2*(C_RCA_RiskScores-1),1)))=0,"No bands",MAX(VALUE(MID(IF(G104:AQ104= I_RCAScoring_NULL_REF,"0;0;0;0;0",G104:AQ104),1+ 2*(C_RCA_RiskScores-1),1))))</f>
        <v>#VALUE!</v>
      </c>
      <c r="AT104" s="122" t="str">
        <f t="shared" si="5"/>
        <v>No band selected</v>
      </c>
      <c r="AU104" s="6"/>
      <c r="AV104" s="38"/>
      <c r="AW104" s="6"/>
      <c r="AX104" s="412"/>
    </row>
    <row r="105" spans="1:50" ht="30" customHeight="1" x14ac:dyDescent="0.35">
      <c r="A105" s="48"/>
      <c r="B105" s="31"/>
      <c r="C105" s="465">
        <f t="shared" si="6"/>
        <v>95</v>
      </c>
      <c r="D105" s="122" t="str" cm="1">
        <f t="array" ref="D105">IF(ISERROR(INDEX(I_LoE_Hierachy_L1Name,_xlfn.XMATCH(E105,I_LoE_Hierachy_L2Name,0))),"",INDEX(I_LoE_Hierachy_L1Name,_xlfn.XMATCH(E105,I_LoE_Hierachy_L2Name,0)))</f>
        <v>Is there suitable evidence to demonstrate that the estimated cost associated with the next acquisition phase is affordable?</v>
      </c>
      <c r="E105" s="122" t="str">
        <v>For  next phase is  there evidence that the forecast funding requirement is affordable, in both total and profile?</v>
      </c>
      <c r="F105" s="31"/>
      <c r="G105" s="123" t="str">
        <f>'Input - RCAControl (Admin)'!G105</f>
        <v>NULL</v>
      </c>
      <c r="H105" s="123" t="str">
        <f>'Input - RCAControl (Admin)'!H105</f>
        <v>NULL</v>
      </c>
      <c r="I105" s="123" t="str">
        <f>'Input - RCAControl (Admin)'!I105</f>
        <v>NULL</v>
      </c>
      <c r="J105" s="123" t="str">
        <f>'Input - RCAControl (Admin)'!J105</f>
        <v>NULL</v>
      </c>
      <c r="K105" s="123" t="str">
        <f>'Input - RCAControl (Admin)'!K105</f>
        <v>NULL</v>
      </c>
      <c r="L105" s="123" t="str">
        <f>'Input - RCAControl (Admin)'!L105</f>
        <v>NULL</v>
      </c>
      <c r="M105" s="123" t="str">
        <f>'Input - RCAControl (Admin)'!M105</f>
        <v>NULL</v>
      </c>
      <c r="N105" s="123" t="str">
        <f>'Input - RCAControl (Admin)'!N105</f>
        <v>NULL</v>
      </c>
      <c r="O105" s="123" t="str">
        <f>'Input - RCAControl (Admin)'!O105</f>
        <v>NULL</v>
      </c>
      <c r="P105" s="123" t="str">
        <f>'Input - RCAControl (Admin)'!P105</f>
        <v>NULL</v>
      </c>
      <c r="Q105" s="123" t="str">
        <f>'Input - RCAControl (Admin)'!Q105</f>
        <v>NULL</v>
      </c>
      <c r="R105" s="123" t="str">
        <f>'Input - RCAControl (Admin)'!R105</f>
        <v>NULL</v>
      </c>
      <c r="S105" s="123" t="str">
        <f>'Input - RCAControl (Admin)'!S105</f>
        <v>NULL</v>
      </c>
      <c r="T105" s="123" t="str">
        <f>'Input - RCAControl (Admin)'!T105</f>
        <v>NULL</v>
      </c>
      <c r="U105" s="123" t="str">
        <f>'Input - RCAControl (Admin)'!U105</f>
        <v>NULL</v>
      </c>
      <c r="V105" s="123" t="str">
        <f>'Input - RCAControl (Admin)'!V105</f>
        <v>NULL</v>
      </c>
      <c r="W105" s="123" t="str">
        <f>'Input - RCAControl (Admin)'!W105</f>
        <v>NULL</v>
      </c>
      <c r="X105" s="123" t="str">
        <f>'Input - RCAControl (Admin)'!X105</f>
        <v>NULL</v>
      </c>
      <c r="Y105" s="123" t="str">
        <f>'Input - RCAControl (Admin)'!Y105</f>
        <v>NULL</v>
      </c>
      <c r="Z105" s="123" t="str">
        <f>'Input - RCAControl (Admin)'!Z105</f>
        <v>NULL</v>
      </c>
      <c r="AA105" s="123" t="str">
        <f>'Input - RCAControl (Admin)'!AA105</f>
        <v>NULL</v>
      </c>
      <c r="AB105" s="123" t="str">
        <f>'Input - RCAControl (Admin)'!AB105</f>
        <v>1;1;1;1;1</v>
      </c>
      <c r="AC105" s="123" t="str">
        <f>'Input - RCAControl (Admin)'!AC105</f>
        <v>NULL</v>
      </c>
      <c r="AD105" s="123" t="str">
        <f>'Input - RCAControl (Admin)'!AD105</f>
        <v>NULL</v>
      </c>
      <c r="AE105" s="123" t="str">
        <f>'Input - RCAControl (Admin)'!AE105</f>
        <v>NULL</v>
      </c>
      <c r="AF105" s="123" t="str">
        <f>'Input - RCAControl (Admin)'!AF105</f>
        <v>NULL</v>
      </c>
      <c r="AG105" s="123" t="str">
        <f>'Input - RCAControl (Admin)'!AG105</f>
        <v>NULL</v>
      </c>
      <c r="AH105" s="123" t="str">
        <f>'Input - RCAControl (Admin)'!AH105</f>
        <v>NULL</v>
      </c>
      <c r="AI105" s="123" t="str">
        <f>'Input - RCAControl (Admin)'!AI105</f>
        <v>NULL</v>
      </c>
      <c r="AJ105" s="123" t="str">
        <f>'Input - RCAControl (Admin)'!AJ105</f>
        <v>NULL</v>
      </c>
      <c r="AK105" s="123" t="str">
        <f>'Input - RCAControl (Admin)'!AK105</f>
        <v>NULL</v>
      </c>
      <c r="AL105" s="123" t="str">
        <f>'Input - RCAControl (Admin)'!AL105</f>
        <v>NULL</v>
      </c>
      <c r="AM105" s="123" t="str">
        <f>'Input - RCAControl (Admin)'!AM105</f>
        <v>NULL</v>
      </c>
      <c r="AN105" s="123" t="str">
        <f>'Input - RCAControl (Admin)'!AN105</f>
        <v>1;1;1;1;1</v>
      </c>
      <c r="AO105" s="123" t="str">
        <f>'Input - RCAControl (Admin)'!AO105</f>
        <v>NULL</v>
      </c>
      <c r="AP105" s="123" t="str">
        <f>'Input - RCAControl (Admin)'!AP105</f>
        <v>NULL</v>
      </c>
      <c r="AQ105" s="123" t="str">
        <f>'Input - RCAControl (Admin)'!AQ105</f>
        <v>NULL</v>
      </c>
      <c r="AR105" s="31"/>
      <c r="AS105" s="122" t="e" cm="1">
        <f t="array" ref="AS105">IF(MAX(VALUE(MID(IF(G105:AQ105= I_RCAScoring_NULL_REF,"0;0;0;0;0",G105:AQ105),1+ 2*(C_RCA_RiskScores-1),1)))=0,"No bands",MAX(VALUE(MID(IF(G105:AQ105= I_RCAScoring_NULL_REF,"0;0;0;0;0",G105:AQ105),1+ 2*(C_RCA_RiskScores-1),1))))</f>
        <v>#VALUE!</v>
      </c>
      <c r="AT105" s="122" t="str">
        <f t="shared" si="5"/>
        <v>No band selected</v>
      </c>
      <c r="AU105" s="6"/>
      <c r="AV105" s="38"/>
      <c r="AW105" s="6"/>
      <c r="AX105" s="412"/>
    </row>
    <row r="106" spans="1:50" ht="30" customHeight="1" x14ac:dyDescent="0.35">
      <c r="A106" s="48"/>
      <c r="B106" s="31"/>
      <c r="C106" s="465">
        <f t="shared" si="6"/>
        <v>96</v>
      </c>
      <c r="D106" s="122" t="str" cm="1">
        <f t="array" ref="D106">IF(ISERROR(INDEX(I_LoE_Hierachy_L1Name,_xlfn.XMATCH(E106,I_LoE_Hierachy_L2Name,0))),"",INDEX(I_LoE_Hierachy_L1Name,_xlfn.XMATCH(E106,I_LoE_Hierachy_L2Name,0)))</f>
        <v>Is there suitable evidence to demonstrate that the estimated cost associated with the next acquisition phase is affordable?</v>
      </c>
      <c r="E106" s="122" t="str">
        <v>For  next phase  for any funding shortfalls (total and/or profile) is there evidence for how these shortfalls will be addressed and the impact that this may have of TLB/Department plans?</v>
      </c>
      <c r="F106" s="31"/>
      <c r="G106" s="123" t="str">
        <f>'Input - RCAControl (Admin)'!G106</f>
        <v>NULL</v>
      </c>
      <c r="H106" s="123" t="str">
        <f>'Input - RCAControl (Admin)'!H106</f>
        <v>NULL</v>
      </c>
      <c r="I106" s="123" t="str">
        <f>'Input - RCAControl (Admin)'!I106</f>
        <v>NULL</v>
      </c>
      <c r="J106" s="123" t="str">
        <f>'Input - RCAControl (Admin)'!J106</f>
        <v>NULL</v>
      </c>
      <c r="K106" s="123" t="str">
        <f>'Input - RCAControl (Admin)'!K106</f>
        <v>NULL</v>
      </c>
      <c r="L106" s="123" t="str">
        <f>'Input - RCAControl (Admin)'!L106</f>
        <v>NULL</v>
      </c>
      <c r="M106" s="123" t="str">
        <f>'Input - RCAControl (Admin)'!M106</f>
        <v>NULL</v>
      </c>
      <c r="N106" s="123" t="str">
        <f>'Input - RCAControl (Admin)'!N106</f>
        <v>NULL</v>
      </c>
      <c r="O106" s="123" t="str">
        <f>'Input - RCAControl (Admin)'!O106</f>
        <v>NULL</v>
      </c>
      <c r="P106" s="123" t="str">
        <f>'Input - RCAControl (Admin)'!P106</f>
        <v>NULL</v>
      </c>
      <c r="Q106" s="123" t="str">
        <f>'Input - RCAControl (Admin)'!Q106</f>
        <v>NULL</v>
      </c>
      <c r="R106" s="123" t="str">
        <f>'Input - RCAControl (Admin)'!R106</f>
        <v>NULL</v>
      </c>
      <c r="S106" s="123" t="str">
        <f>'Input - RCAControl (Admin)'!S106</f>
        <v>NULL</v>
      </c>
      <c r="T106" s="123" t="str">
        <f>'Input - RCAControl (Admin)'!T106</f>
        <v>NULL</v>
      </c>
      <c r="U106" s="123" t="str">
        <f>'Input - RCAControl (Admin)'!U106</f>
        <v>NULL</v>
      </c>
      <c r="V106" s="123" t="str">
        <f>'Input - RCAControl (Admin)'!V106</f>
        <v>NULL</v>
      </c>
      <c r="W106" s="123" t="str">
        <f>'Input - RCAControl (Admin)'!W106</f>
        <v>NULL</v>
      </c>
      <c r="X106" s="123" t="str">
        <f>'Input - RCAControl (Admin)'!X106</f>
        <v>NULL</v>
      </c>
      <c r="Y106" s="123" t="str">
        <f>'Input - RCAControl (Admin)'!Y106</f>
        <v>NULL</v>
      </c>
      <c r="Z106" s="123" t="str">
        <f>'Input - RCAControl (Admin)'!Z106</f>
        <v>NULL</v>
      </c>
      <c r="AA106" s="123" t="str">
        <f>'Input - RCAControl (Admin)'!AA106</f>
        <v>NULL</v>
      </c>
      <c r="AB106" s="123" t="str">
        <f>'Input - RCAControl (Admin)'!AB106</f>
        <v>1;1;1;1;1</v>
      </c>
      <c r="AC106" s="123" t="str">
        <f>'Input - RCAControl (Admin)'!AC106</f>
        <v>NULL</v>
      </c>
      <c r="AD106" s="123" t="str">
        <f>'Input - RCAControl (Admin)'!AD106</f>
        <v>NULL</v>
      </c>
      <c r="AE106" s="123" t="str">
        <f>'Input - RCAControl (Admin)'!AE106</f>
        <v>NULL</v>
      </c>
      <c r="AF106" s="123" t="str">
        <f>'Input - RCAControl (Admin)'!AF106</f>
        <v>NULL</v>
      </c>
      <c r="AG106" s="123" t="str">
        <f>'Input - RCAControl (Admin)'!AG106</f>
        <v>NULL</v>
      </c>
      <c r="AH106" s="123" t="str">
        <f>'Input - RCAControl (Admin)'!AH106</f>
        <v>NULL</v>
      </c>
      <c r="AI106" s="123" t="str">
        <f>'Input - RCAControl (Admin)'!AI106</f>
        <v>NULL</v>
      </c>
      <c r="AJ106" s="123" t="str">
        <f>'Input - RCAControl (Admin)'!AJ106</f>
        <v>NULL</v>
      </c>
      <c r="AK106" s="123" t="str">
        <f>'Input - RCAControl (Admin)'!AK106</f>
        <v>NULL</v>
      </c>
      <c r="AL106" s="123" t="str">
        <f>'Input - RCAControl (Admin)'!AL106</f>
        <v>NULL</v>
      </c>
      <c r="AM106" s="123" t="str">
        <f>'Input - RCAControl (Admin)'!AM106</f>
        <v>NULL</v>
      </c>
      <c r="AN106" s="123" t="str">
        <f>'Input - RCAControl (Admin)'!AN106</f>
        <v>1;1;1;1;1</v>
      </c>
      <c r="AO106" s="123" t="str">
        <f>'Input - RCAControl (Admin)'!AO106</f>
        <v>NULL</v>
      </c>
      <c r="AP106" s="123" t="str">
        <f>'Input - RCAControl (Admin)'!AP106</f>
        <v>NULL</v>
      </c>
      <c r="AQ106" s="123" t="str">
        <f>'Input - RCAControl (Admin)'!AQ106</f>
        <v>NULL</v>
      </c>
      <c r="AR106" s="31"/>
      <c r="AS106" s="122" t="e" cm="1">
        <f t="array" ref="AS106">IF(MAX(VALUE(MID(IF(G106:AQ106= I_RCAScoring_NULL_REF,"0;0;0;0;0",G106:AQ106),1+ 2*(C_RCA_RiskScores-1),1)))=0,"No bands",MAX(VALUE(MID(IF(G106:AQ106= I_RCAScoring_NULL_REF,"0;0;0;0;0",G106:AQ106),1+ 2*(C_RCA_RiskScores-1),1))))</f>
        <v>#VALUE!</v>
      </c>
      <c r="AT106" s="122" t="str">
        <f t="shared" si="5"/>
        <v>No band selected</v>
      </c>
      <c r="AU106" s="6"/>
      <c r="AV106" s="38"/>
      <c r="AW106" s="6"/>
      <c r="AX106" s="412"/>
    </row>
    <row r="107" spans="1:50" ht="30" customHeight="1" x14ac:dyDescent="0.35">
      <c r="A107" s="48"/>
      <c r="B107" s="31"/>
      <c r="C107" s="465">
        <f t="shared" si="6"/>
        <v>97</v>
      </c>
      <c r="D107" s="122" t="str" cm="1">
        <f t="array" ref="D107">IF(ISERROR(INDEX(I_LoE_Hierachy_L1Name,_xlfn.XMATCH(E107,I_LoE_Hierachy_L2Name,0))),"",INDEX(I_LoE_Hierachy_L1Name,_xlfn.XMATCH(E107,I_LoE_Hierachy_L2Name,0)))</f>
        <v>Is there suitable evidence to demonstrate that estimated cost of the programme whole-life cost affordable?</v>
      </c>
      <c r="E107" s="122" t="str">
        <v>For WLC is there evidence that the identified funding provision lines are correct and using the correct ABC reference year?</v>
      </c>
      <c r="F107" s="31"/>
      <c r="G107" s="123" t="str">
        <f>'Input - RCAControl (Admin)'!G107</f>
        <v>NULL</v>
      </c>
      <c r="H107" s="123" t="str">
        <f>'Input - RCAControl (Admin)'!H107</f>
        <v>NULL</v>
      </c>
      <c r="I107" s="123" t="str">
        <f>'Input - RCAControl (Admin)'!I107</f>
        <v>NULL</v>
      </c>
      <c r="J107" s="123" t="str">
        <f>'Input - RCAControl (Admin)'!J107</f>
        <v>NULL</v>
      </c>
      <c r="K107" s="123" t="str">
        <f>'Input - RCAControl (Admin)'!K107</f>
        <v>NULL</v>
      </c>
      <c r="L107" s="123" t="str">
        <f>'Input - RCAControl (Admin)'!L107</f>
        <v>NULL</v>
      </c>
      <c r="M107" s="123" t="str">
        <f>'Input - RCAControl (Admin)'!M107</f>
        <v>NULL</v>
      </c>
      <c r="N107" s="123" t="str">
        <f>'Input - RCAControl (Admin)'!N107</f>
        <v>NULL</v>
      </c>
      <c r="O107" s="123" t="str">
        <f>'Input - RCAControl (Admin)'!O107</f>
        <v>NULL</v>
      </c>
      <c r="P107" s="123" t="str">
        <f>'Input - RCAControl (Admin)'!P107</f>
        <v>NULL</v>
      </c>
      <c r="Q107" s="123" t="str">
        <f>'Input - RCAControl (Admin)'!Q107</f>
        <v>NULL</v>
      </c>
      <c r="R107" s="123" t="str">
        <f>'Input - RCAControl (Admin)'!R107</f>
        <v>NULL</v>
      </c>
      <c r="S107" s="123" t="str">
        <f>'Input - RCAControl (Admin)'!S107</f>
        <v>NULL</v>
      </c>
      <c r="T107" s="123" t="str">
        <f>'Input - RCAControl (Admin)'!T107</f>
        <v>NULL</v>
      </c>
      <c r="U107" s="123" t="str">
        <f>'Input - RCAControl (Admin)'!U107</f>
        <v>NULL</v>
      </c>
      <c r="V107" s="123" t="str">
        <f>'Input - RCAControl (Admin)'!V107</f>
        <v>NULL</v>
      </c>
      <c r="W107" s="123" t="str">
        <f>'Input - RCAControl (Admin)'!W107</f>
        <v>NULL</v>
      </c>
      <c r="X107" s="123" t="str">
        <f>'Input - RCAControl (Admin)'!X107</f>
        <v>NULL</v>
      </c>
      <c r="Y107" s="123" t="str">
        <f>'Input - RCAControl (Admin)'!Y107</f>
        <v>NULL</v>
      </c>
      <c r="Z107" s="123" t="str">
        <f>'Input - RCAControl (Admin)'!Z107</f>
        <v>NULL</v>
      </c>
      <c r="AA107" s="123" t="str">
        <f>'Input - RCAControl (Admin)'!AA107</f>
        <v>NULL</v>
      </c>
      <c r="AB107" s="123" t="str">
        <f>'Input - RCAControl (Admin)'!AB107</f>
        <v>1;1;1;1;1</v>
      </c>
      <c r="AC107" s="123" t="str">
        <f>'Input - RCAControl (Admin)'!AC107</f>
        <v>NULL</v>
      </c>
      <c r="AD107" s="123" t="str">
        <f>'Input - RCAControl (Admin)'!AD107</f>
        <v>NULL</v>
      </c>
      <c r="AE107" s="123" t="str">
        <f>'Input - RCAControl (Admin)'!AE107</f>
        <v>NULL</v>
      </c>
      <c r="AF107" s="123" t="str">
        <f>'Input - RCAControl (Admin)'!AF107</f>
        <v>NULL</v>
      </c>
      <c r="AG107" s="123" t="str">
        <f>'Input - RCAControl (Admin)'!AG107</f>
        <v>NULL</v>
      </c>
      <c r="AH107" s="123" t="str">
        <f>'Input - RCAControl (Admin)'!AH107</f>
        <v>NULL</v>
      </c>
      <c r="AI107" s="123" t="str">
        <f>'Input - RCAControl (Admin)'!AI107</f>
        <v>NULL</v>
      </c>
      <c r="AJ107" s="123" t="str">
        <f>'Input - RCAControl (Admin)'!AJ107</f>
        <v>NULL</v>
      </c>
      <c r="AK107" s="123" t="str">
        <f>'Input - RCAControl (Admin)'!AK107</f>
        <v>NULL</v>
      </c>
      <c r="AL107" s="123" t="str">
        <f>'Input - RCAControl (Admin)'!AL107</f>
        <v>NULL</v>
      </c>
      <c r="AM107" s="123" t="str">
        <f>'Input - RCAControl (Admin)'!AM107</f>
        <v>NULL</v>
      </c>
      <c r="AN107" s="123" t="str">
        <f>'Input - RCAControl (Admin)'!AN107</f>
        <v>1;1;1;1;1</v>
      </c>
      <c r="AO107" s="123" t="str">
        <f>'Input - RCAControl (Admin)'!AO107</f>
        <v>NULL</v>
      </c>
      <c r="AP107" s="123" t="str">
        <f>'Input - RCAControl (Admin)'!AP107</f>
        <v>NULL</v>
      </c>
      <c r="AQ107" s="123" t="str">
        <f>'Input - RCAControl (Admin)'!AQ107</f>
        <v>NULL</v>
      </c>
      <c r="AR107" s="31"/>
      <c r="AS107" s="122" t="e" cm="1">
        <f t="array" ref="AS107">IF(MAX(VALUE(MID(IF(G107:AQ107= I_RCAScoring_NULL_REF,"0;0;0;0;0",G107:AQ107),1+ 2*(C_RCA_RiskScores-1),1)))=0,"No bands",MAX(VALUE(MID(IF(G107:AQ107= I_RCAScoring_NULL_REF,"0;0;0;0;0",G107:AQ107),1+ 2*(C_RCA_RiskScores-1),1))))</f>
        <v>#VALUE!</v>
      </c>
      <c r="AT107" s="122" t="str">
        <f t="shared" ref="AT107:AT138" si="7">IF(ISERROR(INDEX(Assurance_Band_Names,MATCH(AS107,Assurance_Band_Levels,0))),  "No band selected",INDEX(Assurance_Band_Names,MATCH(AS107,Assurance_Band_Levels,0)))</f>
        <v>No band selected</v>
      </c>
      <c r="AU107" s="6"/>
      <c r="AV107" s="38"/>
      <c r="AW107" s="6"/>
      <c r="AX107" s="412"/>
    </row>
    <row r="108" spans="1:50" ht="30" customHeight="1" x14ac:dyDescent="0.35">
      <c r="A108" s="48"/>
      <c r="B108" s="31"/>
      <c r="C108" s="465">
        <f t="shared" si="6"/>
        <v>98</v>
      </c>
      <c r="D108" s="122" t="str" cm="1">
        <f t="array" ref="D108">IF(ISERROR(INDEX(I_LoE_Hierachy_L1Name,_xlfn.XMATCH(E108,I_LoE_Hierachy_L2Name,0))),"",INDEX(I_LoE_Hierachy_L1Name,_xlfn.XMATCH(E108,I_LoE_Hierachy_L2Name,0)))</f>
        <v>Is there suitable evidence to demonstrate that estimated cost of the programme whole-life cost affordable?</v>
      </c>
      <c r="E108" s="122" t="str">
        <v xml:space="preserve">For WLC is there evidence that the forecast funding requirement is affordable? </v>
      </c>
      <c r="F108" s="31"/>
      <c r="G108" s="123" t="str">
        <f>'Input - RCAControl (Admin)'!G108</f>
        <v>NULL</v>
      </c>
      <c r="H108" s="123" t="str">
        <f>'Input - RCAControl (Admin)'!H108</f>
        <v>NULL</v>
      </c>
      <c r="I108" s="123" t="str">
        <f>'Input - RCAControl (Admin)'!I108</f>
        <v>NULL</v>
      </c>
      <c r="J108" s="123" t="str">
        <f>'Input - RCAControl (Admin)'!J108</f>
        <v>NULL</v>
      </c>
      <c r="K108" s="123" t="str">
        <f>'Input - RCAControl (Admin)'!K108</f>
        <v>NULL</v>
      </c>
      <c r="L108" s="123" t="str">
        <f>'Input - RCAControl (Admin)'!L108</f>
        <v>NULL</v>
      </c>
      <c r="M108" s="123" t="str">
        <f>'Input - RCAControl (Admin)'!M108</f>
        <v>NULL</v>
      </c>
      <c r="N108" s="123" t="str">
        <f>'Input - RCAControl (Admin)'!N108</f>
        <v>NULL</v>
      </c>
      <c r="O108" s="123" t="str">
        <f>'Input - RCAControl (Admin)'!O108</f>
        <v>NULL</v>
      </c>
      <c r="P108" s="123" t="str">
        <f>'Input - RCAControl (Admin)'!P108</f>
        <v>NULL</v>
      </c>
      <c r="Q108" s="123" t="str">
        <f>'Input - RCAControl (Admin)'!Q108</f>
        <v>NULL</v>
      </c>
      <c r="R108" s="123" t="str">
        <f>'Input - RCAControl (Admin)'!R108</f>
        <v>NULL</v>
      </c>
      <c r="S108" s="123" t="str">
        <f>'Input - RCAControl (Admin)'!S108</f>
        <v>NULL</v>
      </c>
      <c r="T108" s="123" t="str">
        <f>'Input - RCAControl (Admin)'!T108</f>
        <v>NULL</v>
      </c>
      <c r="U108" s="123" t="str">
        <f>'Input - RCAControl (Admin)'!U108</f>
        <v>NULL</v>
      </c>
      <c r="V108" s="123" t="str">
        <f>'Input - RCAControl (Admin)'!V108</f>
        <v>NULL</v>
      </c>
      <c r="W108" s="123" t="str">
        <f>'Input - RCAControl (Admin)'!W108</f>
        <v>NULL</v>
      </c>
      <c r="X108" s="123" t="str">
        <f>'Input - RCAControl (Admin)'!X108</f>
        <v>NULL</v>
      </c>
      <c r="Y108" s="123" t="str">
        <f>'Input - RCAControl (Admin)'!Y108</f>
        <v>NULL</v>
      </c>
      <c r="Z108" s="123" t="str">
        <f>'Input - RCAControl (Admin)'!Z108</f>
        <v>NULL</v>
      </c>
      <c r="AA108" s="123" t="str">
        <f>'Input - RCAControl (Admin)'!AA108</f>
        <v>NULL</v>
      </c>
      <c r="AB108" s="123" t="str">
        <f>'Input - RCAControl (Admin)'!AB108</f>
        <v>1;1;1;1;1</v>
      </c>
      <c r="AC108" s="123" t="str">
        <f>'Input - RCAControl (Admin)'!AC108</f>
        <v>NULL</v>
      </c>
      <c r="AD108" s="123" t="str">
        <f>'Input - RCAControl (Admin)'!AD108</f>
        <v>NULL</v>
      </c>
      <c r="AE108" s="123" t="str">
        <f>'Input - RCAControl (Admin)'!AE108</f>
        <v>NULL</v>
      </c>
      <c r="AF108" s="123" t="str">
        <f>'Input - RCAControl (Admin)'!AF108</f>
        <v>NULL</v>
      </c>
      <c r="AG108" s="123" t="str">
        <f>'Input - RCAControl (Admin)'!AG108</f>
        <v>NULL</v>
      </c>
      <c r="AH108" s="123" t="str">
        <f>'Input - RCAControl (Admin)'!AH108</f>
        <v>NULL</v>
      </c>
      <c r="AI108" s="123" t="str">
        <f>'Input - RCAControl (Admin)'!AI108</f>
        <v>NULL</v>
      </c>
      <c r="AJ108" s="123" t="str">
        <f>'Input - RCAControl (Admin)'!AJ108</f>
        <v>NULL</v>
      </c>
      <c r="AK108" s="123" t="str">
        <f>'Input - RCAControl (Admin)'!AK108</f>
        <v>NULL</v>
      </c>
      <c r="AL108" s="123" t="str">
        <f>'Input - RCAControl (Admin)'!AL108</f>
        <v>NULL</v>
      </c>
      <c r="AM108" s="123" t="str">
        <f>'Input - RCAControl (Admin)'!AM108</f>
        <v>NULL</v>
      </c>
      <c r="AN108" s="123" t="str">
        <f>'Input - RCAControl (Admin)'!AN108</f>
        <v>1;1;1;1;1</v>
      </c>
      <c r="AO108" s="123" t="str">
        <f>'Input - RCAControl (Admin)'!AO108</f>
        <v>NULL</v>
      </c>
      <c r="AP108" s="123" t="str">
        <f>'Input - RCAControl (Admin)'!AP108</f>
        <v>NULL</v>
      </c>
      <c r="AQ108" s="123" t="str">
        <f>'Input - RCAControl (Admin)'!AQ108</f>
        <v>NULL</v>
      </c>
      <c r="AR108" s="31"/>
      <c r="AS108" s="122" t="e" cm="1">
        <f t="array" ref="AS108">IF(MAX(VALUE(MID(IF(G108:AQ108= I_RCAScoring_NULL_REF,"0;0;0;0;0",G108:AQ108),1+ 2*(C_RCA_RiskScores-1),1)))=0,"No bands",MAX(VALUE(MID(IF(G108:AQ108= I_RCAScoring_NULL_REF,"0;0;0;0;0",G108:AQ108),1+ 2*(C_RCA_RiskScores-1),1))))</f>
        <v>#VALUE!</v>
      </c>
      <c r="AT108" s="122" t="str">
        <f t="shared" si="7"/>
        <v>No band selected</v>
      </c>
      <c r="AU108" s="6"/>
      <c r="AV108" s="38"/>
      <c r="AW108" s="6"/>
      <c r="AX108" s="412"/>
    </row>
    <row r="109" spans="1:50" ht="30" customHeight="1" x14ac:dyDescent="0.35">
      <c r="A109" s="48"/>
      <c r="B109" s="31"/>
      <c r="C109" s="465">
        <f t="shared" si="6"/>
        <v>99</v>
      </c>
      <c r="D109" s="122" t="str" cm="1">
        <f t="array" ref="D109">IF(ISERROR(INDEX(I_LoE_Hierachy_L1Name,_xlfn.XMATCH(E109,I_LoE_Hierachy_L2Name,0))),"",INDEX(I_LoE_Hierachy_L1Name,_xlfn.XMATCH(E109,I_LoE_Hierachy_L2Name,0)))</f>
        <v>Is there suitable evidence to demonstrate that estimated cost of the programme whole-life cost affordable?</v>
      </c>
      <c r="E109" s="122" t="str">
        <v>For WLC for any funding shortfalls (total and/or profile) is there evidence for how these shortfalls will be addressed and the impact that this may have of TLB/Department plans?</v>
      </c>
      <c r="F109" s="31"/>
      <c r="G109" s="123" t="str">
        <f>'Input - RCAControl (Admin)'!G109</f>
        <v>NULL</v>
      </c>
      <c r="H109" s="123" t="str">
        <f>'Input - RCAControl (Admin)'!H109</f>
        <v>NULL</v>
      </c>
      <c r="I109" s="123" t="str">
        <f>'Input - RCAControl (Admin)'!I109</f>
        <v>NULL</v>
      </c>
      <c r="J109" s="123" t="str">
        <f>'Input - RCAControl (Admin)'!J109</f>
        <v>NULL</v>
      </c>
      <c r="K109" s="123" t="str">
        <f>'Input - RCAControl (Admin)'!K109</f>
        <v>NULL</v>
      </c>
      <c r="L109" s="123" t="str">
        <f>'Input - RCAControl (Admin)'!L109</f>
        <v>NULL</v>
      </c>
      <c r="M109" s="123" t="str">
        <f>'Input - RCAControl (Admin)'!M109</f>
        <v>NULL</v>
      </c>
      <c r="N109" s="123" t="str">
        <f>'Input - RCAControl (Admin)'!N109</f>
        <v>NULL</v>
      </c>
      <c r="O109" s="123" t="str">
        <f>'Input - RCAControl (Admin)'!O109</f>
        <v>NULL</v>
      </c>
      <c r="P109" s="123" t="str">
        <f>'Input - RCAControl (Admin)'!P109</f>
        <v>NULL</v>
      </c>
      <c r="Q109" s="123" t="str">
        <f>'Input - RCAControl (Admin)'!Q109</f>
        <v>NULL</v>
      </c>
      <c r="R109" s="123" t="str">
        <f>'Input - RCAControl (Admin)'!R109</f>
        <v>NULL</v>
      </c>
      <c r="S109" s="123" t="str">
        <f>'Input - RCAControl (Admin)'!S109</f>
        <v>NULL</v>
      </c>
      <c r="T109" s="123" t="str">
        <f>'Input - RCAControl (Admin)'!T109</f>
        <v>NULL</v>
      </c>
      <c r="U109" s="123" t="str">
        <f>'Input - RCAControl (Admin)'!U109</f>
        <v>NULL</v>
      </c>
      <c r="V109" s="123" t="str">
        <f>'Input - RCAControl (Admin)'!V109</f>
        <v>NULL</v>
      </c>
      <c r="W109" s="123" t="str">
        <f>'Input - RCAControl (Admin)'!W109</f>
        <v>NULL</v>
      </c>
      <c r="X109" s="123" t="str">
        <f>'Input - RCAControl (Admin)'!X109</f>
        <v>NULL</v>
      </c>
      <c r="Y109" s="123" t="str">
        <f>'Input - RCAControl (Admin)'!Y109</f>
        <v>NULL</v>
      </c>
      <c r="Z109" s="123" t="str">
        <f>'Input - RCAControl (Admin)'!Z109</f>
        <v>NULL</v>
      </c>
      <c r="AA109" s="123" t="str">
        <f>'Input - RCAControl (Admin)'!AA109</f>
        <v>NULL</v>
      </c>
      <c r="AB109" s="123" t="str">
        <f>'Input - RCAControl (Admin)'!AB109</f>
        <v>1;1;1;1;1</v>
      </c>
      <c r="AC109" s="123" t="str">
        <f>'Input - RCAControl (Admin)'!AC109</f>
        <v>NULL</v>
      </c>
      <c r="AD109" s="123" t="str">
        <f>'Input - RCAControl (Admin)'!AD109</f>
        <v>NULL</v>
      </c>
      <c r="AE109" s="123" t="str">
        <f>'Input - RCAControl (Admin)'!AE109</f>
        <v>NULL</v>
      </c>
      <c r="AF109" s="123" t="str">
        <f>'Input - RCAControl (Admin)'!AF109</f>
        <v>NULL</v>
      </c>
      <c r="AG109" s="123" t="str">
        <f>'Input - RCAControl (Admin)'!AG109</f>
        <v>NULL</v>
      </c>
      <c r="AH109" s="123" t="str">
        <f>'Input - RCAControl (Admin)'!AH109</f>
        <v>NULL</v>
      </c>
      <c r="AI109" s="123" t="str">
        <f>'Input - RCAControl (Admin)'!AI109</f>
        <v>NULL</v>
      </c>
      <c r="AJ109" s="123" t="str">
        <f>'Input - RCAControl (Admin)'!AJ109</f>
        <v>NULL</v>
      </c>
      <c r="AK109" s="123" t="str">
        <f>'Input - RCAControl (Admin)'!AK109</f>
        <v>NULL</v>
      </c>
      <c r="AL109" s="123" t="str">
        <f>'Input - RCAControl (Admin)'!AL109</f>
        <v>NULL</v>
      </c>
      <c r="AM109" s="123" t="str">
        <f>'Input - RCAControl (Admin)'!AM109</f>
        <v>NULL</v>
      </c>
      <c r="AN109" s="123" t="str">
        <f>'Input - RCAControl (Admin)'!AN109</f>
        <v>1;1;1;1;1</v>
      </c>
      <c r="AO109" s="123" t="str">
        <f>'Input - RCAControl (Admin)'!AO109</f>
        <v>NULL</v>
      </c>
      <c r="AP109" s="123" t="str">
        <f>'Input - RCAControl (Admin)'!AP109</f>
        <v>NULL</v>
      </c>
      <c r="AQ109" s="123" t="str">
        <f>'Input - RCAControl (Admin)'!AQ109</f>
        <v>NULL</v>
      </c>
      <c r="AR109" s="31"/>
      <c r="AS109" s="122" t="e" cm="1">
        <f t="array" ref="AS109">IF(MAX(VALUE(MID(IF(G109:AQ109= I_RCAScoring_NULL_REF,"0;0;0;0;0",G109:AQ109),1+ 2*(C_RCA_RiskScores-1),1)))=0,"No bands",MAX(VALUE(MID(IF(G109:AQ109= I_RCAScoring_NULL_REF,"0;0;0;0;0",G109:AQ109),1+ 2*(C_RCA_RiskScores-1),1))))</f>
        <v>#VALUE!</v>
      </c>
      <c r="AT109" s="122" t="str">
        <f t="shared" si="7"/>
        <v>No band selected</v>
      </c>
      <c r="AU109" s="6"/>
      <c r="AV109" s="38"/>
      <c r="AW109" s="6"/>
      <c r="AX109" s="412"/>
    </row>
    <row r="110" spans="1:50" ht="30" customHeight="1" x14ac:dyDescent="0.35">
      <c r="A110" s="48"/>
      <c r="B110" s="31"/>
      <c r="C110" s="465">
        <f t="shared" si="6"/>
        <v>100</v>
      </c>
      <c r="D110" s="122" t="str" cm="1">
        <f t="array" ref="D110">IF(ISERROR(INDEX(I_LoE_Hierachy_L1Name,_xlfn.XMATCH(E110,I_LoE_Hierachy_L2Name,0))),"",INDEX(I_LoE_Hierachy_L1Name,_xlfn.XMATCH(E110,I_LoE_Hierachy_L2Name,0)))</f>
        <v>Is there evidence that the programme's management arrangements are suitable and reflect the scope and scale of the programme?</v>
      </c>
      <c r="E110" s="122" t="str">
        <v>Is there evidence of the Project/Programme/Portfolio boundary(ies) being appropriately defined?</v>
      </c>
      <c r="F110" s="31"/>
      <c r="G110" s="123" t="str">
        <f>'Input - RCAControl (Admin)'!G110</f>
        <v>NULL</v>
      </c>
      <c r="H110" s="123" t="str">
        <f>'Input - RCAControl (Admin)'!H110</f>
        <v>NULL</v>
      </c>
      <c r="I110" s="123" t="str">
        <f>'Input - RCAControl (Admin)'!I110</f>
        <v>NULL</v>
      </c>
      <c r="J110" s="123" t="str">
        <f>'Input - RCAControl (Admin)'!J110</f>
        <v>NULL</v>
      </c>
      <c r="K110" s="123" t="str">
        <f>'Input - RCAControl (Admin)'!K110</f>
        <v>NULL</v>
      </c>
      <c r="L110" s="123" t="str">
        <f>'Input - RCAControl (Admin)'!L110</f>
        <v>NULL</v>
      </c>
      <c r="M110" s="123" t="str">
        <f>'Input - RCAControl (Admin)'!M110</f>
        <v>NULL</v>
      </c>
      <c r="N110" s="123" t="str">
        <f>'Input - RCAControl (Admin)'!N110</f>
        <v>NULL</v>
      </c>
      <c r="O110" s="123" t="str">
        <f>'Input - RCAControl (Admin)'!O110</f>
        <v>NULL</v>
      </c>
      <c r="P110" s="123" t="str">
        <f>'Input - RCAControl (Admin)'!P110</f>
        <v>NULL</v>
      </c>
      <c r="Q110" s="123" t="str">
        <f>'Input - RCAControl (Admin)'!Q110</f>
        <v>NULL</v>
      </c>
      <c r="R110" s="123" t="str">
        <f>'Input - RCAControl (Admin)'!R110</f>
        <v>NULL</v>
      </c>
      <c r="S110" s="123" t="str">
        <f>'Input - RCAControl (Admin)'!S110</f>
        <v>NULL</v>
      </c>
      <c r="T110" s="123" t="str">
        <f>'Input - RCAControl (Admin)'!T110</f>
        <v>NULL</v>
      </c>
      <c r="U110" s="123" t="str">
        <f>'Input - RCAControl (Admin)'!U110</f>
        <v>NULL</v>
      </c>
      <c r="V110" s="123" t="str">
        <f>'Input - RCAControl (Admin)'!V110</f>
        <v>NULL</v>
      </c>
      <c r="W110" s="123" t="str">
        <f>'Input - RCAControl (Admin)'!W110</f>
        <v>NULL</v>
      </c>
      <c r="X110" s="123" t="str">
        <f>'Input - RCAControl (Admin)'!X110</f>
        <v>NULL</v>
      </c>
      <c r="Y110" s="123" t="str">
        <f>'Input - RCAControl (Admin)'!Y110</f>
        <v>NULL</v>
      </c>
      <c r="Z110" s="123" t="str">
        <f>'Input - RCAControl (Admin)'!Z110</f>
        <v>NULL</v>
      </c>
      <c r="AA110" s="123" t="str">
        <f>'Input - RCAControl (Admin)'!AA110</f>
        <v>NULL</v>
      </c>
      <c r="AB110" s="123" t="str">
        <f>'Input - RCAControl (Admin)'!AB110</f>
        <v>NULL</v>
      </c>
      <c r="AC110" s="123" t="str">
        <f>'Input - RCAControl (Admin)'!AC110</f>
        <v>1;1;2;3;3</v>
      </c>
      <c r="AD110" s="123" t="str">
        <f>'Input - RCAControl (Admin)'!AD110</f>
        <v>NULL</v>
      </c>
      <c r="AE110" s="123" t="str">
        <f>'Input - RCAControl (Admin)'!AE110</f>
        <v>1;1;2;3;3</v>
      </c>
      <c r="AF110" s="123" t="str">
        <f>'Input - RCAControl (Admin)'!AF110</f>
        <v>NULL</v>
      </c>
      <c r="AG110" s="123" t="str">
        <f>'Input - RCAControl (Admin)'!AG110</f>
        <v>NULL</v>
      </c>
      <c r="AH110" s="123" t="str">
        <f>'Input - RCAControl (Admin)'!AH110</f>
        <v>NULL</v>
      </c>
      <c r="AI110" s="123" t="str">
        <f>'Input - RCAControl (Admin)'!AI110</f>
        <v>NULL</v>
      </c>
      <c r="AJ110" s="123" t="str">
        <f>'Input - RCAControl (Admin)'!AJ110</f>
        <v>1;1;2;3;3</v>
      </c>
      <c r="AK110" s="123" t="str">
        <f>'Input - RCAControl (Admin)'!AK110</f>
        <v>NULL</v>
      </c>
      <c r="AL110" s="123" t="str">
        <f>'Input - RCAControl (Admin)'!AL110</f>
        <v>NULL</v>
      </c>
      <c r="AM110" s="123" t="str">
        <f>'Input - RCAControl (Admin)'!AM110</f>
        <v>NULL</v>
      </c>
      <c r="AN110" s="123" t="str">
        <f>'Input - RCAControl (Admin)'!AN110</f>
        <v>NULL</v>
      </c>
      <c r="AO110" s="123" t="str">
        <f>'Input - RCAControl (Admin)'!AO110</f>
        <v>NULL</v>
      </c>
      <c r="AP110" s="123" t="str">
        <f>'Input - RCAControl (Admin)'!AP110</f>
        <v>NULL</v>
      </c>
      <c r="AQ110" s="123" t="str">
        <f>'Input - RCAControl (Admin)'!AQ110</f>
        <v>NULL</v>
      </c>
      <c r="AR110" s="31"/>
      <c r="AS110" s="122" t="e" cm="1">
        <f t="array" ref="AS110">IF(MAX(VALUE(MID(IF(G110:AQ110= I_RCAScoring_NULL_REF,"0;0;0;0;0",G110:AQ110),1+ 2*(C_RCA_RiskScores-1),1)))=0,"No bands",MAX(VALUE(MID(IF(G110:AQ110= I_RCAScoring_NULL_REF,"0;0;0;0;0",G110:AQ110),1+ 2*(C_RCA_RiskScores-1),1))))</f>
        <v>#VALUE!</v>
      </c>
      <c r="AT110" s="122" t="str">
        <f t="shared" si="7"/>
        <v>No band selected</v>
      </c>
      <c r="AU110" s="6"/>
      <c r="AV110" s="38"/>
      <c r="AW110" s="6"/>
      <c r="AX110" s="412"/>
    </row>
    <row r="111" spans="1:50" ht="30" customHeight="1" x14ac:dyDescent="0.35">
      <c r="A111" s="48"/>
      <c r="B111" s="31"/>
      <c r="C111" s="465">
        <f t="shared" si="6"/>
        <v>101</v>
      </c>
      <c r="D111" s="122" t="str" cm="1">
        <f t="array" ref="D111">IF(ISERROR(INDEX(I_LoE_Hierachy_L1Name,_xlfn.XMATCH(E111,I_LoE_Hierachy_L2Name,0))),"",INDEX(I_LoE_Hierachy_L1Name,_xlfn.XMATCH(E111,I_LoE_Hierachy_L2Name,0)))</f>
        <v>Is there evidence that the programme's management arrangements are suitable and reflect the scope and scale of the programme?</v>
      </c>
      <c r="E111" s="122" t="str">
        <v>Is there evidence of a suitable through-life management approach being adopted?</v>
      </c>
      <c r="F111" s="31"/>
      <c r="G111" s="123" t="str">
        <f>'Input - RCAControl (Admin)'!G111</f>
        <v>NULL</v>
      </c>
      <c r="H111" s="123" t="str">
        <f>'Input - RCAControl (Admin)'!H111</f>
        <v>NULL</v>
      </c>
      <c r="I111" s="123" t="str">
        <f>'Input - RCAControl (Admin)'!I111</f>
        <v>NULL</v>
      </c>
      <c r="J111" s="123" t="str">
        <f>'Input - RCAControl (Admin)'!J111</f>
        <v>NULL</v>
      </c>
      <c r="K111" s="123" t="str">
        <f>'Input - RCAControl (Admin)'!K111</f>
        <v>NULL</v>
      </c>
      <c r="L111" s="123" t="str">
        <f>'Input - RCAControl (Admin)'!L111</f>
        <v>NULL</v>
      </c>
      <c r="M111" s="123" t="str">
        <f>'Input - RCAControl (Admin)'!M111</f>
        <v>NULL</v>
      </c>
      <c r="N111" s="123" t="str">
        <f>'Input - RCAControl (Admin)'!N111</f>
        <v>NULL</v>
      </c>
      <c r="O111" s="123" t="str">
        <f>'Input - RCAControl (Admin)'!O111</f>
        <v>NULL</v>
      </c>
      <c r="P111" s="123" t="str">
        <f>'Input - RCAControl (Admin)'!P111</f>
        <v>NULL</v>
      </c>
      <c r="Q111" s="123" t="str">
        <f>'Input - RCAControl (Admin)'!Q111</f>
        <v>NULL</v>
      </c>
      <c r="R111" s="123" t="str">
        <f>'Input - RCAControl (Admin)'!R111</f>
        <v>NULL</v>
      </c>
      <c r="S111" s="123" t="str">
        <f>'Input - RCAControl (Admin)'!S111</f>
        <v>NULL</v>
      </c>
      <c r="T111" s="123" t="str">
        <f>'Input - RCAControl (Admin)'!T111</f>
        <v>NULL</v>
      </c>
      <c r="U111" s="123" t="str">
        <f>'Input - RCAControl (Admin)'!U111</f>
        <v>NULL</v>
      </c>
      <c r="V111" s="123" t="str">
        <f>'Input - RCAControl (Admin)'!V111</f>
        <v>NULL</v>
      </c>
      <c r="W111" s="123" t="str">
        <f>'Input - RCAControl (Admin)'!W111</f>
        <v>NULL</v>
      </c>
      <c r="X111" s="123" t="str">
        <f>'Input - RCAControl (Admin)'!X111</f>
        <v>NULL</v>
      </c>
      <c r="Y111" s="123" t="str">
        <f>'Input - RCAControl (Admin)'!Y111</f>
        <v>NULL</v>
      </c>
      <c r="Z111" s="123" t="str">
        <f>'Input - RCAControl (Admin)'!Z111</f>
        <v>NULL</v>
      </c>
      <c r="AA111" s="123" t="str">
        <f>'Input - RCAControl (Admin)'!AA111</f>
        <v>NULL</v>
      </c>
      <c r="AB111" s="123" t="str">
        <f>'Input - RCAControl (Admin)'!AB111</f>
        <v>NULL</v>
      </c>
      <c r="AC111" s="123" t="str">
        <f>'Input - RCAControl (Admin)'!AC111</f>
        <v>1;1;2;3;3</v>
      </c>
      <c r="AD111" s="123" t="str">
        <f>'Input - RCAControl (Admin)'!AD111</f>
        <v>NULL</v>
      </c>
      <c r="AE111" s="123" t="str">
        <f>'Input - RCAControl (Admin)'!AE111</f>
        <v>1;1;2;3;3</v>
      </c>
      <c r="AF111" s="123" t="str">
        <f>'Input - RCAControl (Admin)'!AF111</f>
        <v>NULL</v>
      </c>
      <c r="AG111" s="123" t="str">
        <f>'Input - RCAControl (Admin)'!AG111</f>
        <v>NULL</v>
      </c>
      <c r="AH111" s="123" t="str">
        <f>'Input - RCAControl (Admin)'!AH111</f>
        <v>NULL</v>
      </c>
      <c r="AI111" s="123" t="str">
        <f>'Input - RCAControl (Admin)'!AI111</f>
        <v>NULL</v>
      </c>
      <c r="AJ111" s="123" t="str">
        <f>'Input - RCAControl (Admin)'!AJ111</f>
        <v>1;1;2;3;3</v>
      </c>
      <c r="AK111" s="123" t="str">
        <f>'Input - RCAControl (Admin)'!AK111</f>
        <v>NULL</v>
      </c>
      <c r="AL111" s="123" t="str">
        <f>'Input - RCAControl (Admin)'!AL111</f>
        <v>NULL</v>
      </c>
      <c r="AM111" s="123" t="str">
        <f>'Input - RCAControl (Admin)'!AM111</f>
        <v>NULL</v>
      </c>
      <c r="AN111" s="123" t="str">
        <f>'Input - RCAControl (Admin)'!AN111</f>
        <v>NULL</v>
      </c>
      <c r="AO111" s="123" t="str">
        <f>'Input - RCAControl (Admin)'!AO111</f>
        <v>NULL</v>
      </c>
      <c r="AP111" s="123" t="str">
        <f>'Input - RCAControl (Admin)'!AP111</f>
        <v>NULL</v>
      </c>
      <c r="AQ111" s="123" t="str">
        <f>'Input - RCAControl (Admin)'!AQ111</f>
        <v>NULL</v>
      </c>
      <c r="AR111" s="31"/>
      <c r="AS111" s="122" t="e" cm="1">
        <f t="array" ref="AS111">IF(MAX(VALUE(MID(IF(G111:AQ111= I_RCAScoring_NULL_REF,"0;0;0;0;0",G111:AQ111),1+ 2*(C_RCA_RiskScores-1),1)))=0,"No bands",MAX(VALUE(MID(IF(G111:AQ111= I_RCAScoring_NULL_REF,"0;0;0;0;0",G111:AQ111),1+ 2*(C_RCA_RiskScores-1),1))))</f>
        <v>#VALUE!</v>
      </c>
      <c r="AT111" s="122" t="str">
        <f t="shared" si="7"/>
        <v>No band selected</v>
      </c>
      <c r="AU111" s="6"/>
      <c r="AV111" s="38"/>
      <c r="AW111" s="6"/>
      <c r="AX111" s="412"/>
    </row>
    <row r="112" spans="1:50" ht="30" customHeight="1" x14ac:dyDescent="0.35">
      <c r="A112" s="48"/>
      <c r="B112" s="31"/>
      <c r="C112" s="465">
        <f t="shared" si="6"/>
        <v>102</v>
      </c>
      <c r="D112" s="122" t="str" cm="1">
        <f t="array" ref="D112">IF(ISERROR(INDEX(I_LoE_Hierachy_L1Name,_xlfn.XMATCH(E112,I_LoE_Hierachy_L2Name,0))),"",INDEX(I_LoE_Hierachy_L1Name,_xlfn.XMATCH(E112,I_LoE_Hierachy_L2Name,0)))</f>
        <v>Is there evidence that the programme's management arrangements are suitable and reflect the scope and scale of the programme?</v>
      </c>
      <c r="E112" s="122" t="str">
        <v>Is there evidence that appropriate assumptions (including cost assumptions) have been captured and there is a suitable audit trail?</v>
      </c>
      <c r="F112" s="31"/>
      <c r="G112" s="123" t="str">
        <f>'Input - RCAControl (Admin)'!G112</f>
        <v>NULL</v>
      </c>
      <c r="H112" s="123" t="str">
        <f>'Input - RCAControl (Admin)'!H112</f>
        <v>NULL</v>
      </c>
      <c r="I112" s="123" t="str">
        <f>'Input - RCAControl (Admin)'!I112</f>
        <v>NULL</v>
      </c>
      <c r="J112" s="123" t="str">
        <f>'Input - RCAControl (Admin)'!J112</f>
        <v>NULL</v>
      </c>
      <c r="K112" s="123" t="str">
        <f>'Input - RCAControl (Admin)'!K112</f>
        <v>NULL</v>
      </c>
      <c r="L112" s="123" t="str">
        <f>'Input - RCAControl (Admin)'!L112</f>
        <v>NULL</v>
      </c>
      <c r="M112" s="123" t="str">
        <f>'Input - RCAControl (Admin)'!M112</f>
        <v>NULL</v>
      </c>
      <c r="N112" s="123" t="str">
        <f>'Input - RCAControl (Admin)'!N112</f>
        <v>NULL</v>
      </c>
      <c r="O112" s="123" t="str">
        <f>'Input - RCAControl (Admin)'!O112</f>
        <v>NULL</v>
      </c>
      <c r="P112" s="123" t="str">
        <f>'Input - RCAControl (Admin)'!P112</f>
        <v>NULL</v>
      </c>
      <c r="Q112" s="123" t="str">
        <f>'Input - RCAControl (Admin)'!Q112</f>
        <v>NULL</v>
      </c>
      <c r="R112" s="123" t="str">
        <f>'Input - RCAControl (Admin)'!R112</f>
        <v>NULL</v>
      </c>
      <c r="S112" s="123" t="str">
        <f>'Input - RCAControl (Admin)'!S112</f>
        <v>NULL</v>
      </c>
      <c r="T112" s="123" t="str">
        <f>'Input - RCAControl (Admin)'!T112</f>
        <v>NULL</v>
      </c>
      <c r="U112" s="123" t="str">
        <f>'Input - RCAControl (Admin)'!U112</f>
        <v>NULL</v>
      </c>
      <c r="V112" s="123" t="str">
        <f>'Input - RCAControl (Admin)'!V112</f>
        <v>NULL</v>
      </c>
      <c r="W112" s="123" t="str">
        <f>'Input - RCAControl (Admin)'!W112</f>
        <v>NULL</v>
      </c>
      <c r="X112" s="123" t="str">
        <f>'Input - RCAControl (Admin)'!X112</f>
        <v>NULL</v>
      </c>
      <c r="Y112" s="123" t="str">
        <f>'Input - RCAControl (Admin)'!Y112</f>
        <v>NULL</v>
      </c>
      <c r="Z112" s="123" t="str">
        <f>'Input - RCAControl (Admin)'!Z112</f>
        <v>NULL</v>
      </c>
      <c r="AA112" s="123" t="str">
        <f>'Input - RCAControl (Admin)'!AA112</f>
        <v>NULL</v>
      </c>
      <c r="AB112" s="123" t="str">
        <f>'Input - RCAControl (Admin)'!AB112</f>
        <v>NULL</v>
      </c>
      <c r="AC112" s="123" t="str">
        <f>'Input - RCAControl (Admin)'!AC112</f>
        <v>1;1;2;3;3</v>
      </c>
      <c r="AD112" s="123" t="str">
        <f>'Input - RCAControl (Admin)'!AD112</f>
        <v>NULL</v>
      </c>
      <c r="AE112" s="123" t="str">
        <f>'Input - RCAControl (Admin)'!AE112</f>
        <v>1;1;2;3;3</v>
      </c>
      <c r="AF112" s="123" t="str">
        <f>'Input - RCAControl (Admin)'!AF112</f>
        <v>NULL</v>
      </c>
      <c r="AG112" s="123" t="str">
        <f>'Input - RCAControl (Admin)'!AG112</f>
        <v>NULL</v>
      </c>
      <c r="AH112" s="123" t="str">
        <f>'Input - RCAControl (Admin)'!AH112</f>
        <v>NULL</v>
      </c>
      <c r="AI112" s="123" t="str">
        <f>'Input - RCAControl (Admin)'!AI112</f>
        <v>NULL</v>
      </c>
      <c r="AJ112" s="123" t="str">
        <f>'Input - RCAControl (Admin)'!AJ112</f>
        <v>1;1;2;3;3</v>
      </c>
      <c r="AK112" s="123" t="str">
        <f>'Input - RCAControl (Admin)'!AK112</f>
        <v>NULL</v>
      </c>
      <c r="AL112" s="123" t="str">
        <f>'Input - RCAControl (Admin)'!AL112</f>
        <v>NULL</v>
      </c>
      <c r="AM112" s="123" t="str">
        <f>'Input - RCAControl (Admin)'!AM112</f>
        <v>NULL</v>
      </c>
      <c r="AN112" s="123" t="str">
        <f>'Input - RCAControl (Admin)'!AN112</f>
        <v>NULL</v>
      </c>
      <c r="AO112" s="123" t="str">
        <f>'Input - RCAControl (Admin)'!AO112</f>
        <v>NULL</v>
      </c>
      <c r="AP112" s="123" t="str">
        <f>'Input - RCAControl (Admin)'!AP112</f>
        <v>NULL</v>
      </c>
      <c r="AQ112" s="123" t="str">
        <f>'Input - RCAControl (Admin)'!AQ112</f>
        <v>NULL</v>
      </c>
      <c r="AR112" s="31"/>
      <c r="AS112" s="122" t="e" cm="1">
        <f t="array" ref="AS112">IF(MAX(VALUE(MID(IF(G112:AQ112= I_RCAScoring_NULL_REF,"0;0;0;0;0",G112:AQ112),1+ 2*(C_RCA_RiskScores-1),1)))=0,"No bands",MAX(VALUE(MID(IF(G112:AQ112= I_RCAScoring_NULL_REF,"0;0;0;0;0",G112:AQ112),1+ 2*(C_RCA_RiskScores-1),1))))</f>
        <v>#VALUE!</v>
      </c>
      <c r="AT112" s="122" t="str">
        <f t="shared" si="7"/>
        <v>No band selected</v>
      </c>
      <c r="AU112" s="6"/>
      <c r="AV112" s="38"/>
      <c r="AW112" s="6"/>
      <c r="AX112" s="412"/>
    </row>
    <row r="113" spans="1:50" ht="30" customHeight="1" x14ac:dyDescent="0.35">
      <c r="A113" s="48"/>
      <c r="B113" s="31"/>
      <c r="C113" s="465">
        <f t="shared" si="6"/>
        <v>103</v>
      </c>
      <c r="D113" s="122" t="str" cm="1">
        <f t="array" ref="D113">IF(ISERROR(INDEX(I_LoE_Hierachy_L1Name,_xlfn.XMATCH(E113,I_LoE_Hierachy_L2Name,0))),"",INDEX(I_LoE_Hierachy_L1Name,_xlfn.XMATCH(E113,I_LoE_Hierachy_L2Name,0)))</f>
        <v>Is there evidence that the programme's management arrangements are suitable and reflect the scope and scale of the programme?</v>
      </c>
      <c r="E113" s="122" t="str">
        <v>Is there evidence that a fit-for-purpose governance regime is in place?</v>
      </c>
      <c r="F113" s="31"/>
      <c r="G113" s="123" t="str">
        <f>'Input - RCAControl (Admin)'!G113</f>
        <v>NULL</v>
      </c>
      <c r="H113" s="123" t="str">
        <f>'Input - RCAControl (Admin)'!H113</f>
        <v>NULL</v>
      </c>
      <c r="I113" s="123" t="str">
        <f>'Input - RCAControl (Admin)'!I113</f>
        <v>NULL</v>
      </c>
      <c r="J113" s="123" t="str">
        <f>'Input - RCAControl (Admin)'!J113</f>
        <v>NULL</v>
      </c>
      <c r="K113" s="123" t="str">
        <f>'Input - RCAControl (Admin)'!K113</f>
        <v>NULL</v>
      </c>
      <c r="L113" s="123" t="str">
        <f>'Input - RCAControl (Admin)'!L113</f>
        <v>NULL</v>
      </c>
      <c r="M113" s="123" t="str">
        <f>'Input - RCAControl (Admin)'!M113</f>
        <v>NULL</v>
      </c>
      <c r="N113" s="123" t="str">
        <f>'Input - RCAControl (Admin)'!N113</f>
        <v>NULL</v>
      </c>
      <c r="O113" s="123" t="str">
        <f>'Input - RCAControl (Admin)'!O113</f>
        <v>NULL</v>
      </c>
      <c r="P113" s="123" t="str">
        <f>'Input - RCAControl (Admin)'!P113</f>
        <v>NULL</v>
      </c>
      <c r="Q113" s="123" t="str">
        <f>'Input - RCAControl (Admin)'!Q113</f>
        <v>NULL</v>
      </c>
      <c r="R113" s="123" t="str">
        <f>'Input - RCAControl (Admin)'!R113</f>
        <v>NULL</v>
      </c>
      <c r="S113" s="123" t="str">
        <f>'Input - RCAControl (Admin)'!S113</f>
        <v>NULL</v>
      </c>
      <c r="T113" s="123" t="str">
        <f>'Input - RCAControl (Admin)'!T113</f>
        <v>NULL</v>
      </c>
      <c r="U113" s="123" t="str">
        <f>'Input - RCAControl (Admin)'!U113</f>
        <v>NULL</v>
      </c>
      <c r="V113" s="123" t="str">
        <f>'Input - RCAControl (Admin)'!V113</f>
        <v>NULL</v>
      </c>
      <c r="W113" s="123" t="str">
        <f>'Input - RCAControl (Admin)'!W113</f>
        <v>NULL</v>
      </c>
      <c r="X113" s="123" t="str">
        <f>'Input - RCAControl (Admin)'!X113</f>
        <v>NULL</v>
      </c>
      <c r="Y113" s="123" t="str">
        <f>'Input - RCAControl (Admin)'!Y113</f>
        <v>NULL</v>
      </c>
      <c r="Z113" s="123" t="str">
        <f>'Input - RCAControl (Admin)'!Z113</f>
        <v>NULL</v>
      </c>
      <c r="AA113" s="123" t="str">
        <f>'Input - RCAControl (Admin)'!AA113</f>
        <v>NULL</v>
      </c>
      <c r="AB113" s="123" t="str">
        <f>'Input - RCAControl (Admin)'!AB113</f>
        <v>NULL</v>
      </c>
      <c r="AC113" s="123" t="str">
        <f>'Input - RCAControl (Admin)'!AC113</f>
        <v>1;1;2;3;3</v>
      </c>
      <c r="AD113" s="123" t="str">
        <f>'Input - RCAControl (Admin)'!AD113</f>
        <v>NULL</v>
      </c>
      <c r="AE113" s="123" t="str">
        <f>'Input - RCAControl (Admin)'!AE113</f>
        <v>1;1;2;3;3</v>
      </c>
      <c r="AF113" s="123" t="str">
        <f>'Input - RCAControl (Admin)'!AF113</f>
        <v>NULL</v>
      </c>
      <c r="AG113" s="123" t="str">
        <f>'Input - RCAControl (Admin)'!AG113</f>
        <v>NULL</v>
      </c>
      <c r="AH113" s="123" t="str">
        <f>'Input - RCAControl (Admin)'!AH113</f>
        <v>NULL</v>
      </c>
      <c r="AI113" s="123" t="str">
        <f>'Input - RCAControl (Admin)'!AI113</f>
        <v>NULL</v>
      </c>
      <c r="AJ113" s="123" t="str">
        <f>'Input - RCAControl (Admin)'!AJ113</f>
        <v>1;1;2;3;3</v>
      </c>
      <c r="AK113" s="123" t="str">
        <f>'Input - RCAControl (Admin)'!AK113</f>
        <v>NULL</v>
      </c>
      <c r="AL113" s="123" t="str">
        <f>'Input - RCAControl (Admin)'!AL113</f>
        <v>NULL</v>
      </c>
      <c r="AM113" s="123" t="str">
        <f>'Input - RCAControl (Admin)'!AM113</f>
        <v>NULL</v>
      </c>
      <c r="AN113" s="123" t="str">
        <f>'Input - RCAControl (Admin)'!AN113</f>
        <v>NULL</v>
      </c>
      <c r="AO113" s="123" t="str">
        <f>'Input - RCAControl (Admin)'!AO113</f>
        <v>NULL</v>
      </c>
      <c r="AP113" s="123" t="str">
        <f>'Input - RCAControl (Admin)'!AP113</f>
        <v>NULL</v>
      </c>
      <c r="AQ113" s="123" t="str">
        <f>'Input - RCAControl (Admin)'!AQ113</f>
        <v>NULL</v>
      </c>
      <c r="AR113" s="31"/>
      <c r="AS113" s="122" t="e" cm="1">
        <f t="array" ref="AS113">IF(MAX(VALUE(MID(IF(G113:AQ113= I_RCAScoring_NULL_REF,"0;0;0;0;0",G113:AQ113),1+ 2*(C_RCA_RiskScores-1),1)))=0,"No bands",MAX(VALUE(MID(IF(G113:AQ113= I_RCAScoring_NULL_REF,"0;0;0;0;0",G113:AQ113),1+ 2*(C_RCA_RiskScores-1),1))))</f>
        <v>#VALUE!</v>
      </c>
      <c r="AT113" s="122" t="str">
        <f t="shared" si="7"/>
        <v>No band selected</v>
      </c>
      <c r="AU113" s="6"/>
      <c r="AV113" s="38"/>
      <c r="AW113" s="6"/>
      <c r="AX113" s="412"/>
    </row>
    <row r="114" spans="1:50" ht="30" customHeight="1" x14ac:dyDescent="0.35">
      <c r="A114" s="48"/>
      <c r="B114" s="31"/>
      <c r="C114" s="465">
        <f t="shared" si="6"/>
        <v>104</v>
      </c>
      <c r="D114" s="122" t="str" cm="1">
        <f t="array" ref="D114">IF(ISERROR(INDEX(I_LoE_Hierachy_L1Name,_xlfn.XMATCH(E114,I_LoE_Hierachy_L2Name,0))),"",INDEX(I_LoE_Hierachy_L1Name,_xlfn.XMATCH(E114,I_LoE_Hierachy_L2Name,0)))</f>
        <v>Is there evidence that  the delivery management arrangements are suitable for the outputs being delivered?</v>
      </c>
      <c r="E114" s="122" t="str">
        <v>Is there evidence of an appropriate approach being adopted for the delivery of the programme and its outputs (i.e. Spiral, Waterfall, Agile, Wagile, etc)?</v>
      </c>
      <c r="F114" s="31"/>
      <c r="G114" s="123" t="str">
        <f>'Input - RCAControl (Admin)'!G114</f>
        <v>NULL</v>
      </c>
      <c r="H114" s="123" t="str">
        <f>'Input - RCAControl (Admin)'!H114</f>
        <v>NULL</v>
      </c>
      <c r="I114" s="123" t="str">
        <f>'Input - RCAControl (Admin)'!I114</f>
        <v>NULL</v>
      </c>
      <c r="J114" s="123" t="str">
        <f>'Input - RCAControl (Admin)'!J114</f>
        <v>NULL</v>
      </c>
      <c r="K114" s="123" t="str">
        <f>'Input - RCAControl (Admin)'!K114</f>
        <v>NULL</v>
      </c>
      <c r="L114" s="123" t="str">
        <f>'Input - RCAControl (Admin)'!L114</f>
        <v>NULL</v>
      </c>
      <c r="M114" s="123" t="str">
        <f>'Input - RCAControl (Admin)'!M114</f>
        <v>NULL</v>
      </c>
      <c r="N114" s="123" t="str">
        <f>'Input - RCAControl (Admin)'!N114</f>
        <v>NULL</v>
      </c>
      <c r="O114" s="123" t="str">
        <f>'Input - RCAControl (Admin)'!O114</f>
        <v>NULL</v>
      </c>
      <c r="P114" s="123" t="str">
        <f>'Input - RCAControl (Admin)'!P114</f>
        <v>NULL</v>
      </c>
      <c r="Q114" s="123" t="str">
        <f>'Input - RCAControl (Admin)'!Q114</f>
        <v>NULL</v>
      </c>
      <c r="R114" s="123" t="str">
        <f>'Input - RCAControl (Admin)'!R114</f>
        <v>NULL</v>
      </c>
      <c r="S114" s="123" t="str">
        <f>'Input - RCAControl (Admin)'!S114</f>
        <v>NULL</v>
      </c>
      <c r="T114" s="123" t="str">
        <f>'Input - RCAControl (Admin)'!T114</f>
        <v>1;1;2;3;3</v>
      </c>
      <c r="U114" s="123" t="str">
        <f>'Input - RCAControl (Admin)'!U114</f>
        <v>NULL</v>
      </c>
      <c r="V114" s="123" t="str">
        <f>'Input - RCAControl (Admin)'!V114</f>
        <v>NULL</v>
      </c>
      <c r="W114" s="123" t="str">
        <f>'Input - RCAControl (Admin)'!W114</f>
        <v>NULL</v>
      </c>
      <c r="X114" s="123" t="str">
        <f>'Input - RCAControl (Admin)'!X114</f>
        <v>NULL</v>
      </c>
      <c r="Y114" s="123" t="str">
        <f>'Input - RCAControl (Admin)'!Y114</f>
        <v>NULL</v>
      </c>
      <c r="Z114" s="123" t="str">
        <f>'Input - RCAControl (Admin)'!Z114</f>
        <v>1;1;2;3;3</v>
      </c>
      <c r="AA114" s="123" t="str">
        <f>'Input - RCAControl (Admin)'!AA114</f>
        <v>1;1;2;3;3</v>
      </c>
      <c r="AB114" s="123" t="str">
        <f>'Input - RCAControl (Admin)'!AB114</f>
        <v>1;1;2;3;3</v>
      </c>
      <c r="AC114" s="123" t="str">
        <f>'Input - RCAControl (Admin)'!AC114</f>
        <v>NULL</v>
      </c>
      <c r="AD114" s="123" t="str">
        <f>'Input - RCAControl (Admin)'!AD114</f>
        <v>NULL</v>
      </c>
      <c r="AE114" s="123" t="str">
        <f>'Input - RCAControl (Admin)'!AE114</f>
        <v>NULL</v>
      </c>
      <c r="AF114" s="123" t="str">
        <f>'Input - RCAControl (Admin)'!AF114</f>
        <v>NULL</v>
      </c>
      <c r="AG114" s="123" t="str">
        <f>'Input - RCAControl (Admin)'!AG114</f>
        <v>1;1;2;3;3</v>
      </c>
      <c r="AH114" s="123" t="str">
        <f>'Input - RCAControl (Admin)'!AH114</f>
        <v>NULL</v>
      </c>
      <c r="AI114" s="123" t="str">
        <f>'Input - RCAControl (Admin)'!AI114</f>
        <v>1;1;2;3;3</v>
      </c>
      <c r="AJ114" s="123" t="str">
        <f>'Input - RCAControl (Admin)'!AJ114</f>
        <v>NULL</v>
      </c>
      <c r="AK114" s="123" t="str">
        <f>'Input - RCAControl (Admin)'!AK114</f>
        <v>NULL</v>
      </c>
      <c r="AL114" s="123" t="str">
        <f>'Input - RCAControl (Admin)'!AL114</f>
        <v>NULL</v>
      </c>
      <c r="AM114" s="123" t="str">
        <f>'Input - RCAControl (Admin)'!AM114</f>
        <v>NULL</v>
      </c>
      <c r="AN114" s="123" t="str">
        <f>'Input - RCAControl (Admin)'!AN114</f>
        <v>NULL</v>
      </c>
      <c r="AO114" s="123" t="str">
        <f>'Input - RCAControl (Admin)'!AO114</f>
        <v>NULL</v>
      </c>
      <c r="AP114" s="123" t="str">
        <f>'Input - RCAControl (Admin)'!AP114</f>
        <v>NULL</v>
      </c>
      <c r="AQ114" s="123" t="str">
        <f>'Input - RCAControl (Admin)'!AQ114</f>
        <v>NULL</v>
      </c>
      <c r="AR114" s="31"/>
      <c r="AS114" s="122" t="e" cm="1">
        <f t="array" ref="AS114">IF(MAX(VALUE(MID(IF(G114:AQ114= I_RCAScoring_NULL_REF,"0;0;0;0;0",G114:AQ114),1+ 2*(C_RCA_RiskScores-1),1)))=0,"No bands",MAX(VALUE(MID(IF(G114:AQ114= I_RCAScoring_NULL_REF,"0;0;0;0;0",G114:AQ114),1+ 2*(C_RCA_RiskScores-1),1))))</f>
        <v>#VALUE!</v>
      </c>
      <c r="AT114" s="122" t="str">
        <f t="shared" si="7"/>
        <v>No band selected</v>
      </c>
      <c r="AU114" s="6"/>
      <c r="AV114" s="38"/>
      <c r="AW114" s="6"/>
      <c r="AX114" s="412"/>
    </row>
    <row r="115" spans="1:50" ht="30" customHeight="1" x14ac:dyDescent="0.35">
      <c r="A115" s="48"/>
      <c r="B115" s="31"/>
      <c r="C115" s="465">
        <f t="shared" si="6"/>
        <v>105</v>
      </c>
      <c r="D115" s="122" t="str" cm="1">
        <f t="array" ref="D115">IF(ISERROR(INDEX(I_LoE_Hierachy_L1Name,_xlfn.XMATCH(E115,I_LoE_Hierachy_L2Name,0))),"",INDEX(I_LoE_Hierachy_L1Name,_xlfn.XMATCH(E115,I_LoE_Hierachy_L2Name,0)))</f>
        <v>Is there evidence that  the delivery management arrangements are suitable for the outputs being delivered?</v>
      </c>
      <c r="E115" s="122" t="str">
        <v>Is there evidence of a robust Work Breakdown Structure (WBS) for the phase of acquisition being approved.</v>
      </c>
      <c r="F115" s="31"/>
      <c r="G115" s="123" t="str">
        <f>'Input - RCAControl (Admin)'!G115</f>
        <v>NULL</v>
      </c>
      <c r="H115" s="123" t="str">
        <f>'Input - RCAControl (Admin)'!H115</f>
        <v>NULL</v>
      </c>
      <c r="I115" s="123" t="str">
        <f>'Input - RCAControl (Admin)'!I115</f>
        <v>NULL</v>
      </c>
      <c r="J115" s="123" t="str">
        <f>'Input - RCAControl (Admin)'!J115</f>
        <v>NULL</v>
      </c>
      <c r="K115" s="123" t="str">
        <f>'Input - RCAControl (Admin)'!K115</f>
        <v>NULL</v>
      </c>
      <c r="L115" s="123" t="str">
        <f>'Input - RCAControl (Admin)'!L115</f>
        <v>NULL</v>
      </c>
      <c r="M115" s="123" t="str">
        <f>'Input - RCAControl (Admin)'!M115</f>
        <v>NULL</v>
      </c>
      <c r="N115" s="123" t="str">
        <f>'Input - RCAControl (Admin)'!N115</f>
        <v>NULL</v>
      </c>
      <c r="O115" s="123" t="str">
        <f>'Input - RCAControl (Admin)'!O115</f>
        <v>NULL</v>
      </c>
      <c r="P115" s="123" t="str">
        <f>'Input - RCAControl (Admin)'!P115</f>
        <v>NULL</v>
      </c>
      <c r="Q115" s="123" t="str">
        <f>'Input - RCAControl (Admin)'!Q115</f>
        <v>NULL</v>
      </c>
      <c r="R115" s="123" t="str">
        <f>'Input - RCAControl (Admin)'!R115</f>
        <v>NULL</v>
      </c>
      <c r="S115" s="123" t="str">
        <f>'Input - RCAControl (Admin)'!S115</f>
        <v>NULL</v>
      </c>
      <c r="T115" s="123" t="str">
        <f>'Input - RCAControl (Admin)'!T115</f>
        <v>1;1;2;3;3</v>
      </c>
      <c r="U115" s="123" t="str">
        <f>'Input - RCAControl (Admin)'!U115</f>
        <v>NULL</v>
      </c>
      <c r="V115" s="123" t="str">
        <f>'Input - RCAControl (Admin)'!V115</f>
        <v>NULL</v>
      </c>
      <c r="W115" s="123" t="str">
        <f>'Input - RCAControl (Admin)'!W115</f>
        <v>NULL</v>
      </c>
      <c r="X115" s="123" t="str">
        <f>'Input - RCAControl (Admin)'!X115</f>
        <v>NULL</v>
      </c>
      <c r="Y115" s="123" t="str">
        <f>'Input - RCAControl (Admin)'!Y115</f>
        <v>NULL</v>
      </c>
      <c r="Z115" s="123" t="str">
        <f>'Input - RCAControl (Admin)'!Z115</f>
        <v>1;1;2;3;3</v>
      </c>
      <c r="AA115" s="123" t="str">
        <f>'Input - RCAControl (Admin)'!AA115</f>
        <v>1;1;2;3;3</v>
      </c>
      <c r="AB115" s="123" t="str">
        <f>'Input - RCAControl (Admin)'!AB115</f>
        <v>NULL</v>
      </c>
      <c r="AC115" s="123" t="str">
        <f>'Input - RCAControl (Admin)'!AC115</f>
        <v>NULL</v>
      </c>
      <c r="AD115" s="123" t="str">
        <f>'Input - RCAControl (Admin)'!AD115</f>
        <v>NULL</v>
      </c>
      <c r="AE115" s="123" t="str">
        <f>'Input - RCAControl (Admin)'!AE115</f>
        <v>NULL</v>
      </c>
      <c r="AF115" s="123" t="str">
        <f>'Input - RCAControl (Admin)'!AF115</f>
        <v>NULL</v>
      </c>
      <c r="AG115" s="123" t="str">
        <f>'Input - RCAControl (Admin)'!AG115</f>
        <v>1;1;2;3;3</v>
      </c>
      <c r="AH115" s="123" t="str">
        <f>'Input - RCAControl (Admin)'!AH115</f>
        <v>NULL</v>
      </c>
      <c r="AI115" s="123" t="str">
        <f>'Input - RCAControl (Admin)'!AI115</f>
        <v>1;1;2;3;3</v>
      </c>
      <c r="AJ115" s="123" t="str">
        <f>'Input - RCAControl (Admin)'!AJ115</f>
        <v>NULL</v>
      </c>
      <c r="AK115" s="123" t="str">
        <f>'Input - RCAControl (Admin)'!AK115</f>
        <v>NULL</v>
      </c>
      <c r="AL115" s="123" t="str">
        <f>'Input - RCAControl (Admin)'!AL115</f>
        <v>NULL</v>
      </c>
      <c r="AM115" s="123" t="str">
        <f>'Input - RCAControl (Admin)'!AM115</f>
        <v>NULL</v>
      </c>
      <c r="AN115" s="123" t="str">
        <f>'Input - RCAControl (Admin)'!AN115</f>
        <v>NULL</v>
      </c>
      <c r="AO115" s="123" t="str">
        <f>'Input - RCAControl (Admin)'!AO115</f>
        <v>NULL</v>
      </c>
      <c r="AP115" s="123" t="str">
        <f>'Input - RCAControl (Admin)'!AP115</f>
        <v>NULL</v>
      </c>
      <c r="AQ115" s="123" t="str">
        <f>'Input - RCAControl (Admin)'!AQ115</f>
        <v>NULL</v>
      </c>
      <c r="AR115" s="31"/>
      <c r="AS115" s="122" t="e" cm="1">
        <f t="array" ref="AS115">IF(MAX(VALUE(MID(IF(G115:AQ115= I_RCAScoring_NULL_REF,"0;0;0;0;0",G115:AQ115),1+ 2*(C_RCA_RiskScores-1),1)))=0,"No bands",MAX(VALUE(MID(IF(G115:AQ115= I_RCAScoring_NULL_REF,"0;0;0;0;0",G115:AQ115),1+ 2*(C_RCA_RiskScores-1),1))))</f>
        <v>#VALUE!</v>
      </c>
      <c r="AT115" s="122" t="str">
        <f t="shared" si="7"/>
        <v>No band selected</v>
      </c>
      <c r="AU115" s="6"/>
      <c r="AV115" s="38"/>
      <c r="AW115" s="6"/>
      <c r="AX115" s="412"/>
    </row>
    <row r="116" spans="1:50" ht="30" customHeight="1" x14ac:dyDescent="0.35">
      <c r="A116" s="48"/>
      <c r="B116" s="31"/>
      <c r="C116" s="465">
        <f t="shared" si="6"/>
        <v>106</v>
      </c>
      <c r="D116" s="122" t="str" cm="1">
        <f t="array" ref="D116">IF(ISERROR(INDEX(I_LoE_Hierachy_L1Name,_xlfn.XMATCH(E116,I_LoE_Hierachy_L2Name,0))),"",INDEX(I_LoE_Hierachy_L1Name,_xlfn.XMATCH(E116,I_LoE_Hierachy_L2Name,0)))</f>
        <v>Is there evidence that  the delivery management arrangements are suitable for the outputs being delivered?</v>
      </c>
      <c r="E116" s="122" t="str">
        <v>It there evidence that dependencies are being managed appropriately?</v>
      </c>
      <c r="F116" s="31"/>
      <c r="G116" s="123" t="str">
        <f>'Input - RCAControl (Admin)'!G116</f>
        <v>NULL</v>
      </c>
      <c r="H116" s="123" t="str">
        <f>'Input - RCAControl (Admin)'!H116</f>
        <v>NULL</v>
      </c>
      <c r="I116" s="123" t="str">
        <f>'Input - RCAControl (Admin)'!I116</f>
        <v>NULL</v>
      </c>
      <c r="J116" s="123" t="str">
        <f>'Input - RCAControl (Admin)'!J116</f>
        <v>NULL</v>
      </c>
      <c r="K116" s="123" t="str">
        <f>'Input - RCAControl (Admin)'!K116</f>
        <v>NULL</v>
      </c>
      <c r="L116" s="123" t="str">
        <f>'Input - RCAControl (Admin)'!L116</f>
        <v>NULL</v>
      </c>
      <c r="M116" s="123" t="str">
        <f>'Input - RCAControl (Admin)'!M116</f>
        <v>NULL</v>
      </c>
      <c r="N116" s="123" t="str">
        <f>'Input - RCAControl (Admin)'!N116</f>
        <v>NULL</v>
      </c>
      <c r="O116" s="123" t="str">
        <f>'Input - RCAControl (Admin)'!O116</f>
        <v>NULL</v>
      </c>
      <c r="P116" s="123" t="str">
        <f>'Input - RCAControl (Admin)'!P116</f>
        <v>NULL</v>
      </c>
      <c r="Q116" s="123" t="str">
        <f>'Input - RCAControl (Admin)'!Q116</f>
        <v>NULL</v>
      </c>
      <c r="R116" s="123" t="str">
        <f>'Input - RCAControl (Admin)'!R116</f>
        <v>NULL</v>
      </c>
      <c r="S116" s="123" t="str">
        <f>'Input - RCAControl (Admin)'!S116</f>
        <v>NULL</v>
      </c>
      <c r="T116" s="123" t="str">
        <f>'Input - RCAControl (Admin)'!T116</f>
        <v>1;1;2;3;3</v>
      </c>
      <c r="U116" s="123" t="str">
        <f>'Input - RCAControl (Admin)'!U116</f>
        <v>NULL</v>
      </c>
      <c r="V116" s="123" t="str">
        <f>'Input - RCAControl (Admin)'!V116</f>
        <v>1;1;2;3;3</v>
      </c>
      <c r="W116" s="123" t="str">
        <f>'Input - RCAControl (Admin)'!W116</f>
        <v>NULL</v>
      </c>
      <c r="X116" s="123" t="str">
        <f>'Input - RCAControl (Admin)'!X116</f>
        <v>NULL</v>
      </c>
      <c r="Y116" s="123" t="str">
        <f>'Input - RCAControl (Admin)'!Y116</f>
        <v>NULL</v>
      </c>
      <c r="Z116" s="123" t="str">
        <f>'Input - RCAControl (Admin)'!Z116</f>
        <v>1;1;2;3;3</v>
      </c>
      <c r="AA116" s="123" t="str">
        <f>'Input - RCAControl (Admin)'!AA116</f>
        <v>1;1;2;3;3</v>
      </c>
      <c r="AB116" s="123" t="str">
        <f>'Input - RCAControl (Admin)'!AB116</f>
        <v>1;1;2;3;3</v>
      </c>
      <c r="AC116" s="123" t="str">
        <f>'Input - RCAControl (Admin)'!AC116</f>
        <v>NULL</v>
      </c>
      <c r="AD116" s="123" t="str">
        <f>'Input - RCAControl (Admin)'!AD116</f>
        <v>NULL</v>
      </c>
      <c r="AE116" s="123" t="str">
        <f>'Input - RCAControl (Admin)'!AE116</f>
        <v>NULL</v>
      </c>
      <c r="AF116" s="123" t="str">
        <f>'Input - RCAControl (Admin)'!AF116</f>
        <v>NULL</v>
      </c>
      <c r="AG116" s="123" t="str">
        <f>'Input - RCAControl (Admin)'!AG116</f>
        <v>1;1;2;3;3</v>
      </c>
      <c r="AH116" s="123" t="str">
        <f>'Input - RCAControl (Admin)'!AH116</f>
        <v>NULL</v>
      </c>
      <c r="AI116" s="123" t="str">
        <f>'Input - RCAControl (Admin)'!AI116</f>
        <v>1;1;2;3;3</v>
      </c>
      <c r="AJ116" s="123" t="str">
        <f>'Input - RCAControl (Admin)'!AJ116</f>
        <v>NULL</v>
      </c>
      <c r="AK116" s="123" t="str">
        <f>'Input - RCAControl (Admin)'!AK116</f>
        <v>NULL</v>
      </c>
      <c r="AL116" s="123" t="str">
        <f>'Input - RCAControl (Admin)'!AL116</f>
        <v>NULL</v>
      </c>
      <c r="AM116" s="123" t="str">
        <f>'Input - RCAControl (Admin)'!AM116</f>
        <v>NULL</v>
      </c>
      <c r="AN116" s="123" t="str">
        <f>'Input - RCAControl (Admin)'!AN116</f>
        <v>NULL</v>
      </c>
      <c r="AO116" s="123" t="str">
        <f>'Input - RCAControl (Admin)'!AO116</f>
        <v>NULL</v>
      </c>
      <c r="AP116" s="123" t="str">
        <f>'Input - RCAControl (Admin)'!AP116</f>
        <v>NULL</v>
      </c>
      <c r="AQ116" s="123" t="str">
        <f>'Input - RCAControl (Admin)'!AQ116</f>
        <v>NULL</v>
      </c>
      <c r="AR116" s="31"/>
      <c r="AS116" s="122" t="e" cm="1">
        <f t="array" ref="AS116">IF(MAX(VALUE(MID(IF(G116:AQ116= I_RCAScoring_NULL_REF,"0;0;0;0;0",G116:AQ116),1+ 2*(C_RCA_RiskScores-1),1)))=0,"No bands",MAX(VALUE(MID(IF(G116:AQ116= I_RCAScoring_NULL_REF,"0;0;0;0;0",G116:AQ116),1+ 2*(C_RCA_RiskScores-1),1))))</f>
        <v>#VALUE!</v>
      </c>
      <c r="AT116" s="122" t="str">
        <f t="shared" si="7"/>
        <v>No band selected</v>
      </c>
      <c r="AU116" s="6"/>
      <c r="AV116" s="38"/>
      <c r="AW116" s="6"/>
      <c r="AX116" s="412"/>
    </row>
    <row r="117" spans="1:50" ht="30" customHeight="1" x14ac:dyDescent="0.35">
      <c r="A117" s="48"/>
      <c r="B117" s="31"/>
      <c r="C117" s="465">
        <f t="shared" si="6"/>
        <v>107</v>
      </c>
      <c r="D117" s="122" t="str" cm="1">
        <f t="array" ref="D117">IF(ISERROR(INDEX(I_LoE_Hierachy_L1Name,_xlfn.XMATCH(E117,I_LoE_Hierachy_L2Name,0))),"",INDEX(I_LoE_Hierachy_L1Name,_xlfn.XMATCH(E117,I_LoE_Hierachy_L2Name,0)))</f>
        <v>Is there evidence that  the delivery management arrangements are suitable for the outputs being delivered?</v>
      </c>
      <c r="E117" s="122" t="str">
        <v>Is there evidence of an appropriate delivery schedule for the programme?</v>
      </c>
      <c r="F117" s="31"/>
      <c r="G117" s="123" t="str">
        <f>'Input - RCAControl (Admin)'!G117</f>
        <v>NULL</v>
      </c>
      <c r="H117" s="123" t="str">
        <f>'Input - RCAControl (Admin)'!H117</f>
        <v>NULL</v>
      </c>
      <c r="I117" s="123" t="str">
        <f>'Input - RCAControl (Admin)'!I117</f>
        <v>NULL</v>
      </c>
      <c r="J117" s="123" t="str">
        <f>'Input - RCAControl (Admin)'!J117</f>
        <v>NULL</v>
      </c>
      <c r="K117" s="123" t="str">
        <f>'Input - RCAControl (Admin)'!K117</f>
        <v>NULL</v>
      </c>
      <c r="L117" s="123" t="str">
        <f>'Input - RCAControl (Admin)'!L117</f>
        <v>NULL</v>
      </c>
      <c r="M117" s="123" t="str">
        <f>'Input - RCAControl (Admin)'!M117</f>
        <v>NULL</v>
      </c>
      <c r="N117" s="123" t="str">
        <f>'Input - RCAControl (Admin)'!N117</f>
        <v>NULL</v>
      </c>
      <c r="O117" s="123" t="str">
        <f>'Input - RCAControl (Admin)'!O117</f>
        <v>NULL</v>
      </c>
      <c r="P117" s="123" t="str">
        <f>'Input - RCAControl (Admin)'!P117</f>
        <v>NULL</v>
      </c>
      <c r="Q117" s="123" t="str">
        <f>'Input - RCAControl (Admin)'!Q117</f>
        <v>NULL</v>
      </c>
      <c r="R117" s="123" t="str">
        <f>'Input - RCAControl (Admin)'!R117</f>
        <v>NULL</v>
      </c>
      <c r="S117" s="123" t="str">
        <f>'Input - RCAControl (Admin)'!S117</f>
        <v>NULL</v>
      </c>
      <c r="T117" s="123" t="str">
        <f>'Input - RCAControl (Admin)'!T117</f>
        <v>1;1;2;3;3</v>
      </c>
      <c r="U117" s="123" t="str">
        <f>'Input - RCAControl (Admin)'!U117</f>
        <v>NULL</v>
      </c>
      <c r="V117" s="123" t="str">
        <f>'Input - RCAControl (Admin)'!V117</f>
        <v>1;1;2;3;3</v>
      </c>
      <c r="W117" s="123" t="str">
        <f>'Input - RCAControl (Admin)'!W117</f>
        <v>NULL</v>
      </c>
      <c r="X117" s="123" t="str">
        <f>'Input - RCAControl (Admin)'!X117</f>
        <v>NULL</v>
      </c>
      <c r="Y117" s="123" t="str">
        <f>'Input - RCAControl (Admin)'!Y117</f>
        <v>NULL</v>
      </c>
      <c r="Z117" s="123" t="str">
        <f>'Input - RCAControl (Admin)'!Z117</f>
        <v>1;1;2;3;3</v>
      </c>
      <c r="AA117" s="123" t="str">
        <f>'Input - RCAControl (Admin)'!AA117</f>
        <v>1;1;2;3;3</v>
      </c>
      <c r="AB117" s="123" t="str">
        <f>'Input - RCAControl (Admin)'!AB117</f>
        <v>1;1;2;3;3</v>
      </c>
      <c r="AC117" s="123" t="str">
        <f>'Input - RCAControl (Admin)'!AC117</f>
        <v>NULL</v>
      </c>
      <c r="AD117" s="123" t="str">
        <f>'Input - RCAControl (Admin)'!AD117</f>
        <v>NULL</v>
      </c>
      <c r="AE117" s="123" t="str">
        <f>'Input - RCAControl (Admin)'!AE117</f>
        <v>NULL</v>
      </c>
      <c r="AF117" s="123" t="str">
        <f>'Input - RCAControl (Admin)'!AF117</f>
        <v>NULL</v>
      </c>
      <c r="AG117" s="123" t="str">
        <f>'Input - RCAControl (Admin)'!AG117</f>
        <v>1;1;2;3;3</v>
      </c>
      <c r="AH117" s="123" t="str">
        <f>'Input - RCAControl (Admin)'!AH117</f>
        <v>NULL</v>
      </c>
      <c r="AI117" s="123" t="str">
        <f>'Input - RCAControl (Admin)'!AI117</f>
        <v>1;1;2;3;3</v>
      </c>
      <c r="AJ117" s="123" t="str">
        <f>'Input - RCAControl (Admin)'!AJ117</f>
        <v>NULL</v>
      </c>
      <c r="AK117" s="123" t="str">
        <f>'Input - RCAControl (Admin)'!AK117</f>
        <v>NULL</v>
      </c>
      <c r="AL117" s="123" t="str">
        <f>'Input - RCAControl (Admin)'!AL117</f>
        <v>NULL</v>
      </c>
      <c r="AM117" s="123" t="str">
        <f>'Input - RCAControl (Admin)'!AM117</f>
        <v>NULL</v>
      </c>
      <c r="AN117" s="123" t="str">
        <f>'Input - RCAControl (Admin)'!AN117</f>
        <v>NULL</v>
      </c>
      <c r="AO117" s="123" t="str">
        <f>'Input - RCAControl (Admin)'!AO117</f>
        <v>NULL</v>
      </c>
      <c r="AP117" s="123" t="str">
        <f>'Input - RCAControl (Admin)'!AP117</f>
        <v>NULL</v>
      </c>
      <c r="AQ117" s="123" t="str">
        <f>'Input - RCAControl (Admin)'!AQ117</f>
        <v>NULL</v>
      </c>
      <c r="AR117" s="31"/>
      <c r="AS117" s="122" t="e" cm="1">
        <f t="array" ref="AS117">IF(MAX(VALUE(MID(IF(G117:AQ117= I_RCAScoring_NULL_REF,"0;0;0;0;0",G117:AQ117),1+ 2*(C_RCA_RiskScores-1),1)))=0,"No bands",MAX(VALUE(MID(IF(G117:AQ117= I_RCAScoring_NULL_REF,"0;0;0;0;0",G117:AQ117),1+ 2*(C_RCA_RiskScores-1),1))))</f>
        <v>#VALUE!</v>
      </c>
      <c r="AT117" s="122" t="str">
        <f t="shared" si="7"/>
        <v>No band selected</v>
      </c>
      <c r="AU117" s="6"/>
      <c r="AV117" s="38"/>
      <c r="AW117" s="6"/>
      <c r="AX117" s="412"/>
    </row>
    <row r="118" spans="1:50" ht="30" customHeight="1" x14ac:dyDescent="0.35">
      <c r="A118" s="48"/>
      <c r="B118" s="31"/>
      <c r="C118" s="465">
        <f t="shared" si="6"/>
        <v>108</v>
      </c>
      <c r="D118" s="122" t="str" cm="1">
        <f t="array" ref="D118">IF(ISERROR(INDEX(I_LoE_Hierachy_L1Name,_xlfn.XMATCH(E118,I_LoE_Hierachy_L2Name,0))),"",INDEX(I_LoE_Hierachy_L1Name,_xlfn.XMATCH(E118,I_LoE_Hierachy_L2Name,0)))</f>
        <v>Is there evidence that  the delivery management arrangements are suitable for the outputs being delivered?</v>
      </c>
      <c r="E118" s="122" t="str">
        <v>Is there evidence that appropriate programme delivery human resource management is in place?</v>
      </c>
      <c r="F118" s="31"/>
      <c r="G118" s="123" t="str">
        <f>'Input - RCAControl (Admin)'!G118</f>
        <v>NULL</v>
      </c>
      <c r="H118" s="123" t="str">
        <f>'Input - RCAControl (Admin)'!H118</f>
        <v>NULL</v>
      </c>
      <c r="I118" s="123" t="str">
        <f>'Input - RCAControl (Admin)'!I118</f>
        <v>NULL</v>
      </c>
      <c r="J118" s="123" t="str">
        <f>'Input - RCAControl (Admin)'!J118</f>
        <v>NULL</v>
      </c>
      <c r="K118" s="123" t="str">
        <f>'Input - RCAControl (Admin)'!K118</f>
        <v>NULL</v>
      </c>
      <c r="L118" s="123" t="str">
        <f>'Input - RCAControl (Admin)'!L118</f>
        <v>NULL</v>
      </c>
      <c r="M118" s="123" t="str">
        <f>'Input - RCAControl (Admin)'!M118</f>
        <v>NULL</v>
      </c>
      <c r="N118" s="123" t="str">
        <f>'Input - RCAControl (Admin)'!N118</f>
        <v>NULL</v>
      </c>
      <c r="O118" s="123" t="str">
        <f>'Input - RCAControl (Admin)'!O118</f>
        <v>NULL</v>
      </c>
      <c r="P118" s="123" t="str">
        <f>'Input - RCAControl (Admin)'!P118</f>
        <v>NULL</v>
      </c>
      <c r="Q118" s="123" t="str">
        <f>'Input - RCAControl (Admin)'!Q118</f>
        <v>NULL</v>
      </c>
      <c r="R118" s="123" t="str">
        <f>'Input - RCAControl (Admin)'!R118</f>
        <v>NULL</v>
      </c>
      <c r="S118" s="123" t="str">
        <f>'Input - RCAControl (Admin)'!S118</f>
        <v>NULL</v>
      </c>
      <c r="T118" s="123" t="str">
        <f>'Input - RCAControl (Admin)'!T118</f>
        <v>1;1;2;3;3</v>
      </c>
      <c r="U118" s="123" t="str">
        <f>'Input - RCAControl (Admin)'!U118</f>
        <v>NULL</v>
      </c>
      <c r="V118" s="123" t="str">
        <f>'Input - RCAControl (Admin)'!V118</f>
        <v>1;1;2;3;3</v>
      </c>
      <c r="W118" s="123" t="str">
        <f>'Input - RCAControl (Admin)'!W118</f>
        <v>NULL</v>
      </c>
      <c r="X118" s="123" t="str">
        <f>'Input - RCAControl (Admin)'!X118</f>
        <v>NULL</v>
      </c>
      <c r="Y118" s="123" t="str">
        <f>'Input - RCAControl (Admin)'!Y118</f>
        <v>NULL</v>
      </c>
      <c r="Z118" s="123" t="str">
        <f>'Input - RCAControl (Admin)'!Z118</f>
        <v>1;1;2;3;3</v>
      </c>
      <c r="AA118" s="123" t="str">
        <f>'Input - RCAControl (Admin)'!AA118</f>
        <v>1;1;2;3;3</v>
      </c>
      <c r="AB118" s="123" t="str">
        <f>'Input - RCAControl (Admin)'!AB118</f>
        <v>NULL</v>
      </c>
      <c r="AC118" s="123" t="str">
        <f>'Input - RCAControl (Admin)'!AC118</f>
        <v>NULL</v>
      </c>
      <c r="AD118" s="123" t="str">
        <f>'Input - RCAControl (Admin)'!AD118</f>
        <v>1;1;2;3;3</v>
      </c>
      <c r="AE118" s="123" t="str">
        <f>'Input - RCAControl (Admin)'!AE118</f>
        <v>NULL</v>
      </c>
      <c r="AF118" s="123" t="str">
        <f>'Input - RCAControl (Admin)'!AF118</f>
        <v>1;1;2;3;3</v>
      </c>
      <c r="AG118" s="123" t="str">
        <f>'Input - RCAControl (Admin)'!AG118</f>
        <v>1;1;2;3;3</v>
      </c>
      <c r="AH118" s="123" t="str">
        <f>'Input - RCAControl (Admin)'!AH118</f>
        <v>NULL</v>
      </c>
      <c r="AI118" s="123" t="str">
        <f>'Input - RCAControl (Admin)'!AI118</f>
        <v>1;1;2;3;3</v>
      </c>
      <c r="AJ118" s="123" t="str">
        <f>'Input - RCAControl (Admin)'!AJ118</f>
        <v>NULL</v>
      </c>
      <c r="AK118" s="123" t="str">
        <f>'Input - RCAControl (Admin)'!AK118</f>
        <v>NULL</v>
      </c>
      <c r="AL118" s="123" t="str">
        <f>'Input - RCAControl (Admin)'!AL118</f>
        <v>NULL</v>
      </c>
      <c r="AM118" s="123" t="str">
        <f>'Input - RCAControl (Admin)'!AM118</f>
        <v>NULL</v>
      </c>
      <c r="AN118" s="123" t="str">
        <f>'Input - RCAControl (Admin)'!AN118</f>
        <v>NULL</v>
      </c>
      <c r="AO118" s="123" t="str">
        <f>'Input - RCAControl (Admin)'!AO118</f>
        <v>NULL</v>
      </c>
      <c r="AP118" s="123" t="str">
        <f>'Input - RCAControl (Admin)'!AP118</f>
        <v>NULL</v>
      </c>
      <c r="AQ118" s="123" t="str">
        <f>'Input - RCAControl (Admin)'!AQ118</f>
        <v>NULL</v>
      </c>
      <c r="AR118" s="31"/>
      <c r="AS118" s="122" t="e" cm="1">
        <f t="array" ref="AS118">IF(MAX(VALUE(MID(IF(G118:AQ118= I_RCAScoring_NULL_REF,"0;0;0;0;0",G118:AQ118),1+ 2*(C_RCA_RiskScores-1),1)))=0,"No bands",MAX(VALUE(MID(IF(G118:AQ118= I_RCAScoring_NULL_REF,"0;0;0;0;0",G118:AQ118),1+ 2*(C_RCA_RiskScores-1),1))))</f>
        <v>#VALUE!</v>
      </c>
      <c r="AT118" s="122" t="str">
        <f t="shared" si="7"/>
        <v>No band selected</v>
      </c>
      <c r="AU118" s="6"/>
      <c r="AV118" s="38"/>
      <c r="AW118" s="6"/>
      <c r="AX118" s="412"/>
    </row>
    <row r="119" spans="1:50" ht="30" customHeight="1" x14ac:dyDescent="0.35">
      <c r="A119" s="48"/>
      <c r="B119" s="31"/>
      <c r="C119" s="465">
        <f t="shared" si="6"/>
        <v>109</v>
      </c>
      <c r="D119" s="122" t="str" cm="1">
        <f t="array" ref="D119">IF(ISERROR(INDEX(I_LoE_Hierachy_L1Name,_xlfn.XMATCH(E119,I_LoE_Hierachy_L2Name,0))),"",INDEX(I_LoE_Hierachy_L1Name,_xlfn.XMATCH(E119,I_LoE_Hierachy_L2Name,0)))</f>
        <v>Is there evidence that  the delivery management arrangements are suitable for the outputs being delivered?</v>
      </c>
      <c r="E119" s="122" t="str">
        <v>For Change Programmes, is there evidence that appropriate workforce change management is in place.</v>
      </c>
      <c r="F119" s="31"/>
      <c r="G119" s="123" t="str">
        <f>'Input - RCAControl (Admin)'!G119</f>
        <v>NULL</v>
      </c>
      <c r="H119" s="123" t="str">
        <f>'Input - RCAControl (Admin)'!H119</f>
        <v>NULL</v>
      </c>
      <c r="I119" s="123" t="str">
        <f>'Input - RCAControl (Admin)'!I119</f>
        <v>NULL</v>
      </c>
      <c r="J119" s="123" t="str">
        <f>'Input - RCAControl (Admin)'!J119</f>
        <v>NULL</v>
      </c>
      <c r="K119" s="123" t="str">
        <f>'Input - RCAControl (Admin)'!K119</f>
        <v>NULL</v>
      </c>
      <c r="L119" s="123" t="str">
        <f>'Input - RCAControl (Admin)'!L119</f>
        <v>NULL</v>
      </c>
      <c r="M119" s="123" t="str">
        <f>'Input - RCAControl (Admin)'!M119</f>
        <v>NULL</v>
      </c>
      <c r="N119" s="123" t="str">
        <f>'Input - RCAControl (Admin)'!N119</f>
        <v>NULL</v>
      </c>
      <c r="O119" s="123" t="str">
        <f>'Input - RCAControl (Admin)'!O119</f>
        <v>NULL</v>
      </c>
      <c r="P119" s="123" t="str">
        <f>'Input - RCAControl (Admin)'!P119</f>
        <v>NULL</v>
      </c>
      <c r="Q119" s="123" t="str">
        <f>'Input - RCAControl (Admin)'!Q119</f>
        <v>NULL</v>
      </c>
      <c r="R119" s="123" t="str">
        <f>'Input - RCAControl (Admin)'!R119</f>
        <v>NULL</v>
      </c>
      <c r="S119" s="123" t="str">
        <f>'Input - RCAControl (Admin)'!S119</f>
        <v>NULL</v>
      </c>
      <c r="T119" s="123" t="str">
        <f>'Input - RCAControl (Admin)'!T119</f>
        <v>1;1;2;3;3</v>
      </c>
      <c r="U119" s="123" t="str">
        <f>'Input - RCAControl (Admin)'!U119</f>
        <v>NULL</v>
      </c>
      <c r="V119" s="123" t="str">
        <f>'Input - RCAControl (Admin)'!V119</f>
        <v>1;1;2;3;3</v>
      </c>
      <c r="W119" s="123" t="str">
        <f>'Input - RCAControl (Admin)'!W119</f>
        <v>NULL</v>
      </c>
      <c r="X119" s="123" t="str">
        <f>'Input - RCAControl (Admin)'!X119</f>
        <v>NULL</v>
      </c>
      <c r="Y119" s="123" t="str">
        <f>'Input - RCAControl (Admin)'!Y119</f>
        <v>NULL</v>
      </c>
      <c r="Z119" s="123" t="str">
        <f>'Input - RCAControl (Admin)'!Z119</f>
        <v>1;1;2;3;3</v>
      </c>
      <c r="AA119" s="123" t="str">
        <f>'Input - RCAControl (Admin)'!AA119</f>
        <v>1;1;2;3;3</v>
      </c>
      <c r="AB119" s="123" t="str">
        <f>'Input - RCAControl (Admin)'!AB119</f>
        <v>NULL</v>
      </c>
      <c r="AC119" s="123" t="str">
        <f>'Input - RCAControl (Admin)'!AC119</f>
        <v>NULL</v>
      </c>
      <c r="AD119" s="123" t="str">
        <f>'Input - RCAControl (Admin)'!AD119</f>
        <v>NULL</v>
      </c>
      <c r="AE119" s="123" t="str">
        <f>'Input - RCAControl (Admin)'!AE119</f>
        <v>NULL</v>
      </c>
      <c r="AF119" s="123" t="str">
        <f>'Input - RCAControl (Admin)'!AF119</f>
        <v>NULL</v>
      </c>
      <c r="AG119" s="123" t="str">
        <f>'Input - RCAControl (Admin)'!AG119</f>
        <v>1;1;2;3;3</v>
      </c>
      <c r="AH119" s="123" t="str">
        <f>'Input - RCAControl (Admin)'!AH119</f>
        <v>NULL</v>
      </c>
      <c r="AI119" s="123" t="str">
        <f>'Input - RCAControl (Admin)'!AI119</f>
        <v>1;1;2;3;3</v>
      </c>
      <c r="AJ119" s="123" t="str">
        <f>'Input - RCAControl (Admin)'!AJ119</f>
        <v>NULL</v>
      </c>
      <c r="AK119" s="123" t="str">
        <f>'Input - RCAControl (Admin)'!AK119</f>
        <v>NULL</v>
      </c>
      <c r="AL119" s="123" t="str">
        <f>'Input - RCAControl (Admin)'!AL119</f>
        <v>NULL</v>
      </c>
      <c r="AM119" s="123" t="str">
        <f>'Input - RCAControl (Admin)'!AM119</f>
        <v>NULL</v>
      </c>
      <c r="AN119" s="123" t="str">
        <f>'Input - RCAControl (Admin)'!AN119</f>
        <v>NULL</v>
      </c>
      <c r="AO119" s="123" t="str">
        <f>'Input - RCAControl (Admin)'!AO119</f>
        <v>NULL</v>
      </c>
      <c r="AP119" s="123" t="str">
        <f>'Input - RCAControl (Admin)'!AP119</f>
        <v>NULL</v>
      </c>
      <c r="AQ119" s="123" t="str">
        <f>'Input - RCAControl (Admin)'!AQ119</f>
        <v>NULL</v>
      </c>
      <c r="AR119" s="31"/>
      <c r="AS119" s="122" t="e" cm="1">
        <f t="array" ref="AS119">IF(MAX(VALUE(MID(IF(G119:AQ119= I_RCAScoring_NULL_REF,"0;0;0;0;0",G119:AQ119),1+ 2*(C_RCA_RiskScores-1),1)))=0,"No bands",MAX(VALUE(MID(IF(G119:AQ119= I_RCAScoring_NULL_REF,"0;0;0;0;0",G119:AQ119),1+ 2*(C_RCA_RiskScores-1),1))))</f>
        <v>#VALUE!</v>
      </c>
      <c r="AT119" s="122" t="str">
        <f t="shared" si="7"/>
        <v>No band selected</v>
      </c>
      <c r="AU119" s="6"/>
      <c r="AV119" s="38"/>
      <c r="AW119" s="6"/>
      <c r="AX119" s="412"/>
    </row>
    <row r="120" spans="1:50" ht="30" customHeight="1" x14ac:dyDescent="0.35">
      <c r="A120" s="48"/>
      <c r="B120" s="31"/>
      <c r="C120" s="465">
        <f t="shared" si="6"/>
        <v>110</v>
      </c>
      <c r="D120" s="122" t="str" cm="1">
        <f t="array" ref="D120">IF(ISERROR(INDEX(I_LoE_Hierachy_L1Name,_xlfn.XMATCH(E120,I_LoE_Hierachy_L2Name,0))),"",INDEX(I_LoE_Hierachy_L1Name,_xlfn.XMATCH(E120,I_LoE_Hierachy_L2Name,0)))</f>
        <v>Is there evidence that  the delivery management arrangements are suitable for the outputs being delivered?</v>
      </c>
      <c r="E120" s="122" t="str">
        <v>Is there evidence that  appropriate fallback plans are in place?</v>
      </c>
      <c r="F120" s="31"/>
      <c r="G120" s="123" t="str">
        <f>'Input - RCAControl (Admin)'!G120</f>
        <v>NULL</v>
      </c>
      <c r="H120" s="123" t="str">
        <f>'Input - RCAControl (Admin)'!H120</f>
        <v>NULL</v>
      </c>
      <c r="I120" s="123" t="str">
        <f>'Input - RCAControl (Admin)'!I120</f>
        <v>NULL</v>
      </c>
      <c r="J120" s="123" t="str">
        <f>'Input - RCAControl (Admin)'!J120</f>
        <v>NULL</v>
      </c>
      <c r="K120" s="123" t="str">
        <f>'Input - RCAControl (Admin)'!K120</f>
        <v>NULL</v>
      </c>
      <c r="L120" s="123" t="str">
        <f>'Input - RCAControl (Admin)'!L120</f>
        <v>NULL</v>
      </c>
      <c r="M120" s="123" t="str">
        <f>'Input - RCAControl (Admin)'!M120</f>
        <v>NULL</v>
      </c>
      <c r="N120" s="123" t="str">
        <f>'Input - RCAControl (Admin)'!N120</f>
        <v>NULL</v>
      </c>
      <c r="O120" s="123" t="str">
        <f>'Input - RCAControl (Admin)'!O120</f>
        <v>NULL</v>
      </c>
      <c r="P120" s="123" t="str">
        <f>'Input - RCAControl (Admin)'!P120</f>
        <v>NULL</v>
      </c>
      <c r="Q120" s="123" t="str">
        <f>'Input - RCAControl (Admin)'!Q120</f>
        <v>NULL</v>
      </c>
      <c r="R120" s="123" t="str">
        <f>'Input - RCAControl (Admin)'!R120</f>
        <v>NULL</v>
      </c>
      <c r="S120" s="123" t="str">
        <f>'Input - RCAControl (Admin)'!S120</f>
        <v>NULL</v>
      </c>
      <c r="T120" s="123" t="str">
        <f>'Input - RCAControl (Admin)'!T120</f>
        <v>1;1;2;3;3</v>
      </c>
      <c r="U120" s="123" t="str">
        <f>'Input - RCAControl (Admin)'!U120</f>
        <v>NULL</v>
      </c>
      <c r="V120" s="123" t="str">
        <f>'Input - RCAControl (Admin)'!V120</f>
        <v>1;1;2;3;3</v>
      </c>
      <c r="W120" s="123" t="str">
        <f>'Input - RCAControl (Admin)'!W120</f>
        <v>NULL</v>
      </c>
      <c r="X120" s="123" t="str">
        <f>'Input - RCAControl (Admin)'!X120</f>
        <v>NULL</v>
      </c>
      <c r="Y120" s="123" t="str">
        <f>'Input - RCAControl (Admin)'!Y120</f>
        <v>NULL</v>
      </c>
      <c r="Z120" s="123" t="str">
        <f>'Input - RCAControl (Admin)'!Z120</f>
        <v>1;1;2;3;3</v>
      </c>
      <c r="AA120" s="123" t="str">
        <f>'Input - RCAControl (Admin)'!AA120</f>
        <v>1;1;2;3;3</v>
      </c>
      <c r="AB120" s="123" t="str">
        <f>'Input - RCAControl (Admin)'!AB120</f>
        <v>NULL</v>
      </c>
      <c r="AC120" s="123" t="str">
        <f>'Input - RCAControl (Admin)'!AC120</f>
        <v>NULL</v>
      </c>
      <c r="AD120" s="123" t="str">
        <f>'Input - RCAControl (Admin)'!AD120</f>
        <v>NULL</v>
      </c>
      <c r="AE120" s="123" t="str">
        <f>'Input - RCAControl (Admin)'!AE120</f>
        <v>NULL</v>
      </c>
      <c r="AF120" s="123" t="str">
        <f>'Input - RCAControl (Admin)'!AF120</f>
        <v>NULL</v>
      </c>
      <c r="AG120" s="123" t="str">
        <f>'Input - RCAControl (Admin)'!AG120</f>
        <v>1;1;2;3;3</v>
      </c>
      <c r="AH120" s="123" t="str">
        <f>'Input - RCAControl (Admin)'!AH120</f>
        <v>NULL</v>
      </c>
      <c r="AI120" s="123" t="str">
        <f>'Input - RCAControl (Admin)'!AI120</f>
        <v>1;1;2;3;3</v>
      </c>
      <c r="AJ120" s="123" t="str">
        <f>'Input - RCAControl (Admin)'!AJ120</f>
        <v>NULL</v>
      </c>
      <c r="AK120" s="123" t="str">
        <f>'Input - RCAControl (Admin)'!AK120</f>
        <v>NULL</v>
      </c>
      <c r="AL120" s="123" t="str">
        <f>'Input - RCAControl (Admin)'!AL120</f>
        <v>NULL</v>
      </c>
      <c r="AM120" s="123" t="str">
        <f>'Input - RCAControl (Admin)'!AM120</f>
        <v>NULL</v>
      </c>
      <c r="AN120" s="123" t="str">
        <f>'Input - RCAControl (Admin)'!AN120</f>
        <v>NULL</v>
      </c>
      <c r="AO120" s="123" t="str">
        <f>'Input - RCAControl (Admin)'!AO120</f>
        <v>NULL</v>
      </c>
      <c r="AP120" s="123" t="str">
        <f>'Input - RCAControl (Admin)'!AP120</f>
        <v>NULL</v>
      </c>
      <c r="AQ120" s="123" t="str">
        <f>'Input - RCAControl (Admin)'!AQ120</f>
        <v>NULL</v>
      </c>
      <c r="AR120" s="31"/>
      <c r="AS120" s="122" t="e" cm="1">
        <f t="array" ref="AS120">IF(MAX(VALUE(MID(IF(G120:AQ120= I_RCAScoring_NULL_REF,"0;0;0;0;0",G120:AQ120),1+ 2*(C_RCA_RiskScores-1),1)))=0,"No bands",MAX(VALUE(MID(IF(G120:AQ120= I_RCAScoring_NULL_REF,"0;0;0;0;0",G120:AQ120),1+ 2*(C_RCA_RiskScores-1),1))))</f>
        <v>#VALUE!</v>
      </c>
      <c r="AT120" s="122" t="str">
        <f t="shared" si="7"/>
        <v>No band selected</v>
      </c>
      <c r="AU120" s="6"/>
      <c r="AV120" s="38"/>
      <c r="AW120" s="6"/>
      <c r="AX120" s="412"/>
    </row>
    <row r="121" spans="1:50" ht="30" customHeight="1" x14ac:dyDescent="0.35">
      <c r="A121" s="48"/>
      <c r="B121" s="31"/>
      <c r="C121" s="465">
        <f t="shared" si="6"/>
        <v>111</v>
      </c>
      <c r="D121" s="122" t="str" cm="1">
        <f t="array" ref="D121">IF(ISERROR(INDEX(I_LoE_Hierachy_L1Name,_xlfn.XMATCH(E121,I_LoE_Hierachy_L2Name,0))),"",INDEX(I_LoE_Hierachy_L1Name,_xlfn.XMATCH(E121,I_LoE_Hierachy_L2Name,0)))</f>
        <v>Is there evidence that  the delivery management arrangements are suitable for the outputs being delivered?</v>
      </c>
      <c r="E121" s="122" t="str">
        <v>If the programme is expected to include international trade, is there evidence that the implications of this are being suitably considered and recorded?</v>
      </c>
      <c r="F121" s="31"/>
      <c r="G121" s="123" t="str">
        <f>'Input - RCAControl (Admin)'!G121</f>
        <v>NULL</v>
      </c>
      <c r="H121" s="123" t="str">
        <f>'Input - RCAControl (Admin)'!H121</f>
        <v>NULL</v>
      </c>
      <c r="I121" s="123" t="str">
        <f>'Input - RCAControl (Admin)'!I121</f>
        <v>NULL</v>
      </c>
      <c r="J121" s="123" t="str">
        <f>'Input - RCAControl (Admin)'!J121</f>
        <v>NULL</v>
      </c>
      <c r="K121" s="123" t="str">
        <f>'Input - RCAControl (Admin)'!K121</f>
        <v>NULL</v>
      </c>
      <c r="L121" s="123" t="str">
        <f>'Input - RCAControl (Admin)'!L121</f>
        <v>NULL</v>
      </c>
      <c r="M121" s="123" t="str">
        <f>'Input - RCAControl (Admin)'!M121</f>
        <v>NULL</v>
      </c>
      <c r="N121" s="123" t="str">
        <f>'Input - RCAControl (Admin)'!N121</f>
        <v>NULL</v>
      </c>
      <c r="O121" s="123" t="str">
        <f>'Input - RCAControl (Admin)'!O121</f>
        <v>NULL</v>
      </c>
      <c r="P121" s="123" t="str">
        <f>'Input - RCAControl (Admin)'!P121</f>
        <v>NULL</v>
      </c>
      <c r="Q121" s="123" t="str">
        <f>'Input - RCAControl (Admin)'!Q121</f>
        <v>NULL</v>
      </c>
      <c r="R121" s="123" t="str">
        <f>'Input - RCAControl (Admin)'!R121</f>
        <v>NULL</v>
      </c>
      <c r="S121" s="123" t="str">
        <f>'Input - RCAControl (Admin)'!S121</f>
        <v>NULL</v>
      </c>
      <c r="T121" s="123" t="str">
        <f>'Input - RCAControl (Admin)'!T121</f>
        <v>1;1;2;3;3</v>
      </c>
      <c r="U121" s="123" t="str">
        <f>'Input - RCAControl (Admin)'!U121</f>
        <v>NULL</v>
      </c>
      <c r="V121" s="123" t="str">
        <f>'Input - RCAControl (Admin)'!V121</f>
        <v>1;1;2;3;3</v>
      </c>
      <c r="W121" s="123" t="str">
        <f>'Input - RCAControl (Admin)'!W121</f>
        <v>NULL</v>
      </c>
      <c r="X121" s="123" t="str">
        <f>'Input - RCAControl (Admin)'!X121</f>
        <v>NULL</v>
      </c>
      <c r="Y121" s="123" t="str">
        <f>'Input - RCAControl (Admin)'!Y121</f>
        <v>NULL</v>
      </c>
      <c r="Z121" s="123" t="str">
        <f>'Input - RCAControl (Admin)'!Z121</f>
        <v>1;1;2;3;3</v>
      </c>
      <c r="AA121" s="123" t="str">
        <f>'Input - RCAControl (Admin)'!AA121</f>
        <v>1;1;2;3;3</v>
      </c>
      <c r="AB121" s="123" t="str">
        <f>'Input - RCAControl (Admin)'!AB121</f>
        <v>NULL</v>
      </c>
      <c r="AC121" s="123" t="str">
        <f>'Input - RCAControl (Admin)'!AC121</f>
        <v>NULL</v>
      </c>
      <c r="AD121" s="123" t="str">
        <f>'Input - RCAControl (Admin)'!AD121</f>
        <v>NULL</v>
      </c>
      <c r="AE121" s="123" t="str">
        <f>'Input - RCAControl (Admin)'!AE121</f>
        <v>NULL</v>
      </c>
      <c r="AF121" s="123" t="str">
        <f>'Input - RCAControl (Admin)'!AF121</f>
        <v>NULL</v>
      </c>
      <c r="AG121" s="123" t="str">
        <f>'Input - RCAControl (Admin)'!AG121</f>
        <v>1;1;2;3;3</v>
      </c>
      <c r="AH121" s="123" t="str">
        <f>'Input - RCAControl (Admin)'!AH121</f>
        <v>NULL</v>
      </c>
      <c r="AI121" s="123" t="str">
        <f>'Input - RCAControl (Admin)'!AI121</f>
        <v>1;1;2;3;3</v>
      </c>
      <c r="AJ121" s="123" t="str">
        <f>'Input - RCAControl (Admin)'!AJ121</f>
        <v>NULL</v>
      </c>
      <c r="AK121" s="123" t="str">
        <f>'Input - RCAControl (Admin)'!AK121</f>
        <v>NULL</v>
      </c>
      <c r="AL121" s="123" t="str">
        <f>'Input - RCAControl (Admin)'!AL121</f>
        <v>NULL</v>
      </c>
      <c r="AM121" s="123" t="str">
        <f>'Input - RCAControl (Admin)'!AM121</f>
        <v>NULL</v>
      </c>
      <c r="AN121" s="123" t="str">
        <f>'Input - RCAControl (Admin)'!AN121</f>
        <v>NULL</v>
      </c>
      <c r="AO121" s="123" t="str">
        <f>'Input - RCAControl (Admin)'!AO121</f>
        <v>NULL</v>
      </c>
      <c r="AP121" s="123" t="str">
        <f>'Input - RCAControl (Admin)'!AP121</f>
        <v>NULL</v>
      </c>
      <c r="AQ121" s="123" t="str">
        <f>'Input - RCAControl (Admin)'!AQ121</f>
        <v>NULL</v>
      </c>
      <c r="AR121" s="31"/>
      <c r="AS121" s="122" t="e" cm="1">
        <f t="array" ref="AS121">IF(MAX(VALUE(MID(IF(G121:AQ121= I_RCAScoring_NULL_REF,"0;0;0;0;0",G121:AQ121),1+ 2*(C_RCA_RiskScores-1),1)))=0,"No bands",MAX(VALUE(MID(IF(G121:AQ121= I_RCAScoring_NULL_REF,"0;0;0;0;0",G121:AQ121),1+ 2*(C_RCA_RiskScores-1),1))))</f>
        <v>#VALUE!</v>
      </c>
      <c r="AT121" s="122" t="str">
        <f t="shared" si="7"/>
        <v>No band selected</v>
      </c>
      <c r="AU121" s="6"/>
      <c r="AV121" s="38"/>
      <c r="AW121" s="6"/>
      <c r="AX121" s="412"/>
    </row>
    <row r="122" spans="1:50" ht="30" customHeight="1" x14ac:dyDescent="0.35">
      <c r="A122" s="48"/>
      <c r="B122" s="31"/>
      <c r="C122" s="465">
        <f t="shared" si="6"/>
        <v>112</v>
      </c>
      <c r="D122" s="122" t="str" cm="1">
        <f t="array" ref="D122">IF(ISERROR(INDEX(I_LoE_Hierachy_L1Name,_xlfn.XMATCH(E122,I_LoE_Hierachy_L2Name,0))),"",INDEX(I_LoE_Hierachy_L1Name,_xlfn.XMATCH(E122,I_LoE_Hierachy_L2Name,0)))</f>
        <v>Is there evidence that  the delivery management arrangements are suitable for the outputs being delivered?</v>
      </c>
      <c r="E122" s="122" t="str">
        <v>Is there evidence that a suitably mature management plan exists for the acceptance of deliverables?</v>
      </c>
      <c r="F122" s="31"/>
      <c r="G122" s="123" t="str">
        <f>'Input - RCAControl (Admin)'!G122</f>
        <v>NULL</v>
      </c>
      <c r="H122" s="123" t="str">
        <f>'Input - RCAControl (Admin)'!H122</f>
        <v>NULL</v>
      </c>
      <c r="I122" s="123" t="str">
        <f>'Input - RCAControl (Admin)'!I122</f>
        <v>NULL</v>
      </c>
      <c r="J122" s="123" t="str">
        <f>'Input - RCAControl (Admin)'!J122</f>
        <v>NULL</v>
      </c>
      <c r="K122" s="123" t="str">
        <f>'Input - RCAControl (Admin)'!K122</f>
        <v>NULL</v>
      </c>
      <c r="L122" s="123" t="str">
        <f>'Input - RCAControl (Admin)'!L122</f>
        <v>NULL</v>
      </c>
      <c r="M122" s="123" t="str">
        <f>'Input - RCAControl (Admin)'!M122</f>
        <v>NULL</v>
      </c>
      <c r="N122" s="123" t="str">
        <f>'Input - RCAControl (Admin)'!N122</f>
        <v>NULL</v>
      </c>
      <c r="O122" s="123" t="str">
        <f>'Input - RCAControl (Admin)'!O122</f>
        <v>NULL</v>
      </c>
      <c r="P122" s="123" t="str">
        <f>'Input - RCAControl (Admin)'!P122</f>
        <v>NULL</v>
      </c>
      <c r="Q122" s="123" t="str">
        <f>'Input - RCAControl (Admin)'!Q122</f>
        <v>NULL</v>
      </c>
      <c r="R122" s="123" t="str">
        <f>'Input - RCAControl (Admin)'!R122</f>
        <v>NULL</v>
      </c>
      <c r="S122" s="123" t="str">
        <f>'Input - RCAControl (Admin)'!S122</f>
        <v>NULL</v>
      </c>
      <c r="T122" s="123" t="str">
        <f>'Input - RCAControl (Admin)'!T122</f>
        <v>1;1;2;3;3</v>
      </c>
      <c r="U122" s="123" t="str">
        <f>'Input - RCAControl (Admin)'!U122</f>
        <v>NULL</v>
      </c>
      <c r="V122" s="123" t="str">
        <f>'Input - RCAControl (Admin)'!V122</f>
        <v>1;1;2;3;3</v>
      </c>
      <c r="W122" s="123" t="str">
        <f>'Input - RCAControl (Admin)'!W122</f>
        <v>NULL</v>
      </c>
      <c r="X122" s="123" t="str">
        <f>'Input - RCAControl (Admin)'!X122</f>
        <v>NULL</v>
      </c>
      <c r="Y122" s="123" t="str">
        <f>'Input - RCAControl (Admin)'!Y122</f>
        <v>NULL</v>
      </c>
      <c r="Z122" s="123" t="str">
        <f>'Input - RCAControl (Admin)'!Z122</f>
        <v>1;1;2;3;3</v>
      </c>
      <c r="AA122" s="123" t="str">
        <f>'Input - RCAControl (Admin)'!AA122</f>
        <v>1;1;2;3;3</v>
      </c>
      <c r="AB122" s="123" t="str">
        <f>'Input - RCAControl (Admin)'!AB122</f>
        <v>NULL</v>
      </c>
      <c r="AC122" s="123" t="str">
        <f>'Input - RCAControl (Admin)'!AC122</f>
        <v>NULL</v>
      </c>
      <c r="AD122" s="123" t="str">
        <f>'Input - RCAControl (Admin)'!AD122</f>
        <v>NULL</v>
      </c>
      <c r="AE122" s="123" t="str">
        <f>'Input - RCAControl (Admin)'!AE122</f>
        <v>NULL</v>
      </c>
      <c r="AF122" s="123" t="str">
        <f>'Input - RCAControl (Admin)'!AF122</f>
        <v>NULL</v>
      </c>
      <c r="AG122" s="123" t="str">
        <f>'Input - RCAControl (Admin)'!AG122</f>
        <v>1;1;2;3;3</v>
      </c>
      <c r="AH122" s="123" t="str">
        <f>'Input - RCAControl (Admin)'!AH122</f>
        <v>NULL</v>
      </c>
      <c r="AI122" s="123" t="str">
        <f>'Input - RCAControl (Admin)'!AI122</f>
        <v>1;1;2;3;3</v>
      </c>
      <c r="AJ122" s="123" t="str">
        <f>'Input - RCAControl (Admin)'!AJ122</f>
        <v>NULL</v>
      </c>
      <c r="AK122" s="123" t="str">
        <f>'Input - RCAControl (Admin)'!AK122</f>
        <v>NULL</v>
      </c>
      <c r="AL122" s="123" t="str">
        <f>'Input - RCAControl (Admin)'!AL122</f>
        <v>NULL</v>
      </c>
      <c r="AM122" s="123" t="str">
        <f>'Input - RCAControl (Admin)'!AM122</f>
        <v>NULL</v>
      </c>
      <c r="AN122" s="123" t="str">
        <f>'Input - RCAControl (Admin)'!AN122</f>
        <v>NULL</v>
      </c>
      <c r="AO122" s="123" t="str">
        <f>'Input - RCAControl (Admin)'!AO122</f>
        <v>NULL</v>
      </c>
      <c r="AP122" s="123" t="str">
        <f>'Input - RCAControl (Admin)'!AP122</f>
        <v>NULL</v>
      </c>
      <c r="AQ122" s="123" t="str">
        <f>'Input - RCAControl (Admin)'!AQ122</f>
        <v>NULL</v>
      </c>
      <c r="AR122" s="31"/>
      <c r="AS122" s="122" t="e" cm="1">
        <f t="array" ref="AS122">IF(MAX(VALUE(MID(IF(G122:AQ122= I_RCAScoring_NULL_REF,"0;0;0;0;0",G122:AQ122),1+ 2*(C_RCA_RiskScores-1),1)))=0,"No bands",MAX(VALUE(MID(IF(G122:AQ122= I_RCAScoring_NULL_REF,"0;0;0;0;0",G122:AQ122),1+ 2*(C_RCA_RiskScores-1),1))))</f>
        <v>#VALUE!</v>
      </c>
      <c r="AT122" s="122" t="str">
        <f t="shared" si="7"/>
        <v>No band selected</v>
      </c>
      <c r="AU122" s="6"/>
      <c r="AV122" s="38"/>
      <c r="AW122" s="6"/>
      <c r="AX122" s="412"/>
    </row>
    <row r="123" spans="1:50" ht="30" customHeight="1" x14ac:dyDescent="0.35">
      <c r="A123" s="48"/>
      <c r="B123" s="31"/>
      <c r="C123" s="465">
        <f t="shared" si="6"/>
        <v>113</v>
      </c>
      <c r="D123" s="122" t="str" cm="1">
        <f t="array" ref="D123">IF(ISERROR(INDEX(I_LoE_Hierachy_L1Name,_xlfn.XMATCH(E123,I_LoE_Hierachy_L2Name,0))),"",INDEX(I_LoE_Hierachy_L1Name,_xlfn.XMATCH(E123,I_LoE_Hierachy_L2Name,0)))</f>
        <v>Is there evidence that  the delivery management arrangements are suitable for the outputs being delivered?</v>
      </c>
      <c r="E123" s="122" t="str">
        <v>Is there evidence of suitable quality assurance approach covering both internal to MOD and and supply chain?</v>
      </c>
      <c r="F123" s="31"/>
      <c r="G123" s="123" t="str">
        <f>'Input - RCAControl (Admin)'!G123</f>
        <v>NULL</v>
      </c>
      <c r="H123" s="123" t="str">
        <f>'Input - RCAControl (Admin)'!H123</f>
        <v>NULL</v>
      </c>
      <c r="I123" s="123" t="str">
        <f>'Input - RCAControl (Admin)'!I123</f>
        <v>NULL</v>
      </c>
      <c r="J123" s="123" t="str">
        <f>'Input - RCAControl (Admin)'!J123</f>
        <v>NULL</v>
      </c>
      <c r="K123" s="123" t="str">
        <f>'Input - RCAControl (Admin)'!K123</f>
        <v>NULL</v>
      </c>
      <c r="L123" s="123" t="str">
        <f>'Input - RCAControl (Admin)'!L123</f>
        <v>NULL</v>
      </c>
      <c r="M123" s="123" t="str">
        <f>'Input - RCAControl (Admin)'!M123</f>
        <v>NULL</v>
      </c>
      <c r="N123" s="123" t="str">
        <f>'Input - RCAControl (Admin)'!N123</f>
        <v>NULL</v>
      </c>
      <c r="O123" s="123" t="str">
        <f>'Input - RCAControl (Admin)'!O123</f>
        <v>NULL</v>
      </c>
      <c r="P123" s="123" t="str">
        <f>'Input - RCAControl (Admin)'!P123</f>
        <v>NULL</v>
      </c>
      <c r="Q123" s="123" t="str">
        <f>'Input - RCAControl (Admin)'!Q123</f>
        <v>NULL</v>
      </c>
      <c r="R123" s="123" t="str">
        <f>'Input - RCAControl (Admin)'!R123</f>
        <v>NULL</v>
      </c>
      <c r="S123" s="123" t="str">
        <f>'Input - RCAControl (Admin)'!S123</f>
        <v>NULL</v>
      </c>
      <c r="T123" s="123" t="str">
        <f>'Input - RCAControl (Admin)'!T123</f>
        <v>1;1;2;3;3</v>
      </c>
      <c r="U123" s="123" t="str">
        <f>'Input - RCAControl (Admin)'!U123</f>
        <v>NULL</v>
      </c>
      <c r="V123" s="123" t="str">
        <f>'Input - RCAControl (Admin)'!V123</f>
        <v>1;1;2;3;3</v>
      </c>
      <c r="W123" s="123" t="str">
        <f>'Input - RCAControl (Admin)'!W123</f>
        <v>NULL</v>
      </c>
      <c r="X123" s="123" t="str">
        <f>'Input - RCAControl (Admin)'!X123</f>
        <v>NULL</v>
      </c>
      <c r="Y123" s="123" t="str">
        <f>'Input - RCAControl (Admin)'!Y123</f>
        <v>NULL</v>
      </c>
      <c r="Z123" s="123" t="str">
        <f>'Input - RCAControl (Admin)'!Z123</f>
        <v>1;1;2;3;3</v>
      </c>
      <c r="AA123" s="123" t="str">
        <f>'Input - RCAControl (Admin)'!AA123</f>
        <v>1;1;2;3;3</v>
      </c>
      <c r="AB123" s="123" t="str">
        <f>'Input - RCAControl (Admin)'!AB123</f>
        <v>NULL</v>
      </c>
      <c r="AC123" s="123" t="str">
        <f>'Input - RCAControl (Admin)'!AC123</f>
        <v>NULL</v>
      </c>
      <c r="AD123" s="123" t="str">
        <f>'Input - RCAControl (Admin)'!AD123</f>
        <v>NULL</v>
      </c>
      <c r="AE123" s="123" t="str">
        <f>'Input - RCAControl (Admin)'!AE123</f>
        <v>NULL</v>
      </c>
      <c r="AF123" s="123" t="str">
        <f>'Input - RCAControl (Admin)'!AF123</f>
        <v>NULL</v>
      </c>
      <c r="AG123" s="123" t="str">
        <f>'Input - RCAControl (Admin)'!AG123</f>
        <v>1;1;2;3;3</v>
      </c>
      <c r="AH123" s="123" t="str">
        <f>'Input - RCAControl (Admin)'!AH123</f>
        <v>NULL</v>
      </c>
      <c r="AI123" s="123" t="str">
        <f>'Input - RCAControl (Admin)'!AI123</f>
        <v>1;1;2;3;3</v>
      </c>
      <c r="AJ123" s="123" t="str">
        <f>'Input - RCAControl (Admin)'!AJ123</f>
        <v>NULL</v>
      </c>
      <c r="AK123" s="123" t="str">
        <f>'Input - RCAControl (Admin)'!AK123</f>
        <v>NULL</v>
      </c>
      <c r="AL123" s="123" t="str">
        <f>'Input - RCAControl (Admin)'!AL123</f>
        <v>NULL</v>
      </c>
      <c r="AM123" s="123" t="str">
        <f>'Input - RCAControl (Admin)'!AM123</f>
        <v>NULL</v>
      </c>
      <c r="AN123" s="123" t="str">
        <f>'Input - RCAControl (Admin)'!AN123</f>
        <v>NULL</v>
      </c>
      <c r="AO123" s="123" t="str">
        <f>'Input - RCAControl (Admin)'!AO123</f>
        <v>NULL</v>
      </c>
      <c r="AP123" s="123" t="str">
        <f>'Input - RCAControl (Admin)'!AP123</f>
        <v>NULL</v>
      </c>
      <c r="AQ123" s="123" t="str">
        <f>'Input - RCAControl (Admin)'!AQ123</f>
        <v>NULL</v>
      </c>
      <c r="AR123" s="31"/>
      <c r="AS123" s="122" t="e" cm="1">
        <f t="array" ref="AS123">IF(MAX(VALUE(MID(IF(G123:AQ123= I_RCAScoring_NULL_REF,"0;0;0;0;0",G123:AQ123),1+ 2*(C_RCA_RiskScores-1),1)))=0,"No bands",MAX(VALUE(MID(IF(G123:AQ123= I_RCAScoring_NULL_REF,"0;0;0;0;0",G123:AQ123),1+ 2*(C_RCA_RiskScores-1),1))))</f>
        <v>#VALUE!</v>
      </c>
      <c r="AT123" s="122" t="str">
        <f t="shared" si="7"/>
        <v>No band selected</v>
      </c>
      <c r="AU123" s="6"/>
      <c r="AV123" s="38"/>
      <c r="AW123" s="6"/>
      <c r="AX123" s="412"/>
    </row>
    <row r="124" spans="1:50" ht="30" customHeight="1" x14ac:dyDescent="0.35">
      <c r="A124" s="48"/>
      <c r="B124" s="31"/>
      <c r="C124" s="465">
        <f t="shared" si="6"/>
        <v>114</v>
      </c>
      <c r="D124" s="122" t="str" cm="1">
        <f t="array" ref="D124">IF(ISERROR(INDEX(I_LoE_Hierachy_L1Name,_xlfn.XMATCH(E124,I_LoE_Hierachy_L2Name,0))),"",INDEX(I_LoE_Hierachy_L1Name,_xlfn.XMATCH(E124,I_LoE_Hierachy_L2Name,0)))</f>
        <v>Is there evidence that  the delivery management arrangements are suitable for the outputs being delivered?</v>
      </c>
      <c r="E124" s="122" t="str">
        <v xml:space="preserve">For Business Change Management Programmes, is the evidence of a clear documented approach to manage the planned implementation of business change within the organisation(s) in scope.  </v>
      </c>
      <c r="F124" s="31"/>
      <c r="G124" s="123" t="str">
        <f>'Input - RCAControl (Admin)'!G124</f>
        <v>NULL</v>
      </c>
      <c r="H124" s="123" t="str">
        <f>'Input - RCAControl (Admin)'!H124</f>
        <v>NULL</v>
      </c>
      <c r="I124" s="123" t="str">
        <f>'Input - RCAControl (Admin)'!I124</f>
        <v>NULL</v>
      </c>
      <c r="J124" s="123" t="str">
        <f>'Input - RCAControl (Admin)'!J124</f>
        <v>NULL</v>
      </c>
      <c r="K124" s="123" t="str">
        <f>'Input - RCAControl (Admin)'!K124</f>
        <v>NULL</v>
      </c>
      <c r="L124" s="123" t="str">
        <f>'Input - RCAControl (Admin)'!L124</f>
        <v>NULL</v>
      </c>
      <c r="M124" s="123" t="str">
        <f>'Input - RCAControl (Admin)'!M124</f>
        <v>NULL</v>
      </c>
      <c r="N124" s="123" t="str">
        <f>'Input - RCAControl (Admin)'!N124</f>
        <v>NULL</v>
      </c>
      <c r="O124" s="123" t="str">
        <f>'Input - RCAControl (Admin)'!O124</f>
        <v>NULL</v>
      </c>
      <c r="P124" s="123" t="str">
        <f>'Input - RCAControl (Admin)'!P124</f>
        <v>NULL</v>
      </c>
      <c r="Q124" s="123" t="str">
        <f>'Input - RCAControl (Admin)'!Q124</f>
        <v>NULL</v>
      </c>
      <c r="R124" s="123" t="str">
        <f>'Input - RCAControl (Admin)'!R124</f>
        <v>NULL</v>
      </c>
      <c r="S124" s="123" t="str">
        <f>'Input - RCAControl (Admin)'!S124</f>
        <v>NULL</v>
      </c>
      <c r="T124" s="123" t="str">
        <f>'Input - RCAControl (Admin)'!T124</f>
        <v>1;1;2;3;3</v>
      </c>
      <c r="U124" s="123" t="str">
        <f>'Input - RCAControl (Admin)'!U124</f>
        <v>NULL</v>
      </c>
      <c r="V124" s="123" t="str">
        <f>'Input - RCAControl (Admin)'!V124</f>
        <v>NULL</v>
      </c>
      <c r="W124" s="123" t="str">
        <f>'Input - RCAControl (Admin)'!W124</f>
        <v>NULL</v>
      </c>
      <c r="X124" s="123" t="str">
        <f>'Input - RCAControl (Admin)'!X124</f>
        <v>NULL</v>
      </c>
      <c r="Y124" s="123" t="str">
        <f>'Input - RCAControl (Admin)'!Y124</f>
        <v>NULL</v>
      </c>
      <c r="Z124" s="123" t="str">
        <f>'Input - RCAControl (Admin)'!Z124</f>
        <v>1;1;2;3;3</v>
      </c>
      <c r="AA124" s="123" t="str">
        <f>'Input - RCAControl (Admin)'!AA124</f>
        <v>1;1;2;3;3</v>
      </c>
      <c r="AB124" s="123" t="str">
        <f>'Input - RCAControl (Admin)'!AB124</f>
        <v>NULL</v>
      </c>
      <c r="AC124" s="123" t="str">
        <f>'Input - RCAControl (Admin)'!AC124</f>
        <v>NULL</v>
      </c>
      <c r="AD124" s="123" t="str">
        <f>'Input - RCAControl (Admin)'!AD124</f>
        <v>NULL</v>
      </c>
      <c r="AE124" s="123" t="str">
        <f>'Input - RCAControl (Admin)'!AE124</f>
        <v>NULL</v>
      </c>
      <c r="AF124" s="123" t="str">
        <f>'Input - RCAControl (Admin)'!AF124</f>
        <v>NULL</v>
      </c>
      <c r="AG124" s="123" t="str">
        <f>'Input - RCAControl (Admin)'!AG124</f>
        <v>1;1;2;3;3</v>
      </c>
      <c r="AH124" s="123" t="str">
        <f>'Input - RCAControl (Admin)'!AH124</f>
        <v>NULL</v>
      </c>
      <c r="AI124" s="123" t="str">
        <f>'Input - RCAControl (Admin)'!AI124</f>
        <v>1;1;2;3;3</v>
      </c>
      <c r="AJ124" s="123" t="str">
        <f>'Input - RCAControl (Admin)'!AJ124</f>
        <v>NULL</v>
      </c>
      <c r="AK124" s="123" t="str">
        <f>'Input - RCAControl (Admin)'!AK124</f>
        <v>NULL</v>
      </c>
      <c r="AL124" s="123" t="str">
        <f>'Input - RCAControl (Admin)'!AL124</f>
        <v>NULL</v>
      </c>
      <c r="AM124" s="123" t="str">
        <f>'Input - RCAControl (Admin)'!AM124</f>
        <v>NULL</v>
      </c>
      <c r="AN124" s="123" t="str">
        <f>'Input - RCAControl (Admin)'!AN124</f>
        <v>NULL</v>
      </c>
      <c r="AO124" s="123" t="str">
        <f>'Input - RCAControl (Admin)'!AO124</f>
        <v>NULL</v>
      </c>
      <c r="AP124" s="123" t="str">
        <f>'Input - RCAControl (Admin)'!AP124</f>
        <v>NULL</v>
      </c>
      <c r="AQ124" s="123" t="str">
        <f>'Input - RCAControl (Admin)'!AQ124</f>
        <v>NULL</v>
      </c>
      <c r="AR124" s="31"/>
      <c r="AS124" s="122" t="e" cm="1">
        <f t="array" ref="AS124">IF(MAX(VALUE(MID(IF(G124:AQ124= I_RCAScoring_NULL_REF,"0;0;0;0;0",G124:AQ124),1+ 2*(C_RCA_RiskScores-1),1)))=0,"No bands",MAX(VALUE(MID(IF(G124:AQ124= I_RCAScoring_NULL_REF,"0;0;0;0;0",G124:AQ124),1+ 2*(C_RCA_RiskScores-1),1))))</f>
        <v>#VALUE!</v>
      </c>
      <c r="AT124" s="122" t="str">
        <f t="shared" si="7"/>
        <v>No band selected</v>
      </c>
      <c r="AU124" s="6"/>
      <c r="AV124" s="38"/>
      <c r="AW124" s="6"/>
      <c r="AX124" s="412"/>
    </row>
    <row r="125" spans="1:50" ht="30" customHeight="1" x14ac:dyDescent="0.35">
      <c r="A125" s="48"/>
      <c r="B125" s="31"/>
      <c r="C125" s="465">
        <f t="shared" si="6"/>
        <v>115</v>
      </c>
      <c r="D125" s="122" t="str" cm="1">
        <f t="array" ref="D125">IF(ISERROR(INDEX(I_LoE_Hierachy_L1Name,_xlfn.XMATCH(E125,I_LoE_Hierachy_L2Name,0))),"",INDEX(I_LoE_Hierachy_L1Name,_xlfn.XMATCH(E125,I_LoE_Hierachy_L2Name,0)))</f>
        <v>Is there evidence that  the delivery management arrangements are suitable for the outputs being delivered?</v>
      </c>
      <c r="E125" s="122" t="str">
        <v>For programmes/projects with infrastructure elements, is there evidence that Government Soft Landings guidance is being followed and the adoption of the UK Building Information Management (BIM) Framework - ref. JSP850?</v>
      </c>
      <c r="F125" s="31"/>
      <c r="G125" s="123" t="str">
        <f>'Input - RCAControl (Admin)'!G125</f>
        <v>NULL</v>
      </c>
      <c r="H125" s="123" t="str">
        <f>'Input - RCAControl (Admin)'!H125</f>
        <v>NULL</v>
      </c>
      <c r="I125" s="123" t="str">
        <f>'Input - RCAControl (Admin)'!I125</f>
        <v>NULL</v>
      </c>
      <c r="J125" s="123" t="str">
        <f>'Input - RCAControl (Admin)'!J125</f>
        <v>NULL</v>
      </c>
      <c r="K125" s="123" t="str">
        <f>'Input - RCAControl (Admin)'!K125</f>
        <v>NULL</v>
      </c>
      <c r="L125" s="123" t="str">
        <f>'Input - RCAControl (Admin)'!L125</f>
        <v>NULL</v>
      </c>
      <c r="M125" s="123" t="str">
        <f>'Input - RCAControl (Admin)'!M125</f>
        <v>NULL</v>
      </c>
      <c r="N125" s="123" t="str">
        <f>'Input - RCAControl (Admin)'!N125</f>
        <v>NULL</v>
      </c>
      <c r="O125" s="123" t="str">
        <f>'Input - RCAControl (Admin)'!O125</f>
        <v>NULL</v>
      </c>
      <c r="P125" s="123" t="str">
        <f>'Input - RCAControl (Admin)'!P125</f>
        <v>NULL</v>
      </c>
      <c r="Q125" s="123" t="str">
        <f>'Input - RCAControl (Admin)'!Q125</f>
        <v>NULL</v>
      </c>
      <c r="R125" s="123" t="str">
        <f>'Input - RCAControl (Admin)'!R125</f>
        <v>NULL</v>
      </c>
      <c r="S125" s="123" t="str">
        <f>'Input - RCAControl (Admin)'!S125</f>
        <v>NULL</v>
      </c>
      <c r="T125" s="123" t="str">
        <f>'Input - RCAControl (Admin)'!T125</f>
        <v>1;1;2;3;3</v>
      </c>
      <c r="U125" s="123" t="str">
        <f>'Input - RCAControl (Admin)'!U125</f>
        <v>NULL</v>
      </c>
      <c r="V125" s="123" t="str">
        <f>'Input - RCAControl (Admin)'!V125</f>
        <v>NULL</v>
      </c>
      <c r="W125" s="123" t="str">
        <f>'Input - RCAControl (Admin)'!W125</f>
        <v>NULL</v>
      </c>
      <c r="X125" s="123" t="str">
        <f>'Input - RCAControl (Admin)'!X125</f>
        <v>NULL</v>
      </c>
      <c r="Y125" s="123" t="str">
        <f>'Input - RCAControl (Admin)'!Y125</f>
        <v>NULL</v>
      </c>
      <c r="Z125" s="123" t="str">
        <f>'Input - RCAControl (Admin)'!Z125</f>
        <v>1;1;2;3;3</v>
      </c>
      <c r="AA125" s="123" t="str">
        <f>'Input - RCAControl (Admin)'!AA125</f>
        <v>1;1;2;3;3</v>
      </c>
      <c r="AB125" s="123" t="str">
        <f>'Input - RCAControl (Admin)'!AB125</f>
        <v>NULL</v>
      </c>
      <c r="AC125" s="123" t="str">
        <f>'Input - RCAControl (Admin)'!AC125</f>
        <v>NULL</v>
      </c>
      <c r="AD125" s="123" t="str">
        <f>'Input - RCAControl (Admin)'!AD125</f>
        <v>NULL</v>
      </c>
      <c r="AE125" s="123" t="str">
        <f>'Input - RCAControl (Admin)'!AE125</f>
        <v>NULL</v>
      </c>
      <c r="AF125" s="123" t="str">
        <f>'Input - RCAControl (Admin)'!AF125</f>
        <v>NULL</v>
      </c>
      <c r="AG125" s="123" t="str">
        <f>'Input - RCAControl (Admin)'!AG125</f>
        <v>1;1;2;3;3</v>
      </c>
      <c r="AH125" s="123" t="str">
        <f>'Input - RCAControl (Admin)'!AH125</f>
        <v>NULL</v>
      </c>
      <c r="AI125" s="123" t="str">
        <f>'Input - RCAControl (Admin)'!AI125</f>
        <v>1;1;2;3;3</v>
      </c>
      <c r="AJ125" s="123" t="str">
        <f>'Input - RCAControl (Admin)'!AJ125</f>
        <v>NULL</v>
      </c>
      <c r="AK125" s="123" t="str">
        <f>'Input - RCAControl (Admin)'!AK125</f>
        <v>NULL</v>
      </c>
      <c r="AL125" s="123" t="str">
        <f>'Input - RCAControl (Admin)'!AL125</f>
        <v>NULL</v>
      </c>
      <c r="AM125" s="123" t="str">
        <f>'Input - RCAControl (Admin)'!AM125</f>
        <v>NULL</v>
      </c>
      <c r="AN125" s="123" t="str">
        <f>'Input - RCAControl (Admin)'!AN125</f>
        <v>NULL</v>
      </c>
      <c r="AO125" s="123" t="str">
        <f>'Input - RCAControl (Admin)'!AO125</f>
        <v>NULL</v>
      </c>
      <c r="AP125" s="123" t="str">
        <f>'Input - RCAControl (Admin)'!AP125</f>
        <v>NULL</v>
      </c>
      <c r="AQ125" s="123" t="str">
        <f>'Input - RCAControl (Admin)'!AQ125</f>
        <v>NULL</v>
      </c>
      <c r="AR125" s="31"/>
      <c r="AS125" s="122" t="e" cm="1">
        <f t="array" ref="AS125">IF(MAX(VALUE(MID(IF(G125:AQ125= I_RCAScoring_NULL_REF,"0;0;0;0;0",G125:AQ125),1+ 2*(C_RCA_RiskScores-1),1)))=0,"No bands",MAX(VALUE(MID(IF(G125:AQ125= I_RCAScoring_NULL_REF,"0;0;0;0;0",G125:AQ125),1+ 2*(C_RCA_RiskScores-1),1))))</f>
        <v>#VALUE!</v>
      </c>
      <c r="AT125" s="122" t="str">
        <f t="shared" si="7"/>
        <v>No band selected</v>
      </c>
      <c r="AU125" s="6"/>
      <c r="AV125" s="38"/>
      <c r="AW125" s="6"/>
      <c r="AX125" s="412"/>
    </row>
    <row r="126" spans="1:50" ht="30" customHeight="1" x14ac:dyDescent="0.35">
      <c r="A126" s="48"/>
      <c r="B126" s="31"/>
      <c r="C126" s="465">
        <f t="shared" si="6"/>
        <v>116</v>
      </c>
      <c r="D126" s="122" t="str" cm="1">
        <f t="array" ref="D126">IF(ISERROR(INDEX(I_LoE_Hierachy_L1Name,_xlfn.XMATCH(E126,I_LoE_Hierachy_L2Name,0))),"",INDEX(I_LoE_Hierachy_L1Name,_xlfn.XMATCH(E126,I_LoE_Hierachy_L2Name,0)))</f>
        <v>Is there evidence that a suitable Risk, Issues and Opportunity management regime is in place?</v>
      </c>
      <c r="E126" s="122" t="str">
        <v xml:space="preserve">Is there evidence that a suitable Risk, Issues and Opportunities management approach (i.e. management plans / governance processes) defined for the programme? </v>
      </c>
      <c r="F126" s="31"/>
      <c r="G126" s="123" t="str">
        <f>'Input - RCAControl (Admin)'!G126</f>
        <v>NULL</v>
      </c>
      <c r="H126" s="123" t="str">
        <f>'Input - RCAControl (Admin)'!H126</f>
        <v>NULL</v>
      </c>
      <c r="I126" s="123" t="str">
        <f>'Input - RCAControl (Admin)'!I126</f>
        <v>NULL</v>
      </c>
      <c r="J126" s="123" t="str">
        <f>'Input - RCAControl (Admin)'!J126</f>
        <v>NULL</v>
      </c>
      <c r="K126" s="123" t="str">
        <f>'Input - RCAControl (Admin)'!K126</f>
        <v>NULL</v>
      </c>
      <c r="L126" s="123" t="str">
        <f>'Input - RCAControl (Admin)'!L126</f>
        <v>NULL</v>
      </c>
      <c r="M126" s="123" t="str">
        <f>'Input - RCAControl (Admin)'!M126</f>
        <v>NULL</v>
      </c>
      <c r="N126" s="123" t="str">
        <f>'Input - RCAControl (Admin)'!N126</f>
        <v>NULL</v>
      </c>
      <c r="O126" s="123" t="str">
        <f>'Input - RCAControl (Admin)'!O126</f>
        <v>NULL</v>
      </c>
      <c r="P126" s="123" t="str">
        <f>'Input - RCAControl (Admin)'!P126</f>
        <v>NULL</v>
      </c>
      <c r="Q126" s="123" t="str">
        <f>'Input - RCAControl (Admin)'!Q126</f>
        <v>NULL</v>
      </c>
      <c r="R126" s="123" t="str">
        <f>'Input - RCAControl (Admin)'!R126</f>
        <v>NULL</v>
      </c>
      <c r="S126" s="123" t="str">
        <f>'Input - RCAControl (Admin)'!S126</f>
        <v>NULL</v>
      </c>
      <c r="T126" s="123" t="str">
        <f>'Input - RCAControl (Admin)'!T126</f>
        <v>NULL</v>
      </c>
      <c r="U126" s="123" t="str">
        <f>'Input - RCAControl (Admin)'!U126</f>
        <v>NULL</v>
      </c>
      <c r="V126" s="123" t="str">
        <f>'Input - RCAControl (Admin)'!V126</f>
        <v>NULL</v>
      </c>
      <c r="W126" s="123" t="str">
        <f>'Input - RCAControl (Admin)'!W126</f>
        <v>NULL</v>
      </c>
      <c r="X126" s="123" t="str">
        <f>'Input - RCAControl (Admin)'!X126</f>
        <v>1;1;2;3;3</v>
      </c>
      <c r="Y126" s="123" t="str">
        <f>'Input - RCAControl (Admin)'!Y126</f>
        <v>NULL</v>
      </c>
      <c r="Z126" s="123" t="str">
        <f>'Input - RCAControl (Admin)'!Z126</f>
        <v>NULL</v>
      </c>
      <c r="AA126" s="123" t="str">
        <f>'Input - RCAControl (Admin)'!AA126</f>
        <v>NULL</v>
      </c>
      <c r="AB126" s="123" t="str">
        <f>'Input - RCAControl (Admin)'!AB126</f>
        <v>NULL</v>
      </c>
      <c r="AC126" s="123" t="str">
        <f>'Input - RCAControl (Admin)'!AC126</f>
        <v>NULL</v>
      </c>
      <c r="AD126" s="123" t="str">
        <f>'Input - RCAControl (Admin)'!AD126</f>
        <v>NULL</v>
      </c>
      <c r="AE126" s="123" t="str">
        <f>'Input - RCAControl (Admin)'!AE126</f>
        <v>NULL</v>
      </c>
      <c r="AF126" s="123" t="str">
        <f>'Input - RCAControl (Admin)'!AF126</f>
        <v>NULL</v>
      </c>
      <c r="AG126" s="123" t="str">
        <f>'Input - RCAControl (Admin)'!AG126</f>
        <v>NULL</v>
      </c>
      <c r="AH126" s="123" t="str">
        <f>'Input - RCAControl (Admin)'!AH126</f>
        <v>NULL</v>
      </c>
      <c r="AI126" s="123" t="str">
        <f>'Input - RCAControl (Admin)'!AI126</f>
        <v>NULL</v>
      </c>
      <c r="AJ126" s="123" t="str">
        <f>'Input - RCAControl (Admin)'!AJ126</f>
        <v>NULL</v>
      </c>
      <c r="AK126" s="123" t="str">
        <f>'Input - RCAControl (Admin)'!AK126</f>
        <v>NULL</v>
      </c>
      <c r="AL126" s="123" t="str">
        <f>'Input - RCAControl (Admin)'!AL126</f>
        <v>NULL</v>
      </c>
      <c r="AM126" s="123" t="str">
        <f>'Input - RCAControl (Admin)'!AM126</f>
        <v>NULL</v>
      </c>
      <c r="AN126" s="123" t="str">
        <f>'Input - RCAControl (Admin)'!AN126</f>
        <v>NULL</v>
      </c>
      <c r="AO126" s="123" t="str">
        <f>'Input - RCAControl (Admin)'!AO126</f>
        <v>NULL</v>
      </c>
      <c r="AP126" s="123" t="str">
        <f>'Input - RCAControl (Admin)'!AP126</f>
        <v>NULL</v>
      </c>
      <c r="AQ126" s="123" t="str">
        <f>'Input - RCAControl (Admin)'!AQ126</f>
        <v>NULL</v>
      </c>
      <c r="AR126" s="31"/>
      <c r="AS126" s="122" t="e" cm="1">
        <f t="array" ref="AS126">IF(MAX(VALUE(MID(IF(G126:AQ126= I_RCAScoring_NULL_REF,"0;0;0;0;0",G126:AQ126),1+ 2*(C_RCA_RiskScores-1),1)))=0,"No bands",MAX(VALUE(MID(IF(G126:AQ126= I_RCAScoring_NULL_REF,"0;0;0;0;0",G126:AQ126),1+ 2*(C_RCA_RiskScores-1),1))))</f>
        <v>#VALUE!</v>
      </c>
      <c r="AT126" s="122" t="str">
        <f t="shared" si="7"/>
        <v>No band selected</v>
      </c>
      <c r="AU126" s="6"/>
      <c r="AV126" s="38"/>
      <c r="AW126" s="6"/>
      <c r="AX126" s="412"/>
    </row>
    <row r="127" spans="1:50" ht="30" customHeight="1" x14ac:dyDescent="0.35">
      <c r="A127" s="48"/>
      <c r="B127" s="31"/>
      <c r="C127" s="465">
        <f t="shared" si="6"/>
        <v>117</v>
      </c>
      <c r="D127" s="122" t="str" cm="1">
        <f t="array" ref="D127">IF(ISERROR(INDEX(I_LoE_Hierachy_L1Name,_xlfn.XMATCH(E127,I_LoE_Hierachy_L2Name,0))),"",INDEX(I_LoE_Hierachy_L1Name,_xlfn.XMATCH(E127,I_LoE_Hierachy_L2Name,0)))</f>
        <v>Is there evidence that a suitable Risk, Issues and Opportunity management regime is in place?</v>
      </c>
      <c r="E127" s="122" t="str">
        <v>Is there suitable evidence that all relevant Risks, Issues and Opportunities have been appropriately quantified, owned and are being actively managed?</v>
      </c>
      <c r="F127" s="31"/>
      <c r="G127" s="123" t="str">
        <f>'Input - RCAControl (Admin)'!G127</f>
        <v>NULL</v>
      </c>
      <c r="H127" s="123" t="str">
        <f>'Input - RCAControl (Admin)'!H127</f>
        <v>NULL</v>
      </c>
      <c r="I127" s="123" t="str">
        <f>'Input - RCAControl (Admin)'!I127</f>
        <v>NULL</v>
      </c>
      <c r="J127" s="123" t="str">
        <f>'Input - RCAControl (Admin)'!J127</f>
        <v>NULL</v>
      </c>
      <c r="K127" s="123" t="str">
        <f>'Input - RCAControl (Admin)'!K127</f>
        <v>NULL</v>
      </c>
      <c r="L127" s="123" t="str">
        <f>'Input - RCAControl (Admin)'!L127</f>
        <v>NULL</v>
      </c>
      <c r="M127" s="123" t="str">
        <f>'Input - RCAControl (Admin)'!M127</f>
        <v>NULL</v>
      </c>
      <c r="N127" s="123" t="str">
        <f>'Input - RCAControl (Admin)'!N127</f>
        <v>NULL</v>
      </c>
      <c r="O127" s="123" t="str">
        <f>'Input - RCAControl (Admin)'!O127</f>
        <v>NULL</v>
      </c>
      <c r="P127" s="123" t="str">
        <f>'Input - RCAControl (Admin)'!P127</f>
        <v>NULL</v>
      </c>
      <c r="Q127" s="123" t="str">
        <f>'Input - RCAControl (Admin)'!Q127</f>
        <v>NULL</v>
      </c>
      <c r="R127" s="123" t="str">
        <f>'Input - RCAControl (Admin)'!R127</f>
        <v>NULL</v>
      </c>
      <c r="S127" s="123" t="str">
        <f>'Input - RCAControl (Admin)'!S127</f>
        <v>NULL</v>
      </c>
      <c r="T127" s="123" t="str">
        <f>'Input - RCAControl (Admin)'!T127</f>
        <v>NULL</v>
      </c>
      <c r="U127" s="123" t="str">
        <f>'Input - RCAControl (Admin)'!U127</f>
        <v>NULL</v>
      </c>
      <c r="V127" s="123" t="str">
        <f>'Input - RCAControl (Admin)'!V127</f>
        <v>NULL</v>
      </c>
      <c r="W127" s="123" t="str">
        <f>'Input - RCAControl (Admin)'!W127</f>
        <v>NULL</v>
      </c>
      <c r="X127" s="123" t="str">
        <f>'Input - RCAControl (Admin)'!X127</f>
        <v>1;1;2;3;3</v>
      </c>
      <c r="Y127" s="123" t="str">
        <f>'Input - RCAControl (Admin)'!Y127</f>
        <v>NULL</v>
      </c>
      <c r="Z127" s="123" t="str">
        <f>'Input - RCAControl (Admin)'!Z127</f>
        <v>NULL</v>
      </c>
      <c r="AA127" s="123" t="str">
        <f>'Input - RCAControl (Admin)'!AA127</f>
        <v>NULL</v>
      </c>
      <c r="AB127" s="123" t="str">
        <f>'Input - RCAControl (Admin)'!AB127</f>
        <v>NULL</v>
      </c>
      <c r="AC127" s="123" t="str">
        <f>'Input - RCAControl (Admin)'!AC127</f>
        <v>NULL</v>
      </c>
      <c r="AD127" s="123" t="str">
        <f>'Input - RCAControl (Admin)'!AD127</f>
        <v>NULL</v>
      </c>
      <c r="AE127" s="123" t="str">
        <f>'Input - RCAControl (Admin)'!AE127</f>
        <v>NULL</v>
      </c>
      <c r="AF127" s="123" t="str">
        <f>'Input - RCAControl (Admin)'!AF127</f>
        <v>NULL</v>
      </c>
      <c r="AG127" s="123" t="str">
        <f>'Input - RCAControl (Admin)'!AG127</f>
        <v>NULL</v>
      </c>
      <c r="AH127" s="123" t="str">
        <f>'Input - RCAControl (Admin)'!AH127</f>
        <v>NULL</v>
      </c>
      <c r="AI127" s="123" t="str">
        <f>'Input - RCAControl (Admin)'!AI127</f>
        <v>NULL</v>
      </c>
      <c r="AJ127" s="123" t="str">
        <f>'Input - RCAControl (Admin)'!AJ127</f>
        <v>NULL</v>
      </c>
      <c r="AK127" s="123" t="str">
        <f>'Input - RCAControl (Admin)'!AK127</f>
        <v>NULL</v>
      </c>
      <c r="AL127" s="123" t="str">
        <f>'Input - RCAControl (Admin)'!AL127</f>
        <v>NULL</v>
      </c>
      <c r="AM127" s="123" t="str">
        <f>'Input - RCAControl (Admin)'!AM127</f>
        <v>NULL</v>
      </c>
      <c r="AN127" s="123" t="str">
        <f>'Input - RCAControl (Admin)'!AN127</f>
        <v>NULL</v>
      </c>
      <c r="AO127" s="123" t="str">
        <f>'Input - RCAControl (Admin)'!AO127</f>
        <v>NULL</v>
      </c>
      <c r="AP127" s="123" t="str">
        <f>'Input - RCAControl (Admin)'!AP127</f>
        <v>NULL</v>
      </c>
      <c r="AQ127" s="123" t="str">
        <f>'Input - RCAControl (Admin)'!AQ127</f>
        <v>NULL</v>
      </c>
      <c r="AR127" s="31"/>
      <c r="AS127" s="122" t="e" cm="1">
        <f t="array" ref="AS127">IF(MAX(VALUE(MID(IF(G127:AQ127= I_RCAScoring_NULL_REF,"0;0;0;0;0",G127:AQ127),1+ 2*(C_RCA_RiskScores-1),1)))=0,"No bands",MAX(VALUE(MID(IF(G127:AQ127= I_RCAScoring_NULL_REF,"0;0;0;0;0",G127:AQ127),1+ 2*(C_RCA_RiskScores-1),1))))</f>
        <v>#VALUE!</v>
      </c>
      <c r="AT127" s="122" t="str">
        <f t="shared" si="7"/>
        <v>No band selected</v>
      </c>
      <c r="AU127" s="6"/>
      <c r="AV127" s="38"/>
      <c r="AW127" s="6"/>
      <c r="AX127" s="412"/>
    </row>
    <row r="128" spans="1:50" ht="30" customHeight="1" x14ac:dyDescent="0.35">
      <c r="A128" s="48"/>
      <c r="B128" s="31"/>
      <c r="C128" s="465">
        <f t="shared" si="6"/>
        <v>118</v>
      </c>
      <c r="D128" s="122" t="str" cm="1">
        <f t="array" ref="D128">IF(ISERROR(INDEX(I_LoE_Hierachy_L1Name,_xlfn.XMATCH(E128,I_LoE_Hierachy_L2Name,0))),"",INDEX(I_LoE_Hierachy_L1Name,_xlfn.XMATCH(E128,I_LoE_Hierachy_L2Name,0)))</f>
        <v>Is there evidence that a suitable Risk, Issues and Opportunity management regime is in place?</v>
      </c>
      <c r="E128" s="122" t="str">
        <v xml:space="preserve">Is there evidence that overall risk is suitably understood for the phase of the programme and that the SRO, or equivalent, is content with the level of military/business capability, cost and time risk exposure within the programme (risk 'appetite')? </v>
      </c>
      <c r="F128" s="31"/>
      <c r="G128" s="123" t="str">
        <f>'Input - RCAControl (Admin)'!G128</f>
        <v>NULL</v>
      </c>
      <c r="H128" s="123" t="str">
        <f>'Input - RCAControl (Admin)'!H128</f>
        <v>NULL</v>
      </c>
      <c r="I128" s="123" t="str">
        <f>'Input - RCAControl (Admin)'!I128</f>
        <v>NULL</v>
      </c>
      <c r="J128" s="123" t="str">
        <f>'Input - RCAControl (Admin)'!J128</f>
        <v>NULL</v>
      </c>
      <c r="K128" s="123" t="str">
        <f>'Input - RCAControl (Admin)'!K128</f>
        <v>NULL</v>
      </c>
      <c r="L128" s="123" t="str">
        <f>'Input - RCAControl (Admin)'!L128</f>
        <v>NULL</v>
      </c>
      <c r="M128" s="123" t="str">
        <f>'Input - RCAControl (Admin)'!M128</f>
        <v>NULL</v>
      </c>
      <c r="N128" s="123" t="str">
        <f>'Input - RCAControl (Admin)'!N128</f>
        <v>NULL</v>
      </c>
      <c r="O128" s="123" t="str">
        <f>'Input - RCAControl (Admin)'!O128</f>
        <v>NULL</v>
      </c>
      <c r="P128" s="123" t="str">
        <f>'Input - RCAControl (Admin)'!P128</f>
        <v>NULL</v>
      </c>
      <c r="Q128" s="123" t="str">
        <f>'Input - RCAControl (Admin)'!Q128</f>
        <v>NULL</v>
      </c>
      <c r="R128" s="123" t="str">
        <f>'Input - RCAControl (Admin)'!R128</f>
        <v>NULL</v>
      </c>
      <c r="S128" s="123" t="str">
        <f>'Input - RCAControl (Admin)'!S128</f>
        <v>NULL</v>
      </c>
      <c r="T128" s="123" t="str">
        <f>'Input - RCAControl (Admin)'!T128</f>
        <v>NULL</v>
      </c>
      <c r="U128" s="123" t="str">
        <f>'Input - RCAControl (Admin)'!U128</f>
        <v>NULL</v>
      </c>
      <c r="V128" s="123" t="str">
        <f>'Input - RCAControl (Admin)'!V128</f>
        <v>NULL</v>
      </c>
      <c r="W128" s="123" t="str">
        <f>'Input - RCAControl (Admin)'!W128</f>
        <v>NULL</v>
      </c>
      <c r="X128" s="123" t="str">
        <f>'Input - RCAControl (Admin)'!X128</f>
        <v>1;1;2;3;3</v>
      </c>
      <c r="Y128" s="123" t="str">
        <f>'Input - RCAControl (Admin)'!Y128</f>
        <v>NULL</v>
      </c>
      <c r="Z128" s="123" t="str">
        <f>'Input - RCAControl (Admin)'!Z128</f>
        <v>NULL</v>
      </c>
      <c r="AA128" s="123" t="str">
        <f>'Input - RCAControl (Admin)'!AA128</f>
        <v>NULL</v>
      </c>
      <c r="AB128" s="123" t="str">
        <f>'Input - RCAControl (Admin)'!AB128</f>
        <v>NULL</v>
      </c>
      <c r="AC128" s="123" t="str">
        <f>'Input - RCAControl (Admin)'!AC128</f>
        <v>NULL</v>
      </c>
      <c r="AD128" s="123" t="str">
        <f>'Input - RCAControl (Admin)'!AD128</f>
        <v>NULL</v>
      </c>
      <c r="AE128" s="123" t="str">
        <f>'Input - RCAControl (Admin)'!AE128</f>
        <v>NULL</v>
      </c>
      <c r="AF128" s="123" t="str">
        <f>'Input - RCAControl (Admin)'!AF128</f>
        <v>NULL</v>
      </c>
      <c r="AG128" s="123" t="str">
        <f>'Input - RCAControl (Admin)'!AG128</f>
        <v>NULL</v>
      </c>
      <c r="AH128" s="123" t="str">
        <f>'Input - RCAControl (Admin)'!AH128</f>
        <v>NULL</v>
      </c>
      <c r="AI128" s="123" t="str">
        <f>'Input - RCAControl (Admin)'!AI128</f>
        <v>NULL</v>
      </c>
      <c r="AJ128" s="123" t="str">
        <f>'Input - RCAControl (Admin)'!AJ128</f>
        <v>NULL</v>
      </c>
      <c r="AK128" s="123" t="str">
        <f>'Input - RCAControl (Admin)'!AK128</f>
        <v>NULL</v>
      </c>
      <c r="AL128" s="123" t="str">
        <f>'Input - RCAControl (Admin)'!AL128</f>
        <v>NULL</v>
      </c>
      <c r="AM128" s="123" t="str">
        <f>'Input - RCAControl (Admin)'!AM128</f>
        <v>NULL</v>
      </c>
      <c r="AN128" s="123" t="str">
        <f>'Input - RCAControl (Admin)'!AN128</f>
        <v>NULL</v>
      </c>
      <c r="AO128" s="123" t="str">
        <f>'Input - RCAControl (Admin)'!AO128</f>
        <v>NULL</v>
      </c>
      <c r="AP128" s="123" t="str">
        <f>'Input - RCAControl (Admin)'!AP128</f>
        <v>NULL</v>
      </c>
      <c r="AQ128" s="123" t="str">
        <f>'Input - RCAControl (Admin)'!AQ128</f>
        <v>NULL</v>
      </c>
      <c r="AR128" s="31"/>
      <c r="AS128" s="122" t="e" cm="1">
        <f t="array" ref="AS128">IF(MAX(VALUE(MID(IF(G128:AQ128= I_RCAScoring_NULL_REF,"0;0;0;0;0",G128:AQ128),1+ 2*(C_RCA_RiskScores-1),1)))=0,"No bands",MAX(VALUE(MID(IF(G128:AQ128= I_RCAScoring_NULL_REF,"0;0;0;0;0",G128:AQ128),1+ 2*(C_RCA_RiskScores-1),1))))</f>
        <v>#VALUE!</v>
      </c>
      <c r="AT128" s="122" t="str">
        <f t="shared" si="7"/>
        <v>No band selected</v>
      </c>
      <c r="AU128" s="6"/>
      <c r="AV128" s="38"/>
      <c r="AW128" s="6"/>
      <c r="AX128" s="412"/>
    </row>
    <row r="129" spans="1:50" ht="30" customHeight="1" x14ac:dyDescent="0.35">
      <c r="A129" s="48"/>
      <c r="B129" s="31"/>
      <c r="C129" s="465">
        <f t="shared" si="6"/>
        <v>119</v>
      </c>
      <c r="D129" s="122" t="str" cm="1">
        <f t="array" ref="D129">IF(ISERROR(INDEX(I_LoE_Hierachy_L1Name,_xlfn.XMATCH(E129,I_LoE_Hierachy_L2Name,0))),"",INDEX(I_LoE_Hierachy_L1Name,_xlfn.XMATCH(E129,I_LoE_Hierachy_L2Name,0)))</f>
        <v>Is there evidence of suitably mature Sustainability management?</v>
      </c>
      <c r="E129" s="122" t="str">
        <v>Is there evidence of an appropriately mature sustainability management plan / project sustainability strategy, commensurate with the stage of the project?</v>
      </c>
      <c r="F129" s="31"/>
      <c r="G129" s="123" t="str">
        <f>'Input - RCAControl (Admin)'!G129</f>
        <v>NULL</v>
      </c>
      <c r="H129" s="123" t="str">
        <f>'Input - RCAControl (Admin)'!H129</f>
        <v>NULL</v>
      </c>
      <c r="I129" s="123" t="str">
        <f>'Input - RCAControl (Admin)'!I129</f>
        <v>NULL</v>
      </c>
      <c r="J129" s="123" t="str">
        <f>'Input - RCAControl (Admin)'!J129</f>
        <v>NULL</v>
      </c>
      <c r="K129" s="123" t="str">
        <f>'Input - RCAControl (Admin)'!K129</f>
        <v>NULL</v>
      </c>
      <c r="L129" s="123" t="str">
        <f>'Input - RCAControl (Admin)'!L129</f>
        <v>NULL</v>
      </c>
      <c r="M129" s="123" t="str">
        <f>'Input - RCAControl (Admin)'!M129</f>
        <v>1;1;2;3;3</v>
      </c>
      <c r="N129" s="123" t="str">
        <f>'Input - RCAControl (Admin)'!N129</f>
        <v>1;1;2;3;3</v>
      </c>
      <c r="O129" s="123" t="str">
        <f>'Input - RCAControl (Admin)'!O129</f>
        <v>NULL</v>
      </c>
      <c r="P129" s="123" t="str">
        <f>'Input - RCAControl (Admin)'!P129</f>
        <v>NULL</v>
      </c>
      <c r="Q129" s="123" t="str">
        <f>'Input - RCAControl (Admin)'!Q129</f>
        <v>NULL</v>
      </c>
      <c r="R129" s="123" t="str">
        <f>'Input - RCAControl (Admin)'!R129</f>
        <v>NULL</v>
      </c>
      <c r="S129" s="123" t="str">
        <f>'Input - RCAControl (Admin)'!S129</f>
        <v>NULL</v>
      </c>
      <c r="T129" s="123" t="str">
        <f>'Input - RCAControl (Admin)'!T129</f>
        <v>NULL</v>
      </c>
      <c r="U129" s="123" t="str">
        <f>'Input - RCAControl (Admin)'!U129</f>
        <v>NULL</v>
      </c>
      <c r="V129" s="123" t="str">
        <f>'Input - RCAControl (Admin)'!V129</f>
        <v>NULL</v>
      </c>
      <c r="W129" s="123" t="str">
        <f>'Input - RCAControl (Admin)'!W129</f>
        <v>NULL</v>
      </c>
      <c r="X129" s="123" t="str">
        <f>'Input - RCAControl (Admin)'!X129</f>
        <v>NULL</v>
      </c>
      <c r="Y129" s="123" t="str">
        <f>'Input - RCAControl (Admin)'!Y129</f>
        <v>NULL</v>
      </c>
      <c r="Z129" s="123" t="str">
        <f>'Input - RCAControl (Admin)'!Z129</f>
        <v>NULL</v>
      </c>
      <c r="AA129" s="123" t="str">
        <f>'Input - RCAControl (Admin)'!AA129</f>
        <v>NULL</v>
      </c>
      <c r="AB129" s="123" t="str">
        <f>'Input - RCAControl (Admin)'!AB129</f>
        <v>NULL</v>
      </c>
      <c r="AC129" s="123" t="str">
        <f>'Input - RCAControl (Admin)'!AC129</f>
        <v>NULL</v>
      </c>
      <c r="AD129" s="123" t="str">
        <f>'Input - RCAControl (Admin)'!AD129</f>
        <v>NULL</v>
      </c>
      <c r="AE129" s="123" t="str">
        <f>'Input - RCAControl (Admin)'!AE129</f>
        <v>NULL</v>
      </c>
      <c r="AF129" s="123" t="str">
        <f>'Input - RCAControl (Admin)'!AF129</f>
        <v>NULL</v>
      </c>
      <c r="AG129" s="123" t="str">
        <f>'Input - RCAControl (Admin)'!AG129</f>
        <v>NULL</v>
      </c>
      <c r="AH129" s="123" t="str">
        <f>'Input - RCAControl (Admin)'!AH129</f>
        <v>NULL</v>
      </c>
      <c r="AI129" s="123" t="str">
        <f>'Input - RCAControl (Admin)'!AI129</f>
        <v>NULL</v>
      </c>
      <c r="AJ129" s="123" t="str">
        <f>'Input - RCAControl (Admin)'!AJ129</f>
        <v>NULL</v>
      </c>
      <c r="AK129" s="123" t="str">
        <f>'Input - RCAControl (Admin)'!AK129</f>
        <v>NULL</v>
      </c>
      <c r="AL129" s="123" t="str">
        <f>'Input - RCAControl (Admin)'!AL129</f>
        <v>NULL</v>
      </c>
      <c r="AM129" s="123" t="str">
        <f>'Input - RCAControl (Admin)'!AM129</f>
        <v>NULL</v>
      </c>
      <c r="AN129" s="123" t="str">
        <f>'Input - RCAControl (Admin)'!AN129</f>
        <v>NULL</v>
      </c>
      <c r="AO129" s="123" t="str">
        <f>'Input - RCAControl (Admin)'!AO129</f>
        <v>NULL</v>
      </c>
      <c r="AP129" s="123" t="str">
        <f>'Input - RCAControl (Admin)'!AP129</f>
        <v>NULL</v>
      </c>
      <c r="AQ129" s="123" t="str">
        <f>'Input - RCAControl (Admin)'!AQ129</f>
        <v>NULL</v>
      </c>
      <c r="AR129" s="31"/>
      <c r="AS129" s="122" t="e" cm="1">
        <f t="array" ref="AS129">IF(MAX(VALUE(MID(IF(G129:AQ129= I_RCAScoring_NULL_REF,"0;0;0;0;0",G129:AQ129),1+ 2*(C_RCA_RiskScores-1),1)))=0,"No bands",MAX(VALUE(MID(IF(G129:AQ129= I_RCAScoring_NULL_REF,"0;0;0;0;0",G129:AQ129),1+ 2*(C_RCA_RiskScores-1),1))))</f>
        <v>#VALUE!</v>
      </c>
      <c r="AT129" s="122" t="str">
        <f t="shared" si="7"/>
        <v>No band selected</v>
      </c>
      <c r="AU129" s="6"/>
      <c r="AV129" s="38"/>
      <c r="AW129" s="6"/>
      <c r="AX129" s="412"/>
    </row>
    <row r="130" spans="1:50" ht="30" customHeight="1" x14ac:dyDescent="0.35">
      <c r="A130" s="48"/>
      <c r="B130" s="31"/>
      <c r="C130" s="465">
        <f t="shared" si="6"/>
        <v>120</v>
      </c>
      <c r="D130" s="122" t="str" cm="1">
        <f t="array" ref="D130">IF(ISERROR(INDEX(I_LoE_Hierachy_L1Name,_xlfn.XMATCH(E130,I_LoE_Hierachy_L2Name,0))),"",INDEX(I_LoE_Hierachy_L1Name,_xlfn.XMATCH(E130,I_LoE_Hierachy_L2Name,0)))</f>
        <v>Is there evidence of suitably mature Sustainability management?</v>
      </c>
      <c r="E130" s="122" t="str">
        <v>Is there evidence of an appropriate environmental management approach being followed?</v>
      </c>
      <c r="F130" s="31"/>
      <c r="G130" s="123" t="str">
        <f>'Input - RCAControl (Admin)'!G130</f>
        <v>NULL</v>
      </c>
      <c r="H130" s="123" t="str">
        <f>'Input - RCAControl (Admin)'!H130</f>
        <v>NULL</v>
      </c>
      <c r="I130" s="123" t="str">
        <f>'Input - RCAControl (Admin)'!I130</f>
        <v>NULL</v>
      </c>
      <c r="J130" s="123" t="str">
        <f>'Input - RCAControl (Admin)'!J130</f>
        <v>NULL</v>
      </c>
      <c r="K130" s="123" t="str">
        <f>'Input - RCAControl (Admin)'!K130</f>
        <v>NULL</v>
      </c>
      <c r="L130" s="123" t="str">
        <f>'Input - RCAControl (Admin)'!L130</f>
        <v>NULL</v>
      </c>
      <c r="M130" s="123" t="str">
        <f>'Input - RCAControl (Admin)'!M130</f>
        <v>1;1;2;3;3</v>
      </c>
      <c r="N130" s="123" t="str">
        <f>'Input - RCAControl (Admin)'!N130</f>
        <v>1;1;2;3;3</v>
      </c>
      <c r="O130" s="123" t="str">
        <f>'Input - RCAControl (Admin)'!O130</f>
        <v>NULL</v>
      </c>
      <c r="P130" s="123" t="str">
        <f>'Input - RCAControl (Admin)'!P130</f>
        <v>NULL</v>
      </c>
      <c r="Q130" s="123" t="str">
        <f>'Input - RCAControl (Admin)'!Q130</f>
        <v>NULL</v>
      </c>
      <c r="R130" s="123" t="str">
        <f>'Input - RCAControl (Admin)'!R130</f>
        <v>NULL</v>
      </c>
      <c r="S130" s="123" t="str">
        <f>'Input - RCAControl (Admin)'!S130</f>
        <v>NULL</v>
      </c>
      <c r="T130" s="123" t="str">
        <f>'Input - RCAControl (Admin)'!T130</f>
        <v>NULL</v>
      </c>
      <c r="U130" s="123" t="str">
        <f>'Input - RCAControl (Admin)'!U130</f>
        <v>NULL</v>
      </c>
      <c r="V130" s="123" t="str">
        <f>'Input - RCAControl (Admin)'!V130</f>
        <v>NULL</v>
      </c>
      <c r="W130" s="123" t="str">
        <f>'Input - RCAControl (Admin)'!W130</f>
        <v>NULL</v>
      </c>
      <c r="X130" s="123" t="str">
        <f>'Input - RCAControl (Admin)'!X130</f>
        <v>NULL</v>
      </c>
      <c r="Y130" s="123" t="str">
        <f>'Input - RCAControl (Admin)'!Y130</f>
        <v>NULL</v>
      </c>
      <c r="Z130" s="123" t="str">
        <f>'Input - RCAControl (Admin)'!Z130</f>
        <v>NULL</v>
      </c>
      <c r="AA130" s="123" t="str">
        <f>'Input - RCAControl (Admin)'!AA130</f>
        <v>NULL</v>
      </c>
      <c r="AB130" s="123" t="str">
        <f>'Input - RCAControl (Admin)'!AB130</f>
        <v>NULL</v>
      </c>
      <c r="AC130" s="123" t="str">
        <f>'Input - RCAControl (Admin)'!AC130</f>
        <v>NULL</v>
      </c>
      <c r="AD130" s="123" t="str">
        <f>'Input - RCAControl (Admin)'!AD130</f>
        <v>NULL</v>
      </c>
      <c r="AE130" s="123" t="str">
        <f>'Input - RCAControl (Admin)'!AE130</f>
        <v>NULL</v>
      </c>
      <c r="AF130" s="123" t="str">
        <f>'Input - RCAControl (Admin)'!AF130</f>
        <v>NULL</v>
      </c>
      <c r="AG130" s="123" t="str">
        <f>'Input - RCAControl (Admin)'!AG130</f>
        <v>NULL</v>
      </c>
      <c r="AH130" s="123" t="str">
        <f>'Input - RCAControl (Admin)'!AH130</f>
        <v>NULL</v>
      </c>
      <c r="AI130" s="123" t="str">
        <f>'Input - RCAControl (Admin)'!AI130</f>
        <v>NULL</v>
      </c>
      <c r="AJ130" s="123" t="str">
        <f>'Input - RCAControl (Admin)'!AJ130</f>
        <v>NULL</v>
      </c>
      <c r="AK130" s="123" t="str">
        <f>'Input - RCAControl (Admin)'!AK130</f>
        <v>NULL</v>
      </c>
      <c r="AL130" s="123" t="str">
        <f>'Input - RCAControl (Admin)'!AL130</f>
        <v>NULL</v>
      </c>
      <c r="AM130" s="123" t="str">
        <f>'Input - RCAControl (Admin)'!AM130</f>
        <v>NULL</v>
      </c>
      <c r="AN130" s="123" t="str">
        <f>'Input - RCAControl (Admin)'!AN130</f>
        <v>NULL</v>
      </c>
      <c r="AO130" s="123" t="str">
        <f>'Input - RCAControl (Admin)'!AO130</f>
        <v>NULL</v>
      </c>
      <c r="AP130" s="123" t="str">
        <f>'Input - RCAControl (Admin)'!AP130</f>
        <v>NULL</v>
      </c>
      <c r="AQ130" s="123" t="str">
        <f>'Input - RCAControl (Admin)'!AQ130</f>
        <v>NULL</v>
      </c>
      <c r="AR130" s="31"/>
      <c r="AS130" s="122" t="e" cm="1">
        <f t="array" ref="AS130">IF(MAX(VALUE(MID(IF(G130:AQ130= I_RCAScoring_NULL_REF,"0;0;0;0;0",G130:AQ130),1+ 2*(C_RCA_RiskScores-1),1)))=0,"No bands",MAX(VALUE(MID(IF(G130:AQ130= I_RCAScoring_NULL_REF,"0;0;0;0;0",G130:AQ130),1+ 2*(C_RCA_RiskScores-1),1))))</f>
        <v>#VALUE!</v>
      </c>
      <c r="AT130" s="122" t="str">
        <f t="shared" si="7"/>
        <v>No band selected</v>
      </c>
      <c r="AU130" s="6"/>
      <c r="AV130" s="38"/>
      <c r="AW130" s="6"/>
      <c r="AX130" s="412"/>
    </row>
    <row r="131" spans="1:50" ht="30" customHeight="1" x14ac:dyDescent="0.35">
      <c r="A131" s="48"/>
      <c r="B131" s="31"/>
      <c r="C131" s="465">
        <f t="shared" si="6"/>
        <v>121</v>
      </c>
      <c r="D131" s="122" t="str" cm="1">
        <f t="array" ref="D131">IF(ISERROR(INDEX(I_LoE_Hierachy_L1Name,_xlfn.XMATCH(E131,I_LoE_Hierachy_L2Name,0))),"",INDEX(I_LoE_Hierachy_L1Name,_xlfn.XMATCH(E131,I_LoE_Hierachy_L2Name,0)))</f>
        <v>Is there evidence of suitably mature Sustainability management?</v>
      </c>
      <c r="E131" s="122" t="str">
        <v>Is there evidence of appropriate specialist sustainability assessments being made (inc. statutory and regulatory assessments), as identified by the Sustainability Appraisal?</v>
      </c>
      <c r="F131" s="31"/>
      <c r="G131" s="123" t="str">
        <f>'Input - RCAControl (Admin)'!G131</f>
        <v>NULL</v>
      </c>
      <c r="H131" s="123" t="str">
        <f>'Input - RCAControl (Admin)'!H131</f>
        <v>NULL</v>
      </c>
      <c r="I131" s="123" t="str">
        <f>'Input - RCAControl (Admin)'!I131</f>
        <v>NULL</v>
      </c>
      <c r="J131" s="123" t="str">
        <f>'Input - RCAControl (Admin)'!J131</f>
        <v>NULL</v>
      </c>
      <c r="K131" s="123" t="str">
        <f>'Input - RCAControl (Admin)'!K131</f>
        <v>NULL</v>
      </c>
      <c r="L131" s="123" t="str">
        <f>'Input - RCAControl (Admin)'!L131</f>
        <v>NULL</v>
      </c>
      <c r="M131" s="123" t="str">
        <f>'Input - RCAControl (Admin)'!M131</f>
        <v>1;1;2;3;3</v>
      </c>
      <c r="N131" s="123" t="str">
        <f>'Input - RCAControl (Admin)'!N131</f>
        <v>1;1;2;3;3</v>
      </c>
      <c r="O131" s="123" t="str">
        <f>'Input - RCAControl (Admin)'!O131</f>
        <v>NULL</v>
      </c>
      <c r="P131" s="123" t="str">
        <f>'Input - RCAControl (Admin)'!P131</f>
        <v>NULL</v>
      </c>
      <c r="Q131" s="123" t="str">
        <f>'Input - RCAControl (Admin)'!Q131</f>
        <v>NULL</v>
      </c>
      <c r="R131" s="123" t="str">
        <f>'Input - RCAControl (Admin)'!R131</f>
        <v>NULL</v>
      </c>
      <c r="S131" s="123" t="str">
        <f>'Input - RCAControl (Admin)'!S131</f>
        <v>NULL</v>
      </c>
      <c r="T131" s="123" t="str">
        <f>'Input - RCAControl (Admin)'!T131</f>
        <v>NULL</v>
      </c>
      <c r="U131" s="123" t="str">
        <f>'Input - RCAControl (Admin)'!U131</f>
        <v>NULL</v>
      </c>
      <c r="V131" s="123" t="str">
        <f>'Input - RCAControl (Admin)'!V131</f>
        <v>NULL</v>
      </c>
      <c r="W131" s="123" t="str">
        <f>'Input - RCAControl (Admin)'!W131</f>
        <v>NULL</v>
      </c>
      <c r="X131" s="123" t="str">
        <f>'Input - RCAControl (Admin)'!X131</f>
        <v>NULL</v>
      </c>
      <c r="Y131" s="123" t="str">
        <f>'Input - RCAControl (Admin)'!Y131</f>
        <v>NULL</v>
      </c>
      <c r="Z131" s="123" t="str">
        <f>'Input - RCAControl (Admin)'!Z131</f>
        <v>NULL</v>
      </c>
      <c r="AA131" s="123" t="str">
        <f>'Input - RCAControl (Admin)'!AA131</f>
        <v>NULL</v>
      </c>
      <c r="AB131" s="123" t="str">
        <f>'Input - RCAControl (Admin)'!AB131</f>
        <v>NULL</v>
      </c>
      <c r="AC131" s="123" t="str">
        <f>'Input - RCAControl (Admin)'!AC131</f>
        <v>NULL</v>
      </c>
      <c r="AD131" s="123" t="str">
        <f>'Input - RCAControl (Admin)'!AD131</f>
        <v>NULL</v>
      </c>
      <c r="AE131" s="123" t="str">
        <f>'Input - RCAControl (Admin)'!AE131</f>
        <v>NULL</v>
      </c>
      <c r="AF131" s="123" t="str">
        <f>'Input - RCAControl (Admin)'!AF131</f>
        <v>NULL</v>
      </c>
      <c r="AG131" s="123" t="str">
        <f>'Input - RCAControl (Admin)'!AG131</f>
        <v>NULL</v>
      </c>
      <c r="AH131" s="123" t="str">
        <f>'Input - RCAControl (Admin)'!AH131</f>
        <v>NULL</v>
      </c>
      <c r="AI131" s="123" t="str">
        <f>'Input - RCAControl (Admin)'!AI131</f>
        <v>NULL</v>
      </c>
      <c r="AJ131" s="123" t="str">
        <f>'Input - RCAControl (Admin)'!AJ131</f>
        <v>NULL</v>
      </c>
      <c r="AK131" s="123" t="str">
        <f>'Input - RCAControl (Admin)'!AK131</f>
        <v>NULL</v>
      </c>
      <c r="AL131" s="123" t="str">
        <f>'Input - RCAControl (Admin)'!AL131</f>
        <v>NULL</v>
      </c>
      <c r="AM131" s="123" t="str">
        <f>'Input - RCAControl (Admin)'!AM131</f>
        <v>NULL</v>
      </c>
      <c r="AN131" s="123" t="str">
        <f>'Input - RCAControl (Admin)'!AN131</f>
        <v>NULL</v>
      </c>
      <c r="AO131" s="123" t="str">
        <f>'Input - RCAControl (Admin)'!AO131</f>
        <v>NULL</v>
      </c>
      <c r="AP131" s="123" t="str">
        <f>'Input - RCAControl (Admin)'!AP131</f>
        <v>NULL</v>
      </c>
      <c r="AQ131" s="123" t="str">
        <f>'Input - RCAControl (Admin)'!AQ131</f>
        <v>NULL</v>
      </c>
      <c r="AR131" s="31"/>
      <c r="AS131" s="122" t="e" cm="1">
        <f t="array" ref="AS131">IF(MAX(VALUE(MID(IF(G131:AQ131= I_RCAScoring_NULL_REF,"0;0;0;0;0",G131:AQ131),1+ 2*(C_RCA_RiskScores-1),1)))=0,"No bands",MAX(VALUE(MID(IF(G131:AQ131= I_RCAScoring_NULL_REF,"0;0;0;0;0",G131:AQ131),1+ 2*(C_RCA_RiskScores-1),1))))</f>
        <v>#VALUE!</v>
      </c>
      <c r="AT131" s="122" t="str">
        <f t="shared" si="7"/>
        <v>No band selected</v>
      </c>
      <c r="AU131" s="6"/>
      <c r="AV131" s="38"/>
      <c r="AW131" s="6"/>
      <c r="AX131" s="412"/>
    </row>
    <row r="132" spans="1:50" ht="30" customHeight="1" x14ac:dyDescent="0.35">
      <c r="A132" s="48"/>
      <c r="B132" s="31"/>
      <c r="C132" s="465">
        <f t="shared" si="6"/>
        <v>122</v>
      </c>
      <c r="D132" s="122" t="str" cm="1">
        <f t="array" ref="D132">IF(ISERROR(INDEX(I_LoE_Hierachy_L1Name,_xlfn.XMATCH(E132,I_LoE_Hierachy_L2Name,0))),"",INDEX(I_LoE_Hierachy_L1Name,_xlfn.XMATCH(E132,I_LoE_Hierachy_L2Name,0)))</f>
        <v>Is there evidence of suitably mature Sustainability management?</v>
      </c>
      <c r="E132" s="122" t="str">
        <v xml:space="preserve">For programmes/projects with infrastructure elements (new build and major refurbishments), is there evidence that the need for a planning application has been determined and planned? </v>
      </c>
      <c r="F132" s="31"/>
      <c r="G132" s="123" t="str">
        <f>'Input - RCAControl (Admin)'!G132</f>
        <v>NULL</v>
      </c>
      <c r="H132" s="123" t="str">
        <f>'Input - RCAControl (Admin)'!H132</f>
        <v>NULL</v>
      </c>
      <c r="I132" s="123" t="str">
        <f>'Input - RCAControl (Admin)'!I132</f>
        <v>NULL</v>
      </c>
      <c r="J132" s="123" t="str">
        <f>'Input - RCAControl (Admin)'!J132</f>
        <v>NULL</v>
      </c>
      <c r="K132" s="123" t="str">
        <f>'Input - RCAControl (Admin)'!K132</f>
        <v>NULL</v>
      </c>
      <c r="L132" s="123" t="str">
        <f>'Input - RCAControl (Admin)'!L132</f>
        <v>NULL</v>
      </c>
      <c r="M132" s="123" t="str">
        <f>'Input - RCAControl (Admin)'!M132</f>
        <v>1;1;2;3;3</v>
      </c>
      <c r="N132" s="123" t="str">
        <f>'Input - RCAControl (Admin)'!N132</f>
        <v>1;1;2;3;3</v>
      </c>
      <c r="O132" s="123" t="str">
        <f>'Input - RCAControl (Admin)'!O132</f>
        <v>NULL</v>
      </c>
      <c r="P132" s="123" t="str">
        <f>'Input - RCAControl (Admin)'!P132</f>
        <v>NULL</v>
      </c>
      <c r="Q132" s="123" t="str">
        <f>'Input - RCAControl (Admin)'!Q132</f>
        <v>NULL</v>
      </c>
      <c r="R132" s="123" t="str">
        <f>'Input - RCAControl (Admin)'!R132</f>
        <v>NULL</v>
      </c>
      <c r="S132" s="123" t="str">
        <f>'Input - RCAControl (Admin)'!S132</f>
        <v>NULL</v>
      </c>
      <c r="T132" s="123" t="str">
        <f>'Input - RCAControl (Admin)'!T132</f>
        <v>NULL</v>
      </c>
      <c r="U132" s="123" t="str">
        <f>'Input - RCAControl (Admin)'!U132</f>
        <v>NULL</v>
      </c>
      <c r="V132" s="123" t="str">
        <f>'Input - RCAControl (Admin)'!V132</f>
        <v>NULL</v>
      </c>
      <c r="W132" s="123" t="str">
        <f>'Input - RCAControl (Admin)'!W132</f>
        <v>NULL</v>
      </c>
      <c r="X132" s="123" t="str">
        <f>'Input - RCAControl (Admin)'!X132</f>
        <v>NULL</v>
      </c>
      <c r="Y132" s="123" t="str">
        <f>'Input - RCAControl (Admin)'!Y132</f>
        <v>NULL</v>
      </c>
      <c r="Z132" s="123" t="str">
        <f>'Input - RCAControl (Admin)'!Z132</f>
        <v>NULL</v>
      </c>
      <c r="AA132" s="123" t="str">
        <f>'Input - RCAControl (Admin)'!AA132</f>
        <v>NULL</v>
      </c>
      <c r="AB132" s="123" t="str">
        <f>'Input - RCAControl (Admin)'!AB132</f>
        <v>NULL</v>
      </c>
      <c r="AC132" s="123" t="str">
        <f>'Input - RCAControl (Admin)'!AC132</f>
        <v>NULL</v>
      </c>
      <c r="AD132" s="123" t="str">
        <f>'Input - RCAControl (Admin)'!AD132</f>
        <v>NULL</v>
      </c>
      <c r="AE132" s="123" t="str">
        <f>'Input - RCAControl (Admin)'!AE132</f>
        <v>NULL</v>
      </c>
      <c r="AF132" s="123" t="str">
        <f>'Input - RCAControl (Admin)'!AF132</f>
        <v>NULL</v>
      </c>
      <c r="AG132" s="123" t="str">
        <f>'Input - RCAControl (Admin)'!AG132</f>
        <v>NULL</v>
      </c>
      <c r="AH132" s="123" t="str">
        <f>'Input - RCAControl (Admin)'!AH132</f>
        <v>NULL</v>
      </c>
      <c r="AI132" s="123" t="str">
        <f>'Input - RCAControl (Admin)'!AI132</f>
        <v>NULL</v>
      </c>
      <c r="AJ132" s="123" t="str">
        <f>'Input - RCAControl (Admin)'!AJ132</f>
        <v>NULL</v>
      </c>
      <c r="AK132" s="123" t="str">
        <f>'Input - RCAControl (Admin)'!AK132</f>
        <v>NULL</v>
      </c>
      <c r="AL132" s="123" t="str">
        <f>'Input - RCAControl (Admin)'!AL132</f>
        <v>NULL</v>
      </c>
      <c r="AM132" s="123" t="str">
        <f>'Input - RCAControl (Admin)'!AM132</f>
        <v>NULL</v>
      </c>
      <c r="AN132" s="123" t="str">
        <f>'Input - RCAControl (Admin)'!AN132</f>
        <v>NULL</v>
      </c>
      <c r="AO132" s="123" t="str">
        <f>'Input - RCAControl (Admin)'!AO132</f>
        <v>NULL</v>
      </c>
      <c r="AP132" s="123" t="str">
        <f>'Input - RCAControl (Admin)'!AP132</f>
        <v>NULL</v>
      </c>
      <c r="AQ132" s="123" t="str">
        <f>'Input - RCAControl (Admin)'!AQ132</f>
        <v>NULL</v>
      </c>
      <c r="AR132" s="31"/>
      <c r="AS132" s="122" t="e" cm="1">
        <f t="array" ref="AS132">IF(MAX(VALUE(MID(IF(G132:AQ132= I_RCAScoring_NULL_REF,"0;0;0;0;0",G132:AQ132),1+ 2*(C_RCA_RiskScores-1),1)))=0,"No bands",MAX(VALUE(MID(IF(G132:AQ132= I_RCAScoring_NULL_REF,"0;0;0;0;0",G132:AQ132),1+ 2*(C_RCA_RiskScores-1),1))))</f>
        <v>#VALUE!</v>
      </c>
      <c r="AT132" s="122" t="str">
        <f t="shared" si="7"/>
        <v>No band selected</v>
      </c>
      <c r="AU132" s="6"/>
      <c r="AV132" s="38"/>
      <c r="AW132" s="6"/>
      <c r="AX132" s="412"/>
    </row>
    <row r="133" spans="1:50" ht="30" customHeight="1" x14ac:dyDescent="0.35">
      <c r="A133" s="48"/>
      <c r="B133" s="31"/>
      <c r="C133" s="465">
        <f t="shared" si="6"/>
        <v>123</v>
      </c>
      <c r="D133" s="122" t="str" cm="1">
        <f t="array" ref="D133">IF(ISERROR(INDEX(I_LoE_Hierachy_L1Name,_xlfn.XMATCH(E133,I_LoE_Hierachy_L2Name,0))),"",INDEX(I_LoE_Hierachy_L1Name,_xlfn.XMATCH(E133,I_LoE_Hierachy_L2Name,0)))</f>
        <v>Is there evidence of suitably mature Safety management?</v>
      </c>
      <c r="E133" s="122" t="str">
        <v>Is there evidence of an appropriate safety and environment management approach /plan being followed?</v>
      </c>
      <c r="F133" s="31"/>
      <c r="G133" s="123" t="str">
        <f>'Input - RCAControl (Admin)'!G133</f>
        <v>NULL</v>
      </c>
      <c r="H133" s="123" t="str">
        <f>'Input - RCAControl (Admin)'!H133</f>
        <v>NULL</v>
      </c>
      <c r="I133" s="123" t="str">
        <f>'Input - RCAControl (Admin)'!I133</f>
        <v>NULL</v>
      </c>
      <c r="J133" s="123" t="str">
        <f>'Input - RCAControl (Admin)'!J133</f>
        <v>NULL</v>
      </c>
      <c r="K133" s="123" t="str">
        <f>'Input - RCAControl (Admin)'!K133</f>
        <v>1;2;3;3;3</v>
      </c>
      <c r="L133" s="123" t="str">
        <f>'Input - RCAControl (Admin)'!L133</f>
        <v>1;2;3;3;3</v>
      </c>
      <c r="M133" s="123" t="str">
        <f>'Input - RCAControl (Admin)'!M133</f>
        <v>NULL</v>
      </c>
      <c r="N133" s="123" t="str">
        <f>'Input - RCAControl (Admin)'!N133</f>
        <v>NULL</v>
      </c>
      <c r="O133" s="123" t="str">
        <f>'Input - RCAControl (Admin)'!O133</f>
        <v>NULL</v>
      </c>
      <c r="P133" s="123" t="str">
        <f>'Input - RCAControl (Admin)'!P133</f>
        <v>NULL</v>
      </c>
      <c r="Q133" s="123" t="str">
        <f>'Input - RCAControl (Admin)'!Q133</f>
        <v>NULL</v>
      </c>
      <c r="R133" s="123" t="str">
        <f>'Input - RCAControl (Admin)'!R133</f>
        <v>NULL</v>
      </c>
      <c r="S133" s="123" t="str">
        <f>'Input - RCAControl (Admin)'!S133</f>
        <v>NULL</v>
      </c>
      <c r="T133" s="123" t="str">
        <f>'Input - RCAControl (Admin)'!T133</f>
        <v>NULL</v>
      </c>
      <c r="U133" s="123" t="str">
        <f>'Input - RCAControl (Admin)'!U133</f>
        <v>NULL</v>
      </c>
      <c r="V133" s="123" t="str">
        <f>'Input - RCAControl (Admin)'!V133</f>
        <v>NULL</v>
      </c>
      <c r="W133" s="123" t="str">
        <f>'Input - RCAControl (Admin)'!W133</f>
        <v>NULL</v>
      </c>
      <c r="X133" s="123" t="str">
        <f>'Input - RCAControl (Admin)'!X133</f>
        <v>NULL</v>
      </c>
      <c r="Y133" s="123" t="str">
        <f>'Input - RCAControl (Admin)'!Y133</f>
        <v>NULL</v>
      </c>
      <c r="Z133" s="123" t="str">
        <f>'Input - RCAControl (Admin)'!Z133</f>
        <v>NULL</v>
      </c>
      <c r="AA133" s="123" t="str">
        <f>'Input - RCAControl (Admin)'!AA133</f>
        <v>NULL</v>
      </c>
      <c r="AB133" s="123" t="str">
        <f>'Input - RCAControl (Admin)'!AB133</f>
        <v>NULL</v>
      </c>
      <c r="AC133" s="123" t="str">
        <f>'Input - RCAControl (Admin)'!AC133</f>
        <v>NULL</v>
      </c>
      <c r="AD133" s="123" t="str">
        <f>'Input - RCAControl (Admin)'!AD133</f>
        <v>NULL</v>
      </c>
      <c r="AE133" s="123" t="str">
        <f>'Input - RCAControl (Admin)'!AE133</f>
        <v>NULL</v>
      </c>
      <c r="AF133" s="123" t="str">
        <f>'Input - RCAControl (Admin)'!AF133</f>
        <v>NULL</v>
      </c>
      <c r="AG133" s="123" t="str">
        <f>'Input - RCAControl (Admin)'!AG133</f>
        <v>NULL</v>
      </c>
      <c r="AH133" s="123" t="str">
        <f>'Input - RCAControl (Admin)'!AH133</f>
        <v>NULL</v>
      </c>
      <c r="AI133" s="123" t="str">
        <f>'Input - RCAControl (Admin)'!AI133</f>
        <v>NULL</v>
      </c>
      <c r="AJ133" s="123" t="str">
        <f>'Input - RCAControl (Admin)'!AJ133</f>
        <v>NULL</v>
      </c>
      <c r="AK133" s="123" t="str">
        <f>'Input - RCAControl (Admin)'!AK133</f>
        <v>NULL</v>
      </c>
      <c r="AL133" s="123" t="str">
        <f>'Input - RCAControl (Admin)'!AL133</f>
        <v>NULL</v>
      </c>
      <c r="AM133" s="123" t="str">
        <f>'Input - RCAControl (Admin)'!AM133</f>
        <v>NULL</v>
      </c>
      <c r="AN133" s="123" t="str">
        <f>'Input - RCAControl (Admin)'!AN133</f>
        <v>NULL</v>
      </c>
      <c r="AO133" s="123" t="str">
        <f>'Input - RCAControl (Admin)'!AO133</f>
        <v>NULL</v>
      </c>
      <c r="AP133" s="123" t="str">
        <f>'Input - RCAControl (Admin)'!AP133</f>
        <v>NULL</v>
      </c>
      <c r="AQ133" s="123" t="str">
        <f>'Input - RCAControl (Admin)'!AQ133</f>
        <v>NULL</v>
      </c>
      <c r="AR133" s="31"/>
      <c r="AS133" s="122" t="e" cm="1">
        <f t="array" ref="AS133">IF(MAX(VALUE(MID(IF(G133:AQ133= I_RCAScoring_NULL_REF,"0;0;0;0;0",G133:AQ133),1+ 2*(C_RCA_RiskScores-1),1)))=0,"No bands",MAX(VALUE(MID(IF(G133:AQ133= I_RCAScoring_NULL_REF,"0;0;0;0;0",G133:AQ133),1+ 2*(C_RCA_RiskScores-1),1))))</f>
        <v>#VALUE!</v>
      </c>
      <c r="AT133" s="122" t="str">
        <f t="shared" si="7"/>
        <v>No band selected</v>
      </c>
      <c r="AU133" s="6"/>
      <c r="AV133" s="38"/>
      <c r="AW133" s="6"/>
      <c r="AX133" s="412"/>
    </row>
    <row r="134" spans="1:50" ht="30" customHeight="1" x14ac:dyDescent="0.35">
      <c r="A134" s="48"/>
      <c r="B134" s="31"/>
      <c r="C134" s="465">
        <f t="shared" si="6"/>
        <v>124</v>
      </c>
      <c r="D134" s="122" t="str" cm="1">
        <f t="array" ref="D134">IF(ISERROR(INDEX(I_LoE_Hierachy_L1Name,_xlfn.XMATCH(E134,I_LoE_Hierachy_L2Name,0))),"",INDEX(I_LoE_Hierachy_L1Name,_xlfn.XMATCH(E134,I_LoE_Hierachy_L2Name,0)))</f>
        <v>Is there evidence of suitably mature Safety management?</v>
      </c>
      <c r="E134" s="122" t="str">
        <v>Is there evidence that the programme's Safety Case is suitably mature for the stage of acquisition?</v>
      </c>
      <c r="F134" s="31"/>
      <c r="G134" s="123" t="str">
        <f>'Input - RCAControl (Admin)'!G134</f>
        <v>NULL</v>
      </c>
      <c r="H134" s="123" t="str">
        <f>'Input - RCAControl (Admin)'!H134</f>
        <v>NULL</v>
      </c>
      <c r="I134" s="123" t="str">
        <f>'Input - RCAControl (Admin)'!I134</f>
        <v>NULL</v>
      </c>
      <c r="J134" s="123" t="str">
        <f>'Input - RCAControl (Admin)'!J134</f>
        <v>NULL</v>
      </c>
      <c r="K134" s="123" t="str">
        <f>'Input - RCAControl (Admin)'!K134</f>
        <v>1;2;3;3;3</v>
      </c>
      <c r="L134" s="123" t="str">
        <f>'Input - RCAControl (Admin)'!L134</f>
        <v>1;2;3;3;3</v>
      </c>
      <c r="M134" s="123" t="str">
        <f>'Input - RCAControl (Admin)'!M134</f>
        <v>NULL</v>
      </c>
      <c r="N134" s="123" t="str">
        <f>'Input - RCAControl (Admin)'!N134</f>
        <v>NULL</v>
      </c>
      <c r="O134" s="123" t="str">
        <f>'Input - RCAControl (Admin)'!O134</f>
        <v>NULL</v>
      </c>
      <c r="P134" s="123" t="str">
        <f>'Input - RCAControl (Admin)'!P134</f>
        <v>NULL</v>
      </c>
      <c r="Q134" s="123" t="str">
        <f>'Input - RCAControl (Admin)'!Q134</f>
        <v>NULL</v>
      </c>
      <c r="R134" s="123" t="str">
        <f>'Input - RCAControl (Admin)'!R134</f>
        <v>NULL</v>
      </c>
      <c r="S134" s="123" t="str">
        <f>'Input - RCAControl (Admin)'!S134</f>
        <v>NULL</v>
      </c>
      <c r="T134" s="123" t="str">
        <f>'Input - RCAControl (Admin)'!T134</f>
        <v>NULL</v>
      </c>
      <c r="U134" s="123" t="str">
        <f>'Input - RCAControl (Admin)'!U134</f>
        <v>NULL</v>
      </c>
      <c r="V134" s="123" t="str">
        <f>'Input - RCAControl (Admin)'!V134</f>
        <v>NULL</v>
      </c>
      <c r="W134" s="123" t="str">
        <f>'Input - RCAControl (Admin)'!W134</f>
        <v>NULL</v>
      </c>
      <c r="X134" s="123" t="str">
        <f>'Input - RCAControl (Admin)'!X134</f>
        <v>NULL</v>
      </c>
      <c r="Y134" s="123" t="str">
        <f>'Input - RCAControl (Admin)'!Y134</f>
        <v>NULL</v>
      </c>
      <c r="Z134" s="123" t="str">
        <f>'Input - RCAControl (Admin)'!Z134</f>
        <v>NULL</v>
      </c>
      <c r="AA134" s="123" t="str">
        <f>'Input - RCAControl (Admin)'!AA134</f>
        <v>NULL</v>
      </c>
      <c r="AB134" s="123" t="str">
        <f>'Input - RCAControl (Admin)'!AB134</f>
        <v>NULL</v>
      </c>
      <c r="AC134" s="123" t="str">
        <f>'Input - RCAControl (Admin)'!AC134</f>
        <v>NULL</v>
      </c>
      <c r="AD134" s="123" t="str">
        <f>'Input - RCAControl (Admin)'!AD134</f>
        <v>NULL</v>
      </c>
      <c r="AE134" s="123" t="str">
        <f>'Input - RCAControl (Admin)'!AE134</f>
        <v>NULL</v>
      </c>
      <c r="AF134" s="123" t="str">
        <f>'Input - RCAControl (Admin)'!AF134</f>
        <v>NULL</v>
      </c>
      <c r="AG134" s="123" t="str">
        <f>'Input - RCAControl (Admin)'!AG134</f>
        <v>NULL</v>
      </c>
      <c r="AH134" s="123" t="str">
        <f>'Input - RCAControl (Admin)'!AH134</f>
        <v>NULL</v>
      </c>
      <c r="AI134" s="123" t="str">
        <f>'Input - RCAControl (Admin)'!AI134</f>
        <v>NULL</v>
      </c>
      <c r="AJ134" s="123" t="str">
        <f>'Input - RCAControl (Admin)'!AJ134</f>
        <v>NULL</v>
      </c>
      <c r="AK134" s="123" t="str">
        <f>'Input - RCAControl (Admin)'!AK134</f>
        <v>NULL</v>
      </c>
      <c r="AL134" s="123" t="str">
        <f>'Input - RCAControl (Admin)'!AL134</f>
        <v>NULL</v>
      </c>
      <c r="AM134" s="123" t="str">
        <f>'Input - RCAControl (Admin)'!AM134</f>
        <v>NULL</v>
      </c>
      <c r="AN134" s="123" t="str">
        <f>'Input - RCAControl (Admin)'!AN134</f>
        <v>NULL</v>
      </c>
      <c r="AO134" s="123" t="str">
        <f>'Input - RCAControl (Admin)'!AO134</f>
        <v>NULL</v>
      </c>
      <c r="AP134" s="123" t="str">
        <f>'Input - RCAControl (Admin)'!AP134</f>
        <v>NULL</v>
      </c>
      <c r="AQ134" s="123" t="str">
        <f>'Input - RCAControl (Admin)'!AQ134</f>
        <v>NULL</v>
      </c>
      <c r="AR134" s="31"/>
      <c r="AS134" s="122" t="e" cm="1">
        <f t="array" ref="AS134">IF(MAX(VALUE(MID(IF(G134:AQ134= I_RCAScoring_NULL_REF,"0;0;0;0;0",G134:AQ134),1+ 2*(C_RCA_RiskScores-1),1)))=0,"No bands",MAX(VALUE(MID(IF(G134:AQ134= I_RCAScoring_NULL_REF,"0;0;0;0;0",G134:AQ134),1+ 2*(C_RCA_RiskScores-1),1))))</f>
        <v>#VALUE!</v>
      </c>
      <c r="AT134" s="122" t="str">
        <f t="shared" si="7"/>
        <v>No band selected</v>
      </c>
      <c r="AU134" s="6"/>
      <c r="AV134" s="38"/>
      <c r="AW134" s="6"/>
      <c r="AX134" s="412"/>
    </row>
    <row r="135" spans="1:50" ht="30" customHeight="1" x14ac:dyDescent="0.35">
      <c r="A135" s="48"/>
      <c r="B135" s="31"/>
      <c r="C135" s="465">
        <f t="shared" si="6"/>
        <v>125</v>
      </c>
      <c r="D135" s="122" t="str" cm="1">
        <f t="array" ref="D135">IF(ISERROR(INDEX(I_LoE_Hierachy_L1Name,_xlfn.XMATCH(E135,I_LoE_Hierachy_L2Name,0))),"",INDEX(I_LoE_Hierachy_L1Name,_xlfn.XMATCH(E135,I_LoE_Hierachy_L2Name,0)))</f>
        <v>Is there evidence of suitably mature Security management?</v>
      </c>
      <c r="E135" s="122" t="str">
        <v>Is there evidence that a suitable Security Risk/Threat Assessment has been conducted for the project and its deliverable capability?</v>
      </c>
      <c r="F135" s="31"/>
      <c r="G135" s="123" t="str">
        <f>'Input - RCAControl (Admin)'!G135</f>
        <v>NULL</v>
      </c>
      <c r="H135" s="123" t="str">
        <f>'Input - RCAControl (Admin)'!H135</f>
        <v>NULL</v>
      </c>
      <c r="I135" s="123" t="str">
        <f>'Input - RCAControl (Admin)'!I135</f>
        <v>NULL</v>
      </c>
      <c r="J135" s="123" t="str">
        <f>'Input - RCAControl (Admin)'!J135</f>
        <v>NULL</v>
      </c>
      <c r="K135" s="123" t="str">
        <f>'Input - RCAControl (Admin)'!K135</f>
        <v>NULL</v>
      </c>
      <c r="L135" s="123" t="str">
        <f>'Input - RCAControl (Admin)'!L135</f>
        <v>NULL</v>
      </c>
      <c r="M135" s="123" t="str">
        <f>'Input - RCAControl (Admin)'!M135</f>
        <v>NULL</v>
      </c>
      <c r="N135" s="123" t="str">
        <f>'Input - RCAControl (Admin)'!N135</f>
        <v>NULL</v>
      </c>
      <c r="O135" s="123" t="str">
        <f>'Input - RCAControl (Admin)'!O135</f>
        <v>NULL</v>
      </c>
      <c r="P135" s="123" t="str">
        <f>'Input - RCAControl (Admin)'!P135</f>
        <v>NULL</v>
      </c>
      <c r="Q135" s="123" t="str">
        <f>'Input - RCAControl (Admin)'!Q135</f>
        <v>NULL</v>
      </c>
      <c r="R135" s="123" t="str">
        <f>'Input - RCAControl (Admin)'!R135</f>
        <v>NULL</v>
      </c>
      <c r="S135" s="123" t="str">
        <f>'Input - RCAControl (Admin)'!S135</f>
        <v>NULL</v>
      </c>
      <c r="T135" s="123" t="str">
        <f>'Input - RCAControl (Admin)'!T135</f>
        <v>NULL</v>
      </c>
      <c r="U135" s="123" t="str">
        <f>'Input - RCAControl (Admin)'!U135</f>
        <v>NULL</v>
      </c>
      <c r="V135" s="123" t="str">
        <f>'Input - RCAControl (Admin)'!V135</f>
        <v>NULL</v>
      </c>
      <c r="W135" s="123" t="str">
        <f>'Input - RCAControl (Admin)'!W135</f>
        <v>NULL</v>
      </c>
      <c r="X135" s="123" t="str">
        <f>'Input - RCAControl (Admin)'!X135</f>
        <v>NULL</v>
      </c>
      <c r="Y135" s="123" t="str">
        <f>'Input - RCAControl (Admin)'!Y135</f>
        <v>NULL</v>
      </c>
      <c r="Z135" s="123" t="str">
        <f>'Input - RCAControl (Admin)'!Z135</f>
        <v>NULL</v>
      </c>
      <c r="AA135" s="123" t="str">
        <f>'Input - RCAControl (Admin)'!AA135</f>
        <v>NULL</v>
      </c>
      <c r="AB135" s="123" t="str">
        <f>'Input - RCAControl (Admin)'!AB135</f>
        <v>NULL</v>
      </c>
      <c r="AC135" s="123" t="str">
        <f>'Input - RCAControl (Admin)'!AC135</f>
        <v>NULL</v>
      </c>
      <c r="AD135" s="123" t="str">
        <f>'Input - RCAControl (Admin)'!AD135</f>
        <v>NULL</v>
      </c>
      <c r="AE135" s="123" t="str">
        <f>'Input - RCAControl (Admin)'!AE135</f>
        <v>NULL</v>
      </c>
      <c r="AF135" s="123" t="str">
        <f>'Input - RCAControl (Admin)'!AF135</f>
        <v>NULL</v>
      </c>
      <c r="AG135" s="123" t="str">
        <f>'Input - RCAControl (Admin)'!AG135</f>
        <v>NULL</v>
      </c>
      <c r="AH135" s="123" t="str">
        <f>'Input - RCAControl (Admin)'!AH135</f>
        <v>NULL</v>
      </c>
      <c r="AI135" s="123" t="str">
        <f>'Input - RCAControl (Admin)'!AI135</f>
        <v>NULL</v>
      </c>
      <c r="AJ135" s="123" t="str">
        <f>'Input - RCAControl (Admin)'!AJ135</f>
        <v>NULL</v>
      </c>
      <c r="AK135" s="123" t="str">
        <f>'Input - RCAControl (Admin)'!AK135</f>
        <v>NULL</v>
      </c>
      <c r="AL135" s="123" t="str">
        <f>'Input - RCAControl (Admin)'!AL135</f>
        <v>1;2;3;3;3</v>
      </c>
      <c r="AM135" s="123" t="str">
        <f>'Input - RCAControl (Admin)'!AM135</f>
        <v>1;2;3;3;3</v>
      </c>
      <c r="AN135" s="123" t="str">
        <f>'Input - RCAControl (Admin)'!AN135</f>
        <v>NULL</v>
      </c>
      <c r="AO135" s="123" t="str">
        <f>'Input - RCAControl (Admin)'!AO135</f>
        <v>NULL</v>
      </c>
      <c r="AP135" s="123" t="str">
        <f>'Input - RCAControl (Admin)'!AP135</f>
        <v>NULL</v>
      </c>
      <c r="AQ135" s="123" t="str">
        <f>'Input - RCAControl (Admin)'!AQ135</f>
        <v>NULL</v>
      </c>
      <c r="AR135" s="31"/>
      <c r="AS135" s="122" t="e" cm="1">
        <f t="array" ref="AS135">IF(MAX(VALUE(MID(IF(G135:AQ135= I_RCAScoring_NULL_REF,"0;0;0;0;0",G135:AQ135),1+ 2*(C_RCA_RiskScores-1),1)))=0,"No bands",MAX(VALUE(MID(IF(G135:AQ135= I_RCAScoring_NULL_REF,"0;0;0;0;0",G135:AQ135),1+ 2*(C_RCA_RiskScores-1),1))))</f>
        <v>#VALUE!</v>
      </c>
      <c r="AT135" s="122" t="str">
        <f t="shared" si="7"/>
        <v>No band selected</v>
      </c>
      <c r="AU135" s="6"/>
      <c r="AV135" s="38"/>
      <c r="AW135" s="6"/>
      <c r="AX135" s="412"/>
    </row>
    <row r="136" spans="1:50" ht="30" customHeight="1" x14ac:dyDescent="0.35">
      <c r="A136" s="48"/>
      <c r="B136" s="31"/>
      <c r="C136" s="465">
        <f t="shared" si="6"/>
        <v>126</v>
      </c>
      <c r="D136" s="122" t="str" cm="1">
        <f t="array" ref="D136">IF(ISERROR(INDEX(I_LoE_Hierachy_L1Name,_xlfn.XMATCH(E136,I_LoE_Hierachy_L2Name,0))),"",INDEX(I_LoE_Hierachy_L1Name,_xlfn.XMATCH(E136,I_LoE_Hierachy_L2Name,0)))</f>
        <v>Is there evidence of suitably mature Security management?</v>
      </c>
      <c r="E136" s="122" t="str">
        <v>Is there evidence that the programme Security Grading has been completed and endorsed by DSR-IIPCSy?</v>
      </c>
      <c r="F136" s="31"/>
      <c r="G136" s="123" t="str">
        <f>'Input - RCAControl (Admin)'!G136</f>
        <v>NULL</v>
      </c>
      <c r="H136" s="123" t="str">
        <f>'Input - RCAControl (Admin)'!H136</f>
        <v>NULL</v>
      </c>
      <c r="I136" s="123" t="str">
        <f>'Input - RCAControl (Admin)'!I136</f>
        <v>NULL</v>
      </c>
      <c r="J136" s="123" t="str">
        <f>'Input - RCAControl (Admin)'!J136</f>
        <v>NULL</v>
      </c>
      <c r="K136" s="123" t="str">
        <f>'Input - RCAControl (Admin)'!K136</f>
        <v>NULL</v>
      </c>
      <c r="L136" s="123" t="str">
        <f>'Input - RCAControl (Admin)'!L136</f>
        <v>NULL</v>
      </c>
      <c r="M136" s="123" t="str">
        <f>'Input - RCAControl (Admin)'!M136</f>
        <v>NULL</v>
      </c>
      <c r="N136" s="123" t="str">
        <f>'Input - RCAControl (Admin)'!N136</f>
        <v>NULL</v>
      </c>
      <c r="O136" s="123" t="str">
        <f>'Input - RCAControl (Admin)'!O136</f>
        <v>NULL</v>
      </c>
      <c r="P136" s="123" t="str">
        <f>'Input - RCAControl (Admin)'!P136</f>
        <v>NULL</v>
      </c>
      <c r="Q136" s="123" t="str">
        <f>'Input - RCAControl (Admin)'!Q136</f>
        <v>NULL</v>
      </c>
      <c r="R136" s="123" t="str">
        <f>'Input - RCAControl (Admin)'!R136</f>
        <v>NULL</v>
      </c>
      <c r="S136" s="123" t="str">
        <f>'Input - RCAControl (Admin)'!S136</f>
        <v>NULL</v>
      </c>
      <c r="T136" s="123" t="str">
        <f>'Input - RCAControl (Admin)'!T136</f>
        <v>NULL</v>
      </c>
      <c r="U136" s="123" t="str">
        <f>'Input - RCAControl (Admin)'!U136</f>
        <v>NULL</v>
      </c>
      <c r="V136" s="123" t="str">
        <f>'Input - RCAControl (Admin)'!V136</f>
        <v>NULL</v>
      </c>
      <c r="W136" s="123" t="str">
        <f>'Input - RCAControl (Admin)'!W136</f>
        <v>NULL</v>
      </c>
      <c r="X136" s="123" t="str">
        <f>'Input - RCAControl (Admin)'!X136</f>
        <v>NULL</v>
      </c>
      <c r="Y136" s="123" t="str">
        <f>'Input - RCAControl (Admin)'!Y136</f>
        <v>NULL</v>
      </c>
      <c r="Z136" s="123" t="str">
        <f>'Input - RCAControl (Admin)'!Z136</f>
        <v>NULL</v>
      </c>
      <c r="AA136" s="123" t="str">
        <f>'Input - RCAControl (Admin)'!AA136</f>
        <v>NULL</v>
      </c>
      <c r="AB136" s="123" t="str">
        <f>'Input - RCAControl (Admin)'!AB136</f>
        <v>NULL</v>
      </c>
      <c r="AC136" s="123" t="str">
        <f>'Input - RCAControl (Admin)'!AC136</f>
        <v>NULL</v>
      </c>
      <c r="AD136" s="123" t="str">
        <f>'Input - RCAControl (Admin)'!AD136</f>
        <v>NULL</v>
      </c>
      <c r="AE136" s="123" t="str">
        <f>'Input - RCAControl (Admin)'!AE136</f>
        <v>NULL</v>
      </c>
      <c r="AF136" s="123" t="str">
        <f>'Input - RCAControl (Admin)'!AF136</f>
        <v>NULL</v>
      </c>
      <c r="AG136" s="123" t="str">
        <f>'Input - RCAControl (Admin)'!AG136</f>
        <v>NULL</v>
      </c>
      <c r="AH136" s="123" t="str">
        <f>'Input - RCAControl (Admin)'!AH136</f>
        <v>NULL</v>
      </c>
      <c r="AI136" s="123" t="str">
        <f>'Input - RCAControl (Admin)'!AI136</f>
        <v>NULL</v>
      </c>
      <c r="AJ136" s="123" t="str">
        <f>'Input - RCAControl (Admin)'!AJ136</f>
        <v>NULL</v>
      </c>
      <c r="AK136" s="123" t="str">
        <f>'Input - RCAControl (Admin)'!AK136</f>
        <v>NULL</v>
      </c>
      <c r="AL136" s="123" t="str">
        <f>'Input - RCAControl (Admin)'!AL136</f>
        <v>1;2;3;3;3</v>
      </c>
      <c r="AM136" s="123" t="str">
        <f>'Input - RCAControl (Admin)'!AM136</f>
        <v>1;2;3;3;3</v>
      </c>
      <c r="AN136" s="123" t="str">
        <f>'Input - RCAControl (Admin)'!AN136</f>
        <v>NULL</v>
      </c>
      <c r="AO136" s="123" t="str">
        <f>'Input - RCAControl (Admin)'!AO136</f>
        <v>NULL</v>
      </c>
      <c r="AP136" s="123" t="str">
        <f>'Input - RCAControl (Admin)'!AP136</f>
        <v>NULL</v>
      </c>
      <c r="AQ136" s="123" t="str">
        <f>'Input - RCAControl (Admin)'!AQ136</f>
        <v>NULL</v>
      </c>
      <c r="AR136" s="31"/>
      <c r="AS136" s="122" t="e" cm="1">
        <f t="array" ref="AS136">IF(MAX(VALUE(MID(IF(G136:AQ136= I_RCAScoring_NULL_REF,"0;0;0;0;0",G136:AQ136),1+ 2*(C_RCA_RiskScores-1),1)))=0,"No bands",MAX(VALUE(MID(IF(G136:AQ136= I_RCAScoring_NULL_REF,"0;0;0;0;0",G136:AQ136),1+ 2*(C_RCA_RiskScores-1),1))))</f>
        <v>#VALUE!</v>
      </c>
      <c r="AT136" s="122" t="str">
        <f t="shared" si="7"/>
        <v>No band selected</v>
      </c>
      <c r="AU136" s="6"/>
      <c r="AV136" s="38"/>
      <c r="AW136" s="6"/>
      <c r="AX136" s="412"/>
    </row>
    <row r="137" spans="1:50" ht="30" customHeight="1" x14ac:dyDescent="0.35">
      <c r="A137" s="48"/>
      <c r="B137" s="31"/>
      <c r="C137" s="465">
        <f t="shared" si="6"/>
        <v>127</v>
      </c>
      <c r="D137" s="122" t="str" cm="1">
        <f t="array" ref="D137">IF(ISERROR(INDEX(I_LoE_Hierachy_L1Name,_xlfn.XMATCH(E137,I_LoE_Hierachy_L2Name,0))),"",INDEX(I_LoE_Hierachy_L1Name,_xlfn.XMATCH(E137,I_LoE_Hierachy_L2Name,0)))</f>
        <v>Is there evidence of suitably mature Security management?</v>
      </c>
      <c r="E137" s="122" t="str">
        <v>Is there evidence that a suitably mature Security Plan exists highlighting key security requirements and risk areas, as well as documenting security activities, products, resources and governance arrangements required, in accordance with JSP 440.</v>
      </c>
      <c r="F137" s="31"/>
      <c r="G137" s="123" t="str">
        <f>'Input - RCAControl (Admin)'!G137</f>
        <v>NULL</v>
      </c>
      <c r="H137" s="123" t="str">
        <f>'Input - RCAControl (Admin)'!H137</f>
        <v>NULL</v>
      </c>
      <c r="I137" s="123" t="str">
        <f>'Input - RCAControl (Admin)'!I137</f>
        <v>NULL</v>
      </c>
      <c r="J137" s="123" t="str">
        <f>'Input - RCAControl (Admin)'!J137</f>
        <v>NULL</v>
      </c>
      <c r="K137" s="123" t="str">
        <f>'Input - RCAControl (Admin)'!K137</f>
        <v>NULL</v>
      </c>
      <c r="L137" s="123" t="str">
        <f>'Input - RCAControl (Admin)'!L137</f>
        <v>NULL</v>
      </c>
      <c r="M137" s="123" t="str">
        <f>'Input - RCAControl (Admin)'!M137</f>
        <v>NULL</v>
      </c>
      <c r="N137" s="123" t="str">
        <f>'Input - RCAControl (Admin)'!N137</f>
        <v>NULL</v>
      </c>
      <c r="O137" s="123" t="str">
        <f>'Input - RCAControl (Admin)'!O137</f>
        <v>NULL</v>
      </c>
      <c r="P137" s="123" t="str">
        <f>'Input - RCAControl (Admin)'!P137</f>
        <v>NULL</v>
      </c>
      <c r="Q137" s="123" t="str">
        <f>'Input - RCAControl (Admin)'!Q137</f>
        <v>NULL</v>
      </c>
      <c r="R137" s="123" t="str">
        <f>'Input - RCAControl (Admin)'!R137</f>
        <v>NULL</v>
      </c>
      <c r="S137" s="123" t="str">
        <f>'Input - RCAControl (Admin)'!S137</f>
        <v>NULL</v>
      </c>
      <c r="T137" s="123" t="str">
        <f>'Input - RCAControl (Admin)'!T137</f>
        <v>NULL</v>
      </c>
      <c r="U137" s="123" t="str">
        <f>'Input - RCAControl (Admin)'!U137</f>
        <v>NULL</v>
      </c>
      <c r="V137" s="123" t="str">
        <f>'Input - RCAControl (Admin)'!V137</f>
        <v>NULL</v>
      </c>
      <c r="W137" s="123" t="str">
        <f>'Input - RCAControl (Admin)'!W137</f>
        <v>NULL</v>
      </c>
      <c r="X137" s="123" t="str">
        <f>'Input - RCAControl (Admin)'!X137</f>
        <v>NULL</v>
      </c>
      <c r="Y137" s="123" t="str">
        <f>'Input - RCAControl (Admin)'!Y137</f>
        <v>NULL</v>
      </c>
      <c r="Z137" s="123" t="str">
        <f>'Input - RCAControl (Admin)'!Z137</f>
        <v>NULL</v>
      </c>
      <c r="AA137" s="123" t="str">
        <f>'Input - RCAControl (Admin)'!AA137</f>
        <v>NULL</v>
      </c>
      <c r="AB137" s="123" t="str">
        <f>'Input - RCAControl (Admin)'!AB137</f>
        <v>NULL</v>
      </c>
      <c r="AC137" s="123" t="str">
        <f>'Input - RCAControl (Admin)'!AC137</f>
        <v>NULL</v>
      </c>
      <c r="AD137" s="123" t="str">
        <f>'Input - RCAControl (Admin)'!AD137</f>
        <v>NULL</v>
      </c>
      <c r="AE137" s="123" t="str">
        <f>'Input - RCAControl (Admin)'!AE137</f>
        <v>NULL</v>
      </c>
      <c r="AF137" s="123" t="str">
        <f>'Input - RCAControl (Admin)'!AF137</f>
        <v>NULL</v>
      </c>
      <c r="AG137" s="123" t="str">
        <f>'Input - RCAControl (Admin)'!AG137</f>
        <v>NULL</v>
      </c>
      <c r="AH137" s="123" t="str">
        <f>'Input - RCAControl (Admin)'!AH137</f>
        <v>NULL</v>
      </c>
      <c r="AI137" s="123" t="str">
        <f>'Input - RCAControl (Admin)'!AI137</f>
        <v>NULL</v>
      </c>
      <c r="AJ137" s="123" t="str">
        <f>'Input - RCAControl (Admin)'!AJ137</f>
        <v>NULL</v>
      </c>
      <c r="AK137" s="123" t="str">
        <f>'Input - RCAControl (Admin)'!AK137</f>
        <v>NULL</v>
      </c>
      <c r="AL137" s="123" t="str">
        <f>'Input - RCAControl (Admin)'!AL137</f>
        <v>1;2;3;3;3</v>
      </c>
      <c r="AM137" s="123" t="str">
        <f>'Input - RCAControl (Admin)'!AM137</f>
        <v>1;2;3;3;3</v>
      </c>
      <c r="AN137" s="123" t="str">
        <f>'Input - RCAControl (Admin)'!AN137</f>
        <v>NULL</v>
      </c>
      <c r="AO137" s="123" t="str">
        <f>'Input - RCAControl (Admin)'!AO137</f>
        <v>NULL</v>
      </c>
      <c r="AP137" s="123" t="str">
        <f>'Input - RCAControl (Admin)'!AP137</f>
        <v>NULL</v>
      </c>
      <c r="AQ137" s="123" t="str">
        <f>'Input - RCAControl (Admin)'!AQ137</f>
        <v>NULL</v>
      </c>
      <c r="AR137" s="31"/>
      <c r="AS137" s="122" t="e" cm="1">
        <f t="array" ref="AS137">IF(MAX(VALUE(MID(IF(G137:AQ137= I_RCAScoring_NULL_REF,"0;0;0;0;0",G137:AQ137),1+ 2*(C_RCA_RiskScores-1),1)))=0,"No bands",MAX(VALUE(MID(IF(G137:AQ137= I_RCAScoring_NULL_REF,"0;0;0;0;0",G137:AQ137),1+ 2*(C_RCA_RiskScores-1),1))))</f>
        <v>#VALUE!</v>
      </c>
      <c r="AT137" s="122" t="str">
        <f t="shared" si="7"/>
        <v>No band selected</v>
      </c>
      <c r="AU137" s="6"/>
      <c r="AV137" s="38"/>
      <c r="AW137" s="6"/>
      <c r="AX137" s="412"/>
    </row>
    <row r="138" spans="1:50" ht="30" customHeight="1" x14ac:dyDescent="0.35">
      <c r="A138" s="48"/>
      <c r="B138" s="31"/>
      <c r="C138" s="465">
        <f t="shared" si="6"/>
        <v>128</v>
      </c>
      <c r="D138" s="122" t="str" cm="1">
        <f t="array" ref="D138">IF(ISERROR(INDEX(I_LoE_Hierachy_L1Name,_xlfn.XMATCH(E138,I_LoE_Hierachy_L2Name,0))),"",INDEX(I_LoE_Hierachy_L1Name,_xlfn.XMATCH(E138,I_LoE_Hierachy_L2Name,0)))</f>
        <v>Is there evidence of suitably mature Security management?</v>
      </c>
      <c r="E138" s="122" t="str">
        <v>Is there evidence that a suitable Security Aspects Letters has been included in each contract graded OFFICIAL-SENSITIVE or above?</v>
      </c>
      <c r="F138" s="31"/>
      <c r="G138" s="123" t="str">
        <f>'Input - RCAControl (Admin)'!G138</f>
        <v>NULL</v>
      </c>
      <c r="H138" s="123" t="str">
        <f>'Input - RCAControl (Admin)'!H138</f>
        <v>NULL</v>
      </c>
      <c r="I138" s="123" t="str">
        <f>'Input - RCAControl (Admin)'!I138</f>
        <v>NULL</v>
      </c>
      <c r="J138" s="123" t="str">
        <f>'Input - RCAControl (Admin)'!J138</f>
        <v>NULL</v>
      </c>
      <c r="K138" s="123" t="str">
        <f>'Input - RCAControl (Admin)'!K138</f>
        <v>NULL</v>
      </c>
      <c r="L138" s="123" t="str">
        <f>'Input - RCAControl (Admin)'!L138</f>
        <v>NULL</v>
      </c>
      <c r="M138" s="123" t="str">
        <f>'Input - RCAControl (Admin)'!M138</f>
        <v>NULL</v>
      </c>
      <c r="N138" s="123" t="str">
        <f>'Input - RCAControl (Admin)'!N138</f>
        <v>NULL</v>
      </c>
      <c r="O138" s="123" t="str">
        <f>'Input - RCAControl (Admin)'!O138</f>
        <v>NULL</v>
      </c>
      <c r="P138" s="123" t="str">
        <f>'Input - RCAControl (Admin)'!P138</f>
        <v>NULL</v>
      </c>
      <c r="Q138" s="123" t="str">
        <f>'Input - RCAControl (Admin)'!Q138</f>
        <v>NULL</v>
      </c>
      <c r="R138" s="123" t="str">
        <f>'Input - RCAControl (Admin)'!R138</f>
        <v>NULL</v>
      </c>
      <c r="S138" s="123" t="str">
        <f>'Input - RCAControl (Admin)'!S138</f>
        <v>NULL</v>
      </c>
      <c r="T138" s="123" t="str">
        <f>'Input - RCAControl (Admin)'!T138</f>
        <v>NULL</v>
      </c>
      <c r="U138" s="123" t="str">
        <f>'Input - RCAControl (Admin)'!U138</f>
        <v>NULL</v>
      </c>
      <c r="V138" s="123" t="str">
        <f>'Input - RCAControl (Admin)'!V138</f>
        <v>NULL</v>
      </c>
      <c r="W138" s="123" t="str">
        <f>'Input - RCAControl (Admin)'!W138</f>
        <v>NULL</v>
      </c>
      <c r="X138" s="123" t="str">
        <f>'Input - RCAControl (Admin)'!X138</f>
        <v>NULL</v>
      </c>
      <c r="Y138" s="123" t="str">
        <f>'Input - RCAControl (Admin)'!Y138</f>
        <v>NULL</v>
      </c>
      <c r="Z138" s="123" t="str">
        <f>'Input - RCAControl (Admin)'!Z138</f>
        <v>NULL</v>
      </c>
      <c r="AA138" s="123" t="str">
        <f>'Input - RCAControl (Admin)'!AA138</f>
        <v>NULL</v>
      </c>
      <c r="AB138" s="123" t="str">
        <f>'Input - RCAControl (Admin)'!AB138</f>
        <v>NULL</v>
      </c>
      <c r="AC138" s="123" t="str">
        <f>'Input - RCAControl (Admin)'!AC138</f>
        <v>NULL</v>
      </c>
      <c r="AD138" s="123" t="str">
        <f>'Input - RCAControl (Admin)'!AD138</f>
        <v>NULL</v>
      </c>
      <c r="AE138" s="123" t="str">
        <f>'Input - RCAControl (Admin)'!AE138</f>
        <v>NULL</v>
      </c>
      <c r="AF138" s="123" t="str">
        <f>'Input - RCAControl (Admin)'!AF138</f>
        <v>NULL</v>
      </c>
      <c r="AG138" s="123" t="str">
        <f>'Input - RCAControl (Admin)'!AG138</f>
        <v>NULL</v>
      </c>
      <c r="AH138" s="123" t="str">
        <f>'Input - RCAControl (Admin)'!AH138</f>
        <v>NULL</v>
      </c>
      <c r="AI138" s="123" t="str">
        <f>'Input - RCAControl (Admin)'!AI138</f>
        <v>NULL</v>
      </c>
      <c r="AJ138" s="123" t="str">
        <f>'Input - RCAControl (Admin)'!AJ138</f>
        <v>NULL</v>
      </c>
      <c r="AK138" s="123" t="str">
        <f>'Input - RCAControl (Admin)'!AK138</f>
        <v>NULL</v>
      </c>
      <c r="AL138" s="123" t="str">
        <f>'Input - RCAControl (Admin)'!AL138</f>
        <v>1;2;3;3;3</v>
      </c>
      <c r="AM138" s="123" t="str">
        <f>'Input - RCAControl (Admin)'!AM138</f>
        <v>1;2;3;3;3</v>
      </c>
      <c r="AN138" s="123" t="str">
        <f>'Input - RCAControl (Admin)'!AN138</f>
        <v>NULL</v>
      </c>
      <c r="AO138" s="123" t="str">
        <f>'Input - RCAControl (Admin)'!AO138</f>
        <v>NULL</v>
      </c>
      <c r="AP138" s="123" t="str">
        <f>'Input - RCAControl (Admin)'!AP138</f>
        <v>NULL</v>
      </c>
      <c r="AQ138" s="123" t="str">
        <f>'Input - RCAControl (Admin)'!AQ138</f>
        <v>NULL</v>
      </c>
      <c r="AR138" s="31"/>
      <c r="AS138" s="122" t="e" cm="1">
        <f t="array" ref="AS138">IF(MAX(VALUE(MID(IF(G138:AQ138= I_RCAScoring_NULL_REF,"0;0;0;0;0",G138:AQ138),1+ 2*(C_RCA_RiskScores-1),1)))=0,"No bands",MAX(VALUE(MID(IF(G138:AQ138= I_RCAScoring_NULL_REF,"0;0;0;0;0",G138:AQ138),1+ 2*(C_RCA_RiskScores-1),1))))</f>
        <v>#VALUE!</v>
      </c>
      <c r="AT138" s="122" t="str">
        <f t="shared" si="7"/>
        <v>No band selected</v>
      </c>
      <c r="AU138" s="6"/>
      <c r="AV138" s="38"/>
      <c r="AW138" s="6"/>
      <c r="AX138" s="412"/>
    </row>
    <row r="139" spans="1:50" ht="30" customHeight="1" x14ac:dyDescent="0.35">
      <c r="A139" s="48"/>
      <c r="B139" s="31"/>
      <c r="C139" s="465">
        <f t="shared" si="6"/>
        <v>129</v>
      </c>
      <c r="D139" s="122" t="str" cm="1">
        <f t="array" ref="D139">IF(ISERROR(INDEX(I_LoE_Hierachy_L1Name,_xlfn.XMATCH(E139,I_LoE_Hierachy_L2Name,0))),"",INDEX(I_LoE_Hierachy_L1Name,_xlfn.XMATCH(E139,I_LoE_Hierachy_L2Name,0)))</f>
        <v>Is there evidence of suitably mature Security management?</v>
      </c>
      <c r="E139" s="122" t="str">
        <v>Is there evidence that a suitable Personal Data Aspects Letter has been included in each contract involving the processing of OFFICIAL-SENSITIVE-PERSONAL information?</v>
      </c>
      <c r="F139" s="31"/>
      <c r="G139" s="123" t="str">
        <f>'Input - RCAControl (Admin)'!G139</f>
        <v>NULL</v>
      </c>
      <c r="H139" s="123" t="str">
        <f>'Input - RCAControl (Admin)'!H139</f>
        <v>NULL</v>
      </c>
      <c r="I139" s="123" t="str">
        <f>'Input - RCAControl (Admin)'!I139</f>
        <v>NULL</v>
      </c>
      <c r="J139" s="123" t="str">
        <f>'Input - RCAControl (Admin)'!J139</f>
        <v>NULL</v>
      </c>
      <c r="K139" s="123" t="str">
        <f>'Input - RCAControl (Admin)'!K139</f>
        <v>NULL</v>
      </c>
      <c r="L139" s="123" t="str">
        <f>'Input - RCAControl (Admin)'!L139</f>
        <v>NULL</v>
      </c>
      <c r="M139" s="123" t="str">
        <f>'Input - RCAControl (Admin)'!M139</f>
        <v>NULL</v>
      </c>
      <c r="N139" s="123" t="str">
        <f>'Input - RCAControl (Admin)'!N139</f>
        <v>NULL</v>
      </c>
      <c r="O139" s="123" t="str">
        <f>'Input - RCAControl (Admin)'!O139</f>
        <v>NULL</v>
      </c>
      <c r="P139" s="123" t="str">
        <f>'Input - RCAControl (Admin)'!P139</f>
        <v>NULL</v>
      </c>
      <c r="Q139" s="123" t="str">
        <f>'Input - RCAControl (Admin)'!Q139</f>
        <v>NULL</v>
      </c>
      <c r="R139" s="123" t="str">
        <f>'Input - RCAControl (Admin)'!R139</f>
        <v>NULL</v>
      </c>
      <c r="S139" s="123" t="str">
        <f>'Input - RCAControl (Admin)'!S139</f>
        <v>NULL</v>
      </c>
      <c r="T139" s="123" t="str">
        <f>'Input - RCAControl (Admin)'!T139</f>
        <v>NULL</v>
      </c>
      <c r="U139" s="123" t="str">
        <f>'Input - RCAControl (Admin)'!U139</f>
        <v>NULL</v>
      </c>
      <c r="V139" s="123" t="str">
        <f>'Input - RCAControl (Admin)'!V139</f>
        <v>NULL</v>
      </c>
      <c r="W139" s="123" t="str">
        <f>'Input - RCAControl (Admin)'!W139</f>
        <v>NULL</v>
      </c>
      <c r="X139" s="123" t="str">
        <f>'Input - RCAControl (Admin)'!X139</f>
        <v>NULL</v>
      </c>
      <c r="Y139" s="123" t="str">
        <f>'Input - RCAControl (Admin)'!Y139</f>
        <v>NULL</v>
      </c>
      <c r="Z139" s="123" t="str">
        <f>'Input - RCAControl (Admin)'!Z139</f>
        <v>NULL</v>
      </c>
      <c r="AA139" s="123" t="str">
        <f>'Input - RCAControl (Admin)'!AA139</f>
        <v>NULL</v>
      </c>
      <c r="AB139" s="123" t="str">
        <f>'Input - RCAControl (Admin)'!AB139</f>
        <v>NULL</v>
      </c>
      <c r="AC139" s="123" t="str">
        <f>'Input - RCAControl (Admin)'!AC139</f>
        <v>NULL</v>
      </c>
      <c r="AD139" s="123" t="str">
        <f>'Input - RCAControl (Admin)'!AD139</f>
        <v>NULL</v>
      </c>
      <c r="AE139" s="123" t="str">
        <f>'Input - RCAControl (Admin)'!AE139</f>
        <v>NULL</v>
      </c>
      <c r="AF139" s="123" t="str">
        <f>'Input - RCAControl (Admin)'!AF139</f>
        <v>NULL</v>
      </c>
      <c r="AG139" s="123" t="str">
        <f>'Input - RCAControl (Admin)'!AG139</f>
        <v>NULL</v>
      </c>
      <c r="AH139" s="123" t="str">
        <f>'Input - RCAControl (Admin)'!AH139</f>
        <v>NULL</v>
      </c>
      <c r="AI139" s="123" t="str">
        <f>'Input - RCAControl (Admin)'!AI139</f>
        <v>NULL</v>
      </c>
      <c r="AJ139" s="123" t="str">
        <f>'Input - RCAControl (Admin)'!AJ139</f>
        <v>NULL</v>
      </c>
      <c r="AK139" s="123" t="str">
        <f>'Input - RCAControl (Admin)'!AK139</f>
        <v>NULL</v>
      </c>
      <c r="AL139" s="123" t="str">
        <f>'Input - RCAControl (Admin)'!AL139</f>
        <v>1;2;3;3;3</v>
      </c>
      <c r="AM139" s="123" t="str">
        <f>'Input - RCAControl (Admin)'!AM139</f>
        <v>1;2;3;3;3</v>
      </c>
      <c r="AN139" s="123" t="str">
        <f>'Input - RCAControl (Admin)'!AN139</f>
        <v>NULL</v>
      </c>
      <c r="AO139" s="123" t="str">
        <f>'Input - RCAControl (Admin)'!AO139</f>
        <v>NULL</v>
      </c>
      <c r="AP139" s="123" t="str">
        <f>'Input - RCAControl (Admin)'!AP139</f>
        <v>NULL</v>
      </c>
      <c r="AQ139" s="123" t="str">
        <f>'Input - RCAControl (Admin)'!AQ139</f>
        <v>NULL</v>
      </c>
      <c r="AR139" s="31"/>
      <c r="AS139" s="122" t="e" cm="1">
        <f t="array" ref="AS139">IF(MAX(VALUE(MID(IF(G139:AQ139= I_RCAScoring_NULL_REF,"0;0;0;0;0",G139:AQ139),1+ 2*(C_RCA_RiskScores-1),1)))=0,"No bands",MAX(VALUE(MID(IF(G139:AQ139= I_RCAScoring_NULL_REF,"0;0;0;0;0",G139:AQ139),1+ 2*(C_RCA_RiskScores-1),1))))</f>
        <v>#VALUE!</v>
      </c>
      <c r="AT139" s="122" t="str">
        <f t="shared" ref="AT139:AT168" si="8">IF(ISERROR(INDEX(Assurance_Band_Names,MATCH(AS139,Assurance_Band_Levels,0))),  "No band selected",INDEX(Assurance_Band_Names,MATCH(AS139,Assurance_Band_Levels,0)))</f>
        <v>No band selected</v>
      </c>
      <c r="AU139" s="6"/>
      <c r="AV139" s="38"/>
      <c r="AW139" s="6"/>
      <c r="AX139" s="412"/>
    </row>
    <row r="140" spans="1:50" ht="30" customHeight="1" x14ac:dyDescent="0.35">
      <c r="A140" s="48"/>
      <c r="B140" s="31"/>
      <c r="C140" s="465">
        <f t="shared" si="6"/>
        <v>130</v>
      </c>
      <c r="D140" s="122" t="str" cm="1">
        <f t="array" ref="D140">IF(ISERROR(INDEX(I_LoE_Hierachy_L1Name,_xlfn.XMATCH(E140,I_LoE_Hierachy_L2Name,0))),"",INDEX(I_LoE_Hierachy_L1Name,_xlfn.XMATCH(E140,I_LoE_Hierachy_L2Name,0)))</f>
        <v>Is there evidence of suitably mature Security management?</v>
      </c>
      <c r="E140" s="122" t="str">
        <v>Is there evidence that appropriate security DEFCONs are being include in each contract?</v>
      </c>
      <c r="F140" s="31"/>
      <c r="G140" s="123" t="str">
        <f>'Input - RCAControl (Admin)'!G140</f>
        <v>NULL</v>
      </c>
      <c r="H140" s="123" t="str">
        <f>'Input - RCAControl (Admin)'!H140</f>
        <v>NULL</v>
      </c>
      <c r="I140" s="123" t="str">
        <f>'Input - RCAControl (Admin)'!I140</f>
        <v>NULL</v>
      </c>
      <c r="J140" s="123" t="str">
        <f>'Input - RCAControl (Admin)'!J140</f>
        <v>NULL</v>
      </c>
      <c r="K140" s="123" t="str">
        <f>'Input - RCAControl (Admin)'!K140</f>
        <v>NULL</v>
      </c>
      <c r="L140" s="123" t="str">
        <f>'Input - RCAControl (Admin)'!L140</f>
        <v>NULL</v>
      </c>
      <c r="M140" s="123" t="str">
        <f>'Input - RCAControl (Admin)'!M140</f>
        <v>NULL</v>
      </c>
      <c r="N140" s="123" t="str">
        <f>'Input - RCAControl (Admin)'!N140</f>
        <v>NULL</v>
      </c>
      <c r="O140" s="123" t="str">
        <f>'Input - RCAControl (Admin)'!O140</f>
        <v>NULL</v>
      </c>
      <c r="P140" s="123" t="str">
        <f>'Input - RCAControl (Admin)'!P140</f>
        <v>NULL</v>
      </c>
      <c r="Q140" s="123" t="str">
        <f>'Input - RCAControl (Admin)'!Q140</f>
        <v>NULL</v>
      </c>
      <c r="R140" s="123" t="str">
        <f>'Input - RCAControl (Admin)'!R140</f>
        <v>NULL</v>
      </c>
      <c r="S140" s="123" t="str">
        <f>'Input - RCAControl (Admin)'!S140</f>
        <v>NULL</v>
      </c>
      <c r="T140" s="123" t="str">
        <f>'Input - RCAControl (Admin)'!T140</f>
        <v>NULL</v>
      </c>
      <c r="U140" s="123" t="str">
        <f>'Input - RCAControl (Admin)'!U140</f>
        <v>NULL</v>
      </c>
      <c r="V140" s="123" t="str">
        <f>'Input - RCAControl (Admin)'!V140</f>
        <v>NULL</v>
      </c>
      <c r="W140" s="123" t="str">
        <f>'Input - RCAControl (Admin)'!W140</f>
        <v>NULL</v>
      </c>
      <c r="X140" s="123" t="str">
        <f>'Input - RCAControl (Admin)'!X140</f>
        <v>NULL</v>
      </c>
      <c r="Y140" s="123" t="str">
        <f>'Input - RCAControl (Admin)'!Y140</f>
        <v>NULL</v>
      </c>
      <c r="Z140" s="123" t="str">
        <f>'Input - RCAControl (Admin)'!Z140</f>
        <v>NULL</v>
      </c>
      <c r="AA140" s="123" t="str">
        <f>'Input - RCAControl (Admin)'!AA140</f>
        <v>NULL</v>
      </c>
      <c r="AB140" s="123" t="str">
        <f>'Input - RCAControl (Admin)'!AB140</f>
        <v>NULL</v>
      </c>
      <c r="AC140" s="123" t="str">
        <f>'Input - RCAControl (Admin)'!AC140</f>
        <v>NULL</v>
      </c>
      <c r="AD140" s="123" t="str">
        <f>'Input - RCAControl (Admin)'!AD140</f>
        <v>NULL</v>
      </c>
      <c r="AE140" s="123" t="str">
        <f>'Input - RCAControl (Admin)'!AE140</f>
        <v>NULL</v>
      </c>
      <c r="AF140" s="123" t="str">
        <f>'Input - RCAControl (Admin)'!AF140</f>
        <v>NULL</v>
      </c>
      <c r="AG140" s="123" t="str">
        <f>'Input - RCAControl (Admin)'!AG140</f>
        <v>NULL</v>
      </c>
      <c r="AH140" s="123" t="str">
        <f>'Input - RCAControl (Admin)'!AH140</f>
        <v>NULL</v>
      </c>
      <c r="AI140" s="123" t="str">
        <f>'Input - RCAControl (Admin)'!AI140</f>
        <v>NULL</v>
      </c>
      <c r="AJ140" s="123" t="str">
        <f>'Input - RCAControl (Admin)'!AJ140</f>
        <v>NULL</v>
      </c>
      <c r="AK140" s="123" t="str">
        <f>'Input - RCAControl (Admin)'!AK140</f>
        <v>NULL</v>
      </c>
      <c r="AL140" s="123" t="str">
        <f>'Input - RCAControl (Admin)'!AL140</f>
        <v>1;2;3;3;3</v>
      </c>
      <c r="AM140" s="123" t="str">
        <f>'Input - RCAControl (Admin)'!AM140</f>
        <v>1;2;3;3;3</v>
      </c>
      <c r="AN140" s="123" t="str">
        <f>'Input - RCAControl (Admin)'!AN140</f>
        <v>NULL</v>
      </c>
      <c r="AO140" s="123" t="str">
        <f>'Input - RCAControl (Admin)'!AO140</f>
        <v>NULL</v>
      </c>
      <c r="AP140" s="123" t="str">
        <f>'Input - RCAControl (Admin)'!AP140</f>
        <v>NULL</v>
      </c>
      <c r="AQ140" s="123" t="str">
        <f>'Input - RCAControl (Admin)'!AQ140</f>
        <v>NULL</v>
      </c>
      <c r="AR140" s="31"/>
      <c r="AS140" s="122" t="e" cm="1">
        <f t="array" ref="AS140">IF(MAX(VALUE(MID(IF(G140:AQ140= I_RCAScoring_NULL_REF,"0;0;0;0;0",G140:AQ140),1+ 2*(C_RCA_RiskScores-1),1)))=0,"No bands",MAX(VALUE(MID(IF(G140:AQ140= I_RCAScoring_NULL_REF,"0;0;0;0;0",G140:AQ140),1+ 2*(C_RCA_RiskScores-1),1))))</f>
        <v>#VALUE!</v>
      </c>
      <c r="AT140" s="122" t="str">
        <f t="shared" si="8"/>
        <v>No band selected</v>
      </c>
      <c r="AU140" s="6"/>
      <c r="AV140" s="38"/>
      <c r="AW140" s="6"/>
      <c r="AX140" s="412"/>
    </row>
    <row r="141" spans="1:50" ht="30" customHeight="1" x14ac:dyDescent="0.35">
      <c r="A141" s="48"/>
      <c r="B141" s="31"/>
      <c r="C141" s="465">
        <f t="shared" ref="C141:C168" si="9">C140+1</f>
        <v>131</v>
      </c>
      <c r="D141" s="122" t="str" cm="1">
        <f t="array" ref="D141">IF(ISERROR(INDEX(I_LoE_Hierachy_L1Name,_xlfn.XMATCH(E141,I_LoE_Hierachy_L2Name,0))),"",INDEX(I_LoE_Hierachy_L1Name,_xlfn.XMATCH(E141,I_LoE_Hierachy_L2Name,0)))</f>
        <v>Is there evidence of suitably mature Security management?</v>
      </c>
      <c r="E141" s="122" t="str">
        <v>Is there evidence that each contract has a current MOD Cyber Risk Profile and associated Supplier Assurance Questionnaire submitted.</v>
      </c>
      <c r="F141" s="31"/>
      <c r="G141" s="123" t="str">
        <f>'Input - RCAControl (Admin)'!G141</f>
        <v>NULL</v>
      </c>
      <c r="H141" s="123" t="str">
        <f>'Input - RCAControl (Admin)'!H141</f>
        <v>NULL</v>
      </c>
      <c r="I141" s="123" t="str">
        <f>'Input - RCAControl (Admin)'!I141</f>
        <v>NULL</v>
      </c>
      <c r="J141" s="123" t="str">
        <f>'Input - RCAControl (Admin)'!J141</f>
        <v>NULL</v>
      </c>
      <c r="K141" s="123" t="str">
        <f>'Input - RCAControl (Admin)'!K141</f>
        <v>NULL</v>
      </c>
      <c r="L141" s="123" t="str">
        <f>'Input - RCAControl (Admin)'!L141</f>
        <v>NULL</v>
      </c>
      <c r="M141" s="123" t="str">
        <f>'Input - RCAControl (Admin)'!M141</f>
        <v>NULL</v>
      </c>
      <c r="N141" s="123" t="str">
        <f>'Input - RCAControl (Admin)'!N141</f>
        <v>NULL</v>
      </c>
      <c r="O141" s="123" t="str">
        <f>'Input - RCAControl (Admin)'!O141</f>
        <v>NULL</v>
      </c>
      <c r="P141" s="123" t="str">
        <f>'Input - RCAControl (Admin)'!P141</f>
        <v>NULL</v>
      </c>
      <c r="Q141" s="123" t="str">
        <f>'Input - RCAControl (Admin)'!Q141</f>
        <v>NULL</v>
      </c>
      <c r="R141" s="123" t="str">
        <f>'Input - RCAControl (Admin)'!R141</f>
        <v>NULL</v>
      </c>
      <c r="S141" s="123" t="str">
        <f>'Input - RCAControl (Admin)'!S141</f>
        <v>NULL</v>
      </c>
      <c r="T141" s="123" t="str">
        <f>'Input - RCAControl (Admin)'!T141</f>
        <v>NULL</v>
      </c>
      <c r="U141" s="123" t="str">
        <f>'Input - RCAControl (Admin)'!U141</f>
        <v>NULL</v>
      </c>
      <c r="V141" s="123" t="str">
        <f>'Input - RCAControl (Admin)'!V141</f>
        <v>NULL</v>
      </c>
      <c r="W141" s="123" t="str">
        <f>'Input - RCAControl (Admin)'!W141</f>
        <v>NULL</v>
      </c>
      <c r="X141" s="123" t="str">
        <f>'Input - RCAControl (Admin)'!X141</f>
        <v>NULL</v>
      </c>
      <c r="Y141" s="123" t="str">
        <f>'Input - RCAControl (Admin)'!Y141</f>
        <v>NULL</v>
      </c>
      <c r="Z141" s="123" t="str">
        <f>'Input - RCAControl (Admin)'!Z141</f>
        <v>NULL</v>
      </c>
      <c r="AA141" s="123" t="str">
        <f>'Input - RCAControl (Admin)'!AA141</f>
        <v>NULL</v>
      </c>
      <c r="AB141" s="123" t="str">
        <f>'Input - RCAControl (Admin)'!AB141</f>
        <v>NULL</v>
      </c>
      <c r="AC141" s="123" t="str">
        <f>'Input - RCAControl (Admin)'!AC141</f>
        <v>NULL</v>
      </c>
      <c r="AD141" s="123" t="str">
        <f>'Input - RCAControl (Admin)'!AD141</f>
        <v>NULL</v>
      </c>
      <c r="AE141" s="123" t="str">
        <f>'Input - RCAControl (Admin)'!AE141</f>
        <v>NULL</v>
      </c>
      <c r="AF141" s="123" t="str">
        <f>'Input - RCAControl (Admin)'!AF141</f>
        <v>NULL</v>
      </c>
      <c r="AG141" s="123" t="str">
        <f>'Input - RCAControl (Admin)'!AG141</f>
        <v>NULL</v>
      </c>
      <c r="AH141" s="123" t="str">
        <f>'Input - RCAControl (Admin)'!AH141</f>
        <v>NULL</v>
      </c>
      <c r="AI141" s="123" t="str">
        <f>'Input - RCAControl (Admin)'!AI141</f>
        <v>NULL</v>
      </c>
      <c r="AJ141" s="123" t="str">
        <f>'Input - RCAControl (Admin)'!AJ141</f>
        <v>NULL</v>
      </c>
      <c r="AK141" s="123" t="str">
        <f>'Input - RCAControl (Admin)'!AK141</f>
        <v>NULL</v>
      </c>
      <c r="AL141" s="123" t="str">
        <f>'Input - RCAControl (Admin)'!AL141</f>
        <v>1;2;3;3;3</v>
      </c>
      <c r="AM141" s="123" t="str">
        <f>'Input - RCAControl (Admin)'!AM141</f>
        <v>1;2;3;3;3</v>
      </c>
      <c r="AN141" s="123" t="str">
        <f>'Input - RCAControl (Admin)'!AN141</f>
        <v>NULL</v>
      </c>
      <c r="AO141" s="123" t="str">
        <f>'Input - RCAControl (Admin)'!AO141</f>
        <v>NULL</v>
      </c>
      <c r="AP141" s="123" t="str">
        <f>'Input - RCAControl (Admin)'!AP141</f>
        <v>NULL</v>
      </c>
      <c r="AQ141" s="123" t="str">
        <f>'Input - RCAControl (Admin)'!AQ141</f>
        <v>NULL</v>
      </c>
      <c r="AR141" s="31"/>
      <c r="AS141" s="122" t="e" cm="1">
        <f t="array" ref="AS141">IF(MAX(VALUE(MID(IF(G141:AQ141= I_RCAScoring_NULL_REF,"0;0;0;0;0",G141:AQ141),1+ 2*(C_RCA_RiskScores-1),1)))=0,"No bands",MAX(VALUE(MID(IF(G141:AQ141= I_RCAScoring_NULL_REF,"0;0;0;0;0",G141:AQ141),1+ 2*(C_RCA_RiskScores-1),1))))</f>
        <v>#VALUE!</v>
      </c>
      <c r="AT141" s="122" t="str">
        <f t="shared" si="8"/>
        <v>No band selected</v>
      </c>
      <c r="AU141" s="6"/>
      <c r="AV141" s="38"/>
      <c r="AW141" s="6"/>
      <c r="AX141" s="412"/>
    </row>
    <row r="142" spans="1:50" ht="30" customHeight="1" x14ac:dyDescent="0.35">
      <c r="A142" s="48"/>
      <c r="B142" s="31"/>
      <c r="C142" s="465">
        <f t="shared" si="9"/>
        <v>132</v>
      </c>
      <c r="D142" s="122" t="str" cm="1">
        <f t="array" ref="D142">IF(ISERROR(INDEX(I_LoE_Hierachy_L1Name,_xlfn.XMATCH(E142,I_LoE_Hierachy_L2Name,0))),"",INDEX(I_LoE_Hierachy_L1Name,_xlfn.XMATCH(E142,I_LoE_Hierachy_L2Name,0)))</f>
        <v>Is there evidence of suitably mature Security management?</v>
      </c>
      <c r="E142" s="122" t="str">
        <v>Where there is a requirement for crypt-key use, is there evidence that the programme has a suitable crypto management approach that has be endorsed by the Crypt Key Enterprise Authority.</v>
      </c>
      <c r="F142" s="31"/>
      <c r="G142" s="123" t="str">
        <f>'Input - RCAControl (Admin)'!G142</f>
        <v>NULL</v>
      </c>
      <c r="H142" s="123" t="str">
        <f>'Input - RCAControl (Admin)'!H142</f>
        <v>NULL</v>
      </c>
      <c r="I142" s="123" t="str">
        <f>'Input - RCAControl (Admin)'!I142</f>
        <v>NULL</v>
      </c>
      <c r="J142" s="123" t="str">
        <f>'Input - RCAControl (Admin)'!J142</f>
        <v>NULL</v>
      </c>
      <c r="K142" s="123" t="str">
        <f>'Input - RCAControl (Admin)'!K142</f>
        <v>NULL</v>
      </c>
      <c r="L142" s="123" t="str">
        <f>'Input - RCAControl (Admin)'!L142</f>
        <v>NULL</v>
      </c>
      <c r="M142" s="123" t="str">
        <f>'Input - RCAControl (Admin)'!M142</f>
        <v>NULL</v>
      </c>
      <c r="N142" s="123" t="str">
        <f>'Input - RCAControl (Admin)'!N142</f>
        <v>NULL</v>
      </c>
      <c r="O142" s="123" t="str">
        <f>'Input - RCAControl (Admin)'!O142</f>
        <v>NULL</v>
      </c>
      <c r="P142" s="123" t="str">
        <f>'Input - RCAControl (Admin)'!P142</f>
        <v>NULL</v>
      </c>
      <c r="Q142" s="123" t="str">
        <f>'Input - RCAControl (Admin)'!Q142</f>
        <v>NULL</v>
      </c>
      <c r="R142" s="123" t="str">
        <f>'Input - RCAControl (Admin)'!R142</f>
        <v>NULL</v>
      </c>
      <c r="S142" s="123" t="str">
        <f>'Input - RCAControl (Admin)'!S142</f>
        <v>NULL</v>
      </c>
      <c r="T142" s="123" t="str">
        <f>'Input - RCAControl (Admin)'!T142</f>
        <v>NULL</v>
      </c>
      <c r="U142" s="123" t="str">
        <f>'Input - RCAControl (Admin)'!U142</f>
        <v>NULL</v>
      </c>
      <c r="V142" s="123" t="str">
        <f>'Input - RCAControl (Admin)'!V142</f>
        <v>NULL</v>
      </c>
      <c r="W142" s="123" t="str">
        <f>'Input - RCAControl (Admin)'!W142</f>
        <v>NULL</v>
      </c>
      <c r="X142" s="123" t="str">
        <f>'Input - RCAControl (Admin)'!X142</f>
        <v>NULL</v>
      </c>
      <c r="Y142" s="123" t="str">
        <f>'Input - RCAControl (Admin)'!Y142</f>
        <v>NULL</v>
      </c>
      <c r="Z142" s="123" t="str">
        <f>'Input - RCAControl (Admin)'!Z142</f>
        <v>NULL</v>
      </c>
      <c r="AA142" s="123" t="str">
        <f>'Input - RCAControl (Admin)'!AA142</f>
        <v>NULL</v>
      </c>
      <c r="AB142" s="123" t="str">
        <f>'Input - RCAControl (Admin)'!AB142</f>
        <v>NULL</v>
      </c>
      <c r="AC142" s="123" t="str">
        <f>'Input - RCAControl (Admin)'!AC142</f>
        <v>NULL</v>
      </c>
      <c r="AD142" s="123" t="str">
        <f>'Input - RCAControl (Admin)'!AD142</f>
        <v>NULL</v>
      </c>
      <c r="AE142" s="123" t="str">
        <f>'Input - RCAControl (Admin)'!AE142</f>
        <v>NULL</v>
      </c>
      <c r="AF142" s="123" t="str">
        <f>'Input - RCAControl (Admin)'!AF142</f>
        <v>NULL</v>
      </c>
      <c r="AG142" s="123" t="str">
        <f>'Input - RCAControl (Admin)'!AG142</f>
        <v>NULL</v>
      </c>
      <c r="AH142" s="123" t="str">
        <f>'Input - RCAControl (Admin)'!AH142</f>
        <v>NULL</v>
      </c>
      <c r="AI142" s="123" t="str">
        <f>'Input - RCAControl (Admin)'!AI142</f>
        <v>NULL</v>
      </c>
      <c r="AJ142" s="123" t="str">
        <f>'Input - RCAControl (Admin)'!AJ142</f>
        <v>NULL</v>
      </c>
      <c r="AK142" s="123" t="str">
        <f>'Input - RCAControl (Admin)'!AK142</f>
        <v>NULL</v>
      </c>
      <c r="AL142" s="123" t="str">
        <f>'Input - RCAControl (Admin)'!AL142</f>
        <v>1;2;3;3;3</v>
      </c>
      <c r="AM142" s="123" t="str">
        <f>'Input - RCAControl (Admin)'!AM142</f>
        <v>1;2;3;3;3</v>
      </c>
      <c r="AN142" s="123" t="str">
        <f>'Input - RCAControl (Admin)'!AN142</f>
        <v>NULL</v>
      </c>
      <c r="AO142" s="123" t="str">
        <f>'Input - RCAControl (Admin)'!AO142</f>
        <v>NULL</v>
      </c>
      <c r="AP142" s="123" t="str">
        <f>'Input - RCAControl (Admin)'!AP142</f>
        <v>NULL</v>
      </c>
      <c r="AQ142" s="123" t="str">
        <f>'Input - RCAControl (Admin)'!AQ142</f>
        <v>NULL</v>
      </c>
      <c r="AR142" s="31"/>
      <c r="AS142" s="122" t="e" cm="1">
        <f t="array" ref="AS142">IF(MAX(VALUE(MID(IF(G142:AQ142= I_RCAScoring_NULL_REF,"0;0;0;0;0",G142:AQ142),1+ 2*(C_RCA_RiskScores-1),1)))=0,"No bands",MAX(VALUE(MID(IF(G142:AQ142= I_RCAScoring_NULL_REF,"0;0;0;0;0",G142:AQ142),1+ 2*(C_RCA_RiskScores-1),1))))</f>
        <v>#VALUE!</v>
      </c>
      <c r="AT142" s="122" t="str">
        <f t="shared" si="8"/>
        <v>No band selected</v>
      </c>
      <c r="AU142" s="6"/>
      <c r="AV142" s="38"/>
      <c r="AW142" s="6"/>
      <c r="AX142" s="412"/>
    </row>
    <row r="143" spans="1:50" ht="30" customHeight="1" x14ac:dyDescent="0.35">
      <c r="A143" s="48"/>
      <c r="B143" s="31"/>
      <c r="C143" s="465">
        <f t="shared" si="9"/>
        <v>133</v>
      </c>
      <c r="D143" s="122" t="str" cm="1">
        <f t="array" ref="D143">IF(ISERROR(INDEX(I_LoE_Hierachy_L1Name,_xlfn.XMATCH(E143,I_LoE_Hierachy_L2Name,0))),"",INDEX(I_LoE_Hierachy_L1Name,_xlfn.XMATCH(E143,I_LoE_Hierachy_L2Name,0)))</f>
        <v>Is there evidence of suitably mature Security management?</v>
      </c>
      <c r="E143" s="122" t="str">
        <v>Is there evidence that a suitable Security Case has been developed to provide compliance with MOD and DE&amp;S security policy to support effective security risk management for Products, Systems and Services.</v>
      </c>
      <c r="F143" s="31"/>
      <c r="G143" s="123" t="str">
        <f>'Input - RCAControl (Admin)'!G143</f>
        <v>NULL</v>
      </c>
      <c r="H143" s="123" t="str">
        <f>'Input - RCAControl (Admin)'!H143</f>
        <v>NULL</v>
      </c>
      <c r="I143" s="123" t="str">
        <f>'Input - RCAControl (Admin)'!I143</f>
        <v>NULL</v>
      </c>
      <c r="J143" s="123" t="str">
        <f>'Input - RCAControl (Admin)'!J143</f>
        <v>NULL</v>
      </c>
      <c r="K143" s="123" t="str">
        <f>'Input - RCAControl (Admin)'!K143</f>
        <v>NULL</v>
      </c>
      <c r="L143" s="123" t="str">
        <f>'Input - RCAControl (Admin)'!L143</f>
        <v>NULL</v>
      </c>
      <c r="M143" s="123" t="str">
        <f>'Input - RCAControl (Admin)'!M143</f>
        <v>NULL</v>
      </c>
      <c r="N143" s="123" t="str">
        <f>'Input - RCAControl (Admin)'!N143</f>
        <v>NULL</v>
      </c>
      <c r="O143" s="123" t="str">
        <f>'Input - RCAControl (Admin)'!O143</f>
        <v>NULL</v>
      </c>
      <c r="P143" s="123" t="str">
        <f>'Input - RCAControl (Admin)'!P143</f>
        <v>NULL</v>
      </c>
      <c r="Q143" s="123" t="str">
        <f>'Input - RCAControl (Admin)'!Q143</f>
        <v>NULL</v>
      </c>
      <c r="R143" s="123" t="str">
        <f>'Input - RCAControl (Admin)'!R143</f>
        <v>NULL</v>
      </c>
      <c r="S143" s="123" t="str">
        <f>'Input - RCAControl (Admin)'!S143</f>
        <v>NULL</v>
      </c>
      <c r="T143" s="123" t="str">
        <f>'Input - RCAControl (Admin)'!T143</f>
        <v>NULL</v>
      </c>
      <c r="U143" s="123" t="str">
        <f>'Input - RCAControl (Admin)'!U143</f>
        <v>NULL</v>
      </c>
      <c r="V143" s="123" t="str">
        <f>'Input - RCAControl (Admin)'!V143</f>
        <v>NULL</v>
      </c>
      <c r="W143" s="123" t="str">
        <f>'Input - RCAControl (Admin)'!W143</f>
        <v>NULL</v>
      </c>
      <c r="X143" s="123" t="str">
        <f>'Input - RCAControl (Admin)'!X143</f>
        <v>NULL</v>
      </c>
      <c r="Y143" s="123" t="str">
        <f>'Input - RCAControl (Admin)'!Y143</f>
        <v>NULL</v>
      </c>
      <c r="Z143" s="123" t="str">
        <f>'Input - RCAControl (Admin)'!Z143</f>
        <v>NULL</v>
      </c>
      <c r="AA143" s="123" t="str">
        <f>'Input - RCAControl (Admin)'!AA143</f>
        <v>NULL</v>
      </c>
      <c r="AB143" s="123" t="str">
        <f>'Input - RCAControl (Admin)'!AB143</f>
        <v>NULL</v>
      </c>
      <c r="AC143" s="123" t="str">
        <f>'Input - RCAControl (Admin)'!AC143</f>
        <v>NULL</v>
      </c>
      <c r="AD143" s="123" t="str">
        <f>'Input - RCAControl (Admin)'!AD143</f>
        <v>NULL</v>
      </c>
      <c r="AE143" s="123" t="str">
        <f>'Input - RCAControl (Admin)'!AE143</f>
        <v>NULL</v>
      </c>
      <c r="AF143" s="123" t="str">
        <f>'Input - RCAControl (Admin)'!AF143</f>
        <v>NULL</v>
      </c>
      <c r="AG143" s="123" t="str">
        <f>'Input - RCAControl (Admin)'!AG143</f>
        <v>NULL</v>
      </c>
      <c r="AH143" s="123" t="str">
        <f>'Input - RCAControl (Admin)'!AH143</f>
        <v>NULL</v>
      </c>
      <c r="AI143" s="123" t="str">
        <f>'Input - RCAControl (Admin)'!AI143</f>
        <v>NULL</v>
      </c>
      <c r="AJ143" s="123" t="str">
        <f>'Input - RCAControl (Admin)'!AJ143</f>
        <v>NULL</v>
      </c>
      <c r="AK143" s="123" t="str">
        <f>'Input - RCAControl (Admin)'!AK143</f>
        <v>NULL</v>
      </c>
      <c r="AL143" s="123" t="str">
        <f>'Input - RCAControl (Admin)'!AL143</f>
        <v>1;2;3;3;3</v>
      </c>
      <c r="AM143" s="123" t="str">
        <f>'Input - RCAControl (Admin)'!AM143</f>
        <v>1;2;3;3;3</v>
      </c>
      <c r="AN143" s="123" t="str">
        <f>'Input - RCAControl (Admin)'!AN143</f>
        <v>NULL</v>
      </c>
      <c r="AO143" s="123" t="str">
        <f>'Input - RCAControl (Admin)'!AO143</f>
        <v>NULL</v>
      </c>
      <c r="AP143" s="123" t="str">
        <f>'Input - RCAControl (Admin)'!AP143</f>
        <v>NULL</v>
      </c>
      <c r="AQ143" s="123" t="str">
        <f>'Input - RCAControl (Admin)'!AQ143</f>
        <v>NULL</v>
      </c>
      <c r="AR143" s="31"/>
      <c r="AS143" s="122" t="e" cm="1">
        <f t="array" ref="AS143">IF(MAX(VALUE(MID(IF(G143:AQ143= I_RCAScoring_NULL_REF,"0;0;0;0;0",G143:AQ143),1+ 2*(C_RCA_RiskScores-1),1)))=0,"No bands",MAX(VALUE(MID(IF(G143:AQ143= I_RCAScoring_NULL_REF,"0;0;0;0;0",G143:AQ143),1+ 2*(C_RCA_RiskScores-1),1))))</f>
        <v>#VALUE!</v>
      </c>
      <c r="AT143" s="122" t="str">
        <f t="shared" si="8"/>
        <v>No band selected</v>
      </c>
      <c r="AU143" s="6"/>
      <c r="AV143" s="38"/>
      <c r="AW143" s="6"/>
      <c r="AX143" s="412"/>
    </row>
    <row r="144" spans="1:50" ht="30" customHeight="1" x14ac:dyDescent="0.35">
      <c r="A144" s="48"/>
      <c r="B144" s="31"/>
      <c r="C144" s="465">
        <f t="shared" si="9"/>
        <v>134</v>
      </c>
      <c r="D144" s="122" t="str" cm="1">
        <f t="array" ref="D144">IF(ISERROR(INDEX(I_LoE_Hierachy_L1Name,_xlfn.XMATCH(E144,I_LoE_Hierachy_L2Name,0))),"",INDEX(I_LoE_Hierachy_L1Name,_xlfn.XMATCH(E144,I_LoE_Hierachy_L2Name,0)))</f>
        <v>Is there evidence of suitably mature Security management?</v>
      </c>
      <c r="E144" s="122" t="str">
        <v>Is there evidence that the project is following Secure by Design principles and its Secure by Design plans are sufficiently mature for the stage of the project?</v>
      </c>
      <c r="F144" s="31"/>
      <c r="G144" s="123" t="str">
        <f>'Input - RCAControl (Admin)'!G144</f>
        <v>NULL</v>
      </c>
      <c r="H144" s="123" t="str">
        <f>'Input - RCAControl (Admin)'!H144</f>
        <v>NULL</v>
      </c>
      <c r="I144" s="123" t="str">
        <f>'Input - RCAControl (Admin)'!I144</f>
        <v>NULL</v>
      </c>
      <c r="J144" s="123" t="str">
        <f>'Input - RCAControl (Admin)'!J144</f>
        <v>NULL</v>
      </c>
      <c r="K144" s="123" t="str">
        <f>'Input - RCAControl (Admin)'!K144</f>
        <v>NULL</v>
      </c>
      <c r="L144" s="123" t="str">
        <f>'Input - RCAControl (Admin)'!L144</f>
        <v>NULL</v>
      </c>
      <c r="M144" s="123" t="str">
        <f>'Input - RCAControl (Admin)'!M144</f>
        <v>NULL</v>
      </c>
      <c r="N144" s="123" t="str">
        <f>'Input - RCAControl (Admin)'!N144</f>
        <v>NULL</v>
      </c>
      <c r="O144" s="123" t="str">
        <f>'Input - RCAControl (Admin)'!O144</f>
        <v>NULL</v>
      </c>
      <c r="P144" s="123" t="str">
        <f>'Input - RCAControl (Admin)'!P144</f>
        <v>NULL</v>
      </c>
      <c r="Q144" s="123" t="str">
        <f>'Input - RCAControl (Admin)'!Q144</f>
        <v>NULL</v>
      </c>
      <c r="R144" s="123" t="str">
        <f>'Input - RCAControl (Admin)'!R144</f>
        <v>NULL</v>
      </c>
      <c r="S144" s="123" t="str">
        <f>'Input - RCAControl (Admin)'!S144</f>
        <v>NULL</v>
      </c>
      <c r="T144" s="123" t="str">
        <f>'Input - RCAControl (Admin)'!T144</f>
        <v>NULL</v>
      </c>
      <c r="U144" s="123" t="str">
        <f>'Input - RCAControl (Admin)'!U144</f>
        <v>NULL</v>
      </c>
      <c r="V144" s="123" t="str">
        <f>'Input - RCAControl (Admin)'!V144</f>
        <v>NULL</v>
      </c>
      <c r="W144" s="123" t="str">
        <f>'Input - RCAControl (Admin)'!W144</f>
        <v>NULL</v>
      </c>
      <c r="X144" s="123" t="str">
        <f>'Input - RCAControl (Admin)'!X144</f>
        <v>NULL</v>
      </c>
      <c r="Y144" s="123" t="str">
        <f>'Input - RCAControl (Admin)'!Y144</f>
        <v>NULL</v>
      </c>
      <c r="Z144" s="123" t="str">
        <f>'Input - RCAControl (Admin)'!Z144</f>
        <v>NULL</v>
      </c>
      <c r="AA144" s="123" t="str">
        <f>'Input - RCAControl (Admin)'!AA144</f>
        <v>NULL</v>
      </c>
      <c r="AB144" s="123" t="str">
        <f>'Input - RCAControl (Admin)'!AB144</f>
        <v>NULL</v>
      </c>
      <c r="AC144" s="123" t="str">
        <f>'Input - RCAControl (Admin)'!AC144</f>
        <v>NULL</v>
      </c>
      <c r="AD144" s="123" t="str">
        <f>'Input - RCAControl (Admin)'!AD144</f>
        <v>NULL</v>
      </c>
      <c r="AE144" s="123" t="str">
        <f>'Input - RCAControl (Admin)'!AE144</f>
        <v>NULL</v>
      </c>
      <c r="AF144" s="123" t="str">
        <f>'Input - RCAControl (Admin)'!AF144</f>
        <v>NULL</v>
      </c>
      <c r="AG144" s="123" t="str">
        <f>'Input - RCAControl (Admin)'!AG144</f>
        <v>NULL</v>
      </c>
      <c r="AH144" s="123" t="str">
        <f>'Input - RCAControl (Admin)'!AH144</f>
        <v>NULL</v>
      </c>
      <c r="AI144" s="123" t="str">
        <f>'Input - RCAControl (Admin)'!AI144</f>
        <v>NULL</v>
      </c>
      <c r="AJ144" s="123" t="str">
        <f>'Input - RCAControl (Admin)'!AJ144</f>
        <v>NULL</v>
      </c>
      <c r="AK144" s="123" t="str">
        <f>'Input - RCAControl (Admin)'!AK144</f>
        <v>NULL</v>
      </c>
      <c r="AL144" s="123" t="str">
        <f>'Input - RCAControl (Admin)'!AL144</f>
        <v>1;2;3;3;3</v>
      </c>
      <c r="AM144" s="123" t="str">
        <f>'Input - RCAControl (Admin)'!AM144</f>
        <v>1;2;3;3;3</v>
      </c>
      <c r="AN144" s="123" t="str">
        <f>'Input - RCAControl (Admin)'!AN144</f>
        <v>NULL</v>
      </c>
      <c r="AO144" s="123" t="str">
        <f>'Input - RCAControl (Admin)'!AO144</f>
        <v>NULL</v>
      </c>
      <c r="AP144" s="123" t="str">
        <f>'Input - RCAControl (Admin)'!AP144</f>
        <v>NULL</v>
      </c>
      <c r="AQ144" s="123" t="str">
        <f>'Input - RCAControl (Admin)'!AQ144</f>
        <v>NULL</v>
      </c>
      <c r="AR144" s="31"/>
      <c r="AS144" s="122" t="e" cm="1">
        <f t="array" ref="AS144">IF(MAX(VALUE(MID(IF(G144:AQ144= I_RCAScoring_NULL_REF,"0;0;0;0;0",G144:AQ144),1+ 2*(C_RCA_RiskScores-1),1)))=0,"No bands",MAX(VALUE(MID(IF(G144:AQ144= I_RCAScoring_NULL_REF,"0;0;0;0;0",G144:AQ144),1+ 2*(C_RCA_RiskScores-1),1))))</f>
        <v>#VALUE!</v>
      </c>
      <c r="AT144" s="122" t="str">
        <f t="shared" si="8"/>
        <v>No band selected</v>
      </c>
      <c r="AU144" s="6"/>
      <c r="AV144" s="38"/>
      <c r="AW144" s="6"/>
      <c r="AX144" s="412"/>
    </row>
    <row r="145" spans="1:50" ht="30" customHeight="1" x14ac:dyDescent="0.35">
      <c r="A145" s="48"/>
      <c r="B145" s="31"/>
      <c r="C145" s="465">
        <f t="shared" si="9"/>
        <v>135</v>
      </c>
      <c r="D145" s="122" t="str" cm="1">
        <f t="array" ref="D145">IF(ISERROR(INDEX(I_LoE_Hierachy_L1Name,_xlfn.XMATCH(E145,I_LoE_Hierachy_L2Name,0))),"",INDEX(I_LoE_Hierachy_L1Name,_xlfn.XMATCH(E145,I_LoE_Hierachy_L2Name,0)))</f>
        <v>Is there evidence of suitably mature management of the associated Defence Lines of Development?</v>
      </c>
      <c r="E145" s="122" t="str">
        <v>Is there evidence that all DLOD owners have been identified and are engaged in developing their respective requirements, aligned with the Strategic Case, and engaged in delivery planning to ensure 'synchronisation' of cross-DLOD milestones?</v>
      </c>
      <c r="F145" s="31"/>
      <c r="G145" s="123" t="str">
        <f>'Input - RCAControl (Admin)'!G145</f>
        <v>NULL</v>
      </c>
      <c r="H145" s="123" t="str">
        <f>'Input - RCAControl (Admin)'!H145</f>
        <v>NULL</v>
      </c>
      <c r="I145" s="123" t="str">
        <f>'Input - RCAControl (Admin)'!I145</f>
        <v>NULL</v>
      </c>
      <c r="J145" s="123" t="str">
        <f>'Input - RCAControl (Admin)'!J145</f>
        <v>NULL</v>
      </c>
      <c r="K145" s="123" t="str">
        <f>'Input - RCAControl (Admin)'!K145</f>
        <v>NULL</v>
      </c>
      <c r="L145" s="123" t="str">
        <f>'Input - RCAControl (Admin)'!L145</f>
        <v>NULL</v>
      </c>
      <c r="M145" s="123" t="str">
        <f>'Input - RCAControl (Admin)'!M145</f>
        <v>NULL</v>
      </c>
      <c r="N145" s="123" t="str">
        <f>'Input - RCAControl (Admin)'!N145</f>
        <v>NULL</v>
      </c>
      <c r="O145" s="123" t="str">
        <f>'Input - RCAControl (Admin)'!O145</f>
        <v>NULL</v>
      </c>
      <c r="P145" s="123" t="str">
        <f>'Input - RCAControl (Admin)'!P145</f>
        <v>NULL</v>
      </c>
      <c r="Q145" s="123" t="str">
        <f>'Input - RCAControl (Admin)'!Q145</f>
        <v>NULL</v>
      </c>
      <c r="R145" s="123" t="str">
        <f>'Input - RCAControl (Admin)'!R145</f>
        <v>NULL</v>
      </c>
      <c r="S145" s="123" t="str">
        <f>'Input - RCAControl (Admin)'!S145</f>
        <v>NULL</v>
      </c>
      <c r="T145" s="123" t="str">
        <f>'Input - RCAControl (Admin)'!T145</f>
        <v>NULL</v>
      </c>
      <c r="U145" s="123" t="str">
        <f>'Input - RCAControl (Admin)'!U145</f>
        <v>NULL</v>
      </c>
      <c r="V145" s="123" t="str">
        <f>'Input - RCAControl (Admin)'!V145</f>
        <v>NULL</v>
      </c>
      <c r="W145" s="123" t="str">
        <f>'Input - RCAControl (Admin)'!W145</f>
        <v>NULL</v>
      </c>
      <c r="X145" s="123" t="str">
        <f>'Input - RCAControl (Admin)'!X145</f>
        <v>NULL</v>
      </c>
      <c r="Y145" s="123" t="str">
        <f>'Input - RCAControl (Admin)'!Y145</f>
        <v>NULL</v>
      </c>
      <c r="Z145" s="123" t="str">
        <f>'Input - RCAControl (Admin)'!Z145</f>
        <v>NULL</v>
      </c>
      <c r="AA145" s="123" t="str">
        <f>'Input - RCAControl (Admin)'!AA145</f>
        <v>NULL</v>
      </c>
      <c r="AB145" s="123" t="str">
        <f>'Input - RCAControl (Admin)'!AB145</f>
        <v>NULL</v>
      </c>
      <c r="AC145" s="123" t="str">
        <f>'Input - RCAControl (Admin)'!AC145</f>
        <v>NULL</v>
      </c>
      <c r="AD145" s="123" t="str">
        <f>'Input - RCAControl (Admin)'!AD145</f>
        <v>1;1;2;3;3</v>
      </c>
      <c r="AE145" s="123" t="str">
        <f>'Input - RCAControl (Admin)'!AE145</f>
        <v>NULL</v>
      </c>
      <c r="AF145" s="123" t="str">
        <f>'Input - RCAControl (Admin)'!AF145</f>
        <v>NULL</v>
      </c>
      <c r="AG145" s="123" t="str">
        <f>'Input - RCAControl (Admin)'!AG145</f>
        <v>NULL</v>
      </c>
      <c r="AH145" s="123" t="str">
        <f>'Input - RCAControl (Admin)'!AH145</f>
        <v>NULL</v>
      </c>
      <c r="AI145" s="123" t="str">
        <f>'Input - RCAControl (Admin)'!AI145</f>
        <v>NULL</v>
      </c>
      <c r="AJ145" s="123" t="str">
        <f>'Input - RCAControl (Admin)'!AJ145</f>
        <v>NULL</v>
      </c>
      <c r="AK145" s="123" t="str">
        <f>'Input - RCAControl (Admin)'!AK145</f>
        <v>NULL</v>
      </c>
      <c r="AL145" s="123" t="str">
        <f>'Input - RCAControl (Admin)'!AL145</f>
        <v>NULL</v>
      </c>
      <c r="AM145" s="123" t="str">
        <f>'Input - RCAControl (Admin)'!AM145</f>
        <v>NULL</v>
      </c>
      <c r="AN145" s="123" t="str">
        <f>'Input - RCAControl (Admin)'!AN145</f>
        <v>NULL</v>
      </c>
      <c r="AO145" s="123" t="str">
        <f>'Input - RCAControl (Admin)'!AO145</f>
        <v>NULL</v>
      </c>
      <c r="AP145" s="123" t="str">
        <f>'Input - RCAControl (Admin)'!AP145</f>
        <v>NULL</v>
      </c>
      <c r="AQ145" s="123" t="str">
        <f>'Input - RCAControl (Admin)'!AQ145</f>
        <v>NULL</v>
      </c>
      <c r="AR145" s="31"/>
      <c r="AS145" s="122" t="e" cm="1">
        <f t="array" ref="AS145">IF(MAX(VALUE(MID(IF(G145:AQ145= I_RCAScoring_NULL_REF,"0;0;0;0;0",G145:AQ145),1+ 2*(C_RCA_RiskScores-1),1)))=0,"No bands",MAX(VALUE(MID(IF(G145:AQ145= I_RCAScoring_NULL_REF,"0;0;0;0;0",G145:AQ145),1+ 2*(C_RCA_RiskScores-1),1))))</f>
        <v>#VALUE!</v>
      </c>
      <c r="AT145" s="122" t="str">
        <f t="shared" si="8"/>
        <v>No band selected</v>
      </c>
      <c r="AU145" s="6"/>
      <c r="AV145" s="38"/>
      <c r="AW145" s="6"/>
      <c r="AX145" s="412"/>
    </row>
    <row r="146" spans="1:50" ht="30" customHeight="1" x14ac:dyDescent="0.35">
      <c r="A146" s="48"/>
      <c r="B146" s="31"/>
      <c r="C146" s="465">
        <f t="shared" si="9"/>
        <v>136</v>
      </c>
      <c r="D146" s="122" t="str" cm="1">
        <f t="array" ref="D146">IF(ISERROR(INDEX(I_LoE_Hierachy_L1Name,_xlfn.XMATCH(E146,I_LoE_Hierachy_L2Name,0))),"",INDEX(I_LoE_Hierachy_L1Name,_xlfn.XMATCH(E146,I_LoE_Hierachy_L2Name,0)))</f>
        <v>Is there evidence of suitably mature management of the associated Defence Lines of Development?</v>
      </c>
      <c r="E146" s="122" t="str">
        <v>Is there evidence that the Training DLOD is suitably mature for the stage of acquisition with plans for delivery of outputs?</v>
      </c>
      <c r="F146" s="31"/>
      <c r="G146" s="123" t="str">
        <f>'Input - RCAControl (Admin)'!G146</f>
        <v>NULL</v>
      </c>
      <c r="H146" s="123" t="str">
        <f>'Input - RCAControl (Admin)'!H146</f>
        <v>NULL</v>
      </c>
      <c r="I146" s="123" t="str">
        <f>'Input - RCAControl (Admin)'!I146</f>
        <v>NULL</v>
      </c>
      <c r="J146" s="123" t="str">
        <f>'Input - RCAControl (Admin)'!J146</f>
        <v>NULL</v>
      </c>
      <c r="K146" s="123" t="str">
        <f>'Input - RCAControl (Admin)'!K146</f>
        <v>NULL</v>
      </c>
      <c r="L146" s="123" t="str">
        <f>'Input - RCAControl (Admin)'!L146</f>
        <v>NULL</v>
      </c>
      <c r="M146" s="123" t="str">
        <f>'Input - RCAControl (Admin)'!M146</f>
        <v>NULL</v>
      </c>
      <c r="N146" s="123" t="str">
        <f>'Input - RCAControl (Admin)'!N146</f>
        <v>NULL</v>
      </c>
      <c r="O146" s="123" t="str">
        <f>'Input - RCAControl (Admin)'!O146</f>
        <v>NULL</v>
      </c>
      <c r="P146" s="123" t="str">
        <f>'Input - RCAControl (Admin)'!P146</f>
        <v>NULL</v>
      </c>
      <c r="Q146" s="123" t="str">
        <f>'Input - RCAControl (Admin)'!Q146</f>
        <v>NULL</v>
      </c>
      <c r="R146" s="123" t="str">
        <f>'Input - RCAControl (Admin)'!R146</f>
        <v>NULL</v>
      </c>
      <c r="S146" s="123" t="str">
        <f>'Input - RCAControl (Admin)'!S146</f>
        <v>NULL</v>
      </c>
      <c r="T146" s="123" t="str">
        <f>'Input - RCAControl (Admin)'!T146</f>
        <v>NULL</v>
      </c>
      <c r="U146" s="123" t="str">
        <f>'Input - RCAControl (Admin)'!U146</f>
        <v>NULL</v>
      </c>
      <c r="V146" s="123" t="str">
        <f>'Input - RCAControl (Admin)'!V146</f>
        <v>NULL</v>
      </c>
      <c r="W146" s="123" t="str">
        <f>'Input - RCAControl (Admin)'!W146</f>
        <v>NULL</v>
      </c>
      <c r="X146" s="123" t="str">
        <f>'Input - RCAControl (Admin)'!X146</f>
        <v>NULL</v>
      </c>
      <c r="Y146" s="123" t="str">
        <f>'Input - RCAControl (Admin)'!Y146</f>
        <v>NULL</v>
      </c>
      <c r="Z146" s="123" t="str">
        <f>'Input - RCAControl (Admin)'!Z146</f>
        <v>NULL</v>
      </c>
      <c r="AA146" s="123" t="str">
        <f>'Input - RCAControl (Admin)'!AA146</f>
        <v>NULL</v>
      </c>
      <c r="AB146" s="123" t="str">
        <f>'Input - RCAControl (Admin)'!AB146</f>
        <v>NULL</v>
      </c>
      <c r="AC146" s="123" t="str">
        <f>'Input - RCAControl (Admin)'!AC146</f>
        <v>NULL</v>
      </c>
      <c r="AD146" s="123" t="str">
        <f>'Input - RCAControl (Admin)'!AD146</f>
        <v>1;1;2;3;3</v>
      </c>
      <c r="AE146" s="123" t="str">
        <f>'Input - RCAControl (Admin)'!AE146</f>
        <v>NULL</v>
      </c>
      <c r="AF146" s="123" t="str">
        <f>'Input - RCAControl (Admin)'!AF146</f>
        <v>NULL</v>
      </c>
      <c r="AG146" s="123" t="str">
        <f>'Input - RCAControl (Admin)'!AG146</f>
        <v>NULL</v>
      </c>
      <c r="AH146" s="123" t="str">
        <f>'Input - RCAControl (Admin)'!AH146</f>
        <v>NULL</v>
      </c>
      <c r="AI146" s="123" t="str">
        <f>'Input - RCAControl (Admin)'!AI146</f>
        <v>NULL</v>
      </c>
      <c r="AJ146" s="123" t="str">
        <f>'Input - RCAControl (Admin)'!AJ146</f>
        <v>NULL</v>
      </c>
      <c r="AK146" s="123" t="str">
        <f>'Input - RCAControl (Admin)'!AK146</f>
        <v>NULL</v>
      </c>
      <c r="AL146" s="123" t="str">
        <f>'Input - RCAControl (Admin)'!AL146</f>
        <v>NULL</v>
      </c>
      <c r="AM146" s="123" t="str">
        <f>'Input - RCAControl (Admin)'!AM146</f>
        <v>NULL</v>
      </c>
      <c r="AN146" s="123" t="str">
        <f>'Input - RCAControl (Admin)'!AN146</f>
        <v>NULL</v>
      </c>
      <c r="AO146" s="123" t="str">
        <f>'Input - RCAControl (Admin)'!AO146</f>
        <v>NULL</v>
      </c>
      <c r="AP146" s="123" t="str">
        <f>'Input - RCAControl (Admin)'!AP146</f>
        <v>NULL</v>
      </c>
      <c r="AQ146" s="123" t="str">
        <f>'Input - RCAControl (Admin)'!AQ146</f>
        <v>NULL</v>
      </c>
      <c r="AR146" s="31"/>
      <c r="AS146" s="122" t="e" cm="1">
        <f t="array" ref="AS146">IF(MAX(VALUE(MID(IF(G146:AQ146= I_RCAScoring_NULL_REF,"0;0;0;0;0",G146:AQ146),1+ 2*(C_RCA_RiskScores-1),1)))=0,"No bands",MAX(VALUE(MID(IF(G146:AQ146= I_RCAScoring_NULL_REF,"0;0;0;0;0",G146:AQ146),1+ 2*(C_RCA_RiskScores-1),1))))</f>
        <v>#VALUE!</v>
      </c>
      <c r="AT146" s="122" t="str">
        <f t="shared" si="8"/>
        <v>No band selected</v>
      </c>
      <c r="AU146" s="6"/>
      <c r="AV146" s="38"/>
      <c r="AW146" s="6"/>
      <c r="AX146" s="412"/>
    </row>
    <row r="147" spans="1:50" ht="30" customHeight="1" x14ac:dyDescent="0.35">
      <c r="A147" s="48"/>
      <c r="B147" s="31"/>
      <c r="C147" s="465">
        <f t="shared" si="9"/>
        <v>137</v>
      </c>
      <c r="D147" s="122" t="str" cm="1">
        <f t="array" ref="D147">IF(ISERROR(INDEX(I_LoE_Hierachy_L1Name,_xlfn.XMATCH(E147,I_LoE_Hierachy_L2Name,0))),"",INDEX(I_LoE_Hierachy_L1Name,_xlfn.XMATCH(E147,I_LoE_Hierachy_L2Name,0)))</f>
        <v>Is there evidence of suitably mature management of the associated Defence Lines of Development?</v>
      </c>
      <c r="E147" s="122" t="str">
        <v>Is there evidence that the Equipment DLOD is suitably mature for the stage of acquisition with plans for delivery of outputs?</v>
      </c>
      <c r="F147" s="31"/>
      <c r="G147" s="123" t="str">
        <f>'Input - RCAControl (Admin)'!G147</f>
        <v>NULL</v>
      </c>
      <c r="H147" s="123" t="str">
        <f>'Input - RCAControl (Admin)'!H147</f>
        <v>NULL</v>
      </c>
      <c r="I147" s="123" t="str">
        <f>'Input - RCAControl (Admin)'!I147</f>
        <v>NULL</v>
      </c>
      <c r="J147" s="123" t="str">
        <f>'Input - RCAControl (Admin)'!J147</f>
        <v>NULL</v>
      </c>
      <c r="K147" s="123" t="str">
        <f>'Input - RCAControl (Admin)'!K147</f>
        <v>NULL</v>
      </c>
      <c r="L147" s="123" t="str">
        <f>'Input - RCAControl (Admin)'!L147</f>
        <v>NULL</v>
      </c>
      <c r="M147" s="123" t="str">
        <f>'Input - RCAControl (Admin)'!M147</f>
        <v>NULL</v>
      </c>
      <c r="N147" s="123" t="str">
        <f>'Input - RCAControl (Admin)'!N147</f>
        <v>NULL</v>
      </c>
      <c r="O147" s="123" t="str">
        <f>'Input - RCAControl (Admin)'!O147</f>
        <v>NULL</v>
      </c>
      <c r="P147" s="123" t="str">
        <f>'Input - RCAControl (Admin)'!P147</f>
        <v>NULL</v>
      </c>
      <c r="Q147" s="123" t="str">
        <f>'Input - RCAControl (Admin)'!Q147</f>
        <v>NULL</v>
      </c>
      <c r="R147" s="123" t="str">
        <f>'Input - RCAControl (Admin)'!R147</f>
        <v>NULL</v>
      </c>
      <c r="S147" s="123" t="str">
        <f>'Input - RCAControl (Admin)'!S147</f>
        <v>NULL</v>
      </c>
      <c r="T147" s="123" t="str">
        <f>'Input - RCAControl (Admin)'!T147</f>
        <v>NULL</v>
      </c>
      <c r="U147" s="123" t="str">
        <f>'Input - RCAControl (Admin)'!U147</f>
        <v>NULL</v>
      </c>
      <c r="V147" s="123" t="str">
        <f>'Input - RCAControl (Admin)'!V147</f>
        <v>NULL</v>
      </c>
      <c r="W147" s="123" t="str">
        <f>'Input - RCAControl (Admin)'!W147</f>
        <v>NULL</v>
      </c>
      <c r="X147" s="123" t="str">
        <f>'Input - RCAControl (Admin)'!X147</f>
        <v>NULL</v>
      </c>
      <c r="Y147" s="123" t="str">
        <f>'Input - RCAControl (Admin)'!Y147</f>
        <v>NULL</v>
      </c>
      <c r="Z147" s="123" t="str">
        <f>'Input - RCAControl (Admin)'!Z147</f>
        <v>NULL</v>
      </c>
      <c r="AA147" s="123" t="str">
        <f>'Input - RCAControl (Admin)'!AA147</f>
        <v>NULL</v>
      </c>
      <c r="AB147" s="123" t="str">
        <f>'Input - RCAControl (Admin)'!AB147</f>
        <v>NULL</v>
      </c>
      <c r="AC147" s="123" t="str">
        <f>'Input - RCAControl (Admin)'!AC147</f>
        <v>NULL</v>
      </c>
      <c r="AD147" s="123" t="str">
        <f>'Input - RCAControl (Admin)'!AD147</f>
        <v>1;1;2;3;3</v>
      </c>
      <c r="AE147" s="123" t="str">
        <f>'Input - RCAControl (Admin)'!AE147</f>
        <v>NULL</v>
      </c>
      <c r="AF147" s="123" t="str">
        <f>'Input - RCAControl (Admin)'!AF147</f>
        <v>NULL</v>
      </c>
      <c r="AG147" s="123" t="str">
        <f>'Input - RCAControl (Admin)'!AG147</f>
        <v>NULL</v>
      </c>
      <c r="AH147" s="123" t="str">
        <f>'Input - RCAControl (Admin)'!AH147</f>
        <v>NULL</v>
      </c>
      <c r="AI147" s="123" t="str">
        <f>'Input - RCAControl (Admin)'!AI147</f>
        <v>NULL</v>
      </c>
      <c r="AJ147" s="123" t="str">
        <f>'Input - RCAControl (Admin)'!AJ147</f>
        <v>NULL</v>
      </c>
      <c r="AK147" s="123" t="str">
        <f>'Input - RCAControl (Admin)'!AK147</f>
        <v>NULL</v>
      </c>
      <c r="AL147" s="123" t="str">
        <f>'Input - RCAControl (Admin)'!AL147</f>
        <v>NULL</v>
      </c>
      <c r="AM147" s="123" t="str">
        <f>'Input - RCAControl (Admin)'!AM147</f>
        <v>NULL</v>
      </c>
      <c r="AN147" s="123" t="str">
        <f>'Input - RCAControl (Admin)'!AN147</f>
        <v>NULL</v>
      </c>
      <c r="AO147" s="123" t="str">
        <f>'Input - RCAControl (Admin)'!AO147</f>
        <v>NULL</v>
      </c>
      <c r="AP147" s="123" t="str">
        <f>'Input - RCAControl (Admin)'!AP147</f>
        <v>NULL</v>
      </c>
      <c r="AQ147" s="123" t="str">
        <f>'Input - RCAControl (Admin)'!AQ147</f>
        <v>NULL</v>
      </c>
      <c r="AR147" s="31"/>
      <c r="AS147" s="122" t="e" cm="1">
        <f t="array" ref="AS147">IF(MAX(VALUE(MID(IF(G147:AQ147= I_RCAScoring_NULL_REF,"0;0;0;0;0",G147:AQ147),1+ 2*(C_RCA_RiskScores-1),1)))=0,"No bands",MAX(VALUE(MID(IF(G147:AQ147= I_RCAScoring_NULL_REF,"0;0;0;0;0",G147:AQ147),1+ 2*(C_RCA_RiskScores-1),1))))</f>
        <v>#VALUE!</v>
      </c>
      <c r="AT147" s="122" t="str">
        <f t="shared" si="8"/>
        <v>No band selected</v>
      </c>
      <c r="AU147" s="6"/>
      <c r="AV147" s="38"/>
      <c r="AW147" s="6"/>
      <c r="AX147" s="412"/>
    </row>
    <row r="148" spans="1:50" ht="30" customHeight="1" x14ac:dyDescent="0.35">
      <c r="A148" s="48"/>
      <c r="B148" s="31"/>
      <c r="C148" s="465">
        <f t="shared" si="9"/>
        <v>138</v>
      </c>
      <c r="D148" s="122" t="str" cm="1">
        <f t="array" ref="D148">IF(ISERROR(INDEX(I_LoE_Hierachy_L1Name,_xlfn.XMATCH(E148,I_LoE_Hierachy_L2Name,0))),"",INDEX(I_LoE_Hierachy_L1Name,_xlfn.XMATCH(E148,I_LoE_Hierachy_L2Name,0)))</f>
        <v>Is there evidence of suitably mature management of the associated Defence Lines of Development?</v>
      </c>
      <c r="E148" s="122" t="str">
        <v>Is there evidence that the Personnel DLOD is suitably mature for the stage of acquisition with plans for delivery of outputs?</v>
      </c>
      <c r="F148" s="31"/>
      <c r="G148" s="123" t="str">
        <f>'Input - RCAControl (Admin)'!G148</f>
        <v>NULL</v>
      </c>
      <c r="H148" s="123" t="str">
        <f>'Input - RCAControl (Admin)'!H148</f>
        <v>NULL</v>
      </c>
      <c r="I148" s="123" t="str">
        <f>'Input - RCAControl (Admin)'!I148</f>
        <v>NULL</v>
      </c>
      <c r="J148" s="123" t="str">
        <f>'Input - RCAControl (Admin)'!J148</f>
        <v>NULL</v>
      </c>
      <c r="K148" s="123" t="str">
        <f>'Input - RCAControl (Admin)'!K148</f>
        <v>NULL</v>
      </c>
      <c r="L148" s="123" t="str">
        <f>'Input - RCAControl (Admin)'!L148</f>
        <v>NULL</v>
      </c>
      <c r="M148" s="123" t="str">
        <f>'Input - RCAControl (Admin)'!M148</f>
        <v>NULL</v>
      </c>
      <c r="N148" s="123" t="str">
        <f>'Input - RCAControl (Admin)'!N148</f>
        <v>NULL</v>
      </c>
      <c r="O148" s="123" t="str">
        <f>'Input - RCAControl (Admin)'!O148</f>
        <v>NULL</v>
      </c>
      <c r="P148" s="123" t="str">
        <f>'Input - RCAControl (Admin)'!P148</f>
        <v>NULL</v>
      </c>
      <c r="Q148" s="123" t="str">
        <f>'Input - RCAControl (Admin)'!Q148</f>
        <v>NULL</v>
      </c>
      <c r="R148" s="123" t="str">
        <f>'Input - RCAControl (Admin)'!R148</f>
        <v>NULL</v>
      </c>
      <c r="S148" s="123" t="str">
        <f>'Input - RCAControl (Admin)'!S148</f>
        <v>NULL</v>
      </c>
      <c r="T148" s="123" t="str">
        <f>'Input - RCAControl (Admin)'!T148</f>
        <v>NULL</v>
      </c>
      <c r="U148" s="123" t="str">
        <f>'Input - RCAControl (Admin)'!U148</f>
        <v>NULL</v>
      </c>
      <c r="V148" s="123" t="str">
        <f>'Input - RCAControl (Admin)'!V148</f>
        <v>NULL</v>
      </c>
      <c r="W148" s="123" t="str">
        <f>'Input - RCAControl (Admin)'!W148</f>
        <v>NULL</v>
      </c>
      <c r="X148" s="123" t="str">
        <f>'Input - RCAControl (Admin)'!X148</f>
        <v>NULL</v>
      </c>
      <c r="Y148" s="123" t="str">
        <f>'Input - RCAControl (Admin)'!Y148</f>
        <v>NULL</v>
      </c>
      <c r="Z148" s="123" t="str">
        <f>'Input - RCAControl (Admin)'!Z148</f>
        <v>NULL</v>
      </c>
      <c r="AA148" s="123" t="str">
        <f>'Input - RCAControl (Admin)'!AA148</f>
        <v>NULL</v>
      </c>
      <c r="AB148" s="123" t="str">
        <f>'Input - RCAControl (Admin)'!AB148</f>
        <v>NULL</v>
      </c>
      <c r="AC148" s="123" t="str">
        <f>'Input - RCAControl (Admin)'!AC148</f>
        <v>NULL</v>
      </c>
      <c r="AD148" s="123" t="str">
        <f>'Input - RCAControl (Admin)'!AD148</f>
        <v>1;1;2;3;3</v>
      </c>
      <c r="AE148" s="123" t="str">
        <f>'Input - RCAControl (Admin)'!AE148</f>
        <v>NULL</v>
      </c>
      <c r="AF148" s="123" t="str">
        <f>'Input - RCAControl (Admin)'!AF148</f>
        <v>NULL</v>
      </c>
      <c r="AG148" s="123" t="str">
        <f>'Input - RCAControl (Admin)'!AG148</f>
        <v>NULL</v>
      </c>
      <c r="AH148" s="123" t="str">
        <f>'Input - RCAControl (Admin)'!AH148</f>
        <v>NULL</v>
      </c>
      <c r="AI148" s="123" t="str">
        <f>'Input - RCAControl (Admin)'!AI148</f>
        <v>NULL</v>
      </c>
      <c r="AJ148" s="123" t="str">
        <f>'Input - RCAControl (Admin)'!AJ148</f>
        <v>NULL</v>
      </c>
      <c r="AK148" s="123" t="str">
        <f>'Input - RCAControl (Admin)'!AK148</f>
        <v>NULL</v>
      </c>
      <c r="AL148" s="123" t="str">
        <f>'Input - RCAControl (Admin)'!AL148</f>
        <v>NULL</v>
      </c>
      <c r="AM148" s="123" t="str">
        <f>'Input - RCAControl (Admin)'!AM148</f>
        <v>NULL</v>
      </c>
      <c r="AN148" s="123" t="str">
        <f>'Input - RCAControl (Admin)'!AN148</f>
        <v>NULL</v>
      </c>
      <c r="AO148" s="123" t="str">
        <f>'Input - RCAControl (Admin)'!AO148</f>
        <v>NULL</v>
      </c>
      <c r="AP148" s="123" t="str">
        <f>'Input - RCAControl (Admin)'!AP148</f>
        <v>NULL</v>
      </c>
      <c r="AQ148" s="123" t="str">
        <f>'Input - RCAControl (Admin)'!AQ148</f>
        <v>NULL</v>
      </c>
      <c r="AR148" s="31"/>
      <c r="AS148" s="122" t="e" cm="1">
        <f t="array" ref="AS148">IF(MAX(VALUE(MID(IF(G148:AQ148= I_RCAScoring_NULL_REF,"0;0;0;0;0",G148:AQ148),1+ 2*(C_RCA_RiskScores-1),1)))=0,"No bands",MAX(VALUE(MID(IF(G148:AQ148= I_RCAScoring_NULL_REF,"0;0;0;0;0",G148:AQ148),1+ 2*(C_RCA_RiskScores-1),1))))</f>
        <v>#VALUE!</v>
      </c>
      <c r="AT148" s="122" t="str">
        <f t="shared" si="8"/>
        <v>No band selected</v>
      </c>
      <c r="AU148" s="6"/>
      <c r="AV148" s="38"/>
      <c r="AW148" s="6"/>
      <c r="AX148" s="412"/>
    </row>
    <row r="149" spans="1:50" ht="30" customHeight="1" x14ac:dyDescent="0.35">
      <c r="A149" s="48"/>
      <c r="B149" s="31"/>
      <c r="C149" s="465">
        <f t="shared" si="9"/>
        <v>139</v>
      </c>
      <c r="D149" s="122" t="str" cm="1">
        <f t="array" ref="D149">IF(ISERROR(INDEX(I_LoE_Hierachy_L1Name,_xlfn.XMATCH(E149,I_LoE_Hierachy_L2Name,0))),"",INDEX(I_LoE_Hierachy_L1Name,_xlfn.XMATCH(E149,I_LoE_Hierachy_L2Name,0)))</f>
        <v>Is there evidence of suitably mature management of the associated Defence Lines of Development?</v>
      </c>
      <c r="E149" s="122" t="str">
        <v>Is there evidence that the Information DLOD is suitably mature for the stage of acquisition with plans for delivery of outputs?</v>
      </c>
      <c r="F149" s="31"/>
      <c r="G149" s="123" t="str">
        <f>'Input - RCAControl (Admin)'!G149</f>
        <v>NULL</v>
      </c>
      <c r="H149" s="123" t="str">
        <f>'Input - RCAControl (Admin)'!H149</f>
        <v>NULL</v>
      </c>
      <c r="I149" s="123" t="str">
        <f>'Input - RCAControl (Admin)'!I149</f>
        <v>NULL</v>
      </c>
      <c r="J149" s="123" t="str">
        <f>'Input - RCAControl (Admin)'!J149</f>
        <v>NULL</v>
      </c>
      <c r="K149" s="123" t="str">
        <f>'Input - RCAControl (Admin)'!K149</f>
        <v>NULL</v>
      </c>
      <c r="L149" s="123" t="str">
        <f>'Input - RCAControl (Admin)'!L149</f>
        <v>NULL</v>
      </c>
      <c r="M149" s="123" t="str">
        <f>'Input - RCAControl (Admin)'!M149</f>
        <v>NULL</v>
      </c>
      <c r="N149" s="123" t="str">
        <f>'Input - RCAControl (Admin)'!N149</f>
        <v>NULL</v>
      </c>
      <c r="O149" s="123" t="str">
        <f>'Input - RCAControl (Admin)'!O149</f>
        <v>NULL</v>
      </c>
      <c r="P149" s="123" t="str">
        <f>'Input - RCAControl (Admin)'!P149</f>
        <v>NULL</v>
      </c>
      <c r="Q149" s="123" t="str">
        <f>'Input - RCAControl (Admin)'!Q149</f>
        <v>NULL</v>
      </c>
      <c r="R149" s="123" t="str">
        <f>'Input - RCAControl (Admin)'!R149</f>
        <v>NULL</v>
      </c>
      <c r="S149" s="123" t="str">
        <f>'Input - RCAControl (Admin)'!S149</f>
        <v>NULL</v>
      </c>
      <c r="T149" s="123" t="str">
        <f>'Input - RCAControl (Admin)'!T149</f>
        <v>NULL</v>
      </c>
      <c r="U149" s="123" t="str">
        <f>'Input - RCAControl (Admin)'!U149</f>
        <v>NULL</v>
      </c>
      <c r="V149" s="123" t="str">
        <f>'Input - RCAControl (Admin)'!V149</f>
        <v>NULL</v>
      </c>
      <c r="W149" s="123" t="str">
        <f>'Input - RCAControl (Admin)'!W149</f>
        <v>NULL</v>
      </c>
      <c r="X149" s="123" t="str">
        <f>'Input - RCAControl (Admin)'!X149</f>
        <v>NULL</v>
      </c>
      <c r="Y149" s="123" t="str">
        <f>'Input - RCAControl (Admin)'!Y149</f>
        <v>NULL</v>
      </c>
      <c r="Z149" s="123" t="str">
        <f>'Input - RCAControl (Admin)'!Z149</f>
        <v>NULL</v>
      </c>
      <c r="AA149" s="123" t="str">
        <f>'Input - RCAControl (Admin)'!AA149</f>
        <v>NULL</v>
      </c>
      <c r="AB149" s="123" t="str">
        <f>'Input - RCAControl (Admin)'!AB149</f>
        <v>NULL</v>
      </c>
      <c r="AC149" s="123" t="str">
        <f>'Input - RCAControl (Admin)'!AC149</f>
        <v>NULL</v>
      </c>
      <c r="AD149" s="123" t="str">
        <f>'Input - RCAControl (Admin)'!AD149</f>
        <v>1;1;2;3;3</v>
      </c>
      <c r="AE149" s="123" t="str">
        <f>'Input - RCAControl (Admin)'!AE149</f>
        <v>NULL</v>
      </c>
      <c r="AF149" s="123" t="str">
        <f>'Input - RCAControl (Admin)'!AF149</f>
        <v>NULL</v>
      </c>
      <c r="AG149" s="123" t="str">
        <f>'Input - RCAControl (Admin)'!AG149</f>
        <v>NULL</v>
      </c>
      <c r="AH149" s="123" t="str">
        <f>'Input - RCAControl (Admin)'!AH149</f>
        <v>NULL</v>
      </c>
      <c r="AI149" s="123" t="str">
        <f>'Input - RCAControl (Admin)'!AI149</f>
        <v>NULL</v>
      </c>
      <c r="AJ149" s="123" t="str">
        <f>'Input - RCAControl (Admin)'!AJ149</f>
        <v>NULL</v>
      </c>
      <c r="AK149" s="123" t="str">
        <f>'Input - RCAControl (Admin)'!AK149</f>
        <v>NULL</v>
      </c>
      <c r="AL149" s="123" t="str">
        <f>'Input - RCAControl (Admin)'!AL149</f>
        <v>NULL</v>
      </c>
      <c r="AM149" s="123" t="str">
        <f>'Input - RCAControl (Admin)'!AM149</f>
        <v>NULL</v>
      </c>
      <c r="AN149" s="123" t="str">
        <f>'Input - RCAControl (Admin)'!AN149</f>
        <v>NULL</v>
      </c>
      <c r="AO149" s="123" t="str">
        <f>'Input - RCAControl (Admin)'!AO149</f>
        <v>NULL</v>
      </c>
      <c r="AP149" s="123" t="str">
        <f>'Input - RCAControl (Admin)'!AP149</f>
        <v>NULL</v>
      </c>
      <c r="AQ149" s="123" t="str">
        <f>'Input - RCAControl (Admin)'!AQ149</f>
        <v>NULL</v>
      </c>
      <c r="AR149" s="31"/>
      <c r="AS149" s="122" t="e" cm="1">
        <f t="array" ref="AS149">IF(MAX(VALUE(MID(IF(G149:AQ149= I_RCAScoring_NULL_REF,"0;0;0;0;0",G149:AQ149),1+ 2*(C_RCA_RiskScores-1),1)))=0,"No bands",MAX(VALUE(MID(IF(G149:AQ149= I_RCAScoring_NULL_REF,"0;0;0;0;0",G149:AQ149),1+ 2*(C_RCA_RiskScores-1),1))))</f>
        <v>#VALUE!</v>
      </c>
      <c r="AT149" s="122" t="str">
        <f t="shared" si="8"/>
        <v>No band selected</v>
      </c>
      <c r="AU149" s="6"/>
      <c r="AV149" s="38"/>
      <c r="AW149" s="6"/>
      <c r="AX149" s="412"/>
    </row>
    <row r="150" spans="1:50" ht="30" customHeight="1" x14ac:dyDescent="0.35">
      <c r="A150" s="48"/>
      <c r="B150" s="31"/>
      <c r="C150" s="465">
        <f t="shared" si="9"/>
        <v>140</v>
      </c>
      <c r="D150" s="122" t="str" cm="1">
        <f t="array" ref="D150">IF(ISERROR(INDEX(I_LoE_Hierachy_L1Name,_xlfn.XMATCH(E150,I_LoE_Hierachy_L2Name,0))),"",INDEX(I_LoE_Hierachy_L1Name,_xlfn.XMATCH(E150,I_LoE_Hierachy_L2Name,0)))</f>
        <v>Is there evidence of suitably mature management of the associated Defence Lines of Development?</v>
      </c>
      <c r="E150" s="122" t="str">
        <v>Is there evidence that the Doctrine and Concepts DLOD is suitably mature for the stage of acquisition with plans for delivery of outputs?</v>
      </c>
      <c r="F150" s="31"/>
      <c r="G150" s="123" t="str">
        <f>'Input - RCAControl (Admin)'!G150</f>
        <v>NULL</v>
      </c>
      <c r="H150" s="123" t="str">
        <f>'Input - RCAControl (Admin)'!H150</f>
        <v>NULL</v>
      </c>
      <c r="I150" s="123" t="str">
        <f>'Input - RCAControl (Admin)'!I150</f>
        <v>NULL</v>
      </c>
      <c r="J150" s="123" t="str">
        <f>'Input - RCAControl (Admin)'!J150</f>
        <v>NULL</v>
      </c>
      <c r="K150" s="123" t="str">
        <f>'Input - RCAControl (Admin)'!K150</f>
        <v>NULL</v>
      </c>
      <c r="L150" s="123" t="str">
        <f>'Input - RCAControl (Admin)'!L150</f>
        <v>NULL</v>
      </c>
      <c r="M150" s="123" t="str">
        <f>'Input - RCAControl (Admin)'!M150</f>
        <v>NULL</v>
      </c>
      <c r="N150" s="123" t="str">
        <f>'Input - RCAControl (Admin)'!N150</f>
        <v>NULL</v>
      </c>
      <c r="O150" s="123" t="str">
        <f>'Input - RCAControl (Admin)'!O150</f>
        <v>NULL</v>
      </c>
      <c r="P150" s="123" t="str">
        <f>'Input - RCAControl (Admin)'!P150</f>
        <v>NULL</v>
      </c>
      <c r="Q150" s="123" t="str">
        <f>'Input - RCAControl (Admin)'!Q150</f>
        <v>NULL</v>
      </c>
      <c r="R150" s="123" t="str">
        <f>'Input - RCAControl (Admin)'!R150</f>
        <v>NULL</v>
      </c>
      <c r="S150" s="123" t="str">
        <f>'Input - RCAControl (Admin)'!S150</f>
        <v>NULL</v>
      </c>
      <c r="T150" s="123" t="str">
        <f>'Input - RCAControl (Admin)'!T150</f>
        <v>NULL</v>
      </c>
      <c r="U150" s="123" t="str">
        <f>'Input - RCAControl (Admin)'!U150</f>
        <v>NULL</v>
      </c>
      <c r="V150" s="123" t="str">
        <f>'Input - RCAControl (Admin)'!V150</f>
        <v>NULL</v>
      </c>
      <c r="W150" s="123" t="str">
        <f>'Input - RCAControl (Admin)'!W150</f>
        <v>NULL</v>
      </c>
      <c r="X150" s="123" t="str">
        <f>'Input - RCAControl (Admin)'!X150</f>
        <v>NULL</v>
      </c>
      <c r="Y150" s="123" t="str">
        <f>'Input - RCAControl (Admin)'!Y150</f>
        <v>NULL</v>
      </c>
      <c r="Z150" s="123" t="str">
        <f>'Input - RCAControl (Admin)'!Z150</f>
        <v>NULL</v>
      </c>
      <c r="AA150" s="123" t="str">
        <f>'Input - RCAControl (Admin)'!AA150</f>
        <v>NULL</v>
      </c>
      <c r="AB150" s="123" t="str">
        <f>'Input - RCAControl (Admin)'!AB150</f>
        <v>NULL</v>
      </c>
      <c r="AC150" s="123" t="str">
        <f>'Input - RCAControl (Admin)'!AC150</f>
        <v>NULL</v>
      </c>
      <c r="AD150" s="123" t="str">
        <f>'Input - RCAControl (Admin)'!AD150</f>
        <v>1;1;2;3;3</v>
      </c>
      <c r="AE150" s="123" t="str">
        <f>'Input - RCAControl (Admin)'!AE150</f>
        <v>NULL</v>
      </c>
      <c r="AF150" s="123" t="str">
        <f>'Input - RCAControl (Admin)'!AF150</f>
        <v>NULL</v>
      </c>
      <c r="AG150" s="123" t="str">
        <f>'Input - RCAControl (Admin)'!AG150</f>
        <v>NULL</v>
      </c>
      <c r="AH150" s="123" t="str">
        <f>'Input - RCAControl (Admin)'!AH150</f>
        <v>NULL</v>
      </c>
      <c r="AI150" s="123" t="str">
        <f>'Input - RCAControl (Admin)'!AI150</f>
        <v>NULL</v>
      </c>
      <c r="AJ150" s="123" t="str">
        <f>'Input - RCAControl (Admin)'!AJ150</f>
        <v>NULL</v>
      </c>
      <c r="AK150" s="123" t="str">
        <f>'Input - RCAControl (Admin)'!AK150</f>
        <v>NULL</v>
      </c>
      <c r="AL150" s="123" t="str">
        <f>'Input - RCAControl (Admin)'!AL150</f>
        <v>NULL</v>
      </c>
      <c r="AM150" s="123" t="str">
        <f>'Input - RCAControl (Admin)'!AM150</f>
        <v>NULL</v>
      </c>
      <c r="AN150" s="123" t="str">
        <f>'Input - RCAControl (Admin)'!AN150</f>
        <v>NULL</v>
      </c>
      <c r="AO150" s="123" t="str">
        <f>'Input - RCAControl (Admin)'!AO150</f>
        <v>NULL</v>
      </c>
      <c r="AP150" s="123" t="str">
        <f>'Input - RCAControl (Admin)'!AP150</f>
        <v>NULL</v>
      </c>
      <c r="AQ150" s="123" t="str">
        <f>'Input - RCAControl (Admin)'!AQ150</f>
        <v>NULL</v>
      </c>
      <c r="AR150" s="31"/>
      <c r="AS150" s="122" t="e" cm="1">
        <f t="array" ref="AS150">IF(MAX(VALUE(MID(IF(G150:AQ150= I_RCAScoring_NULL_REF,"0;0;0;0;0",G150:AQ150),1+ 2*(C_RCA_RiskScores-1),1)))=0,"No bands",MAX(VALUE(MID(IF(G150:AQ150= I_RCAScoring_NULL_REF,"0;0;0;0;0",G150:AQ150),1+ 2*(C_RCA_RiskScores-1),1))))</f>
        <v>#VALUE!</v>
      </c>
      <c r="AT150" s="122" t="str">
        <f t="shared" si="8"/>
        <v>No band selected</v>
      </c>
      <c r="AU150" s="6"/>
      <c r="AV150" s="38"/>
      <c r="AW150" s="6"/>
      <c r="AX150" s="412"/>
    </row>
    <row r="151" spans="1:50" ht="30" customHeight="1" x14ac:dyDescent="0.35">
      <c r="A151" s="48"/>
      <c r="B151" s="31"/>
      <c r="C151" s="465">
        <f t="shared" si="9"/>
        <v>141</v>
      </c>
      <c r="D151" s="122" t="str" cm="1">
        <f t="array" ref="D151">IF(ISERROR(INDEX(I_LoE_Hierachy_L1Name,_xlfn.XMATCH(E151,I_LoE_Hierachy_L2Name,0))),"",INDEX(I_LoE_Hierachy_L1Name,_xlfn.XMATCH(E151,I_LoE_Hierachy_L2Name,0)))</f>
        <v>Is there evidence of suitably mature management of the associated Defence Lines of Development?</v>
      </c>
      <c r="E151" s="122" t="str">
        <v>Is there evidence that the Organisation DLOD is suitably mature for the stage of acquisition with plans for delivery of outputs?</v>
      </c>
      <c r="F151" s="31"/>
      <c r="G151" s="123" t="str">
        <f>'Input - RCAControl (Admin)'!G151</f>
        <v>NULL</v>
      </c>
      <c r="H151" s="123" t="str">
        <f>'Input - RCAControl (Admin)'!H151</f>
        <v>NULL</v>
      </c>
      <c r="I151" s="123" t="str">
        <f>'Input - RCAControl (Admin)'!I151</f>
        <v>NULL</v>
      </c>
      <c r="J151" s="123" t="str">
        <f>'Input - RCAControl (Admin)'!J151</f>
        <v>NULL</v>
      </c>
      <c r="K151" s="123" t="str">
        <f>'Input - RCAControl (Admin)'!K151</f>
        <v>NULL</v>
      </c>
      <c r="L151" s="123" t="str">
        <f>'Input - RCAControl (Admin)'!L151</f>
        <v>NULL</v>
      </c>
      <c r="M151" s="123" t="str">
        <f>'Input - RCAControl (Admin)'!M151</f>
        <v>NULL</v>
      </c>
      <c r="N151" s="123" t="str">
        <f>'Input - RCAControl (Admin)'!N151</f>
        <v>NULL</v>
      </c>
      <c r="O151" s="123" t="str">
        <f>'Input - RCAControl (Admin)'!O151</f>
        <v>NULL</v>
      </c>
      <c r="P151" s="123" t="str">
        <f>'Input - RCAControl (Admin)'!P151</f>
        <v>NULL</v>
      </c>
      <c r="Q151" s="123" t="str">
        <f>'Input - RCAControl (Admin)'!Q151</f>
        <v>NULL</v>
      </c>
      <c r="R151" s="123" t="str">
        <f>'Input - RCAControl (Admin)'!R151</f>
        <v>NULL</v>
      </c>
      <c r="S151" s="123" t="str">
        <f>'Input - RCAControl (Admin)'!S151</f>
        <v>NULL</v>
      </c>
      <c r="T151" s="123" t="str">
        <f>'Input - RCAControl (Admin)'!T151</f>
        <v>NULL</v>
      </c>
      <c r="U151" s="123" t="str">
        <f>'Input - RCAControl (Admin)'!U151</f>
        <v>NULL</v>
      </c>
      <c r="V151" s="123" t="str">
        <f>'Input - RCAControl (Admin)'!V151</f>
        <v>NULL</v>
      </c>
      <c r="W151" s="123" t="str">
        <f>'Input - RCAControl (Admin)'!W151</f>
        <v>NULL</v>
      </c>
      <c r="X151" s="123" t="str">
        <f>'Input - RCAControl (Admin)'!X151</f>
        <v>NULL</v>
      </c>
      <c r="Y151" s="123" t="str">
        <f>'Input - RCAControl (Admin)'!Y151</f>
        <v>NULL</v>
      </c>
      <c r="Z151" s="123" t="str">
        <f>'Input - RCAControl (Admin)'!Z151</f>
        <v>NULL</v>
      </c>
      <c r="AA151" s="123" t="str">
        <f>'Input - RCAControl (Admin)'!AA151</f>
        <v>NULL</v>
      </c>
      <c r="AB151" s="123" t="str">
        <f>'Input - RCAControl (Admin)'!AB151</f>
        <v>NULL</v>
      </c>
      <c r="AC151" s="123" t="str">
        <f>'Input - RCAControl (Admin)'!AC151</f>
        <v>NULL</v>
      </c>
      <c r="AD151" s="123" t="str">
        <f>'Input - RCAControl (Admin)'!AD151</f>
        <v>1;1;2;3;3</v>
      </c>
      <c r="AE151" s="123" t="str">
        <f>'Input - RCAControl (Admin)'!AE151</f>
        <v>NULL</v>
      </c>
      <c r="AF151" s="123" t="str">
        <f>'Input - RCAControl (Admin)'!AF151</f>
        <v>NULL</v>
      </c>
      <c r="AG151" s="123" t="str">
        <f>'Input - RCAControl (Admin)'!AG151</f>
        <v>NULL</v>
      </c>
      <c r="AH151" s="123" t="str">
        <f>'Input - RCAControl (Admin)'!AH151</f>
        <v>NULL</v>
      </c>
      <c r="AI151" s="123" t="str">
        <f>'Input - RCAControl (Admin)'!AI151</f>
        <v>NULL</v>
      </c>
      <c r="AJ151" s="123" t="str">
        <f>'Input - RCAControl (Admin)'!AJ151</f>
        <v>NULL</v>
      </c>
      <c r="AK151" s="123" t="str">
        <f>'Input - RCAControl (Admin)'!AK151</f>
        <v>NULL</v>
      </c>
      <c r="AL151" s="123" t="str">
        <f>'Input - RCAControl (Admin)'!AL151</f>
        <v>NULL</v>
      </c>
      <c r="AM151" s="123" t="str">
        <f>'Input - RCAControl (Admin)'!AM151</f>
        <v>NULL</v>
      </c>
      <c r="AN151" s="123" t="str">
        <f>'Input - RCAControl (Admin)'!AN151</f>
        <v>NULL</v>
      </c>
      <c r="AO151" s="123" t="str">
        <f>'Input - RCAControl (Admin)'!AO151</f>
        <v>NULL</v>
      </c>
      <c r="AP151" s="123" t="str">
        <f>'Input - RCAControl (Admin)'!AP151</f>
        <v>NULL</v>
      </c>
      <c r="AQ151" s="123" t="str">
        <f>'Input - RCAControl (Admin)'!AQ151</f>
        <v>NULL</v>
      </c>
      <c r="AR151" s="31"/>
      <c r="AS151" s="122" t="e" cm="1">
        <f t="array" ref="AS151">IF(MAX(VALUE(MID(IF(G151:AQ151= I_RCAScoring_NULL_REF,"0;0;0;0;0",G151:AQ151),1+ 2*(C_RCA_RiskScores-1),1)))=0,"No bands",MAX(VALUE(MID(IF(G151:AQ151= I_RCAScoring_NULL_REF,"0;0;0;0;0",G151:AQ151),1+ 2*(C_RCA_RiskScores-1),1))))</f>
        <v>#VALUE!</v>
      </c>
      <c r="AT151" s="122" t="str">
        <f t="shared" si="8"/>
        <v>No band selected</v>
      </c>
      <c r="AU151" s="6"/>
      <c r="AV151" s="38"/>
      <c r="AW151" s="6"/>
      <c r="AX151" s="412"/>
    </row>
    <row r="152" spans="1:50" ht="30" customHeight="1" x14ac:dyDescent="0.35">
      <c r="A152" s="48"/>
      <c r="B152" s="31"/>
      <c r="C152" s="465">
        <f t="shared" si="9"/>
        <v>142</v>
      </c>
      <c r="D152" s="122" t="str" cm="1">
        <f t="array" ref="D152">IF(ISERROR(INDEX(I_LoE_Hierachy_L1Name,_xlfn.XMATCH(E152,I_LoE_Hierachy_L2Name,0))),"",INDEX(I_LoE_Hierachy_L1Name,_xlfn.XMATCH(E152,I_LoE_Hierachy_L2Name,0)))</f>
        <v>Is there evidence of suitably mature management of the associated Defence Lines of Development?</v>
      </c>
      <c r="E152" s="122" t="str">
        <v>Is there evidence that the Infrastructure DLOD is suitably mature for the stage of acquisition with plans for delivery of outputs?</v>
      </c>
      <c r="F152" s="31"/>
      <c r="G152" s="123" t="str">
        <f>'Input - RCAControl (Admin)'!G152</f>
        <v>NULL</v>
      </c>
      <c r="H152" s="123" t="str">
        <f>'Input - RCAControl (Admin)'!H152</f>
        <v>NULL</v>
      </c>
      <c r="I152" s="123" t="str">
        <f>'Input - RCAControl (Admin)'!I152</f>
        <v>NULL</v>
      </c>
      <c r="J152" s="123" t="str">
        <f>'Input - RCAControl (Admin)'!J152</f>
        <v>NULL</v>
      </c>
      <c r="K152" s="123" t="str">
        <f>'Input - RCAControl (Admin)'!K152</f>
        <v>NULL</v>
      </c>
      <c r="L152" s="123" t="str">
        <f>'Input - RCAControl (Admin)'!L152</f>
        <v>NULL</v>
      </c>
      <c r="M152" s="123" t="str">
        <f>'Input - RCAControl (Admin)'!M152</f>
        <v>NULL</v>
      </c>
      <c r="N152" s="123" t="str">
        <f>'Input - RCAControl (Admin)'!N152</f>
        <v>NULL</v>
      </c>
      <c r="O152" s="123" t="str">
        <f>'Input - RCAControl (Admin)'!O152</f>
        <v>NULL</v>
      </c>
      <c r="P152" s="123" t="str">
        <f>'Input - RCAControl (Admin)'!P152</f>
        <v>NULL</v>
      </c>
      <c r="Q152" s="123" t="str">
        <f>'Input - RCAControl (Admin)'!Q152</f>
        <v>NULL</v>
      </c>
      <c r="R152" s="123" t="str">
        <f>'Input - RCAControl (Admin)'!R152</f>
        <v>NULL</v>
      </c>
      <c r="S152" s="123" t="str">
        <f>'Input - RCAControl (Admin)'!S152</f>
        <v>NULL</v>
      </c>
      <c r="T152" s="123" t="str">
        <f>'Input - RCAControl (Admin)'!T152</f>
        <v>NULL</v>
      </c>
      <c r="U152" s="123" t="str">
        <f>'Input - RCAControl (Admin)'!U152</f>
        <v>NULL</v>
      </c>
      <c r="V152" s="123" t="str">
        <f>'Input - RCAControl (Admin)'!V152</f>
        <v>NULL</v>
      </c>
      <c r="W152" s="123" t="str">
        <f>'Input - RCAControl (Admin)'!W152</f>
        <v>NULL</v>
      </c>
      <c r="X152" s="123" t="str">
        <f>'Input - RCAControl (Admin)'!X152</f>
        <v>NULL</v>
      </c>
      <c r="Y152" s="123" t="str">
        <f>'Input - RCAControl (Admin)'!Y152</f>
        <v>NULL</v>
      </c>
      <c r="Z152" s="123" t="str">
        <f>'Input - RCAControl (Admin)'!Z152</f>
        <v>NULL</v>
      </c>
      <c r="AA152" s="123" t="str">
        <f>'Input - RCAControl (Admin)'!AA152</f>
        <v>NULL</v>
      </c>
      <c r="AB152" s="123" t="str">
        <f>'Input - RCAControl (Admin)'!AB152</f>
        <v>NULL</v>
      </c>
      <c r="AC152" s="123" t="str">
        <f>'Input - RCAControl (Admin)'!AC152</f>
        <v>NULL</v>
      </c>
      <c r="AD152" s="123" t="str">
        <f>'Input - RCAControl (Admin)'!AD152</f>
        <v>1;1;2;3;3</v>
      </c>
      <c r="AE152" s="123" t="str">
        <f>'Input - RCAControl (Admin)'!AE152</f>
        <v>NULL</v>
      </c>
      <c r="AF152" s="123" t="str">
        <f>'Input - RCAControl (Admin)'!AF152</f>
        <v>NULL</v>
      </c>
      <c r="AG152" s="123" t="str">
        <f>'Input - RCAControl (Admin)'!AG152</f>
        <v>NULL</v>
      </c>
      <c r="AH152" s="123" t="str">
        <f>'Input - RCAControl (Admin)'!AH152</f>
        <v>NULL</v>
      </c>
      <c r="AI152" s="123" t="str">
        <f>'Input - RCAControl (Admin)'!AI152</f>
        <v>NULL</v>
      </c>
      <c r="AJ152" s="123" t="str">
        <f>'Input - RCAControl (Admin)'!AJ152</f>
        <v>NULL</v>
      </c>
      <c r="AK152" s="123" t="str">
        <f>'Input - RCAControl (Admin)'!AK152</f>
        <v>NULL</v>
      </c>
      <c r="AL152" s="123" t="str">
        <f>'Input - RCAControl (Admin)'!AL152</f>
        <v>NULL</v>
      </c>
      <c r="AM152" s="123" t="str">
        <f>'Input - RCAControl (Admin)'!AM152</f>
        <v>NULL</v>
      </c>
      <c r="AN152" s="123" t="str">
        <f>'Input - RCAControl (Admin)'!AN152</f>
        <v>NULL</v>
      </c>
      <c r="AO152" s="123" t="str">
        <f>'Input - RCAControl (Admin)'!AO152</f>
        <v>NULL</v>
      </c>
      <c r="AP152" s="123" t="str">
        <f>'Input - RCAControl (Admin)'!AP152</f>
        <v>NULL</v>
      </c>
      <c r="AQ152" s="123" t="str">
        <f>'Input - RCAControl (Admin)'!AQ152</f>
        <v>NULL</v>
      </c>
      <c r="AR152" s="31"/>
      <c r="AS152" s="122" t="e" cm="1">
        <f t="array" ref="AS152">IF(MAX(VALUE(MID(IF(G152:AQ152= I_RCAScoring_NULL_REF,"0;0;0;0;0",G152:AQ152),1+ 2*(C_RCA_RiskScores-1),1)))=0,"No bands",MAX(VALUE(MID(IF(G152:AQ152= I_RCAScoring_NULL_REF,"0;0;0;0;0",G152:AQ152),1+ 2*(C_RCA_RiskScores-1),1))))</f>
        <v>#VALUE!</v>
      </c>
      <c r="AT152" s="122" t="str">
        <f t="shared" si="8"/>
        <v>No band selected</v>
      </c>
      <c r="AU152" s="6"/>
      <c r="AV152" s="38"/>
      <c r="AW152" s="6"/>
      <c r="AX152" s="412"/>
    </row>
    <row r="153" spans="1:50" ht="30" customHeight="1" x14ac:dyDescent="0.35">
      <c r="A153" s="48"/>
      <c r="B153" s="31"/>
      <c r="C153" s="465">
        <f t="shared" si="9"/>
        <v>143</v>
      </c>
      <c r="D153" s="122" t="str" cm="1">
        <f t="array" ref="D153">IF(ISERROR(INDEX(I_LoE_Hierachy_L1Name,_xlfn.XMATCH(E153,I_LoE_Hierachy_L2Name,0))),"",INDEX(I_LoE_Hierachy_L1Name,_xlfn.XMATCH(E153,I_LoE_Hierachy_L2Name,0)))</f>
        <v>Is there evidence of suitably mature management of the associated Defence Lines of Development?</v>
      </c>
      <c r="E153" s="122" t="str">
        <v>Is there evidence that the Logistics DLOD is suitably mature for the stage of acquisition with plans for delivery of outputs?</v>
      </c>
      <c r="F153" s="31"/>
      <c r="G153" s="123" t="str">
        <f>'Input - RCAControl (Admin)'!G153</f>
        <v>NULL</v>
      </c>
      <c r="H153" s="123" t="str">
        <f>'Input - RCAControl (Admin)'!H153</f>
        <v>NULL</v>
      </c>
      <c r="I153" s="123" t="str">
        <f>'Input - RCAControl (Admin)'!I153</f>
        <v>NULL</v>
      </c>
      <c r="J153" s="123" t="str">
        <f>'Input - RCAControl (Admin)'!J153</f>
        <v>NULL</v>
      </c>
      <c r="K153" s="123" t="str">
        <f>'Input - RCAControl (Admin)'!K153</f>
        <v>NULL</v>
      </c>
      <c r="L153" s="123" t="str">
        <f>'Input - RCAControl (Admin)'!L153</f>
        <v>NULL</v>
      </c>
      <c r="M153" s="123" t="str">
        <f>'Input - RCAControl (Admin)'!M153</f>
        <v>NULL</v>
      </c>
      <c r="N153" s="123" t="str">
        <f>'Input - RCAControl (Admin)'!N153</f>
        <v>NULL</v>
      </c>
      <c r="O153" s="123" t="str">
        <f>'Input - RCAControl (Admin)'!O153</f>
        <v>NULL</v>
      </c>
      <c r="P153" s="123" t="str">
        <f>'Input - RCAControl (Admin)'!P153</f>
        <v>NULL</v>
      </c>
      <c r="Q153" s="123" t="str">
        <f>'Input - RCAControl (Admin)'!Q153</f>
        <v>NULL</v>
      </c>
      <c r="R153" s="123" t="str">
        <f>'Input - RCAControl (Admin)'!R153</f>
        <v>NULL</v>
      </c>
      <c r="S153" s="123" t="str">
        <f>'Input - RCAControl (Admin)'!S153</f>
        <v>NULL</v>
      </c>
      <c r="T153" s="123" t="str">
        <f>'Input - RCAControl (Admin)'!T153</f>
        <v>NULL</v>
      </c>
      <c r="U153" s="123" t="str">
        <f>'Input - RCAControl (Admin)'!U153</f>
        <v>NULL</v>
      </c>
      <c r="V153" s="123" t="str">
        <f>'Input - RCAControl (Admin)'!V153</f>
        <v>NULL</v>
      </c>
      <c r="W153" s="123" t="str">
        <f>'Input - RCAControl (Admin)'!W153</f>
        <v>NULL</v>
      </c>
      <c r="X153" s="123" t="str">
        <f>'Input - RCAControl (Admin)'!X153</f>
        <v>NULL</v>
      </c>
      <c r="Y153" s="123" t="str">
        <f>'Input - RCAControl (Admin)'!Y153</f>
        <v>NULL</v>
      </c>
      <c r="Z153" s="123" t="str">
        <f>'Input - RCAControl (Admin)'!Z153</f>
        <v>NULL</v>
      </c>
      <c r="AA153" s="123" t="str">
        <f>'Input - RCAControl (Admin)'!AA153</f>
        <v>NULL</v>
      </c>
      <c r="AB153" s="123" t="str">
        <f>'Input - RCAControl (Admin)'!AB153</f>
        <v>NULL</v>
      </c>
      <c r="AC153" s="123" t="str">
        <f>'Input - RCAControl (Admin)'!AC153</f>
        <v>NULL</v>
      </c>
      <c r="AD153" s="123" t="str">
        <f>'Input - RCAControl (Admin)'!AD153</f>
        <v>1;1;2;3;3</v>
      </c>
      <c r="AE153" s="123" t="str">
        <f>'Input - RCAControl (Admin)'!AE153</f>
        <v>NULL</v>
      </c>
      <c r="AF153" s="123" t="str">
        <f>'Input - RCAControl (Admin)'!AF153</f>
        <v>NULL</v>
      </c>
      <c r="AG153" s="123" t="str">
        <f>'Input - RCAControl (Admin)'!AG153</f>
        <v>NULL</v>
      </c>
      <c r="AH153" s="123" t="str">
        <f>'Input - RCAControl (Admin)'!AH153</f>
        <v>NULL</v>
      </c>
      <c r="AI153" s="123" t="str">
        <f>'Input - RCAControl (Admin)'!AI153</f>
        <v>NULL</v>
      </c>
      <c r="AJ153" s="123" t="str">
        <f>'Input - RCAControl (Admin)'!AJ153</f>
        <v>NULL</v>
      </c>
      <c r="AK153" s="123" t="str">
        <f>'Input - RCAControl (Admin)'!AK153</f>
        <v>NULL</v>
      </c>
      <c r="AL153" s="123" t="str">
        <f>'Input - RCAControl (Admin)'!AL153</f>
        <v>NULL</v>
      </c>
      <c r="AM153" s="123" t="str">
        <f>'Input - RCAControl (Admin)'!AM153</f>
        <v>NULL</v>
      </c>
      <c r="AN153" s="123" t="str">
        <f>'Input - RCAControl (Admin)'!AN153</f>
        <v>NULL</v>
      </c>
      <c r="AO153" s="123" t="str">
        <f>'Input - RCAControl (Admin)'!AO153</f>
        <v>NULL</v>
      </c>
      <c r="AP153" s="123" t="str">
        <f>'Input - RCAControl (Admin)'!AP153</f>
        <v>NULL</v>
      </c>
      <c r="AQ153" s="123" t="str">
        <f>'Input - RCAControl (Admin)'!AQ153</f>
        <v>NULL</v>
      </c>
      <c r="AR153" s="31"/>
      <c r="AS153" s="122" t="e" cm="1">
        <f t="array" ref="AS153">IF(MAX(VALUE(MID(IF(G153:AQ153= I_RCAScoring_NULL_REF,"0;0;0;0;0",G153:AQ153),1+ 2*(C_RCA_RiskScores-1),1)))=0,"No bands",MAX(VALUE(MID(IF(G153:AQ153= I_RCAScoring_NULL_REF,"0;0;0;0;0",G153:AQ153),1+ 2*(C_RCA_RiskScores-1),1))))</f>
        <v>#VALUE!</v>
      </c>
      <c r="AT153" s="122" t="str">
        <f t="shared" si="8"/>
        <v>No band selected</v>
      </c>
      <c r="AU153" s="6"/>
      <c r="AV153" s="38"/>
      <c r="AW153" s="6"/>
      <c r="AX153" s="412"/>
    </row>
    <row r="154" spans="1:50" ht="30" customHeight="1" x14ac:dyDescent="0.35">
      <c r="A154" s="48"/>
      <c r="B154" s="31"/>
      <c r="C154" s="465">
        <f t="shared" si="9"/>
        <v>144</v>
      </c>
      <c r="D154" s="122" t="str" cm="1">
        <f t="array" ref="D154">IF(ISERROR(INDEX(I_LoE_Hierachy_L1Name,_xlfn.XMATCH(E154,I_LoE_Hierachy_L2Name,0))),"",INDEX(I_LoE_Hierachy_L1Name,_xlfn.XMATCH(E154,I_LoE_Hierachy_L2Name,0)))</f>
        <v>Is there evidence of suitably mature Support Solution management?</v>
      </c>
      <c r="E154" s="122" t="str">
        <v>Is there evidence that the strategy/plan for Logistics Support is sufficiently mature for the stage of the programme?</v>
      </c>
      <c r="F154" s="31"/>
      <c r="G154" s="123" t="str">
        <f>'Input - RCAControl (Admin)'!G154</f>
        <v>NULL</v>
      </c>
      <c r="H154" s="123" t="str">
        <f>'Input - RCAControl (Admin)'!H154</f>
        <v>NULL</v>
      </c>
      <c r="I154" s="123" t="str">
        <f>'Input - RCAControl (Admin)'!I154</f>
        <v>NULL</v>
      </c>
      <c r="J154" s="123" t="str">
        <f>'Input - RCAControl (Admin)'!J154</f>
        <v>NULL</v>
      </c>
      <c r="K154" s="123" t="str">
        <f>'Input - RCAControl (Admin)'!K154</f>
        <v>NULL</v>
      </c>
      <c r="L154" s="123" t="str">
        <f>'Input - RCAControl (Admin)'!L154</f>
        <v>NULL</v>
      </c>
      <c r="M154" s="123" t="str">
        <f>'Input - RCAControl (Admin)'!M154</f>
        <v>NULL</v>
      </c>
      <c r="N154" s="123" t="str">
        <f>'Input - RCAControl (Admin)'!N154</f>
        <v>NULL</v>
      </c>
      <c r="O154" s="123" t="str">
        <f>'Input - RCAControl (Admin)'!O154</f>
        <v>NULL</v>
      </c>
      <c r="P154" s="123" t="str">
        <f>'Input - RCAControl (Admin)'!P154</f>
        <v>NULL</v>
      </c>
      <c r="Q154" s="123" t="str">
        <f>'Input - RCAControl (Admin)'!Q154</f>
        <v>NULL</v>
      </c>
      <c r="R154" s="123" t="str">
        <f>'Input - RCAControl (Admin)'!R154</f>
        <v>NULL</v>
      </c>
      <c r="S154" s="123" t="str">
        <f>'Input - RCAControl (Admin)'!S154</f>
        <v>3;3;3;3;3</v>
      </c>
      <c r="T154" s="123" t="str">
        <f>'Input - RCAControl (Admin)'!T154</f>
        <v>3;3;3;3;3</v>
      </c>
      <c r="U154" s="123" t="str">
        <f>'Input - RCAControl (Admin)'!U154</f>
        <v>3;3;3;3;3</v>
      </c>
      <c r="V154" s="123" t="str">
        <f>'Input - RCAControl (Admin)'!V154</f>
        <v>3;3;3;3;3</v>
      </c>
      <c r="W154" s="123" t="str">
        <f>'Input - RCAControl (Admin)'!W154</f>
        <v>NULL</v>
      </c>
      <c r="X154" s="123" t="str">
        <f>'Input - RCAControl (Admin)'!X154</f>
        <v>NULL</v>
      </c>
      <c r="Y154" s="123" t="str">
        <f>'Input - RCAControl (Admin)'!Y154</f>
        <v>NULL</v>
      </c>
      <c r="Z154" s="123" t="str">
        <f>'Input - RCAControl (Admin)'!Z154</f>
        <v>NULL</v>
      </c>
      <c r="AA154" s="123" t="str">
        <f>'Input - RCAControl (Admin)'!AA154</f>
        <v>NULL</v>
      </c>
      <c r="AB154" s="123" t="str">
        <f>'Input - RCAControl (Admin)'!AB154</f>
        <v>NULL</v>
      </c>
      <c r="AC154" s="123" t="str">
        <f>'Input - RCAControl (Admin)'!AC154</f>
        <v>NULL</v>
      </c>
      <c r="AD154" s="123" t="str">
        <f>'Input - RCAControl (Admin)'!AD154</f>
        <v>NULL</v>
      </c>
      <c r="AE154" s="123" t="str">
        <f>'Input - RCAControl (Admin)'!AE154</f>
        <v>NULL</v>
      </c>
      <c r="AF154" s="123" t="str">
        <f>'Input - RCAControl (Admin)'!AF154</f>
        <v>NULL</v>
      </c>
      <c r="AG154" s="123" t="str">
        <f>'Input - RCAControl (Admin)'!AG154</f>
        <v>NULL</v>
      </c>
      <c r="AH154" s="123" t="str">
        <f>'Input - RCAControl (Admin)'!AH154</f>
        <v>NULL</v>
      </c>
      <c r="AI154" s="123" t="str">
        <f>'Input - RCAControl (Admin)'!AI154</f>
        <v>NULL</v>
      </c>
      <c r="AJ154" s="123" t="str">
        <f>'Input - RCAControl (Admin)'!AJ154</f>
        <v>NULL</v>
      </c>
      <c r="AK154" s="123" t="str">
        <f>'Input - RCAControl (Admin)'!AK154</f>
        <v>NULL</v>
      </c>
      <c r="AL154" s="123" t="str">
        <f>'Input - RCAControl (Admin)'!AL154</f>
        <v>NULL</v>
      </c>
      <c r="AM154" s="123" t="str">
        <f>'Input - RCAControl (Admin)'!AM154</f>
        <v>NULL</v>
      </c>
      <c r="AN154" s="123" t="str">
        <f>'Input - RCAControl (Admin)'!AN154</f>
        <v>NULL</v>
      </c>
      <c r="AO154" s="123" t="str">
        <f>'Input - RCAControl (Admin)'!AO154</f>
        <v>NULL</v>
      </c>
      <c r="AP154" s="123" t="str">
        <f>'Input - RCAControl (Admin)'!AP154</f>
        <v>NULL</v>
      </c>
      <c r="AQ154" s="123" t="str">
        <f>'Input - RCAControl (Admin)'!AQ154</f>
        <v>NULL</v>
      </c>
      <c r="AR154" s="31"/>
      <c r="AS154" s="122" t="e" cm="1">
        <f t="array" ref="AS154">IF(MAX(VALUE(MID(IF(G154:AQ154= I_RCAScoring_NULL_REF,"0;0;0;0;0",G154:AQ154),1+ 2*(C_RCA_RiskScores-1),1)))=0,"No bands",MAX(VALUE(MID(IF(G154:AQ154= I_RCAScoring_NULL_REF,"0;0;0;0;0",G154:AQ154),1+ 2*(C_RCA_RiskScores-1),1))))</f>
        <v>#VALUE!</v>
      </c>
      <c r="AT154" s="122" t="str">
        <f t="shared" si="8"/>
        <v>No band selected</v>
      </c>
      <c r="AU154" s="6"/>
      <c r="AV154" s="38"/>
      <c r="AW154" s="6"/>
      <c r="AX154" s="412"/>
    </row>
    <row r="155" spans="1:50" ht="30" customHeight="1" x14ac:dyDescent="0.35">
      <c r="A155" s="48"/>
      <c r="B155" s="31"/>
      <c r="C155" s="465">
        <f t="shared" si="9"/>
        <v>145</v>
      </c>
      <c r="D155" s="122" t="str" cm="1">
        <f t="array" ref="D155">IF(ISERROR(INDEX(I_LoE_Hierachy_L1Name,_xlfn.XMATCH(E155,I_LoE_Hierachy_L2Name,0))),"",INDEX(I_LoE_Hierachy_L1Name,_xlfn.XMATCH(E155,I_LoE_Hierachy_L2Name,0)))</f>
        <v>Is there evidence of suitably mature Support Solution management?</v>
      </c>
      <c r="E155" s="122" t="str">
        <v>Is there evidence that the strategy/plan for Logistics Information is sufficiently mature?</v>
      </c>
      <c r="F155" s="31"/>
      <c r="G155" s="123" t="str">
        <f>'Input - RCAControl (Admin)'!G155</f>
        <v>NULL</v>
      </c>
      <c r="H155" s="123" t="str">
        <f>'Input - RCAControl (Admin)'!H155</f>
        <v>NULL</v>
      </c>
      <c r="I155" s="123" t="str">
        <f>'Input - RCAControl (Admin)'!I155</f>
        <v>NULL</v>
      </c>
      <c r="J155" s="123" t="str">
        <f>'Input - RCAControl (Admin)'!J155</f>
        <v>NULL</v>
      </c>
      <c r="K155" s="123" t="str">
        <f>'Input - RCAControl (Admin)'!K155</f>
        <v>NULL</v>
      </c>
      <c r="L155" s="123" t="str">
        <f>'Input - RCAControl (Admin)'!L155</f>
        <v>NULL</v>
      </c>
      <c r="M155" s="123" t="str">
        <f>'Input - RCAControl (Admin)'!M155</f>
        <v>NULL</v>
      </c>
      <c r="N155" s="123" t="str">
        <f>'Input - RCAControl (Admin)'!N155</f>
        <v>NULL</v>
      </c>
      <c r="O155" s="123" t="str">
        <f>'Input - RCAControl (Admin)'!O155</f>
        <v>NULL</v>
      </c>
      <c r="P155" s="123" t="str">
        <f>'Input - RCAControl (Admin)'!P155</f>
        <v>NULL</v>
      </c>
      <c r="Q155" s="123" t="str">
        <f>'Input - RCAControl (Admin)'!Q155</f>
        <v>NULL</v>
      </c>
      <c r="R155" s="123" t="str">
        <f>'Input - RCAControl (Admin)'!R155</f>
        <v>NULL</v>
      </c>
      <c r="S155" s="123" t="str">
        <f>'Input - RCAControl (Admin)'!S155</f>
        <v>3;3;3;3;3</v>
      </c>
      <c r="T155" s="123" t="str">
        <f>'Input - RCAControl (Admin)'!T155</f>
        <v>3;3;3;3;3</v>
      </c>
      <c r="U155" s="123" t="str">
        <f>'Input - RCAControl (Admin)'!U155</f>
        <v>3;3;3;3;3</v>
      </c>
      <c r="V155" s="123" t="str">
        <f>'Input - RCAControl (Admin)'!V155</f>
        <v>3;3;3;3;3</v>
      </c>
      <c r="W155" s="123" t="str">
        <f>'Input - RCAControl (Admin)'!W155</f>
        <v>NULL</v>
      </c>
      <c r="X155" s="123" t="str">
        <f>'Input - RCAControl (Admin)'!X155</f>
        <v>NULL</v>
      </c>
      <c r="Y155" s="123" t="str">
        <f>'Input - RCAControl (Admin)'!Y155</f>
        <v>NULL</v>
      </c>
      <c r="Z155" s="123" t="str">
        <f>'Input - RCAControl (Admin)'!Z155</f>
        <v>NULL</v>
      </c>
      <c r="AA155" s="123" t="str">
        <f>'Input - RCAControl (Admin)'!AA155</f>
        <v>NULL</v>
      </c>
      <c r="AB155" s="123" t="str">
        <f>'Input - RCAControl (Admin)'!AB155</f>
        <v>NULL</v>
      </c>
      <c r="AC155" s="123" t="str">
        <f>'Input - RCAControl (Admin)'!AC155</f>
        <v>NULL</v>
      </c>
      <c r="AD155" s="123" t="str">
        <f>'Input - RCAControl (Admin)'!AD155</f>
        <v>NULL</v>
      </c>
      <c r="AE155" s="123" t="str">
        <f>'Input - RCAControl (Admin)'!AE155</f>
        <v>NULL</v>
      </c>
      <c r="AF155" s="123" t="str">
        <f>'Input - RCAControl (Admin)'!AF155</f>
        <v>NULL</v>
      </c>
      <c r="AG155" s="123" t="str">
        <f>'Input - RCAControl (Admin)'!AG155</f>
        <v>NULL</v>
      </c>
      <c r="AH155" s="123" t="str">
        <f>'Input - RCAControl (Admin)'!AH155</f>
        <v>NULL</v>
      </c>
      <c r="AI155" s="123" t="str">
        <f>'Input - RCAControl (Admin)'!AI155</f>
        <v>NULL</v>
      </c>
      <c r="AJ155" s="123" t="str">
        <f>'Input - RCAControl (Admin)'!AJ155</f>
        <v>NULL</v>
      </c>
      <c r="AK155" s="123" t="str">
        <f>'Input - RCAControl (Admin)'!AK155</f>
        <v>NULL</v>
      </c>
      <c r="AL155" s="123" t="str">
        <f>'Input - RCAControl (Admin)'!AL155</f>
        <v>NULL</v>
      </c>
      <c r="AM155" s="123" t="str">
        <f>'Input - RCAControl (Admin)'!AM155</f>
        <v>NULL</v>
      </c>
      <c r="AN155" s="123" t="str">
        <f>'Input - RCAControl (Admin)'!AN155</f>
        <v>NULL</v>
      </c>
      <c r="AO155" s="123" t="str">
        <f>'Input - RCAControl (Admin)'!AO155</f>
        <v>NULL</v>
      </c>
      <c r="AP155" s="123" t="str">
        <f>'Input - RCAControl (Admin)'!AP155</f>
        <v>NULL</v>
      </c>
      <c r="AQ155" s="123" t="str">
        <f>'Input - RCAControl (Admin)'!AQ155</f>
        <v>NULL</v>
      </c>
      <c r="AR155" s="31"/>
      <c r="AS155" s="122" t="e" cm="1">
        <f t="array" ref="AS155">IF(MAX(VALUE(MID(IF(G155:AQ155= I_RCAScoring_NULL_REF,"0;0;0;0;0",G155:AQ155),1+ 2*(C_RCA_RiskScores-1),1)))=0,"No bands",MAX(VALUE(MID(IF(G155:AQ155= I_RCAScoring_NULL_REF,"0;0;0;0;0",G155:AQ155),1+ 2*(C_RCA_RiskScores-1),1))))</f>
        <v>#VALUE!</v>
      </c>
      <c r="AT155" s="122" t="str">
        <f t="shared" si="8"/>
        <v>No band selected</v>
      </c>
      <c r="AU155" s="6"/>
      <c r="AV155" s="38"/>
      <c r="AW155" s="6"/>
      <c r="AX155" s="412"/>
    </row>
    <row r="156" spans="1:50" ht="30" customHeight="1" x14ac:dyDescent="0.35">
      <c r="A156" s="48"/>
      <c r="B156" s="31"/>
      <c r="C156" s="465">
        <f t="shared" si="9"/>
        <v>146</v>
      </c>
      <c r="D156" s="122" t="str" cm="1">
        <f t="array" ref="D156">IF(ISERROR(INDEX(I_LoE_Hierachy_L1Name,_xlfn.XMATCH(E156,I_LoE_Hierachy_L2Name,0))),"",INDEX(I_LoE_Hierachy_L1Name,_xlfn.XMATCH(E156,I_LoE_Hierachy_L2Name,0)))</f>
        <v>Is there evidence of suitably mature Support Solution management?</v>
      </c>
      <c r="E156" s="122" t="str">
        <v>Is there evidence that the strategy/plan for Supportability Engineering is sufficiently mature for the stage of the programme?</v>
      </c>
      <c r="F156" s="31"/>
      <c r="G156" s="123" t="str">
        <f>'Input - RCAControl (Admin)'!G156</f>
        <v>NULL</v>
      </c>
      <c r="H156" s="123" t="str">
        <f>'Input - RCAControl (Admin)'!H156</f>
        <v>NULL</v>
      </c>
      <c r="I156" s="123" t="str">
        <f>'Input - RCAControl (Admin)'!I156</f>
        <v>NULL</v>
      </c>
      <c r="J156" s="123" t="str">
        <f>'Input - RCAControl (Admin)'!J156</f>
        <v>NULL</v>
      </c>
      <c r="K156" s="123" t="str">
        <f>'Input - RCAControl (Admin)'!K156</f>
        <v>NULL</v>
      </c>
      <c r="L156" s="123" t="str">
        <f>'Input - RCAControl (Admin)'!L156</f>
        <v>NULL</v>
      </c>
      <c r="M156" s="123" t="str">
        <f>'Input - RCAControl (Admin)'!M156</f>
        <v>NULL</v>
      </c>
      <c r="N156" s="123" t="str">
        <f>'Input - RCAControl (Admin)'!N156</f>
        <v>NULL</v>
      </c>
      <c r="O156" s="123" t="str">
        <f>'Input - RCAControl (Admin)'!O156</f>
        <v>NULL</v>
      </c>
      <c r="P156" s="123" t="str">
        <f>'Input - RCAControl (Admin)'!P156</f>
        <v>NULL</v>
      </c>
      <c r="Q156" s="123" t="str">
        <f>'Input - RCAControl (Admin)'!Q156</f>
        <v>NULL</v>
      </c>
      <c r="R156" s="123" t="str">
        <f>'Input - RCAControl (Admin)'!R156</f>
        <v>NULL</v>
      </c>
      <c r="S156" s="123" t="str">
        <f>'Input - RCAControl (Admin)'!S156</f>
        <v>3;3;3;3;3</v>
      </c>
      <c r="T156" s="123" t="str">
        <f>'Input - RCAControl (Admin)'!T156</f>
        <v>3;3;3;3;3</v>
      </c>
      <c r="U156" s="123" t="str">
        <f>'Input - RCAControl (Admin)'!U156</f>
        <v>3;3;3;3;3</v>
      </c>
      <c r="V156" s="123" t="str">
        <f>'Input - RCAControl (Admin)'!V156</f>
        <v>3;3;3;3;3</v>
      </c>
      <c r="W156" s="123" t="str">
        <f>'Input - RCAControl (Admin)'!W156</f>
        <v>NULL</v>
      </c>
      <c r="X156" s="123" t="str">
        <f>'Input - RCAControl (Admin)'!X156</f>
        <v>NULL</v>
      </c>
      <c r="Y156" s="123" t="str">
        <f>'Input - RCAControl (Admin)'!Y156</f>
        <v>NULL</v>
      </c>
      <c r="Z156" s="123" t="str">
        <f>'Input - RCAControl (Admin)'!Z156</f>
        <v>NULL</v>
      </c>
      <c r="AA156" s="123" t="str">
        <f>'Input - RCAControl (Admin)'!AA156</f>
        <v>NULL</v>
      </c>
      <c r="AB156" s="123" t="str">
        <f>'Input - RCAControl (Admin)'!AB156</f>
        <v>NULL</v>
      </c>
      <c r="AC156" s="123" t="str">
        <f>'Input - RCAControl (Admin)'!AC156</f>
        <v>NULL</v>
      </c>
      <c r="AD156" s="123" t="str">
        <f>'Input - RCAControl (Admin)'!AD156</f>
        <v>NULL</v>
      </c>
      <c r="AE156" s="123" t="str">
        <f>'Input - RCAControl (Admin)'!AE156</f>
        <v>NULL</v>
      </c>
      <c r="AF156" s="123" t="str">
        <f>'Input - RCAControl (Admin)'!AF156</f>
        <v>NULL</v>
      </c>
      <c r="AG156" s="123" t="str">
        <f>'Input - RCAControl (Admin)'!AG156</f>
        <v>NULL</v>
      </c>
      <c r="AH156" s="123" t="str">
        <f>'Input - RCAControl (Admin)'!AH156</f>
        <v>NULL</v>
      </c>
      <c r="AI156" s="123" t="str">
        <f>'Input - RCAControl (Admin)'!AI156</f>
        <v>NULL</v>
      </c>
      <c r="AJ156" s="123" t="str">
        <f>'Input - RCAControl (Admin)'!AJ156</f>
        <v>NULL</v>
      </c>
      <c r="AK156" s="123" t="str">
        <f>'Input - RCAControl (Admin)'!AK156</f>
        <v>NULL</v>
      </c>
      <c r="AL156" s="123" t="str">
        <f>'Input - RCAControl (Admin)'!AL156</f>
        <v>NULL</v>
      </c>
      <c r="AM156" s="123" t="str">
        <f>'Input - RCAControl (Admin)'!AM156</f>
        <v>NULL</v>
      </c>
      <c r="AN156" s="123" t="str">
        <f>'Input - RCAControl (Admin)'!AN156</f>
        <v>NULL</v>
      </c>
      <c r="AO156" s="123" t="str">
        <f>'Input - RCAControl (Admin)'!AO156</f>
        <v>NULL</v>
      </c>
      <c r="AP156" s="123" t="str">
        <f>'Input - RCAControl (Admin)'!AP156</f>
        <v>NULL</v>
      </c>
      <c r="AQ156" s="123" t="str">
        <f>'Input - RCAControl (Admin)'!AQ156</f>
        <v>NULL</v>
      </c>
      <c r="AR156" s="31"/>
      <c r="AS156" s="122" t="e" cm="1">
        <f t="array" ref="AS156">IF(MAX(VALUE(MID(IF(G156:AQ156= I_RCAScoring_NULL_REF,"0;0;0;0;0",G156:AQ156),1+ 2*(C_RCA_RiskScores-1),1)))=0,"No bands",MAX(VALUE(MID(IF(G156:AQ156= I_RCAScoring_NULL_REF,"0;0;0;0;0",G156:AQ156),1+ 2*(C_RCA_RiskScores-1),1))))</f>
        <v>#VALUE!</v>
      </c>
      <c r="AT156" s="122" t="str">
        <f t="shared" si="8"/>
        <v>No band selected</v>
      </c>
      <c r="AU156" s="6"/>
      <c r="AV156" s="38"/>
      <c r="AW156" s="6"/>
      <c r="AX156" s="412"/>
    </row>
    <row r="157" spans="1:50" ht="30" customHeight="1" x14ac:dyDescent="0.35">
      <c r="A157" s="48"/>
      <c r="B157" s="31"/>
      <c r="C157" s="465">
        <f t="shared" si="9"/>
        <v>147</v>
      </c>
      <c r="D157" s="122" t="str" cm="1">
        <f t="array" ref="D157">IF(ISERROR(INDEX(I_LoE_Hierachy_L1Name,_xlfn.XMATCH(E157,I_LoE_Hierachy_L2Name,0))),"",INDEX(I_LoE_Hierachy_L1Name,_xlfn.XMATCH(E157,I_LoE_Hierachy_L2Name,0)))</f>
        <v>Is there evidence of suitably mature Support Solution management?</v>
      </c>
      <c r="E157" s="122" t="str">
        <v>Is there evidence that the strategy/plan for the Supply Chain is sufficiently mature for the stage of the programme?</v>
      </c>
      <c r="F157" s="31"/>
      <c r="G157" s="123" t="str">
        <f>'Input - RCAControl (Admin)'!G157</f>
        <v>NULL</v>
      </c>
      <c r="H157" s="123" t="str">
        <f>'Input - RCAControl (Admin)'!H157</f>
        <v>NULL</v>
      </c>
      <c r="I157" s="123" t="str">
        <f>'Input - RCAControl (Admin)'!I157</f>
        <v>NULL</v>
      </c>
      <c r="J157" s="123" t="str">
        <f>'Input - RCAControl (Admin)'!J157</f>
        <v>NULL</v>
      </c>
      <c r="K157" s="123" t="str">
        <f>'Input - RCAControl (Admin)'!K157</f>
        <v>NULL</v>
      </c>
      <c r="L157" s="123" t="str">
        <f>'Input - RCAControl (Admin)'!L157</f>
        <v>NULL</v>
      </c>
      <c r="M157" s="123" t="str">
        <f>'Input - RCAControl (Admin)'!M157</f>
        <v>NULL</v>
      </c>
      <c r="N157" s="123" t="str">
        <f>'Input - RCAControl (Admin)'!N157</f>
        <v>NULL</v>
      </c>
      <c r="O157" s="123" t="str">
        <f>'Input - RCAControl (Admin)'!O157</f>
        <v>NULL</v>
      </c>
      <c r="P157" s="123" t="str">
        <f>'Input - RCAControl (Admin)'!P157</f>
        <v>NULL</v>
      </c>
      <c r="Q157" s="123" t="str">
        <f>'Input - RCAControl (Admin)'!Q157</f>
        <v>NULL</v>
      </c>
      <c r="R157" s="123" t="str">
        <f>'Input - RCAControl (Admin)'!R157</f>
        <v>NULL</v>
      </c>
      <c r="S157" s="123" t="str">
        <f>'Input - RCAControl (Admin)'!S157</f>
        <v>3;3;3;3;3</v>
      </c>
      <c r="T157" s="123" t="str">
        <f>'Input - RCAControl (Admin)'!T157</f>
        <v>3;3;3;3;3</v>
      </c>
      <c r="U157" s="123" t="str">
        <f>'Input - RCAControl (Admin)'!U157</f>
        <v>3;3;3;3;3</v>
      </c>
      <c r="V157" s="123" t="str">
        <f>'Input - RCAControl (Admin)'!V157</f>
        <v>3;3;3;3;3</v>
      </c>
      <c r="W157" s="123" t="str">
        <f>'Input - RCAControl (Admin)'!W157</f>
        <v>NULL</v>
      </c>
      <c r="X157" s="123" t="str">
        <f>'Input - RCAControl (Admin)'!X157</f>
        <v>NULL</v>
      </c>
      <c r="Y157" s="123" t="str">
        <f>'Input - RCAControl (Admin)'!Y157</f>
        <v>NULL</v>
      </c>
      <c r="Z157" s="123" t="str">
        <f>'Input - RCAControl (Admin)'!Z157</f>
        <v>NULL</v>
      </c>
      <c r="AA157" s="123" t="str">
        <f>'Input - RCAControl (Admin)'!AA157</f>
        <v>NULL</v>
      </c>
      <c r="AB157" s="123" t="str">
        <f>'Input - RCAControl (Admin)'!AB157</f>
        <v>NULL</v>
      </c>
      <c r="AC157" s="123" t="str">
        <f>'Input - RCAControl (Admin)'!AC157</f>
        <v>NULL</v>
      </c>
      <c r="AD157" s="123" t="str">
        <f>'Input - RCAControl (Admin)'!AD157</f>
        <v>NULL</v>
      </c>
      <c r="AE157" s="123" t="str">
        <f>'Input - RCAControl (Admin)'!AE157</f>
        <v>NULL</v>
      </c>
      <c r="AF157" s="123" t="str">
        <f>'Input - RCAControl (Admin)'!AF157</f>
        <v>NULL</v>
      </c>
      <c r="AG157" s="123" t="str">
        <f>'Input - RCAControl (Admin)'!AG157</f>
        <v>NULL</v>
      </c>
      <c r="AH157" s="123" t="str">
        <f>'Input - RCAControl (Admin)'!AH157</f>
        <v>NULL</v>
      </c>
      <c r="AI157" s="123" t="str">
        <f>'Input - RCAControl (Admin)'!AI157</f>
        <v>NULL</v>
      </c>
      <c r="AJ157" s="123" t="str">
        <f>'Input - RCAControl (Admin)'!AJ157</f>
        <v>NULL</v>
      </c>
      <c r="AK157" s="123" t="str">
        <f>'Input - RCAControl (Admin)'!AK157</f>
        <v>NULL</v>
      </c>
      <c r="AL157" s="123" t="str">
        <f>'Input - RCAControl (Admin)'!AL157</f>
        <v>NULL</v>
      </c>
      <c r="AM157" s="123" t="str">
        <f>'Input - RCAControl (Admin)'!AM157</f>
        <v>NULL</v>
      </c>
      <c r="AN157" s="123" t="str">
        <f>'Input - RCAControl (Admin)'!AN157</f>
        <v>NULL</v>
      </c>
      <c r="AO157" s="123" t="str">
        <f>'Input - RCAControl (Admin)'!AO157</f>
        <v>NULL</v>
      </c>
      <c r="AP157" s="123" t="str">
        <f>'Input - RCAControl (Admin)'!AP157</f>
        <v>NULL</v>
      </c>
      <c r="AQ157" s="123" t="str">
        <f>'Input - RCAControl (Admin)'!AQ157</f>
        <v>NULL</v>
      </c>
      <c r="AR157" s="31"/>
      <c r="AS157" s="122" t="e" cm="1">
        <f t="array" ref="AS157">IF(MAX(VALUE(MID(IF(G157:AQ157= I_RCAScoring_NULL_REF,"0;0;0;0;0",G157:AQ157),1+ 2*(C_RCA_RiskScores-1),1)))=0,"No bands",MAX(VALUE(MID(IF(G157:AQ157= I_RCAScoring_NULL_REF,"0;0;0;0;0",G157:AQ157),1+ 2*(C_RCA_RiskScores-1),1))))</f>
        <v>#VALUE!</v>
      </c>
      <c r="AT157" s="122" t="str">
        <f t="shared" si="8"/>
        <v>No band selected</v>
      </c>
      <c r="AU157" s="6"/>
      <c r="AV157" s="38"/>
      <c r="AW157" s="6"/>
      <c r="AX157" s="412"/>
    </row>
    <row r="158" spans="1:50" ht="30" customHeight="1" x14ac:dyDescent="0.35">
      <c r="A158" s="48"/>
      <c r="B158" s="31"/>
      <c r="C158" s="465">
        <f t="shared" si="9"/>
        <v>148</v>
      </c>
      <c r="D158" s="122" t="str" cm="1">
        <f t="array" ref="D158">IF(ISERROR(INDEX(I_LoE_Hierachy_L1Name,_xlfn.XMATCH(E158,I_LoE_Hierachy_L2Name,0))),"",INDEX(I_LoE_Hierachy_L1Name,_xlfn.XMATCH(E158,I_LoE_Hierachy_L2Name,0)))</f>
        <v>Is there evidence of suitably mature Engineering/Technology management?</v>
      </c>
      <c r="E158" s="122" t="str">
        <v>Is there evidence of suitable engineering management practice being adopted?</v>
      </c>
      <c r="F158" s="31"/>
      <c r="G158" s="123" t="str">
        <f>'Input - RCAControl (Admin)'!G158</f>
        <v>NULL</v>
      </c>
      <c r="H158" s="123" t="str">
        <f>'Input - RCAControl (Admin)'!H158</f>
        <v>NULL</v>
      </c>
      <c r="I158" s="123" t="str">
        <f>'Input - RCAControl (Admin)'!I158</f>
        <v>NULL</v>
      </c>
      <c r="J158" s="123" t="str">
        <f>'Input - RCAControl (Admin)'!J158</f>
        <v>NULL</v>
      </c>
      <c r="K158" s="123" t="str">
        <f>'Input - RCAControl (Admin)'!K158</f>
        <v>NULL</v>
      </c>
      <c r="L158" s="123" t="str">
        <f>'Input - RCAControl (Admin)'!L158</f>
        <v>NULL</v>
      </c>
      <c r="M158" s="123" t="str">
        <f>'Input - RCAControl (Admin)'!M158</f>
        <v>NULL</v>
      </c>
      <c r="N158" s="123" t="str">
        <f>'Input - RCAControl (Admin)'!N158</f>
        <v>NULL</v>
      </c>
      <c r="O158" s="123" t="str">
        <f>'Input - RCAControl (Admin)'!O158</f>
        <v>NULL</v>
      </c>
      <c r="P158" s="123" t="str">
        <f>'Input - RCAControl (Admin)'!P158</f>
        <v>NULL</v>
      </c>
      <c r="Q158" s="123" t="str">
        <f>'Input - RCAControl (Admin)'!Q158</f>
        <v>NULL</v>
      </c>
      <c r="R158" s="123" t="str">
        <f>'Input - RCAControl (Admin)'!R158</f>
        <v>NULL</v>
      </c>
      <c r="S158" s="123" t="str">
        <f>'Input - RCAControl (Admin)'!S158</f>
        <v>1;2;3;3;3</v>
      </c>
      <c r="T158" s="123" t="str">
        <f>'Input - RCAControl (Admin)'!T158</f>
        <v>1;2;3;3;3</v>
      </c>
      <c r="U158" s="123" t="str">
        <f>'Input - RCAControl (Admin)'!U158</f>
        <v>NULL</v>
      </c>
      <c r="V158" s="123" t="str">
        <f>'Input - RCAControl (Admin)'!V158</f>
        <v>NULL</v>
      </c>
      <c r="W158" s="123" t="str">
        <f>'Input - RCAControl (Admin)'!W158</f>
        <v>NULL</v>
      </c>
      <c r="X158" s="123" t="str">
        <f>'Input - RCAControl (Admin)'!X158</f>
        <v>NULL</v>
      </c>
      <c r="Y158" s="123" t="str">
        <f>'Input - RCAControl (Admin)'!Y158</f>
        <v>NULL</v>
      </c>
      <c r="Z158" s="123" t="str">
        <f>'Input - RCAControl (Admin)'!Z158</f>
        <v>NULL</v>
      </c>
      <c r="AA158" s="123" t="str">
        <f>'Input - RCAControl (Admin)'!AA158</f>
        <v>NULL</v>
      </c>
      <c r="AB158" s="123" t="str">
        <f>'Input - RCAControl (Admin)'!AB158</f>
        <v>NULL</v>
      </c>
      <c r="AC158" s="123" t="str">
        <f>'Input - RCAControl (Admin)'!AC158</f>
        <v>NULL</v>
      </c>
      <c r="AD158" s="123" t="str">
        <f>'Input - RCAControl (Admin)'!AD158</f>
        <v>NULL</v>
      </c>
      <c r="AE158" s="123" t="str">
        <f>'Input - RCAControl (Admin)'!AE158</f>
        <v>NULL</v>
      </c>
      <c r="AF158" s="123" t="str">
        <f>'Input - RCAControl (Admin)'!AF158</f>
        <v>NULL</v>
      </c>
      <c r="AG158" s="123" t="str">
        <f>'Input - RCAControl (Admin)'!AG158</f>
        <v>NULL</v>
      </c>
      <c r="AH158" s="123" t="str">
        <f>'Input - RCAControl (Admin)'!AH158</f>
        <v>NULL</v>
      </c>
      <c r="AI158" s="123" t="str">
        <f>'Input - RCAControl (Admin)'!AI158</f>
        <v>1;2;3;3;3</v>
      </c>
      <c r="AJ158" s="123" t="str">
        <f>'Input - RCAControl (Admin)'!AJ158</f>
        <v>NULL</v>
      </c>
      <c r="AK158" s="123" t="str">
        <f>'Input - RCAControl (Admin)'!AK158</f>
        <v>NULL</v>
      </c>
      <c r="AL158" s="123" t="str">
        <f>'Input - RCAControl (Admin)'!AL158</f>
        <v>NULL</v>
      </c>
      <c r="AM158" s="123" t="str">
        <f>'Input - RCAControl (Admin)'!AM158</f>
        <v>NULL</v>
      </c>
      <c r="AN158" s="123" t="str">
        <f>'Input - RCAControl (Admin)'!AN158</f>
        <v>NULL</v>
      </c>
      <c r="AO158" s="123" t="str">
        <f>'Input - RCAControl (Admin)'!AO158</f>
        <v>NULL</v>
      </c>
      <c r="AP158" s="123" t="str">
        <f>'Input - RCAControl (Admin)'!AP158</f>
        <v>NULL</v>
      </c>
      <c r="AQ158" s="123" t="str">
        <f>'Input - RCAControl (Admin)'!AQ158</f>
        <v>NULL</v>
      </c>
      <c r="AR158" s="31"/>
      <c r="AS158" s="122" t="e" cm="1">
        <f t="array" ref="AS158">IF(MAX(VALUE(MID(IF(G158:AQ158= I_RCAScoring_NULL_REF,"0;0;0;0;0",G158:AQ158),1+ 2*(C_RCA_RiskScores-1),1)))=0,"No bands",MAX(VALUE(MID(IF(G158:AQ158= I_RCAScoring_NULL_REF,"0;0;0;0;0",G158:AQ158),1+ 2*(C_RCA_RiskScores-1),1))))</f>
        <v>#VALUE!</v>
      </c>
      <c r="AT158" s="122" t="str">
        <f t="shared" si="8"/>
        <v>No band selected</v>
      </c>
      <c r="AU158" s="6"/>
      <c r="AV158" s="38"/>
      <c r="AW158" s="6"/>
      <c r="AX158" s="412"/>
    </row>
    <row r="159" spans="1:50" ht="30" customHeight="1" x14ac:dyDescent="0.35">
      <c r="A159" s="48"/>
      <c r="B159" s="31"/>
      <c r="C159" s="465">
        <f t="shared" si="9"/>
        <v>149</v>
      </c>
      <c r="D159" s="122" t="str" cm="1">
        <f t="array" ref="D159">IF(ISERROR(INDEX(I_LoE_Hierachy_L1Name,_xlfn.XMATCH(E159,I_LoE_Hierachy_L2Name,0))),"",INDEX(I_LoE_Hierachy_L1Name,_xlfn.XMATCH(E159,I_LoE_Hierachy_L2Name,0)))</f>
        <v>Is there evidence of suitably mature Engineering/Technology management?</v>
      </c>
      <c r="E159" s="122" t="str">
        <v>Is there evidence of suitable technology management practice being adopted?</v>
      </c>
      <c r="F159" s="31"/>
      <c r="G159" s="123" t="str">
        <f>'Input - RCAControl (Admin)'!G159</f>
        <v>NULL</v>
      </c>
      <c r="H159" s="123" t="str">
        <f>'Input - RCAControl (Admin)'!H159</f>
        <v>NULL</v>
      </c>
      <c r="I159" s="123" t="str">
        <f>'Input - RCAControl (Admin)'!I159</f>
        <v>NULL</v>
      </c>
      <c r="J159" s="123" t="str">
        <f>'Input - RCAControl (Admin)'!J159</f>
        <v>NULL</v>
      </c>
      <c r="K159" s="123" t="str">
        <f>'Input - RCAControl (Admin)'!K159</f>
        <v>NULL</v>
      </c>
      <c r="L159" s="123" t="str">
        <f>'Input - RCAControl (Admin)'!L159</f>
        <v>NULL</v>
      </c>
      <c r="M159" s="123" t="str">
        <f>'Input - RCAControl (Admin)'!M159</f>
        <v>NULL</v>
      </c>
      <c r="N159" s="123" t="str">
        <f>'Input - RCAControl (Admin)'!N159</f>
        <v>NULL</v>
      </c>
      <c r="O159" s="123" t="str">
        <f>'Input - RCAControl (Admin)'!O159</f>
        <v>NULL</v>
      </c>
      <c r="P159" s="123" t="str">
        <f>'Input - RCAControl (Admin)'!P159</f>
        <v>NULL</v>
      </c>
      <c r="Q159" s="123" t="str">
        <f>'Input - RCAControl (Admin)'!Q159</f>
        <v>NULL</v>
      </c>
      <c r="R159" s="123" t="str">
        <f>'Input - RCAControl (Admin)'!R159</f>
        <v>NULL</v>
      </c>
      <c r="S159" s="123" t="str">
        <f>'Input - RCAControl (Admin)'!S159</f>
        <v>1;2;3;3;3</v>
      </c>
      <c r="T159" s="123" t="str">
        <f>'Input - RCAControl (Admin)'!T159</f>
        <v>1;2;3;3;3</v>
      </c>
      <c r="U159" s="123" t="str">
        <f>'Input - RCAControl (Admin)'!U159</f>
        <v>NULL</v>
      </c>
      <c r="V159" s="123" t="str">
        <f>'Input - RCAControl (Admin)'!V159</f>
        <v>NULL</v>
      </c>
      <c r="W159" s="123" t="str">
        <f>'Input - RCAControl (Admin)'!W159</f>
        <v>NULL</v>
      </c>
      <c r="X159" s="123" t="str">
        <f>'Input - RCAControl (Admin)'!X159</f>
        <v>NULL</v>
      </c>
      <c r="Y159" s="123" t="str">
        <f>'Input - RCAControl (Admin)'!Y159</f>
        <v>NULL</v>
      </c>
      <c r="Z159" s="123" t="str">
        <f>'Input - RCAControl (Admin)'!Z159</f>
        <v>NULL</v>
      </c>
      <c r="AA159" s="123" t="str">
        <f>'Input - RCAControl (Admin)'!AA159</f>
        <v>NULL</v>
      </c>
      <c r="AB159" s="123" t="str">
        <f>'Input - RCAControl (Admin)'!AB159</f>
        <v>NULL</v>
      </c>
      <c r="AC159" s="123" t="str">
        <f>'Input - RCAControl (Admin)'!AC159</f>
        <v>NULL</v>
      </c>
      <c r="AD159" s="123" t="str">
        <f>'Input - RCAControl (Admin)'!AD159</f>
        <v>NULL</v>
      </c>
      <c r="AE159" s="123" t="str">
        <f>'Input - RCAControl (Admin)'!AE159</f>
        <v>NULL</v>
      </c>
      <c r="AF159" s="123" t="str">
        <f>'Input - RCAControl (Admin)'!AF159</f>
        <v>NULL</v>
      </c>
      <c r="AG159" s="123" t="str">
        <f>'Input - RCAControl (Admin)'!AG159</f>
        <v>NULL</v>
      </c>
      <c r="AH159" s="123" t="str">
        <f>'Input - RCAControl (Admin)'!AH159</f>
        <v>NULL</v>
      </c>
      <c r="AI159" s="123" t="str">
        <f>'Input - RCAControl (Admin)'!AI159</f>
        <v>1;2;3;3;3</v>
      </c>
      <c r="AJ159" s="123" t="str">
        <f>'Input - RCAControl (Admin)'!AJ159</f>
        <v>NULL</v>
      </c>
      <c r="AK159" s="123" t="str">
        <f>'Input - RCAControl (Admin)'!AK159</f>
        <v>NULL</v>
      </c>
      <c r="AL159" s="123" t="str">
        <f>'Input - RCAControl (Admin)'!AL159</f>
        <v>NULL</v>
      </c>
      <c r="AM159" s="123" t="str">
        <f>'Input - RCAControl (Admin)'!AM159</f>
        <v>NULL</v>
      </c>
      <c r="AN159" s="123" t="str">
        <f>'Input - RCAControl (Admin)'!AN159</f>
        <v>NULL</v>
      </c>
      <c r="AO159" s="123" t="str">
        <f>'Input - RCAControl (Admin)'!AO159</f>
        <v>NULL</v>
      </c>
      <c r="AP159" s="123" t="str">
        <f>'Input - RCAControl (Admin)'!AP159</f>
        <v>NULL</v>
      </c>
      <c r="AQ159" s="123" t="str">
        <f>'Input - RCAControl (Admin)'!AQ159</f>
        <v>NULL</v>
      </c>
      <c r="AR159" s="31"/>
      <c r="AS159" s="122" t="e" cm="1">
        <f t="array" ref="AS159">IF(MAX(VALUE(MID(IF(G159:AQ159= I_RCAScoring_NULL_REF,"0;0;0;0;0",G159:AQ159),1+ 2*(C_RCA_RiskScores-1),1)))=0,"No bands",MAX(VALUE(MID(IF(G159:AQ159= I_RCAScoring_NULL_REF,"0;0;0;0;0",G159:AQ159),1+ 2*(C_RCA_RiskScores-1),1))))</f>
        <v>#VALUE!</v>
      </c>
      <c r="AT159" s="122" t="str">
        <f t="shared" si="8"/>
        <v>No band selected</v>
      </c>
      <c r="AU159" s="6"/>
      <c r="AV159" s="38"/>
      <c r="AW159" s="6"/>
      <c r="AX159" s="412"/>
    </row>
    <row r="160" spans="1:50" ht="30" customHeight="1" x14ac:dyDescent="0.35">
      <c r="A160" s="48"/>
      <c r="B160" s="31"/>
      <c r="C160" s="465">
        <f t="shared" si="9"/>
        <v>150</v>
      </c>
      <c r="D160" s="122" t="str" cm="1">
        <f t="array" ref="D160">IF(ISERROR(INDEX(I_LoE_Hierachy_L1Name,_xlfn.XMATCH(E160,I_LoE_Hierachy_L2Name,0))),"",INDEX(I_LoE_Hierachy_L1Name,_xlfn.XMATCH(E160,I_LoE_Hierachy_L2Name,0)))</f>
        <v>Is there evidence for suitable Approvals management?</v>
      </c>
      <c r="E160" s="122" t="str">
        <v>Is there evidence that programme details have been recorded on Digital Approvals Tool (DAT) at least 6 months prior to planned submission date?</v>
      </c>
      <c r="F160" s="31"/>
      <c r="G160" s="123" t="str">
        <f>'Input - RCAControl (Admin)'!G160</f>
        <v>NULL</v>
      </c>
      <c r="H160" s="123" t="str">
        <f>'Input - RCAControl (Admin)'!H160</f>
        <v>NULL</v>
      </c>
      <c r="I160" s="123" t="str">
        <f>'Input - RCAControl (Admin)'!I160</f>
        <v>NULL</v>
      </c>
      <c r="J160" s="123" t="str">
        <f>'Input - RCAControl (Admin)'!J160</f>
        <v>NULL</v>
      </c>
      <c r="K160" s="123" t="str">
        <f>'Input - RCAControl (Admin)'!K160</f>
        <v>NULL</v>
      </c>
      <c r="L160" s="123" t="str">
        <f>'Input - RCAControl (Admin)'!L160</f>
        <v>NULL</v>
      </c>
      <c r="M160" s="123" t="str">
        <f>'Input - RCAControl (Admin)'!M160</f>
        <v>NULL</v>
      </c>
      <c r="N160" s="123" t="str">
        <f>'Input - RCAControl (Admin)'!N160</f>
        <v>NULL</v>
      </c>
      <c r="O160" s="123" t="str">
        <f>'Input - RCAControl (Admin)'!O160</f>
        <v>NULL</v>
      </c>
      <c r="P160" s="123" t="str">
        <f>'Input - RCAControl (Admin)'!P160</f>
        <v>NULL</v>
      </c>
      <c r="Q160" s="123" t="str">
        <f>'Input - RCAControl (Admin)'!Q160</f>
        <v>NULL</v>
      </c>
      <c r="R160" s="123" t="str">
        <f>'Input - RCAControl (Admin)'!R160</f>
        <v>NULL</v>
      </c>
      <c r="S160" s="123" t="str">
        <f>'Input - RCAControl (Admin)'!S160</f>
        <v>NULL</v>
      </c>
      <c r="T160" s="123" t="str">
        <f>'Input - RCAControl (Admin)'!T160</f>
        <v>NULL</v>
      </c>
      <c r="U160" s="123" t="str">
        <f>'Input - RCAControl (Admin)'!U160</f>
        <v>NULL</v>
      </c>
      <c r="V160" s="123" t="str">
        <f>'Input - RCAControl (Admin)'!V160</f>
        <v>NULL</v>
      </c>
      <c r="W160" s="123" t="str">
        <f>'Input - RCAControl (Admin)'!W160</f>
        <v>NULL</v>
      </c>
      <c r="X160" s="123" t="str">
        <f>'Input - RCAControl (Admin)'!X160</f>
        <v>NULL</v>
      </c>
      <c r="Y160" s="123" t="str">
        <f>'Input - RCAControl (Admin)'!Y160</f>
        <v>NULL</v>
      </c>
      <c r="Z160" s="123" t="str">
        <f>'Input - RCAControl (Admin)'!Z160</f>
        <v>NULL</v>
      </c>
      <c r="AA160" s="123" t="str">
        <f>'Input - RCAControl (Admin)'!AA160</f>
        <v>NULL</v>
      </c>
      <c r="AB160" s="123" t="str">
        <f>'Input - RCAControl (Admin)'!AB160</f>
        <v>NULL</v>
      </c>
      <c r="AC160" s="123" t="str">
        <f>'Input - RCAControl (Admin)'!AC160</f>
        <v>NULL</v>
      </c>
      <c r="AD160" s="123" t="str">
        <f>'Input - RCAControl (Admin)'!AD160</f>
        <v>NULL</v>
      </c>
      <c r="AE160" s="123" t="str">
        <f>'Input - RCAControl (Admin)'!AE160</f>
        <v>NULL</v>
      </c>
      <c r="AF160" s="123" t="str">
        <f>'Input - RCAControl (Admin)'!AF160</f>
        <v>NULL</v>
      </c>
      <c r="AG160" s="123" t="str">
        <f>'Input - RCAControl (Admin)'!AG160</f>
        <v>NULL</v>
      </c>
      <c r="AH160" s="123" t="str">
        <f>'Input - RCAControl (Admin)'!AH160</f>
        <v>1;1;1;1;1</v>
      </c>
      <c r="AI160" s="123" t="str">
        <f>'Input - RCAControl (Admin)'!AI160</f>
        <v>NULL</v>
      </c>
      <c r="AJ160" s="123" t="str">
        <f>'Input - RCAControl (Admin)'!AJ160</f>
        <v>NULL</v>
      </c>
      <c r="AK160" s="123" t="str">
        <f>'Input - RCAControl (Admin)'!AK160</f>
        <v>NULL</v>
      </c>
      <c r="AL160" s="123" t="str">
        <f>'Input - RCAControl (Admin)'!AL160</f>
        <v>NULL</v>
      </c>
      <c r="AM160" s="123" t="str">
        <f>'Input - RCAControl (Admin)'!AM160</f>
        <v>NULL</v>
      </c>
      <c r="AN160" s="123" t="str">
        <f>'Input - RCAControl (Admin)'!AN160</f>
        <v>NULL</v>
      </c>
      <c r="AO160" s="123" t="str">
        <f>'Input - RCAControl (Admin)'!AO160</f>
        <v>NULL</v>
      </c>
      <c r="AP160" s="123" t="str">
        <f>'Input - RCAControl (Admin)'!AP160</f>
        <v>NULL</v>
      </c>
      <c r="AQ160" s="123" t="str">
        <f>'Input - RCAControl (Admin)'!AQ160</f>
        <v>NULL</v>
      </c>
      <c r="AR160" s="31"/>
      <c r="AS160" s="122" t="e" cm="1">
        <f t="array" ref="AS160">IF(MAX(VALUE(MID(IF(G160:AQ160= I_RCAScoring_NULL_REF,"0;0;0;0;0",G160:AQ160),1+ 2*(C_RCA_RiskScores-1),1)))=0,"No bands",MAX(VALUE(MID(IF(G160:AQ160= I_RCAScoring_NULL_REF,"0;0;0;0;0",G160:AQ160),1+ 2*(C_RCA_RiskScores-1),1))))</f>
        <v>#VALUE!</v>
      </c>
      <c r="AT160" s="122" t="str">
        <f t="shared" si="8"/>
        <v>No band selected</v>
      </c>
      <c r="AU160" s="6"/>
      <c r="AV160" s="38"/>
      <c r="AW160" s="6"/>
      <c r="AX160" s="412"/>
    </row>
    <row r="161" spans="1:50" ht="30" customHeight="1" x14ac:dyDescent="0.35">
      <c r="A161" s="48"/>
      <c r="B161" s="31"/>
      <c r="C161" s="465">
        <f t="shared" si="9"/>
        <v>151</v>
      </c>
      <c r="D161" s="122" t="str" cm="1">
        <f t="array" ref="D161">IF(ISERROR(INDEX(I_LoE_Hierachy_L1Name,_xlfn.XMATCH(E161,I_LoE_Hierachy_L2Name,0))),"",INDEX(I_LoE_Hierachy_L1Name,_xlfn.XMATCH(E161,I_LoE_Hierachy_L2Name,0)))</f>
        <v>Is there evidence for suitable Approvals management?</v>
      </c>
      <c r="E161" s="122" t="str">
        <v>Has the programme provided evidence of the sponsoring Director of Resource's view (in conjunction with the SRO) on the Accounting Officer Standards? Required for Category A and centrally approved Category B cases.</v>
      </c>
      <c r="F161" s="31"/>
      <c r="G161" s="123" t="str">
        <f>'Input - RCAControl (Admin)'!G161</f>
        <v>NULL</v>
      </c>
      <c r="H161" s="123" t="str">
        <f>'Input - RCAControl (Admin)'!H161</f>
        <v>NULL</v>
      </c>
      <c r="I161" s="123" t="str">
        <f>'Input - RCAControl (Admin)'!I161</f>
        <v>NULL</v>
      </c>
      <c r="J161" s="123" t="str">
        <f>'Input - RCAControl (Admin)'!J161</f>
        <v>NULL</v>
      </c>
      <c r="K161" s="123" t="str">
        <f>'Input - RCAControl (Admin)'!K161</f>
        <v>NULL</v>
      </c>
      <c r="L161" s="123" t="str">
        <f>'Input - RCAControl (Admin)'!L161</f>
        <v>NULL</v>
      </c>
      <c r="M161" s="123" t="str">
        <f>'Input - RCAControl (Admin)'!M161</f>
        <v>NULL</v>
      </c>
      <c r="N161" s="123" t="str">
        <f>'Input - RCAControl (Admin)'!N161</f>
        <v>NULL</v>
      </c>
      <c r="O161" s="123" t="str">
        <f>'Input - RCAControl (Admin)'!O161</f>
        <v>NULL</v>
      </c>
      <c r="P161" s="123" t="str">
        <f>'Input - RCAControl (Admin)'!P161</f>
        <v>NULL</v>
      </c>
      <c r="Q161" s="123" t="str">
        <f>'Input - RCAControl (Admin)'!Q161</f>
        <v>NULL</v>
      </c>
      <c r="R161" s="123" t="str">
        <f>'Input - RCAControl (Admin)'!R161</f>
        <v>NULL</v>
      </c>
      <c r="S161" s="123" t="str">
        <f>'Input - RCAControl (Admin)'!S161</f>
        <v>NULL</v>
      </c>
      <c r="T161" s="123" t="str">
        <f>'Input - RCAControl (Admin)'!T161</f>
        <v>NULL</v>
      </c>
      <c r="U161" s="123" t="str">
        <f>'Input - RCAControl (Admin)'!U161</f>
        <v>NULL</v>
      </c>
      <c r="V161" s="123" t="str">
        <f>'Input - RCAControl (Admin)'!V161</f>
        <v>NULL</v>
      </c>
      <c r="W161" s="123" t="str">
        <f>'Input - RCAControl (Admin)'!W161</f>
        <v>NULL</v>
      </c>
      <c r="X161" s="123" t="str">
        <f>'Input - RCAControl (Admin)'!X161</f>
        <v>NULL</v>
      </c>
      <c r="Y161" s="123" t="str">
        <f>'Input - RCAControl (Admin)'!Y161</f>
        <v>NULL</v>
      </c>
      <c r="Z161" s="123" t="str">
        <f>'Input - RCAControl (Admin)'!Z161</f>
        <v>NULL</v>
      </c>
      <c r="AA161" s="123" t="str">
        <f>'Input - RCAControl (Admin)'!AA161</f>
        <v>NULL</v>
      </c>
      <c r="AB161" s="123" t="str">
        <f>'Input - RCAControl (Admin)'!AB161</f>
        <v>NULL</v>
      </c>
      <c r="AC161" s="123" t="str">
        <f>'Input - RCAControl (Admin)'!AC161</f>
        <v>NULL</v>
      </c>
      <c r="AD161" s="123" t="str">
        <f>'Input - RCAControl (Admin)'!AD161</f>
        <v>NULL</v>
      </c>
      <c r="AE161" s="123" t="str">
        <f>'Input - RCAControl (Admin)'!AE161</f>
        <v>NULL</v>
      </c>
      <c r="AF161" s="123" t="str">
        <f>'Input - RCAControl (Admin)'!AF161</f>
        <v>NULL</v>
      </c>
      <c r="AG161" s="123" t="str">
        <f>'Input - RCAControl (Admin)'!AG161</f>
        <v>NULL</v>
      </c>
      <c r="AH161" s="123" t="str">
        <f>'Input - RCAControl (Admin)'!AH161</f>
        <v>1;1;1;1;1</v>
      </c>
      <c r="AI161" s="123" t="str">
        <f>'Input - RCAControl (Admin)'!AI161</f>
        <v>NULL</v>
      </c>
      <c r="AJ161" s="123" t="str">
        <f>'Input - RCAControl (Admin)'!AJ161</f>
        <v>NULL</v>
      </c>
      <c r="AK161" s="123" t="str">
        <f>'Input - RCAControl (Admin)'!AK161</f>
        <v>NULL</v>
      </c>
      <c r="AL161" s="123" t="str">
        <f>'Input - RCAControl (Admin)'!AL161</f>
        <v>NULL</v>
      </c>
      <c r="AM161" s="123" t="str">
        <f>'Input - RCAControl (Admin)'!AM161</f>
        <v>NULL</v>
      </c>
      <c r="AN161" s="123" t="str">
        <f>'Input - RCAControl (Admin)'!AN161</f>
        <v>NULL</v>
      </c>
      <c r="AO161" s="123" t="str">
        <f>'Input - RCAControl (Admin)'!AO161</f>
        <v>NULL</v>
      </c>
      <c r="AP161" s="123" t="str">
        <f>'Input - RCAControl (Admin)'!AP161</f>
        <v>NULL</v>
      </c>
      <c r="AQ161" s="123" t="str">
        <f>'Input - RCAControl (Admin)'!AQ161</f>
        <v>NULL</v>
      </c>
      <c r="AR161" s="31"/>
      <c r="AS161" s="122" t="e" cm="1">
        <f t="array" ref="AS161">IF(MAX(VALUE(MID(IF(G161:AQ161= I_RCAScoring_NULL_REF,"0;0;0;0;0",G161:AQ161),1+ 2*(C_RCA_RiskScores-1),1)))=0,"No bands",MAX(VALUE(MID(IF(G161:AQ161= I_RCAScoring_NULL_REF,"0;0;0;0;0",G161:AQ161),1+ 2*(C_RCA_RiskScores-1),1))))</f>
        <v>#VALUE!</v>
      </c>
      <c r="AT161" s="122" t="str">
        <f t="shared" si="8"/>
        <v>No band selected</v>
      </c>
      <c r="AU161" s="6"/>
      <c r="AV161" s="38"/>
      <c r="AW161" s="6"/>
      <c r="AX161" s="412"/>
    </row>
    <row r="162" spans="1:50" ht="30" customHeight="1" x14ac:dyDescent="0.35">
      <c r="A162" s="48"/>
      <c r="B162" s="31"/>
      <c r="C162" s="465">
        <f t="shared" si="9"/>
        <v>152</v>
      </c>
      <c r="D162" s="122" t="str" cm="1">
        <f t="array" ref="D162">IF(ISERROR(INDEX(I_LoE_Hierachy_L1Name,_xlfn.XMATCH(E162,I_LoE_Hierachy_L2Name,0))),"",INDEX(I_LoE_Hierachy_L1Name,_xlfn.XMATCH(E162,I_LoE_Hierachy_L2Name,0)))</f>
        <v>Is there evidence for suitable Approvals management?</v>
      </c>
      <c r="E162" s="122" t="str">
        <v>Is there evidence of a record of previous approvals (including standing approvals) and the spend to date?</v>
      </c>
      <c r="F162" s="31"/>
      <c r="G162" s="123" t="str">
        <f>'Input - RCAControl (Admin)'!G162</f>
        <v>NULL</v>
      </c>
      <c r="H162" s="123" t="str">
        <f>'Input - RCAControl (Admin)'!H162</f>
        <v>NULL</v>
      </c>
      <c r="I162" s="123" t="str">
        <f>'Input - RCAControl (Admin)'!I162</f>
        <v>NULL</v>
      </c>
      <c r="J162" s="123" t="str">
        <f>'Input - RCAControl (Admin)'!J162</f>
        <v>NULL</v>
      </c>
      <c r="K162" s="123" t="str">
        <f>'Input - RCAControl (Admin)'!K162</f>
        <v>NULL</v>
      </c>
      <c r="L162" s="123" t="str">
        <f>'Input - RCAControl (Admin)'!L162</f>
        <v>NULL</v>
      </c>
      <c r="M162" s="123" t="str">
        <f>'Input - RCAControl (Admin)'!M162</f>
        <v>NULL</v>
      </c>
      <c r="N162" s="123" t="str">
        <f>'Input - RCAControl (Admin)'!N162</f>
        <v>NULL</v>
      </c>
      <c r="O162" s="123" t="str">
        <f>'Input - RCAControl (Admin)'!O162</f>
        <v>NULL</v>
      </c>
      <c r="P162" s="123" t="str">
        <f>'Input - RCAControl (Admin)'!P162</f>
        <v>NULL</v>
      </c>
      <c r="Q162" s="123" t="str">
        <f>'Input - RCAControl (Admin)'!Q162</f>
        <v>NULL</v>
      </c>
      <c r="R162" s="123" t="str">
        <f>'Input - RCAControl (Admin)'!R162</f>
        <v>NULL</v>
      </c>
      <c r="S162" s="123" t="str">
        <f>'Input - RCAControl (Admin)'!S162</f>
        <v>NULL</v>
      </c>
      <c r="T162" s="123" t="str">
        <f>'Input - RCAControl (Admin)'!T162</f>
        <v>NULL</v>
      </c>
      <c r="U162" s="123" t="str">
        <f>'Input - RCAControl (Admin)'!U162</f>
        <v>NULL</v>
      </c>
      <c r="V162" s="123" t="str">
        <f>'Input - RCAControl (Admin)'!V162</f>
        <v>NULL</v>
      </c>
      <c r="W162" s="123" t="str">
        <f>'Input - RCAControl (Admin)'!W162</f>
        <v>NULL</v>
      </c>
      <c r="X162" s="123" t="str">
        <f>'Input - RCAControl (Admin)'!X162</f>
        <v>NULL</v>
      </c>
      <c r="Y162" s="123" t="str">
        <f>'Input - RCAControl (Admin)'!Y162</f>
        <v>NULL</v>
      </c>
      <c r="Z162" s="123" t="str">
        <f>'Input - RCAControl (Admin)'!Z162</f>
        <v>NULL</v>
      </c>
      <c r="AA162" s="123" t="str">
        <f>'Input - RCAControl (Admin)'!AA162</f>
        <v>NULL</v>
      </c>
      <c r="AB162" s="123" t="str">
        <f>'Input - RCAControl (Admin)'!AB162</f>
        <v>NULL</v>
      </c>
      <c r="AC162" s="123" t="str">
        <f>'Input - RCAControl (Admin)'!AC162</f>
        <v>NULL</v>
      </c>
      <c r="AD162" s="123" t="str">
        <f>'Input - RCAControl (Admin)'!AD162</f>
        <v>NULL</v>
      </c>
      <c r="AE162" s="123" t="str">
        <f>'Input - RCAControl (Admin)'!AE162</f>
        <v>NULL</v>
      </c>
      <c r="AF162" s="123" t="str">
        <f>'Input - RCAControl (Admin)'!AF162</f>
        <v>NULL</v>
      </c>
      <c r="AG162" s="123" t="str">
        <f>'Input - RCAControl (Admin)'!AG162</f>
        <v>NULL</v>
      </c>
      <c r="AH162" s="123" t="str">
        <f>'Input - RCAControl (Admin)'!AH162</f>
        <v>1;1;1;1;1</v>
      </c>
      <c r="AI162" s="123" t="str">
        <f>'Input - RCAControl (Admin)'!AI162</f>
        <v>NULL</v>
      </c>
      <c r="AJ162" s="123" t="str">
        <f>'Input - RCAControl (Admin)'!AJ162</f>
        <v>NULL</v>
      </c>
      <c r="AK162" s="123" t="str">
        <f>'Input - RCAControl (Admin)'!AK162</f>
        <v>NULL</v>
      </c>
      <c r="AL162" s="123" t="str">
        <f>'Input - RCAControl (Admin)'!AL162</f>
        <v>NULL</v>
      </c>
      <c r="AM162" s="123" t="str">
        <f>'Input - RCAControl (Admin)'!AM162</f>
        <v>NULL</v>
      </c>
      <c r="AN162" s="123" t="str">
        <f>'Input - RCAControl (Admin)'!AN162</f>
        <v>NULL</v>
      </c>
      <c r="AO162" s="123" t="str">
        <f>'Input - RCAControl (Admin)'!AO162</f>
        <v>NULL</v>
      </c>
      <c r="AP162" s="123" t="str">
        <f>'Input - RCAControl (Admin)'!AP162</f>
        <v>NULL</v>
      </c>
      <c r="AQ162" s="123" t="str">
        <f>'Input - RCAControl (Admin)'!AQ162</f>
        <v>NULL</v>
      </c>
      <c r="AR162" s="31"/>
      <c r="AS162" s="122" t="e" cm="1">
        <f t="array" ref="AS162">IF(MAX(VALUE(MID(IF(G162:AQ162= I_RCAScoring_NULL_REF,"0;0;0;0;0",G162:AQ162),1+ 2*(C_RCA_RiskScores-1),1)))=0,"No bands",MAX(VALUE(MID(IF(G162:AQ162= I_RCAScoring_NULL_REF,"0;0;0;0;0",G162:AQ162),1+ 2*(C_RCA_RiskScores-1),1))))</f>
        <v>#VALUE!</v>
      </c>
      <c r="AT162" s="122" t="str">
        <f t="shared" si="8"/>
        <v>No band selected</v>
      </c>
      <c r="AU162" s="6"/>
      <c r="AV162" s="38"/>
      <c r="AW162" s="6"/>
      <c r="AX162" s="412"/>
    </row>
    <row r="163" spans="1:50" ht="30" customHeight="1" x14ac:dyDescent="0.35">
      <c r="A163" s="48"/>
      <c r="B163" s="31"/>
      <c r="C163" s="465">
        <f t="shared" si="9"/>
        <v>153</v>
      </c>
      <c r="D163" s="122" t="str" cm="1">
        <f t="array" ref="D163">IF(ISERROR(INDEX(I_LoE_Hierachy_L1Name,_xlfn.XMATCH(E163,I_LoE_Hierachy_L2Name,0))),"",INDEX(I_LoE_Hierachy_L1Name,_xlfn.XMATCH(E163,I_LoE_Hierachy_L2Name,0)))</f>
        <v>Is there evidence for suitable Approvals management?</v>
      </c>
      <c r="E163" s="122" t="str">
        <v>If an approval contains any retrospective elements is there evidence of relevant lessons being identified and reported?</v>
      </c>
      <c r="F163" s="31"/>
      <c r="G163" s="123" t="str">
        <f>'Input - RCAControl (Admin)'!G163</f>
        <v>NULL</v>
      </c>
      <c r="H163" s="123" t="str">
        <f>'Input - RCAControl (Admin)'!H163</f>
        <v>NULL</v>
      </c>
      <c r="I163" s="123" t="str">
        <f>'Input - RCAControl (Admin)'!I163</f>
        <v>NULL</v>
      </c>
      <c r="J163" s="123" t="str">
        <f>'Input - RCAControl (Admin)'!J163</f>
        <v>NULL</v>
      </c>
      <c r="K163" s="123" t="str">
        <f>'Input - RCAControl (Admin)'!K163</f>
        <v>NULL</v>
      </c>
      <c r="L163" s="123" t="str">
        <f>'Input - RCAControl (Admin)'!L163</f>
        <v>NULL</v>
      </c>
      <c r="M163" s="123" t="str">
        <f>'Input - RCAControl (Admin)'!M163</f>
        <v>NULL</v>
      </c>
      <c r="N163" s="123" t="str">
        <f>'Input - RCAControl (Admin)'!N163</f>
        <v>NULL</v>
      </c>
      <c r="O163" s="123" t="str">
        <f>'Input - RCAControl (Admin)'!O163</f>
        <v>NULL</v>
      </c>
      <c r="P163" s="123" t="str">
        <f>'Input - RCAControl (Admin)'!P163</f>
        <v>NULL</v>
      </c>
      <c r="Q163" s="123" t="str">
        <f>'Input - RCAControl (Admin)'!Q163</f>
        <v>NULL</v>
      </c>
      <c r="R163" s="123" t="str">
        <f>'Input - RCAControl (Admin)'!R163</f>
        <v>NULL</v>
      </c>
      <c r="S163" s="123" t="str">
        <f>'Input - RCAControl (Admin)'!S163</f>
        <v>NULL</v>
      </c>
      <c r="T163" s="123" t="str">
        <f>'Input - RCAControl (Admin)'!T163</f>
        <v>NULL</v>
      </c>
      <c r="U163" s="123" t="str">
        <f>'Input - RCAControl (Admin)'!U163</f>
        <v>NULL</v>
      </c>
      <c r="V163" s="123" t="str">
        <f>'Input - RCAControl (Admin)'!V163</f>
        <v>NULL</v>
      </c>
      <c r="W163" s="123" t="str">
        <f>'Input - RCAControl (Admin)'!W163</f>
        <v>NULL</v>
      </c>
      <c r="X163" s="123" t="str">
        <f>'Input - RCAControl (Admin)'!X163</f>
        <v>NULL</v>
      </c>
      <c r="Y163" s="123" t="str">
        <f>'Input - RCAControl (Admin)'!Y163</f>
        <v>NULL</v>
      </c>
      <c r="Z163" s="123" t="str">
        <f>'Input - RCAControl (Admin)'!Z163</f>
        <v>NULL</v>
      </c>
      <c r="AA163" s="123" t="str">
        <f>'Input - RCAControl (Admin)'!AA163</f>
        <v>NULL</v>
      </c>
      <c r="AB163" s="123" t="str">
        <f>'Input - RCAControl (Admin)'!AB163</f>
        <v>NULL</v>
      </c>
      <c r="AC163" s="123" t="str">
        <f>'Input - RCAControl (Admin)'!AC163</f>
        <v>NULL</v>
      </c>
      <c r="AD163" s="123" t="str">
        <f>'Input - RCAControl (Admin)'!AD163</f>
        <v>NULL</v>
      </c>
      <c r="AE163" s="123" t="str">
        <f>'Input - RCAControl (Admin)'!AE163</f>
        <v>NULL</v>
      </c>
      <c r="AF163" s="123" t="str">
        <f>'Input - RCAControl (Admin)'!AF163</f>
        <v>NULL</v>
      </c>
      <c r="AG163" s="123" t="str">
        <f>'Input - RCAControl (Admin)'!AG163</f>
        <v>NULL</v>
      </c>
      <c r="AH163" s="123" t="str">
        <f>'Input - RCAControl (Admin)'!AH163</f>
        <v>1;1;2;3;3</v>
      </c>
      <c r="AI163" s="123" t="str">
        <f>'Input - RCAControl (Admin)'!AI163</f>
        <v>NULL</v>
      </c>
      <c r="AJ163" s="123" t="str">
        <f>'Input - RCAControl (Admin)'!AJ163</f>
        <v>NULL</v>
      </c>
      <c r="AK163" s="123" t="str">
        <f>'Input - RCAControl (Admin)'!AK163</f>
        <v>NULL</v>
      </c>
      <c r="AL163" s="123" t="str">
        <f>'Input - RCAControl (Admin)'!AL163</f>
        <v>NULL</v>
      </c>
      <c r="AM163" s="123" t="str">
        <f>'Input - RCAControl (Admin)'!AM163</f>
        <v>NULL</v>
      </c>
      <c r="AN163" s="123" t="str">
        <f>'Input - RCAControl (Admin)'!AN163</f>
        <v>NULL</v>
      </c>
      <c r="AO163" s="123" t="str">
        <f>'Input - RCAControl (Admin)'!AO163</f>
        <v>NULL</v>
      </c>
      <c r="AP163" s="123" t="str">
        <f>'Input - RCAControl (Admin)'!AP163</f>
        <v>NULL</v>
      </c>
      <c r="AQ163" s="123" t="str">
        <f>'Input - RCAControl (Admin)'!AQ163</f>
        <v>NULL</v>
      </c>
      <c r="AR163" s="31"/>
      <c r="AS163" s="122" t="e" cm="1">
        <f t="array" ref="AS163">IF(MAX(VALUE(MID(IF(G163:AQ163= I_RCAScoring_NULL_REF,"0;0;0;0;0",G163:AQ163),1+ 2*(C_RCA_RiskScores-1),1)))=0,"No bands",MAX(VALUE(MID(IF(G163:AQ163= I_RCAScoring_NULL_REF,"0;0;0;0;0",G163:AQ163),1+ 2*(C_RCA_RiskScores-1),1))))</f>
        <v>#VALUE!</v>
      </c>
      <c r="AT163" s="122" t="str">
        <f t="shared" si="8"/>
        <v>No band selected</v>
      </c>
      <c r="AU163" s="6"/>
      <c r="AV163" s="38"/>
      <c r="AW163" s="6"/>
      <c r="AX163" s="412"/>
    </row>
    <row r="164" spans="1:50" ht="30" customHeight="1" x14ac:dyDescent="0.35">
      <c r="A164" s="48"/>
      <c r="B164" s="31"/>
      <c r="C164" s="465">
        <f t="shared" si="9"/>
        <v>154</v>
      </c>
      <c r="D164" s="122" t="str" cm="1">
        <f t="array" ref="D164">IF(ISERROR(INDEX(I_LoE_Hierachy_L1Name,_xlfn.XMATCH(E164,I_LoE_Hierachy_L2Name,0))),"",INDEX(I_LoE_Hierachy_L1Name,_xlfn.XMATCH(E164,I_LoE_Hierachy_L2Name,0)))</f>
        <v>Is there evidence for suitable Approvals management?</v>
      </c>
      <c r="E164" s="122" t="str">
        <v>If a Review Note is being submitted,  is there evidence of relevant lessons being identified and reported?</v>
      </c>
      <c r="F164" s="31"/>
      <c r="G164" s="123" t="str">
        <f>'Input - RCAControl (Admin)'!G164</f>
        <v>NULL</v>
      </c>
      <c r="H164" s="123" t="str">
        <f>'Input - RCAControl (Admin)'!H164</f>
        <v>NULL</v>
      </c>
      <c r="I164" s="123" t="str">
        <f>'Input - RCAControl (Admin)'!I164</f>
        <v>NULL</v>
      </c>
      <c r="J164" s="123" t="str">
        <f>'Input - RCAControl (Admin)'!J164</f>
        <v>NULL</v>
      </c>
      <c r="K164" s="123" t="str">
        <f>'Input - RCAControl (Admin)'!K164</f>
        <v>NULL</v>
      </c>
      <c r="L164" s="123" t="str">
        <f>'Input - RCAControl (Admin)'!L164</f>
        <v>NULL</v>
      </c>
      <c r="M164" s="123" t="str">
        <f>'Input - RCAControl (Admin)'!M164</f>
        <v>NULL</v>
      </c>
      <c r="N164" s="123" t="str">
        <f>'Input - RCAControl (Admin)'!N164</f>
        <v>NULL</v>
      </c>
      <c r="O164" s="123" t="str">
        <f>'Input - RCAControl (Admin)'!O164</f>
        <v>NULL</v>
      </c>
      <c r="P164" s="123" t="str">
        <f>'Input - RCAControl (Admin)'!P164</f>
        <v>NULL</v>
      </c>
      <c r="Q164" s="123" t="str">
        <f>'Input - RCAControl (Admin)'!Q164</f>
        <v>NULL</v>
      </c>
      <c r="R164" s="123" t="str">
        <f>'Input - RCAControl (Admin)'!R164</f>
        <v>NULL</v>
      </c>
      <c r="S164" s="123" t="str">
        <f>'Input - RCAControl (Admin)'!S164</f>
        <v>NULL</v>
      </c>
      <c r="T164" s="123" t="str">
        <f>'Input - RCAControl (Admin)'!T164</f>
        <v>NULL</v>
      </c>
      <c r="U164" s="123" t="str">
        <f>'Input - RCAControl (Admin)'!U164</f>
        <v>NULL</v>
      </c>
      <c r="V164" s="123" t="str">
        <f>'Input - RCAControl (Admin)'!V164</f>
        <v>NULL</v>
      </c>
      <c r="W164" s="123" t="str">
        <f>'Input - RCAControl (Admin)'!W164</f>
        <v>NULL</v>
      </c>
      <c r="X164" s="123" t="str">
        <f>'Input - RCAControl (Admin)'!X164</f>
        <v>NULL</v>
      </c>
      <c r="Y164" s="123" t="str">
        <f>'Input - RCAControl (Admin)'!Y164</f>
        <v>NULL</v>
      </c>
      <c r="Z164" s="123" t="str">
        <f>'Input - RCAControl (Admin)'!Z164</f>
        <v>NULL</v>
      </c>
      <c r="AA164" s="123" t="str">
        <f>'Input - RCAControl (Admin)'!AA164</f>
        <v>NULL</v>
      </c>
      <c r="AB164" s="123" t="str">
        <f>'Input - RCAControl (Admin)'!AB164</f>
        <v>NULL</v>
      </c>
      <c r="AC164" s="123" t="str">
        <f>'Input - RCAControl (Admin)'!AC164</f>
        <v>NULL</v>
      </c>
      <c r="AD164" s="123" t="str">
        <f>'Input - RCAControl (Admin)'!AD164</f>
        <v>NULL</v>
      </c>
      <c r="AE164" s="123" t="str">
        <f>'Input - RCAControl (Admin)'!AE164</f>
        <v>NULL</v>
      </c>
      <c r="AF164" s="123" t="str">
        <f>'Input - RCAControl (Admin)'!AF164</f>
        <v>NULL</v>
      </c>
      <c r="AG164" s="123" t="str">
        <f>'Input - RCAControl (Admin)'!AG164</f>
        <v>NULL</v>
      </c>
      <c r="AH164" s="123" t="str">
        <f>'Input - RCAControl (Admin)'!AH164</f>
        <v>1;1;2;3;3</v>
      </c>
      <c r="AI164" s="123" t="str">
        <f>'Input - RCAControl (Admin)'!AI164</f>
        <v>NULL</v>
      </c>
      <c r="AJ164" s="123" t="str">
        <f>'Input - RCAControl (Admin)'!AJ164</f>
        <v>NULL</v>
      </c>
      <c r="AK164" s="123" t="str">
        <f>'Input - RCAControl (Admin)'!AK164</f>
        <v>NULL</v>
      </c>
      <c r="AL164" s="123" t="str">
        <f>'Input - RCAControl (Admin)'!AL164</f>
        <v>NULL</v>
      </c>
      <c r="AM164" s="123" t="str">
        <f>'Input - RCAControl (Admin)'!AM164</f>
        <v>NULL</v>
      </c>
      <c r="AN164" s="123" t="str">
        <f>'Input - RCAControl (Admin)'!AN164</f>
        <v>NULL</v>
      </c>
      <c r="AO164" s="123" t="str">
        <f>'Input - RCAControl (Admin)'!AO164</f>
        <v>NULL</v>
      </c>
      <c r="AP164" s="123" t="str">
        <f>'Input - RCAControl (Admin)'!AP164</f>
        <v>NULL</v>
      </c>
      <c r="AQ164" s="123" t="str">
        <f>'Input - RCAControl (Admin)'!AQ164</f>
        <v>NULL</v>
      </c>
      <c r="AR164" s="31"/>
      <c r="AS164" s="122" t="e" cm="1">
        <f t="array" ref="AS164">IF(MAX(VALUE(MID(IF(G164:AQ164= I_RCAScoring_NULL_REF,"0;0;0;0;0",G164:AQ164),1+ 2*(C_RCA_RiskScores-1),1)))=0,"No bands",MAX(VALUE(MID(IF(G164:AQ164= I_RCAScoring_NULL_REF,"0;0;0;0;0",G164:AQ164),1+ 2*(C_RCA_RiskScores-1),1))))</f>
        <v>#VALUE!</v>
      </c>
      <c r="AT164" s="122" t="str">
        <f t="shared" si="8"/>
        <v>No band selected</v>
      </c>
      <c r="AU164" s="6"/>
      <c r="AV164" s="38"/>
      <c r="AW164" s="6"/>
      <c r="AX164" s="412"/>
    </row>
    <row r="165" spans="1:50" ht="30" customHeight="1" x14ac:dyDescent="0.35">
      <c r="A165" s="48"/>
      <c r="B165" s="31"/>
      <c r="C165" s="465">
        <f t="shared" si="9"/>
        <v>155</v>
      </c>
      <c r="D165" s="122" t="str" cm="1">
        <f t="array" ref="D165">IF(ISERROR(INDEX(I_LoE_Hierachy_L1Name,_xlfn.XMATCH(E165,I_LoE_Hierachy_L2Name,0))),"",INDEX(I_LoE_Hierachy_L1Name,_xlfn.XMATCH(E165,I_LoE_Hierachy_L2Name,0)))</f>
        <v>Is there evidence for suitable Approvals management?</v>
      </c>
      <c r="E165" s="122" t="str">
        <v>Is there evidence of suitable assurance and approvals management?</v>
      </c>
      <c r="F165" s="31"/>
      <c r="G165" s="123" t="str">
        <f>'Input - RCAControl (Admin)'!G165</f>
        <v>NULL</v>
      </c>
      <c r="H165" s="123" t="str">
        <f>'Input - RCAControl (Admin)'!H165</f>
        <v>NULL</v>
      </c>
      <c r="I165" s="123" t="str">
        <f>'Input - RCAControl (Admin)'!I165</f>
        <v>NULL</v>
      </c>
      <c r="J165" s="123" t="str">
        <f>'Input - RCAControl (Admin)'!J165</f>
        <v>NULL</v>
      </c>
      <c r="K165" s="123" t="str">
        <f>'Input - RCAControl (Admin)'!K165</f>
        <v>NULL</v>
      </c>
      <c r="L165" s="123" t="str">
        <f>'Input - RCAControl (Admin)'!L165</f>
        <v>NULL</v>
      </c>
      <c r="M165" s="123" t="str">
        <f>'Input - RCAControl (Admin)'!M165</f>
        <v>NULL</v>
      </c>
      <c r="N165" s="123" t="str">
        <f>'Input - RCAControl (Admin)'!N165</f>
        <v>NULL</v>
      </c>
      <c r="O165" s="123" t="str">
        <f>'Input - RCAControl (Admin)'!O165</f>
        <v>NULL</v>
      </c>
      <c r="P165" s="123" t="str">
        <f>'Input - RCAControl (Admin)'!P165</f>
        <v>NULL</v>
      </c>
      <c r="Q165" s="123" t="str">
        <f>'Input - RCAControl (Admin)'!Q165</f>
        <v>NULL</v>
      </c>
      <c r="R165" s="123" t="str">
        <f>'Input - RCAControl (Admin)'!R165</f>
        <v>NULL</v>
      </c>
      <c r="S165" s="123" t="str">
        <f>'Input - RCAControl (Admin)'!S165</f>
        <v>NULL</v>
      </c>
      <c r="T165" s="123" t="str">
        <f>'Input - RCAControl (Admin)'!T165</f>
        <v>NULL</v>
      </c>
      <c r="U165" s="123" t="str">
        <f>'Input - RCAControl (Admin)'!U165</f>
        <v>NULL</v>
      </c>
      <c r="V165" s="123" t="str">
        <f>'Input - RCAControl (Admin)'!V165</f>
        <v>NULL</v>
      </c>
      <c r="W165" s="123" t="str">
        <f>'Input - RCAControl (Admin)'!W165</f>
        <v>NULL</v>
      </c>
      <c r="X165" s="123" t="str">
        <f>'Input - RCAControl (Admin)'!X165</f>
        <v>NULL</v>
      </c>
      <c r="Y165" s="123" t="str">
        <f>'Input - RCAControl (Admin)'!Y165</f>
        <v>NULL</v>
      </c>
      <c r="Z165" s="123" t="str">
        <f>'Input - RCAControl (Admin)'!Z165</f>
        <v>NULL</v>
      </c>
      <c r="AA165" s="123" t="str">
        <f>'Input - RCAControl (Admin)'!AA165</f>
        <v>NULL</v>
      </c>
      <c r="AB165" s="123" t="str">
        <f>'Input - RCAControl (Admin)'!AB165</f>
        <v>NULL</v>
      </c>
      <c r="AC165" s="123" t="str">
        <f>'Input - RCAControl (Admin)'!AC165</f>
        <v>NULL</v>
      </c>
      <c r="AD165" s="123" t="str">
        <f>'Input - RCAControl (Admin)'!AD165</f>
        <v>NULL</v>
      </c>
      <c r="AE165" s="123" t="str">
        <f>'Input - RCAControl (Admin)'!AE165</f>
        <v>NULL</v>
      </c>
      <c r="AF165" s="123" t="str">
        <f>'Input - RCAControl (Admin)'!AF165</f>
        <v>NULL</v>
      </c>
      <c r="AG165" s="123" t="str">
        <f>'Input - RCAControl (Admin)'!AG165</f>
        <v>NULL</v>
      </c>
      <c r="AH165" s="123" t="str">
        <f>'Input - RCAControl (Admin)'!AH165</f>
        <v>1;1;2;3;3</v>
      </c>
      <c r="AI165" s="123" t="str">
        <f>'Input - RCAControl (Admin)'!AI165</f>
        <v>NULL</v>
      </c>
      <c r="AJ165" s="123" t="str">
        <f>'Input - RCAControl (Admin)'!AJ165</f>
        <v>NULL</v>
      </c>
      <c r="AK165" s="123" t="str">
        <f>'Input - RCAControl (Admin)'!AK165</f>
        <v>NULL</v>
      </c>
      <c r="AL165" s="123" t="str">
        <f>'Input - RCAControl (Admin)'!AL165</f>
        <v>NULL</v>
      </c>
      <c r="AM165" s="123" t="str">
        <f>'Input - RCAControl (Admin)'!AM165</f>
        <v>NULL</v>
      </c>
      <c r="AN165" s="123" t="str">
        <f>'Input - RCAControl (Admin)'!AN165</f>
        <v>NULL</v>
      </c>
      <c r="AO165" s="123" t="str">
        <f>'Input - RCAControl (Admin)'!AO165</f>
        <v>NULL</v>
      </c>
      <c r="AP165" s="123" t="str">
        <f>'Input - RCAControl (Admin)'!AP165</f>
        <v>NULL</v>
      </c>
      <c r="AQ165" s="123" t="str">
        <f>'Input - RCAControl (Admin)'!AQ165</f>
        <v>NULL</v>
      </c>
      <c r="AR165" s="31"/>
      <c r="AS165" s="122" t="e" cm="1">
        <f t="array" ref="AS165">IF(MAX(VALUE(MID(IF(G165:AQ165= I_RCAScoring_NULL_REF,"0;0;0;0;0",G165:AQ165),1+ 2*(C_RCA_RiskScores-1),1)))=0,"No bands",MAX(VALUE(MID(IF(G165:AQ165= I_RCAScoring_NULL_REF,"0;0;0;0;0",G165:AQ165),1+ 2*(C_RCA_RiskScores-1),1))))</f>
        <v>#VALUE!</v>
      </c>
      <c r="AT165" s="122" t="str">
        <f t="shared" si="8"/>
        <v>No band selected</v>
      </c>
      <c r="AU165" s="6"/>
      <c r="AV165" s="38"/>
      <c r="AW165" s="6"/>
      <c r="AX165" s="412"/>
    </row>
    <row r="166" spans="1:50" ht="30" customHeight="1" x14ac:dyDescent="0.35">
      <c r="A166" s="48"/>
      <c r="B166" s="31"/>
      <c r="C166" s="465">
        <f t="shared" si="9"/>
        <v>156</v>
      </c>
      <c r="D166" s="122" t="str" cm="1">
        <f t="array" ref="D166">IF(ISERROR(INDEX(I_LoE_Hierachy_L1Name,_xlfn.XMATCH(E166,I_LoE_Hierachy_L2Name,0))),"",INDEX(I_LoE_Hierachy_L1Name,_xlfn.XMATCH(E166,I_LoE_Hierachy_L2Name,0)))</f>
        <v>Is there evidence for suitable Approvals management?</v>
      </c>
      <c r="E166" s="122" t="str">
        <v>Is there evidence that the business case is following JSP 655 guidance?</v>
      </c>
      <c r="F166" s="31"/>
      <c r="G166" s="123" t="str">
        <f>'Input - RCAControl (Admin)'!G166</f>
        <v>NULL</v>
      </c>
      <c r="H166" s="123" t="str">
        <f>'Input - RCAControl (Admin)'!H166</f>
        <v>NULL</v>
      </c>
      <c r="I166" s="123" t="str">
        <f>'Input - RCAControl (Admin)'!I166</f>
        <v>NULL</v>
      </c>
      <c r="J166" s="123" t="str">
        <f>'Input - RCAControl (Admin)'!J166</f>
        <v>NULL</v>
      </c>
      <c r="K166" s="123" t="str">
        <f>'Input - RCAControl (Admin)'!K166</f>
        <v>NULL</v>
      </c>
      <c r="L166" s="123" t="str">
        <f>'Input - RCAControl (Admin)'!L166</f>
        <v>NULL</v>
      </c>
      <c r="M166" s="123" t="str">
        <f>'Input - RCAControl (Admin)'!M166</f>
        <v>NULL</v>
      </c>
      <c r="N166" s="123" t="str">
        <f>'Input - RCAControl (Admin)'!N166</f>
        <v>NULL</v>
      </c>
      <c r="O166" s="123" t="str">
        <f>'Input - RCAControl (Admin)'!O166</f>
        <v>NULL</v>
      </c>
      <c r="P166" s="123" t="str">
        <f>'Input - RCAControl (Admin)'!P166</f>
        <v>NULL</v>
      </c>
      <c r="Q166" s="123" t="str">
        <f>'Input - RCAControl (Admin)'!Q166</f>
        <v>NULL</v>
      </c>
      <c r="R166" s="123" t="str">
        <f>'Input - RCAControl (Admin)'!R166</f>
        <v>NULL</v>
      </c>
      <c r="S166" s="123" t="str">
        <f>'Input - RCAControl (Admin)'!S166</f>
        <v>NULL</v>
      </c>
      <c r="T166" s="123" t="str">
        <f>'Input - RCAControl (Admin)'!T166</f>
        <v>NULL</v>
      </c>
      <c r="U166" s="123" t="str">
        <f>'Input - RCAControl (Admin)'!U166</f>
        <v>NULL</v>
      </c>
      <c r="V166" s="123" t="str">
        <f>'Input - RCAControl (Admin)'!V166</f>
        <v>NULL</v>
      </c>
      <c r="W166" s="123" t="str">
        <f>'Input - RCAControl (Admin)'!W166</f>
        <v>NULL</v>
      </c>
      <c r="X166" s="123" t="str">
        <f>'Input - RCAControl (Admin)'!X166</f>
        <v>NULL</v>
      </c>
      <c r="Y166" s="123" t="str">
        <f>'Input - RCAControl (Admin)'!Y166</f>
        <v>NULL</v>
      </c>
      <c r="Z166" s="123" t="str">
        <f>'Input - RCAControl (Admin)'!Z166</f>
        <v>NULL</v>
      </c>
      <c r="AA166" s="123" t="str">
        <f>'Input - RCAControl (Admin)'!AA166</f>
        <v>NULL</v>
      </c>
      <c r="AB166" s="123" t="str">
        <f>'Input - RCAControl (Admin)'!AB166</f>
        <v>NULL</v>
      </c>
      <c r="AC166" s="123" t="str">
        <f>'Input - RCAControl (Admin)'!AC166</f>
        <v>NULL</v>
      </c>
      <c r="AD166" s="123" t="str">
        <f>'Input - RCAControl (Admin)'!AD166</f>
        <v>NULL</v>
      </c>
      <c r="AE166" s="123" t="str">
        <f>'Input - RCAControl (Admin)'!AE166</f>
        <v>NULL</v>
      </c>
      <c r="AF166" s="123" t="str">
        <f>'Input - RCAControl (Admin)'!AF166</f>
        <v>NULL</v>
      </c>
      <c r="AG166" s="123" t="str">
        <f>'Input - RCAControl (Admin)'!AG166</f>
        <v>NULL</v>
      </c>
      <c r="AH166" s="123" t="str">
        <f>'Input - RCAControl (Admin)'!AH166</f>
        <v>2;2;2;3;3</v>
      </c>
      <c r="AI166" s="123" t="str">
        <f>'Input - RCAControl (Admin)'!AI166</f>
        <v>NULL</v>
      </c>
      <c r="AJ166" s="123" t="str">
        <f>'Input - RCAControl (Admin)'!AJ166</f>
        <v>NULL</v>
      </c>
      <c r="AK166" s="123" t="str">
        <f>'Input - RCAControl (Admin)'!AK166</f>
        <v>NULL</v>
      </c>
      <c r="AL166" s="123" t="str">
        <f>'Input - RCAControl (Admin)'!AL166</f>
        <v>NULL</v>
      </c>
      <c r="AM166" s="123" t="str">
        <f>'Input - RCAControl (Admin)'!AM166</f>
        <v>NULL</v>
      </c>
      <c r="AN166" s="123" t="str">
        <f>'Input - RCAControl (Admin)'!AN166</f>
        <v>NULL</v>
      </c>
      <c r="AO166" s="123" t="str">
        <f>'Input - RCAControl (Admin)'!AO166</f>
        <v>NULL</v>
      </c>
      <c r="AP166" s="123" t="str">
        <f>'Input - RCAControl (Admin)'!AP166</f>
        <v>NULL</v>
      </c>
      <c r="AQ166" s="123" t="str">
        <f>'Input - RCAControl (Admin)'!AQ166</f>
        <v>NULL</v>
      </c>
      <c r="AR166" s="31"/>
      <c r="AS166" s="122" t="e" cm="1">
        <f t="array" ref="AS166">IF(MAX(VALUE(MID(IF(G166:AQ166= I_RCAScoring_NULL_REF,"0;0;0;0;0",G166:AQ166),1+ 2*(C_RCA_RiskScores-1),1)))=0,"No bands",MAX(VALUE(MID(IF(G166:AQ166= I_RCAScoring_NULL_REF,"0;0;0;0;0",G166:AQ166),1+ 2*(C_RCA_RiskScores-1),1))))</f>
        <v>#VALUE!</v>
      </c>
      <c r="AT166" s="122" t="str">
        <f t="shared" si="8"/>
        <v>No band selected</v>
      </c>
      <c r="AU166" s="6"/>
      <c r="AV166" s="38"/>
      <c r="AW166" s="6"/>
      <c r="AX166" s="412"/>
    </row>
    <row r="167" spans="1:50" ht="30" customHeight="1" x14ac:dyDescent="0.35">
      <c r="A167" s="48"/>
      <c r="B167" s="31"/>
      <c r="C167" s="465">
        <f t="shared" si="9"/>
        <v>157</v>
      </c>
      <c r="D167" s="122" t="str" cm="1">
        <f t="array" ref="D167">IF(ISERROR(INDEX(I_LoE_Hierachy_L1Name,_xlfn.XMATCH(E167,I_LoE_Hierachy_L2Name,0))),"",INDEX(I_LoE_Hierachy_L1Name,_xlfn.XMATCH(E167,I_LoE_Hierachy_L2Name,0)))</f>
        <v>Is there evidence for suitable Approvals management?</v>
      </c>
      <c r="E167" s="122" t="str">
        <v>If Standing Approval (standing financial delegation) is being used, is there evidence that the Standing Approval funding limit has been calculated correctly?</v>
      </c>
      <c r="F167" s="31"/>
      <c r="G167" s="123" t="str">
        <f>'Input - RCAControl (Admin)'!G167</f>
        <v>NULL</v>
      </c>
      <c r="H167" s="123" t="str">
        <f>'Input - RCAControl (Admin)'!H167</f>
        <v>NULL</v>
      </c>
      <c r="I167" s="123" t="str">
        <f>'Input - RCAControl (Admin)'!I167</f>
        <v>NULL</v>
      </c>
      <c r="J167" s="123" t="str">
        <f>'Input - RCAControl (Admin)'!J167</f>
        <v>NULL</v>
      </c>
      <c r="K167" s="123" t="str">
        <f>'Input - RCAControl (Admin)'!K167</f>
        <v>NULL</v>
      </c>
      <c r="L167" s="123" t="str">
        <f>'Input - RCAControl (Admin)'!L167</f>
        <v>NULL</v>
      </c>
      <c r="M167" s="123" t="str">
        <f>'Input - RCAControl (Admin)'!M167</f>
        <v>NULL</v>
      </c>
      <c r="N167" s="123" t="str">
        <f>'Input - RCAControl (Admin)'!N167</f>
        <v>NULL</v>
      </c>
      <c r="O167" s="123" t="str">
        <f>'Input - RCAControl (Admin)'!O167</f>
        <v>NULL</v>
      </c>
      <c r="P167" s="123" t="str">
        <f>'Input - RCAControl (Admin)'!P167</f>
        <v>NULL</v>
      </c>
      <c r="Q167" s="123" t="str">
        <f>'Input - RCAControl (Admin)'!Q167</f>
        <v>NULL</v>
      </c>
      <c r="R167" s="123" t="str">
        <f>'Input - RCAControl (Admin)'!R167</f>
        <v>NULL</v>
      </c>
      <c r="S167" s="123" t="str">
        <f>'Input - RCAControl (Admin)'!S167</f>
        <v>NULL</v>
      </c>
      <c r="T167" s="123" t="str">
        <f>'Input - RCAControl (Admin)'!T167</f>
        <v>NULL</v>
      </c>
      <c r="U167" s="123" t="str">
        <f>'Input - RCAControl (Admin)'!U167</f>
        <v>NULL</v>
      </c>
      <c r="V167" s="123" t="str">
        <f>'Input - RCAControl (Admin)'!V167</f>
        <v>NULL</v>
      </c>
      <c r="W167" s="123" t="str">
        <f>'Input - RCAControl (Admin)'!W167</f>
        <v>NULL</v>
      </c>
      <c r="X167" s="123" t="str">
        <f>'Input - RCAControl (Admin)'!X167</f>
        <v>NULL</v>
      </c>
      <c r="Y167" s="123" t="str">
        <f>'Input - RCAControl (Admin)'!Y167</f>
        <v>NULL</v>
      </c>
      <c r="Z167" s="123" t="str">
        <f>'Input - RCAControl (Admin)'!Z167</f>
        <v>NULL</v>
      </c>
      <c r="AA167" s="123" t="str">
        <f>'Input - RCAControl (Admin)'!AA167</f>
        <v>NULL</v>
      </c>
      <c r="AB167" s="123" t="str">
        <f>'Input - RCAControl (Admin)'!AB167</f>
        <v>NULL</v>
      </c>
      <c r="AC167" s="123" t="str">
        <f>'Input - RCAControl (Admin)'!AC167</f>
        <v>NULL</v>
      </c>
      <c r="AD167" s="123" t="str">
        <f>'Input - RCAControl (Admin)'!AD167</f>
        <v>NULL</v>
      </c>
      <c r="AE167" s="123" t="str">
        <f>'Input - RCAControl (Admin)'!AE167</f>
        <v>NULL</v>
      </c>
      <c r="AF167" s="123" t="str">
        <f>'Input - RCAControl (Admin)'!AF167</f>
        <v>NULL</v>
      </c>
      <c r="AG167" s="123" t="str">
        <f>'Input - RCAControl (Admin)'!AG167</f>
        <v>NULL</v>
      </c>
      <c r="AH167" s="123" t="str">
        <f>'Input - RCAControl (Admin)'!AH167</f>
        <v>1;1;1;1;1</v>
      </c>
      <c r="AI167" s="123" t="str">
        <f>'Input - RCAControl (Admin)'!AI167</f>
        <v>NULL</v>
      </c>
      <c r="AJ167" s="123" t="str">
        <f>'Input - RCAControl (Admin)'!AJ167</f>
        <v>NULL</v>
      </c>
      <c r="AK167" s="123" t="str">
        <f>'Input - RCAControl (Admin)'!AK167</f>
        <v>NULL</v>
      </c>
      <c r="AL167" s="123" t="str">
        <f>'Input - RCAControl (Admin)'!AL167</f>
        <v>NULL</v>
      </c>
      <c r="AM167" s="123" t="str">
        <f>'Input - RCAControl (Admin)'!AM167</f>
        <v>NULL</v>
      </c>
      <c r="AN167" s="123" t="str">
        <f>'Input - RCAControl (Admin)'!AN167</f>
        <v>NULL</v>
      </c>
      <c r="AO167" s="123" t="str">
        <f>'Input - RCAControl (Admin)'!AO167</f>
        <v>NULL</v>
      </c>
      <c r="AP167" s="123" t="str">
        <f>'Input - RCAControl (Admin)'!AP167</f>
        <v>NULL</v>
      </c>
      <c r="AQ167" s="123" t="str">
        <f>'Input - RCAControl (Admin)'!AQ167</f>
        <v>NULL</v>
      </c>
      <c r="AR167" s="31"/>
      <c r="AS167" s="122" t="e" cm="1">
        <f t="array" ref="AS167">IF(MAX(VALUE(MID(IF(G167:AQ167= I_RCAScoring_NULL_REF,"0;0;0;0;0",G167:AQ167),1+ 2*(C_RCA_RiskScores-1),1)))=0,"No bands",MAX(VALUE(MID(IF(G167:AQ167= I_RCAScoring_NULL_REF,"0;0;0;0;0",G167:AQ167),1+ 2*(C_RCA_RiskScores-1),1))))</f>
        <v>#VALUE!</v>
      </c>
      <c r="AT167" s="122" t="str">
        <f t="shared" si="8"/>
        <v>No band selected</v>
      </c>
      <c r="AU167" s="6"/>
      <c r="AV167" s="38"/>
      <c r="AW167" s="6"/>
      <c r="AX167" s="412"/>
    </row>
    <row r="168" spans="1:50" ht="30" customHeight="1" x14ac:dyDescent="0.35">
      <c r="A168" s="48"/>
      <c r="B168" s="31"/>
      <c r="C168" s="465">
        <f t="shared" si="9"/>
        <v>158</v>
      </c>
      <c r="D168" s="122" t="str" cm="1">
        <f t="array" ref="D168">IF(ISERROR(INDEX(I_LoE_Hierachy_L1Name,_xlfn.XMATCH(E168,I_LoE_Hierachy_L2Name,0))),"",INDEX(I_LoE_Hierachy_L1Name,_xlfn.XMATCH(E168,I_LoE_Hierachy_L2Name,0)))</f>
        <v>Is there evidence for suitable Approvals management?</v>
      </c>
      <c r="E168" s="122" t="str">
        <v>Is there evidence of a suitably mature communication requirement and plan for meeting these requirements? E.g. staff and trade union engagement, cross government co-ordination, ministerial announcements, etc.</v>
      </c>
      <c r="F168" s="31"/>
      <c r="G168" s="123" t="str">
        <f>'Input - RCAControl (Admin)'!G168</f>
        <v>NULL</v>
      </c>
      <c r="H168" s="123" t="str">
        <f>'Input - RCAControl (Admin)'!H168</f>
        <v>NULL</v>
      </c>
      <c r="I168" s="123" t="str">
        <f>'Input - RCAControl (Admin)'!I168</f>
        <v>NULL</v>
      </c>
      <c r="J168" s="123" t="str">
        <f>'Input - RCAControl (Admin)'!J168</f>
        <v>NULL</v>
      </c>
      <c r="K168" s="123" t="str">
        <f>'Input - RCAControl (Admin)'!K168</f>
        <v>NULL</v>
      </c>
      <c r="L168" s="123" t="str">
        <f>'Input - RCAControl (Admin)'!L168</f>
        <v>NULL</v>
      </c>
      <c r="M168" s="123" t="str">
        <f>'Input - RCAControl (Admin)'!M168</f>
        <v>NULL</v>
      </c>
      <c r="N168" s="123" t="str">
        <f>'Input - RCAControl (Admin)'!N168</f>
        <v>NULL</v>
      </c>
      <c r="O168" s="123" t="str">
        <f>'Input - RCAControl (Admin)'!O168</f>
        <v>NULL</v>
      </c>
      <c r="P168" s="123" t="str">
        <f>'Input - RCAControl (Admin)'!P168</f>
        <v>NULL</v>
      </c>
      <c r="Q168" s="123" t="str">
        <f>'Input - RCAControl (Admin)'!Q168</f>
        <v>NULL</v>
      </c>
      <c r="R168" s="123" t="str">
        <f>'Input - RCAControl (Admin)'!R168</f>
        <v>NULL</v>
      </c>
      <c r="S168" s="123" t="str">
        <f>'Input - RCAControl (Admin)'!S168</f>
        <v>NULL</v>
      </c>
      <c r="T168" s="123" t="str">
        <f>'Input - RCAControl (Admin)'!T168</f>
        <v>NULL</v>
      </c>
      <c r="U168" s="123" t="str">
        <f>'Input - RCAControl (Admin)'!U168</f>
        <v>NULL</v>
      </c>
      <c r="V168" s="123" t="str">
        <f>'Input - RCAControl (Admin)'!V168</f>
        <v>NULL</v>
      </c>
      <c r="W168" s="123" t="str">
        <f>'Input - RCAControl (Admin)'!W168</f>
        <v>NULL</v>
      </c>
      <c r="X168" s="123" t="str">
        <f>'Input - RCAControl (Admin)'!X168</f>
        <v>NULL</v>
      </c>
      <c r="Y168" s="123" t="str">
        <f>'Input - RCAControl (Admin)'!Y168</f>
        <v>NULL</v>
      </c>
      <c r="Z168" s="123" t="str">
        <f>'Input - RCAControl (Admin)'!Z168</f>
        <v>NULL</v>
      </c>
      <c r="AA168" s="123" t="str">
        <f>'Input - RCAControl (Admin)'!AA168</f>
        <v>NULL</v>
      </c>
      <c r="AB168" s="123" t="str">
        <f>'Input - RCAControl (Admin)'!AB168</f>
        <v>NULL</v>
      </c>
      <c r="AC168" s="123" t="str">
        <f>'Input - RCAControl (Admin)'!AC168</f>
        <v>NULL</v>
      </c>
      <c r="AD168" s="123" t="str">
        <f>'Input - RCAControl (Admin)'!AD168</f>
        <v>NULL</v>
      </c>
      <c r="AE168" s="123" t="str">
        <f>'Input - RCAControl (Admin)'!AE168</f>
        <v>NULL</v>
      </c>
      <c r="AF168" s="123" t="str">
        <f>'Input - RCAControl (Admin)'!AF168</f>
        <v>NULL</v>
      </c>
      <c r="AG168" s="123" t="str">
        <f>'Input - RCAControl (Admin)'!AG168</f>
        <v>NULL</v>
      </c>
      <c r="AH168" s="123" t="str">
        <f>'Input - RCAControl (Admin)'!AH168</f>
        <v>1;1;2;3;3</v>
      </c>
      <c r="AI168" s="123" t="str">
        <f>'Input - RCAControl (Admin)'!AI168</f>
        <v>NULL</v>
      </c>
      <c r="AJ168" s="123" t="str">
        <f>'Input - RCAControl (Admin)'!AJ168</f>
        <v>NULL</v>
      </c>
      <c r="AK168" s="123" t="str">
        <f>'Input - RCAControl (Admin)'!AK168</f>
        <v>NULL</v>
      </c>
      <c r="AL168" s="123" t="str">
        <f>'Input - RCAControl (Admin)'!AL168</f>
        <v>NULL</v>
      </c>
      <c r="AM168" s="123" t="str">
        <f>'Input - RCAControl (Admin)'!AM168</f>
        <v>NULL</v>
      </c>
      <c r="AN168" s="123" t="str">
        <f>'Input - RCAControl (Admin)'!AN168</f>
        <v>NULL</v>
      </c>
      <c r="AO168" s="123" t="str">
        <f>'Input - RCAControl (Admin)'!AO168</f>
        <v>NULL</v>
      </c>
      <c r="AP168" s="123" t="str">
        <f>'Input - RCAControl (Admin)'!AP168</f>
        <v>NULL</v>
      </c>
      <c r="AQ168" s="123" t="str">
        <f>'Input - RCAControl (Admin)'!AQ168</f>
        <v>NULL</v>
      </c>
      <c r="AR168" s="31"/>
      <c r="AS168" s="122" t="e" cm="1">
        <f t="array" ref="AS168">IF(MAX(VALUE(MID(IF(G168:AQ168= I_RCAScoring_NULL_REF,"0;0;0;0;0",G168:AQ168),1+ 2*(C_RCA_RiskScores-1),1)))=0,"No bands",MAX(VALUE(MID(IF(G168:AQ168= I_RCAScoring_NULL_REF,"0;0;0;0;0",G168:AQ168),1+ 2*(C_RCA_RiskScores-1),1))))</f>
        <v>#VALUE!</v>
      </c>
      <c r="AT168" s="122" t="str">
        <f t="shared" si="8"/>
        <v>No band selected</v>
      </c>
      <c r="AU168" s="6"/>
      <c r="AV168" s="38"/>
      <c r="AW168" s="6"/>
      <c r="AX168" s="412"/>
    </row>
    <row r="169" spans="1:50" ht="30" customHeight="1" x14ac:dyDescent="0.35">
      <c r="A169" s="15"/>
      <c r="B169" s="31"/>
      <c r="C169" s="99"/>
      <c r="D169" s="25"/>
      <c r="E169" s="25">
        <v>0</v>
      </c>
      <c r="F169" s="31"/>
      <c r="G169" s="112"/>
      <c r="H169" s="112"/>
      <c r="I169" s="112"/>
      <c r="J169" s="112"/>
      <c r="K169" s="112"/>
      <c r="L169" s="112"/>
      <c r="M169" s="112"/>
      <c r="N169" s="112"/>
      <c r="O169" s="112"/>
      <c r="P169" s="112"/>
      <c r="Q169" s="112"/>
      <c r="R169" s="112"/>
      <c r="S169" s="112"/>
      <c r="T169" s="112"/>
      <c r="U169" s="112"/>
      <c r="V169" s="112"/>
      <c r="W169" s="112"/>
      <c r="X169" s="112"/>
      <c r="Y169" s="112"/>
      <c r="Z169" s="112"/>
      <c r="AA169" s="112"/>
      <c r="AB169" s="112"/>
      <c r="AC169" s="112"/>
      <c r="AD169" s="112"/>
      <c r="AE169" s="112"/>
      <c r="AF169" s="112"/>
      <c r="AG169" s="112"/>
      <c r="AH169" s="112"/>
      <c r="AI169" s="112"/>
      <c r="AJ169" s="112"/>
      <c r="AK169" s="112"/>
      <c r="AL169" s="112"/>
      <c r="AM169" s="112"/>
      <c r="AN169" s="112"/>
      <c r="AO169" s="112"/>
      <c r="AP169" s="112"/>
      <c r="AQ169" s="112"/>
      <c r="AR169" s="31"/>
      <c r="AS169" s="25"/>
      <c r="AT169" s="25"/>
      <c r="AU169" s="6"/>
      <c r="AV169" s="38"/>
      <c r="AW169" s="6"/>
      <c r="AX169" s="31"/>
    </row>
    <row r="170" spans="1:50" ht="30" customHeight="1" x14ac:dyDescent="0.35">
      <c r="A170" s="15"/>
      <c r="B170" s="31"/>
      <c r="C170" s="99"/>
      <c r="D170" s="25"/>
      <c r="E170" s="25"/>
      <c r="F170" s="31"/>
      <c r="G170" s="112"/>
      <c r="H170" s="112"/>
      <c r="I170" s="112"/>
      <c r="J170" s="112"/>
      <c r="K170" s="112"/>
      <c r="L170" s="112"/>
      <c r="M170" s="112"/>
      <c r="N170" s="112"/>
      <c r="O170" s="112"/>
      <c r="P170" s="112"/>
      <c r="Q170" s="112"/>
      <c r="R170" s="112"/>
      <c r="S170" s="112"/>
      <c r="T170" s="112"/>
      <c r="U170" s="112"/>
      <c r="V170" s="112"/>
      <c r="W170" s="112"/>
      <c r="X170" s="112"/>
      <c r="Y170" s="112"/>
      <c r="Z170" s="112"/>
      <c r="AA170" s="112"/>
      <c r="AB170" s="112"/>
      <c r="AC170" s="112"/>
      <c r="AD170" s="112"/>
      <c r="AE170" s="112"/>
      <c r="AF170" s="112"/>
      <c r="AG170" s="112"/>
      <c r="AH170" s="112"/>
      <c r="AI170" s="112"/>
      <c r="AJ170" s="112"/>
      <c r="AK170" s="112"/>
      <c r="AL170" s="112"/>
      <c r="AM170" s="112"/>
      <c r="AN170" s="112"/>
      <c r="AO170" s="112"/>
      <c r="AP170" s="112"/>
      <c r="AQ170" s="112"/>
      <c r="AR170" s="31"/>
      <c r="AS170" s="25"/>
      <c r="AT170" s="25"/>
      <c r="AU170" s="6"/>
      <c r="AV170" s="38"/>
      <c r="AW170" s="6"/>
      <c r="AX170" s="31"/>
    </row>
    <row r="171" spans="1:50" ht="30" hidden="1" customHeight="1" x14ac:dyDescent="0.35">
      <c r="A171" s="15"/>
      <c r="B171" s="31"/>
      <c r="C171" s="99"/>
      <c r="D171" s="25"/>
      <c r="E171" s="25"/>
      <c r="F171" s="31"/>
      <c r="G171" s="112"/>
      <c r="H171" s="112"/>
      <c r="I171" s="112"/>
      <c r="J171" s="112"/>
      <c r="K171" s="112"/>
      <c r="L171" s="112"/>
      <c r="M171" s="112"/>
      <c r="N171" s="112"/>
      <c r="O171" s="112"/>
      <c r="P171" s="112"/>
      <c r="Q171" s="112"/>
      <c r="R171" s="112"/>
      <c r="S171" s="112"/>
      <c r="T171" s="112"/>
      <c r="U171" s="112"/>
      <c r="V171" s="112"/>
      <c r="W171" s="112"/>
      <c r="X171" s="112"/>
      <c r="Y171" s="112"/>
      <c r="Z171" s="112"/>
      <c r="AA171" s="112"/>
      <c r="AB171" s="112"/>
      <c r="AC171" s="112"/>
      <c r="AD171" s="112"/>
      <c r="AE171" s="112"/>
      <c r="AF171" s="112"/>
      <c r="AG171" s="112"/>
      <c r="AH171" s="112"/>
      <c r="AI171" s="112"/>
      <c r="AJ171" s="112"/>
      <c r="AK171" s="112"/>
      <c r="AL171" s="112"/>
      <c r="AM171" s="112"/>
      <c r="AN171" s="112"/>
      <c r="AO171" s="112"/>
      <c r="AP171" s="112"/>
      <c r="AQ171" s="112"/>
      <c r="AR171" s="31"/>
      <c r="AS171" s="25"/>
      <c r="AT171" s="25"/>
      <c r="AU171" s="6"/>
      <c r="AV171" s="38"/>
      <c r="AW171" s="6"/>
      <c r="AX171" s="31"/>
    </row>
    <row r="172" spans="1:50" ht="30" hidden="1" customHeight="1" x14ac:dyDescent="0.35">
      <c r="A172" s="15"/>
      <c r="B172" s="31"/>
      <c r="C172" s="99"/>
      <c r="D172" s="25"/>
      <c r="E172" s="25"/>
      <c r="F172" s="31"/>
      <c r="G172" s="112"/>
      <c r="H172" s="112"/>
      <c r="I172" s="112"/>
      <c r="J172" s="112"/>
      <c r="K172" s="112"/>
      <c r="L172" s="112"/>
      <c r="M172" s="112"/>
      <c r="N172" s="112"/>
      <c r="O172" s="112"/>
      <c r="P172" s="112"/>
      <c r="Q172" s="112"/>
      <c r="R172" s="112"/>
      <c r="S172" s="112"/>
      <c r="T172" s="112"/>
      <c r="U172" s="112"/>
      <c r="V172" s="112"/>
      <c r="W172" s="112"/>
      <c r="X172" s="112"/>
      <c r="Y172" s="112"/>
      <c r="Z172" s="112"/>
      <c r="AA172" s="112"/>
      <c r="AB172" s="112"/>
      <c r="AC172" s="112"/>
      <c r="AD172" s="112"/>
      <c r="AE172" s="112"/>
      <c r="AF172" s="112"/>
      <c r="AG172" s="112"/>
      <c r="AH172" s="112"/>
      <c r="AI172" s="112"/>
      <c r="AJ172" s="112"/>
      <c r="AK172" s="112"/>
      <c r="AL172" s="112"/>
      <c r="AM172" s="112"/>
      <c r="AN172" s="112"/>
      <c r="AO172" s="112"/>
      <c r="AP172" s="112"/>
      <c r="AQ172" s="112"/>
      <c r="AR172" s="31"/>
      <c r="AS172" s="25"/>
      <c r="AT172" s="25"/>
      <c r="AU172" s="25"/>
      <c r="AV172" s="38"/>
      <c r="AW172" s="31"/>
      <c r="AX172" s="31"/>
    </row>
    <row r="173" spans="1:50" ht="30" hidden="1" customHeight="1" x14ac:dyDescent="0.35">
      <c r="A173" s="15"/>
      <c r="B173" s="31"/>
      <c r="C173" s="99"/>
      <c r="D173" s="25"/>
      <c r="E173" s="25"/>
      <c r="F173" s="31"/>
      <c r="G173" s="112"/>
      <c r="H173" s="112"/>
      <c r="I173" s="112"/>
      <c r="J173" s="112"/>
      <c r="K173" s="112"/>
      <c r="L173" s="112"/>
      <c r="M173" s="112"/>
      <c r="N173" s="112"/>
      <c r="O173" s="112"/>
      <c r="P173" s="112"/>
      <c r="Q173" s="112"/>
      <c r="R173" s="112"/>
      <c r="S173" s="112"/>
      <c r="T173" s="112"/>
      <c r="U173" s="112"/>
      <c r="V173" s="112"/>
      <c r="W173" s="112"/>
      <c r="X173" s="112"/>
      <c r="Y173" s="112"/>
      <c r="Z173" s="112"/>
      <c r="AA173" s="112"/>
      <c r="AB173" s="112"/>
      <c r="AC173" s="112"/>
      <c r="AD173" s="112"/>
      <c r="AE173" s="112"/>
      <c r="AF173" s="112"/>
      <c r="AG173" s="112"/>
      <c r="AH173" s="112"/>
      <c r="AI173" s="112"/>
      <c r="AJ173" s="112"/>
      <c r="AK173" s="112"/>
      <c r="AL173" s="112"/>
      <c r="AM173" s="112"/>
      <c r="AN173" s="112"/>
      <c r="AO173" s="112"/>
      <c r="AP173" s="112"/>
      <c r="AQ173" s="112"/>
      <c r="AR173" s="31"/>
      <c r="AS173" s="25"/>
      <c r="AT173" s="25"/>
      <c r="AU173" s="25"/>
      <c r="AV173" s="38"/>
      <c r="AW173" s="31"/>
      <c r="AX173" s="31"/>
    </row>
    <row r="174" spans="1:50" ht="30" hidden="1" customHeight="1" x14ac:dyDescent="0.35">
      <c r="A174" s="15"/>
      <c r="B174" s="31"/>
      <c r="C174" s="99"/>
      <c r="D174" s="25"/>
      <c r="E174" s="25"/>
      <c r="F174" s="31"/>
      <c r="G174" s="112"/>
      <c r="H174" s="112"/>
      <c r="I174" s="112"/>
      <c r="J174" s="112"/>
      <c r="K174" s="112"/>
      <c r="L174" s="112"/>
      <c r="M174" s="112"/>
      <c r="N174" s="112"/>
      <c r="O174" s="112"/>
      <c r="P174" s="112"/>
      <c r="Q174" s="112"/>
      <c r="R174" s="112"/>
      <c r="S174" s="112"/>
      <c r="T174" s="112"/>
      <c r="U174" s="112"/>
      <c r="V174" s="112"/>
      <c r="W174" s="112"/>
      <c r="X174" s="112"/>
      <c r="Y174" s="112"/>
      <c r="Z174" s="112"/>
      <c r="AA174" s="112"/>
      <c r="AB174" s="112"/>
      <c r="AC174" s="112"/>
      <c r="AD174" s="112"/>
      <c r="AE174" s="112"/>
      <c r="AF174" s="112"/>
      <c r="AG174" s="112"/>
      <c r="AH174" s="112"/>
      <c r="AI174" s="112"/>
      <c r="AJ174" s="112"/>
      <c r="AK174" s="112"/>
      <c r="AL174" s="112"/>
      <c r="AM174" s="112"/>
      <c r="AN174" s="112"/>
      <c r="AO174" s="112"/>
      <c r="AP174" s="112"/>
      <c r="AQ174" s="112"/>
      <c r="AR174" s="31"/>
      <c r="AS174" s="25"/>
      <c r="AT174" s="25"/>
      <c r="AU174" s="25"/>
      <c r="AV174" s="38"/>
      <c r="AW174" s="31"/>
      <c r="AX174" s="31"/>
    </row>
    <row r="175" spans="1:50" ht="30" hidden="1" customHeight="1" x14ac:dyDescent="0.35">
      <c r="A175" s="15"/>
      <c r="B175" s="31"/>
      <c r="C175" s="99"/>
      <c r="D175" s="25"/>
      <c r="E175" s="25"/>
      <c r="F175" s="31"/>
      <c r="G175" s="112"/>
      <c r="H175" s="112"/>
      <c r="I175" s="112"/>
      <c r="J175" s="112"/>
      <c r="K175" s="112"/>
      <c r="L175" s="112"/>
      <c r="M175" s="112"/>
      <c r="N175" s="112"/>
      <c r="O175" s="112"/>
      <c r="P175" s="112"/>
      <c r="Q175" s="112"/>
      <c r="R175" s="112"/>
      <c r="S175" s="112"/>
      <c r="T175" s="112"/>
      <c r="U175" s="112"/>
      <c r="V175" s="112"/>
      <c r="W175" s="112"/>
      <c r="X175" s="112"/>
      <c r="Y175" s="112"/>
      <c r="Z175" s="112"/>
      <c r="AA175" s="112"/>
      <c r="AB175" s="112"/>
      <c r="AC175" s="112"/>
      <c r="AD175" s="112"/>
      <c r="AE175" s="112"/>
      <c r="AF175" s="112"/>
      <c r="AG175" s="112"/>
      <c r="AH175" s="112"/>
      <c r="AI175" s="112"/>
      <c r="AJ175" s="112"/>
      <c r="AK175" s="112"/>
      <c r="AL175" s="112"/>
      <c r="AM175" s="112"/>
      <c r="AN175" s="112"/>
      <c r="AO175" s="112"/>
      <c r="AP175" s="112"/>
      <c r="AQ175" s="112"/>
      <c r="AR175" s="31"/>
      <c r="AS175" s="25"/>
      <c r="AT175" s="25"/>
      <c r="AU175" s="25"/>
      <c r="AV175" s="38"/>
      <c r="AW175" s="31"/>
      <c r="AX175" s="31"/>
    </row>
    <row r="176" spans="1:50" ht="30" hidden="1" customHeight="1" x14ac:dyDescent="0.35">
      <c r="A176" s="15"/>
      <c r="B176" s="31"/>
      <c r="C176" s="99"/>
      <c r="D176" s="25"/>
      <c r="E176" s="25"/>
      <c r="F176" s="31"/>
      <c r="G176" s="112"/>
      <c r="H176" s="112"/>
      <c r="I176" s="112"/>
      <c r="J176" s="112"/>
      <c r="K176" s="112"/>
      <c r="L176" s="112"/>
      <c r="M176" s="112"/>
      <c r="N176" s="112"/>
      <c r="O176" s="112"/>
      <c r="P176" s="112"/>
      <c r="Q176" s="112"/>
      <c r="R176" s="112"/>
      <c r="S176" s="112"/>
      <c r="T176" s="112"/>
      <c r="U176" s="112"/>
      <c r="V176" s="112"/>
      <c r="W176" s="112"/>
      <c r="X176" s="112"/>
      <c r="Y176" s="112"/>
      <c r="Z176" s="112"/>
      <c r="AA176" s="112"/>
      <c r="AB176" s="112"/>
      <c r="AC176" s="112"/>
      <c r="AD176" s="112"/>
      <c r="AE176" s="112"/>
      <c r="AF176" s="112"/>
      <c r="AG176" s="112"/>
      <c r="AH176" s="112"/>
      <c r="AI176" s="112"/>
      <c r="AJ176" s="112"/>
      <c r="AK176" s="112"/>
      <c r="AL176" s="112"/>
      <c r="AM176" s="112"/>
      <c r="AN176" s="112"/>
      <c r="AO176" s="112"/>
      <c r="AP176" s="112"/>
      <c r="AQ176" s="112"/>
      <c r="AR176" s="31"/>
      <c r="AS176" s="25"/>
      <c r="AT176" s="25"/>
      <c r="AU176" s="25"/>
      <c r="AV176" s="38"/>
      <c r="AW176" s="31"/>
      <c r="AX176" s="31"/>
    </row>
    <row r="177" spans="1:50" ht="30" hidden="1" customHeight="1" x14ac:dyDescent="0.35">
      <c r="A177" s="15"/>
      <c r="B177" s="31"/>
      <c r="C177" s="99"/>
      <c r="D177" s="25"/>
      <c r="E177" s="25"/>
      <c r="F177" s="31"/>
      <c r="G177" s="112"/>
      <c r="H177" s="112"/>
      <c r="I177" s="112"/>
      <c r="J177" s="112"/>
      <c r="K177" s="112"/>
      <c r="L177" s="112"/>
      <c r="M177" s="112"/>
      <c r="N177" s="112"/>
      <c r="O177" s="112"/>
      <c r="P177" s="112"/>
      <c r="Q177" s="112"/>
      <c r="R177" s="112"/>
      <c r="S177" s="112"/>
      <c r="T177" s="112"/>
      <c r="U177" s="112"/>
      <c r="V177" s="112"/>
      <c r="W177" s="112"/>
      <c r="X177" s="112"/>
      <c r="Y177" s="112"/>
      <c r="Z177" s="112"/>
      <c r="AA177" s="112"/>
      <c r="AB177" s="112"/>
      <c r="AC177" s="112"/>
      <c r="AD177" s="112"/>
      <c r="AE177" s="112"/>
      <c r="AF177" s="112"/>
      <c r="AG177" s="112"/>
      <c r="AH177" s="112"/>
      <c r="AI177" s="112"/>
      <c r="AJ177" s="112"/>
      <c r="AK177" s="112"/>
      <c r="AL177" s="112"/>
      <c r="AM177" s="112"/>
      <c r="AN177" s="112"/>
      <c r="AO177" s="112"/>
      <c r="AP177" s="112"/>
      <c r="AQ177" s="112"/>
      <c r="AR177" s="31"/>
      <c r="AS177" s="25"/>
      <c r="AT177" s="25"/>
      <c r="AU177" s="25"/>
      <c r="AV177" s="38"/>
      <c r="AW177" s="31"/>
      <c r="AX177" s="31"/>
    </row>
    <row r="178" spans="1:50" ht="30" hidden="1" customHeight="1" x14ac:dyDescent="0.35">
      <c r="A178" s="15"/>
      <c r="B178" s="31"/>
      <c r="C178" s="99"/>
      <c r="D178" s="25"/>
      <c r="E178" s="25"/>
      <c r="F178" s="31"/>
      <c r="G178" s="112"/>
      <c r="H178" s="112"/>
      <c r="I178" s="112"/>
      <c r="J178" s="112"/>
      <c r="K178" s="112"/>
      <c r="L178" s="112"/>
      <c r="M178" s="112"/>
      <c r="N178" s="112"/>
      <c r="O178" s="112"/>
      <c r="P178" s="112"/>
      <c r="Q178" s="112"/>
      <c r="R178" s="112"/>
      <c r="S178" s="112"/>
      <c r="T178" s="112"/>
      <c r="U178" s="112"/>
      <c r="V178" s="112"/>
      <c r="W178" s="112"/>
      <c r="X178" s="112"/>
      <c r="Y178" s="112"/>
      <c r="Z178" s="112"/>
      <c r="AA178" s="112"/>
      <c r="AB178" s="112"/>
      <c r="AC178" s="112"/>
      <c r="AD178" s="112"/>
      <c r="AE178" s="112"/>
      <c r="AF178" s="112"/>
      <c r="AG178" s="112"/>
      <c r="AH178" s="112"/>
      <c r="AI178" s="112"/>
      <c r="AJ178" s="112"/>
      <c r="AK178" s="112"/>
      <c r="AL178" s="112"/>
      <c r="AM178" s="112"/>
      <c r="AN178" s="112"/>
      <c r="AO178" s="112"/>
      <c r="AP178" s="112"/>
      <c r="AQ178" s="112"/>
      <c r="AR178" s="31"/>
      <c r="AS178" s="25"/>
      <c r="AT178" s="25"/>
      <c r="AU178" s="25"/>
      <c r="AV178" s="38"/>
      <c r="AW178" s="31"/>
      <c r="AX178" s="31"/>
    </row>
    <row r="179" spans="1:50" ht="30" hidden="1" customHeight="1" x14ac:dyDescent="0.35">
      <c r="A179" s="15"/>
      <c r="B179" s="31"/>
      <c r="C179" s="99"/>
      <c r="D179" s="25"/>
      <c r="E179" s="25"/>
      <c r="F179" s="31"/>
      <c r="G179" s="112"/>
      <c r="H179" s="112"/>
      <c r="I179" s="112"/>
      <c r="J179" s="112"/>
      <c r="K179" s="112"/>
      <c r="L179" s="112"/>
      <c r="M179" s="112"/>
      <c r="N179" s="112"/>
      <c r="O179" s="112"/>
      <c r="P179" s="112"/>
      <c r="Q179" s="112"/>
      <c r="R179" s="112"/>
      <c r="S179" s="112"/>
      <c r="T179" s="112"/>
      <c r="U179" s="112"/>
      <c r="V179" s="112"/>
      <c r="W179" s="112"/>
      <c r="X179" s="112"/>
      <c r="Y179" s="112"/>
      <c r="Z179" s="112"/>
      <c r="AA179" s="112"/>
      <c r="AB179" s="112"/>
      <c r="AC179" s="112"/>
      <c r="AD179" s="112"/>
      <c r="AE179" s="112"/>
      <c r="AF179" s="112"/>
      <c r="AG179" s="112"/>
      <c r="AH179" s="112"/>
      <c r="AI179" s="112"/>
      <c r="AJ179" s="112"/>
      <c r="AK179" s="112"/>
      <c r="AL179" s="112"/>
      <c r="AM179" s="112"/>
      <c r="AN179" s="112"/>
      <c r="AO179" s="112"/>
      <c r="AP179" s="112"/>
      <c r="AQ179" s="112"/>
      <c r="AR179" s="31"/>
      <c r="AS179" s="25"/>
      <c r="AT179" s="25"/>
      <c r="AU179" s="25"/>
      <c r="AV179" s="38"/>
      <c r="AW179" s="31"/>
      <c r="AX179" s="31"/>
    </row>
    <row r="180" spans="1:50" ht="30" hidden="1" customHeight="1" x14ac:dyDescent="0.35">
      <c r="A180" s="15"/>
      <c r="B180" s="31"/>
      <c r="C180" s="99"/>
      <c r="D180" s="25"/>
      <c r="E180" s="25"/>
      <c r="F180" s="31"/>
      <c r="G180" s="112"/>
      <c r="H180" s="112"/>
      <c r="I180" s="112"/>
      <c r="J180" s="112"/>
      <c r="K180" s="112"/>
      <c r="L180" s="112"/>
      <c r="M180" s="112"/>
      <c r="N180" s="112"/>
      <c r="O180" s="112"/>
      <c r="P180" s="112"/>
      <c r="Q180" s="112"/>
      <c r="R180" s="112"/>
      <c r="S180" s="112"/>
      <c r="T180" s="112"/>
      <c r="U180" s="112"/>
      <c r="V180" s="112"/>
      <c r="W180" s="112"/>
      <c r="X180" s="112"/>
      <c r="Y180" s="112"/>
      <c r="Z180" s="112"/>
      <c r="AA180" s="112"/>
      <c r="AB180" s="112"/>
      <c r="AC180" s="112"/>
      <c r="AD180" s="112"/>
      <c r="AE180" s="112"/>
      <c r="AF180" s="112"/>
      <c r="AG180" s="112"/>
      <c r="AH180" s="112"/>
      <c r="AI180" s="112"/>
      <c r="AJ180" s="112"/>
      <c r="AK180" s="112"/>
      <c r="AL180" s="112"/>
      <c r="AM180" s="112"/>
      <c r="AN180" s="112"/>
      <c r="AO180" s="112"/>
      <c r="AP180" s="112"/>
      <c r="AQ180" s="112"/>
      <c r="AR180" s="31"/>
      <c r="AS180" s="25"/>
      <c r="AT180" s="25"/>
      <c r="AU180" s="25"/>
      <c r="AV180" s="38"/>
      <c r="AW180" s="31"/>
      <c r="AX180" s="31"/>
    </row>
    <row r="181" spans="1:50" ht="30" hidden="1" customHeight="1" x14ac:dyDescent="0.35">
      <c r="A181" s="15"/>
      <c r="B181" s="31"/>
      <c r="C181" s="99"/>
      <c r="D181" s="25"/>
      <c r="E181" s="25"/>
      <c r="F181" s="31"/>
      <c r="G181" s="112"/>
      <c r="H181" s="112"/>
      <c r="I181" s="112"/>
      <c r="J181" s="112"/>
      <c r="K181" s="112"/>
      <c r="L181" s="112"/>
      <c r="M181" s="112"/>
      <c r="N181" s="112"/>
      <c r="O181" s="112"/>
      <c r="P181" s="112"/>
      <c r="Q181" s="112"/>
      <c r="R181" s="112"/>
      <c r="S181" s="112"/>
      <c r="T181" s="112"/>
      <c r="U181" s="112"/>
      <c r="V181" s="112"/>
      <c r="W181" s="112"/>
      <c r="X181" s="112"/>
      <c r="Y181" s="112"/>
      <c r="Z181" s="112"/>
      <c r="AA181" s="112"/>
      <c r="AB181" s="112"/>
      <c r="AC181" s="112"/>
      <c r="AD181" s="112"/>
      <c r="AE181" s="112"/>
      <c r="AF181" s="112"/>
      <c r="AG181" s="112"/>
      <c r="AH181" s="112"/>
      <c r="AI181" s="112"/>
      <c r="AJ181" s="112"/>
      <c r="AK181" s="112"/>
      <c r="AL181" s="112"/>
      <c r="AM181" s="112"/>
      <c r="AN181" s="112"/>
      <c r="AO181" s="112"/>
      <c r="AP181" s="112"/>
      <c r="AQ181" s="112"/>
      <c r="AR181" s="31"/>
      <c r="AS181" s="25"/>
      <c r="AT181" s="25"/>
      <c r="AU181" s="25"/>
      <c r="AV181" s="38"/>
      <c r="AW181" s="31"/>
      <c r="AX181" s="31"/>
    </row>
    <row r="182" spans="1:50" ht="30" hidden="1" customHeight="1" x14ac:dyDescent="0.35">
      <c r="A182" s="15"/>
      <c r="B182" s="31"/>
      <c r="C182" s="99"/>
      <c r="D182" s="25"/>
      <c r="E182" s="25"/>
      <c r="F182" s="31"/>
      <c r="G182" s="112"/>
      <c r="H182" s="112"/>
      <c r="I182" s="112"/>
      <c r="J182" s="112"/>
      <c r="K182" s="112"/>
      <c r="L182" s="112"/>
      <c r="M182" s="112"/>
      <c r="N182" s="112"/>
      <c r="O182" s="112"/>
      <c r="P182" s="112"/>
      <c r="Q182" s="112"/>
      <c r="R182" s="112"/>
      <c r="S182" s="112"/>
      <c r="T182" s="112"/>
      <c r="U182" s="112"/>
      <c r="V182" s="112"/>
      <c r="W182" s="112"/>
      <c r="X182" s="112"/>
      <c r="Y182" s="112"/>
      <c r="Z182" s="112"/>
      <c r="AA182" s="112"/>
      <c r="AB182" s="112"/>
      <c r="AC182" s="112"/>
      <c r="AD182" s="112"/>
      <c r="AE182" s="112"/>
      <c r="AF182" s="112"/>
      <c r="AG182" s="112"/>
      <c r="AH182" s="112"/>
      <c r="AI182" s="112"/>
      <c r="AJ182" s="112"/>
      <c r="AK182" s="112"/>
      <c r="AL182" s="112"/>
      <c r="AM182" s="112"/>
      <c r="AN182" s="112"/>
      <c r="AO182" s="112"/>
      <c r="AP182" s="112"/>
      <c r="AQ182" s="112"/>
      <c r="AR182" s="31"/>
      <c r="AS182" s="25"/>
      <c r="AT182" s="25"/>
      <c r="AU182" s="25"/>
      <c r="AV182" s="38"/>
      <c r="AW182" s="31"/>
      <c r="AX182" s="31"/>
    </row>
    <row r="183" spans="1:50" ht="30" hidden="1" customHeight="1" x14ac:dyDescent="0.35">
      <c r="A183" s="15"/>
      <c r="B183" s="31"/>
      <c r="C183" s="99"/>
      <c r="D183" s="25"/>
      <c r="E183" s="25"/>
      <c r="F183" s="31"/>
      <c r="G183" s="112"/>
      <c r="H183" s="112"/>
      <c r="I183" s="112"/>
      <c r="J183" s="112"/>
      <c r="K183" s="112"/>
      <c r="L183" s="112"/>
      <c r="M183" s="112"/>
      <c r="N183" s="112"/>
      <c r="O183" s="112"/>
      <c r="P183" s="112"/>
      <c r="Q183" s="112"/>
      <c r="R183" s="112"/>
      <c r="S183" s="112"/>
      <c r="T183" s="112"/>
      <c r="U183" s="112"/>
      <c r="V183" s="112"/>
      <c r="W183" s="112"/>
      <c r="X183" s="112"/>
      <c r="Y183" s="112"/>
      <c r="Z183" s="112"/>
      <c r="AA183" s="112"/>
      <c r="AB183" s="112"/>
      <c r="AC183" s="112"/>
      <c r="AD183" s="112"/>
      <c r="AE183" s="112"/>
      <c r="AF183" s="112"/>
      <c r="AG183" s="112"/>
      <c r="AH183" s="112"/>
      <c r="AI183" s="112"/>
      <c r="AJ183" s="112"/>
      <c r="AK183" s="112"/>
      <c r="AL183" s="112"/>
      <c r="AM183" s="112"/>
      <c r="AN183" s="112"/>
      <c r="AO183" s="112"/>
      <c r="AP183" s="112"/>
      <c r="AQ183" s="112"/>
      <c r="AR183" s="31"/>
      <c r="AS183" s="25"/>
      <c r="AT183" s="25"/>
      <c r="AU183" s="25"/>
      <c r="AV183" s="38"/>
      <c r="AW183" s="31"/>
      <c r="AX183" s="31"/>
    </row>
    <row r="184" spans="1:50" ht="30" hidden="1" customHeight="1" x14ac:dyDescent="0.35">
      <c r="A184" s="15"/>
      <c r="B184" s="31"/>
      <c r="C184" s="99"/>
      <c r="D184" s="25"/>
      <c r="E184" s="25"/>
      <c r="F184" s="31"/>
      <c r="G184" s="112"/>
      <c r="H184" s="112"/>
      <c r="I184" s="112"/>
      <c r="J184" s="112"/>
      <c r="K184" s="112"/>
      <c r="L184" s="112"/>
      <c r="M184" s="112"/>
      <c r="N184" s="112"/>
      <c r="O184" s="112"/>
      <c r="P184" s="112"/>
      <c r="Q184" s="112"/>
      <c r="R184" s="112"/>
      <c r="S184" s="112"/>
      <c r="T184" s="112"/>
      <c r="U184" s="112"/>
      <c r="V184" s="112"/>
      <c r="W184" s="112"/>
      <c r="X184" s="112"/>
      <c r="Y184" s="112"/>
      <c r="Z184" s="112"/>
      <c r="AA184" s="112"/>
      <c r="AB184" s="112"/>
      <c r="AC184" s="112"/>
      <c r="AD184" s="112"/>
      <c r="AE184" s="112"/>
      <c r="AF184" s="112"/>
      <c r="AG184" s="112"/>
      <c r="AH184" s="112"/>
      <c r="AI184" s="112"/>
      <c r="AJ184" s="112"/>
      <c r="AK184" s="112"/>
      <c r="AL184" s="112"/>
      <c r="AM184" s="112"/>
      <c r="AN184" s="112"/>
      <c r="AO184" s="112"/>
      <c r="AP184" s="112"/>
      <c r="AQ184" s="112"/>
      <c r="AR184" s="31"/>
      <c r="AS184" s="25"/>
      <c r="AT184" s="25"/>
      <c r="AU184" s="25"/>
      <c r="AV184" s="38"/>
      <c r="AW184" s="31"/>
      <c r="AX184" s="31"/>
    </row>
    <row r="185" spans="1:50" ht="30" hidden="1" customHeight="1" x14ac:dyDescent="0.35">
      <c r="A185" s="15"/>
      <c r="B185" s="31"/>
      <c r="C185" s="99"/>
      <c r="D185" s="25"/>
      <c r="E185" s="25"/>
      <c r="F185" s="31"/>
      <c r="G185" s="112"/>
      <c r="H185" s="112"/>
      <c r="I185" s="112"/>
      <c r="J185" s="112"/>
      <c r="K185" s="112"/>
      <c r="L185" s="112"/>
      <c r="M185" s="112"/>
      <c r="N185" s="112"/>
      <c r="O185" s="112"/>
      <c r="P185" s="112"/>
      <c r="Q185" s="112"/>
      <c r="R185" s="112"/>
      <c r="S185" s="112"/>
      <c r="T185" s="112"/>
      <c r="U185" s="112"/>
      <c r="V185" s="112"/>
      <c r="W185" s="112"/>
      <c r="X185" s="112"/>
      <c r="Y185" s="112"/>
      <c r="Z185" s="112"/>
      <c r="AA185" s="112"/>
      <c r="AB185" s="112"/>
      <c r="AC185" s="112"/>
      <c r="AD185" s="112"/>
      <c r="AE185" s="112"/>
      <c r="AF185" s="112"/>
      <c r="AG185" s="112"/>
      <c r="AH185" s="112"/>
      <c r="AI185" s="112"/>
      <c r="AJ185" s="112"/>
      <c r="AK185" s="112"/>
      <c r="AL185" s="112"/>
      <c r="AM185" s="112"/>
      <c r="AN185" s="112"/>
      <c r="AO185" s="112"/>
      <c r="AP185" s="112"/>
      <c r="AQ185" s="112"/>
      <c r="AR185" s="31"/>
      <c r="AS185" s="25"/>
      <c r="AT185" s="25"/>
      <c r="AU185" s="25"/>
      <c r="AV185" s="38"/>
      <c r="AW185" s="31"/>
      <c r="AX185" s="31"/>
    </row>
    <row r="186" spans="1:50" ht="30" hidden="1" customHeight="1" x14ac:dyDescent="0.35">
      <c r="A186" s="15"/>
      <c r="B186" s="31"/>
      <c r="C186" s="99"/>
      <c r="D186" s="25"/>
      <c r="E186" s="25"/>
      <c r="F186" s="31"/>
      <c r="G186" s="112"/>
      <c r="H186" s="112"/>
      <c r="I186" s="112"/>
      <c r="J186" s="112"/>
      <c r="K186" s="112"/>
      <c r="L186" s="112"/>
      <c r="M186" s="112"/>
      <c r="N186" s="112"/>
      <c r="O186" s="112"/>
      <c r="P186" s="112"/>
      <c r="Q186" s="112"/>
      <c r="R186" s="112"/>
      <c r="S186" s="112"/>
      <c r="T186" s="112"/>
      <c r="U186" s="112"/>
      <c r="V186" s="112"/>
      <c r="W186" s="112"/>
      <c r="X186" s="112"/>
      <c r="Y186" s="112"/>
      <c r="Z186" s="112"/>
      <c r="AA186" s="112"/>
      <c r="AB186" s="112"/>
      <c r="AC186" s="112"/>
      <c r="AD186" s="112"/>
      <c r="AE186" s="112"/>
      <c r="AF186" s="112"/>
      <c r="AG186" s="112"/>
      <c r="AH186" s="112"/>
      <c r="AI186" s="112"/>
      <c r="AJ186" s="112"/>
      <c r="AK186" s="112"/>
      <c r="AL186" s="112"/>
      <c r="AM186" s="112"/>
      <c r="AN186" s="112"/>
      <c r="AO186" s="112"/>
      <c r="AP186" s="112"/>
      <c r="AQ186" s="112"/>
      <c r="AR186" s="31"/>
      <c r="AS186" s="25"/>
      <c r="AT186" s="25"/>
      <c r="AU186" s="25"/>
      <c r="AV186" s="38"/>
      <c r="AW186" s="31"/>
      <c r="AX186" s="31"/>
    </row>
    <row r="187" spans="1:50" ht="30" hidden="1" customHeight="1" x14ac:dyDescent="0.35">
      <c r="A187" s="15"/>
      <c r="B187" s="31"/>
      <c r="C187" s="99"/>
      <c r="D187" s="25"/>
      <c r="E187" s="25"/>
      <c r="F187" s="31"/>
      <c r="G187" s="112"/>
      <c r="H187" s="112"/>
      <c r="I187" s="112"/>
      <c r="J187" s="112"/>
      <c r="K187" s="112"/>
      <c r="L187" s="112"/>
      <c r="M187" s="112"/>
      <c r="N187" s="112"/>
      <c r="O187" s="112"/>
      <c r="P187" s="112"/>
      <c r="Q187" s="112"/>
      <c r="R187" s="112"/>
      <c r="S187" s="112"/>
      <c r="T187" s="112"/>
      <c r="U187" s="112"/>
      <c r="V187" s="112"/>
      <c r="W187" s="112"/>
      <c r="X187" s="112"/>
      <c r="Y187" s="112"/>
      <c r="Z187" s="112"/>
      <c r="AA187" s="112"/>
      <c r="AB187" s="112"/>
      <c r="AC187" s="112"/>
      <c r="AD187" s="112"/>
      <c r="AE187" s="112"/>
      <c r="AF187" s="112"/>
      <c r="AG187" s="112"/>
      <c r="AH187" s="112"/>
      <c r="AI187" s="112"/>
      <c r="AJ187" s="112"/>
      <c r="AK187" s="112"/>
      <c r="AL187" s="112"/>
      <c r="AM187" s="112"/>
      <c r="AN187" s="112"/>
      <c r="AO187" s="112"/>
      <c r="AP187" s="112"/>
      <c r="AQ187" s="112"/>
      <c r="AR187" s="31"/>
      <c r="AS187" s="25"/>
      <c r="AT187" s="25"/>
      <c r="AU187" s="25"/>
      <c r="AV187" s="38"/>
      <c r="AW187" s="31"/>
      <c r="AX187" s="31"/>
    </row>
    <row r="188" spans="1:50" ht="30" hidden="1" customHeight="1" x14ac:dyDescent="0.35">
      <c r="A188" s="15"/>
      <c r="B188" s="31"/>
      <c r="C188" s="99"/>
      <c r="D188" s="25"/>
      <c r="E188" s="25"/>
      <c r="F188" s="31"/>
      <c r="G188" s="112"/>
      <c r="H188" s="112"/>
      <c r="I188" s="112"/>
      <c r="J188" s="112"/>
      <c r="K188" s="112"/>
      <c r="L188" s="112"/>
      <c r="M188" s="112"/>
      <c r="N188" s="112"/>
      <c r="O188" s="112"/>
      <c r="P188" s="112"/>
      <c r="Q188" s="112"/>
      <c r="R188" s="112"/>
      <c r="S188" s="112"/>
      <c r="T188" s="112"/>
      <c r="U188" s="112"/>
      <c r="V188" s="112"/>
      <c r="W188" s="112"/>
      <c r="X188" s="112"/>
      <c r="Y188" s="112"/>
      <c r="Z188" s="112"/>
      <c r="AA188" s="112"/>
      <c r="AB188" s="112"/>
      <c r="AC188" s="112"/>
      <c r="AD188" s="112"/>
      <c r="AE188" s="112"/>
      <c r="AF188" s="112"/>
      <c r="AG188" s="112"/>
      <c r="AH188" s="112"/>
      <c r="AI188" s="112"/>
      <c r="AJ188" s="112"/>
      <c r="AK188" s="112"/>
      <c r="AL188" s="112"/>
      <c r="AM188" s="112"/>
      <c r="AN188" s="112"/>
      <c r="AO188" s="112"/>
      <c r="AP188" s="112"/>
      <c r="AQ188" s="112"/>
      <c r="AR188" s="31"/>
      <c r="AS188" s="25"/>
      <c r="AT188" s="25"/>
      <c r="AU188" s="25"/>
      <c r="AV188" s="38"/>
      <c r="AW188" s="31"/>
      <c r="AX188" s="31"/>
    </row>
    <row r="189" spans="1:50" ht="30" hidden="1" customHeight="1" x14ac:dyDescent="0.35">
      <c r="A189" s="15"/>
      <c r="B189" s="31"/>
      <c r="C189" s="99"/>
      <c r="D189" s="25"/>
      <c r="E189" s="25"/>
      <c r="F189" s="31"/>
      <c r="G189" s="112"/>
      <c r="H189" s="112"/>
      <c r="I189" s="112"/>
      <c r="J189" s="112"/>
      <c r="K189" s="112"/>
      <c r="L189" s="112"/>
      <c r="M189" s="112"/>
      <c r="N189" s="112"/>
      <c r="O189" s="112"/>
      <c r="P189" s="112"/>
      <c r="Q189" s="112"/>
      <c r="R189" s="112"/>
      <c r="S189" s="112"/>
      <c r="T189" s="112"/>
      <c r="U189" s="112"/>
      <c r="V189" s="112"/>
      <c r="W189" s="112"/>
      <c r="X189" s="112"/>
      <c r="Y189" s="112"/>
      <c r="Z189" s="112"/>
      <c r="AA189" s="112"/>
      <c r="AB189" s="112"/>
      <c r="AC189" s="112"/>
      <c r="AD189" s="112"/>
      <c r="AE189" s="112"/>
      <c r="AF189" s="112"/>
      <c r="AG189" s="112"/>
      <c r="AH189" s="112"/>
      <c r="AI189" s="112"/>
      <c r="AJ189" s="112"/>
      <c r="AK189" s="112"/>
      <c r="AL189" s="112"/>
      <c r="AM189" s="112"/>
      <c r="AN189" s="112"/>
      <c r="AO189" s="112"/>
      <c r="AP189" s="112"/>
      <c r="AQ189" s="112"/>
      <c r="AR189" s="31"/>
      <c r="AS189" s="25"/>
      <c r="AT189" s="25"/>
      <c r="AU189" s="25"/>
      <c r="AV189" s="38"/>
      <c r="AW189" s="31"/>
      <c r="AX189" s="31"/>
    </row>
    <row r="190" spans="1:50" ht="30" hidden="1" customHeight="1" x14ac:dyDescent="0.35">
      <c r="A190" s="15"/>
      <c r="B190" s="31"/>
      <c r="C190" s="99"/>
      <c r="D190" s="25"/>
      <c r="E190" s="25"/>
      <c r="F190" s="31"/>
      <c r="G190" s="112"/>
      <c r="H190" s="112"/>
      <c r="I190" s="112"/>
      <c r="J190" s="112"/>
      <c r="K190" s="112"/>
      <c r="L190" s="112"/>
      <c r="M190" s="112"/>
      <c r="N190" s="112"/>
      <c r="O190" s="112"/>
      <c r="P190" s="112"/>
      <c r="Q190" s="112"/>
      <c r="R190" s="112"/>
      <c r="S190" s="112"/>
      <c r="T190" s="112"/>
      <c r="U190" s="112"/>
      <c r="V190" s="112"/>
      <c r="W190" s="112"/>
      <c r="X190" s="112"/>
      <c r="Y190" s="112"/>
      <c r="Z190" s="112"/>
      <c r="AA190" s="112"/>
      <c r="AB190" s="112"/>
      <c r="AC190" s="112"/>
      <c r="AD190" s="112"/>
      <c r="AE190" s="112"/>
      <c r="AF190" s="112"/>
      <c r="AG190" s="112"/>
      <c r="AH190" s="112"/>
      <c r="AI190" s="112"/>
      <c r="AJ190" s="112"/>
      <c r="AK190" s="112"/>
      <c r="AL190" s="112"/>
      <c r="AM190" s="112"/>
      <c r="AN190" s="112"/>
      <c r="AO190" s="112"/>
      <c r="AP190" s="112"/>
      <c r="AQ190" s="112"/>
      <c r="AR190" s="31"/>
      <c r="AS190" s="25"/>
      <c r="AT190" s="25"/>
      <c r="AU190" s="25"/>
      <c r="AV190" s="38"/>
      <c r="AW190" s="31"/>
      <c r="AX190" s="31"/>
    </row>
    <row r="191" spans="1:50" ht="30" hidden="1" customHeight="1" x14ac:dyDescent="0.35">
      <c r="A191" s="15"/>
      <c r="B191" s="31"/>
      <c r="C191" s="99"/>
      <c r="D191" s="25"/>
      <c r="E191" s="25"/>
      <c r="F191" s="31"/>
      <c r="G191" s="112"/>
      <c r="H191" s="112"/>
      <c r="I191" s="112"/>
      <c r="J191" s="112"/>
      <c r="K191" s="112"/>
      <c r="L191" s="112"/>
      <c r="M191" s="112"/>
      <c r="N191" s="112"/>
      <c r="O191" s="112"/>
      <c r="P191" s="112"/>
      <c r="Q191" s="112"/>
      <c r="R191" s="112"/>
      <c r="S191" s="112"/>
      <c r="T191" s="112"/>
      <c r="U191" s="112"/>
      <c r="V191" s="112"/>
      <c r="W191" s="112"/>
      <c r="X191" s="112"/>
      <c r="Y191" s="112"/>
      <c r="Z191" s="112"/>
      <c r="AA191" s="112"/>
      <c r="AB191" s="112"/>
      <c r="AC191" s="112"/>
      <c r="AD191" s="112"/>
      <c r="AE191" s="112"/>
      <c r="AF191" s="112"/>
      <c r="AG191" s="112"/>
      <c r="AH191" s="112"/>
      <c r="AI191" s="112"/>
      <c r="AJ191" s="112"/>
      <c r="AK191" s="112"/>
      <c r="AL191" s="112"/>
      <c r="AM191" s="112"/>
      <c r="AN191" s="112"/>
      <c r="AO191" s="112"/>
      <c r="AP191" s="112"/>
      <c r="AQ191" s="112"/>
      <c r="AR191" s="31"/>
      <c r="AS191" s="25"/>
      <c r="AT191" s="25"/>
      <c r="AU191" s="25"/>
      <c r="AV191" s="38"/>
      <c r="AW191" s="31"/>
      <c r="AX191" s="31"/>
    </row>
    <row r="192" spans="1:50" ht="30" hidden="1" customHeight="1" x14ac:dyDescent="0.35">
      <c r="A192" s="15"/>
      <c r="B192" s="31"/>
      <c r="C192" s="99"/>
      <c r="D192" s="25"/>
      <c r="E192" s="25"/>
      <c r="F192" s="31"/>
      <c r="G192" s="112"/>
      <c r="H192" s="112"/>
      <c r="I192" s="112"/>
      <c r="J192" s="112"/>
      <c r="K192" s="112"/>
      <c r="L192" s="112"/>
      <c r="M192" s="112"/>
      <c r="N192" s="112"/>
      <c r="O192" s="112"/>
      <c r="P192" s="112"/>
      <c r="Q192" s="112"/>
      <c r="R192" s="112"/>
      <c r="S192" s="112"/>
      <c r="T192" s="112"/>
      <c r="U192" s="112"/>
      <c r="V192" s="112"/>
      <c r="W192" s="112"/>
      <c r="X192" s="112"/>
      <c r="Y192" s="112"/>
      <c r="Z192" s="112"/>
      <c r="AA192" s="112"/>
      <c r="AB192" s="112"/>
      <c r="AC192" s="112"/>
      <c r="AD192" s="112"/>
      <c r="AE192" s="112"/>
      <c r="AF192" s="112"/>
      <c r="AG192" s="112"/>
      <c r="AH192" s="112"/>
      <c r="AI192" s="112"/>
      <c r="AJ192" s="112"/>
      <c r="AK192" s="112"/>
      <c r="AL192" s="112"/>
      <c r="AM192" s="112"/>
      <c r="AN192" s="112"/>
      <c r="AO192" s="112"/>
      <c r="AP192" s="112"/>
      <c r="AQ192" s="112"/>
      <c r="AR192" s="31"/>
      <c r="AS192" s="25"/>
      <c r="AT192" s="25"/>
      <c r="AU192" s="25"/>
      <c r="AV192" s="38"/>
      <c r="AW192" s="31"/>
      <c r="AX192" s="31"/>
    </row>
    <row r="193" spans="1:50" ht="30" hidden="1" customHeight="1" x14ac:dyDescent="0.35">
      <c r="A193" s="15"/>
      <c r="B193" s="31"/>
      <c r="C193" s="99"/>
      <c r="D193" s="25"/>
      <c r="E193" s="25"/>
      <c r="F193" s="31"/>
      <c r="G193" s="112"/>
      <c r="H193" s="112"/>
      <c r="I193" s="112"/>
      <c r="J193" s="112"/>
      <c r="K193" s="112"/>
      <c r="L193" s="112"/>
      <c r="M193" s="112"/>
      <c r="N193" s="112"/>
      <c r="O193" s="112"/>
      <c r="P193" s="112"/>
      <c r="Q193" s="112"/>
      <c r="R193" s="112"/>
      <c r="S193" s="112"/>
      <c r="T193" s="112"/>
      <c r="U193" s="112"/>
      <c r="V193" s="112"/>
      <c r="W193" s="112"/>
      <c r="X193" s="112"/>
      <c r="Y193" s="112"/>
      <c r="Z193" s="112"/>
      <c r="AA193" s="112"/>
      <c r="AB193" s="112"/>
      <c r="AC193" s="112"/>
      <c r="AD193" s="112"/>
      <c r="AE193" s="112"/>
      <c r="AF193" s="112"/>
      <c r="AG193" s="112"/>
      <c r="AH193" s="112"/>
      <c r="AI193" s="112"/>
      <c r="AJ193" s="112"/>
      <c r="AK193" s="112"/>
      <c r="AL193" s="112"/>
      <c r="AM193" s="112"/>
      <c r="AN193" s="112"/>
      <c r="AO193" s="112"/>
      <c r="AP193" s="112"/>
      <c r="AQ193" s="112"/>
      <c r="AR193" s="31"/>
      <c r="AS193" s="25"/>
      <c r="AT193" s="25"/>
      <c r="AU193" s="25"/>
      <c r="AV193" s="38"/>
      <c r="AW193" s="31"/>
      <c r="AX193" s="31"/>
    </row>
    <row r="194" spans="1:50" ht="30" hidden="1" customHeight="1" x14ac:dyDescent="0.35">
      <c r="A194" s="15"/>
      <c r="B194" s="31"/>
      <c r="C194" s="99"/>
      <c r="D194" s="25"/>
      <c r="E194" s="25"/>
      <c r="F194" s="31"/>
      <c r="G194" s="112"/>
      <c r="H194" s="112"/>
      <c r="I194" s="112"/>
      <c r="J194" s="112"/>
      <c r="K194" s="112"/>
      <c r="L194" s="112"/>
      <c r="M194" s="112"/>
      <c r="N194" s="112"/>
      <c r="O194" s="112"/>
      <c r="P194" s="112"/>
      <c r="Q194" s="112"/>
      <c r="R194" s="112"/>
      <c r="S194" s="112"/>
      <c r="T194" s="112"/>
      <c r="U194" s="112"/>
      <c r="V194" s="112"/>
      <c r="W194" s="112"/>
      <c r="X194" s="112"/>
      <c r="Y194" s="112"/>
      <c r="Z194" s="112"/>
      <c r="AA194" s="112"/>
      <c r="AB194" s="112"/>
      <c r="AC194" s="112"/>
      <c r="AD194" s="112"/>
      <c r="AE194" s="112"/>
      <c r="AF194" s="112"/>
      <c r="AG194" s="112"/>
      <c r="AH194" s="112"/>
      <c r="AI194" s="112"/>
      <c r="AJ194" s="112"/>
      <c r="AK194" s="112"/>
      <c r="AL194" s="112"/>
      <c r="AM194" s="112"/>
      <c r="AN194" s="112"/>
      <c r="AO194" s="112"/>
      <c r="AP194" s="112"/>
      <c r="AQ194" s="112"/>
      <c r="AR194" s="31"/>
      <c r="AS194" s="25"/>
      <c r="AT194" s="25"/>
      <c r="AU194" s="25"/>
      <c r="AV194" s="38"/>
      <c r="AW194" s="31"/>
      <c r="AX194" s="31"/>
    </row>
    <row r="195" spans="1:50" ht="30" hidden="1" customHeight="1" x14ac:dyDescent="0.35">
      <c r="A195" s="15"/>
      <c r="B195" s="31"/>
      <c r="C195" s="99"/>
      <c r="D195" s="25"/>
      <c r="E195" s="25"/>
      <c r="F195" s="31"/>
      <c r="G195" s="112"/>
      <c r="H195" s="112"/>
      <c r="I195" s="112"/>
      <c r="J195" s="112"/>
      <c r="K195" s="112"/>
      <c r="L195" s="112"/>
      <c r="M195" s="112"/>
      <c r="N195" s="112"/>
      <c r="O195" s="112"/>
      <c r="P195" s="112"/>
      <c r="Q195" s="112"/>
      <c r="R195" s="112"/>
      <c r="S195" s="112"/>
      <c r="T195" s="112"/>
      <c r="U195" s="112"/>
      <c r="V195" s="112"/>
      <c r="W195" s="112"/>
      <c r="X195" s="112"/>
      <c r="Y195" s="112"/>
      <c r="Z195" s="112"/>
      <c r="AA195" s="112"/>
      <c r="AB195" s="112"/>
      <c r="AC195" s="112"/>
      <c r="AD195" s="112"/>
      <c r="AE195" s="112"/>
      <c r="AF195" s="112"/>
      <c r="AG195" s="112"/>
      <c r="AH195" s="112"/>
      <c r="AI195" s="112"/>
      <c r="AJ195" s="112"/>
      <c r="AK195" s="112"/>
      <c r="AL195" s="112"/>
      <c r="AM195" s="112"/>
      <c r="AN195" s="112"/>
      <c r="AO195" s="112"/>
      <c r="AP195" s="112"/>
      <c r="AQ195" s="112"/>
      <c r="AR195" s="31"/>
      <c r="AS195" s="25"/>
      <c r="AT195" s="25"/>
      <c r="AU195" s="25"/>
      <c r="AV195" s="38"/>
      <c r="AW195" s="31"/>
      <c r="AX195" s="31"/>
    </row>
    <row r="196" spans="1:50" ht="30" hidden="1" customHeight="1" x14ac:dyDescent="0.35">
      <c r="A196" s="15"/>
      <c r="B196" s="31"/>
      <c r="C196" s="99"/>
      <c r="D196" s="25"/>
      <c r="E196" s="25"/>
      <c r="F196" s="31"/>
      <c r="G196" s="112"/>
      <c r="H196" s="112"/>
      <c r="I196" s="112"/>
      <c r="J196" s="112"/>
      <c r="K196" s="112"/>
      <c r="L196" s="112"/>
      <c r="M196" s="112"/>
      <c r="N196" s="112"/>
      <c r="O196" s="112"/>
      <c r="P196" s="112"/>
      <c r="Q196" s="112"/>
      <c r="R196" s="112"/>
      <c r="S196" s="112"/>
      <c r="T196" s="112"/>
      <c r="U196" s="112"/>
      <c r="V196" s="112"/>
      <c r="W196" s="112"/>
      <c r="X196" s="112"/>
      <c r="Y196" s="112"/>
      <c r="Z196" s="112"/>
      <c r="AA196" s="112"/>
      <c r="AB196" s="112"/>
      <c r="AC196" s="112"/>
      <c r="AD196" s="112"/>
      <c r="AE196" s="112"/>
      <c r="AF196" s="112"/>
      <c r="AG196" s="112"/>
      <c r="AH196" s="112"/>
      <c r="AI196" s="112"/>
      <c r="AJ196" s="112"/>
      <c r="AK196" s="112"/>
      <c r="AL196" s="112"/>
      <c r="AM196" s="112"/>
      <c r="AN196" s="112"/>
      <c r="AO196" s="112"/>
      <c r="AP196" s="112"/>
      <c r="AQ196" s="112"/>
      <c r="AR196" s="31"/>
      <c r="AS196" s="25"/>
      <c r="AT196" s="25"/>
      <c r="AU196" s="25"/>
      <c r="AV196" s="38"/>
      <c r="AW196" s="31"/>
      <c r="AX196" s="31"/>
    </row>
    <row r="197" spans="1:50" ht="30" hidden="1" customHeight="1" x14ac:dyDescent="0.35">
      <c r="A197" s="15"/>
      <c r="B197" s="31"/>
      <c r="C197" s="99"/>
      <c r="D197" s="25"/>
      <c r="E197" s="25"/>
      <c r="F197" s="31"/>
      <c r="G197" s="112"/>
      <c r="H197" s="112"/>
      <c r="I197" s="112"/>
      <c r="J197" s="112"/>
      <c r="K197" s="112"/>
      <c r="L197" s="112"/>
      <c r="M197" s="112"/>
      <c r="N197" s="112"/>
      <c r="O197" s="112"/>
      <c r="P197" s="112"/>
      <c r="Q197" s="112"/>
      <c r="R197" s="112"/>
      <c r="S197" s="112"/>
      <c r="T197" s="112"/>
      <c r="U197" s="112"/>
      <c r="V197" s="112"/>
      <c r="W197" s="112"/>
      <c r="X197" s="112"/>
      <c r="Y197" s="112"/>
      <c r="Z197" s="112"/>
      <c r="AA197" s="112"/>
      <c r="AB197" s="112"/>
      <c r="AC197" s="112"/>
      <c r="AD197" s="112"/>
      <c r="AE197" s="112"/>
      <c r="AF197" s="112"/>
      <c r="AG197" s="112"/>
      <c r="AH197" s="112"/>
      <c r="AI197" s="112"/>
      <c r="AJ197" s="112"/>
      <c r="AK197" s="112"/>
      <c r="AL197" s="112"/>
      <c r="AM197" s="112"/>
      <c r="AN197" s="112"/>
      <c r="AO197" s="112"/>
      <c r="AP197" s="112"/>
      <c r="AQ197" s="112"/>
      <c r="AR197" s="31"/>
      <c r="AS197" s="25"/>
      <c r="AT197" s="25"/>
      <c r="AU197" s="25"/>
      <c r="AV197" s="38"/>
      <c r="AW197" s="31"/>
      <c r="AX197" s="31"/>
    </row>
    <row r="198" spans="1:50" ht="30" hidden="1" customHeight="1" x14ac:dyDescent="0.35">
      <c r="A198" s="15"/>
      <c r="B198" s="31"/>
      <c r="C198" s="99"/>
      <c r="D198" s="25"/>
      <c r="E198" s="25"/>
      <c r="F198" s="31"/>
      <c r="G198" s="112"/>
      <c r="H198" s="112"/>
      <c r="I198" s="112"/>
      <c r="J198" s="112"/>
      <c r="K198" s="112"/>
      <c r="L198" s="112"/>
      <c r="M198" s="112"/>
      <c r="N198" s="112"/>
      <c r="O198" s="112"/>
      <c r="P198" s="112"/>
      <c r="Q198" s="112"/>
      <c r="R198" s="112"/>
      <c r="S198" s="112"/>
      <c r="T198" s="112"/>
      <c r="U198" s="112"/>
      <c r="V198" s="112"/>
      <c r="W198" s="112"/>
      <c r="X198" s="112"/>
      <c r="Y198" s="112"/>
      <c r="Z198" s="112"/>
      <c r="AA198" s="112"/>
      <c r="AB198" s="112"/>
      <c r="AC198" s="112"/>
      <c r="AD198" s="112"/>
      <c r="AE198" s="112"/>
      <c r="AF198" s="112"/>
      <c r="AG198" s="112"/>
      <c r="AH198" s="112"/>
      <c r="AI198" s="112"/>
      <c r="AJ198" s="112"/>
      <c r="AK198" s="112"/>
      <c r="AL198" s="112"/>
      <c r="AM198" s="112"/>
      <c r="AN198" s="112"/>
      <c r="AO198" s="112"/>
      <c r="AP198" s="112"/>
      <c r="AQ198" s="112"/>
      <c r="AR198" s="31"/>
      <c r="AS198" s="25"/>
      <c r="AT198" s="25"/>
      <c r="AU198" s="25"/>
      <c r="AV198" s="38"/>
      <c r="AW198" s="31"/>
      <c r="AX198" s="31"/>
    </row>
    <row r="199" spans="1:50" ht="30" hidden="1" customHeight="1" x14ac:dyDescent="0.35">
      <c r="A199" s="15"/>
      <c r="B199" s="31"/>
      <c r="C199" s="99"/>
      <c r="D199" s="25"/>
      <c r="E199" s="25"/>
      <c r="F199" s="31"/>
      <c r="G199" s="112"/>
      <c r="H199" s="112"/>
      <c r="I199" s="112"/>
      <c r="J199" s="112"/>
      <c r="K199" s="112"/>
      <c r="L199" s="112"/>
      <c r="M199" s="112"/>
      <c r="N199" s="112"/>
      <c r="O199" s="112"/>
      <c r="P199" s="112"/>
      <c r="Q199" s="112"/>
      <c r="R199" s="112"/>
      <c r="S199" s="112"/>
      <c r="T199" s="112"/>
      <c r="U199" s="112"/>
      <c r="V199" s="112"/>
      <c r="W199" s="112"/>
      <c r="X199" s="112"/>
      <c r="Y199" s="112"/>
      <c r="Z199" s="112"/>
      <c r="AA199" s="112"/>
      <c r="AB199" s="112"/>
      <c r="AC199" s="112"/>
      <c r="AD199" s="112"/>
      <c r="AE199" s="112"/>
      <c r="AF199" s="112"/>
      <c r="AG199" s="112"/>
      <c r="AH199" s="112"/>
      <c r="AI199" s="112"/>
      <c r="AJ199" s="112"/>
      <c r="AK199" s="112"/>
      <c r="AL199" s="112"/>
      <c r="AM199" s="112"/>
      <c r="AN199" s="112"/>
      <c r="AO199" s="112"/>
      <c r="AP199" s="112"/>
      <c r="AQ199" s="112"/>
      <c r="AR199" s="31"/>
      <c r="AS199" s="25"/>
      <c r="AT199" s="25"/>
      <c r="AU199" s="25"/>
      <c r="AV199" s="38"/>
      <c r="AW199" s="31"/>
      <c r="AX199" s="31"/>
    </row>
    <row r="200" spans="1:50" ht="30" hidden="1" customHeight="1" x14ac:dyDescent="0.35">
      <c r="A200" s="15"/>
      <c r="B200" s="31"/>
      <c r="C200" s="99"/>
      <c r="D200" s="25"/>
      <c r="E200" s="25"/>
      <c r="F200" s="31"/>
      <c r="G200" s="112"/>
      <c r="H200" s="112"/>
      <c r="I200" s="112"/>
      <c r="J200" s="112"/>
      <c r="K200" s="112"/>
      <c r="L200" s="112"/>
      <c r="M200" s="112"/>
      <c r="N200" s="112"/>
      <c r="O200" s="112"/>
      <c r="P200" s="112"/>
      <c r="Q200" s="112"/>
      <c r="R200" s="112"/>
      <c r="S200" s="112"/>
      <c r="T200" s="112"/>
      <c r="U200" s="112"/>
      <c r="V200" s="112"/>
      <c r="W200" s="112"/>
      <c r="X200" s="112"/>
      <c r="Y200" s="112"/>
      <c r="Z200" s="112"/>
      <c r="AA200" s="112"/>
      <c r="AB200" s="112"/>
      <c r="AC200" s="112"/>
      <c r="AD200" s="112"/>
      <c r="AE200" s="112"/>
      <c r="AF200" s="112"/>
      <c r="AG200" s="112"/>
      <c r="AH200" s="112"/>
      <c r="AI200" s="112"/>
      <c r="AJ200" s="112"/>
      <c r="AK200" s="112"/>
      <c r="AL200" s="112"/>
      <c r="AM200" s="112"/>
      <c r="AN200" s="112"/>
      <c r="AO200" s="112"/>
      <c r="AP200" s="112"/>
      <c r="AQ200" s="112"/>
      <c r="AR200" s="31"/>
      <c r="AS200" s="25"/>
      <c r="AT200" s="25"/>
      <c r="AU200" s="25"/>
      <c r="AV200" s="38"/>
      <c r="AW200" s="31"/>
      <c r="AX200" s="31"/>
    </row>
    <row r="201" spans="1:50" ht="30" hidden="1" customHeight="1" x14ac:dyDescent="0.35">
      <c r="A201" s="15"/>
      <c r="B201" s="31"/>
      <c r="C201" s="99"/>
      <c r="D201" s="25"/>
      <c r="E201" s="25"/>
      <c r="F201" s="31"/>
      <c r="G201" s="112"/>
      <c r="H201" s="112"/>
      <c r="I201" s="112"/>
      <c r="J201" s="112"/>
      <c r="K201" s="112"/>
      <c r="L201" s="112"/>
      <c r="M201" s="112"/>
      <c r="N201" s="112"/>
      <c r="O201" s="112"/>
      <c r="P201" s="112"/>
      <c r="Q201" s="112"/>
      <c r="R201" s="112"/>
      <c r="S201" s="112"/>
      <c r="T201" s="112"/>
      <c r="U201" s="112"/>
      <c r="V201" s="112"/>
      <c r="W201" s="112"/>
      <c r="X201" s="112"/>
      <c r="Y201" s="112"/>
      <c r="Z201" s="112"/>
      <c r="AA201" s="112"/>
      <c r="AB201" s="112"/>
      <c r="AC201" s="112"/>
      <c r="AD201" s="112"/>
      <c r="AE201" s="112"/>
      <c r="AF201" s="112"/>
      <c r="AG201" s="112"/>
      <c r="AH201" s="112"/>
      <c r="AI201" s="112"/>
      <c r="AJ201" s="112"/>
      <c r="AK201" s="112"/>
      <c r="AL201" s="112"/>
      <c r="AM201" s="112"/>
      <c r="AN201" s="112"/>
      <c r="AO201" s="112"/>
      <c r="AP201" s="112"/>
      <c r="AQ201" s="112"/>
      <c r="AR201" s="31"/>
      <c r="AS201" s="25"/>
      <c r="AT201" s="25"/>
      <c r="AU201" s="25"/>
      <c r="AV201" s="38"/>
      <c r="AW201" s="31"/>
      <c r="AX201" s="31"/>
    </row>
    <row r="202" spans="1:50" ht="30" hidden="1" customHeight="1" x14ac:dyDescent="0.35">
      <c r="A202" s="15"/>
      <c r="B202" s="31"/>
      <c r="C202" s="99"/>
      <c r="D202" s="25"/>
      <c r="E202" s="25"/>
      <c r="F202" s="31"/>
      <c r="G202" s="112"/>
      <c r="H202" s="112"/>
      <c r="I202" s="112"/>
      <c r="J202" s="112"/>
      <c r="K202" s="112"/>
      <c r="L202" s="112"/>
      <c r="M202" s="112"/>
      <c r="N202" s="112"/>
      <c r="O202" s="112"/>
      <c r="P202" s="112"/>
      <c r="Q202" s="112"/>
      <c r="R202" s="112"/>
      <c r="S202" s="112"/>
      <c r="T202" s="112"/>
      <c r="U202" s="112"/>
      <c r="V202" s="112"/>
      <c r="W202" s="112"/>
      <c r="X202" s="112"/>
      <c r="Y202" s="112"/>
      <c r="Z202" s="112"/>
      <c r="AA202" s="112"/>
      <c r="AB202" s="112"/>
      <c r="AC202" s="112"/>
      <c r="AD202" s="112"/>
      <c r="AE202" s="112"/>
      <c r="AF202" s="112"/>
      <c r="AG202" s="112"/>
      <c r="AH202" s="112"/>
      <c r="AI202" s="112"/>
      <c r="AJ202" s="112"/>
      <c r="AK202" s="112"/>
      <c r="AL202" s="112"/>
      <c r="AM202" s="112"/>
      <c r="AN202" s="112"/>
      <c r="AO202" s="112"/>
      <c r="AP202" s="112"/>
      <c r="AQ202" s="112"/>
      <c r="AR202" s="31"/>
      <c r="AS202" s="25"/>
      <c r="AT202" s="25"/>
      <c r="AU202" s="25"/>
      <c r="AV202" s="38"/>
      <c r="AW202" s="31"/>
      <c r="AX202" s="31"/>
    </row>
    <row r="203" spans="1:50" ht="30" hidden="1" customHeight="1" x14ac:dyDescent="0.35">
      <c r="A203" s="15"/>
      <c r="B203" s="31"/>
      <c r="C203" s="99"/>
      <c r="D203" s="25"/>
      <c r="E203" s="25"/>
      <c r="F203" s="31"/>
      <c r="G203" s="112"/>
      <c r="H203" s="112"/>
      <c r="I203" s="112"/>
      <c r="J203" s="112"/>
      <c r="K203" s="112"/>
      <c r="L203" s="112"/>
      <c r="M203" s="112"/>
      <c r="N203" s="112"/>
      <c r="O203" s="112"/>
      <c r="P203" s="112"/>
      <c r="Q203" s="112"/>
      <c r="R203" s="112"/>
      <c r="S203" s="112"/>
      <c r="T203" s="112"/>
      <c r="U203" s="112"/>
      <c r="V203" s="112"/>
      <c r="W203" s="112"/>
      <c r="X203" s="112"/>
      <c r="Y203" s="112"/>
      <c r="Z203" s="112"/>
      <c r="AA203" s="112"/>
      <c r="AB203" s="112"/>
      <c r="AC203" s="112"/>
      <c r="AD203" s="112"/>
      <c r="AE203" s="112"/>
      <c r="AF203" s="112"/>
      <c r="AG203" s="112"/>
      <c r="AH203" s="112"/>
      <c r="AI203" s="112"/>
      <c r="AJ203" s="112"/>
      <c r="AK203" s="112"/>
      <c r="AL203" s="112"/>
      <c r="AM203" s="112"/>
      <c r="AN203" s="112"/>
      <c r="AO203" s="112"/>
      <c r="AP203" s="112"/>
      <c r="AQ203" s="112"/>
      <c r="AR203" s="31"/>
      <c r="AS203" s="25"/>
      <c r="AT203" s="25"/>
      <c r="AU203" s="25"/>
      <c r="AV203" s="38"/>
      <c r="AW203" s="31"/>
      <c r="AX203" s="31"/>
    </row>
    <row r="204" spans="1:50" ht="30" hidden="1" customHeight="1" x14ac:dyDescent="0.35">
      <c r="A204" s="15"/>
      <c r="B204" s="31"/>
      <c r="C204" s="99"/>
      <c r="D204" s="25"/>
      <c r="E204" s="25"/>
      <c r="F204" s="31"/>
      <c r="G204" s="112"/>
      <c r="H204" s="112"/>
      <c r="I204" s="112"/>
      <c r="J204" s="112"/>
      <c r="K204" s="112"/>
      <c r="L204" s="112"/>
      <c r="M204" s="112"/>
      <c r="N204" s="112"/>
      <c r="O204" s="112"/>
      <c r="P204" s="112"/>
      <c r="Q204" s="112"/>
      <c r="R204" s="112"/>
      <c r="S204" s="112"/>
      <c r="T204" s="112"/>
      <c r="U204" s="112"/>
      <c r="V204" s="112"/>
      <c r="W204" s="112"/>
      <c r="X204" s="112"/>
      <c r="Y204" s="112"/>
      <c r="Z204" s="112"/>
      <c r="AA204" s="112"/>
      <c r="AB204" s="112"/>
      <c r="AC204" s="112"/>
      <c r="AD204" s="112"/>
      <c r="AE204" s="112"/>
      <c r="AF204" s="112"/>
      <c r="AG204" s="112"/>
      <c r="AH204" s="112"/>
      <c r="AI204" s="112"/>
      <c r="AJ204" s="112"/>
      <c r="AK204" s="112"/>
      <c r="AL204" s="112"/>
      <c r="AM204" s="112"/>
      <c r="AN204" s="112"/>
      <c r="AO204" s="112"/>
      <c r="AP204" s="112"/>
      <c r="AQ204" s="112"/>
      <c r="AR204" s="31"/>
      <c r="AS204" s="25"/>
      <c r="AT204" s="25"/>
      <c r="AU204" s="25"/>
      <c r="AV204" s="38"/>
      <c r="AW204" s="31"/>
      <c r="AX204" s="31"/>
    </row>
    <row r="205" spans="1:50" ht="30" hidden="1" customHeight="1" x14ac:dyDescent="0.35">
      <c r="A205" s="15"/>
      <c r="B205" s="31"/>
      <c r="C205" s="99"/>
      <c r="D205" s="25"/>
      <c r="E205" s="25"/>
      <c r="F205" s="31"/>
      <c r="G205" s="112"/>
      <c r="H205" s="112"/>
      <c r="I205" s="112"/>
      <c r="J205" s="112"/>
      <c r="K205" s="112"/>
      <c r="L205" s="112"/>
      <c r="M205" s="112"/>
      <c r="N205" s="112"/>
      <c r="O205" s="112"/>
      <c r="P205" s="112"/>
      <c r="Q205" s="112"/>
      <c r="R205" s="112"/>
      <c r="S205" s="112"/>
      <c r="T205" s="112"/>
      <c r="U205" s="112"/>
      <c r="V205" s="112"/>
      <c r="W205" s="112"/>
      <c r="X205" s="112"/>
      <c r="Y205" s="112"/>
      <c r="Z205" s="112"/>
      <c r="AA205" s="112"/>
      <c r="AB205" s="112"/>
      <c r="AC205" s="112"/>
      <c r="AD205" s="112"/>
      <c r="AE205" s="112"/>
      <c r="AF205" s="112"/>
      <c r="AG205" s="112"/>
      <c r="AH205" s="112"/>
      <c r="AI205" s="112"/>
      <c r="AJ205" s="112"/>
      <c r="AK205" s="112"/>
      <c r="AL205" s="112"/>
      <c r="AM205" s="112"/>
      <c r="AN205" s="112"/>
      <c r="AO205" s="112"/>
      <c r="AP205" s="112"/>
      <c r="AQ205" s="112"/>
      <c r="AR205" s="31"/>
      <c r="AS205" s="25"/>
      <c r="AT205" s="25"/>
      <c r="AU205" s="25"/>
      <c r="AV205" s="38"/>
      <c r="AW205" s="31"/>
      <c r="AX205" s="31"/>
    </row>
    <row r="206" spans="1:50" ht="30" hidden="1" customHeight="1" x14ac:dyDescent="0.35">
      <c r="A206" s="15"/>
      <c r="B206" s="31"/>
      <c r="C206" s="99"/>
      <c r="D206" s="25"/>
      <c r="E206" s="25"/>
      <c r="F206" s="31"/>
      <c r="G206" s="112"/>
      <c r="H206" s="112"/>
      <c r="I206" s="112"/>
      <c r="J206" s="112"/>
      <c r="K206" s="112"/>
      <c r="L206" s="112"/>
      <c r="M206" s="112"/>
      <c r="N206" s="112"/>
      <c r="O206" s="112"/>
      <c r="P206" s="112"/>
      <c r="Q206" s="112"/>
      <c r="R206" s="112"/>
      <c r="S206" s="112"/>
      <c r="T206" s="112"/>
      <c r="U206" s="112"/>
      <c r="V206" s="112"/>
      <c r="W206" s="112"/>
      <c r="X206" s="112"/>
      <c r="Y206" s="112"/>
      <c r="Z206" s="112"/>
      <c r="AA206" s="112"/>
      <c r="AB206" s="112"/>
      <c r="AC206" s="112"/>
      <c r="AD206" s="112"/>
      <c r="AE206" s="112"/>
      <c r="AF206" s="112"/>
      <c r="AG206" s="112"/>
      <c r="AH206" s="112"/>
      <c r="AI206" s="112"/>
      <c r="AJ206" s="112"/>
      <c r="AK206" s="112"/>
      <c r="AL206" s="112"/>
      <c r="AM206" s="112"/>
      <c r="AN206" s="112"/>
      <c r="AO206" s="112"/>
      <c r="AP206" s="112"/>
      <c r="AQ206" s="112"/>
      <c r="AR206" s="31"/>
      <c r="AS206" s="25"/>
      <c r="AT206" s="25"/>
      <c r="AU206" s="25"/>
      <c r="AV206" s="38"/>
      <c r="AW206" s="31"/>
      <c r="AX206" s="31"/>
    </row>
    <row r="207" spans="1:50" ht="30" hidden="1" customHeight="1" x14ac:dyDescent="0.35">
      <c r="A207" s="15"/>
      <c r="B207" s="31"/>
      <c r="C207" s="99"/>
      <c r="D207" s="25"/>
      <c r="E207" s="25"/>
      <c r="F207" s="31"/>
      <c r="G207" s="112"/>
      <c r="H207" s="112"/>
      <c r="I207" s="112"/>
      <c r="J207" s="112"/>
      <c r="K207" s="112"/>
      <c r="L207" s="112"/>
      <c r="M207" s="112"/>
      <c r="N207" s="112"/>
      <c r="O207" s="112"/>
      <c r="P207" s="112"/>
      <c r="Q207" s="112"/>
      <c r="R207" s="112"/>
      <c r="S207" s="112"/>
      <c r="T207" s="112"/>
      <c r="U207" s="112"/>
      <c r="V207" s="112"/>
      <c r="W207" s="112"/>
      <c r="X207" s="112"/>
      <c r="Y207" s="112"/>
      <c r="Z207" s="112"/>
      <c r="AA207" s="112"/>
      <c r="AB207" s="112"/>
      <c r="AC207" s="112"/>
      <c r="AD207" s="112"/>
      <c r="AE207" s="112"/>
      <c r="AF207" s="112"/>
      <c r="AG207" s="112"/>
      <c r="AH207" s="112"/>
      <c r="AI207" s="112"/>
      <c r="AJ207" s="112"/>
      <c r="AK207" s="112"/>
      <c r="AL207" s="112"/>
      <c r="AM207" s="112"/>
      <c r="AN207" s="112"/>
      <c r="AO207" s="112"/>
      <c r="AP207" s="112"/>
      <c r="AQ207" s="112"/>
      <c r="AR207" s="31"/>
      <c r="AS207" s="25"/>
      <c r="AT207" s="25"/>
      <c r="AU207" s="25"/>
      <c r="AV207" s="38"/>
      <c r="AW207" s="31"/>
      <c r="AX207" s="31"/>
    </row>
    <row r="208" spans="1:50" ht="30" hidden="1" customHeight="1" x14ac:dyDescent="0.35">
      <c r="A208" s="15"/>
      <c r="B208" s="31"/>
      <c r="C208" s="99"/>
      <c r="D208" s="25"/>
      <c r="E208" s="25"/>
      <c r="F208" s="31"/>
      <c r="G208" s="112"/>
      <c r="H208" s="112"/>
      <c r="I208" s="112"/>
      <c r="J208" s="112"/>
      <c r="K208" s="112"/>
      <c r="L208" s="112"/>
      <c r="M208" s="112"/>
      <c r="N208" s="112"/>
      <c r="O208" s="112"/>
      <c r="P208" s="112"/>
      <c r="Q208" s="112"/>
      <c r="R208" s="112"/>
      <c r="S208" s="112"/>
      <c r="T208" s="112"/>
      <c r="U208" s="112"/>
      <c r="V208" s="112"/>
      <c r="W208" s="112"/>
      <c r="X208" s="112"/>
      <c r="Y208" s="112"/>
      <c r="Z208" s="112"/>
      <c r="AA208" s="112"/>
      <c r="AB208" s="112"/>
      <c r="AC208" s="112"/>
      <c r="AD208" s="112"/>
      <c r="AE208" s="112"/>
      <c r="AF208" s="112"/>
      <c r="AG208" s="112"/>
      <c r="AH208" s="112"/>
      <c r="AI208" s="112"/>
      <c r="AJ208" s="112"/>
      <c r="AK208" s="112"/>
      <c r="AL208" s="112"/>
      <c r="AM208" s="112"/>
      <c r="AN208" s="112"/>
      <c r="AO208" s="112"/>
      <c r="AP208" s="112"/>
      <c r="AQ208" s="112"/>
      <c r="AR208" s="31"/>
      <c r="AS208" s="25"/>
      <c r="AT208" s="25"/>
      <c r="AU208" s="25"/>
      <c r="AV208" s="38"/>
      <c r="AW208" s="31"/>
      <c r="AX208" s="31"/>
    </row>
    <row r="209" spans="1:50" ht="30" hidden="1" customHeight="1" x14ac:dyDescent="0.35">
      <c r="A209" s="15"/>
      <c r="B209" s="31"/>
      <c r="C209" s="99"/>
      <c r="D209" s="25"/>
      <c r="E209" s="25"/>
      <c r="F209" s="31"/>
      <c r="G209" s="112"/>
      <c r="H209" s="112"/>
      <c r="I209" s="112"/>
      <c r="J209" s="112"/>
      <c r="K209" s="112"/>
      <c r="L209" s="112"/>
      <c r="M209" s="112"/>
      <c r="N209" s="112"/>
      <c r="O209" s="112"/>
      <c r="P209" s="112"/>
      <c r="Q209" s="112"/>
      <c r="R209" s="112"/>
      <c r="S209" s="112"/>
      <c r="T209" s="112"/>
      <c r="U209" s="112"/>
      <c r="V209" s="112"/>
      <c r="W209" s="112"/>
      <c r="X209" s="112"/>
      <c r="Y209" s="112"/>
      <c r="Z209" s="112"/>
      <c r="AA209" s="112"/>
      <c r="AB209" s="112"/>
      <c r="AC209" s="112"/>
      <c r="AD209" s="112"/>
      <c r="AE209" s="112"/>
      <c r="AF209" s="112"/>
      <c r="AG209" s="112"/>
      <c r="AH209" s="112"/>
      <c r="AI209" s="112"/>
      <c r="AJ209" s="112"/>
      <c r="AK209" s="112"/>
      <c r="AL209" s="112"/>
      <c r="AM209" s="112"/>
      <c r="AN209" s="112"/>
      <c r="AO209" s="112"/>
      <c r="AP209" s="112"/>
      <c r="AQ209" s="112"/>
      <c r="AR209" s="31"/>
      <c r="AS209" s="25"/>
      <c r="AT209" s="25"/>
      <c r="AU209" s="25"/>
      <c r="AV209" s="38"/>
      <c r="AW209" s="31"/>
      <c r="AX209" s="31"/>
    </row>
    <row r="210" spans="1:50" ht="30" hidden="1" customHeight="1" x14ac:dyDescent="0.35">
      <c r="A210" s="15"/>
      <c r="B210" s="31"/>
      <c r="C210" s="99"/>
      <c r="D210" s="25"/>
      <c r="E210" s="25"/>
      <c r="F210" s="31"/>
      <c r="G210" s="112"/>
      <c r="H210" s="112"/>
      <c r="I210" s="112"/>
      <c r="J210" s="112"/>
      <c r="K210" s="112"/>
      <c r="L210" s="112"/>
      <c r="M210" s="112"/>
      <c r="N210" s="112"/>
      <c r="O210" s="112"/>
      <c r="P210" s="112"/>
      <c r="Q210" s="112"/>
      <c r="R210" s="112"/>
      <c r="S210" s="112"/>
      <c r="T210" s="112"/>
      <c r="U210" s="112"/>
      <c r="V210" s="112"/>
      <c r="W210" s="112"/>
      <c r="X210" s="112"/>
      <c r="Y210" s="112"/>
      <c r="Z210" s="112"/>
      <c r="AA210" s="112"/>
      <c r="AB210" s="112"/>
      <c r="AC210" s="112"/>
      <c r="AD210" s="112"/>
      <c r="AE210" s="112"/>
      <c r="AF210" s="112"/>
      <c r="AG210" s="112"/>
      <c r="AH210" s="112"/>
      <c r="AI210" s="112"/>
      <c r="AJ210" s="112"/>
      <c r="AK210" s="112"/>
      <c r="AL210" s="112"/>
      <c r="AM210" s="112"/>
      <c r="AN210" s="112"/>
      <c r="AO210" s="112"/>
      <c r="AP210" s="112"/>
      <c r="AQ210" s="112"/>
      <c r="AR210" s="31"/>
      <c r="AS210" s="25"/>
      <c r="AT210" s="25"/>
      <c r="AU210" s="25"/>
      <c r="AV210" s="38"/>
      <c r="AW210" s="31"/>
      <c r="AX210" s="31"/>
    </row>
    <row r="211" spans="1:50" ht="30" hidden="1" customHeight="1" x14ac:dyDescent="0.35">
      <c r="A211" s="15"/>
      <c r="B211" s="31"/>
      <c r="C211" s="99"/>
      <c r="D211" s="25"/>
      <c r="E211" s="25"/>
      <c r="F211" s="31"/>
      <c r="G211" s="112"/>
      <c r="H211" s="112"/>
      <c r="I211" s="112"/>
      <c r="J211" s="112"/>
      <c r="K211" s="112"/>
      <c r="L211" s="112"/>
      <c r="M211" s="112"/>
      <c r="N211" s="112"/>
      <c r="O211" s="112"/>
      <c r="P211" s="112"/>
      <c r="Q211" s="112"/>
      <c r="R211" s="112"/>
      <c r="S211" s="112"/>
      <c r="T211" s="112"/>
      <c r="U211" s="112"/>
      <c r="V211" s="112"/>
      <c r="W211" s="112"/>
      <c r="X211" s="112"/>
      <c r="Y211" s="112"/>
      <c r="Z211" s="112"/>
      <c r="AA211" s="112"/>
      <c r="AB211" s="112"/>
      <c r="AC211" s="112"/>
      <c r="AD211" s="112"/>
      <c r="AE211" s="112"/>
      <c r="AF211" s="112"/>
      <c r="AG211" s="112"/>
      <c r="AH211" s="112"/>
      <c r="AI211" s="112"/>
      <c r="AJ211" s="112"/>
      <c r="AK211" s="112"/>
      <c r="AL211" s="112"/>
      <c r="AM211" s="112"/>
      <c r="AN211" s="112"/>
      <c r="AO211" s="112"/>
      <c r="AP211" s="112"/>
      <c r="AQ211" s="112"/>
      <c r="AR211" s="31"/>
      <c r="AS211" s="25"/>
      <c r="AT211" s="25"/>
      <c r="AU211" s="25"/>
      <c r="AV211" s="38"/>
      <c r="AW211" s="31"/>
      <c r="AX211" s="31"/>
    </row>
    <row r="212" spans="1:50" ht="30" hidden="1" customHeight="1" x14ac:dyDescent="0.35">
      <c r="A212" s="15"/>
      <c r="B212" s="31"/>
      <c r="C212" s="99"/>
      <c r="D212" s="25"/>
      <c r="E212" s="25"/>
      <c r="F212" s="31"/>
      <c r="G212" s="112"/>
      <c r="H212" s="112"/>
      <c r="I212" s="112"/>
      <c r="J212" s="112"/>
      <c r="K212" s="112"/>
      <c r="L212" s="112"/>
      <c r="M212" s="112"/>
      <c r="N212" s="112"/>
      <c r="O212" s="112"/>
      <c r="P212" s="112"/>
      <c r="Q212" s="112"/>
      <c r="R212" s="112"/>
      <c r="S212" s="112"/>
      <c r="T212" s="112"/>
      <c r="U212" s="112"/>
      <c r="V212" s="112"/>
      <c r="W212" s="112"/>
      <c r="X212" s="112"/>
      <c r="Y212" s="112"/>
      <c r="Z212" s="112"/>
      <c r="AA212" s="112"/>
      <c r="AB212" s="112"/>
      <c r="AC212" s="112"/>
      <c r="AD212" s="112"/>
      <c r="AE212" s="112"/>
      <c r="AF212" s="112"/>
      <c r="AG212" s="112"/>
      <c r="AH212" s="112"/>
      <c r="AI212" s="112"/>
      <c r="AJ212" s="112"/>
      <c r="AK212" s="112"/>
      <c r="AL212" s="112"/>
      <c r="AM212" s="112"/>
      <c r="AN212" s="112"/>
      <c r="AO212" s="112"/>
      <c r="AP212" s="112"/>
      <c r="AQ212" s="112"/>
      <c r="AR212" s="31"/>
      <c r="AS212" s="25"/>
      <c r="AT212" s="25"/>
      <c r="AU212" s="25"/>
      <c r="AV212" s="38"/>
      <c r="AW212" s="31"/>
      <c r="AX212" s="31"/>
    </row>
    <row r="213" spans="1:50" ht="30" hidden="1" customHeight="1" x14ac:dyDescent="0.35">
      <c r="A213" s="15"/>
      <c r="B213" s="31"/>
      <c r="C213" s="99"/>
      <c r="D213" s="25"/>
      <c r="E213" s="25"/>
      <c r="F213" s="31"/>
      <c r="G213" s="112"/>
      <c r="H213" s="112"/>
      <c r="I213" s="112"/>
      <c r="J213" s="112"/>
      <c r="K213" s="112"/>
      <c r="L213" s="112"/>
      <c r="M213" s="112"/>
      <c r="N213" s="112"/>
      <c r="O213" s="112"/>
      <c r="P213" s="112"/>
      <c r="Q213" s="112"/>
      <c r="R213" s="112"/>
      <c r="S213" s="112"/>
      <c r="T213" s="112"/>
      <c r="U213" s="112"/>
      <c r="V213" s="112"/>
      <c r="W213" s="112"/>
      <c r="X213" s="112"/>
      <c r="Y213" s="112"/>
      <c r="Z213" s="112"/>
      <c r="AA213" s="112"/>
      <c r="AB213" s="112"/>
      <c r="AC213" s="112"/>
      <c r="AD213" s="112"/>
      <c r="AE213" s="112"/>
      <c r="AF213" s="112"/>
      <c r="AG213" s="112"/>
      <c r="AH213" s="112"/>
      <c r="AI213" s="112"/>
      <c r="AJ213" s="112"/>
      <c r="AK213" s="112"/>
      <c r="AL213" s="112"/>
      <c r="AM213" s="112"/>
      <c r="AN213" s="112"/>
      <c r="AO213" s="112"/>
      <c r="AP213" s="112"/>
      <c r="AQ213" s="112"/>
      <c r="AR213" s="31"/>
      <c r="AS213" s="25"/>
      <c r="AT213" s="25"/>
      <c r="AU213" s="25"/>
      <c r="AV213" s="38"/>
      <c r="AW213" s="31"/>
      <c r="AX213" s="31"/>
    </row>
    <row r="214" spans="1:50" ht="30" hidden="1" customHeight="1" x14ac:dyDescent="0.35">
      <c r="A214" s="15"/>
      <c r="B214" s="31"/>
      <c r="C214" s="99"/>
      <c r="D214" s="25"/>
      <c r="E214" s="25"/>
      <c r="F214" s="31"/>
      <c r="G214" s="112"/>
      <c r="H214" s="112"/>
      <c r="I214" s="112"/>
      <c r="J214" s="112"/>
      <c r="K214" s="112"/>
      <c r="L214" s="112"/>
      <c r="M214" s="112"/>
      <c r="N214" s="112"/>
      <c r="O214" s="112"/>
      <c r="P214" s="112"/>
      <c r="Q214" s="112"/>
      <c r="R214" s="112"/>
      <c r="S214" s="112"/>
      <c r="T214" s="112"/>
      <c r="U214" s="112"/>
      <c r="V214" s="112"/>
      <c r="W214" s="112"/>
      <c r="X214" s="112"/>
      <c r="Y214" s="112"/>
      <c r="Z214" s="112"/>
      <c r="AA214" s="112"/>
      <c r="AB214" s="112"/>
      <c r="AC214" s="112"/>
      <c r="AD214" s="112"/>
      <c r="AE214" s="112"/>
      <c r="AF214" s="112"/>
      <c r="AG214" s="112"/>
      <c r="AH214" s="112"/>
      <c r="AI214" s="112"/>
      <c r="AJ214" s="112"/>
      <c r="AK214" s="112"/>
      <c r="AL214" s="112"/>
      <c r="AM214" s="112"/>
      <c r="AN214" s="112"/>
      <c r="AO214" s="112"/>
      <c r="AP214" s="112"/>
      <c r="AQ214" s="112"/>
      <c r="AR214" s="31"/>
      <c r="AS214" s="25"/>
      <c r="AT214" s="25"/>
      <c r="AU214" s="25"/>
      <c r="AV214" s="38"/>
      <c r="AW214" s="31"/>
      <c r="AX214" s="31"/>
    </row>
    <row r="215" spans="1:50" ht="30" hidden="1" customHeight="1" x14ac:dyDescent="0.35">
      <c r="A215" s="15"/>
      <c r="B215" s="31"/>
      <c r="C215" s="99"/>
      <c r="D215" s="25"/>
      <c r="E215" s="25"/>
      <c r="F215" s="31"/>
      <c r="G215" s="112"/>
      <c r="H215" s="112"/>
      <c r="I215" s="112"/>
      <c r="J215" s="112"/>
      <c r="K215" s="112"/>
      <c r="L215" s="112"/>
      <c r="M215" s="112"/>
      <c r="N215" s="112"/>
      <c r="O215" s="112"/>
      <c r="P215" s="112"/>
      <c r="Q215" s="112"/>
      <c r="R215" s="112"/>
      <c r="S215" s="112"/>
      <c r="T215" s="112"/>
      <c r="U215" s="112"/>
      <c r="V215" s="112"/>
      <c r="W215" s="112"/>
      <c r="X215" s="112"/>
      <c r="Y215" s="112"/>
      <c r="Z215" s="112"/>
      <c r="AA215" s="112"/>
      <c r="AB215" s="112"/>
      <c r="AC215" s="112"/>
      <c r="AD215" s="112"/>
      <c r="AE215" s="112"/>
      <c r="AF215" s="112"/>
      <c r="AG215" s="112"/>
      <c r="AH215" s="112"/>
      <c r="AI215" s="112"/>
      <c r="AJ215" s="112"/>
      <c r="AK215" s="112"/>
      <c r="AL215" s="112"/>
      <c r="AM215" s="112"/>
      <c r="AN215" s="112"/>
      <c r="AO215" s="112"/>
      <c r="AP215" s="112"/>
      <c r="AQ215" s="112"/>
      <c r="AR215" s="31"/>
      <c r="AS215" s="25"/>
      <c r="AT215" s="25"/>
      <c r="AU215" s="25"/>
      <c r="AV215" s="38"/>
      <c r="AW215" s="31"/>
      <c r="AX215" s="31"/>
    </row>
    <row r="216" spans="1:50" ht="30" hidden="1" customHeight="1" x14ac:dyDescent="0.35">
      <c r="A216" s="15"/>
      <c r="B216" s="31"/>
      <c r="C216" s="99"/>
      <c r="D216" s="25"/>
      <c r="E216" s="25"/>
      <c r="F216" s="31"/>
      <c r="G216" s="112"/>
      <c r="H216" s="112"/>
      <c r="I216" s="112"/>
      <c r="J216" s="112"/>
      <c r="K216" s="112"/>
      <c r="L216" s="112"/>
      <c r="M216" s="112"/>
      <c r="N216" s="112"/>
      <c r="O216" s="112"/>
      <c r="P216" s="112"/>
      <c r="Q216" s="112"/>
      <c r="R216" s="112"/>
      <c r="S216" s="112"/>
      <c r="T216" s="112"/>
      <c r="U216" s="112"/>
      <c r="V216" s="112"/>
      <c r="W216" s="112"/>
      <c r="X216" s="112"/>
      <c r="Y216" s="112"/>
      <c r="Z216" s="112"/>
      <c r="AA216" s="112"/>
      <c r="AB216" s="112"/>
      <c r="AC216" s="112"/>
      <c r="AD216" s="112"/>
      <c r="AE216" s="112"/>
      <c r="AF216" s="112"/>
      <c r="AG216" s="112"/>
      <c r="AH216" s="112"/>
      <c r="AI216" s="112"/>
      <c r="AJ216" s="112"/>
      <c r="AK216" s="112"/>
      <c r="AL216" s="112"/>
      <c r="AM216" s="112"/>
      <c r="AN216" s="112"/>
      <c r="AO216" s="112"/>
      <c r="AP216" s="112"/>
      <c r="AQ216" s="112"/>
      <c r="AR216" s="31"/>
      <c r="AS216" s="25"/>
      <c r="AT216" s="25"/>
      <c r="AU216" s="25"/>
      <c r="AV216" s="38"/>
      <c r="AW216" s="31"/>
      <c r="AX216" s="31"/>
    </row>
    <row r="217" spans="1:50" ht="30" hidden="1" customHeight="1" x14ac:dyDescent="0.35">
      <c r="A217" s="15"/>
      <c r="B217" s="31"/>
      <c r="C217" s="99"/>
      <c r="D217" s="25"/>
      <c r="E217" s="25"/>
      <c r="F217" s="31"/>
      <c r="G217" s="112"/>
      <c r="H217" s="112"/>
      <c r="I217" s="112"/>
      <c r="J217" s="112"/>
      <c r="K217" s="112"/>
      <c r="L217" s="112"/>
      <c r="M217" s="112"/>
      <c r="N217" s="112"/>
      <c r="O217" s="112"/>
      <c r="P217" s="112"/>
      <c r="Q217" s="112"/>
      <c r="R217" s="112"/>
      <c r="S217" s="112"/>
      <c r="T217" s="112"/>
      <c r="U217" s="112"/>
      <c r="V217" s="112"/>
      <c r="W217" s="112"/>
      <c r="X217" s="112"/>
      <c r="Y217" s="112"/>
      <c r="Z217" s="112"/>
      <c r="AA217" s="112"/>
      <c r="AB217" s="112"/>
      <c r="AC217" s="112"/>
      <c r="AD217" s="112"/>
      <c r="AE217" s="112"/>
      <c r="AF217" s="112"/>
      <c r="AG217" s="112"/>
      <c r="AH217" s="112"/>
      <c r="AI217" s="112"/>
      <c r="AJ217" s="112"/>
      <c r="AK217" s="112"/>
      <c r="AL217" s="112"/>
      <c r="AM217" s="112"/>
      <c r="AN217" s="112"/>
      <c r="AO217" s="112"/>
      <c r="AP217" s="112"/>
      <c r="AQ217" s="112"/>
      <c r="AR217" s="31"/>
      <c r="AS217" s="25"/>
      <c r="AT217" s="25"/>
      <c r="AU217" s="25"/>
      <c r="AV217" s="38"/>
      <c r="AW217" s="31"/>
      <c r="AX217" s="31"/>
    </row>
    <row r="218" spans="1:50" ht="30" hidden="1" customHeight="1" x14ac:dyDescent="0.35">
      <c r="A218" s="15"/>
      <c r="B218" s="31"/>
      <c r="C218" s="99"/>
      <c r="D218" s="25"/>
      <c r="E218" s="25"/>
      <c r="F218" s="31"/>
      <c r="G218" s="112"/>
      <c r="H218" s="112"/>
      <c r="I218" s="112"/>
      <c r="J218" s="112"/>
      <c r="K218" s="112"/>
      <c r="L218" s="112"/>
      <c r="M218" s="112"/>
      <c r="N218" s="112"/>
      <c r="O218" s="112"/>
      <c r="P218" s="112"/>
      <c r="Q218" s="112"/>
      <c r="R218" s="112"/>
      <c r="S218" s="112"/>
      <c r="T218" s="112"/>
      <c r="U218" s="112"/>
      <c r="V218" s="112"/>
      <c r="W218" s="112"/>
      <c r="X218" s="112"/>
      <c r="Y218" s="112"/>
      <c r="Z218" s="112"/>
      <c r="AA218" s="112"/>
      <c r="AB218" s="112"/>
      <c r="AC218" s="112"/>
      <c r="AD218" s="112"/>
      <c r="AE218" s="112"/>
      <c r="AF218" s="112"/>
      <c r="AG218" s="112"/>
      <c r="AH218" s="112"/>
      <c r="AI218" s="112"/>
      <c r="AJ218" s="112"/>
      <c r="AK218" s="112"/>
      <c r="AL218" s="112"/>
      <c r="AM218" s="112"/>
      <c r="AN218" s="112"/>
      <c r="AO218" s="112"/>
      <c r="AP218" s="112"/>
      <c r="AQ218" s="112"/>
      <c r="AR218" s="31"/>
      <c r="AS218" s="25"/>
      <c r="AT218" s="25"/>
      <c r="AU218" s="25"/>
      <c r="AV218" s="38"/>
      <c r="AW218" s="31"/>
      <c r="AX218" s="31"/>
    </row>
    <row r="219" spans="1:50" ht="30" hidden="1" customHeight="1" x14ac:dyDescent="0.35">
      <c r="A219" s="15"/>
      <c r="B219" s="31"/>
      <c r="C219" s="99"/>
      <c r="D219" s="25"/>
      <c r="E219" s="25"/>
      <c r="F219" s="31"/>
      <c r="G219" s="112"/>
      <c r="H219" s="112"/>
      <c r="I219" s="112"/>
      <c r="J219" s="112"/>
      <c r="K219" s="112"/>
      <c r="L219" s="112"/>
      <c r="M219" s="112"/>
      <c r="N219" s="112"/>
      <c r="O219" s="112"/>
      <c r="P219" s="112"/>
      <c r="Q219" s="112"/>
      <c r="R219" s="112"/>
      <c r="S219" s="112"/>
      <c r="T219" s="112"/>
      <c r="U219" s="112"/>
      <c r="V219" s="112"/>
      <c r="W219" s="112"/>
      <c r="X219" s="112"/>
      <c r="Y219" s="112"/>
      <c r="Z219" s="112"/>
      <c r="AA219" s="112"/>
      <c r="AB219" s="112"/>
      <c r="AC219" s="112"/>
      <c r="AD219" s="112"/>
      <c r="AE219" s="112"/>
      <c r="AF219" s="112"/>
      <c r="AG219" s="112"/>
      <c r="AH219" s="112"/>
      <c r="AI219" s="112"/>
      <c r="AJ219" s="112"/>
      <c r="AK219" s="112"/>
      <c r="AL219" s="112"/>
      <c r="AM219" s="112"/>
      <c r="AN219" s="112"/>
      <c r="AO219" s="112"/>
      <c r="AP219" s="112"/>
      <c r="AQ219" s="112"/>
      <c r="AR219" s="31"/>
      <c r="AS219" s="25"/>
      <c r="AT219" s="25"/>
      <c r="AU219" s="25"/>
      <c r="AV219" s="38"/>
      <c r="AW219" s="31"/>
      <c r="AX219" s="31"/>
    </row>
    <row r="220" spans="1:50" ht="30" hidden="1" customHeight="1" x14ac:dyDescent="0.35">
      <c r="A220" s="15"/>
      <c r="B220" s="31"/>
      <c r="C220" s="99"/>
      <c r="D220" s="25"/>
      <c r="E220" s="25"/>
      <c r="F220" s="31"/>
      <c r="G220" s="112"/>
      <c r="H220" s="112"/>
      <c r="I220" s="112"/>
      <c r="J220" s="112"/>
      <c r="K220" s="112"/>
      <c r="L220" s="112"/>
      <c r="M220" s="112"/>
      <c r="N220" s="112"/>
      <c r="O220" s="112"/>
      <c r="P220" s="112"/>
      <c r="Q220" s="112"/>
      <c r="R220" s="112"/>
      <c r="S220" s="112"/>
      <c r="T220" s="112"/>
      <c r="U220" s="112"/>
      <c r="V220" s="112"/>
      <c r="W220" s="112"/>
      <c r="X220" s="112"/>
      <c r="Y220" s="112"/>
      <c r="Z220" s="112"/>
      <c r="AA220" s="112"/>
      <c r="AB220" s="112"/>
      <c r="AC220" s="112"/>
      <c r="AD220" s="112"/>
      <c r="AE220" s="112"/>
      <c r="AF220" s="112"/>
      <c r="AG220" s="112"/>
      <c r="AH220" s="112"/>
      <c r="AI220" s="112"/>
      <c r="AJ220" s="112"/>
      <c r="AK220" s="112"/>
      <c r="AL220" s="112"/>
      <c r="AM220" s="112"/>
      <c r="AN220" s="112"/>
      <c r="AO220" s="112"/>
      <c r="AP220" s="112"/>
      <c r="AQ220" s="112"/>
      <c r="AR220" s="31"/>
      <c r="AS220" s="25"/>
      <c r="AT220" s="25"/>
      <c r="AU220" s="25"/>
      <c r="AV220" s="38"/>
      <c r="AW220" s="31"/>
      <c r="AX220" s="31"/>
    </row>
    <row r="221" spans="1:50" ht="30" hidden="1" customHeight="1" x14ac:dyDescent="0.35">
      <c r="A221" s="15"/>
      <c r="B221" s="31"/>
      <c r="C221" s="99"/>
      <c r="D221" s="25"/>
      <c r="E221" s="25"/>
      <c r="F221" s="31"/>
      <c r="G221" s="112"/>
      <c r="H221" s="112"/>
      <c r="I221" s="112"/>
      <c r="J221" s="112"/>
      <c r="K221" s="112"/>
      <c r="L221" s="112"/>
      <c r="M221" s="112"/>
      <c r="N221" s="112"/>
      <c r="O221" s="112"/>
      <c r="P221" s="112"/>
      <c r="Q221" s="112"/>
      <c r="R221" s="112"/>
      <c r="S221" s="112"/>
      <c r="T221" s="112"/>
      <c r="U221" s="112"/>
      <c r="V221" s="112"/>
      <c r="W221" s="112"/>
      <c r="X221" s="112"/>
      <c r="Y221" s="112"/>
      <c r="Z221" s="112"/>
      <c r="AA221" s="112"/>
      <c r="AB221" s="112"/>
      <c r="AC221" s="112"/>
      <c r="AD221" s="112"/>
      <c r="AE221" s="112"/>
      <c r="AF221" s="112"/>
      <c r="AG221" s="112"/>
      <c r="AH221" s="112"/>
      <c r="AI221" s="112"/>
      <c r="AJ221" s="112"/>
      <c r="AK221" s="112"/>
      <c r="AL221" s="112"/>
      <c r="AM221" s="112"/>
      <c r="AN221" s="112"/>
      <c r="AO221" s="112"/>
      <c r="AP221" s="112"/>
      <c r="AQ221" s="112"/>
      <c r="AR221" s="31"/>
      <c r="AS221" s="25"/>
      <c r="AT221" s="25"/>
      <c r="AU221" s="25"/>
      <c r="AV221" s="38"/>
      <c r="AW221" s="31"/>
      <c r="AX221" s="31"/>
    </row>
    <row r="222" spans="1:50" ht="30" hidden="1" customHeight="1" x14ac:dyDescent="0.35">
      <c r="A222" s="15"/>
      <c r="B222" s="31"/>
      <c r="C222" s="99"/>
      <c r="D222" s="25"/>
      <c r="E222" s="25"/>
      <c r="F222" s="31"/>
      <c r="G222" s="112"/>
      <c r="H222" s="112"/>
      <c r="I222" s="112"/>
      <c r="J222" s="112"/>
      <c r="K222" s="112"/>
      <c r="L222" s="112"/>
      <c r="M222" s="112"/>
      <c r="N222" s="112"/>
      <c r="O222" s="112"/>
      <c r="P222" s="112"/>
      <c r="Q222" s="112"/>
      <c r="R222" s="112"/>
      <c r="S222" s="112"/>
      <c r="T222" s="112"/>
      <c r="U222" s="112"/>
      <c r="V222" s="112"/>
      <c r="W222" s="112"/>
      <c r="X222" s="112"/>
      <c r="Y222" s="112"/>
      <c r="Z222" s="112"/>
      <c r="AA222" s="112"/>
      <c r="AB222" s="112"/>
      <c r="AC222" s="112"/>
      <c r="AD222" s="112"/>
      <c r="AE222" s="112"/>
      <c r="AF222" s="112"/>
      <c r="AG222" s="112"/>
      <c r="AH222" s="112"/>
      <c r="AI222" s="112"/>
      <c r="AJ222" s="112"/>
      <c r="AK222" s="112"/>
      <c r="AL222" s="112"/>
      <c r="AM222" s="112"/>
      <c r="AN222" s="112"/>
      <c r="AO222" s="112"/>
      <c r="AP222" s="112"/>
      <c r="AQ222" s="112"/>
      <c r="AR222" s="31"/>
      <c r="AS222" s="25"/>
      <c r="AT222" s="25"/>
      <c r="AU222" s="25"/>
      <c r="AV222" s="38"/>
      <c r="AW222" s="31"/>
      <c r="AX222" s="31"/>
    </row>
    <row r="223" spans="1:50" ht="30" hidden="1" customHeight="1" x14ac:dyDescent="0.35">
      <c r="A223" s="15"/>
      <c r="B223" s="31"/>
      <c r="C223" s="99"/>
      <c r="D223" s="25"/>
      <c r="E223" s="25"/>
      <c r="F223" s="31"/>
      <c r="G223" s="112"/>
      <c r="H223" s="112"/>
      <c r="I223" s="112"/>
      <c r="J223" s="112"/>
      <c r="K223" s="112"/>
      <c r="L223" s="112"/>
      <c r="M223" s="112"/>
      <c r="N223" s="112"/>
      <c r="O223" s="112"/>
      <c r="P223" s="112"/>
      <c r="Q223" s="112"/>
      <c r="R223" s="112"/>
      <c r="S223" s="112"/>
      <c r="T223" s="112"/>
      <c r="U223" s="112"/>
      <c r="V223" s="112"/>
      <c r="W223" s="112"/>
      <c r="X223" s="112"/>
      <c r="Y223" s="112"/>
      <c r="Z223" s="112"/>
      <c r="AA223" s="112"/>
      <c r="AB223" s="112"/>
      <c r="AC223" s="112"/>
      <c r="AD223" s="112"/>
      <c r="AE223" s="112"/>
      <c r="AF223" s="112"/>
      <c r="AG223" s="112"/>
      <c r="AH223" s="112"/>
      <c r="AI223" s="112"/>
      <c r="AJ223" s="112"/>
      <c r="AK223" s="112"/>
      <c r="AL223" s="112"/>
      <c r="AM223" s="112"/>
      <c r="AN223" s="112"/>
      <c r="AO223" s="112"/>
      <c r="AP223" s="112"/>
      <c r="AQ223" s="112"/>
      <c r="AR223" s="31"/>
      <c r="AS223" s="25"/>
      <c r="AT223" s="25"/>
      <c r="AU223" s="25"/>
      <c r="AV223" s="38"/>
      <c r="AW223" s="31"/>
      <c r="AX223" s="31"/>
    </row>
    <row r="224" spans="1:50" ht="30" hidden="1" customHeight="1" x14ac:dyDescent="0.35">
      <c r="A224" s="15"/>
      <c r="B224" s="31"/>
      <c r="C224" s="99"/>
      <c r="D224" s="25"/>
      <c r="E224" s="25"/>
      <c r="F224" s="31"/>
      <c r="G224" s="112"/>
      <c r="H224" s="112"/>
      <c r="I224" s="112"/>
      <c r="J224" s="112"/>
      <c r="K224" s="112"/>
      <c r="L224" s="112"/>
      <c r="M224" s="112"/>
      <c r="N224" s="112"/>
      <c r="O224" s="112"/>
      <c r="P224" s="112"/>
      <c r="Q224" s="112"/>
      <c r="R224" s="112"/>
      <c r="S224" s="112"/>
      <c r="T224" s="112"/>
      <c r="U224" s="112"/>
      <c r="V224" s="112"/>
      <c r="W224" s="112"/>
      <c r="X224" s="112"/>
      <c r="Y224" s="112"/>
      <c r="Z224" s="112"/>
      <c r="AA224" s="112"/>
      <c r="AB224" s="112"/>
      <c r="AC224" s="112"/>
      <c r="AD224" s="112"/>
      <c r="AE224" s="112"/>
      <c r="AF224" s="112"/>
      <c r="AG224" s="112"/>
      <c r="AH224" s="112"/>
      <c r="AI224" s="112"/>
      <c r="AJ224" s="112"/>
      <c r="AK224" s="112"/>
      <c r="AL224" s="112"/>
      <c r="AM224" s="112"/>
      <c r="AN224" s="112"/>
      <c r="AO224" s="112"/>
      <c r="AP224" s="112"/>
      <c r="AQ224" s="112"/>
      <c r="AR224" s="31"/>
      <c r="AS224" s="25"/>
      <c r="AT224" s="25"/>
      <c r="AU224" s="25"/>
      <c r="AV224" s="38"/>
      <c r="AW224" s="31"/>
      <c r="AX224" s="31"/>
    </row>
    <row r="225" spans="1:50" ht="30" hidden="1" customHeight="1" x14ac:dyDescent="0.35">
      <c r="A225" s="15"/>
      <c r="B225" s="31"/>
      <c r="C225" s="99"/>
      <c r="D225" s="25"/>
      <c r="E225" s="25"/>
      <c r="F225" s="31"/>
      <c r="G225" s="112"/>
      <c r="H225" s="112"/>
      <c r="I225" s="112"/>
      <c r="J225" s="112"/>
      <c r="K225" s="112"/>
      <c r="L225" s="112"/>
      <c r="M225" s="112"/>
      <c r="N225" s="112"/>
      <c r="O225" s="112"/>
      <c r="P225" s="112"/>
      <c r="Q225" s="112"/>
      <c r="R225" s="112"/>
      <c r="S225" s="112"/>
      <c r="T225" s="112"/>
      <c r="U225" s="112"/>
      <c r="V225" s="112"/>
      <c r="W225" s="112"/>
      <c r="X225" s="112"/>
      <c r="Y225" s="112"/>
      <c r="Z225" s="112"/>
      <c r="AA225" s="112"/>
      <c r="AB225" s="112"/>
      <c r="AC225" s="112"/>
      <c r="AD225" s="112"/>
      <c r="AE225" s="112"/>
      <c r="AF225" s="112"/>
      <c r="AG225" s="112"/>
      <c r="AH225" s="112"/>
      <c r="AI225" s="112"/>
      <c r="AJ225" s="112"/>
      <c r="AK225" s="112"/>
      <c r="AL225" s="112"/>
      <c r="AM225" s="112"/>
      <c r="AN225" s="112"/>
      <c r="AO225" s="112"/>
      <c r="AP225" s="112"/>
      <c r="AQ225" s="112"/>
      <c r="AR225" s="31"/>
      <c r="AS225" s="25"/>
      <c r="AT225" s="25"/>
      <c r="AU225" s="25"/>
      <c r="AV225" s="38"/>
      <c r="AW225" s="31"/>
      <c r="AX225" s="31"/>
    </row>
    <row r="226" spans="1:50" ht="30" hidden="1" customHeight="1" x14ac:dyDescent="0.35">
      <c r="A226" s="15"/>
      <c r="B226" s="31"/>
      <c r="C226" s="99"/>
      <c r="D226" s="25"/>
      <c r="E226" s="25"/>
      <c r="F226" s="31"/>
      <c r="G226" s="112"/>
      <c r="H226" s="112"/>
      <c r="I226" s="112"/>
      <c r="J226" s="112"/>
      <c r="K226" s="112"/>
      <c r="L226" s="112"/>
      <c r="M226" s="112"/>
      <c r="N226" s="112"/>
      <c r="O226" s="112"/>
      <c r="P226" s="112"/>
      <c r="Q226" s="112"/>
      <c r="R226" s="112"/>
      <c r="S226" s="112"/>
      <c r="T226" s="112"/>
      <c r="U226" s="112"/>
      <c r="V226" s="112"/>
      <c r="W226" s="112"/>
      <c r="X226" s="112"/>
      <c r="Y226" s="112"/>
      <c r="Z226" s="112"/>
      <c r="AA226" s="112"/>
      <c r="AB226" s="112"/>
      <c r="AC226" s="112"/>
      <c r="AD226" s="112"/>
      <c r="AE226" s="112"/>
      <c r="AF226" s="112"/>
      <c r="AG226" s="112"/>
      <c r="AH226" s="112"/>
      <c r="AI226" s="112"/>
      <c r="AJ226" s="112"/>
      <c r="AK226" s="112"/>
      <c r="AL226" s="112"/>
      <c r="AM226" s="112"/>
      <c r="AN226" s="112"/>
      <c r="AO226" s="112"/>
      <c r="AP226" s="112"/>
      <c r="AQ226" s="112"/>
      <c r="AR226" s="31"/>
      <c r="AS226" s="25"/>
      <c r="AT226" s="25"/>
      <c r="AU226" s="25"/>
      <c r="AV226" s="38"/>
      <c r="AW226" s="31"/>
      <c r="AX226" s="31"/>
    </row>
    <row r="227" spans="1:50" ht="30" hidden="1" customHeight="1" x14ac:dyDescent="0.35">
      <c r="A227" s="15"/>
      <c r="B227" s="31"/>
      <c r="C227" s="99"/>
      <c r="D227" s="25"/>
      <c r="E227" s="25"/>
      <c r="F227" s="31"/>
      <c r="G227" s="112"/>
      <c r="H227" s="112"/>
      <c r="I227" s="112"/>
      <c r="J227" s="112"/>
      <c r="K227" s="112"/>
      <c r="L227" s="112"/>
      <c r="M227" s="112"/>
      <c r="N227" s="112"/>
      <c r="O227" s="112"/>
      <c r="P227" s="112"/>
      <c r="Q227" s="112"/>
      <c r="R227" s="112"/>
      <c r="S227" s="112"/>
      <c r="T227" s="112"/>
      <c r="U227" s="112"/>
      <c r="V227" s="112"/>
      <c r="W227" s="112"/>
      <c r="X227" s="112"/>
      <c r="Y227" s="112"/>
      <c r="Z227" s="112"/>
      <c r="AA227" s="112"/>
      <c r="AB227" s="112"/>
      <c r="AC227" s="112"/>
      <c r="AD227" s="112"/>
      <c r="AE227" s="112"/>
      <c r="AF227" s="112"/>
      <c r="AG227" s="112"/>
      <c r="AH227" s="112"/>
      <c r="AI227" s="112"/>
      <c r="AJ227" s="112"/>
      <c r="AK227" s="112"/>
      <c r="AL227" s="112"/>
      <c r="AM227" s="112"/>
      <c r="AN227" s="112"/>
      <c r="AO227" s="112"/>
      <c r="AP227" s="112"/>
      <c r="AQ227" s="112"/>
      <c r="AR227" s="31"/>
      <c r="AS227" s="25"/>
      <c r="AT227" s="25"/>
      <c r="AU227" s="25"/>
      <c r="AV227" s="38"/>
      <c r="AW227" s="31"/>
      <c r="AX227" s="31"/>
    </row>
    <row r="228" spans="1:50" ht="30" hidden="1" customHeight="1" x14ac:dyDescent="0.35">
      <c r="A228" s="15"/>
      <c r="B228" s="31"/>
      <c r="C228" s="99"/>
      <c r="D228" s="25"/>
      <c r="E228" s="25"/>
      <c r="F228" s="31"/>
      <c r="G228" s="112"/>
      <c r="H228" s="112"/>
      <c r="I228" s="112"/>
      <c r="J228" s="112"/>
      <c r="K228" s="112"/>
      <c r="L228" s="112"/>
      <c r="M228" s="112"/>
      <c r="N228" s="112"/>
      <c r="O228" s="112"/>
      <c r="P228" s="112"/>
      <c r="Q228" s="112"/>
      <c r="R228" s="112"/>
      <c r="S228" s="112"/>
      <c r="T228" s="112"/>
      <c r="U228" s="112"/>
      <c r="V228" s="112"/>
      <c r="W228" s="112"/>
      <c r="X228" s="112"/>
      <c r="Y228" s="112"/>
      <c r="Z228" s="112"/>
      <c r="AA228" s="112"/>
      <c r="AB228" s="112"/>
      <c r="AC228" s="112"/>
      <c r="AD228" s="112"/>
      <c r="AE228" s="112"/>
      <c r="AF228" s="112"/>
      <c r="AG228" s="112"/>
      <c r="AH228" s="112"/>
      <c r="AI228" s="112"/>
      <c r="AJ228" s="112"/>
      <c r="AK228" s="112"/>
      <c r="AL228" s="112"/>
      <c r="AM228" s="112"/>
      <c r="AN228" s="112"/>
      <c r="AO228" s="112"/>
      <c r="AP228" s="112"/>
      <c r="AQ228" s="112"/>
      <c r="AR228" s="31"/>
      <c r="AS228" s="25"/>
      <c r="AT228" s="25"/>
      <c r="AU228" s="25"/>
      <c r="AV228" s="38"/>
      <c r="AW228" s="31"/>
      <c r="AX228" s="31"/>
    </row>
    <row r="229" spans="1:50" ht="30" hidden="1" customHeight="1" x14ac:dyDescent="0.35">
      <c r="A229" s="15"/>
      <c r="B229" s="31"/>
      <c r="C229" s="99"/>
      <c r="D229" s="25"/>
      <c r="E229" s="25"/>
      <c r="F229" s="31"/>
      <c r="G229" s="112"/>
      <c r="H229" s="112"/>
      <c r="I229" s="112"/>
      <c r="J229" s="112"/>
      <c r="K229" s="112"/>
      <c r="L229" s="112"/>
      <c r="M229" s="112"/>
      <c r="N229" s="112"/>
      <c r="O229" s="112"/>
      <c r="P229" s="112"/>
      <c r="Q229" s="112"/>
      <c r="R229" s="112"/>
      <c r="S229" s="112"/>
      <c r="T229" s="112"/>
      <c r="U229" s="112"/>
      <c r="V229" s="112"/>
      <c r="W229" s="112"/>
      <c r="X229" s="112"/>
      <c r="Y229" s="112"/>
      <c r="Z229" s="112"/>
      <c r="AA229" s="112"/>
      <c r="AB229" s="112"/>
      <c r="AC229" s="112"/>
      <c r="AD229" s="112"/>
      <c r="AE229" s="112"/>
      <c r="AF229" s="112"/>
      <c r="AG229" s="112"/>
      <c r="AH229" s="112"/>
      <c r="AI229" s="112"/>
      <c r="AJ229" s="112"/>
      <c r="AK229" s="112"/>
      <c r="AL229" s="112"/>
      <c r="AM229" s="112"/>
      <c r="AN229" s="112"/>
      <c r="AO229" s="112"/>
      <c r="AP229" s="112"/>
      <c r="AQ229" s="112"/>
      <c r="AR229" s="31"/>
      <c r="AS229" s="25"/>
      <c r="AT229" s="25"/>
      <c r="AU229" s="25"/>
      <c r="AV229" s="38"/>
      <c r="AW229" s="31"/>
      <c r="AX229" s="31"/>
    </row>
    <row r="230" spans="1:50" ht="30" hidden="1" customHeight="1" x14ac:dyDescent="0.35">
      <c r="A230" s="15"/>
      <c r="B230" s="31"/>
      <c r="C230" s="99"/>
      <c r="D230" s="25"/>
      <c r="E230" s="25"/>
      <c r="F230" s="31"/>
      <c r="G230" s="112"/>
      <c r="H230" s="112"/>
      <c r="I230" s="112"/>
      <c r="J230" s="112"/>
      <c r="K230" s="112"/>
      <c r="L230" s="112"/>
      <c r="M230" s="112"/>
      <c r="N230" s="112"/>
      <c r="O230" s="112"/>
      <c r="P230" s="112"/>
      <c r="Q230" s="112"/>
      <c r="R230" s="112"/>
      <c r="S230" s="112"/>
      <c r="T230" s="112"/>
      <c r="U230" s="112"/>
      <c r="V230" s="112"/>
      <c r="W230" s="112"/>
      <c r="X230" s="112"/>
      <c r="Y230" s="112"/>
      <c r="Z230" s="112"/>
      <c r="AA230" s="112"/>
      <c r="AB230" s="112"/>
      <c r="AC230" s="112"/>
      <c r="AD230" s="112"/>
      <c r="AE230" s="112"/>
      <c r="AF230" s="112"/>
      <c r="AG230" s="112"/>
      <c r="AH230" s="112"/>
      <c r="AI230" s="112"/>
      <c r="AJ230" s="112"/>
      <c r="AK230" s="112"/>
      <c r="AL230" s="112"/>
      <c r="AM230" s="112"/>
      <c r="AN230" s="112"/>
      <c r="AO230" s="112"/>
      <c r="AP230" s="112"/>
      <c r="AQ230" s="112"/>
      <c r="AR230" s="31"/>
      <c r="AS230" s="25"/>
      <c r="AT230" s="25"/>
      <c r="AU230" s="25"/>
      <c r="AV230" s="38"/>
      <c r="AW230" s="31"/>
      <c r="AX230" s="31"/>
    </row>
    <row r="231" spans="1:50" ht="30" hidden="1" customHeight="1" x14ac:dyDescent="0.35">
      <c r="A231" s="15"/>
      <c r="B231" s="31"/>
      <c r="C231" s="99"/>
      <c r="D231" s="25"/>
      <c r="E231" s="25"/>
      <c r="F231" s="31"/>
      <c r="G231" s="112"/>
      <c r="H231" s="112"/>
      <c r="I231" s="112"/>
      <c r="J231" s="112"/>
      <c r="K231" s="112"/>
      <c r="L231" s="112"/>
      <c r="M231" s="112"/>
      <c r="N231" s="112"/>
      <c r="O231" s="112"/>
      <c r="P231" s="112"/>
      <c r="Q231" s="112"/>
      <c r="R231" s="112"/>
      <c r="S231" s="112"/>
      <c r="T231" s="112"/>
      <c r="U231" s="112"/>
      <c r="V231" s="112"/>
      <c r="W231" s="112"/>
      <c r="X231" s="112"/>
      <c r="Y231" s="112"/>
      <c r="Z231" s="112"/>
      <c r="AA231" s="112"/>
      <c r="AB231" s="112"/>
      <c r="AC231" s="112"/>
      <c r="AD231" s="112"/>
      <c r="AE231" s="112"/>
      <c r="AF231" s="112"/>
      <c r="AG231" s="112"/>
      <c r="AH231" s="112"/>
      <c r="AI231" s="112"/>
      <c r="AJ231" s="112"/>
      <c r="AK231" s="112"/>
      <c r="AL231" s="112"/>
      <c r="AM231" s="112"/>
      <c r="AN231" s="112"/>
      <c r="AO231" s="112"/>
      <c r="AP231" s="112"/>
      <c r="AQ231" s="112"/>
      <c r="AR231" s="31"/>
      <c r="AS231" s="25"/>
      <c r="AT231" s="25"/>
      <c r="AU231" s="25"/>
      <c r="AV231" s="38"/>
      <c r="AW231" s="31"/>
      <c r="AX231" s="31"/>
    </row>
    <row r="232" spans="1:50" ht="30" hidden="1" customHeight="1" x14ac:dyDescent="0.35">
      <c r="A232" s="15"/>
      <c r="B232" s="31"/>
      <c r="C232" s="99"/>
      <c r="D232" s="25"/>
      <c r="E232" s="25"/>
      <c r="F232" s="31"/>
      <c r="G232" s="112"/>
      <c r="H232" s="112"/>
      <c r="I232" s="112"/>
      <c r="J232" s="112"/>
      <c r="K232" s="112"/>
      <c r="L232" s="112"/>
      <c r="M232" s="112"/>
      <c r="N232" s="112"/>
      <c r="O232" s="112"/>
      <c r="P232" s="112"/>
      <c r="Q232" s="112"/>
      <c r="R232" s="112"/>
      <c r="S232" s="112"/>
      <c r="T232" s="112"/>
      <c r="U232" s="112"/>
      <c r="V232" s="112"/>
      <c r="W232" s="112"/>
      <c r="X232" s="112"/>
      <c r="Y232" s="112"/>
      <c r="Z232" s="112"/>
      <c r="AA232" s="112"/>
      <c r="AB232" s="112"/>
      <c r="AC232" s="112"/>
      <c r="AD232" s="112"/>
      <c r="AE232" s="112"/>
      <c r="AF232" s="112"/>
      <c r="AG232" s="112"/>
      <c r="AH232" s="112"/>
      <c r="AI232" s="112"/>
      <c r="AJ232" s="112"/>
      <c r="AK232" s="112"/>
      <c r="AL232" s="112"/>
      <c r="AM232" s="112"/>
      <c r="AN232" s="112"/>
      <c r="AO232" s="112"/>
      <c r="AP232" s="112"/>
      <c r="AQ232" s="112"/>
      <c r="AR232" s="31"/>
      <c r="AS232" s="25"/>
      <c r="AT232" s="25"/>
      <c r="AU232" s="25"/>
      <c r="AV232" s="38"/>
      <c r="AW232" s="31"/>
      <c r="AX232" s="31"/>
    </row>
    <row r="233" spans="1:50" ht="30" hidden="1" customHeight="1" x14ac:dyDescent="0.35">
      <c r="A233" s="15"/>
      <c r="B233" s="31"/>
      <c r="C233" s="99"/>
      <c r="D233" s="25"/>
      <c r="E233" s="25"/>
      <c r="F233" s="31"/>
      <c r="G233" s="112"/>
      <c r="H233" s="112"/>
      <c r="I233" s="112"/>
      <c r="J233" s="112"/>
      <c r="K233" s="112"/>
      <c r="L233" s="112"/>
      <c r="M233" s="112"/>
      <c r="N233" s="112"/>
      <c r="O233" s="112"/>
      <c r="P233" s="112"/>
      <c r="Q233" s="112"/>
      <c r="R233" s="112"/>
      <c r="S233" s="112"/>
      <c r="T233" s="112"/>
      <c r="U233" s="112"/>
      <c r="V233" s="112"/>
      <c r="W233" s="112"/>
      <c r="X233" s="112"/>
      <c r="Y233" s="112"/>
      <c r="Z233" s="112"/>
      <c r="AA233" s="112"/>
      <c r="AB233" s="112"/>
      <c r="AC233" s="112"/>
      <c r="AD233" s="112"/>
      <c r="AE233" s="112"/>
      <c r="AF233" s="112"/>
      <c r="AG233" s="112"/>
      <c r="AH233" s="112"/>
      <c r="AI233" s="112"/>
      <c r="AJ233" s="112"/>
      <c r="AK233" s="112"/>
      <c r="AL233" s="112"/>
      <c r="AM233" s="112"/>
      <c r="AN233" s="112"/>
      <c r="AO233" s="112"/>
      <c r="AP233" s="112"/>
      <c r="AQ233" s="112"/>
      <c r="AR233" s="31"/>
      <c r="AS233" s="25"/>
      <c r="AT233" s="25"/>
      <c r="AU233" s="25"/>
      <c r="AV233" s="38"/>
      <c r="AW233" s="31"/>
      <c r="AX233" s="31"/>
    </row>
    <row r="234" spans="1:50" ht="30" hidden="1" customHeight="1" x14ac:dyDescent="0.35">
      <c r="A234" s="15"/>
      <c r="B234" s="31"/>
      <c r="C234" s="99"/>
      <c r="D234" s="25"/>
      <c r="E234" s="25"/>
      <c r="F234" s="31"/>
      <c r="G234" s="112"/>
      <c r="H234" s="112"/>
      <c r="I234" s="112"/>
      <c r="J234" s="112"/>
      <c r="K234" s="112"/>
      <c r="L234" s="112"/>
      <c r="M234" s="112"/>
      <c r="N234" s="112"/>
      <c r="O234" s="112"/>
      <c r="P234" s="112"/>
      <c r="Q234" s="112"/>
      <c r="R234" s="112"/>
      <c r="S234" s="112"/>
      <c r="T234" s="112"/>
      <c r="U234" s="112"/>
      <c r="V234" s="112"/>
      <c r="W234" s="112"/>
      <c r="X234" s="112"/>
      <c r="Y234" s="112"/>
      <c r="Z234" s="112"/>
      <c r="AA234" s="112"/>
      <c r="AB234" s="112"/>
      <c r="AC234" s="112"/>
      <c r="AD234" s="112"/>
      <c r="AE234" s="112"/>
      <c r="AF234" s="112"/>
      <c r="AG234" s="112"/>
      <c r="AH234" s="112"/>
      <c r="AI234" s="112"/>
      <c r="AJ234" s="112"/>
      <c r="AK234" s="112"/>
      <c r="AL234" s="112"/>
      <c r="AM234" s="112"/>
      <c r="AN234" s="112"/>
      <c r="AO234" s="112"/>
      <c r="AP234" s="112"/>
      <c r="AQ234" s="112"/>
      <c r="AR234" s="31"/>
      <c r="AS234" s="25"/>
      <c r="AT234" s="25"/>
      <c r="AU234" s="25"/>
      <c r="AV234" s="38"/>
      <c r="AW234" s="31"/>
      <c r="AX234" s="31"/>
    </row>
    <row r="235" spans="1:50" ht="30" hidden="1" customHeight="1" x14ac:dyDescent="0.35">
      <c r="A235" s="15"/>
      <c r="B235" s="31"/>
      <c r="C235" s="99"/>
      <c r="D235" s="25"/>
      <c r="E235" s="25"/>
      <c r="F235" s="31"/>
      <c r="G235" s="112"/>
      <c r="H235" s="112"/>
      <c r="I235" s="112"/>
      <c r="J235" s="112"/>
      <c r="K235" s="112"/>
      <c r="L235" s="112"/>
      <c r="M235" s="112"/>
      <c r="N235" s="112"/>
      <c r="O235" s="112"/>
      <c r="P235" s="112"/>
      <c r="Q235" s="112"/>
      <c r="R235" s="112"/>
      <c r="S235" s="112"/>
      <c r="T235" s="112"/>
      <c r="U235" s="112"/>
      <c r="V235" s="112"/>
      <c r="W235" s="112"/>
      <c r="X235" s="112"/>
      <c r="Y235" s="112"/>
      <c r="Z235" s="112"/>
      <c r="AA235" s="112"/>
      <c r="AB235" s="112"/>
      <c r="AC235" s="112"/>
      <c r="AD235" s="112"/>
      <c r="AE235" s="112"/>
      <c r="AF235" s="112"/>
      <c r="AG235" s="112"/>
      <c r="AH235" s="112"/>
      <c r="AI235" s="112"/>
      <c r="AJ235" s="112"/>
      <c r="AK235" s="112"/>
      <c r="AL235" s="112"/>
      <c r="AM235" s="112"/>
      <c r="AN235" s="112"/>
      <c r="AO235" s="112"/>
      <c r="AP235" s="112"/>
      <c r="AQ235" s="112"/>
      <c r="AR235" s="31"/>
      <c r="AS235" s="25"/>
      <c r="AT235" s="25"/>
      <c r="AU235" s="25"/>
      <c r="AV235" s="38"/>
      <c r="AW235" s="31"/>
      <c r="AX235" s="31"/>
    </row>
    <row r="236" spans="1:50" ht="30" hidden="1" customHeight="1" x14ac:dyDescent="0.35">
      <c r="A236" s="15"/>
      <c r="B236" s="31"/>
      <c r="C236" s="99"/>
      <c r="D236" s="25"/>
      <c r="E236" s="25"/>
      <c r="F236" s="31"/>
      <c r="G236" s="112"/>
      <c r="H236" s="112"/>
      <c r="I236" s="112"/>
      <c r="J236" s="112"/>
      <c r="K236" s="112"/>
      <c r="L236" s="112"/>
      <c r="M236" s="112"/>
      <c r="N236" s="112"/>
      <c r="O236" s="112"/>
      <c r="P236" s="112"/>
      <c r="Q236" s="112"/>
      <c r="R236" s="112"/>
      <c r="S236" s="112"/>
      <c r="T236" s="112"/>
      <c r="U236" s="112"/>
      <c r="V236" s="112"/>
      <c r="W236" s="112"/>
      <c r="X236" s="112"/>
      <c r="Y236" s="112"/>
      <c r="Z236" s="112"/>
      <c r="AA236" s="112"/>
      <c r="AB236" s="112"/>
      <c r="AC236" s="112"/>
      <c r="AD236" s="112"/>
      <c r="AE236" s="112"/>
      <c r="AF236" s="112"/>
      <c r="AG236" s="112"/>
      <c r="AH236" s="112"/>
      <c r="AI236" s="112"/>
      <c r="AJ236" s="112"/>
      <c r="AK236" s="112"/>
      <c r="AL236" s="112"/>
      <c r="AM236" s="112"/>
      <c r="AN236" s="112"/>
      <c r="AO236" s="112"/>
      <c r="AP236" s="112"/>
      <c r="AQ236" s="112"/>
      <c r="AR236" s="31"/>
      <c r="AS236" s="25"/>
      <c r="AT236" s="25"/>
      <c r="AU236" s="25"/>
      <c r="AV236" s="38"/>
      <c r="AW236" s="31"/>
      <c r="AX236" s="31"/>
    </row>
    <row r="237" spans="1:50" ht="30" hidden="1" customHeight="1" x14ac:dyDescent="0.35">
      <c r="A237" s="15"/>
      <c r="B237" s="31"/>
      <c r="C237" s="99"/>
      <c r="D237" s="25"/>
      <c r="E237" s="25"/>
      <c r="F237" s="31"/>
      <c r="G237" s="112"/>
      <c r="H237" s="112"/>
      <c r="I237" s="112"/>
      <c r="J237" s="112"/>
      <c r="K237" s="112"/>
      <c r="L237" s="112"/>
      <c r="M237" s="112"/>
      <c r="N237" s="112"/>
      <c r="O237" s="112"/>
      <c r="P237" s="112"/>
      <c r="Q237" s="112"/>
      <c r="R237" s="112"/>
      <c r="S237" s="112"/>
      <c r="T237" s="112"/>
      <c r="U237" s="112"/>
      <c r="V237" s="112"/>
      <c r="W237" s="112"/>
      <c r="X237" s="112"/>
      <c r="Y237" s="112"/>
      <c r="Z237" s="112"/>
      <c r="AA237" s="112"/>
      <c r="AB237" s="112"/>
      <c r="AC237" s="112"/>
      <c r="AD237" s="112"/>
      <c r="AE237" s="112"/>
      <c r="AF237" s="112"/>
      <c r="AG237" s="112"/>
      <c r="AH237" s="112"/>
      <c r="AI237" s="112"/>
      <c r="AJ237" s="112"/>
      <c r="AK237" s="112"/>
      <c r="AL237" s="112"/>
      <c r="AM237" s="112"/>
      <c r="AN237" s="112"/>
      <c r="AO237" s="112"/>
      <c r="AP237" s="112"/>
      <c r="AQ237" s="112"/>
      <c r="AR237" s="31"/>
      <c r="AS237" s="25"/>
      <c r="AT237" s="25"/>
      <c r="AU237" s="25"/>
      <c r="AV237" s="38"/>
      <c r="AW237" s="31"/>
      <c r="AX237" s="31"/>
    </row>
    <row r="238" spans="1:50" ht="30" hidden="1" customHeight="1" x14ac:dyDescent="0.35">
      <c r="A238" s="15"/>
      <c r="B238" s="31"/>
      <c r="C238" s="99"/>
      <c r="D238" s="25"/>
      <c r="E238" s="25"/>
      <c r="F238" s="31"/>
      <c r="G238" s="112"/>
      <c r="H238" s="112"/>
      <c r="I238" s="112"/>
      <c r="J238" s="112"/>
      <c r="K238" s="112"/>
      <c r="L238" s="112"/>
      <c r="M238" s="112"/>
      <c r="N238" s="112"/>
      <c r="O238" s="112"/>
      <c r="P238" s="112"/>
      <c r="Q238" s="112"/>
      <c r="R238" s="112"/>
      <c r="S238" s="112"/>
      <c r="T238" s="112"/>
      <c r="U238" s="112"/>
      <c r="V238" s="112"/>
      <c r="W238" s="112"/>
      <c r="X238" s="112"/>
      <c r="Y238" s="112"/>
      <c r="Z238" s="112"/>
      <c r="AA238" s="112"/>
      <c r="AB238" s="112"/>
      <c r="AC238" s="112"/>
      <c r="AD238" s="112"/>
      <c r="AE238" s="112"/>
      <c r="AF238" s="112"/>
      <c r="AG238" s="112"/>
      <c r="AH238" s="112"/>
      <c r="AI238" s="112"/>
      <c r="AJ238" s="112"/>
      <c r="AK238" s="112"/>
      <c r="AL238" s="112"/>
      <c r="AM238" s="112"/>
      <c r="AN238" s="112"/>
      <c r="AO238" s="112"/>
      <c r="AP238" s="112"/>
      <c r="AQ238" s="112"/>
      <c r="AR238" s="31"/>
      <c r="AS238" s="25"/>
      <c r="AT238" s="25"/>
      <c r="AU238" s="25"/>
      <c r="AV238" s="38"/>
      <c r="AW238" s="31"/>
      <c r="AX238" s="31"/>
    </row>
    <row r="239" spans="1:50" ht="30" hidden="1" customHeight="1" x14ac:dyDescent="0.35">
      <c r="A239" s="15"/>
      <c r="B239" s="31"/>
      <c r="C239" s="99"/>
      <c r="D239" s="25"/>
      <c r="E239" s="25"/>
      <c r="F239" s="31"/>
      <c r="G239" s="112"/>
      <c r="H239" s="112"/>
      <c r="I239" s="112"/>
      <c r="J239" s="112"/>
      <c r="K239" s="112"/>
      <c r="L239" s="112"/>
      <c r="M239" s="112"/>
      <c r="N239" s="112"/>
      <c r="O239" s="112"/>
      <c r="P239" s="112"/>
      <c r="Q239" s="112"/>
      <c r="R239" s="112"/>
      <c r="S239" s="112"/>
      <c r="T239" s="112"/>
      <c r="U239" s="112"/>
      <c r="V239" s="112"/>
      <c r="W239" s="112"/>
      <c r="X239" s="112"/>
      <c r="Y239" s="112"/>
      <c r="Z239" s="112"/>
      <c r="AA239" s="112"/>
      <c r="AB239" s="112"/>
      <c r="AC239" s="112"/>
      <c r="AD239" s="112"/>
      <c r="AE239" s="112"/>
      <c r="AF239" s="112"/>
      <c r="AG239" s="112"/>
      <c r="AH239" s="112"/>
      <c r="AI239" s="112"/>
      <c r="AJ239" s="112"/>
      <c r="AK239" s="112"/>
      <c r="AL239" s="112"/>
      <c r="AM239" s="112"/>
      <c r="AN239" s="112"/>
      <c r="AO239" s="112"/>
      <c r="AP239" s="112"/>
      <c r="AQ239" s="112"/>
      <c r="AR239" s="31"/>
      <c r="AS239" s="25"/>
      <c r="AT239" s="25"/>
      <c r="AU239" s="25"/>
      <c r="AV239" s="38"/>
      <c r="AW239" s="31"/>
      <c r="AX239" s="31"/>
    </row>
    <row r="240" spans="1:50" ht="30" hidden="1" customHeight="1" x14ac:dyDescent="0.35">
      <c r="A240" s="15"/>
      <c r="B240" s="31"/>
      <c r="C240" s="99"/>
      <c r="D240" s="25"/>
      <c r="E240" s="25"/>
      <c r="F240" s="31"/>
      <c r="G240" s="112"/>
      <c r="H240" s="112"/>
      <c r="I240" s="112"/>
      <c r="J240" s="112"/>
      <c r="K240" s="112"/>
      <c r="L240" s="112"/>
      <c r="M240" s="112"/>
      <c r="N240" s="112"/>
      <c r="O240" s="112"/>
      <c r="P240" s="112"/>
      <c r="Q240" s="112"/>
      <c r="R240" s="112"/>
      <c r="S240" s="112"/>
      <c r="T240" s="112"/>
      <c r="U240" s="112"/>
      <c r="V240" s="112"/>
      <c r="W240" s="112"/>
      <c r="X240" s="112"/>
      <c r="Y240" s="112"/>
      <c r="Z240" s="112"/>
      <c r="AA240" s="112"/>
      <c r="AB240" s="112"/>
      <c r="AC240" s="112"/>
      <c r="AD240" s="112"/>
      <c r="AE240" s="112"/>
      <c r="AF240" s="112"/>
      <c r="AG240" s="112"/>
      <c r="AH240" s="112"/>
      <c r="AI240" s="112"/>
      <c r="AJ240" s="112"/>
      <c r="AK240" s="112"/>
      <c r="AL240" s="112"/>
      <c r="AM240" s="112"/>
      <c r="AN240" s="112"/>
      <c r="AO240" s="112"/>
      <c r="AP240" s="112"/>
      <c r="AQ240" s="112"/>
      <c r="AR240" s="31"/>
      <c r="AS240" s="25"/>
      <c r="AT240" s="25"/>
      <c r="AU240" s="25"/>
      <c r="AV240" s="38"/>
      <c r="AW240" s="31"/>
      <c r="AX240" s="31"/>
    </row>
    <row r="241" spans="1:50" ht="30" hidden="1" customHeight="1" x14ac:dyDescent="0.35">
      <c r="A241" s="15"/>
      <c r="B241" s="31"/>
      <c r="C241" s="112"/>
      <c r="D241" s="25"/>
      <c r="E241" s="25"/>
      <c r="F241" s="31"/>
      <c r="G241" s="112"/>
      <c r="H241" s="112"/>
      <c r="I241" s="112"/>
      <c r="J241" s="112"/>
      <c r="K241" s="112"/>
      <c r="L241" s="112"/>
      <c r="M241" s="112"/>
      <c r="N241" s="112"/>
      <c r="O241" s="112"/>
      <c r="P241" s="112"/>
      <c r="Q241" s="112"/>
      <c r="R241" s="112"/>
      <c r="S241" s="112"/>
      <c r="T241" s="112"/>
      <c r="U241" s="112"/>
      <c r="V241" s="112"/>
      <c r="W241" s="112"/>
      <c r="X241" s="112"/>
      <c r="Y241" s="112"/>
      <c r="Z241" s="112"/>
      <c r="AA241" s="112"/>
      <c r="AB241" s="112"/>
      <c r="AC241" s="112"/>
      <c r="AD241" s="112"/>
      <c r="AE241" s="112"/>
      <c r="AF241" s="112"/>
      <c r="AG241" s="112"/>
      <c r="AH241" s="112"/>
      <c r="AI241" s="112"/>
      <c r="AJ241" s="112"/>
      <c r="AK241" s="112"/>
      <c r="AL241" s="112"/>
      <c r="AM241" s="112"/>
      <c r="AN241" s="112"/>
      <c r="AO241" s="112"/>
      <c r="AP241" s="112"/>
      <c r="AQ241" s="112"/>
      <c r="AR241" s="31"/>
      <c r="AS241" s="25"/>
      <c r="AT241" s="25"/>
      <c r="AU241" s="25"/>
      <c r="AV241" s="38"/>
      <c r="AW241" s="31"/>
      <c r="AX241" s="31"/>
    </row>
    <row r="242" spans="1:50" ht="30" hidden="1" customHeight="1" x14ac:dyDescent="0.35">
      <c r="A242" s="15"/>
      <c r="B242" s="31"/>
      <c r="C242" s="31"/>
      <c r="D242" s="25"/>
      <c r="E242" s="25"/>
      <c r="F242" s="31"/>
      <c r="G242" s="112"/>
      <c r="H242" s="112"/>
      <c r="I242" s="112"/>
      <c r="J242" s="112"/>
      <c r="K242" s="112"/>
      <c r="L242" s="112"/>
      <c r="M242" s="112"/>
      <c r="N242" s="112"/>
      <c r="O242" s="112"/>
      <c r="P242" s="112"/>
      <c r="Q242" s="112"/>
      <c r="R242" s="112"/>
      <c r="S242" s="112"/>
      <c r="T242" s="112"/>
      <c r="U242" s="112"/>
      <c r="V242" s="112"/>
      <c r="W242" s="112"/>
      <c r="X242" s="112"/>
      <c r="Y242" s="112"/>
      <c r="Z242" s="112"/>
      <c r="AA242" s="112"/>
      <c r="AB242" s="112"/>
      <c r="AC242" s="112"/>
      <c r="AD242" s="112"/>
      <c r="AE242" s="112"/>
      <c r="AF242" s="112"/>
      <c r="AG242" s="112"/>
      <c r="AH242" s="112"/>
      <c r="AI242" s="112"/>
      <c r="AJ242" s="112"/>
      <c r="AK242" s="112"/>
      <c r="AL242" s="112"/>
      <c r="AM242" s="112"/>
      <c r="AN242" s="112"/>
      <c r="AO242" s="112"/>
      <c r="AP242" s="112"/>
      <c r="AQ242" s="112"/>
      <c r="AR242" s="31"/>
      <c r="AS242" s="25"/>
      <c r="AT242" s="25"/>
      <c r="AU242" s="25"/>
      <c r="AV242" s="38"/>
      <c r="AW242" s="31"/>
      <c r="AX242" s="31"/>
    </row>
    <row r="243" spans="1:50" ht="30" hidden="1" customHeight="1" x14ac:dyDescent="0.35">
      <c r="A243" s="15"/>
      <c r="B243" s="31"/>
      <c r="C243" s="99"/>
      <c r="D243" s="25"/>
      <c r="E243" s="25"/>
      <c r="F243" s="31"/>
      <c r="G243" s="112"/>
      <c r="H243" s="112"/>
      <c r="I243" s="112"/>
      <c r="J243" s="112"/>
      <c r="K243" s="112"/>
      <c r="L243" s="112"/>
      <c r="M243" s="112"/>
      <c r="N243" s="112"/>
      <c r="O243" s="112"/>
      <c r="P243" s="112"/>
      <c r="Q243" s="112"/>
      <c r="R243" s="112"/>
      <c r="S243" s="112"/>
      <c r="T243" s="112"/>
      <c r="U243" s="112"/>
      <c r="V243" s="112"/>
      <c r="W243" s="112"/>
      <c r="X243" s="112"/>
      <c r="Y243" s="112"/>
      <c r="Z243" s="112"/>
      <c r="AA243" s="112"/>
      <c r="AB243" s="112"/>
      <c r="AC243" s="112"/>
      <c r="AD243" s="112"/>
      <c r="AE243" s="112"/>
      <c r="AF243" s="112"/>
      <c r="AG243" s="112"/>
      <c r="AH243" s="112"/>
      <c r="AI243" s="112"/>
      <c r="AJ243" s="112"/>
      <c r="AK243" s="112"/>
      <c r="AL243" s="112"/>
      <c r="AM243" s="112"/>
      <c r="AN243" s="112"/>
      <c r="AO243" s="112"/>
      <c r="AP243" s="112"/>
      <c r="AQ243" s="112"/>
      <c r="AR243" s="31"/>
      <c r="AS243" s="25"/>
      <c r="AT243" s="25"/>
      <c r="AU243" s="25"/>
      <c r="AV243" s="38"/>
      <c r="AW243" s="31"/>
      <c r="AX243" s="31"/>
    </row>
    <row r="244" spans="1:50" ht="30" hidden="1" customHeight="1" x14ac:dyDescent="0.35">
      <c r="A244" s="15"/>
      <c r="B244" s="31"/>
      <c r="C244" s="99"/>
      <c r="D244" s="25"/>
      <c r="E244" s="25"/>
      <c r="F244" s="31"/>
      <c r="G244" s="112"/>
      <c r="H244" s="112"/>
      <c r="I244" s="112"/>
      <c r="J244" s="112"/>
      <c r="K244" s="112"/>
      <c r="L244" s="112"/>
      <c r="M244" s="112"/>
      <c r="N244" s="112"/>
      <c r="O244" s="112"/>
      <c r="P244" s="112"/>
      <c r="Q244" s="112"/>
      <c r="R244" s="112"/>
      <c r="S244" s="112"/>
      <c r="T244" s="112"/>
      <c r="U244" s="112"/>
      <c r="V244" s="112"/>
      <c r="W244" s="112"/>
      <c r="X244" s="112"/>
      <c r="Y244" s="112"/>
      <c r="Z244" s="112"/>
      <c r="AA244" s="112"/>
      <c r="AB244" s="112"/>
      <c r="AC244" s="112"/>
      <c r="AD244" s="112"/>
      <c r="AE244" s="112"/>
      <c r="AF244" s="112"/>
      <c r="AG244" s="112"/>
      <c r="AH244" s="112"/>
      <c r="AI244" s="112"/>
      <c r="AJ244" s="112"/>
      <c r="AK244" s="112"/>
      <c r="AL244" s="112"/>
      <c r="AM244" s="112"/>
      <c r="AN244" s="112"/>
      <c r="AO244" s="112"/>
      <c r="AP244" s="112"/>
      <c r="AQ244" s="112"/>
      <c r="AR244" s="31"/>
      <c r="AS244" s="25"/>
      <c r="AT244" s="25"/>
      <c r="AU244" s="25"/>
      <c r="AV244" s="38"/>
      <c r="AW244" s="31"/>
      <c r="AX244" s="31"/>
    </row>
    <row r="245" spans="1:50" ht="30" hidden="1" customHeight="1" x14ac:dyDescent="0.35">
      <c r="A245" s="15"/>
      <c r="B245" s="31"/>
      <c r="C245" s="99"/>
      <c r="D245" s="25"/>
      <c r="E245" s="25"/>
      <c r="F245" s="31"/>
      <c r="G245" s="112"/>
      <c r="H245" s="112"/>
      <c r="I245" s="112"/>
      <c r="J245" s="112"/>
      <c r="K245" s="112"/>
      <c r="L245" s="112"/>
      <c r="M245" s="112"/>
      <c r="N245" s="112"/>
      <c r="O245" s="112"/>
      <c r="P245" s="112"/>
      <c r="Q245" s="112"/>
      <c r="R245" s="112"/>
      <c r="S245" s="112"/>
      <c r="T245" s="112"/>
      <c r="U245" s="112"/>
      <c r="V245" s="112"/>
      <c r="W245" s="112"/>
      <c r="X245" s="112"/>
      <c r="Y245" s="112"/>
      <c r="Z245" s="112"/>
      <c r="AA245" s="112"/>
      <c r="AB245" s="112"/>
      <c r="AC245" s="112"/>
      <c r="AD245" s="112"/>
      <c r="AE245" s="112"/>
      <c r="AF245" s="112"/>
      <c r="AG245" s="112"/>
      <c r="AH245" s="112"/>
      <c r="AI245" s="112"/>
      <c r="AJ245" s="112"/>
      <c r="AK245" s="112"/>
      <c r="AL245" s="112"/>
      <c r="AM245" s="112"/>
      <c r="AN245" s="112"/>
      <c r="AO245" s="112"/>
      <c r="AP245" s="112"/>
      <c r="AQ245" s="112"/>
      <c r="AR245" s="31"/>
      <c r="AS245" s="25"/>
      <c r="AT245" s="25"/>
      <c r="AU245" s="25"/>
      <c r="AV245" s="38"/>
      <c r="AW245" s="31"/>
      <c r="AX245" s="31"/>
    </row>
    <row r="246" spans="1:50" ht="30" customHeight="1" x14ac:dyDescent="0.35">
      <c r="A246" s="15"/>
      <c r="B246" s="31"/>
      <c r="C246" s="99"/>
      <c r="D246" s="25"/>
      <c r="E246" s="25"/>
      <c r="F246" s="31"/>
      <c r="G246" s="112"/>
      <c r="H246" s="112"/>
      <c r="I246" s="112"/>
      <c r="J246" s="112"/>
      <c r="K246" s="112"/>
      <c r="L246" s="112"/>
      <c r="M246" s="112"/>
      <c r="N246" s="112"/>
      <c r="O246" s="112"/>
      <c r="P246" s="112"/>
      <c r="Q246" s="112"/>
      <c r="R246" s="112"/>
      <c r="S246" s="112"/>
      <c r="T246" s="112"/>
      <c r="U246" s="112"/>
      <c r="V246" s="112"/>
      <c r="W246" s="112"/>
      <c r="X246" s="112"/>
      <c r="Y246" s="112"/>
      <c r="Z246" s="112"/>
      <c r="AA246" s="112"/>
      <c r="AB246" s="112"/>
      <c r="AC246" s="112"/>
      <c r="AD246" s="112"/>
      <c r="AE246" s="112"/>
      <c r="AF246" s="112"/>
      <c r="AG246" s="112"/>
      <c r="AH246" s="112"/>
      <c r="AI246" s="112"/>
      <c r="AJ246" s="112"/>
      <c r="AK246" s="112"/>
      <c r="AL246" s="112"/>
      <c r="AM246" s="112"/>
      <c r="AN246" s="112"/>
      <c r="AO246" s="112"/>
      <c r="AP246" s="112"/>
      <c r="AQ246" s="112"/>
      <c r="AR246" s="31"/>
      <c r="AS246" s="25"/>
      <c r="AT246" s="6"/>
      <c r="AU246" s="6"/>
      <c r="AV246" s="38"/>
      <c r="AW246" s="31"/>
      <c r="AX246" s="31"/>
    </row>
    <row r="247" spans="1:50" ht="30" customHeight="1" x14ac:dyDescent="0.35">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38"/>
      <c r="AW247" s="31"/>
      <c r="AX247" s="31"/>
    </row>
    <row r="248" spans="1:50" ht="30" customHeight="1" x14ac:dyDescent="0.35">
      <c r="A248" s="31"/>
      <c r="B248" s="31"/>
      <c r="C248" s="31"/>
      <c r="D248" s="6"/>
      <c r="E248" s="6"/>
      <c r="F248" s="31"/>
      <c r="G248" s="31"/>
      <c r="H248" s="31"/>
      <c r="I248" s="31"/>
      <c r="J248" s="31"/>
      <c r="K248" s="31"/>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c r="AI248" s="31"/>
      <c r="AJ248" s="31"/>
      <c r="AK248" s="31"/>
      <c r="AL248" s="31"/>
      <c r="AM248" s="31"/>
      <c r="AN248" s="31"/>
      <c r="AO248" s="31"/>
      <c r="AP248" s="31"/>
      <c r="AQ248" s="31"/>
      <c r="AR248" s="31"/>
      <c r="AS248" s="6"/>
      <c r="AT248" s="6"/>
      <c r="AU248" s="6"/>
      <c r="AV248" s="6"/>
      <c r="AW248" s="31"/>
      <c r="AX248" s="31"/>
    </row>
    <row r="249" spans="1:50" ht="30" customHeight="1" x14ac:dyDescent="0.35">
      <c r="A249" s="15"/>
      <c r="B249" s="59" t="s">
        <v>21</v>
      </c>
      <c r="C249" s="59"/>
      <c r="D249" s="38"/>
      <c r="E249" s="38"/>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c r="AG249" s="15"/>
      <c r="AH249" s="15"/>
      <c r="AI249" s="15"/>
      <c r="AJ249" s="15"/>
      <c r="AK249" s="15"/>
      <c r="AL249" s="15"/>
      <c r="AM249" s="15"/>
      <c r="AN249" s="15"/>
      <c r="AO249" s="15"/>
      <c r="AP249" s="15"/>
      <c r="AQ249" s="15"/>
      <c r="AR249" s="15"/>
      <c r="AS249" s="38"/>
      <c r="AT249" s="38"/>
      <c r="AU249" s="38"/>
      <c r="AV249" s="38"/>
      <c r="AW249" s="31"/>
      <c r="AX249" s="31"/>
    </row>
    <row r="250" spans="1:50" ht="30" customHeight="1" x14ac:dyDescent="0.35">
      <c r="A250" s="707">
        <f>'1.1 Pg Details'!$D$39</f>
        <v>0</v>
      </c>
      <c r="B250" s="707"/>
      <c r="C250" s="707"/>
      <c r="D250" s="707"/>
      <c r="E250" s="707"/>
      <c r="F250" s="707"/>
      <c r="G250" s="707"/>
      <c r="H250" s="707"/>
      <c r="I250" s="707"/>
      <c r="J250" s="707"/>
      <c r="K250" s="707"/>
      <c r="L250" s="707"/>
      <c r="M250" s="707"/>
      <c r="N250" s="707"/>
      <c r="O250" s="707"/>
      <c r="P250" s="707"/>
      <c r="Q250" s="707"/>
      <c r="R250" s="707"/>
      <c r="S250" s="707"/>
      <c r="T250" s="707"/>
      <c r="U250" s="707"/>
      <c r="V250" s="707"/>
      <c r="W250" s="707"/>
      <c r="X250" s="707"/>
      <c r="Y250" s="707"/>
      <c r="Z250" s="707"/>
      <c r="AA250" s="707"/>
      <c r="AB250" s="707"/>
      <c r="AC250" s="707"/>
      <c r="AD250" s="707"/>
      <c r="AE250" s="707"/>
      <c r="AF250" s="707"/>
      <c r="AG250" s="707"/>
      <c r="AH250" s="707"/>
      <c r="AI250" s="707"/>
      <c r="AJ250" s="707"/>
      <c r="AK250" s="707"/>
      <c r="AL250" s="707"/>
      <c r="AM250" s="707"/>
      <c r="AN250" s="707"/>
      <c r="AO250" s="707"/>
      <c r="AP250" s="707"/>
      <c r="AQ250" s="707"/>
      <c r="AR250" s="707"/>
      <c r="AS250" s="707"/>
      <c r="AT250" s="707"/>
      <c r="AU250" s="707"/>
      <c r="AV250" s="707"/>
      <c r="AW250" s="31"/>
      <c r="AX250" s="31"/>
    </row>
  </sheetData>
  <autoFilter ref="C10:AT170" xr:uid="{083CBF44-BCFF-46A8-B445-4174C2C32F8C}"/>
  <mergeCells count="2">
    <mergeCell ref="A1:AV1"/>
    <mergeCell ref="A250:AV250"/>
  </mergeCells>
  <conditionalFormatting sqref="A11:A166">
    <cfRule type="cellIs" dxfId="159" priority="19" stopIfTrue="1" operator="equal">
      <formula>0</formula>
    </cfRule>
  </conditionalFormatting>
  <conditionalFormatting sqref="A11:A166">
    <cfRule type="cellIs" dxfId="158" priority="16" operator="equal">
      <formula>0</formula>
    </cfRule>
  </conditionalFormatting>
  <conditionalFormatting sqref="K2">
    <cfRule type="cellIs" dxfId="157" priority="13" operator="equal">
      <formula>1</formula>
    </cfRule>
  </conditionalFormatting>
  <conditionalFormatting sqref="F2">
    <cfRule type="cellIs" dxfId="156" priority="9" operator="equal">
      <formula>1</formula>
    </cfRule>
  </conditionalFormatting>
  <conditionalFormatting sqref="A167:A168">
    <cfRule type="cellIs" dxfId="155" priority="8" stopIfTrue="1" operator="equal">
      <formula>0</formula>
    </cfRule>
  </conditionalFormatting>
  <conditionalFormatting sqref="A167:A168">
    <cfRule type="cellIs" dxfId="154" priority="7" operator="equal">
      <formula>0</formula>
    </cfRule>
  </conditionalFormatting>
  <conditionalFormatting sqref="A4">
    <cfRule type="cellIs" dxfId="153" priority="6" stopIfTrue="1" operator="equal">
      <formula>0</formula>
    </cfRule>
  </conditionalFormatting>
  <conditionalFormatting sqref="A4">
    <cfRule type="cellIs" dxfId="152" priority="5" operator="equal">
      <formula>0</formula>
    </cfRule>
  </conditionalFormatting>
  <conditionalFormatting sqref="A4">
    <cfRule type="cellIs" dxfId="151" priority="4" stopIfTrue="1" operator="equal">
      <formula>0</formula>
    </cfRule>
  </conditionalFormatting>
  <conditionalFormatting sqref="A7">
    <cfRule type="cellIs" dxfId="150" priority="3" stopIfTrue="1" operator="equal">
      <formula>0</formula>
    </cfRule>
  </conditionalFormatting>
  <conditionalFormatting sqref="A7">
    <cfRule type="cellIs" dxfId="149" priority="2" operator="equal">
      <formula>0</formula>
    </cfRule>
  </conditionalFormatting>
  <conditionalFormatting sqref="A7">
    <cfRule type="cellIs" dxfId="148" priority="1" stopIfTrue="1" operator="equal">
      <formula>0</formula>
    </cfRule>
  </conditionalFormatting>
  <pageMargins left="0.7" right="0.7" top="0.75" bottom="0.75" header="0.3" footer="0.3"/>
  <pageSetup paperSize="9" orientation="portrait" r:id="rId1"/>
  <headerFooter>
    <oddFooter>&amp;L_x000D_&amp;1#&amp;"Calibri"&amp;8&amp;K000000 Unclassified</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5F80-FE61-4155-ACD4-A13185C1E322}">
  <sheetPr codeName="Sheet20">
    <tabColor theme="0" tint="-0.499984740745262"/>
  </sheetPr>
  <dimension ref="A1:AX189"/>
  <sheetViews>
    <sheetView showGridLines="0" zoomScaleNormal="100" workbookViewId="0">
      <selection activeCell="M9" sqref="M9:M168"/>
    </sheetView>
  </sheetViews>
  <sheetFormatPr defaultColWidth="0" defaultRowHeight="14.5" customHeight="1" zeroHeight="1" x14ac:dyDescent="0.35"/>
  <cols>
    <col min="1" max="1" width="1.54296875" style="31" customWidth="1"/>
    <col min="2" max="2" width="1.453125" style="31" customWidth="1"/>
    <col min="3" max="3" width="7.453125" style="31" customWidth="1"/>
    <col min="4" max="4" width="1.54296875" style="31" customWidth="1"/>
    <col min="5" max="5" width="74" style="6" customWidth="1"/>
    <col min="6" max="7" width="13.54296875" style="31" customWidth="1"/>
    <col min="8" max="8" width="2.1796875" style="31" customWidth="1"/>
    <col min="9" max="9" width="12.453125" style="31" customWidth="1"/>
    <col min="10" max="10" width="2.453125" style="31" customWidth="1"/>
    <col min="11" max="11" width="3.1796875" style="31" customWidth="1"/>
    <col min="12" max="12" width="3.453125" style="31" customWidth="1"/>
    <col min="13" max="13" width="13.453125" style="31" customWidth="1"/>
    <col min="14" max="14" width="4.453125" style="31" customWidth="1"/>
    <col min="15" max="21" width="8.81640625" style="31" hidden="1" customWidth="1"/>
    <col min="22" max="16384" width="8.81640625" style="31" hidden="1"/>
  </cols>
  <sheetData>
    <row r="1" spans="1:50" ht="14.5" customHeight="1" x14ac:dyDescent="0.35">
      <c r="A1" s="707">
        <f>'1.1 Pg Details'!$D$39</f>
        <v>0</v>
      </c>
      <c r="B1" s="707"/>
      <c r="C1" s="707"/>
      <c r="D1" s="707"/>
      <c r="E1" s="707"/>
      <c r="F1" s="707"/>
      <c r="G1" s="707"/>
      <c r="H1" s="707"/>
      <c r="I1" s="707"/>
      <c r="J1" s="707"/>
      <c r="K1" s="707"/>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row>
    <row r="2" spans="1:50" ht="30.75" customHeight="1" x14ac:dyDescent="0.35">
      <c r="A2" s="15"/>
      <c r="B2" s="15"/>
      <c r="C2" s="15"/>
      <c r="D2" s="15"/>
      <c r="E2" s="38"/>
      <c r="F2" s="15"/>
      <c r="G2" s="33"/>
      <c r="H2" s="15"/>
      <c r="I2" s="15"/>
      <c r="J2" s="15"/>
      <c r="K2" s="15"/>
    </row>
    <row r="3" spans="1:50" x14ac:dyDescent="0.35">
      <c r="A3" s="15"/>
      <c r="B3" s="15"/>
      <c r="C3" s="15" t="s">
        <v>0</v>
      </c>
      <c r="D3" s="15" t="str">
        <f ca="1">MID(CELL("filename",A2),FIND("]",CELL("filename",A2))+1,255)</f>
        <v>C-Filters (Admin)</v>
      </c>
      <c r="E3" s="38"/>
      <c r="F3" s="15"/>
      <c r="G3" s="15"/>
      <c r="H3" s="15"/>
      <c r="I3" s="15"/>
      <c r="J3" s="15"/>
      <c r="K3" s="15"/>
    </row>
    <row r="4" spans="1:50" x14ac:dyDescent="0.35">
      <c r="A4" s="48">
        <f>SUM(A11:A171)</f>
        <v>0</v>
      </c>
      <c r="B4" s="15"/>
      <c r="C4" s="15" t="s">
        <v>1</v>
      </c>
      <c r="D4" s="15" t="str">
        <f ca="1">IF(D3="Template","",INDEX(rng_SheetTypes,MATCH(D3,rng_Worksheets,0)))</f>
        <v>Calculation</v>
      </c>
      <c r="E4" s="38"/>
      <c r="F4" s="15"/>
      <c r="G4" s="15"/>
      <c r="H4" s="15"/>
      <c r="I4" s="15"/>
      <c r="J4" s="15"/>
      <c r="K4" s="15"/>
    </row>
    <row r="5" spans="1:50" x14ac:dyDescent="0.35">
      <c r="A5" s="15"/>
      <c r="B5" s="15"/>
      <c r="C5" s="15" t="s">
        <v>2</v>
      </c>
      <c r="D5" s="15" t="str">
        <f ca="1">IF(D3="Template","",INDEX(rng_Summarys,MATCH(D3,rng_Worksheets,0)))</f>
        <v>Calculates which LOES are to be Kept based on Pg type and Bus Case</v>
      </c>
      <c r="E5" s="38"/>
      <c r="F5" s="15"/>
      <c r="G5" s="15"/>
      <c r="H5" s="15"/>
      <c r="I5" s="15"/>
      <c r="J5" s="15"/>
      <c r="K5" s="15"/>
    </row>
    <row r="6" spans="1:50" ht="8.15" customHeight="1" x14ac:dyDescent="0.35"/>
    <row r="7" spans="1:50" ht="27.65" customHeight="1" x14ac:dyDescent="0.35">
      <c r="A7" s="48">
        <f>SUM(A11:A171)</f>
        <v>0</v>
      </c>
      <c r="B7" s="15"/>
      <c r="C7" s="124" t="s">
        <v>2469</v>
      </c>
      <c r="D7" s="15"/>
      <c r="E7" s="38"/>
      <c r="F7" s="15"/>
      <c r="G7" s="15"/>
      <c r="H7" s="15"/>
      <c r="I7" s="15"/>
      <c r="J7" s="15"/>
      <c r="K7" s="15"/>
    </row>
    <row r="8" spans="1:50" ht="8.5" customHeight="1" x14ac:dyDescent="0.35">
      <c r="A8" s="15"/>
      <c r="K8" s="15"/>
    </row>
    <row r="9" spans="1:50" x14ac:dyDescent="0.35">
      <c r="A9" s="15"/>
      <c r="F9" s="762" t="s">
        <v>2470</v>
      </c>
      <c r="G9" s="744"/>
      <c r="K9" s="15"/>
      <c r="M9" s="413" t="s">
        <v>360</v>
      </c>
    </row>
    <row r="10" spans="1:50" ht="32.15" customHeight="1" x14ac:dyDescent="0.35">
      <c r="A10" s="15"/>
      <c r="C10" s="418" t="s">
        <v>2164</v>
      </c>
      <c r="E10" s="418" t="s">
        <v>2471</v>
      </c>
      <c r="F10" s="418" t="s">
        <v>2162</v>
      </c>
      <c r="G10" s="418" t="s">
        <v>351</v>
      </c>
      <c r="I10" s="418" t="s">
        <v>2472</v>
      </c>
      <c r="K10" s="15"/>
      <c r="M10" s="416" t="s">
        <v>2468</v>
      </c>
    </row>
    <row r="11" spans="1:50" ht="29" x14ac:dyDescent="0.35">
      <c r="A11" s="48">
        <f>SUM(M11)</f>
        <v>0</v>
      </c>
      <c r="C11" s="418">
        <v>1</v>
      </c>
      <c r="E11" s="125" t="str" cm="1">
        <f t="array" ref="E11:E169">_xlfn.UNIQUE(I_LoE_Hierachy_L2Name)</f>
        <v>Is the analysis of the military capability gap and/or business capability gap suitably evidenced to inform the need/case for change?</v>
      </c>
      <c r="F11" s="123" t="str" cm="1">
        <f t="array" ref="F11">IF(COUNT(SEARCH(_xlfn._xlws.FILTER(I_PEATLookups_Project_Type_Names,I_Project_Characteristics_Spec="Yes", "LoE Error"),'Input - LOEList (Admin)'!$AI13))&gt;0,"Yes","No")</f>
        <v>No</v>
      </c>
      <c r="G11" s="123" t="str" cm="1">
        <f t="array" ref="G11">IF(COUNT(SEARCH(I_ProjParam_Case_Spec,'Input - LOEList (Admin)'!$AI13))&gt;0,"Yes","No")</f>
        <v>Yes</v>
      </c>
      <c r="I11" s="123" t="str" cm="1">
        <f t="array" ref="I11">IF(PRODUCT(IF(F11:G11="Yes",1,0)),"Yes","No")</f>
        <v>No</v>
      </c>
      <c r="K11" s="15"/>
      <c r="M11" s="455">
        <f t="shared" ref="M11:M42" si="0">IF(ISERROR(I11),1,0)</f>
        <v>0</v>
      </c>
      <c r="V11" s="126" t="s">
        <v>217</v>
      </c>
      <c r="X11" s="126" t="s">
        <v>217</v>
      </c>
      <c r="Y11" s="126" t="s">
        <v>217</v>
      </c>
      <c r="Z11" s="126" t="s">
        <v>217</v>
      </c>
      <c r="AA11" s="126" t="s">
        <v>217</v>
      </c>
      <c r="AB11" s="126" t="s">
        <v>217</v>
      </c>
      <c r="AC11" s="126" t="s">
        <v>217</v>
      </c>
      <c r="AD11" s="126" t="s">
        <v>217</v>
      </c>
      <c r="AE11" s="126" t="s">
        <v>217</v>
      </c>
      <c r="AF11" s="126" t="s">
        <v>217</v>
      </c>
      <c r="AG11" s="126" t="s">
        <v>217</v>
      </c>
      <c r="AH11" s="126" t="s">
        <v>217</v>
      </c>
      <c r="AI11" s="126" t="s">
        <v>217</v>
      </c>
      <c r="AJ11" s="126" t="s">
        <v>217</v>
      </c>
      <c r="AK11" s="126" t="s">
        <v>217</v>
      </c>
      <c r="AM11" s="126" t="s">
        <v>217</v>
      </c>
      <c r="AN11" s="126" t="s">
        <v>217</v>
      </c>
      <c r="AO11" s="126" t="s">
        <v>217</v>
      </c>
      <c r="AQ11" s="126" t="s">
        <v>217</v>
      </c>
      <c r="AR11" s="126" t="s">
        <v>217</v>
      </c>
      <c r="AS11" s="126" t="s">
        <v>217</v>
      </c>
      <c r="AU11" s="126" t="s">
        <v>217</v>
      </c>
      <c r="AV11" s="126"/>
      <c r="AX11" s="127" t="str" cm="1">
        <f t="array" ref="AX11">_xlfn.TEXTJOIN(" ; ",TRUE,_xlfn._xlws.FILTER(L$11:AS$11,L11:AS11="Yes","LoE ERROR"))</f>
        <v>Yes ; Yes ; Yes ; Yes ; Yes ; Yes ; Yes ; Yes ; Yes ; Yes ; Yes ; Yes ; Yes ; Yes ; Yes ; Yes ; Yes ; Yes ; Yes ; Yes ; Yes</v>
      </c>
    </row>
    <row r="12" spans="1:50" ht="29" x14ac:dyDescent="0.35">
      <c r="A12" s="48">
        <f t="shared" ref="A12:A75" si="1">SUM(M12)</f>
        <v>0</v>
      </c>
      <c r="C12" s="418">
        <f>C11+1</f>
        <v>2</v>
      </c>
      <c r="E12" s="125" t="str">
        <v>Is the military capability gap and/or business capability gap to be addressed suitably defined?</v>
      </c>
      <c r="F12" s="123" t="str" cm="1">
        <f t="array" ref="F12">IF(COUNT(SEARCH(_xlfn._xlws.FILTER(I_PEATLookups_Project_Type_Names,I_Project_Characteristics_Spec="Yes", "LoE Error"),'Input - LOEList (Admin)'!$AI14))&gt;0,"Yes","No")</f>
        <v>No</v>
      </c>
      <c r="G12" s="123" t="str" cm="1">
        <f t="array" ref="G12">IF(COUNT(SEARCH(I_ProjParam_Case_Spec,'Input - LOEList (Admin)'!$AI14))&gt;0,"Yes","No")</f>
        <v>Yes</v>
      </c>
      <c r="I12" s="123" t="str" cm="1">
        <f t="array" ref="I12">IF(PRODUCT(IF(F12:G12="Yes",1,0)),"Yes","No")</f>
        <v>No</v>
      </c>
      <c r="K12" s="15"/>
      <c r="M12" s="455">
        <f t="shared" si="0"/>
        <v>0</v>
      </c>
      <c r="V12" s="126" t="s">
        <v>217</v>
      </c>
      <c r="X12" s="126" t="s">
        <v>217</v>
      </c>
      <c r="Y12" s="126" t="s">
        <v>217</v>
      </c>
      <c r="Z12" s="126" t="s">
        <v>217</v>
      </c>
      <c r="AA12" s="126" t="s">
        <v>217</v>
      </c>
      <c r="AB12" s="126" t="s">
        <v>217</v>
      </c>
      <c r="AC12" s="126" t="s">
        <v>217</v>
      </c>
      <c r="AD12" s="126" t="s">
        <v>217</v>
      </c>
      <c r="AE12" s="126" t="s">
        <v>217</v>
      </c>
      <c r="AF12" s="126" t="s">
        <v>217</v>
      </c>
      <c r="AG12" s="126" t="s">
        <v>217</v>
      </c>
      <c r="AH12" s="126" t="s">
        <v>217</v>
      </c>
      <c r="AI12" s="126" t="s">
        <v>217</v>
      </c>
      <c r="AJ12" s="126" t="s">
        <v>217</v>
      </c>
      <c r="AK12" s="126" t="s">
        <v>217</v>
      </c>
      <c r="AM12" s="126" t="s">
        <v>217</v>
      </c>
      <c r="AN12" s="126" t="s">
        <v>217</v>
      </c>
      <c r="AO12" s="126" t="s">
        <v>217</v>
      </c>
      <c r="AQ12" s="126" t="s">
        <v>217</v>
      </c>
      <c r="AR12" s="126" t="s">
        <v>217</v>
      </c>
      <c r="AS12" s="126" t="s">
        <v>217</v>
      </c>
      <c r="AU12" s="126" t="s">
        <v>217</v>
      </c>
      <c r="AV12" s="126"/>
      <c r="AX12" s="127" t="str" cm="1">
        <f t="array" ref="AX12">_xlfn.TEXTJOIN(" ; ",TRUE,_xlfn._xlws.FILTER(L$11:AS$11,L12:AS12="Yes","LoE ERROR"))</f>
        <v>Yes ; Yes ; Yes ; Yes ; Yes ; Yes ; Yes ; Yes ; Yes ; Yes ; Yes ; Yes ; Yes ; Yes ; Yes ; Yes ; Yes ; Yes ; Yes ; Yes ; Yes</v>
      </c>
    </row>
    <row r="13" spans="1:50" ht="29" x14ac:dyDescent="0.35">
      <c r="A13" s="48">
        <f t="shared" si="1"/>
        <v>0</v>
      </c>
      <c r="C13" s="418">
        <f t="shared" ref="C13:C76" si="2">C12+1</f>
        <v>3</v>
      </c>
      <c r="E13" s="125" t="str">
        <v>Is there evidence that SMART objectives and business need have been derived from a case-for-change workshop with relevant stakeholders</v>
      </c>
      <c r="F13" s="123" t="str" cm="1">
        <f t="array" ref="F13">IF(COUNT(SEARCH(_xlfn._xlws.FILTER(I_PEATLookups_Project_Type_Names,I_Project_Characteristics_Spec="Yes", "LoE Error"),'Input - LOEList (Admin)'!$AI15))&gt;0,"Yes","No")</f>
        <v>No</v>
      </c>
      <c r="G13" s="123" t="str" cm="1">
        <f t="array" ref="G13">IF(COUNT(SEARCH(I_ProjParam_Case_Spec,'Input - LOEList (Admin)'!$AI15))&gt;0,"Yes","No")</f>
        <v>Yes</v>
      </c>
      <c r="I13" s="123" t="str" cm="1">
        <f t="array" ref="I13">IF(PRODUCT(IF(F13:G13="Yes",1,0)),"Yes","No")</f>
        <v>No</v>
      </c>
      <c r="K13" s="15"/>
      <c r="M13" s="455">
        <f t="shared" si="0"/>
        <v>0</v>
      </c>
      <c r="V13" s="126" t="s">
        <v>217</v>
      </c>
      <c r="X13" s="126" t="s">
        <v>217</v>
      </c>
      <c r="Y13" s="126" t="s">
        <v>217</v>
      </c>
      <c r="Z13" s="126" t="s">
        <v>217</v>
      </c>
      <c r="AA13" s="126" t="s">
        <v>217</v>
      </c>
      <c r="AB13" s="126" t="s">
        <v>217</v>
      </c>
      <c r="AC13" s="126" t="s">
        <v>217</v>
      </c>
      <c r="AD13" s="126" t="s">
        <v>217</v>
      </c>
      <c r="AE13" s="126" t="s">
        <v>217</v>
      </c>
      <c r="AF13" s="126" t="s">
        <v>217</v>
      </c>
      <c r="AG13" s="126" t="s">
        <v>217</v>
      </c>
      <c r="AH13" s="126" t="s">
        <v>217</v>
      </c>
      <c r="AI13" s="126" t="s">
        <v>217</v>
      </c>
      <c r="AJ13" s="126" t="s">
        <v>217</v>
      </c>
      <c r="AK13" s="126" t="s">
        <v>217</v>
      </c>
      <c r="AM13" s="126" t="s">
        <v>217</v>
      </c>
      <c r="AN13" s="126" t="s">
        <v>217</v>
      </c>
      <c r="AO13" s="126" t="s">
        <v>217</v>
      </c>
      <c r="AQ13" s="126" t="s">
        <v>217</v>
      </c>
      <c r="AR13" s="126" t="s">
        <v>217</v>
      </c>
      <c r="AS13" s="126" t="s">
        <v>217</v>
      </c>
      <c r="AU13" s="126" t="s">
        <v>217</v>
      </c>
      <c r="AV13" s="126"/>
      <c r="AX13" s="127" t="str" cm="1">
        <f t="array" ref="AX13">_xlfn.TEXTJOIN(" ; ",TRUE,_xlfn._xlws.FILTER(L$11:AS$11,L13:AS13="Yes","LoE ERROR"))</f>
        <v>Yes ; Yes ; Yes ; Yes ; Yes ; Yes ; Yes ; Yes ; Yes ; Yes ; Yes ; Yes ; Yes ; Yes ; Yes ; Yes ; Yes ; Yes ; Yes ; Yes ; Yes</v>
      </c>
    </row>
    <row r="14" spans="1:50" ht="29" x14ac:dyDescent="0.35">
      <c r="A14" s="48">
        <f t="shared" si="1"/>
        <v>0</v>
      </c>
      <c r="C14" s="418">
        <f t="shared" si="2"/>
        <v>4</v>
      </c>
      <c r="E14" s="125" t="str">
        <v>Is there evidence of the military capability or business capability need being include within FLC/TLB plans?</v>
      </c>
      <c r="F14" s="123" t="str" cm="1">
        <f t="array" ref="F14">IF(COUNT(SEARCH(_xlfn._xlws.FILTER(I_PEATLookups_Project_Type_Names,I_Project_Characteristics_Spec="Yes", "LoE Error"),'Input - LOEList (Admin)'!$AI16))&gt;0,"Yes","No")</f>
        <v>No</v>
      </c>
      <c r="G14" s="123" t="str" cm="1">
        <f t="array" ref="G14">IF(COUNT(SEARCH(I_ProjParam_Case_Spec,'Input - LOEList (Admin)'!$AI16))&gt;0,"Yes","No")</f>
        <v>Yes</v>
      </c>
      <c r="I14" s="123" t="str" cm="1">
        <f t="array" ref="I14">IF(PRODUCT(IF(F14:G14="Yes",1,0)),"Yes","No")</f>
        <v>No</v>
      </c>
      <c r="K14" s="15"/>
      <c r="M14" s="455">
        <f t="shared" si="0"/>
        <v>0</v>
      </c>
      <c r="V14" s="126" t="s">
        <v>217</v>
      </c>
      <c r="X14" s="126" t="s">
        <v>217</v>
      </c>
      <c r="Y14" s="126" t="s">
        <v>217</v>
      </c>
      <c r="Z14" s="126" t="s">
        <v>217</v>
      </c>
      <c r="AA14" s="126" t="s">
        <v>217</v>
      </c>
      <c r="AB14" s="126" t="s">
        <v>217</v>
      </c>
      <c r="AC14" s="126" t="s">
        <v>217</v>
      </c>
      <c r="AD14" s="126" t="s">
        <v>217</v>
      </c>
      <c r="AE14" s="126" t="s">
        <v>217</v>
      </c>
      <c r="AF14" s="126" t="s">
        <v>217</v>
      </c>
      <c r="AG14" s="126" t="s">
        <v>217</v>
      </c>
      <c r="AH14" s="126" t="s">
        <v>217</v>
      </c>
      <c r="AI14" s="126" t="s">
        <v>217</v>
      </c>
      <c r="AJ14" s="126" t="s">
        <v>217</v>
      </c>
      <c r="AK14" s="126" t="s">
        <v>217</v>
      </c>
      <c r="AM14" s="126" t="s">
        <v>217</v>
      </c>
      <c r="AN14" s="126" t="s">
        <v>217</v>
      </c>
      <c r="AO14" s="126" t="s">
        <v>217</v>
      </c>
      <c r="AQ14" s="126" t="s">
        <v>217</v>
      </c>
      <c r="AR14" s="126" t="s">
        <v>217</v>
      </c>
      <c r="AS14" s="126" t="s">
        <v>217</v>
      </c>
      <c r="AU14" s="126" t="s">
        <v>217</v>
      </c>
      <c r="AV14" s="126"/>
      <c r="AX14" s="127" t="str" cm="1">
        <f t="array" ref="AX14">_xlfn.TEXTJOIN(" ; ",TRUE,_xlfn._xlws.FILTER(L$11:AS$11,L14:AS14="Yes","LoE ERROR"))</f>
        <v>Yes ; Yes ; Yes ; Yes ; Yes ; Yes ; Yes ; Yes ; Yes ; Yes ; Yes ; Yes ; Yes ; Yes ; Yes ; Yes ; Yes ; Yes ; Yes ; Yes ; Yes</v>
      </c>
    </row>
    <row r="15" spans="1:50" ht="29" x14ac:dyDescent="0.35">
      <c r="A15" s="48">
        <f t="shared" si="1"/>
        <v>0</v>
      </c>
      <c r="C15" s="418">
        <f t="shared" si="2"/>
        <v>5</v>
      </c>
      <c r="E15" s="125" t="str">
        <v>Is there evidence of the military capability or business capability need being given priority within FLC/TLB plans?</v>
      </c>
      <c r="F15" s="123" t="str" cm="1">
        <f t="array" ref="F15">IF(COUNT(SEARCH(_xlfn._xlws.FILTER(I_PEATLookups_Project_Type_Names,I_Project_Characteristics_Spec="Yes", "LoE Error"),'Input - LOEList (Admin)'!$AI17))&gt;0,"Yes","No")</f>
        <v>No</v>
      </c>
      <c r="G15" s="123" t="str" cm="1">
        <f t="array" ref="G15">IF(COUNT(SEARCH(I_ProjParam_Case_Spec,'Input - LOEList (Admin)'!$AI17))&gt;0,"Yes","No")</f>
        <v>Yes</v>
      </c>
      <c r="I15" s="123" t="str" cm="1">
        <f t="array" ref="I15">IF(PRODUCT(IF(F15:G15="Yes",1,0)),"Yes","No")</f>
        <v>No</v>
      </c>
      <c r="K15" s="15"/>
      <c r="M15" s="455">
        <f t="shared" si="0"/>
        <v>0</v>
      </c>
      <c r="V15" s="126" t="s">
        <v>217</v>
      </c>
      <c r="X15" s="126" t="s">
        <v>217</v>
      </c>
      <c r="Y15" s="126" t="s">
        <v>217</v>
      </c>
      <c r="Z15" s="126" t="s">
        <v>217</v>
      </c>
      <c r="AA15" s="126" t="s">
        <v>217</v>
      </c>
      <c r="AB15" s="126" t="s">
        <v>217</v>
      </c>
      <c r="AC15" s="126" t="s">
        <v>217</v>
      </c>
      <c r="AD15" s="126" t="s">
        <v>217</v>
      </c>
      <c r="AE15" s="126" t="s">
        <v>217</v>
      </c>
      <c r="AF15" s="126" t="s">
        <v>217</v>
      </c>
      <c r="AG15" s="126" t="s">
        <v>217</v>
      </c>
      <c r="AH15" s="126" t="s">
        <v>217</v>
      </c>
      <c r="AI15" s="126" t="s">
        <v>217</v>
      </c>
      <c r="AJ15" s="126" t="s">
        <v>217</v>
      </c>
      <c r="AK15" s="126" t="s">
        <v>217</v>
      </c>
      <c r="AM15" s="126" t="s">
        <v>217</v>
      </c>
      <c r="AN15" s="126" t="s">
        <v>217</v>
      </c>
      <c r="AO15" s="126" t="s">
        <v>217</v>
      </c>
      <c r="AQ15" s="126" t="s">
        <v>217</v>
      </c>
      <c r="AR15" s="126" t="s">
        <v>217</v>
      </c>
      <c r="AS15" s="126" t="s">
        <v>217</v>
      </c>
      <c r="AU15" s="126" t="s">
        <v>217</v>
      </c>
      <c r="AV15" s="126"/>
      <c r="AX15" s="127" t="str" cm="1">
        <f t="array" ref="AX15">_xlfn.TEXTJOIN(" ; ",TRUE,_xlfn._xlws.FILTER(L$11:AS$11,L15:AS15="Yes","LoE ERROR"))</f>
        <v>Yes ; Yes ; Yes ; Yes ; Yes ; Yes ; Yes ; Yes ; Yes ; Yes ; Yes ; Yes ; Yes ; Yes ; Yes ; Yes ; Yes ; Yes ; Yes ; Yes ; Yes</v>
      </c>
    </row>
    <row r="16" spans="1:50" x14ac:dyDescent="0.35">
      <c r="A16" s="48">
        <f t="shared" si="1"/>
        <v>0</v>
      </c>
      <c r="C16" s="418">
        <f t="shared" si="2"/>
        <v>6</v>
      </c>
      <c r="E16" s="125" t="str">
        <v>Is there evidence that all relevant requirement stakeholders have been identified?</v>
      </c>
      <c r="F16" s="123" t="str" cm="1">
        <f t="array" ref="F16">IF(COUNT(SEARCH(_xlfn._xlws.FILTER(I_PEATLookups_Project_Type_Names,I_Project_Characteristics_Spec="Yes", "LoE Error"),'Input - LOEList (Admin)'!$AI18))&gt;0,"Yes","No")</f>
        <v>No</v>
      </c>
      <c r="G16" s="123" t="str" cm="1">
        <f t="array" ref="G16">IF(COUNT(SEARCH(I_ProjParam_Case_Spec,'Input - LOEList (Admin)'!$AI18))&gt;0,"Yes","No")</f>
        <v>Yes</v>
      </c>
      <c r="I16" s="123" t="str" cm="1">
        <f t="array" ref="I16">IF(PRODUCT(IF(F16:G16="Yes",1,0)),"Yes","No")</f>
        <v>No</v>
      </c>
      <c r="K16" s="15"/>
      <c r="M16" s="455">
        <f t="shared" si="0"/>
        <v>0</v>
      </c>
      <c r="V16" s="126" t="s">
        <v>217</v>
      </c>
      <c r="X16" s="126" t="s">
        <v>217</v>
      </c>
      <c r="Y16" s="126" t="s">
        <v>217</v>
      </c>
      <c r="Z16" s="126" t="s">
        <v>217</v>
      </c>
      <c r="AA16" s="126" t="s">
        <v>217</v>
      </c>
      <c r="AB16" s="126" t="s">
        <v>217</v>
      </c>
      <c r="AC16" s="126" t="s">
        <v>217</v>
      </c>
      <c r="AD16" s="126" t="s">
        <v>217</v>
      </c>
      <c r="AE16" s="126" t="s">
        <v>217</v>
      </c>
      <c r="AF16" s="126" t="s">
        <v>217</v>
      </c>
      <c r="AG16" s="126" t="s">
        <v>217</v>
      </c>
      <c r="AH16" s="126" t="s">
        <v>217</v>
      </c>
      <c r="AI16" s="126" t="s">
        <v>217</v>
      </c>
      <c r="AJ16" s="126" t="s">
        <v>217</v>
      </c>
      <c r="AK16" s="126" t="s">
        <v>217</v>
      </c>
      <c r="AM16" s="126" t="s">
        <v>217</v>
      </c>
      <c r="AN16" s="126" t="s">
        <v>217</v>
      </c>
      <c r="AO16" s="126" t="s">
        <v>217</v>
      </c>
      <c r="AQ16" s="126" t="s">
        <v>217</v>
      </c>
      <c r="AR16" s="126" t="s">
        <v>217</v>
      </c>
      <c r="AS16" s="126" t="s">
        <v>217</v>
      </c>
      <c r="AU16" s="126" t="s">
        <v>217</v>
      </c>
      <c r="AV16" s="126"/>
      <c r="AX16" s="127" t="str" cm="1">
        <f t="array" ref="AX16">_xlfn.TEXTJOIN(" ; ",TRUE,_xlfn._xlws.FILTER(L$11:AS$11,L16:AS16="Yes","LoE ERROR"))</f>
        <v>Yes ; Yes ; Yes ; Yes ; Yes ; Yes ; Yes ; Yes ; Yes ; Yes ; Yes ; Yes ; Yes ; Yes ; Yes ; Yes ; Yes ; Yes ; Yes ; Yes ; Yes</v>
      </c>
    </row>
    <row r="17" spans="1:50" ht="29" x14ac:dyDescent="0.35">
      <c r="A17" s="48">
        <f t="shared" si="1"/>
        <v>0</v>
      </c>
      <c r="C17" s="418">
        <f t="shared" si="2"/>
        <v>7</v>
      </c>
      <c r="E17" s="125" t="str">
        <v>Is there evidence demonstrating that a systematic approach has been/will be taken to requirement set development and releted risk management?</v>
      </c>
      <c r="F17" s="123" t="str" cm="1">
        <f t="array" ref="F17">IF(COUNT(SEARCH(_xlfn._xlws.FILTER(I_PEATLookups_Project_Type_Names,I_Project_Characteristics_Spec="Yes", "LoE Error"),'Input - LOEList (Admin)'!$AI19))&gt;0,"Yes","No")</f>
        <v>No</v>
      </c>
      <c r="G17" s="123" t="str" cm="1">
        <f t="array" ref="G17">IF(COUNT(SEARCH(I_ProjParam_Case_Spec,'Input - LOEList (Admin)'!$AI19))&gt;0,"Yes","No")</f>
        <v>Yes</v>
      </c>
      <c r="I17" s="123" t="str" cm="1">
        <f t="array" ref="I17">IF(PRODUCT(IF(F17:G17="Yes",1,0)),"Yes","No")</f>
        <v>No</v>
      </c>
      <c r="K17" s="15"/>
      <c r="M17" s="455">
        <f t="shared" si="0"/>
        <v>0</v>
      </c>
      <c r="V17" s="126" t="s">
        <v>217</v>
      </c>
      <c r="X17" s="126" t="s">
        <v>217</v>
      </c>
      <c r="Y17" s="126" t="s">
        <v>217</v>
      </c>
      <c r="Z17" s="126" t="s">
        <v>217</v>
      </c>
      <c r="AA17" s="126" t="s">
        <v>217</v>
      </c>
      <c r="AB17" s="126" t="s">
        <v>217</v>
      </c>
      <c r="AC17" s="126" t="s">
        <v>217</v>
      </c>
      <c r="AD17" s="126" t="s">
        <v>217</v>
      </c>
      <c r="AE17" s="126" t="s">
        <v>217</v>
      </c>
      <c r="AF17" s="126" t="s">
        <v>217</v>
      </c>
      <c r="AG17" s="126" t="s">
        <v>217</v>
      </c>
      <c r="AH17" s="126" t="s">
        <v>217</v>
      </c>
      <c r="AI17" s="126" t="s">
        <v>217</v>
      </c>
      <c r="AJ17" s="126" t="s">
        <v>217</v>
      </c>
      <c r="AK17" s="126" t="s">
        <v>217</v>
      </c>
      <c r="AM17" s="126" t="s">
        <v>217</v>
      </c>
      <c r="AN17" s="126" t="s">
        <v>217</v>
      </c>
      <c r="AO17" s="126" t="s">
        <v>217</v>
      </c>
      <c r="AQ17" s="126" t="s">
        <v>217</v>
      </c>
      <c r="AR17" s="126" t="s">
        <v>217</v>
      </c>
      <c r="AS17" s="126" t="s">
        <v>217</v>
      </c>
      <c r="AU17" s="126" t="s">
        <v>217</v>
      </c>
      <c r="AV17" s="126"/>
      <c r="AX17" s="127" t="str" cm="1">
        <f t="array" ref="AX17">_xlfn.TEXTJOIN(" ; ",TRUE,_xlfn._xlws.FILTER(L$11:AS$11,L17:AS17="Yes","LoE ERROR"))</f>
        <v>Yes ; Yes ; Yes ; Yes ; Yes ; Yes ; Yes ; Yes ; Yes ; Yes ; Yes ; Yes ; Yes ; Yes ; Yes ; Yes ; Yes ; Yes ; Yes ; Yes ; Yes</v>
      </c>
    </row>
    <row r="18" spans="1:50" ht="43.5" x14ac:dyDescent="0.35">
      <c r="A18" s="48">
        <f t="shared" si="1"/>
        <v>0</v>
      </c>
      <c r="C18" s="418">
        <f t="shared" si="2"/>
        <v>8</v>
      </c>
      <c r="E18" s="125" t="str">
        <v>Is there evidence that the necessary human resource and requirement management tools are in place/will be in place to enable effective requirement and acceptance management?</v>
      </c>
      <c r="F18" s="123" t="str" cm="1">
        <f t="array" ref="F18">IF(COUNT(SEARCH(_xlfn._xlws.FILTER(I_PEATLookups_Project_Type_Names,I_Project_Characteristics_Spec="Yes", "LoE Error"),'Input - LOEList (Admin)'!$AI20))&gt;0,"Yes","No")</f>
        <v>No</v>
      </c>
      <c r="G18" s="123" t="str" cm="1">
        <f t="array" ref="G18">IF(COUNT(SEARCH(I_ProjParam_Case_Spec,'Input - LOEList (Admin)'!$AI20))&gt;0,"Yes","No")</f>
        <v>Yes</v>
      </c>
      <c r="I18" s="123" t="str" cm="1">
        <f t="array" ref="I18">IF(PRODUCT(IF(F18:G18="Yes",1,0)),"Yes","No")</f>
        <v>No</v>
      </c>
      <c r="K18" s="15"/>
      <c r="M18" s="455">
        <f t="shared" si="0"/>
        <v>0</v>
      </c>
      <c r="V18" s="126" t="s">
        <v>217</v>
      </c>
      <c r="X18" s="126" t="s">
        <v>217</v>
      </c>
      <c r="Y18" s="126" t="s">
        <v>217</v>
      </c>
      <c r="Z18" s="126" t="s">
        <v>217</v>
      </c>
      <c r="AA18" s="126" t="s">
        <v>217</v>
      </c>
      <c r="AB18" s="126" t="s">
        <v>217</v>
      </c>
      <c r="AC18" s="126" t="s">
        <v>217</v>
      </c>
      <c r="AD18" s="126" t="s">
        <v>217</v>
      </c>
      <c r="AE18" s="126" t="s">
        <v>217</v>
      </c>
      <c r="AF18" s="126" t="s">
        <v>217</v>
      </c>
      <c r="AG18" s="126" t="s">
        <v>217</v>
      </c>
      <c r="AH18" s="126" t="s">
        <v>217</v>
      </c>
      <c r="AI18" s="126" t="s">
        <v>217</v>
      </c>
      <c r="AJ18" s="126" t="s">
        <v>217</v>
      </c>
      <c r="AK18" s="126" t="s">
        <v>217</v>
      </c>
      <c r="AM18" s="126" t="s">
        <v>217</v>
      </c>
      <c r="AN18" s="126" t="s">
        <v>217</v>
      </c>
      <c r="AO18" s="126" t="s">
        <v>217</v>
      </c>
      <c r="AQ18" s="126" t="s">
        <v>217</v>
      </c>
      <c r="AR18" s="126" t="s">
        <v>217</v>
      </c>
      <c r="AS18" s="126" t="s">
        <v>217</v>
      </c>
      <c r="AU18" s="126" t="s">
        <v>217</v>
      </c>
      <c r="AV18" s="126"/>
      <c r="AX18" s="127" t="str" cm="1">
        <f t="array" ref="AX18">_xlfn.TEXTJOIN(" ; ",TRUE,_xlfn._xlws.FILTER(L$11:AS$11,L18:AS18="Yes","LoE ERROR"))</f>
        <v>Yes ; Yes ; Yes ; Yes ; Yes ; Yes ; Yes ; Yes ; Yes ; Yes ; Yes ; Yes ; Yes ; Yes ; Yes ; Yes ; Yes ; Yes ; Yes ; Yes ; Yes</v>
      </c>
    </row>
    <row r="19" spans="1:50" ht="29" x14ac:dyDescent="0.35">
      <c r="A19" s="48">
        <f t="shared" si="1"/>
        <v>0</v>
      </c>
      <c r="C19" s="418">
        <f t="shared" si="2"/>
        <v>9</v>
      </c>
      <c r="E19" s="125" t="str">
        <v>Is there evidence of a suitable plan for managing the requirements, related risks and acceptance for the next phase, and across DLODs.</v>
      </c>
      <c r="F19" s="123" t="str" cm="1">
        <f t="array" ref="F19">IF(COUNT(SEARCH(_xlfn._xlws.FILTER(I_PEATLookups_Project_Type_Names,I_Project_Characteristics_Spec="Yes", "LoE Error"),'Input - LOEList (Admin)'!$AI21))&gt;0,"Yes","No")</f>
        <v>No</v>
      </c>
      <c r="G19" s="123" t="str" cm="1">
        <f t="array" ref="G19">IF(COUNT(SEARCH(I_ProjParam_Case_Spec,'Input - LOEList (Admin)'!$AI21))&gt;0,"Yes","No")</f>
        <v>Yes</v>
      </c>
      <c r="I19" s="123" t="str" cm="1">
        <f t="array" ref="I19">IF(PRODUCT(IF(F19:G19="Yes",1,0)),"Yes","No")</f>
        <v>No</v>
      </c>
      <c r="K19" s="15"/>
      <c r="M19" s="455">
        <f t="shared" si="0"/>
        <v>0</v>
      </c>
      <c r="V19" s="126" t="s">
        <v>217</v>
      </c>
      <c r="X19" s="126" t="s">
        <v>217</v>
      </c>
      <c r="Y19" s="126" t="s">
        <v>217</v>
      </c>
      <c r="Z19" s="126" t="s">
        <v>217</v>
      </c>
      <c r="AA19" s="126" t="s">
        <v>217</v>
      </c>
      <c r="AB19" s="126" t="s">
        <v>217</v>
      </c>
      <c r="AC19" s="126" t="s">
        <v>217</v>
      </c>
      <c r="AD19" s="126" t="s">
        <v>217</v>
      </c>
      <c r="AE19" s="126" t="s">
        <v>217</v>
      </c>
      <c r="AF19" s="126" t="s">
        <v>217</v>
      </c>
      <c r="AG19" s="126" t="s">
        <v>217</v>
      </c>
      <c r="AH19" s="126" t="s">
        <v>217</v>
      </c>
      <c r="AI19" s="126" t="s">
        <v>217</v>
      </c>
      <c r="AJ19" s="126" t="s">
        <v>217</v>
      </c>
      <c r="AK19" s="126" t="s">
        <v>217</v>
      </c>
      <c r="AM19" s="126" t="s">
        <v>217</v>
      </c>
      <c r="AN19" s="126" t="s">
        <v>217</v>
      </c>
      <c r="AO19" s="126" t="s">
        <v>217</v>
      </c>
      <c r="AQ19" s="126" t="s">
        <v>217</v>
      </c>
      <c r="AR19" s="126" t="s">
        <v>217</v>
      </c>
      <c r="AS19" s="126" t="s">
        <v>217</v>
      </c>
      <c r="AU19" s="126" t="s">
        <v>217</v>
      </c>
      <c r="AV19" s="126"/>
      <c r="AX19" s="127" t="str" cm="1">
        <f t="array" ref="AX19">_xlfn.TEXTJOIN(" ; ",TRUE,_xlfn._xlws.FILTER(L$11:AS$11,L19:AS19="Yes","LoE ERROR"))</f>
        <v>Yes ; Yes ; Yes ; Yes ; Yes ; Yes ; Yes ; Yes ; Yes ; Yes ; Yes ; Yes ; Yes ; Yes ; Yes ; Yes ; Yes ; Yes ; Yes ; Yes ; Yes</v>
      </c>
    </row>
    <row r="20" spans="1:50" ht="29" x14ac:dyDescent="0.35">
      <c r="A20" s="48">
        <f t="shared" si="1"/>
        <v>0</v>
      </c>
      <c r="C20" s="418">
        <f t="shared" si="2"/>
        <v>10</v>
      </c>
      <c r="E20" s="125" t="str">
        <v>Is there evidence of a suitable plan for consideration of integration/interoperability with all other relevant capabilities?</v>
      </c>
      <c r="F20" s="123" t="str" cm="1">
        <f t="array" ref="F20">IF(COUNT(SEARCH(_xlfn._xlws.FILTER(I_PEATLookups_Project_Type_Names,I_Project_Characteristics_Spec="Yes", "LoE Error"),'Input - LOEList (Admin)'!$AI22))&gt;0,"Yes","No")</f>
        <v>No</v>
      </c>
      <c r="G20" s="123" t="str" cm="1">
        <f t="array" ref="G20">IF(COUNT(SEARCH(I_ProjParam_Case_Spec,'Input - LOEList (Admin)'!$AI22))&gt;0,"Yes","No")</f>
        <v>Yes</v>
      </c>
      <c r="I20" s="123" t="str" cm="1">
        <f t="array" ref="I20">IF(PRODUCT(IF(F20:G20="Yes",1,0)),"Yes","No")</f>
        <v>No</v>
      </c>
      <c r="K20" s="15"/>
      <c r="M20" s="455">
        <f t="shared" si="0"/>
        <v>0</v>
      </c>
      <c r="V20" s="126" t="s">
        <v>217</v>
      </c>
      <c r="X20" s="126" t="s">
        <v>217</v>
      </c>
      <c r="Y20" s="126" t="s">
        <v>217</v>
      </c>
      <c r="Z20" s="126" t="s">
        <v>217</v>
      </c>
      <c r="AA20" s="126" t="s">
        <v>217</v>
      </c>
      <c r="AB20" s="126" t="s">
        <v>217</v>
      </c>
      <c r="AC20" s="126" t="s">
        <v>217</v>
      </c>
      <c r="AD20" s="126" t="s">
        <v>217</v>
      </c>
      <c r="AE20" s="126" t="s">
        <v>217</v>
      </c>
      <c r="AF20" s="126" t="s">
        <v>217</v>
      </c>
      <c r="AG20" s="126" t="s">
        <v>217</v>
      </c>
      <c r="AH20" s="126" t="s">
        <v>217</v>
      </c>
      <c r="AI20" s="126" t="s">
        <v>217</v>
      </c>
      <c r="AJ20" s="126" t="s">
        <v>217</v>
      </c>
      <c r="AK20" s="126" t="s">
        <v>217</v>
      </c>
      <c r="AM20" s="126" t="s">
        <v>217</v>
      </c>
      <c r="AN20" s="126" t="s">
        <v>217</v>
      </c>
      <c r="AO20" s="126" t="s">
        <v>217</v>
      </c>
      <c r="AQ20" s="126" t="s">
        <v>217</v>
      </c>
      <c r="AR20" s="126" t="s">
        <v>217</v>
      </c>
      <c r="AS20" s="126" t="s">
        <v>217</v>
      </c>
      <c r="AU20" s="126" t="s">
        <v>217</v>
      </c>
      <c r="AV20" s="126"/>
      <c r="AX20" s="127" t="str" cm="1">
        <f t="array" ref="AX20">_xlfn.TEXTJOIN(" ; ",TRUE,_xlfn._xlws.FILTER(L$11:AS$11,L20:AS20="Yes","LoE ERROR"))</f>
        <v>Yes ; Yes ; Yes ; Yes ; Yes ; Yes ; Yes ; Yes ; Yes ; Yes ; Yes ; Yes ; Yes ; Yes ; Yes ; Yes ; Yes ; Yes ; Yes ; Yes ; Yes</v>
      </c>
    </row>
    <row r="21" spans="1:50" ht="26.25" customHeight="1" x14ac:dyDescent="0.35">
      <c r="A21" s="48">
        <f t="shared" si="1"/>
        <v>0</v>
      </c>
      <c r="C21" s="418">
        <f t="shared" si="2"/>
        <v>11</v>
      </c>
      <c r="E21" s="125" t="str">
        <v>Is there evidence of Multi-domain Integration having been considered?</v>
      </c>
      <c r="F21" s="123" t="str" cm="1">
        <f t="array" ref="F21">IF(COUNT(SEARCH(_xlfn._xlws.FILTER(I_PEATLookups_Project_Type_Names,I_Project_Characteristics_Spec="Yes", "LoE Error"),'Input - LOEList (Admin)'!$AI23))&gt;0,"Yes","No")</f>
        <v>No</v>
      </c>
      <c r="G21" s="123" t="str" cm="1">
        <f t="array" ref="G21">IF(COUNT(SEARCH(I_ProjParam_Case_Spec,'Input - LOEList (Admin)'!$AI23))&gt;0,"Yes","No")</f>
        <v>Yes</v>
      </c>
      <c r="I21" s="123" t="str" cm="1">
        <f t="array" ref="I21">IF(PRODUCT(IF(F21:G21="Yes",1,0)),"Yes","No")</f>
        <v>No</v>
      </c>
      <c r="K21" s="15"/>
      <c r="M21" s="455">
        <f t="shared" si="0"/>
        <v>0</v>
      </c>
      <c r="V21" s="126" t="s">
        <v>217</v>
      </c>
      <c r="X21" s="126" t="s">
        <v>217</v>
      </c>
      <c r="Y21" s="126" t="s">
        <v>217</v>
      </c>
      <c r="Z21" s="126" t="s">
        <v>217</v>
      </c>
      <c r="AA21" s="126" t="s">
        <v>217</v>
      </c>
      <c r="AB21" s="126" t="s">
        <v>217</v>
      </c>
      <c r="AC21" s="126" t="s">
        <v>217</v>
      </c>
      <c r="AD21" s="126" t="s">
        <v>217</v>
      </c>
      <c r="AE21" s="126" t="s">
        <v>217</v>
      </c>
      <c r="AF21" s="126" t="s">
        <v>217</v>
      </c>
      <c r="AG21" s="126" t="s">
        <v>217</v>
      </c>
      <c r="AH21" s="126" t="s">
        <v>217</v>
      </c>
      <c r="AI21" s="126" t="s">
        <v>217</v>
      </c>
      <c r="AJ21" s="126" t="s">
        <v>217</v>
      </c>
      <c r="AK21" s="126" t="s">
        <v>217</v>
      </c>
      <c r="AM21" s="126" t="s">
        <v>217</v>
      </c>
      <c r="AN21" s="126" t="s">
        <v>217</v>
      </c>
      <c r="AO21" s="126" t="s">
        <v>217</v>
      </c>
      <c r="AQ21" s="126" t="s">
        <v>217</v>
      </c>
      <c r="AR21" s="126" t="s">
        <v>217</v>
      </c>
      <c r="AS21" s="126" t="s">
        <v>217</v>
      </c>
      <c r="AU21" s="126" t="s">
        <v>217</v>
      </c>
      <c r="AV21" s="126"/>
      <c r="AX21" s="127" t="str" cm="1">
        <f t="array" ref="AX21">_xlfn.TEXTJOIN(" ; ",TRUE,_xlfn._xlws.FILTER(L$11:AS$11,L21:AS21="Yes","LoE ERROR"))</f>
        <v>Yes ; Yes ; Yes ; Yes ; Yes ; Yes ; Yes ; Yes ; Yes ; Yes ; Yes ; Yes ; Yes ; Yes ; Yes ; Yes ; Yes ; Yes ; Yes ; Yes ; Yes</v>
      </c>
    </row>
    <row r="22" spans="1:50" ht="29" x14ac:dyDescent="0.35">
      <c r="A22" s="48">
        <f t="shared" si="1"/>
        <v>0</v>
      </c>
      <c r="C22" s="418">
        <f t="shared" si="2"/>
        <v>12</v>
      </c>
      <c r="E22" s="125" t="str">
        <v>Is there evidence of requirements management being subject to a risk review and any risks identified having been recorded and accepted?</v>
      </c>
      <c r="F22" s="123" t="str" cm="1">
        <f t="array" ref="F22">IF(COUNT(SEARCH(_xlfn._xlws.FILTER(I_PEATLookups_Project_Type_Names,I_Project_Characteristics_Spec="Yes", "LoE Error"),'Input - LOEList (Admin)'!$AI24))&gt;0,"Yes","No")</f>
        <v>No</v>
      </c>
      <c r="G22" s="123" t="str" cm="1">
        <f t="array" ref="G22">IF(COUNT(SEARCH(I_ProjParam_Case_Spec,'Input - LOEList (Admin)'!$AI24))&gt;0,"Yes","No")</f>
        <v>Yes</v>
      </c>
      <c r="I22" s="123" t="str" cm="1">
        <f t="array" ref="I22">IF(PRODUCT(IF(F22:G22="Yes",1,0)),"Yes","No")</f>
        <v>No</v>
      </c>
      <c r="K22" s="15"/>
      <c r="M22" s="455">
        <f t="shared" si="0"/>
        <v>0</v>
      </c>
      <c r="V22" s="126" t="s">
        <v>217</v>
      </c>
      <c r="X22" s="126" t="s">
        <v>217</v>
      </c>
      <c r="Y22" s="126" t="s">
        <v>217</v>
      </c>
      <c r="Z22" s="126" t="s">
        <v>217</v>
      </c>
      <c r="AA22" s="126" t="s">
        <v>217</v>
      </c>
      <c r="AB22" s="126" t="s">
        <v>217</v>
      </c>
      <c r="AC22" s="126" t="s">
        <v>217</v>
      </c>
      <c r="AD22" s="126" t="s">
        <v>217</v>
      </c>
      <c r="AE22" s="126" t="s">
        <v>217</v>
      </c>
      <c r="AF22" s="126" t="s">
        <v>217</v>
      </c>
      <c r="AG22" s="126" t="s">
        <v>217</v>
      </c>
      <c r="AH22" s="126" t="s">
        <v>217</v>
      </c>
      <c r="AI22" s="126" t="s">
        <v>217</v>
      </c>
      <c r="AJ22" s="126" t="s">
        <v>217</v>
      </c>
      <c r="AK22" s="126" t="s">
        <v>217</v>
      </c>
      <c r="AM22" s="126" t="s">
        <v>217</v>
      </c>
      <c r="AN22" s="126" t="s">
        <v>217</v>
      </c>
      <c r="AO22" s="126" t="s">
        <v>217</v>
      </c>
      <c r="AQ22" s="126" t="s">
        <v>217</v>
      </c>
      <c r="AR22" s="126" t="s">
        <v>217</v>
      </c>
      <c r="AS22" s="126" t="s">
        <v>217</v>
      </c>
      <c r="AU22" s="126" t="s">
        <v>217</v>
      </c>
      <c r="AV22" s="126"/>
      <c r="AX22" s="127" t="str" cm="1">
        <f t="array" ref="AX22">_xlfn.TEXTJOIN(" ; ",TRUE,_xlfn._xlws.FILTER(L$11:AS$11,L22:AS22="Yes","LoE ERROR"))</f>
        <v>Yes ; Yes ; Yes ; Yes ; Yes ; Yes ; Yes ; Yes ; Yes ; Yes ; Yes ; Yes ; Yes ; Yes ; Yes ; Yes ; Yes ; Yes ; Yes ; Yes ; Yes</v>
      </c>
    </row>
    <row r="23" spans="1:50" ht="81" customHeight="1" x14ac:dyDescent="0.35">
      <c r="A23" s="48">
        <f t="shared" si="1"/>
        <v>0</v>
      </c>
      <c r="C23" s="418">
        <f t="shared" si="2"/>
        <v>13</v>
      </c>
      <c r="E23" s="125" t="str">
        <v xml:space="preserve">For military capability, is there sufficient evidence to demonstrate what part the military capability to be delivered will play in the Concept of Operations (CONOPS) or its equivalent. </v>
      </c>
      <c r="F23" s="123" t="str" cm="1">
        <f t="array" ref="F23">IF(COUNT(SEARCH(_xlfn._xlws.FILTER(I_PEATLookups_Project_Type_Names,I_Project_Characteristics_Spec="Yes", "LoE Error"),'Input - LOEList (Admin)'!$AI25))&gt;0,"Yes","No")</f>
        <v>No</v>
      </c>
      <c r="G23" s="123" t="str" cm="1">
        <f t="array" ref="G23">IF(COUNT(SEARCH(I_ProjParam_Case_Spec,'Input - LOEList (Admin)'!$AI25))&gt;0,"Yes","No")</f>
        <v>Yes</v>
      </c>
      <c r="I23" s="123" t="str" cm="1">
        <f t="array" ref="I23">IF(PRODUCT(IF(F23:G23="Yes",1,0)),"Yes","No")</f>
        <v>No</v>
      </c>
      <c r="K23" s="15"/>
      <c r="M23" s="455">
        <f t="shared" si="0"/>
        <v>0</v>
      </c>
      <c r="V23" s="126" t="s">
        <v>217</v>
      </c>
      <c r="X23" s="126" t="s">
        <v>217</v>
      </c>
      <c r="Y23" s="126" t="s">
        <v>217</v>
      </c>
      <c r="Z23" s="126" t="s">
        <v>217</v>
      </c>
      <c r="AA23" s="126" t="s">
        <v>217</v>
      </c>
      <c r="AB23" s="126" t="s">
        <v>217</v>
      </c>
      <c r="AC23" s="126" t="s">
        <v>217</v>
      </c>
      <c r="AD23" s="126" t="s">
        <v>217</v>
      </c>
      <c r="AE23" s="126" t="s">
        <v>217</v>
      </c>
      <c r="AF23" s="126" t="s">
        <v>217</v>
      </c>
      <c r="AG23" s="126" t="s">
        <v>217</v>
      </c>
      <c r="AH23" s="126" t="s">
        <v>217</v>
      </c>
      <c r="AI23" s="126" t="s">
        <v>217</v>
      </c>
      <c r="AJ23" s="126" t="s">
        <v>217</v>
      </c>
      <c r="AK23" s="126" t="s">
        <v>217</v>
      </c>
      <c r="AM23" s="126" t="s">
        <v>217</v>
      </c>
      <c r="AN23" s="126" t="s">
        <v>217</v>
      </c>
      <c r="AO23" s="126" t="s">
        <v>217</v>
      </c>
      <c r="AQ23" s="126" t="s">
        <v>217</v>
      </c>
      <c r="AR23" s="126" t="s">
        <v>217</v>
      </c>
      <c r="AS23" s="126" t="s">
        <v>217</v>
      </c>
      <c r="AU23" s="126" t="s">
        <v>217</v>
      </c>
      <c r="AV23" s="126"/>
      <c r="AX23" s="127" t="str" cm="1">
        <f t="array" ref="AX23">_xlfn.TEXTJOIN(" ; ",TRUE,_xlfn._xlws.FILTER(L$11:AS$11,L23:AS23="Yes","LoE ERROR"))</f>
        <v>Yes ; Yes ; Yes ; Yes ; Yes ; Yes ; Yes ; Yes ; Yes ; Yes ; Yes ; Yes ; Yes ; Yes ; Yes ; Yes ; Yes ; Yes ; Yes ; Yes ; Yes</v>
      </c>
    </row>
    <row r="24" spans="1:50" ht="29" x14ac:dyDescent="0.35">
      <c r="A24" s="48">
        <f t="shared" si="1"/>
        <v>0</v>
      </c>
      <c r="C24" s="418">
        <f t="shared" si="2"/>
        <v>14</v>
      </c>
      <c r="E24" s="125" t="str">
        <v>For business capability, is there sufficient evidence to demonstrate what part the business capability will play in wider Departmental/Government delivery.</v>
      </c>
      <c r="F24" s="123" t="str" cm="1">
        <f t="array" ref="F24">IF(COUNT(SEARCH(_xlfn._xlws.FILTER(I_PEATLookups_Project_Type_Names,I_Project_Characteristics_Spec="Yes", "LoE Error"),'Input - LOEList (Admin)'!$AI26))&gt;0,"Yes","No")</f>
        <v>No</v>
      </c>
      <c r="G24" s="123" t="str" cm="1">
        <f t="array" ref="G24">IF(COUNT(SEARCH(I_ProjParam_Case_Spec,'Input - LOEList (Admin)'!$AI26))&gt;0,"Yes","No")</f>
        <v>Yes</v>
      </c>
      <c r="I24" s="123" t="str" cm="1">
        <f t="array" ref="I24">IF(PRODUCT(IF(F24:G24="Yes",1,0)),"Yes","No")</f>
        <v>No</v>
      </c>
      <c r="K24" s="15"/>
      <c r="M24" s="455">
        <f t="shared" si="0"/>
        <v>0</v>
      </c>
      <c r="V24" s="126" t="s">
        <v>217</v>
      </c>
      <c r="X24" s="126" t="s">
        <v>217</v>
      </c>
      <c r="Y24" s="126" t="s">
        <v>217</v>
      </c>
      <c r="Z24" s="126" t="s">
        <v>217</v>
      </c>
      <c r="AA24" s="126" t="s">
        <v>217</v>
      </c>
      <c r="AB24" s="126" t="s">
        <v>217</v>
      </c>
      <c r="AC24" s="126" t="s">
        <v>217</v>
      </c>
      <c r="AD24" s="126" t="s">
        <v>217</v>
      </c>
      <c r="AE24" s="126" t="s">
        <v>217</v>
      </c>
      <c r="AF24" s="126" t="s">
        <v>217</v>
      </c>
      <c r="AG24" s="126" t="s">
        <v>217</v>
      </c>
      <c r="AH24" s="126" t="s">
        <v>217</v>
      </c>
      <c r="AI24" s="126" t="s">
        <v>217</v>
      </c>
      <c r="AJ24" s="126" t="s">
        <v>217</v>
      </c>
      <c r="AK24" s="126" t="s">
        <v>217</v>
      </c>
      <c r="AM24" s="126" t="s">
        <v>217</v>
      </c>
      <c r="AN24" s="126" t="s">
        <v>217</v>
      </c>
      <c r="AO24" s="126" t="s">
        <v>217</v>
      </c>
      <c r="AQ24" s="126" t="s">
        <v>217</v>
      </c>
      <c r="AR24" s="126" t="s">
        <v>217</v>
      </c>
      <c r="AS24" s="126" t="s">
        <v>217</v>
      </c>
      <c r="AU24" s="126" t="s">
        <v>217</v>
      </c>
      <c r="AV24" s="126"/>
      <c r="AX24" s="127" t="str" cm="1">
        <f t="array" ref="AX24">_xlfn.TEXTJOIN(" ; ",TRUE,_xlfn._xlws.FILTER(L$11:AS$11,L24:AS24="Yes","LoE ERROR"))</f>
        <v>Yes ; Yes ; Yes ; Yes ; Yes ; Yes ; Yes ; Yes ; Yes ; Yes ; Yes ; Yes ; Yes ; Yes ; Yes ; Yes ; Yes ; Yes ; Yes ; Yes ; Yes</v>
      </c>
    </row>
    <row r="25" spans="1:50" ht="29" x14ac:dyDescent="0.35">
      <c r="A25" s="48">
        <f t="shared" si="1"/>
        <v>0</v>
      </c>
      <c r="C25" s="418">
        <f t="shared" si="2"/>
        <v>15</v>
      </c>
      <c r="E25" s="125" t="str">
        <v>For military capability, is there evidence that the Concept of Employment (CONEMP), or equivalent, is suitably mature to support the requirement set?</v>
      </c>
      <c r="F25" s="123" t="str" cm="1">
        <f t="array" ref="F25">IF(COUNT(SEARCH(_xlfn._xlws.FILTER(I_PEATLookups_Project_Type_Names,I_Project_Characteristics_Spec="Yes", "LoE Error"),'Input - LOEList (Admin)'!$AI27))&gt;0,"Yes","No")</f>
        <v>No</v>
      </c>
      <c r="G25" s="123" t="str" cm="1">
        <f t="array" ref="G25">IF(COUNT(SEARCH(I_ProjParam_Case_Spec,'Input - LOEList (Admin)'!$AI27))&gt;0,"Yes","No")</f>
        <v>Yes</v>
      </c>
      <c r="I25" s="123" t="str" cm="1">
        <f t="array" ref="I25">IF(PRODUCT(IF(F25:G25="Yes",1,0)),"Yes","No")</f>
        <v>No</v>
      </c>
      <c r="K25" s="15"/>
      <c r="M25" s="455">
        <f t="shared" si="0"/>
        <v>0</v>
      </c>
      <c r="V25" s="126" t="s">
        <v>217</v>
      </c>
      <c r="X25" s="126" t="s">
        <v>217</v>
      </c>
      <c r="Y25" s="126" t="s">
        <v>217</v>
      </c>
      <c r="Z25" s="126" t="s">
        <v>217</v>
      </c>
      <c r="AA25" s="126" t="s">
        <v>217</v>
      </c>
      <c r="AB25" s="126" t="s">
        <v>217</v>
      </c>
      <c r="AC25" s="126" t="s">
        <v>217</v>
      </c>
      <c r="AD25" s="126" t="s">
        <v>217</v>
      </c>
      <c r="AE25" s="126" t="s">
        <v>217</v>
      </c>
      <c r="AF25" s="126" t="s">
        <v>217</v>
      </c>
      <c r="AG25" s="126" t="s">
        <v>217</v>
      </c>
      <c r="AH25" s="126" t="s">
        <v>217</v>
      </c>
      <c r="AI25" s="126" t="s">
        <v>217</v>
      </c>
      <c r="AJ25" s="126" t="s">
        <v>217</v>
      </c>
      <c r="AK25" s="126" t="s">
        <v>217</v>
      </c>
      <c r="AM25" s="126" t="s">
        <v>217</v>
      </c>
      <c r="AN25" s="126" t="s">
        <v>217</v>
      </c>
      <c r="AO25" s="126" t="s">
        <v>217</v>
      </c>
      <c r="AQ25" s="126" t="s">
        <v>217</v>
      </c>
      <c r="AR25" s="126" t="s">
        <v>217</v>
      </c>
      <c r="AS25" s="126" t="s">
        <v>217</v>
      </c>
      <c r="AU25" s="126" t="s">
        <v>217</v>
      </c>
      <c r="AV25" s="126"/>
      <c r="AX25" s="127" t="str" cm="1">
        <f t="array" ref="AX25">_xlfn.TEXTJOIN(" ; ",TRUE,_xlfn._xlws.FILTER(L$11:AS$11,L25:AS25="Yes","LoE ERROR"))</f>
        <v>Yes ; Yes ; Yes ; Yes ; Yes ; Yes ; Yes ; Yes ; Yes ; Yes ; Yes ; Yes ; Yes ; Yes ; Yes ; Yes ; Yes ; Yes ; Yes ; Yes ; Yes</v>
      </c>
    </row>
    <row r="26" spans="1:50" ht="29" x14ac:dyDescent="0.35">
      <c r="A26" s="48">
        <f t="shared" si="1"/>
        <v>0</v>
      </c>
      <c r="C26" s="418">
        <f t="shared" si="2"/>
        <v>16</v>
      </c>
      <c r="E26" s="125" t="str">
        <v>For business capability, is there evidence that the Operating / Enterprise Model, or equivalent, is suitably mature to support the requirement set?</v>
      </c>
      <c r="F26" s="123" t="str" cm="1">
        <f t="array" ref="F26">IF(COUNT(SEARCH(_xlfn._xlws.FILTER(I_PEATLookups_Project_Type_Names,I_Project_Characteristics_Spec="Yes", "LoE Error"),'Input - LOEList (Admin)'!$AI28))&gt;0,"Yes","No")</f>
        <v>No</v>
      </c>
      <c r="G26" s="123" t="str" cm="1">
        <f t="array" ref="G26">IF(COUNT(SEARCH(I_ProjParam_Case_Spec,'Input - LOEList (Admin)'!$AI28))&gt;0,"Yes","No")</f>
        <v>Yes</v>
      </c>
      <c r="I26" s="123" t="str" cm="1">
        <f t="array" ref="I26">IF(PRODUCT(IF(F26:G26="Yes",1,0)),"Yes","No")</f>
        <v>No</v>
      </c>
      <c r="K26" s="15"/>
      <c r="M26" s="455">
        <f t="shared" si="0"/>
        <v>0</v>
      </c>
      <c r="V26" s="126" t="s">
        <v>217</v>
      </c>
      <c r="X26" s="126" t="s">
        <v>217</v>
      </c>
      <c r="Y26" s="126" t="s">
        <v>217</v>
      </c>
      <c r="Z26" s="126" t="s">
        <v>217</v>
      </c>
      <c r="AA26" s="126" t="s">
        <v>217</v>
      </c>
      <c r="AB26" s="126" t="s">
        <v>217</v>
      </c>
      <c r="AC26" s="126" t="s">
        <v>217</v>
      </c>
      <c r="AD26" s="126" t="s">
        <v>217</v>
      </c>
      <c r="AE26" s="126" t="s">
        <v>217</v>
      </c>
      <c r="AF26" s="126" t="s">
        <v>217</v>
      </c>
      <c r="AG26" s="126" t="s">
        <v>217</v>
      </c>
      <c r="AH26" s="126" t="s">
        <v>217</v>
      </c>
      <c r="AI26" s="126" t="s">
        <v>217</v>
      </c>
      <c r="AJ26" s="126" t="s">
        <v>217</v>
      </c>
      <c r="AK26" s="126" t="s">
        <v>217</v>
      </c>
      <c r="AM26" s="126" t="s">
        <v>217</v>
      </c>
      <c r="AN26" s="126" t="s">
        <v>217</v>
      </c>
      <c r="AO26" s="126" t="s">
        <v>217</v>
      </c>
      <c r="AQ26" s="126" t="s">
        <v>217</v>
      </c>
      <c r="AR26" s="126" t="s">
        <v>217</v>
      </c>
      <c r="AS26" s="126" t="s">
        <v>217</v>
      </c>
      <c r="AU26" s="126" t="s">
        <v>217</v>
      </c>
      <c r="AV26" s="126"/>
      <c r="AX26" s="127" t="str" cm="1">
        <f t="array" ref="AX26">_xlfn.TEXTJOIN(" ; ",TRUE,_xlfn._xlws.FILTER(L$11:AS$11,L26:AS26="Yes","LoE ERROR"))</f>
        <v>Yes ; Yes ; Yes ; Yes ; Yes ; Yes ; Yes ; Yes ; Yes ; Yes ; Yes ; Yes ; Yes ; Yes ; Yes ; Yes ; Yes ; Yes ; Yes ; Yes ; Yes</v>
      </c>
    </row>
    <row r="27" spans="1:50" ht="29" x14ac:dyDescent="0.35">
      <c r="A27" s="48">
        <f t="shared" si="1"/>
        <v>0</v>
      </c>
      <c r="C27" s="418">
        <f t="shared" si="2"/>
        <v>17</v>
      </c>
      <c r="E27" s="125" t="str">
        <v>For military capability, is there evidence that the Concept of Use (CONUSE), or equivalent, is suitably mature to support the requirement set?</v>
      </c>
      <c r="F27" s="123" t="str" cm="1">
        <f t="array" ref="F27">IF(COUNT(SEARCH(_xlfn._xlws.FILTER(I_PEATLookups_Project_Type_Names,I_Project_Characteristics_Spec="Yes", "LoE Error"),'Input - LOEList (Admin)'!$AI29))&gt;0,"Yes","No")</f>
        <v>No</v>
      </c>
      <c r="G27" s="123" t="str" cm="1">
        <f t="array" ref="G27">IF(COUNT(SEARCH(I_ProjParam_Case_Spec,'Input - LOEList (Admin)'!$AI29))&gt;0,"Yes","No")</f>
        <v>Yes</v>
      </c>
      <c r="I27" s="123" t="str" cm="1">
        <f t="array" ref="I27">IF(PRODUCT(IF(F27:G27="Yes",1,0)),"Yes","No")</f>
        <v>No</v>
      </c>
      <c r="K27" s="15"/>
      <c r="M27" s="455">
        <f t="shared" si="0"/>
        <v>0</v>
      </c>
      <c r="V27" s="126" t="s">
        <v>217</v>
      </c>
      <c r="X27" s="126" t="s">
        <v>217</v>
      </c>
      <c r="Y27" s="126" t="s">
        <v>217</v>
      </c>
      <c r="Z27" s="126" t="s">
        <v>217</v>
      </c>
      <c r="AA27" s="126" t="s">
        <v>217</v>
      </c>
      <c r="AB27" s="126" t="s">
        <v>217</v>
      </c>
      <c r="AC27" s="126" t="s">
        <v>217</v>
      </c>
      <c r="AD27" s="126" t="s">
        <v>217</v>
      </c>
      <c r="AE27" s="126" t="s">
        <v>217</v>
      </c>
      <c r="AF27" s="126" t="s">
        <v>217</v>
      </c>
      <c r="AG27" s="126" t="s">
        <v>217</v>
      </c>
      <c r="AH27" s="126" t="s">
        <v>217</v>
      </c>
      <c r="AI27" s="126" t="s">
        <v>217</v>
      </c>
      <c r="AJ27" s="126" t="s">
        <v>217</v>
      </c>
      <c r="AK27" s="126" t="s">
        <v>217</v>
      </c>
      <c r="AM27" s="126" t="s">
        <v>217</v>
      </c>
      <c r="AN27" s="126" t="s">
        <v>217</v>
      </c>
      <c r="AO27" s="126" t="s">
        <v>217</v>
      </c>
      <c r="AQ27" s="126" t="s">
        <v>217</v>
      </c>
      <c r="AR27" s="126" t="s">
        <v>217</v>
      </c>
      <c r="AS27" s="126" t="s">
        <v>217</v>
      </c>
      <c r="AU27" s="126" t="s">
        <v>217</v>
      </c>
      <c r="AV27" s="126"/>
      <c r="AX27" s="127" t="str" cm="1">
        <f t="array" ref="AX27">_xlfn.TEXTJOIN(" ; ",TRUE,_xlfn._xlws.FILTER(L$11:AS$11,L27:AS27="Yes","LoE ERROR"))</f>
        <v>Yes ; Yes ; Yes ; Yes ; Yes ; Yes ; Yes ; Yes ; Yes ; Yes ; Yes ; Yes ; Yes ; Yes ; Yes ; Yes ; Yes ; Yes ; Yes ; Yes ; Yes</v>
      </c>
    </row>
    <row r="28" spans="1:50" ht="29" x14ac:dyDescent="0.35">
      <c r="A28" s="48">
        <f t="shared" si="1"/>
        <v>0</v>
      </c>
      <c r="C28" s="418">
        <f t="shared" si="2"/>
        <v>18</v>
      </c>
      <c r="E28" s="125" t="str">
        <v>Is there an interest in the programme/project requirement, and the solution to it, from an Operations perspective?  If so, what is the nature of the interest?</v>
      </c>
      <c r="F28" s="123" t="str" cm="1">
        <f t="array" ref="F28">IF(COUNT(SEARCH(_xlfn._xlws.FILTER(I_PEATLookups_Project_Type_Names,I_Project_Characteristics_Spec="Yes", "LoE Error"),'Input - LOEList (Admin)'!$AI30))&gt;0,"Yes","No")</f>
        <v>No</v>
      </c>
      <c r="G28" s="123" t="str" cm="1">
        <f t="array" ref="G28">IF(COUNT(SEARCH(I_ProjParam_Case_Spec,'Input - LOEList (Admin)'!$AI30))&gt;0,"Yes","No")</f>
        <v>Yes</v>
      </c>
      <c r="I28" s="123" t="str" cm="1">
        <f t="array" ref="I28">IF(PRODUCT(IF(F28:G28="Yes",1,0)),"Yes","No")</f>
        <v>No</v>
      </c>
      <c r="K28" s="15"/>
      <c r="M28" s="455">
        <f t="shared" si="0"/>
        <v>0</v>
      </c>
      <c r="V28" s="126" t="s">
        <v>217</v>
      </c>
      <c r="X28" s="126" t="s">
        <v>217</v>
      </c>
      <c r="Y28" s="126" t="s">
        <v>217</v>
      </c>
      <c r="Z28" s="126" t="s">
        <v>217</v>
      </c>
      <c r="AA28" s="126" t="s">
        <v>217</v>
      </c>
      <c r="AB28" s="126" t="s">
        <v>217</v>
      </c>
      <c r="AC28" s="126" t="s">
        <v>217</v>
      </c>
      <c r="AD28" s="126" t="s">
        <v>217</v>
      </c>
      <c r="AE28" s="126" t="s">
        <v>217</v>
      </c>
      <c r="AF28" s="126" t="s">
        <v>217</v>
      </c>
      <c r="AG28" s="126" t="s">
        <v>217</v>
      </c>
      <c r="AH28" s="126" t="s">
        <v>217</v>
      </c>
      <c r="AI28" s="126" t="s">
        <v>217</v>
      </c>
      <c r="AJ28" s="126" t="s">
        <v>217</v>
      </c>
      <c r="AK28" s="126" t="s">
        <v>217</v>
      </c>
      <c r="AM28" s="126" t="s">
        <v>217</v>
      </c>
      <c r="AN28" s="126" t="s">
        <v>217</v>
      </c>
      <c r="AO28" s="126" t="s">
        <v>217</v>
      </c>
      <c r="AQ28" s="126" t="s">
        <v>217</v>
      </c>
      <c r="AR28" s="126" t="s">
        <v>217</v>
      </c>
      <c r="AS28" s="126" t="s">
        <v>217</v>
      </c>
      <c r="AU28" s="126" t="s">
        <v>217</v>
      </c>
      <c r="AV28" s="126"/>
      <c r="AX28" s="127" t="str" cm="1">
        <f t="array" ref="AX28">_xlfn.TEXTJOIN(" ; ",TRUE,_xlfn._xlws.FILTER(L$11:AS$11,L28:AS28="Yes","LoE ERROR"))</f>
        <v>Yes ; Yes ; Yes ; Yes ; Yes ; Yes ; Yes ; Yes ; Yes ; Yes ; Yes ; Yes ; Yes ; Yes ; Yes ; Yes ; Yes ; Yes ; Yes ; Yes ; Yes</v>
      </c>
    </row>
    <row r="29" spans="1:50" ht="43.5" x14ac:dyDescent="0.35">
      <c r="A29" s="48">
        <f t="shared" si="1"/>
        <v>0</v>
      </c>
      <c r="C29" s="418">
        <f t="shared" si="2"/>
        <v>19</v>
      </c>
      <c r="E29" s="125" t="str">
        <v>Is there evidence of critical consideration of contextual knowledge gaps that could impact efficient development of the requirement set, and have any identified risks being agreed between the capability Sponsor?</v>
      </c>
      <c r="F29" s="123" t="str" cm="1">
        <f t="array" ref="F29">IF(COUNT(SEARCH(_xlfn._xlws.FILTER(I_PEATLookups_Project_Type_Names,I_Project_Characteristics_Spec="Yes", "LoE Error"),'Input - LOEList (Admin)'!$AI31))&gt;0,"Yes","No")</f>
        <v>No</v>
      </c>
      <c r="G29" s="123" t="str" cm="1">
        <f t="array" ref="G29">IF(COUNT(SEARCH(I_ProjParam_Case_Spec,'Input - LOEList (Admin)'!$AI31))&gt;0,"Yes","No")</f>
        <v>Yes</v>
      </c>
      <c r="I29" s="123" t="str" cm="1">
        <f t="array" ref="I29">IF(PRODUCT(IF(F29:G29="Yes",1,0)),"Yes","No")</f>
        <v>No</v>
      </c>
      <c r="K29" s="15"/>
      <c r="M29" s="455">
        <f t="shared" si="0"/>
        <v>0</v>
      </c>
      <c r="V29" s="126" t="s">
        <v>217</v>
      </c>
      <c r="X29" s="126" t="s">
        <v>217</v>
      </c>
      <c r="Y29" s="126" t="s">
        <v>217</v>
      </c>
      <c r="Z29" s="126" t="s">
        <v>217</v>
      </c>
      <c r="AA29" s="126" t="s">
        <v>217</v>
      </c>
      <c r="AB29" s="126" t="s">
        <v>217</v>
      </c>
      <c r="AC29" s="126" t="s">
        <v>217</v>
      </c>
      <c r="AD29" s="126" t="s">
        <v>217</v>
      </c>
      <c r="AE29" s="126" t="s">
        <v>217</v>
      </c>
      <c r="AF29" s="126" t="s">
        <v>217</v>
      </c>
      <c r="AG29" s="126" t="s">
        <v>217</v>
      </c>
      <c r="AH29" s="126" t="s">
        <v>217</v>
      </c>
      <c r="AI29" s="126" t="s">
        <v>217</v>
      </c>
      <c r="AJ29" s="126" t="s">
        <v>217</v>
      </c>
      <c r="AK29" s="126" t="s">
        <v>217</v>
      </c>
      <c r="AM29" s="126" t="s">
        <v>217</v>
      </c>
      <c r="AN29" s="126" t="s">
        <v>217</v>
      </c>
      <c r="AO29" s="126" t="s">
        <v>217</v>
      </c>
      <c r="AQ29" s="126" t="s">
        <v>217</v>
      </c>
      <c r="AR29" s="126" t="s">
        <v>217</v>
      </c>
      <c r="AS29" s="126" t="s">
        <v>217</v>
      </c>
      <c r="AU29" s="126" t="s">
        <v>217</v>
      </c>
      <c r="AV29" s="126"/>
      <c r="AX29" s="127" t="str" cm="1">
        <f t="array" ref="AX29">_xlfn.TEXTJOIN(" ; ",TRUE,_xlfn._xlws.FILTER(L$11:AS$11,L29:AS29="Yes","LoE ERROR"))</f>
        <v>Yes ; Yes ; Yes ; Yes ; Yes ; Yes ; Yes ; Yes ; Yes ; Yes ; Yes ; Yes ; Yes ; Yes ; Yes ; Yes ; Yes ; Yes ; Yes ; Yes ; Yes</v>
      </c>
    </row>
    <row r="30" spans="1:50" ht="29" x14ac:dyDescent="0.35">
      <c r="A30" s="48">
        <f t="shared" si="1"/>
        <v>0</v>
      </c>
      <c r="C30" s="418">
        <f t="shared" si="2"/>
        <v>20</v>
      </c>
      <c r="E30" s="125" t="str">
        <v xml:space="preserve">Is there evidence that the project requirement is aligned with underlying policies, strategies and business plans of the TLB/Dept/Gov?  </v>
      </c>
      <c r="F30" s="123" t="str" cm="1">
        <f t="array" ref="F30">IF(COUNT(SEARCH(_xlfn._xlws.FILTER(I_PEATLookups_Project_Type_Names,I_Project_Characteristics_Spec="Yes", "LoE Error"),'Input - LOEList (Admin)'!$AI32))&gt;0,"Yes","No")</f>
        <v>No</v>
      </c>
      <c r="G30" s="123" t="str" cm="1">
        <f t="array" ref="G30">IF(COUNT(SEARCH(I_ProjParam_Case_Spec,'Input - LOEList (Admin)'!$AI32))&gt;0,"Yes","No")</f>
        <v>Yes</v>
      </c>
      <c r="I30" s="123" t="str" cm="1">
        <f t="array" ref="I30">IF(PRODUCT(IF(F30:G30="Yes",1,0)),"Yes","No")</f>
        <v>No</v>
      </c>
      <c r="K30" s="15"/>
      <c r="M30" s="455">
        <f t="shared" si="0"/>
        <v>0</v>
      </c>
      <c r="V30" s="126" t="s">
        <v>217</v>
      </c>
      <c r="X30" s="126" t="s">
        <v>217</v>
      </c>
      <c r="Y30" s="126" t="s">
        <v>217</v>
      </c>
      <c r="Z30" s="126" t="s">
        <v>217</v>
      </c>
      <c r="AA30" s="126" t="s">
        <v>217</v>
      </c>
      <c r="AB30" s="126" t="s">
        <v>217</v>
      </c>
      <c r="AC30" s="126" t="s">
        <v>217</v>
      </c>
      <c r="AD30" s="126" t="s">
        <v>217</v>
      </c>
      <c r="AE30" s="126" t="s">
        <v>217</v>
      </c>
      <c r="AF30" s="126" t="s">
        <v>217</v>
      </c>
      <c r="AG30" s="126" t="s">
        <v>217</v>
      </c>
      <c r="AH30" s="126" t="s">
        <v>217</v>
      </c>
      <c r="AI30" s="126" t="s">
        <v>217</v>
      </c>
      <c r="AJ30" s="126" t="s">
        <v>217</v>
      </c>
      <c r="AK30" s="126" t="s">
        <v>217</v>
      </c>
      <c r="AM30" s="126" t="s">
        <v>217</v>
      </c>
      <c r="AN30" s="126" t="s">
        <v>217</v>
      </c>
      <c r="AO30" s="126" t="s">
        <v>217</v>
      </c>
      <c r="AQ30" s="126" t="s">
        <v>217</v>
      </c>
      <c r="AR30" s="126" t="s">
        <v>217</v>
      </c>
      <c r="AS30" s="126" t="s">
        <v>217</v>
      </c>
      <c r="AU30" s="126" t="s">
        <v>217</v>
      </c>
      <c r="AV30" s="126"/>
      <c r="AX30" s="127" t="str" cm="1">
        <f t="array" ref="AX30">_xlfn.TEXTJOIN(" ; ",TRUE,_xlfn._xlws.FILTER(L$11:AS$11,L30:AS30="Yes","LoE ERROR"))</f>
        <v>Yes ; Yes ; Yes ; Yes ; Yes ; Yes ; Yes ; Yes ; Yes ; Yes ; Yes ; Yes ; Yes ; Yes ; Yes ; Yes ; Yes ; Yes ; Yes ; Yes ; Yes</v>
      </c>
    </row>
    <row r="31" spans="1:50" ht="43.5" x14ac:dyDescent="0.35">
      <c r="A31" s="48">
        <f t="shared" si="1"/>
        <v>0</v>
      </c>
      <c r="C31" s="418">
        <f t="shared" si="2"/>
        <v>21</v>
      </c>
      <c r="E31" s="125" t="str">
        <v>Is there evidence that the User requirement, cross DLOD, is sufficiently mature to support generation of the  System Requirement / Service Requirement and support User acceptance of the capability/service to be delivered?</v>
      </c>
      <c r="F31" s="123" t="str" cm="1">
        <f t="array" ref="F31">IF(COUNT(SEARCH(_xlfn._xlws.FILTER(I_PEATLookups_Project_Type_Names,I_Project_Characteristics_Spec="Yes", "LoE Error"),'Input - LOEList (Admin)'!$AI33))&gt;0,"Yes","No")</f>
        <v>No</v>
      </c>
      <c r="G31" s="123" t="str" cm="1">
        <f t="array" ref="G31">IF(COUNT(SEARCH(I_ProjParam_Case_Spec,'Input - LOEList (Admin)'!$AI33))&gt;0,"Yes","No")</f>
        <v>Yes</v>
      </c>
      <c r="I31" s="123" t="str" cm="1">
        <f t="array" ref="I31">IF(PRODUCT(IF(F31:G31="Yes",1,0)),"Yes","No")</f>
        <v>No</v>
      </c>
      <c r="K31" s="15"/>
      <c r="M31" s="455">
        <f t="shared" si="0"/>
        <v>0</v>
      </c>
      <c r="V31" s="126" t="s">
        <v>217</v>
      </c>
      <c r="X31" s="126" t="s">
        <v>217</v>
      </c>
      <c r="Y31" s="126" t="s">
        <v>217</v>
      </c>
      <c r="Z31" s="126" t="s">
        <v>217</v>
      </c>
      <c r="AA31" s="126" t="s">
        <v>217</v>
      </c>
      <c r="AB31" s="126" t="s">
        <v>217</v>
      </c>
      <c r="AC31" s="126" t="s">
        <v>217</v>
      </c>
      <c r="AD31" s="126" t="s">
        <v>217</v>
      </c>
      <c r="AE31" s="126" t="s">
        <v>217</v>
      </c>
      <c r="AF31" s="126" t="s">
        <v>217</v>
      </c>
      <c r="AG31" s="126" t="s">
        <v>217</v>
      </c>
      <c r="AH31" s="126" t="s">
        <v>217</v>
      </c>
      <c r="AI31" s="126" t="s">
        <v>217</v>
      </c>
      <c r="AJ31" s="126" t="s">
        <v>217</v>
      </c>
      <c r="AK31" s="126" t="s">
        <v>217</v>
      </c>
      <c r="AM31" s="126" t="s">
        <v>217</v>
      </c>
      <c r="AN31" s="126" t="s">
        <v>217</v>
      </c>
      <c r="AO31" s="126" t="s">
        <v>217</v>
      </c>
      <c r="AQ31" s="126" t="s">
        <v>217</v>
      </c>
      <c r="AR31" s="126" t="s">
        <v>217</v>
      </c>
      <c r="AS31" s="126" t="s">
        <v>217</v>
      </c>
      <c r="AU31" s="126" t="s">
        <v>217</v>
      </c>
      <c r="AV31" s="126"/>
      <c r="AX31" s="127" t="str" cm="1">
        <f t="array" ref="AX31">_xlfn.TEXTJOIN(" ; ",TRUE,_xlfn._xlws.FILTER(L$11:AS$11,L31:AS31="Yes","LoE ERROR"))</f>
        <v>Yes ; Yes ; Yes ; Yes ; Yes ; Yes ; Yes ; Yes ; Yes ; Yes ; Yes ; Yes ; Yes ; Yes ; Yes ; Yes ; Yes ; Yes ; Yes ; Yes ; Yes</v>
      </c>
    </row>
    <row r="32" spans="1:50" ht="29" x14ac:dyDescent="0.35">
      <c r="A32" s="48">
        <f t="shared" si="1"/>
        <v>0</v>
      </c>
      <c r="C32" s="418">
        <f t="shared" si="2"/>
        <v>22</v>
      </c>
      <c r="E32" s="125" t="str">
        <v>Is there evidence that the System Requirement / Service Requirement is suitably mature to proceed with formal procurement?</v>
      </c>
      <c r="F32" s="123" t="str" cm="1">
        <f t="array" ref="F32">IF(COUNT(SEARCH(_xlfn._xlws.FILTER(I_PEATLookups_Project_Type_Names,I_Project_Characteristics_Spec="Yes", "LoE Error"),'Input - LOEList (Admin)'!$AI34))&gt;0,"Yes","No")</f>
        <v>No</v>
      </c>
      <c r="G32" s="123" t="str" cm="1">
        <f t="array" ref="G32">IF(COUNT(SEARCH(I_ProjParam_Case_Spec,'Input - LOEList (Admin)'!$AI34))&gt;0,"Yes","No")</f>
        <v>Yes</v>
      </c>
      <c r="I32" s="123" t="str" cm="1">
        <f t="array" ref="I32">IF(PRODUCT(IF(F32:G32="Yes",1,0)),"Yes","No")</f>
        <v>No</v>
      </c>
      <c r="K32" s="15"/>
      <c r="M32" s="455">
        <f t="shared" si="0"/>
        <v>0</v>
      </c>
      <c r="V32" s="126" t="s">
        <v>217</v>
      </c>
      <c r="X32" s="126" t="s">
        <v>217</v>
      </c>
      <c r="Y32" s="126" t="s">
        <v>217</v>
      </c>
      <c r="Z32" s="126" t="s">
        <v>217</v>
      </c>
      <c r="AA32" s="126" t="s">
        <v>217</v>
      </c>
      <c r="AB32" s="126" t="s">
        <v>217</v>
      </c>
      <c r="AC32" s="126" t="s">
        <v>217</v>
      </c>
      <c r="AD32" s="126" t="s">
        <v>217</v>
      </c>
      <c r="AE32" s="126" t="s">
        <v>217</v>
      </c>
      <c r="AF32" s="126" t="s">
        <v>217</v>
      </c>
      <c r="AG32" s="126" t="s">
        <v>217</v>
      </c>
      <c r="AH32" s="126" t="s">
        <v>217</v>
      </c>
      <c r="AI32" s="126" t="s">
        <v>217</v>
      </c>
      <c r="AJ32" s="126" t="s">
        <v>217</v>
      </c>
      <c r="AK32" s="126" t="s">
        <v>217</v>
      </c>
      <c r="AM32" s="126" t="s">
        <v>217</v>
      </c>
      <c r="AN32" s="126" t="s">
        <v>217</v>
      </c>
      <c r="AO32" s="126" t="s">
        <v>217</v>
      </c>
      <c r="AQ32" s="126" t="s">
        <v>217</v>
      </c>
      <c r="AR32" s="126" t="s">
        <v>217</v>
      </c>
      <c r="AS32" s="126" t="s">
        <v>217</v>
      </c>
      <c r="AU32" s="126" t="s">
        <v>217</v>
      </c>
      <c r="AV32" s="126"/>
      <c r="AX32" s="127" t="str" cm="1">
        <f t="array" ref="AX32">_xlfn.TEXTJOIN(" ; ",TRUE,_xlfn._xlws.FILTER(L$11:AS$11,L32:AS32="Yes","LoE ERROR"))</f>
        <v>Yes ; Yes ; Yes ; Yes ; Yes ; Yes ; Yes ; Yes ; Yes ; Yes ; Yes ; Yes ; Yes ; Yes ; Yes ; Yes ; Yes ; Yes ; Yes ; Yes ; Yes</v>
      </c>
    </row>
    <row r="33" spans="1:50" ht="29" x14ac:dyDescent="0.35">
      <c r="A33" s="48">
        <f t="shared" si="1"/>
        <v>0</v>
      </c>
      <c r="C33" s="418">
        <f t="shared" si="2"/>
        <v>23</v>
      </c>
      <c r="E33" s="125" t="str">
        <v>Is there evidence of the requirement set being 'red teamed' to check that it is fit-for-purpose?</v>
      </c>
      <c r="F33" s="123" t="str" cm="1">
        <f t="array" ref="F33">IF(COUNT(SEARCH(_xlfn._xlws.FILTER(I_PEATLookups_Project_Type_Names,I_Project_Characteristics_Spec="Yes", "LoE Error"),'Input - LOEList (Admin)'!$AI35))&gt;0,"Yes","No")</f>
        <v>No</v>
      </c>
      <c r="G33" s="123" t="str" cm="1">
        <f t="array" ref="G33">IF(COUNT(SEARCH(I_ProjParam_Case_Spec,'Input - LOEList (Admin)'!$AI35))&gt;0,"Yes","No")</f>
        <v>Yes</v>
      </c>
      <c r="I33" s="123" t="str" cm="1">
        <f t="array" ref="I33">IF(PRODUCT(IF(F33:G33="Yes",1,0)),"Yes","No")</f>
        <v>No</v>
      </c>
      <c r="K33" s="15"/>
      <c r="M33" s="455">
        <f t="shared" si="0"/>
        <v>0</v>
      </c>
      <c r="V33" s="126" t="s">
        <v>217</v>
      </c>
      <c r="X33" s="126" t="s">
        <v>217</v>
      </c>
      <c r="Y33" s="126" t="s">
        <v>217</v>
      </c>
      <c r="Z33" s="126" t="s">
        <v>217</v>
      </c>
      <c r="AA33" s="126" t="s">
        <v>217</v>
      </c>
      <c r="AB33" s="126" t="s">
        <v>217</v>
      </c>
      <c r="AC33" s="126" t="s">
        <v>217</v>
      </c>
      <c r="AD33" s="126" t="s">
        <v>217</v>
      </c>
      <c r="AE33" s="126" t="s">
        <v>217</v>
      </c>
      <c r="AF33" s="126" t="s">
        <v>217</v>
      </c>
      <c r="AG33" s="126" t="s">
        <v>217</v>
      </c>
      <c r="AH33" s="126" t="s">
        <v>217</v>
      </c>
      <c r="AI33" s="126" t="s">
        <v>217</v>
      </c>
      <c r="AJ33" s="126" t="s">
        <v>217</v>
      </c>
      <c r="AK33" s="126" t="s">
        <v>217</v>
      </c>
      <c r="AM33" s="126" t="s">
        <v>217</v>
      </c>
      <c r="AN33" s="126" t="s">
        <v>217</v>
      </c>
      <c r="AO33" s="126" t="s">
        <v>217</v>
      </c>
      <c r="AQ33" s="126" t="s">
        <v>217</v>
      </c>
      <c r="AR33" s="126" t="s">
        <v>217</v>
      </c>
      <c r="AS33" s="126" t="s">
        <v>217</v>
      </c>
      <c r="AU33" s="126" t="s">
        <v>217</v>
      </c>
      <c r="AV33" s="126"/>
      <c r="AX33" s="127" t="str" cm="1">
        <f t="array" ref="AX33">_xlfn.TEXTJOIN(" ; ",TRUE,_xlfn._xlws.FILTER(L$11:AS$11,L33:AS33="Yes","LoE ERROR"))</f>
        <v>Yes ; Yes ; Yes ; Yes ; Yes ; Yes ; Yes ; Yes ; Yes ; Yes ; Yes ; Yes ; Yes ; Yes ; Yes ; Yes ; Yes ; Yes ; Yes ; Yes ; Yes</v>
      </c>
    </row>
    <row r="34" spans="1:50" ht="29" x14ac:dyDescent="0.35">
      <c r="A34" s="48">
        <f t="shared" si="1"/>
        <v>0</v>
      </c>
      <c r="C34" s="418">
        <f t="shared" si="2"/>
        <v>24</v>
      </c>
      <c r="E34" s="125" t="str">
        <v>Is there evidence of the risks to Capability Protection being considered iaw JSP 656 and mitigation put in place if required/appropriate?</v>
      </c>
      <c r="F34" s="123" t="str" cm="1">
        <f t="array" ref="F34">IF(COUNT(SEARCH(_xlfn._xlws.FILTER(I_PEATLookups_Project_Type_Names,I_Project_Characteristics_Spec="Yes", "LoE Error"),'Input - LOEList (Admin)'!$AI36))&gt;0,"Yes","No")</f>
        <v>No</v>
      </c>
      <c r="G34" s="123" t="str" cm="1">
        <f t="array" ref="G34">IF(COUNT(SEARCH(I_ProjParam_Case_Spec,'Input - LOEList (Admin)'!$AI36))&gt;0,"Yes","No")</f>
        <v>Yes</v>
      </c>
      <c r="I34" s="123" t="str" cm="1">
        <f t="array" ref="I34">IF(PRODUCT(IF(F34:G34="Yes",1,0)),"Yes","No")</f>
        <v>No</v>
      </c>
      <c r="K34" s="15"/>
      <c r="M34" s="455">
        <f t="shared" si="0"/>
        <v>0</v>
      </c>
      <c r="V34" s="126" t="s">
        <v>217</v>
      </c>
      <c r="X34" s="126" t="s">
        <v>217</v>
      </c>
      <c r="Y34" s="126" t="s">
        <v>217</v>
      </c>
      <c r="Z34" s="126" t="s">
        <v>217</v>
      </c>
      <c r="AA34" s="126" t="s">
        <v>217</v>
      </c>
      <c r="AB34" s="126" t="s">
        <v>217</v>
      </c>
      <c r="AC34" s="126" t="s">
        <v>217</v>
      </c>
      <c r="AD34" s="126" t="s">
        <v>217</v>
      </c>
      <c r="AE34" s="126" t="s">
        <v>217</v>
      </c>
      <c r="AF34" s="126" t="s">
        <v>217</v>
      </c>
      <c r="AG34" s="126" t="s">
        <v>217</v>
      </c>
      <c r="AH34" s="126" t="s">
        <v>217</v>
      </c>
      <c r="AI34" s="126" t="s">
        <v>217</v>
      </c>
      <c r="AJ34" s="126" t="s">
        <v>217</v>
      </c>
      <c r="AK34" s="126" t="s">
        <v>217</v>
      </c>
      <c r="AM34" s="126" t="s">
        <v>217</v>
      </c>
      <c r="AN34" s="126" t="s">
        <v>217</v>
      </c>
      <c r="AO34" s="126" t="s">
        <v>217</v>
      </c>
      <c r="AQ34" s="126" t="s">
        <v>217</v>
      </c>
      <c r="AR34" s="126" t="s">
        <v>217</v>
      </c>
      <c r="AS34" s="126" t="s">
        <v>217</v>
      </c>
      <c r="AU34" s="126" t="s">
        <v>217</v>
      </c>
      <c r="AV34" s="126"/>
      <c r="AX34" s="127" t="str" cm="1">
        <f t="array" ref="AX34">_xlfn.TEXTJOIN(" ; ",TRUE,_xlfn._xlws.FILTER(L$11:AS$11,L34:AS34="Yes","LoE ERROR"))</f>
        <v>Yes ; Yes ; Yes ; Yes ; Yes ; Yes ; Yes ; Yes ; Yes ; Yes ; Yes ; Yes ; Yes ; Yes ; Yes ; Yes ; Yes ; Yes ; Yes ; Yes ; Yes</v>
      </c>
    </row>
    <row r="35" spans="1:50" ht="29" x14ac:dyDescent="0.35">
      <c r="A35" s="48">
        <f t="shared" si="1"/>
        <v>0</v>
      </c>
      <c r="C35" s="418">
        <f t="shared" si="2"/>
        <v>25</v>
      </c>
      <c r="E35" s="125" t="str">
        <v xml:space="preserve">Is there evidence of environmental sustainability requirements being drawn from a suitable Sustainability Appraisal to support the next phase of the project?  </v>
      </c>
      <c r="F35" s="123" t="str" cm="1">
        <f t="array" ref="F35">IF(COUNT(SEARCH(_xlfn._xlws.FILTER(I_PEATLookups_Project_Type_Names,I_Project_Characteristics_Spec="Yes", "LoE Error"),'Input - LOEList (Admin)'!$AI37))&gt;0,"Yes","No")</f>
        <v>No</v>
      </c>
      <c r="G35" s="123" t="str" cm="1">
        <f t="array" ref="G35">IF(COUNT(SEARCH(I_ProjParam_Case_Spec,'Input - LOEList (Admin)'!$AI37))&gt;0,"Yes","No")</f>
        <v>Yes</v>
      </c>
      <c r="I35" s="123" t="str" cm="1">
        <f t="array" ref="I35">IF(PRODUCT(IF(F35:G35="Yes",1,0)),"Yes","No")</f>
        <v>No</v>
      </c>
      <c r="K35" s="15"/>
      <c r="M35" s="455">
        <f t="shared" si="0"/>
        <v>0</v>
      </c>
      <c r="V35" s="126" t="s">
        <v>217</v>
      </c>
      <c r="X35" s="126" t="s">
        <v>217</v>
      </c>
      <c r="Y35" s="126" t="s">
        <v>217</v>
      </c>
      <c r="Z35" s="126" t="s">
        <v>217</v>
      </c>
      <c r="AA35" s="126" t="s">
        <v>217</v>
      </c>
      <c r="AB35" s="126" t="s">
        <v>217</v>
      </c>
      <c r="AC35" s="126" t="s">
        <v>217</v>
      </c>
      <c r="AD35" s="126" t="s">
        <v>217</v>
      </c>
      <c r="AE35" s="126" t="s">
        <v>217</v>
      </c>
      <c r="AF35" s="126" t="s">
        <v>217</v>
      </c>
      <c r="AG35" s="126" t="s">
        <v>217</v>
      </c>
      <c r="AH35" s="126" t="s">
        <v>217</v>
      </c>
      <c r="AI35" s="126" t="s">
        <v>217</v>
      </c>
      <c r="AJ35" s="126" t="s">
        <v>217</v>
      </c>
      <c r="AK35" s="126" t="s">
        <v>217</v>
      </c>
      <c r="AM35" s="126" t="s">
        <v>217</v>
      </c>
      <c r="AN35" s="126" t="s">
        <v>217</v>
      </c>
      <c r="AO35" s="126" t="s">
        <v>217</v>
      </c>
      <c r="AQ35" s="126" t="s">
        <v>217</v>
      </c>
      <c r="AR35" s="126" t="s">
        <v>217</v>
      </c>
      <c r="AS35" s="126" t="s">
        <v>217</v>
      </c>
      <c r="AU35" s="126" t="s">
        <v>217</v>
      </c>
      <c r="AV35" s="126"/>
      <c r="AX35" s="127" t="str" cm="1">
        <f t="array" ref="AX35">_xlfn.TEXTJOIN(" ; ",TRUE,_xlfn._xlws.FILTER(L$11:AS$11,L35:AS35="Yes","LoE ERROR"))</f>
        <v>Yes ; Yes ; Yes ; Yes ; Yes ; Yes ; Yes ; Yes ; Yes ; Yes ; Yes ; Yes ; Yes ; Yes ; Yes ; Yes ; Yes ; Yes ; Yes ; Yes ; Yes</v>
      </c>
    </row>
    <row r="36" spans="1:50" ht="29" x14ac:dyDescent="0.35">
      <c r="A36" s="48">
        <f t="shared" si="1"/>
        <v>0</v>
      </c>
      <c r="C36" s="418">
        <f t="shared" si="2"/>
        <v>26</v>
      </c>
      <c r="E36" s="125" t="str">
        <v>Is there evidence of military / business (capability) options being suitably defined within the long list of options?</v>
      </c>
      <c r="F36" s="123" t="str" cm="1">
        <f t="array" ref="F36">IF(COUNT(SEARCH(_xlfn._xlws.FILTER(I_PEATLookups_Project_Type_Names,I_Project_Characteristics_Spec="Yes", "LoE Error"),'Input - LOEList (Admin)'!$AI38))&gt;0,"Yes","No")</f>
        <v>No</v>
      </c>
      <c r="G36" s="123" t="str" cm="1">
        <f t="array" ref="G36">IF(COUNT(SEARCH(I_ProjParam_Case_Spec,'Input - LOEList (Admin)'!$AI38))&gt;0,"Yes","No")</f>
        <v>Yes</v>
      </c>
      <c r="I36" s="123" t="str" cm="1">
        <f t="array" ref="I36">IF(PRODUCT(IF(F36:G36="Yes",1,0)),"Yes","No")</f>
        <v>No</v>
      </c>
      <c r="K36" s="15"/>
      <c r="M36" s="455">
        <f t="shared" si="0"/>
        <v>0</v>
      </c>
      <c r="V36" s="126" t="s">
        <v>217</v>
      </c>
      <c r="X36" s="126" t="s">
        <v>217</v>
      </c>
      <c r="Y36" s="126" t="s">
        <v>217</v>
      </c>
      <c r="Z36" s="126" t="s">
        <v>217</v>
      </c>
      <c r="AA36" s="126" t="s">
        <v>217</v>
      </c>
      <c r="AB36" s="126" t="s">
        <v>217</v>
      </c>
      <c r="AC36" s="126" t="s">
        <v>217</v>
      </c>
      <c r="AD36" s="126" t="s">
        <v>217</v>
      </c>
      <c r="AE36" s="126" t="s">
        <v>217</v>
      </c>
      <c r="AF36" s="126" t="s">
        <v>217</v>
      </c>
      <c r="AG36" s="126" t="s">
        <v>217</v>
      </c>
      <c r="AH36" s="126" t="s">
        <v>217</v>
      </c>
      <c r="AI36" s="126" t="s">
        <v>217</v>
      </c>
      <c r="AJ36" s="126" t="s">
        <v>217</v>
      </c>
      <c r="AK36" s="126" t="s">
        <v>217</v>
      </c>
      <c r="AM36" s="126" t="s">
        <v>217</v>
      </c>
      <c r="AN36" s="126" t="s">
        <v>217</v>
      </c>
      <c r="AO36" s="126" t="s">
        <v>217</v>
      </c>
      <c r="AQ36" s="126" t="s">
        <v>217</v>
      </c>
      <c r="AR36" s="126" t="s">
        <v>217</v>
      </c>
      <c r="AS36" s="126" t="s">
        <v>217</v>
      </c>
      <c r="AU36" s="126" t="s">
        <v>217</v>
      </c>
      <c r="AV36" s="126"/>
      <c r="AX36" s="127" t="str" cm="1">
        <f t="array" ref="AX36">_xlfn.TEXTJOIN(" ; ",TRUE,_xlfn._xlws.FILTER(L$11:AS$11,L36:AS36="Yes","LoE ERROR"))</f>
        <v>Yes ; Yes ; Yes ; Yes ; Yes ; Yes ; Yes ; Yes ; Yes ; Yes ; Yes ; Yes ; Yes ; Yes ; Yes ; Yes ; Yes ; Yes ; Yes ; Yes ; Yes</v>
      </c>
    </row>
    <row r="37" spans="1:50" ht="29" x14ac:dyDescent="0.35">
      <c r="A37" s="48">
        <f t="shared" si="1"/>
        <v>0</v>
      </c>
      <c r="C37" s="418">
        <f t="shared" si="2"/>
        <v>27</v>
      </c>
      <c r="E37" s="125" t="str">
        <v>Is there evidence of delivery (procurement) options being suitably defined within the long list of options?</v>
      </c>
      <c r="F37" s="123" t="str" cm="1">
        <f t="array" ref="F37">IF(COUNT(SEARCH(_xlfn._xlws.FILTER(I_PEATLookups_Project_Type_Names,I_Project_Characteristics_Spec="Yes", "LoE Error"),'Input - LOEList (Admin)'!$AI39))&gt;0,"Yes","No")</f>
        <v>No</v>
      </c>
      <c r="G37" s="123" t="str" cm="1">
        <f t="array" ref="G37">IF(COUNT(SEARCH(I_ProjParam_Case_Spec,'Input - LOEList (Admin)'!$AI39))&gt;0,"Yes","No")</f>
        <v>Yes</v>
      </c>
      <c r="I37" s="123" t="str" cm="1">
        <f t="array" ref="I37">IF(PRODUCT(IF(F37:G37="Yes",1,0)),"Yes","No")</f>
        <v>No</v>
      </c>
      <c r="K37" s="15"/>
      <c r="M37" s="455">
        <f t="shared" si="0"/>
        <v>0</v>
      </c>
      <c r="V37" s="126" t="s">
        <v>217</v>
      </c>
      <c r="X37" s="126" t="s">
        <v>217</v>
      </c>
      <c r="Y37" s="126" t="s">
        <v>217</v>
      </c>
      <c r="Z37" s="126" t="s">
        <v>217</v>
      </c>
      <c r="AA37" s="126" t="s">
        <v>217</v>
      </c>
      <c r="AB37" s="126" t="s">
        <v>217</v>
      </c>
      <c r="AC37" s="126" t="s">
        <v>217</v>
      </c>
      <c r="AD37" s="126" t="s">
        <v>217</v>
      </c>
      <c r="AE37" s="126" t="s">
        <v>217</v>
      </c>
      <c r="AF37" s="126" t="s">
        <v>217</v>
      </c>
      <c r="AG37" s="126" t="s">
        <v>217</v>
      </c>
      <c r="AH37" s="126" t="s">
        <v>217</v>
      </c>
      <c r="AI37" s="126" t="s">
        <v>217</v>
      </c>
      <c r="AJ37" s="126" t="s">
        <v>217</v>
      </c>
      <c r="AK37" s="126" t="s">
        <v>217</v>
      </c>
      <c r="AM37" s="126" t="s">
        <v>217</v>
      </c>
      <c r="AN37" s="126" t="s">
        <v>217</v>
      </c>
      <c r="AO37" s="126" t="s">
        <v>217</v>
      </c>
      <c r="AQ37" s="126" t="s">
        <v>217</v>
      </c>
      <c r="AR37" s="126" t="s">
        <v>217</v>
      </c>
      <c r="AS37" s="126" t="s">
        <v>217</v>
      </c>
      <c r="AU37" s="126" t="s">
        <v>217</v>
      </c>
      <c r="AV37" s="126"/>
      <c r="AX37" s="127" t="str" cm="1">
        <f t="array" ref="AX37">_xlfn.TEXTJOIN(" ; ",TRUE,_xlfn._xlws.FILTER(L$11:AS$11,L37:AS37="Yes","LoE ERROR"))</f>
        <v>Yes ; Yes ; Yes ; Yes ; Yes ; Yes ; Yes ; Yes ; Yes ; Yes ; Yes ; Yes ; Yes ; Yes ; Yes ; Yes ; Yes ; Yes ; Yes ; Yes ; Yes</v>
      </c>
    </row>
    <row r="38" spans="1:50" ht="29" x14ac:dyDescent="0.35">
      <c r="A38" s="48">
        <f t="shared" si="1"/>
        <v>0</v>
      </c>
      <c r="C38" s="418">
        <f t="shared" si="2"/>
        <v>28</v>
      </c>
      <c r="E38" s="125" t="str">
        <v>Is there evidence of funding options being suitably defined within the long list of options?</v>
      </c>
      <c r="F38" s="123" t="str" cm="1">
        <f t="array" ref="F38">IF(COUNT(SEARCH(_xlfn._xlws.FILTER(I_PEATLookups_Project_Type_Names,I_Project_Characteristics_Spec="Yes", "LoE Error"),'Input - LOEList (Admin)'!$AI40))&gt;0,"Yes","No")</f>
        <v>No</v>
      </c>
      <c r="G38" s="123" t="str" cm="1">
        <f t="array" ref="G38">IF(COUNT(SEARCH(I_ProjParam_Case_Spec,'Input - LOEList (Admin)'!$AI40))&gt;0,"Yes","No")</f>
        <v>Yes</v>
      </c>
      <c r="I38" s="123" t="str" cm="1">
        <f t="array" ref="I38">IF(PRODUCT(IF(F38:G38="Yes",1,0)),"Yes","No")</f>
        <v>No</v>
      </c>
      <c r="K38" s="15"/>
      <c r="M38" s="455">
        <f t="shared" si="0"/>
        <v>0</v>
      </c>
      <c r="V38" s="126" t="s">
        <v>217</v>
      </c>
      <c r="X38" s="126" t="s">
        <v>217</v>
      </c>
      <c r="Y38" s="126" t="s">
        <v>217</v>
      </c>
      <c r="Z38" s="126" t="s">
        <v>217</v>
      </c>
      <c r="AA38" s="126" t="s">
        <v>217</v>
      </c>
      <c r="AB38" s="126" t="s">
        <v>217</v>
      </c>
      <c r="AC38" s="126" t="s">
        <v>217</v>
      </c>
      <c r="AD38" s="126" t="s">
        <v>217</v>
      </c>
      <c r="AE38" s="126" t="s">
        <v>217</v>
      </c>
      <c r="AF38" s="126" t="s">
        <v>217</v>
      </c>
      <c r="AG38" s="126" t="s">
        <v>217</v>
      </c>
      <c r="AH38" s="126" t="s">
        <v>217</v>
      </c>
      <c r="AI38" s="126" t="s">
        <v>217</v>
      </c>
      <c r="AJ38" s="126" t="s">
        <v>217</v>
      </c>
      <c r="AK38" s="126" t="s">
        <v>217</v>
      </c>
      <c r="AM38" s="126" t="s">
        <v>217</v>
      </c>
      <c r="AN38" s="126" t="s">
        <v>217</v>
      </c>
      <c r="AO38" s="126" t="s">
        <v>217</v>
      </c>
      <c r="AQ38" s="126" t="s">
        <v>217</v>
      </c>
      <c r="AR38" s="126" t="s">
        <v>217</v>
      </c>
      <c r="AS38" s="126" t="s">
        <v>217</v>
      </c>
      <c r="AU38" s="126" t="s">
        <v>217</v>
      </c>
      <c r="AV38" s="126"/>
      <c r="AX38" s="127" t="str" cm="1">
        <f t="array" ref="AX38">_xlfn.TEXTJOIN(" ; ",TRUE,_xlfn._xlws.FILTER(L$11:AS$11,L38:AS38="Yes","LoE ERROR"))</f>
        <v>Yes ; Yes ; Yes ; Yes ; Yes ; Yes ; Yes ; Yes ; Yes ; Yes ; Yes ; Yes ; Yes ; Yes ; Yes ; Yes ; Yes ; Yes ; Yes ; Yes ; Yes</v>
      </c>
    </row>
    <row r="39" spans="1:50" ht="29" x14ac:dyDescent="0.35">
      <c r="A39" s="48">
        <f t="shared" si="1"/>
        <v>0</v>
      </c>
      <c r="C39" s="418">
        <f t="shared" si="2"/>
        <v>29</v>
      </c>
      <c r="E39" s="125" t="str">
        <v>Is there evidence of test and evaluation options being suitably defined within the long list of options?</v>
      </c>
      <c r="F39" s="123" t="str" cm="1">
        <f t="array" ref="F39">IF(COUNT(SEARCH(_xlfn._xlws.FILTER(I_PEATLookups_Project_Type_Names,I_Project_Characteristics_Spec="Yes", "LoE Error"),'Input - LOEList (Admin)'!$AI41))&gt;0,"Yes","No")</f>
        <v>No</v>
      </c>
      <c r="G39" s="123" t="str" cm="1">
        <f t="array" ref="G39">IF(COUNT(SEARCH(I_ProjParam_Case_Spec,'Input - LOEList (Admin)'!$AI41))&gt;0,"Yes","No")</f>
        <v>Yes</v>
      </c>
      <c r="I39" s="123" t="str" cm="1">
        <f t="array" ref="I39">IF(PRODUCT(IF(F39:G39="Yes",1,0)),"Yes","No")</f>
        <v>No</v>
      </c>
      <c r="K39" s="15"/>
      <c r="M39" s="455">
        <f t="shared" si="0"/>
        <v>0</v>
      </c>
      <c r="V39" s="126" t="s">
        <v>217</v>
      </c>
      <c r="X39" s="126" t="s">
        <v>217</v>
      </c>
      <c r="Y39" s="126" t="s">
        <v>217</v>
      </c>
      <c r="Z39" s="126" t="s">
        <v>217</v>
      </c>
      <c r="AA39" s="126" t="s">
        <v>217</v>
      </c>
      <c r="AB39" s="126" t="s">
        <v>217</v>
      </c>
      <c r="AC39" s="126" t="s">
        <v>217</v>
      </c>
      <c r="AD39" s="126" t="s">
        <v>217</v>
      </c>
      <c r="AE39" s="126" t="s">
        <v>217</v>
      </c>
      <c r="AF39" s="126" t="s">
        <v>217</v>
      </c>
      <c r="AG39" s="126" t="s">
        <v>217</v>
      </c>
      <c r="AH39" s="126" t="s">
        <v>217</v>
      </c>
      <c r="AI39" s="126" t="s">
        <v>217</v>
      </c>
      <c r="AJ39" s="126" t="s">
        <v>217</v>
      </c>
      <c r="AK39" s="126" t="s">
        <v>217</v>
      </c>
      <c r="AM39" s="126" t="s">
        <v>217</v>
      </c>
      <c r="AN39" s="126" t="s">
        <v>217</v>
      </c>
      <c r="AO39" s="126" t="s">
        <v>217</v>
      </c>
      <c r="AQ39" s="126" t="s">
        <v>217</v>
      </c>
      <c r="AR39" s="126" t="s">
        <v>217</v>
      </c>
      <c r="AS39" s="126" t="s">
        <v>217</v>
      </c>
      <c r="AU39" s="126" t="s">
        <v>217</v>
      </c>
      <c r="AV39" s="126"/>
      <c r="AX39" s="127" t="str" cm="1">
        <f t="array" ref="AX39">_xlfn.TEXTJOIN(" ; ",TRUE,_xlfn._xlws.FILTER(L$11:AS$11,L39:AS39="Yes","LoE ERROR"))</f>
        <v>Yes ; Yes ; Yes ; Yes ; Yes ; Yes ; Yes ; Yes ; Yes ; Yes ; Yes ; Yes ; Yes ; Yes ; Yes ; Yes ; Yes ; Yes ; Yes ; Yes ; Yes</v>
      </c>
    </row>
    <row r="40" spans="1:50" ht="29" x14ac:dyDescent="0.35">
      <c r="A40" s="48">
        <f t="shared" si="1"/>
        <v>0</v>
      </c>
      <c r="C40" s="418">
        <f t="shared" si="2"/>
        <v>30</v>
      </c>
      <c r="E40" s="125" t="str">
        <v>Is there evidence of appropriate Critical Success Factors being used to assess the long list of options?</v>
      </c>
      <c r="F40" s="123" t="str" cm="1">
        <f t="array" ref="F40">IF(COUNT(SEARCH(_xlfn._xlws.FILTER(I_PEATLookups_Project_Type_Names,I_Project_Characteristics_Spec="Yes", "LoE Error"),'Input - LOEList (Admin)'!$AI42))&gt;0,"Yes","No")</f>
        <v>No</v>
      </c>
      <c r="G40" s="123" t="str" cm="1">
        <f t="array" ref="G40">IF(COUNT(SEARCH(I_ProjParam_Case_Spec,'Input - LOEList (Admin)'!$AI42))&gt;0,"Yes","No")</f>
        <v>Yes</v>
      </c>
      <c r="I40" s="123" t="str" cm="1">
        <f t="array" ref="I40">IF(PRODUCT(IF(F40:G40="Yes",1,0)),"Yes","No")</f>
        <v>No</v>
      </c>
      <c r="K40" s="15"/>
      <c r="M40" s="455">
        <f t="shared" si="0"/>
        <v>0</v>
      </c>
      <c r="V40" s="126" t="s">
        <v>217</v>
      </c>
      <c r="X40" s="126" t="s">
        <v>217</v>
      </c>
      <c r="Y40" s="126" t="s">
        <v>217</v>
      </c>
      <c r="Z40" s="126" t="s">
        <v>217</v>
      </c>
      <c r="AA40" s="126" t="s">
        <v>217</v>
      </c>
      <c r="AB40" s="126" t="s">
        <v>217</v>
      </c>
      <c r="AC40" s="126" t="s">
        <v>217</v>
      </c>
      <c r="AD40" s="126" t="s">
        <v>217</v>
      </c>
      <c r="AE40" s="126" t="s">
        <v>217</v>
      </c>
      <c r="AF40" s="126" t="s">
        <v>217</v>
      </c>
      <c r="AG40" s="126" t="s">
        <v>217</v>
      </c>
      <c r="AH40" s="126" t="s">
        <v>217</v>
      </c>
      <c r="AI40" s="126" t="s">
        <v>217</v>
      </c>
      <c r="AJ40" s="126" t="s">
        <v>217</v>
      </c>
      <c r="AK40" s="126" t="s">
        <v>217</v>
      </c>
      <c r="AM40" s="126" t="s">
        <v>217</v>
      </c>
      <c r="AN40" s="126" t="s">
        <v>217</v>
      </c>
      <c r="AO40" s="126" t="s">
        <v>217</v>
      </c>
      <c r="AQ40" s="126" t="s">
        <v>217</v>
      </c>
      <c r="AR40" s="126" t="s">
        <v>217</v>
      </c>
      <c r="AS40" s="126" t="s">
        <v>217</v>
      </c>
      <c r="AU40" s="126" t="s">
        <v>217</v>
      </c>
      <c r="AV40" s="126"/>
      <c r="AX40" s="127" t="str" cm="1">
        <f t="array" ref="AX40">_xlfn.TEXTJOIN(" ; ",TRUE,_xlfn._xlws.FILTER(L$11:AS$11,L40:AS40="Yes","LoE ERROR"))</f>
        <v>Yes ; Yes ; Yes ; Yes ; Yes ; Yes ; Yes ; Yes ; Yes ; Yes ; Yes ; Yes ; Yes ; Yes ; Yes ; Yes ; Yes ; Yes ; Yes ; Yes ; Yes</v>
      </c>
    </row>
    <row r="41" spans="1:50" ht="29" x14ac:dyDescent="0.35">
      <c r="A41" s="48">
        <f t="shared" si="1"/>
        <v>0</v>
      </c>
      <c r="C41" s="418">
        <f t="shared" si="2"/>
        <v>31</v>
      </c>
      <c r="E41" s="125" t="str">
        <v>Is there evidence of an appropriate evaluation approach being used to assess the long-list of options and generate the short-list of options?</v>
      </c>
      <c r="F41" s="123" t="str" cm="1">
        <f t="array" ref="F41">IF(COUNT(SEARCH(_xlfn._xlws.FILTER(I_PEATLookups_Project_Type_Names,I_Project_Characteristics_Spec="Yes", "LoE Error"),'Input - LOEList (Admin)'!$AI43))&gt;0,"Yes","No")</f>
        <v>No</v>
      </c>
      <c r="G41" s="123" t="str" cm="1">
        <f t="array" ref="G41">IF(COUNT(SEARCH(I_ProjParam_Case_Spec,'Input - LOEList (Admin)'!$AI43))&gt;0,"Yes","No")</f>
        <v>Yes</v>
      </c>
      <c r="I41" s="123" t="str" cm="1">
        <f t="array" ref="I41">IF(PRODUCT(IF(F41:G41="Yes",1,0)),"Yes","No")</f>
        <v>No</v>
      </c>
      <c r="K41" s="15"/>
      <c r="M41" s="455">
        <f t="shared" si="0"/>
        <v>0</v>
      </c>
      <c r="V41" s="126" t="s">
        <v>217</v>
      </c>
      <c r="X41" s="126" t="s">
        <v>217</v>
      </c>
      <c r="Y41" s="126" t="s">
        <v>217</v>
      </c>
      <c r="Z41" s="126" t="s">
        <v>217</v>
      </c>
      <c r="AA41" s="126" t="s">
        <v>217</v>
      </c>
      <c r="AB41" s="126" t="s">
        <v>217</v>
      </c>
      <c r="AC41" s="126" t="s">
        <v>217</v>
      </c>
      <c r="AD41" s="126" t="s">
        <v>217</v>
      </c>
      <c r="AE41" s="126" t="s">
        <v>217</v>
      </c>
      <c r="AF41" s="126" t="s">
        <v>217</v>
      </c>
      <c r="AG41" s="126" t="s">
        <v>217</v>
      </c>
      <c r="AH41" s="126" t="s">
        <v>217</v>
      </c>
      <c r="AI41" s="126" t="s">
        <v>217</v>
      </c>
      <c r="AJ41" s="126" t="s">
        <v>217</v>
      </c>
      <c r="AK41" s="126" t="s">
        <v>217</v>
      </c>
      <c r="AM41" s="126" t="s">
        <v>217</v>
      </c>
      <c r="AN41" s="126" t="s">
        <v>217</v>
      </c>
      <c r="AO41" s="126" t="s">
        <v>217</v>
      </c>
      <c r="AQ41" s="126" t="s">
        <v>217</v>
      </c>
      <c r="AR41" s="126" t="s">
        <v>217</v>
      </c>
      <c r="AS41" s="126" t="s">
        <v>217</v>
      </c>
      <c r="AU41" s="126" t="s">
        <v>217</v>
      </c>
      <c r="AV41" s="126"/>
      <c r="AX41" s="127" t="str" cm="1">
        <f t="array" ref="AX41">_xlfn.TEXTJOIN(" ; ",TRUE,_xlfn._xlws.FILTER(L$11:AS$11,L41:AS41="Yes","LoE ERROR"))</f>
        <v>Yes ; Yes ; Yes ; Yes ; Yes ; Yes ; Yes ; Yes ; Yes ; Yes ; Yes ; Yes ; Yes ; Yes ; Yes ; Yes ; Yes ; Yes ; Yes ; Yes ; Yes</v>
      </c>
    </row>
    <row r="42" spans="1:50" ht="29" x14ac:dyDescent="0.35">
      <c r="A42" s="48">
        <f t="shared" si="1"/>
        <v>0</v>
      </c>
      <c r="C42" s="418">
        <f t="shared" si="2"/>
        <v>32</v>
      </c>
      <c r="E42" s="125" t="str">
        <v>Is there evidence of an appropriate short-list of defined options to be taken forward for more detailed analysis in the next phase?</v>
      </c>
      <c r="F42" s="123" t="str" cm="1">
        <f t="array" ref="F42">IF(COUNT(SEARCH(_xlfn._xlws.FILTER(I_PEATLookups_Project_Type_Names,I_Project_Characteristics_Spec="Yes", "LoE Error"),'Input - LOEList (Admin)'!$AI44))&gt;0,"Yes","No")</f>
        <v>No</v>
      </c>
      <c r="G42" s="123" t="str" cm="1">
        <f t="array" ref="G42">IF(COUNT(SEARCH(I_ProjParam_Case_Spec,'Input - LOEList (Admin)'!$AI44))&gt;0,"Yes","No")</f>
        <v>Yes</v>
      </c>
      <c r="I42" s="123" t="str" cm="1">
        <f t="array" ref="I42">IF(PRODUCT(IF(F42:G42="Yes",1,0)),"Yes","No")</f>
        <v>No</v>
      </c>
      <c r="K42" s="15"/>
      <c r="M42" s="455">
        <f t="shared" si="0"/>
        <v>0</v>
      </c>
      <c r="V42" s="126" t="s">
        <v>217</v>
      </c>
      <c r="X42" s="126" t="s">
        <v>217</v>
      </c>
      <c r="Y42" s="126" t="s">
        <v>217</v>
      </c>
      <c r="Z42" s="126" t="s">
        <v>217</v>
      </c>
      <c r="AA42" s="126" t="s">
        <v>217</v>
      </c>
      <c r="AB42" s="126" t="s">
        <v>217</v>
      </c>
      <c r="AC42" s="126" t="s">
        <v>217</v>
      </c>
      <c r="AD42" s="126" t="s">
        <v>217</v>
      </c>
      <c r="AE42" s="126" t="s">
        <v>217</v>
      </c>
      <c r="AF42" s="126" t="s">
        <v>217</v>
      </c>
      <c r="AG42" s="126" t="s">
        <v>217</v>
      </c>
      <c r="AH42" s="126" t="s">
        <v>217</v>
      </c>
      <c r="AI42" s="126" t="s">
        <v>217</v>
      </c>
      <c r="AJ42" s="126" t="s">
        <v>217</v>
      </c>
      <c r="AK42" s="126" t="s">
        <v>217</v>
      </c>
      <c r="AM42" s="126" t="s">
        <v>217</v>
      </c>
      <c r="AN42" s="126" t="s">
        <v>217</v>
      </c>
      <c r="AO42" s="126" t="s">
        <v>217</v>
      </c>
      <c r="AQ42" s="126" t="s">
        <v>217</v>
      </c>
      <c r="AR42" s="126" t="s">
        <v>217</v>
      </c>
      <c r="AS42" s="126" t="s">
        <v>217</v>
      </c>
      <c r="AU42" s="126" t="s">
        <v>217</v>
      </c>
      <c r="AV42" s="126"/>
      <c r="AX42" s="127" t="str" cm="1">
        <f t="array" ref="AX42">_xlfn.TEXTJOIN(" ; ",TRUE,_xlfn._xlws.FILTER(L$11:AS$11,L42:AS42="Yes","LoE ERROR"))</f>
        <v>Yes ; Yes ; Yes ; Yes ; Yes ; Yes ; Yes ; Yes ; Yes ; Yes ; Yes ; Yes ; Yes ; Yes ; Yes ; Yes ; Yes ; Yes ; Yes ; Yes ; Yes</v>
      </c>
    </row>
    <row r="43" spans="1:50" ht="43.5" x14ac:dyDescent="0.35">
      <c r="A43" s="48">
        <f t="shared" si="1"/>
        <v>0</v>
      </c>
      <c r="C43" s="418">
        <f t="shared" si="2"/>
        <v>33</v>
      </c>
      <c r="E43" s="125" t="str">
        <v>Is there evidence of an appropriate plan for assessing cost-effectiveness of shortlisted options inline with JSP 507 and Green Book standards, including costs and benefits to UK society (i.e. social value) including the effects of climate change?</v>
      </c>
      <c r="F43" s="123" t="str" cm="1">
        <f t="array" ref="F43">IF(COUNT(SEARCH(_xlfn._xlws.FILTER(I_PEATLookups_Project_Type_Names,I_Project_Characteristics_Spec="Yes", "LoE Error"),'Input - LOEList (Admin)'!$AI45))&gt;0,"Yes","No")</f>
        <v>No</v>
      </c>
      <c r="G43" s="123" t="str" cm="1">
        <f t="array" ref="G43">IF(COUNT(SEARCH(I_ProjParam_Case_Spec,'Input - LOEList (Admin)'!$AI45))&gt;0,"Yes","No")</f>
        <v>Yes</v>
      </c>
      <c r="I43" s="123" t="str" cm="1">
        <f t="array" ref="I43">IF(PRODUCT(IF(F43:G43="Yes",1,0)),"Yes","No")</f>
        <v>No</v>
      </c>
      <c r="K43" s="15"/>
      <c r="M43" s="455">
        <f t="shared" ref="M43:M74" si="3">IF(ISERROR(I43),1,0)</f>
        <v>0</v>
      </c>
      <c r="V43" s="126" t="s">
        <v>217</v>
      </c>
      <c r="X43" s="126" t="s">
        <v>217</v>
      </c>
      <c r="Y43" s="126" t="s">
        <v>217</v>
      </c>
      <c r="Z43" s="126" t="s">
        <v>217</v>
      </c>
      <c r="AA43" s="126" t="s">
        <v>217</v>
      </c>
      <c r="AB43" s="126" t="s">
        <v>217</v>
      </c>
      <c r="AC43" s="126" t="s">
        <v>217</v>
      </c>
      <c r="AD43" s="126" t="s">
        <v>217</v>
      </c>
      <c r="AE43" s="126" t="s">
        <v>217</v>
      </c>
      <c r="AF43" s="126" t="s">
        <v>217</v>
      </c>
      <c r="AG43" s="126" t="s">
        <v>217</v>
      </c>
      <c r="AH43" s="126" t="s">
        <v>217</v>
      </c>
      <c r="AI43" s="126" t="s">
        <v>217</v>
      </c>
      <c r="AJ43" s="126" t="s">
        <v>217</v>
      </c>
      <c r="AK43" s="126" t="s">
        <v>217</v>
      </c>
      <c r="AM43" s="126" t="s">
        <v>217</v>
      </c>
      <c r="AN43" s="126" t="s">
        <v>217</v>
      </c>
      <c r="AO43" s="126" t="s">
        <v>217</v>
      </c>
      <c r="AQ43" s="126" t="s">
        <v>217</v>
      </c>
      <c r="AR43" s="126" t="s">
        <v>217</v>
      </c>
      <c r="AS43" s="126" t="s">
        <v>217</v>
      </c>
      <c r="AU43" s="126" t="s">
        <v>217</v>
      </c>
      <c r="AV43" s="126"/>
      <c r="AX43" s="127" t="str" cm="1">
        <f t="array" ref="AX43">_xlfn.TEXTJOIN(" ; ",TRUE,_xlfn._xlws.FILTER(L$11:AS$11,L43:AS43="Yes","LoE ERROR"))</f>
        <v>Yes ; Yes ; Yes ; Yes ; Yes ; Yes ; Yes ; Yes ; Yes ; Yes ; Yes ; Yes ; Yes ; Yes ; Yes ; Yes ; Yes ; Yes ; Yes ; Yes ; Yes</v>
      </c>
    </row>
    <row r="44" spans="1:50" ht="43.5" x14ac:dyDescent="0.35">
      <c r="A44" s="48">
        <f t="shared" si="1"/>
        <v>0</v>
      </c>
      <c r="C44" s="418">
        <f t="shared" si="2"/>
        <v>34</v>
      </c>
      <c r="E44" s="125" t="str">
        <v xml:space="preserve">Is there evidence that the plan for assessing the cost-effectiveness of shortlisted options having been independently endorsed by economic and operational analysis Subject Matter Experts - typically at 1* level?  </v>
      </c>
      <c r="F44" s="123" t="str" cm="1">
        <f t="array" ref="F44">IF(COUNT(SEARCH(_xlfn._xlws.FILTER(I_PEATLookups_Project_Type_Names,I_Project_Characteristics_Spec="Yes", "LoE Error"),'Input - LOEList (Admin)'!$AI46))&gt;0,"Yes","No")</f>
        <v>No</v>
      </c>
      <c r="G44" s="123" t="str" cm="1">
        <f t="array" ref="G44">IF(COUNT(SEARCH(I_ProjParam_Case_Spec,'Input - LOEList (Admin)'!$AI46))&gt;0,"Yes","No")</f>
        <v>Yes</v>
      </c>
      <c r="I44" s="123" t="str" cm="1">
        <f t="array" ref="I44">IF(PRODUCT(IF(F44:G44="Yes",1,0)),"Yes","No")</f>
        <v>No</v>
      </c>
      <c r="K44" s="15"/>
      <c r="M44" s="455">
        <f t="shared" si="3"/>
        <v>0</v>
      </c>
      <c r="V44" s="126" t="s">
        <v>217</v>
      </c>
      <c r="X44" s="126" t="s">
        <v>217</v>
      </c>
      <c r="Y44" s="126" t="s">
        <v>217</v>
      </c>
      <c r="Z44" s="126" t="s">
        <v>217</v>
      </c>
      <c r="AA44" s="126" t="s">
        <v>217</v>
      </c>
      <c r="AB44" s="126" t="s">
        <v>217</v>
      </c>
      <c r="AC44" s="126" t="s">
        <v>217</v>
      </c>
      <c r="AD44" s="126" t="s">
        <v>217</v>
      </c>
      <c r="AE44" s="126" t="s">
        <v>217</v>
      </c>
      <c r="AF44" s="126" t="s">
        <v>217</v>
      </c>
      <c r="AG44" s="126" t="s">
        <v>217</v>
      </c>
      <c r="AH44" s="126" t="s">
        <v>217</v>
      </c>
      <c r="AI44" s="126" t="s">
        <v>217</v>
      </c>
      <c r="AJ44" s="126" t="s">
        <v>217</v>
      </c>
      <c r="AK44" s="126" t="s">
        <v>217</v>
      </c>
      <c r="AM44" s="126" t="s">
        <v>217</v>
      </c>
      <c r="AN44" s="126" t="s">
        <v>217</v>
      </c>
      <c r="AO44" s="126" t="s">
        <v>217</v>
      </c>
      <c r="AQ44" s="126" t="s">
        <v>217</v>
      </c>
      <c r="AR44" s="126" t="s">
        <v>217</v>
      </c>
      <c r="AS44" s="126" t="s">
        <v>217</v>
      </c>
      <c r="AU44" s="126" t="s">
        <v>217</v>
      </c>
      <c r="AV44" s="126"/>
      <c r="AX44" s="127" t="str" cm="1">
        <f t="array" ref="AX44">_xlfn.TEXTJOIN(" ; ",TRUE,_xlfn._xlws.FILTER(L$11:AS$11,L44:AS44="Yes","LoE ERROR"))</f>
        <v>Yes ; Yes ; Yes ; Yes ; Yes ; Yes ; Yes ; Yes ; Yes ; Yes ; Yes ; Yes ; Yes ; Yes ; Yes ; Yes ; Yes ; Yes ; Yes ; Yes ; Yes</v>
      </c>
    </row>
    <row r="45" spans="1:50" ht="29" x14ac:dyDescent="0.35">
      <c r="A45" s="48">
        <f t="shared" si="1"/>
        <v>0</v>
      </c>
      <c r="C45" s="418">
        <f t="shared" si="2"/>
        <v>35</v>
      </c>
      <c r="E45" s="125" t="str">
        <v>Is there evidence of a suitably robust quantitative / qualitative assessment of the cost-effectiveness of the short listed options against the requirement?</v>
      </c>
      <c r="F45" s="123" t="str" cm="1">
        <f t="array" ref="F45">IF(COUNT(SEARCH(_xlfn._xlws.FILTER(I_PEATLookups_Project_Type_Names,I_Project_Characteristics_Spec="Yes", "LoE Error"),'Input - LOEList (Admin)'!$AI47))&gt;0,"Yes","No")</f>
        <v>No</v>
      </c>
      <c r="G45" s="123" t="str" cm="1">
        <f t="array" ref="G45">IF(COUNT(SEARCH(I_ProjParam_Case_Spec,'Input - LOEList (Admin)'!$AI47))&gt;0,"Yes","No")</f>
        <v>Yes</v>
      </c>
      <c r="I45" s="123" t="str" cm="1">
        <f t="array" ref="I45">IF(PRODUCT(IF(F45:G45="Yes",1,0)),"Yes","No")</f>
        <v>No</v>
      </c>
      <c r="K45" s="15"/>
      <c r="M45" s="455">
        <f t="shared" si="3"/>
        <v>0</v>
      </c>
      <c r="V45" s="126" t="s">
        <v>217</v>
      </c>
      <c r="X45" s="126" t="s">
        <v>217</v>
      </c>
      <c r="Y45" s="126" t="s">
        <v>217</v>
      </c>
      <c r="Z45" s="126" t="s">
        <v>217</v>
      </c>
      <c r="AA45" s="126" t="s">
        <v>217</v>
      </c>
      <c r="AB45" s="126" t="s">
        <v>217</v>
      </c>
      <c r="AC45" s="126" t="s">
        <v>217</v>
      </c>
      <c r="AD45" s="126" t="s">
        <v>217</v>
      </c>
      <c r="AE45" s="126" t="s">
        <v>217</v>
      </c>
      <c r="AF45" s="126" t="s">
        <v>217</v>
      </c>
      <c r="AG45" s="126" t="s">
        <v>217</v>
      </c>
      <c r="AH45" s="126" t="s">
        <v>217</v>
      </c>
      <c r="AI45" s="126" t="s">
        <v>217</v>
      </c>
      <c r="AJ45" s="126" t="s">
        <v>217</v>
      </c>
      <c r="AK45" s="126" t="s">
        <v>217</v>
      </c>
      <c r="AM45" s="126" t="s">
        <v>217</v>
      </c>
      <c r="AN45" s="126" t="s">
        <v>217</v>
      </c>
      <c r="AO45" s="126" t="s">
        <v>217</v>
      </c>
      <c r="AQ45" s="126" t="s">
        <v>217</v>
      </c>
      <c r="AR45" s="126" t="s">
        <v>217</v>
      </c>
      <c r="AS45" s="126" t="s">
        <v>217</v>
      </c>
      <c r="AU45" s="126" t="s">
        <v>217</v>
      </c>
      <c r="AV45" s="126"/>
      <c r="AX45" s="127" t="str" cm="1">
        <f t="array" ref="AX45">_xlfn.TEXTJOIN(" ; ",TRUE,_xlfn._xlws.FILTER(L$11:AS$11,L45:AS45="Yes","LoE ERROR"))</f>
        <v>Yes ; Yes ; Yes ; Yes ; Yes ; Yes ; Yes ; Yes ; Yes ; Yes ; Yes ; Yes ; Yes ; Yes ; Yes ; Yes ; Yes ; Yes ; Yes ; Yes ; Yes</v>
      </c>
    </row>
    <row r="46" spans="1:50" ht="43.5" x14ac:dyDescent="0.35">
      <c r="A46" s="48">
        <f t="shared" si="1"/>
        <v>0</v>
      </c>
      <c r="C46" s="418">
        <f t="shared" si="2"/>
        <v>36</v>
      </c>
      <c r="E46" s="125" t="str">
        <v>Is there evidence that, when the outsourcing activities currently undertaken by MOD staff is being considered, an appropriate VfM benchmark has been developed in accordance with the Business Improvement Policy</v>
      </c>
      <c r="F46" s="123" t="str" cm="1">
        <f t="array" ref="F46">IF(COUNT(SEARCH(_xlfn._xlws.FILTER(I_PEATLookups_Project_Type_Names,I_Project_Characteristics_Spec="Yes", "LoE Error"),'Input - LOEList (Admin)'!$AI48))&gt;0,"Yes","No")</f>
        <v>No</v>
      </c>
      <c r="G46" s="123" t="str" cm="1">
        <f t="array" ref="G46">IF(COUNT(SEARCH(I_ProjParam_Case_Spec,'Input - LOEList (Admin)'!$AI48))&gt;0,"Yes","No")</f>
        <v>Yes</v>
      </c>
      <c r="I46" s="123" t="str" cm="1">
        <f t="array" ref="I46">IF(PRODUCT(IF(F46:G46="Yes",1,0)),"Yes","No")</f>
        <v>No</v>
      </c>
      <c r="K46" s="15"/>
      <c r="M46" s="455">
        <f t="shared" si="3"/>
        <v>0</v>
      </c>
      <c r="V46" s="126" t="s">
        <v>217</v>
      </c>
      <c r="X46" s="126" t="s">
        <v>217</v>
      </c>
      <c r="Y46" s="126" t="s">
        <v>217</v>
      </c>
      <c r="Z46" s="126" t="s">
        <v>217</v>
      </c>
      <c r="AA46" s="126" t="s">
        <v>217</v>
      </c>
      <c r="AB46" s="126" t="s">
        <v>217</v>
      </c>
      <c r="AC46" s="126" t="s">
        <v>217</v>
      </c>
      <c r="AD46" s="126" t="s">
        <v>217</v>
      </c>
      <c r="AE46" s="126" t="s">
        <v>217</v>
      </c>
      <c r="AF46" s="126" t="s">
        <v>217</v>
      </c>
      <c r="AG46" s="126" t="s">
        <v>217</v>
      </c>
      <c r="AH46" s="126" t="s">
        <v>217</v>
      </c>
      <c r="AI46" s="126" t="s">
        <v>217</v>
      </c>
      <c r="AJ46" s="126" t="s">
        <v>217</v>
      </c>
      <c r="AK46" s="126" t="s">
        <v>217</v>
      </c>
      <c r="AM46" s="126" t="s">
        <v>217</v>
      </c>
      <c r="AN46" s="126" t="s">
        <v>217</v>
      </c>
      <c r="AO46" s="126" t="s">
        <v>217</v>
      </c>
      <c r="AQ46" s="126" t="s">
        <v>217</v>
      </c>
      <c r="AR46" s="126" t="s">
        <v>217</v>
      </c>
      <c r="AS46" s="126" t="s">
        <v>217</v>
      </c>
      <c r="AU46" s="126" t="s">
        <v>217</v>
      </c>
      <c r="AV46" s="126"/>
      <c r="AX46" s="127" t="str" cm="1">
        <f t="array" ref="AX46">_xlfn.TEXTJOIN(" ; ",TRUE,_xlfn._xlws.FILTER(L$11:AS$11,L46:AS46="Yes","LoE ERROR"))</f>
        <v>Yes ; Yes ; Yes ; Yes ; Yes ; Yes ; Yes ; Yes ; Yes ; Yes ; Yes ; Yes ; Yes ; Yes ; Yes ; Yes ; Yes ; Yes ; Yes ; Yes ; Yes</v>
      </c>
    </row>
    <row r="47" spans="1:50" ht="29" x14ac:dyDescent="0.35">
      <c r="A47" s="48">
        <f t="shared" si="1"/>
        <v>0</v>
      </c>
      <c r="C47" s="418">
        <f t="shared" si="2"/>
        <v>37</v>
      </c>
      <c r="E47" s="125" t="str">
        <v>Is there evidence of a robust plan to compare market proposals (compared against benchmark where appropriate)?</v>
      </c>
      <c r="F47" s="123" t="str" cm="1">
        <f t="array" ref="F47">IF(COUNT(SEARCH(_xlfn._xlws.FILTER(I_PEATLookups_Project_Type_Names,I_Project_Characteristics_Spec="Yes", "LoE Error"),'Input - LOEList (Admin)'!$AI49))&gt;0,"Yes","No")</f>
        <v>No</v>
      </c>
      <c r="G47" s="123" t="str" cm="1">
        <f t="array" ref="G47">IF(COUNT(SEARCH(I_ProjParam_Case_Spec,'Input - LOEList (Admin)'!$AI49))&gt;0,"Yes","No")</f>
        <v>Yes</v>
      </c>
      <c r="I47" s="123" t="str" cm="1">
        <f t="array" ref="I47">IF(PRODUCT(IF(F47:G47="Yes",1,0)),"Yes","No")</f>
        <v>No</v>
      </c>
      <c r="K47" s="15"/>
      <c r="M47" s="455">
        <f t="shared" si="3"/>
        <v>0</v>
      </c>
      <c r="V47" s="126" t="s">
        <v>217</v>
      </c>
      <c r="X47" s="126" t="s">
        <v>217</v>
      </c>
      <c r="Y47" s="126" t="s">
        <v>217</v>
      </c>
      <c r="Z47" s="126" t="s">
        <v>217</v>
      </c>
      <c r="AA47" s="126" t="s">
        <v>217</v>
      </c>
      <c r="AB47" s="126" t="s">
        <v>217</v>
      </c>
      <c r="AC47" s="126" t="s">
        <v>217</v>
      </c>
      <c r="AD47" s="126" t="s">
        <v>217</v>
      </c>
      <c r="AE47" s="126" t="s">
        <v>217</v>
      </c>
      <c r="AF47" s="126" t="s">
        <v>217</v>
      </c>
      <c r="AG47" s="126" t="s">
        <v>217</v>
      </c>
      <c r="AH47" s="126" t="s">
        <v>217</v>
      </c>
      <c r="AI47" s="126" t="s">
        <v>217</v>
      </c>
      <c r="AJ47" s="126" t="s">
        <v>217</v>
      </c>
      <c r="AK47" s="126" t="s">
        <v>217</v>
      </c>
      <c r="AM47" s="126" t="s">
        <v>217</v>
      </c>
      <c r="AN47" s="126" t="s">
        <v>217</v>
      </c>
      <c r="AO47" s="126" t="s">
        <v>217</v>
      </c>
      <c r="AQ47" s="126" t="s">
        <v>217</v>
      </c>
      <c r="AR47" s="126" t="s">
        <v>217</v>
      </c>
      <c r="AS47" s="126" t="s">
        <v>217</v>
      </c>
      <c r="AU47" s="126" t="s">
        <v>217</v>
      </c>
      <c r="AV47" s="126"/>
      <c r="AX47" s="127" t="str" cm="1">
        <f t="array" ref="AX47">_xlfn.TEXTJOIN(" ; ",TRUE,_xlfn._xlws.FILTER(L$11:AS$11,L47:AS47="Yes","LoE ERROR"))</f>
        <v>Yes ; Yes ; Yes ; Yes ; Yes ; Yes ; Yes ; Yes ; Yes ; Yes ; Yes ; Yes ; Yes ; Yes ; Yes ; Yes ; Yes ; Yes ; Yes ; Yes ; Yes</v>
      </c>
    </row>
    <row r="48" spans="1:50" ht="29" x14ac:dyDescent="0.35">
      <c r="A48" s="48">
        <f t="shared" si="1"/>
        <v>0</v>
      </c>
      <c r="C48" s="418">
        <f t="shared" si="2"/>
        <v>38</v>
      </c>
      <c r="E48" s="125" t="str">
        <v>For all single source procurements is there evidence that there is a robust 'should cost' comparator against which to assess VfM?</v>
      </c>
      <c r="F48" s="123" t="str" cm="1">
        <f t="array" ref="F48">IF(COUNT(SEARCH(_xlfn._xlws.FILTER(I_PEATLookups_Project_Type_Names,I_Project_Characteristics_Spec="Yes", "LoE Error"),'Input - LOEList (Admin)'!$AI50))&gt;0,"Yes","No")</f>
        <v>No</v>
      </c>
      <c r="G48" s="123" t="str" cm="1">
        <f t="array" ref="G48">IF(COUNT(SEARCH(I_ProjParam_Case_Spec,'Input - LOEList (Admin)'!$AI50))&gt;0,"Yes","No")</f>
        <v>Yes</v>
      </c>
      <c r="I48" s="123" t="str" cm="1">
        <f t="array" ref="I48">IF(PRODUCT(IF(F48:G48="Yes",1,0)),"Yes","No")</f>
        <v>No</v>
      </c>
      <c r="K48" s="15"/>
      <c r="M48" s="455">
        <f t="shared" si="3"/>
        <v>0</v>
      </c>
      <c r="V48" s="126" t="s">
        <v>217</v>
      </c>
      <c r="X48" s="126" t="s">
        <v>217</v>
      </c>
      <c r="Y48" s="126" t="s">
        <v>217</v>
      </c>
      <c r="Z48" s="126" t="s">
        <v>217</v>
      </c>
      <c r="AA48" s="126" t="s">
        <v>217</v>
      </c>
      <c r="AB48" s="126" t="s">
        <v>217</v>
      </c>
      <c r="AC48" s="126" t="s">
        <v>217</v>
      </c>
      <c r="AD48" s="126" t="s">
        <v>217</v>
      </c>
      <c r="AE48" s="126" t="s">
        <v>217</v>
      </c>
      <c r="AF48" s="126" t="s">
        <v>217</v>
      </c>
      <c r="AG48" s="126" t="s">
        <v>217</v>
      </c>
      <c r="AH48" s="126" t="s">
        <v>217</v>
      </c>
      <c r="AI48" s="126" t="s">
        <v>217</v>
      </c>
      <c r="AJ48" s="126" t="s">
        <v>217</v>
      </c>
      <c r="AK48" s="126" t="s">
        <v>217</v>
      </c>
      <c r="AM48" s="126" t="s">
        <v>217</v>
      </c>
      <c r="AN48" s="126" t="s">
        <v>217</v>
      </c>
      <c r="AO48" s="126" t="s">
        <v>217</v>
      </c>
      <c r="AQ48" s="126" t="s">
        <v>217</v>
      </c>
      <c r="AR48" s="126" t="s">
        <v>217</v>
      </c>
      <c r="AS48" s="126" t="s">
        <v>217</v>
      </c>
      <c r="AU48" s="126" t="s">
        <v>217</v>
      </c>
      <c r="AV48" s="126"/>
      <c r="AX48" s="127" t="str" cm="1">
        <f t="array" ref="AX48">_xlfn.TEXTJOIN(" ; ",TRUE,_xlfn._xlws.FILTER(L$11:AS$11,L48:AS48="Yes","LoE ERROR"))</f>
        <v>Yes ; Yes ; Yes ; Yes ; Yes ; Yes ; Yes ; Yes ; Yes ; Yes ; Yes ; Yes ; Yes ; Yes ; Yes ; Yes ; Yes ; Yes ; Yes ; Yes ; Yes</v>
      </c>
    </row>
    <row r="49" spans="1:50" ht="29" x14ac:dyDescent="0.35">
      <c r="A49" s="48">
        <f t="shared" si="1"/>
        <v>0</v>
      </c>
      <c r="C49" s="418">
        <f t="shared" si="2"/>
        <v>39</v>
      </c>
      <c r="E49" s="125" t="str">
        <v>Is there any evidence at FBC of fundamental changes that would indicate a need to re-open the option set?</v>
      </c>
      <c r="F49" s="123" t="str" cm="1">
        <f t="array" ref="F49">IF(COUNT(SEARCH(_xlfn._xlws.FILTER(I_PEATLookups_Project_Type_Names,I_Project_Characteristics_Spec="Yes", "LoE Error"),'Input - LOEList (Admin)'!$AI51))&gt;0,"Yes","No")</f>
        <v>No</v>
      </c>
      <c r="G49" s="123" t="str" cm="1">
        <f t="array" ref="G49">IF(COUNT(SEARCH(I_ProjParam_Case_Spec,'Input - LOEList (Admin)'!$AI51))&gt;0,"Yes","No")</f>
        <v>Yes</v>
      </c>
      <c r="I49" s="123" t="str" cm="1">
        <f t="array" ref="I49">IF(PRODUCT(IF(F49:G49="Yes",1,0)),"Yes","No")</f>
        <v>No</v>
      </c>
      <c r="K49" s="15"/>
      <c r="M49" s="455">
        <f t="shared" si="3"/>
        <v>0</v>
      </c>
      <c r="V49" s="126" t="s">
        <v>217</v>
      </c>
      <c r="X49" s="126" t="s">
        <v>217</v>
      </c>
      <c r="Y49" s="126" t="s">
        <v>217</v>
      </c>
      <c r="Z49" s="126" t="s">
        <v>217</v>
      </c>
      <c r="AA49" s="126" t="s">
        <v>217</v>
      </c>
      <c r="AB49" s="126" t="s">
        <v>217</v>
      </c>
      <c r="AC49" s="126" t="s">
        <v>217</v>
      </c>
      <c r="AD49" s="126" t="s">
        <v>217</v>
      </c>
      <c r="AE49" s="126" t="s">
        <v>217</v>
      </c>
      <c r="AF49" s="126" t="s">
        <v>217</v>
      </c>
      <c r="AG49" s="126" t="s">
        <v>217</v>
      </c>
      <c r="AH49" s="126" t="s">
        <v>217</v>
      </c>
      <c r="AI49" s="126" t="s">
        <v>217</v>
      </c>
      <c r="AJ49" s="126" t="s">
        <v>217</v>
      </c>
      <c r="AK49" s="126" t="s">
        <v>217</v>
      </c>
      <c r="AM49" s="126" t="s">
        <v>217</v>
      </c>
      <c r="AN49" s="126" t="s">
        <v>217</v>
      </c>
      <c r="AO49" s="126" t="s">
        <v>217</v>
      </c>
      <c r="AQ49" s="126" t="s">
        <v>217</v>
      </c>
      <c r="AR49" s="126" t="s">
        <v>217</v>
      </c>
      <c r="AS49" s="126" t="s">
        <v>217</v>
      </c>
      <c r="AU49" s="126" t="s">
        <v>217</v>
      </c>
      <c r="AV49" s="126"/>
      <c r="AX49" s="127" t="str" cm="1">
        <f t="array" ref="AX49">_xlfn.TEXTJOIN(" ; ",TRUE,_xlfn._xlws.FILTER(L$11:AS$11,L49:AS49="Yes","LoE ERROR"))</f>
        <v>Yes ; Yes ; Yes ; Yes ; Yes ; Yes ; Yes ; Yes ; Yes ; Yes ; Yes ; Yes ; Yes ; Yes ; Yes ; Yes ; Yes ; Yes ; Yes ; Yes ; Yes</v>
      </c>
    </row>
    <row r="50" spans="1:50" x14ac:dyDescent="0.35">
      <c r="A50" s="48">
        <f t="shared" si="1"/>
        <v>0</v>
      </c>
      <c r="C50" s="418">
        <f t="shared" si="2"/>
        <v>40</v>
      </c>
      <c r="E50" s="125" t="str">
        <v>Is there evidence that the defined tender evaluation plan has been followed?</v>
      </c>
      <c r="F50" s="123" t="str" cm="1">
        <f t="array" ref="F50">IF(COUNT(SEARCH(_xlfn._xlws.FILTER(I_PEATLookups_Project_Type_Names,I_Project_Characteristics_Spec="Yes", "LoE Error"),'Input - LOEList (Admin)'!$AI52))&gt;0,"Yes","No")</f>
        <v>No</v>
      </c>
      <c r="G50" s="123" t="str" cm="1">
        <f t="array" ref="G50">IF(COUNT(SEARCH(I_ProjParam_Case_Spec,'Input - LOEList (Admin)'!$AI52))&gt;0,"Yes","No")</f>
        <v>Yes</v>
      </c>
      <c r="I50" s="123" t="str" cm="1">
        <f t="array" ref="I50">IF(PRODUCT(IF(F50:G50="Yes",1,0)),"Yes","No")</f>
        <v>No</v>
      </c>
      <c r="K50" s="15"/>
      <c r="M50" s="455">
        <f t="shared" si="3"/>
        <v>0</v>
      </c>
      <c r="V50" s="126" t="s">
        <v>217</v>
      </c>
      <c r="X50" s="126" t="s">
        <v>217</v>
      </c>
      <c r="Y50" s="126" t="s">
        <v>217</v>
      </c>
      <c r="Z50" s="126" t="s">
        <v>217</v>
      </c>
      <c r="AA50" s="126" t="s">
        <v>217</v>
      </c>
      <c r="AB50" s="126" t="s">
        <v>217</v>
      </c>
      <c r="AC50" s="126" t="s">
        <v>217</v>
      </c>
      <c r="AD50" s="126" t="s">
        <v>217</v>
      </c>
      <c r="AE50" s="126" t="s">
        <v>217</v>
      </c>
      <c r="AF50" s="126" t="s">
        <v>217</v>
      </c>
      <c r="AG50" s="126" t="s">
        <v>217</v>
      </c>
      <c r="AH50" s="126" t="s">
        <v>217</v>
      </c>
      <c r="AI50" s="126" t="s">
        <v>217</v>
      </c>
      <c r="AJ50" s="126" t="s">
        <v>217</v>
      </c>
      <c r="AK50" s="126" t="s">
        <v>217</v>
      </c>
      <c r="AM50" s="126" t="s">
        <v>217</v>
      </c>
      <c r="AN50" s="126" t="s">
        <v>217</v>
      </c>
      <c r="AO50" s="126" t="s">
        <v>217</v>
      </c>
      <c r="AQ50" s="126" t="s">
        <v>217</v>
      </c>
      <c r="AR50" s="126" t="s">
        <v>217</v>
      </c>
      <c r="AS50" s="126" t="s">
        <v>217</v>
      </c>
      <c r="AU50" s="126" t="s">
        <v>217</v>
      </c>
      <c r="AV50" s="126"/>
      <c r="AX50" s="127" t="str" cm="1">
        <f t="array" ref="AX50">_xlfn.TEXTJOIN(" ; ",TRUE,_xlfn._xlws.FILTER(L$11:AS$11,L50:AS50="Yes","LoE ERROR"))</f>
        <v>Yes ; Yes ; Yes ; Yes ; Yes ; Yes ; Yes ; Yes ; Yes ; Yes ; Yes ; Yes ; Yes ; Yes ; Yes ; Yes ; Yes ; Yes ; Yes ; Yes ; Yes</v>
      </c>
    </row>
    <row r="51" spans="1:50" x14ac:dyDescent="0.35">
      <c r="A51" s="48">
        <f t="shared" si="1"/>
        <v>0</v>
      </c>
      <c r="C51" s="418">
        <f t="shared" si="2"/>
        <v>41</v>
      </c>
      <c r="E51" s="125" t="str">
        <v>Is there suitable evidence that overall Value for Money has been demonstrated?</v>
      </c>
      <c r="F51" s="123" t="str" cm="1">
        <f t="array" ref="F51">IF(COUNT(SEARCH(_xlfn._xlws.FILTER(I_PEATLookups_Project_Type_Names,I_Project_Characteristics_Spec="Yes", "LoE Error"),'Input - LOEList (Admin)'!$AI53))&gt;0,"Yes","No")</f>
        <v>No</v>
      </c>
      <c r="G51" s="123" t="str" cm="1">
        <f t="array" ref="G51">IF(COUNT(SEARCH(I_ProjParam_Case_Spec,'Input - LOEList (Admin)'!$AI53))&gt;0,"Yes","No")</f>
        <v>Yes</v>
      </c>
      <c r="I51" s="123" t="str" cm="1">
        <f t="array" ref="I51">IF(PRODUCT(IF(F51:G51="Yes",1,0)),"Yes","No")</f>
        <v>No</v>
      </c>
      <c r="K51" s="15"/>
      <c r="M51" s="455">
        <f t="shared" si="3"/>
        <v>0</v>
      </c>
      <c r="V51" s="126" t="s">
        <v>217</v>
      </c>
      <c r="X51" s="126" t="s">
        <v>217</v>
      </c>
      <c r="Y51" s="126" t="s">
        <v>217</v>
      </c>
      <c r="Z51" s="126" t="s">
        <v>217</v>
      </c>
      <c r="AA51" s="126" t="s">
        <v>217</v>
      </c>
      <c r="AB51" s="126" t="s">
        <v>217</v>
      </c>
      <c r="AC51" s="126" t="s">
        <v>217</v>
      </c>
      <c r="AD51" s="126" t="s">
        <v>217</v>
      </c>
      <c r="AE51" s="126" t="s">
        <v>217</v>
      </c>
      <c r="AF51" s="126" t="s">
        <v>217</v>
      </c>
      <c r="AG51" s="126" t="s">
        <v>217</v>
      </c>
      <c r="AH51" s="126" t="s">
        <v>217</v>
      </c>
      <c r="AI51" s="126" t="s">
        <v>217</v>
      </c>
      <c r="AJ51" s="126" t="s">
        <v>217</v>
      </c>
      <c r="AK51" s="126" t="s">
        <v>217</v>
      </c>
      <c r="AM51" s="126" t="s">
        <v>217</v>
      </c>
      <c r="AN51" s="126" t="s">
        <v>217</v>
      </c>
      <c r="AO51" s="126" t="s">
        <v>217</v>
      </c>
      <c r="AQ51" s="126" t="s">
        <v>217</v>
      </c>
      <c r="AR51" s="126" t="s">
        <v>217</v>
      </c>
      <c r="AS51" s="126" t="s">
        <v>217</v>
      </c>
      <c r="AU51" s="126" t="s">
        <v>217</v>
      </c>
      <c r="AV51" s="126"/>
      <c r="AX51" s="127" t="str" cm="1">
        <f t="array" ref="AX51">_xlfn.TEXTJOIN(" ; ",TRUE,_xlfn._xlws.FILTER(L$11:AS$11,L51:AS51="Yes","LoE ERROR"))</f>
        <v>Yes ; Yes ; Yes ; Yes ; Yes ; Yes ; Yes ; Yes ; Yes ; Yes ; Yes ; Yes ; Yes ; Yes ; Yes ; Yes ; Yes ; Yes ; Yes ; Yes ; Yes</v>
      </c>
    </row>
    <row r="52" spans="1:50" ht="29" x14ac:dyDescent="0.35">
      <c r="A52" s="48">
        <f t="shared" si="1"/>
        <v>0</v>
      </c>
      <c r="C52" s="418">
        <f t="shared" si="2"/>
        <v>42</v>
      </c>
      <c r="E52" s="125" t="str">
        <v>Is there evidence that the Defence Economics Price Indices has been consulted and agreed indices to be applied in Variation of Price (VoP) clauses?</v>
      </c>
      <c r="F52" s="123" t="str" cm="1">
        <f t="array" ref="F52">IF(COUNT(SEARCH(_xlfn._xlws.FILTER(I_PEATLookups_Project_Type_Names,I_Project_Characteristics_Spec="Yes", "LoE Error"),'Input - LOEList (Admin)'!$AI54))&gt;0,"Yes","No")</f>
        <v>No</v>
      </c>
      <c r="G52" s="123" t="str" cm="1">
        <f t="array" ref="G52">IF(COUNT(SEARCH(I_ProjParam_Case_Spec,'Input - LOEList (Admin)'!$AI54))&gt;0,"Yes","No")</f>
        <v>Yes</v>
      </c>
      <c r="I52" s="123" t="str" cm="1">
        <f t="array" ref="I52">IF(PRODUCT(IF(F52:G52="Yes",1,0)),"Yes","No")</f>
        <v>No</v>
      </c>
      <c r="K52" s="15"/>
      <c r="M52" s="455">
        <f t="shared" si="3"/>
        <v>0</v>
      </c>
      <c r="V52" s="126" t="s">
        <v>217</v>
      </c>
      <c r="X52" s="126" t="s">
        <v>217</v>
      </c>
      <c r="Y52" s="126" t="s">
        <v>217</v>
      </c>
      <c r="Z52" s="126" t="s">
        <v>217</v>
      </c>
      <c r="AA52" s="126" t="s">
        <v>217</v>
      </c>
      <c r="AB52" s="126" t="s">
        <v>217</v>
      </c>
      <c r="AC52" s="126" t="s">
        <v>217</v>
      </c>
      <c r="AD52" s="126" t="s">
        <v>217</v>
      </c>
      <c r="AE52" s="126" t="s">
        <v>217</v>
      </c>
      <c r="AF52" s="126" t="s">
        <v>217</v>
      </c>
      <c r="AG52" s="126" t="s">
        <v>217</v>
      </c>
      <c r="AH52" s="126" t="s">
        <v>217</v>
      </c>
      <c r="AI52" s="126" t="s">
        <v>217</v>
      </c>
      <c r="AJ52" s="126" t="s">
        <v>217</v>
      </c>
      <c r="AK52" s="126" t="s">
        <v>217</v>
      </c>
      <c r="AM52" s="126" t="s">
        <v>217</v>
      </c>
      <c r="AN52" s="126" t="s">
        <v>217</v>
      </c>
      <c r="AO52" s="126" t="s">
        <v>217</v>
      </c>
      <c r="AQ52" s="126" t="s">
        <v>217</v>
      </c>
      <c r="AR52" s="126" t="s">
        <v>217</v>
      </c>
      <c r="AS52" s="126" t="s">
        <v>217</v>
      </c>
      <c r="AU52" s="126" t="s">
        <v>217</v>
      </c>
      <c r="AV52" s="126"/>
      <c r="AX52" s="127" t="str" cm="1">
        <f t="array" ref="AX52">_xlfn.TEXTJOIN(" ; ",TRUE,_xlfn._xlws.FILTER(L$11:AS$11,L52:AS52="Yes","LoE ERROR"))</f>
        <v>Yes ; Yes ; Yes ; Yes ; Yes ; Yes ; Yes ; Yes ; Yes ; Yes ; Yes ; Yes ; Yes ; Yes ; Yes ; Yes ; Yes ; Yes ; Yes ; Yes ; Yes</v>
      </c>
    </row>
    <row r="53" spans="1:50" ht="29" x14ac:dyDescent="0.35">
      <c r="A53" s="48">
        <f t="shared" si="1"/>
        <v>0</v>
      </c>
      <c r="C53" s="418">
        <f t="shared" si="2"/>
        <v>43</v>
      </c>
      <c r="E53" s="125" t="str">
        <v>Is there evidence of an outline Programme Evaluation Plan (PEP) with a focus on project rationale and proportionality?</v>
      </c>
      <c r="F53" s="123" t="str" cm="1">
        <f t="array" ref="F53">IF(COUNT(SEARCH(_xlfn._xlws.FILTER(I_PEATLookups_Project_Type_Names,I_Project_Characteristics_Spec="Yes", "LoE Error"),'Input - LOEList (Admin)'!$AI55))&gt;0,"Yes","No")</f>
        <v>No</v>
      </c>
      <c r="G53" s="123" t="str" cm="1">
        <f t="array" ref="G53">IF(COUNT(SEARCH(I_ProjParam_Case_Spec,'Input - LOEList (Admin)'!$AI55))&gt;0,"Yes","No")</f>
        <v>Yes</v>
      </c>
      <c r="I53" s="123" t="str" cm="1">
        <f t="array" ref="I53">IF(PRODUCT(IF(F53:G53="Yes",1,0)),"Yes","No")</f>
        <v>No</v>
      </c>
      <c r="K53" s="15"/>
      <c r="M53" s="455">
        <f t="shared" si="3"/>
        <v>0</v>
      </c>
      <c r="V53" s="126" t="s">
        <v>217</v>
      </c>
      <c r="X53" s="126" t="s">
        <v>217</v>
      </c>
      <c r="Y53" s="126" t="s">
        <v>217</v>
      </c>
      <c r="Z53" s="126" t="s">
        <v>217</v>
      </c>
      <c r="AA53" s="126" t="s">
        <v>217</v>
      </c>
      <c r="AB53" s="126" t="s">
        <v>217</v>
      </c>
      <c r="AC53" s="126" t="s">
        <v>217</v>
      </c>
      <c r="AD53" s="126" t="s">
        <v>217</v>
      </c>
      <c r="AE53" s="126" t="s">
        <v>217</v>
      </c>
      <c r="AF53" s="126" t="s">
        <v>217</v>
      </c>
      <c r="AG53" s="126" t="s">
        <v>217</v>
      </c>
      <c r="AH53" s="126" t="s">
        <v>217</v>
      </c>
      <c r="AI53" s="126" t="s">
        <v>217</v>
      </c>
      <c r="AJ53" s="126" t="s">
        <v>217</v>
      </c>
      <c r="AK53" s="126" t="s">
        <v>217</v>
      </c>
      <c r="AM53" s="126" t="s">
        <v>217</v>
      </c>
      <c r="AN53" s="126" t="s">
        <v>217</v>
      </c>
      <c r="AO53" s="126" t="s">
        <v>217</v>
      </c>
      <c r="AQ53" s="126" t="s">
        <v>217</v>
      </c>
      <c r="AR53" s="126" t="s">
        <v>217</v>
      </c>
      <c r="AS53" s="126" t="s">
        <v>217</v>
      </c>
      <c r="AU53" s="126" t="s">
        <v>217</v>
      </c>
      <c r="AV53" s="126"/>
      <c r="AX53" s="127" t="str" cm="1">
        <f t="array" ref="AX53">_xlfn.TEXTJOIN(" ; ",TRUE,_xlfn._xlws.FILTER(L$11:AS$11,L53:AS53="Yes","LoE ERROR"))</f>
        <v>Yes ; Yes ; Yes ; Yes ; Yes ; Yes ; Yes ; Yes ; Yes ; Yes ; Yes ; Yes ; Yes ; Yes ; Yes ; Yes ; Yes ; Yes ; Yes ; Yes ; Yes</v>
      </c>
    </row>
    <row r="54" spans="1:50" ht="29" x14ac:dyDescent="0.35">
      <c r="A54" s="48">
        <f t="shared" si="1"/>
        <v>0</v>
      </c>
      <c r="C54" s="418">
        <f t="shared" si="2"/>
        <v>44</v>
      </c>
      <c r="E54" s="125" t="str">
        <v>Is there evidence of a draft detailed Programme Evaluation Plan (PEP) describing expected evaluation activity through the life of the programme?</v>
      </c>
      <c r="F54" s="123" t="str" cm="1">
        <f t="array" ref="F54">IF(COUNT(SEARCH(_xlfn._xlws.FILTER(I_PEATLookups_Project_Type_Names,I_Project_Characteristics_Spec="Yes", "LoE Error"),'Input - LOEList (Admin)'!$AI56))&gt;0,"Yes","No")</f>
        <v>No</v>
      </c>
      <c r="G54" s="123" t="str" cm="1">
        <f t="array" ref="G54">IF(COUNT(SEARCH(I_ProjParam_Case_Spec,'Input - LOEList (Admin)'!$AI56))&gt;0,"Yes","No")</f>
        <v>Yes</v>
      </c>
      <c r="I54" s="123" t="str" cm="1">
        <f t="array" ref="I54">IF(PRODUCT(IF(F54:G54="Yes",1,0)),"Yes","No")</f>
        <v>No</v>
      </c>
      <c r="K54" s="15"/>
      <c r="M54" s="455">
        <f t="shared" si="3"/>
        <v>0</v>
      </c>
      <c r="V54" s="126" t="s">
        <v>217</v>
      </c>
      <c r="X54" s="126" t="s">
        <v>217</v>
      </c>
      <c r="Y54" s="126" t="s">
        <v>217</v>
      </c>
      <c r="Z54" s="126" t="s">
        <v>217</v>
      </c>
      <c r="AA54" s="126" t="s">
        <v>217</v>
      </c>
      <c r="AB54" s="126" t="s">
        <v>217</v>
      </c>
      <c r="AC54" s="126" t="s">
        <v>217</v>
      </c>
      <c r="AD54" s="126" t="s">
        <v>217</v>
      </c>
      <c r="AE54" s="126" t="s">
        <v>217</v>
      </c>
      <c r="AF54" s="126" t="s">
        <v>217</v>
      </c>
      <c r="AG54" s="126" t="s">
        <v>217</v>
      </c>
      <c r="AH54" s="126" t="s">
        <v>217</v>
      </c>
      <c r="AI54" s="126" t="s">
        <v>217</v>
      </c>
      <c r="AJ54" s="126" t="s">
        <v>217</v>
      </c>
      <c r="AK54" s="126" t="s">
        <v>217</v>
      </c>
      <c r="AM54" s="126" t="s">
        <v>217</v>
      </c>
      <c r="AN54" s="126" t="s">
        <v>217</v>
      </c>
      <c r="AO54" s="126" t="s">
        <v>217</v>
      </c>
      <c r="AQ54" s="126" t="s">
        <v>217</v>
      </c>
      <c r="AR54" s="126" t="s">
        <v>217</v>
      </c>
      <c r="AS54" s="126" t="s">
        <v>217</v>
      </c>
      <c r="AU54" s="126" t="s">
        <v>217</v>
      </c>
      <c r="AV54" s="126"/>
      <c r="AX54" s="127" t="str" cm="1">
        <f t="array" ref="AX54">_xlfn.TEXTJOIN(" ; ",TRUE,_xlfn._xlws.FILTER(L$11:AS$11,L54:AS54="Yes","LoE ERROR"))</f>
        <v>Yes ; Yes ; Yes ; Yes ; Yes ; Yes ; Yes ; Yes ; Yes ; Yes ; Yes ; Yes ; Yes ; Yes ; Yes ; Yes ; Yes ; Yes ; Yes ; Yes ; Yes</v>
      </c>
    </row>
    <row r="55" spans="1:50" ht="29" x14ac:dyDescent="0.35">
      <c r="A55" s="48">
        <f t="shared" si="1"/>
        <v>0</v>
      </c>
      <c r="C55" s="418">
        <f t="shared" si="2"/>
        <v>45</v>
      </c>
      <c r="E55" s="125" t="str">
        <v>Is there evidence of comprehensive Programme Evaluation Plan with proportionate scoping, design, considered evaluation questions, and a high-level timetable?</v>
      </c>
      <c r="F55" s="123" t="str" cm="1">
        <f t="array" ref="F55">IF(COUNT(SEARCH(_xlfn._xlws.FILTER(I_PEATLookups_Project_Type_Names,I_Project_Characteristics_Spec="Yes", "LoE Error"),'Input - LOEList (Admin)'!$AI57))&gt;0,"Yes","No")</f>
        <v>No</v>
      </c>
      <c r="G55" s="123" t="str" cm="1">
        <f t="array" ref="G55">IF(COUNT(SEARCH(I_ProjParam_Case_Spec,'Input - LOEList (Admin)'!$AI57))&gt;0,"Yes","No")</f>
        <v>Yes</v>
      </c>
      <c r="I55" s="123" t="str" cm="1">
        <f t="array" ref="I55">IF(PRODUCT(IF(F55:G55="Yes",1,0)),"Yes","No")</f>
        <v>No</v>
      </c>
      <c r="K55" s="15"/>
      <c r="M55" s="455">
        <f t="shared" si="3"/>
        <v>0</v>
      </c>
      <c r="V55" s="126" t="s">
        <v>217</v>
      </c>
      <c r="X55" s="126" t="s">
        <v>217</v>
      </c>
      <c r="Y55" s="126" t="s">
        <v>217</v>
      </c>
      <c r="Z55" s="126" t="s">
        <v>217</v>
      </c>
      <c r="AA55" s="126" t="s">
        <v>217</v>
      </c>
      <c r="AB55" s="126" t="s">
        <v>217</v>
      </c>
      <c r="AC55" s="126" t="s">
        <v>217</v>
      </c>
      <c r="AD55" s="126" t="s">
        <v>217</v>
      </c>
      <c r="AE55" s="126" t="s">
        <v>217</v>
      </c>
      <c r="AF55" s="126" t="s">
        <v>217</v>
      </c>
      <c r="AG55" s="126" t="s">
        <v>217</v>
      </c>
      <c r="AH55" s="126" t="s">
        <v>217</v>
      </c>
      <c r="AI55" s="126" t="s">
        <v>217</v>
      </c>
      <c r="AJ55" s="126" t="s">
        <v>217</v>
      </c>
      <c r="AK55" s="126" t="s">
        <v>217</v>
      </c>
      <c r="AM55" s="126" t="s">
        <v>217</v>
      </c>
      <c r="AN55" s="126" t="s">
        <v>217</v>
      </c>
      <c r="AO55" s="126" t="s">
        <v>217</v>
      </c>
      <c r="AQ55" s="126" t="s">
        <v>217</v>
      </c>
      <c r="AR55" s="126" t="s">
        <v>217</v>
      </c>
      <c r="AS55" s="126" t="s">
        <v>217</v>
      </c>
      <c r="AU55" s="126" t="s">
        <v>217</v>
      </c>
      <c r="AV55" s="126"/>
      <c r="AX55" s="127" t="str" cm="1">
        <f t="array" ref="AX55">_xlfn.TEXTJOIN(" ; ",TRUE,_xlfn._xlws.FILTER(L$11:AS$11,L55:AS55="Yes","LoE ERROR"))</f>
        <v>Yes ; Yes ; Yes ; Yes ; Yes ; Yes ; Yes ; Yes ; Yes ; Yes ; Yes ; Yes ; Yes ; Yes ; Yes ; Yes ; Yes ; Yes ; Yes ; Yes ; Yes</v>
      </c>
    </row>
    <row r="56" spans="1:50" x14ac:dyDescent="0.35">
      <c r="A56" s="48">
        <f t="shared" si="1"/>
        <v>0</v>
      </c>
      <c r="C56" s="418">
        <f t="shared" si="2"/>
        <v>46</v>
      </c>
      <c r="E56" s="125" t="str">
        <v>Is there evidence that a need is identified and solution possible?</v>
      </c>
      <c r="F56" s="123" t="str" cm="1">
        <f t="array" ref="F56">IF(COUNT(SEARCH(_xlfn._xlws.FILTER(I_PEATLookups_Project_Type_Names,I_Project_Characteristics_Spec="Yes", "LoE Error"),'Input - LOEList (Admin)'!$AI58))&gt;0,"Yes","No")</f>
        <v>No</v>
      </c>
      <c r="G56" s="123" t="str" cm="1">
        <f t="array" ref="G56">IF(COUNT(SEARCH(I_ProjParam_Case_Spec,'Input - LOEList (Admin)'!$AI58))&gt;0,"Yes","No")</f>
        <v>Yes</v>
      </c>
      <c r="I56" s="123" t="str" cm="1">
        <f t="array" ref="I56">IF(PRODUCT(IF(F56:G56="Yes",1,0)),"Yes","No")</f>
        <v>No</v>
      </c>
      <c r="K56" s="15"/>
      <c r="M56" s="455">
        <f t="shared" si="3"/>
        <v>0</v>
      </c>
      <c r="V56" s="126" t="s">
        <v>217</v>
      </c>
      <c r="X56" s="126" t="s">
        <v>217</v>
      </c>
      <c r="Y56" s="126" t="s">
        <v>217</v>
      </c>
      <c r="Z56" s="126" t="s">
        <v>217</v>
      </c>
      <c r="AA56" s="126" t="s">
        <v>217</v>
      </c>
      <c r="AB56" s="126" t="s">
        <v>217</v>
      </c>
      <c r="AC56" s="126" t="s">
        <v>217</v>
      </c>
      <c r="AD56" s="126" t="s">
        <v>217</v>
      </c>
      <c r="AE56" s="126" t="s">
        <v>217</v>
      </c>
      <c r="AF56" s="126" t="s">
        <v>217</v>
      </c>
      <c r="AG56" s="126" t="s">
        <v>217</v>
      </c>
      <c r="AH56" s="126" t="s">
        <v>217</v>
      </c>
      <c r="AI56" s="126" t="s">
        <v>217</v>
      </c>
      <c r="AJ56" s="126" t="s">
        <v>217</v>
      </c>
      <c r="AK56" s="126" t="s">
        <v>217</v>
      </c>
      <c r="AM56" s="126" t="s">
        <v>217</v>
      </c>
      <c r="AN56" s="126" t="s">
        <v>217</v>
      </c>
      <c r="AO56" s="126" t="s">
        <v>217</v>
      </c>
      <c r="AQ56" s="126" t="s">
        <v>217</v>
      </c>
      <c r="AR56" s="126" t="s">
        <v>217</v>
      </c>
      <c r="AS56" s="126" t="s">
        <v>217</v>
      </c>
      <c r="AU56" s="126" t="s">
        <v>217</v>
      </c>
      <c r="AV56" s="126"/>
      <c r="AX56" s="127" t="str" cm="1">
        <f t="array" ref="AX56">_xlfn.TEXTJOIN(" ; ",TRUE,_xlfn._xlws.FILTER(L$11:AS$11,L56:AS56="Yes","LoE ERROR"))</f>
        <v>Yes ; Yes ; Yes ; Yes ; Yes ; Yes ; Yes ; Yes ; Yes ; Yes ; Yes ; Yes ; Yes ; Yes ; Yes ; Yes ; Yes ; Yes ; Yes ; Yes ; Yes</v>
      </c>
    </row>
    <row r="57" spans="1:50" ht="29" x14ac:dyDescent="0.35">
      <c r="A57" s="48">
        <f t="shared" si="1"/>
        <v>0</v>
      </c>
      <c r="C57" s="418">
        <f t="shared" si="2"/>
        <v>47</v>
      </c>
      <c r="E57" s="125" t="str">
        <v>Is there evidence that the approach to Market Engagement is sufficiently mature and meets Cabinet Office guidance on Market Engagement?</v>
      </c>
      <c r="F57" s="123" t="str" cm="1">
        <f t="array" ref="F57">IF(COUNT(SEARCH(_xlfn._xlws.FILTER(I_PEATLookups_Project_Type_Names,I_Project_Characteristics_Spec="Yes", "LoE Error"),'Input - LOEList (Admin)'!$AI59))&gt;0,"Yes","No")</f>
        <v>No</v>
      </c>
      <c r="G57" s="123" t="str" cm="1">
        <f t="array" ref="G57">IF(COUNT(SEARCH(I_ProjParam_Case_Spec,'Input - LOEList (Admin)'!$AI59))&gt;0,"Yes","No")</f>
        <v>Yes</v>
      </c>
      <c r="I57" s="123" t="str" cm="1">
        <f t="array" ref="I57">IF(PRODUCT(IF(F57:G57="Yes",1,0)),"Yes","No")</f>
        <v>No</v>
      </c>
      <c r="K57" s="15"/>
      <c r="M57" s="455">
        <f t="shared" si="3"/>
        <v>0</v>
      </c>
      <c r="V57" s="126" t="s">
        <v>217</v>
      </c>
      <c r="X57" s="126" t="s">
        <v>217</v>
      </c>
      <c r="Y57" s="126" t="s">
        <v>217</v>
      </c>
      <c r="Z57" s="126" t="s">
        <v>217</v>
      </c>
      <c r="AA57" s="126" t="s">
        <v>217</v>
      </c>
      <c r="AB57" s="126" t="s">
        <v>217</v>
      </c>
      <c r="AC57" s="126" t="s">
        <v>217</v>
      </c>
      <c r="AD57" s="126" t="s">
        <v>217</v>
      </c>
      <c r="AE57" s="126" t="s">
        <v>217</v>
      </c>
      <c r="AF57" s="126" t="s">
        <v>217</v>
      </c>
      <c r="AG57" s="126" t="s">
        <v>217</v>
      </c>
      <c r="AH57" s="126" t="s">
        <v>217</v>
      </c>
      <c r="AI57" s="126" t="s">
        <v>217</v>
      </c>
      <c r="AJ57" s="126" t="s">
        <v>217</v>
      </c>
      <c r="AK57" s="126" t="s">
        <v>217</v>
      </c>
      <c r="AM57" s="126" t="s">
        <v>217</v>
      </c>
      <c r="AN57" s="126" t="s">
        <v>217</v>
      </c>
      <c r="AO57" s="126" t="s">
        <v>217</v>
      </c>
      <c r="AQ57" s="126" t="s">
        <v>217</v>
      </c>
      <c r="AR57" s="126" t="s">
        <v>217</v>
      </c>
      <c r="AS57" s="126" t="s">
        <v>217</v>
      </c>
      <c r="AU57" s="126" t="s">
        <v>217</v>
      </c>
      <c r="AV57" s="126"/>
      <c r="AX57" s="127" t="str" cm="1">
        <f t="array" ref="AX57">_xlfn.TEXTJOIN(" ; ",TRUE,_xlfn._xlws.FILTER(L$11:AS$11,L57:AS57="Yes","LoE ERROR"))</f>
        <v>Yes ; Yes ; Yes ; Yes ; Yes ; Yes ; Yes ; Yes ; Yes ; Yes ; Yes ; Yes ; Yes ; Yes ; Yes ; Yes ; Yes ; Yes ; Yes ; Yes ; Yes</v>
      </c>
    </row>
    <row r="58" spans="1:50" ht="29" x14ac:dyDescent="0.35">
      <c r="A58" s="48">
        <f t="shared" si="1"/>
        <v>0</v>
      </c>
      <c r="C58" s="418">
        <f t="shared" si="2"/>
        <v>48</v>
      </c>
      <c r="E58" s="125" t="str">
        <v>Is there evidence of appropriate Category Management consideration being made with the commercial solution?</v>
      </c>
      <c r="F58" s="123" t="str" cm="1">
        <f t="array" ref="F58">IF(COUNT(SEARCH(_xlfn._xlws.FILTER(I_PEATLookups_Project_Type_Names,I_Project_Characteristics_Spec="Yes", "LoE Error"),'Input - LOEList (Admin)'!$AI60))&gt;0,"Yes","No")</f>
        <v>No</v>
      </c>
      <c r="G58" s="123" t="str" cm="1">
        <f t="array" ref="G58">IF(COUNT(SEARCH(I_ProjParam_Case_Spec,'Input - LOEList (Admin)'!$AI60))&gt;0,"Yes","No")</f>
        <v>Yes</v>
      </c>
      <c r="I58" s="123" t="str" cm="1">
        <f t="array" ref="I58">IF(PRODUCT(IF(F58:G58="Yes",1,0)),"Yes","No")</f>
        <v>No</v>
      </c>
      <c r="K58" s="15"/>
      <c r="M58" s="455">
        <f t="shared" si="3"/>
        <v>0</v>
      </c>
      <c r="V58" s="126" t="s">
        <v>217</v>
      </c>
      <c r="X58" s="126" t="s">
        <v>217</v>
      </c>
      <c r="Y58" s="126" t="s">
        <v>217</v>
      </c>
      <c r="Z58" s="126" t="s">
        <v>217</v>
      </c>
      <c r="AA58" s="126" t="s">
        <v>217</v>
      </c>
      <c r="AB58" s="126" t="s">
        <v>217</v>
      </c>
      <c r="AC58" s="126" t="s">
        <v>217</v>
      </c>
      <c r="AD58" s="126" t="s">
        <v>217</v>
      </c>
      <c r="AE58" s="126" t="s">
        <v>217</v>
      </c>
      <c r="AF58" s="126" t="s">
        <v>217</v>
      </c>
      <c r="AG58" s="126" t="s">
        <v>217</v>
      </c>
      <c r="AH58" s="126" t="s">
        <v>217</v>
      </c>
      <c r="AI58" s="126" t="s">
        <v>217</v>
      </c>
      <c r="AJ58" s="126" t="s">
        <v>217</v>
      </c>
      <c r="AK58" s="126" t="s">
        <v>217</v>
      </c>
      <c r="AM58" s="126" t="s">
        <v>217</v>
      </c>
      <c r="AN58" s="126" t="s">
        <v>217</v>
      </c>
      <c r="AO58" s="126" t="s">
        <v>217</v>
      </c>
      <c r="AQ58" s="126" t="s">
        <v>217</v>
      </c>
      <c r="AR58" s="126" t="s">
        <v>217</v>
      </c>
      <c r="AS58" s="126" t="s">
        <v>217</v>
      </c>
      <c r="AU58" s="126" t="s">
        <v>217</v>
      </c>
      <c r="AV58" s="126"/>
      <c r="AX58" s="127" t="str" cm="1">
        <f t="array" ref="AX58">_xlfn.TEXTJOIN(" ; ",TRUE,_xlfn._xlws.FILTER(L$11:AS$11,L58:AS58="Yes","LoE ERROR"))</f>
        <v>Yes ; Yes ; Yes ; Yes ; Yes ; Yes ; Yes ; Yes ; Yes ; Yes ; Yes ; Yes ; Yes ; Yes ; Yes ; Yes ; Yes ; Yes ; Yes ; Yes ; Yes</v>
      </c>
    </row>
    <row r="59" spans="1:50" ht="29" x14ac:dyDescent="0.35">
      <c r="A59" s="48">
        <f t="shared" si="1"/>
        <v>0</v>
      </c>
      <c r="C59" s="418">
        <f t="shared" si="2"/>
        <v>49</v>
      </c>
      <c r="E59" s="125" t="str">
        <v>Is there evidence of commercial risk assessment and mitigation management appropriate to that stage of the programme?</v>
      </c>
      <c r="F59" s="123" t="str" cm="1">
        <f t="array" ref="F59">IF(COUNT(SEARCH(_xlfn._xlws.FILTER(I_PEATLookups_Project_Type_Names,I_Project_Characteristics_Spec="Yes", "LoE Error"),'Input - LOEList (Admin)'!$AI61))&gt;0,"Yes","No")</f>
        <v>No</v>
      </c>
      <c r="G59" s="123" t="str" cm="1">
        <f t="array" ref="G59">IF(COUNT(SEARCH(I_ProjParam_Case_Spec,'Input - LOEList (Admin)'!$AI61))&gt;0,"Yes","No")</f>
        <v>Yes</v>
      </c>
      <c r="I59" s="123" t="str" cm="1">
        <f t="array" ref="I59">IF(PRODUCT(IF(F59:G59="Yes",1,0)),"Yes","No")</f>
        <v>No</v>
      </c>
      <c r="K59" s="15"/>
      <c r="M59" s="455">
        <f t="shared" si="3"/>
        <v>0</v>
      </c>
      <c r="V59" s="126" t="s">
        <v>217</v>
      </c>
      <c r="X59" s="126" t="s">
        <v>217</v>
      </c>
      <c r="Y59" s="126" t="s">
        <v>217</v>
      </c>
      <c r="Z59" s="126" t="s">
        <v>217</v>
      </c>
      <c r="AA59" s="126" t="s">
        <v>217</v>
      </c>
      <c r="AB59" s="126" t="s">
        <v>217</v>
      </c>
      <c r="AC59" s="126" t="s">
        <v>217</v>
      </c>
      <c r="AD59" s="126" t="s">
        <v>217</v>
      </c>
      <c r="AE59" s="126" t="s">
        <v>217</v>
      </c>
      <c r="AF59" s="126" t="s">
        <v>217</v>
      </c>
      <c r="AG59" s="126" t="s">
        <v>217</v>
      </c>
      <c r="AH59" s="126" t="s">
        <v>217</v>
      </c>
      <c r="AI59" s="126" t="s">
        <v>217</v>
      </c>
      <c r="AJ59" s="126" t="s">
        <v>217</v>
      </c>
      <c r="AK59" s="126" t="s">
        <v>217</v>
      </c>
      <c r="AM59" s="126" t="s">
        <v>217</v>
      </c>
      <c r="AN59" s="126" t="s">
        <v>217</v>
      </c>
      <c r="AO59" s="126" t="s">
        <v>217</v>
      </c>
      <c r="AQ59" s="126" t="s">
        <v>217</v>
      </c>
      <c r="AR59" s="126" t="s">
        <v>217</v>
      </c>
      <c r="AS59" s="126" t="s">
        <v>217</v>
      </c>
      <c r="AU59" s="126" t="s">
        <v>217</v>
      </c>
      <c r="AV59" s="126"/>
      <c r="AX59" s="127" t="str" cm="1">
        <f t="array" ref="AX59">_xlfn.TEXTJOIN(" ; ",TRUE,_xlfn._xlws.FILTER(L$11:AS$11,L59:AS59="Yes","LoE ERROR"))</f>
        <v>Yes ; Yes ; Yes ; Yes ; Yes ; Yes ; Yes ; Yes ; Yes ; Yes ; Yes ; Yes ; Yes ; Yes ; Yes ; Yes ; Yes ; Yes ; Yes ; Yes ; Yes</v>
      </c>
    </row>
    <row r="60" spans="1:50" ht="29" x14ac:dyDescent="0.35">
      <c r="A60" s="48">
        <f t="shared" si="1"/>
        <v>0</v>
      </c>
      <c r="C60" s="418">
        <f t="shared" si="2"/>
        <v>50</v>
      </c>
      <c r="E60" s="125" t="str">
        <v>Is there evidence of commercial models analysis, including contract duration, being suitably mature?</v>
      </c>
      <c r="F60" s="123" t="str" cm="1">
        <f t="array" ref="F60">IF(COUNT(SEARCH(_xlfn._xlws.FILTER(I_PEATLookups_Project_Type_Names,I_Project_Characteristics_Spec="Yes", "LoE Error"),'Input - LOEList (Admin)'!$AI62))&gt;0,"Yes","No")</f>
        <v>No</v>
      </c>
      <c r="G60" s="123" t="str" cm="1">
        <f t="array" ref="G60">IF(COUNT(SEARCH(I_ProjParam_Case_Spec,'Input - LOEList (Admin)'!$AI62))&gt;0,"Yes","No")</f>
        <v>Yes</v>
      </c>
      <c r="I60" s="123" t="str" cm="1">
        <f t="array" ref="I60">IF(PRODUCT(IF(F60:G60="Yes",1,0)),"Yes","No")</f>
        <v>No</v>
      </c>
      <c r="K60" s="15"/>
      <c r="M60" s="455">
        <f t="shared" si="3"/>
        <v>0</v>
      </c>
      <c r="V60" s="126" t="s">
        <v>217</v>
      </c>
      <c r="X60" s="126" t="s">
        <v>217</v>
      </c>
      <c r="Y60" s="126" t="s">
        <v>217</v>
      </c>
      <c r="Z60" s="126" t="s">
        <v>217</v>
      </c>
      <c r="AA60" s="126" t="s">
        <v>217</v>
      </c>
      <c r="AB60" s="126" t="s">
        <v>217</v>
      </c>
      <c r="AC60" s="126" t="s">
        <v>217</v>
      </c>
      <c r="AD60" s="126" t="s">
        <v>217</v>
      </c>
      <c r="AE60" s="126" t="s">
        <v>217</v>
      </c>
      <c r="AF60" s="126" t="s">
        <v>217</v>
      </c>
      <c r="AG60" s="126" t="s">
        <v>217</v>
      </c>
      <c r="AH60" s="126" t="s">
        <v>217</v>
      </c>
      <c r="AI60" s="126" t="s">
        <v>217</v>
      </c>
      <c r="AJ60" s="126" t="s">
        <v>217</v>
      </c>
      <c r="AK60" s="126" t="s">
        <v>217</v>
      </c>
      <c r="AM60" s="126" t="s">
        <v>217</v>
      </c>
      <c r="AN60" s="126" t="s">
        <v>217</v>
      </c>
      <c r="AO60" s="126" t="s">
        <v>217</v>
      </c>
      <c r="AQ60" s="126" t="s">
        <v>217</v>
      </c>
      <c r="AR60" s="126" t="s">
        <v>217</v>
      </c>
      <c r="AS60" s="126" t="s">
        <v>217</v>
      </c>
      <c r="AU60" s="126" t="s">
        <v>217</v>
      </c>
      <c r="AV60" s="126"/>
      <c r="AX60" s="127" t="str" cm="1">
        <f t="array" ref="AX60">_xlfn.TEXTJOIN(" ; ",TRUE,_xlfn._xlws.FILTER(L$11:AS$11,L60:AS60="Yes","LoE ERROR"))</f>
        <v>Yes ; Yes ; Yes ; Yes ; Yes ; Yes ; Yes ; Yes ; Yes ; Yes ; Yes ; Yes ; Yes ; Yes ; Yes ; Yes ; Yes ; Yes ; Yes ; Yes ; Yes</v>
      </c>
    </row>
    <row r="61" spans="1:50" x14ac:dyDescent="0.35">
      <c r="A61" s="48">
        <f t="shared" si="1"/>
        <v>0</v>
      </c>
      <c r="C61" s="418">
        <f t="shared" si="2"/>
        <v>51</v>
      </c>
      <c r="E61" s="125" t="str">
        <v>Is there evidence of a mature approach to security matters?</v>
      </c>
      <c r="F61" s="123" t="str" cm="1">
        <f t="array" ref="F61">IF(COUNT(SEARCH(_xlfn._xlws.FILTER(I_PEATLookups_Project_Type_Names,I_Project_Characteristics_Spec="Yes", "LoE Error"),'Input - LOEList (Admin)'!$AI63))&gt;0,"Yes","No")</f>
        <v>No</v>
      </c>
      <c r="G61" s="123" t="str" cm="1">
        <f t="array" ref="G61">IF(COUNT(SEARCH(I_ProjParam_Case_Spec,'Input - LOEList (Admin)'!$AI63))&gt;0,"Yes","No")</f>
        <v>Yes</v>
      </c>
      <c r="I61" s="123" t="str" cm="1">
        <f t="array" ref="I61">IF(PRODUCT(IF(F61:G61="Yes",1,0)),"Yes","No")</f>
        <v>No</v>
      </c>
      <c r="K61" s="15"/>
      <c r="M61" s="455">
        <f t="shared" si="3"/>
        <v>0</v>
      </c>
      <c r="V61" s="126" t="s">
        <v>217</v>
      </c>
      <c r="X61" s="126" t="s">
        <v>217</v>
      </c>
      <c r="Y61" s="126" t="s">
        <v>217</v>
      </c>
      <c r="Z61" s="126" t="s">
        <v>217</v>
      </c>
      <c r="AA61" s="126" t="s">
        <v>217</v>
      </c>
      <c r="AB61" s="126" t="s">
        <v>217</v>
      </c>
      <c r="AC61" s="126" t="s">
        <v>217</v>
      </c>
      <c r="AD61" s="126" t="s">
        <v>217</v>
      </c>
      <c r="AE61" s="126" t="s">
        <v>217</v>
      </c>
      <c r="AF61" s="126" t="s">
        <v>217</v>
      </c>
      <c r="AG61" s="126" t="s">
        <v>217</v>
      </c>
      <c r="AH61" s="126" t="s">
        <v>217</v>
      </c>
      <c r="AI61" s="126" t="s">
        <v>217</v>
      </c>
      <c r="AJ61" s="126" t="s">
        <v>217</v>
      </c>
      <c r="AK61" s="126" t="s">
        <v>217</v>
      </c>
      <c r="AM61" s="126" t="s">
        <v>217</v>
      </c>
      <c r="AN61" s="126" t="s">
        <v>217</v>
      </c>
      <c r="AO61" s="126" t="s">
        <v>217</v>
      </c>
      <c r="AQ61" s="126" t="s">
        <v>217</v>
      </c>
      <c r="AR61" s="126" t="s">
        <v>217</v>
      </c>
      <c r="AS61" s="126" t="s">
        <v>217</v>
      </c>
      <c r="AU61" s="126" t="s">
        <v>217</v>
      </c>
      <c r="AV61" s="126"/>
      <c r="AX61" s="127" t="str" cm="1">
        <f t="array" ref="AX61">_xlfn.TEXTJOIN(" ; ",TRUE,_xlfn._xlws.FILTER(L$11:AS$11,L61:AS61="Yes","LoE ERROR"))</f>
        <v>Yes ; Yes ; Yes ; Yes ; Yes ; Yes ; Yes ; Yes ; Yes ; Yes ; Yes ; Yes ; Yes ; Yes ; Yes ; Yes ; Yes ; Yes ; Yes ; Yes ; Yes</v>
      </c>
    </row>
    <row r="62" spans="1:50" ht="29" x14ac:dyDescent="0.35">
      <c r="A62" s="48">
        <f t="shared" si="1"/>
        <v>0</v>
      </c>
      <c r="C62" s="418">
        <f t="shared" si="2"/>
        <v>52</v>
      </c>
      <c r="E62" s="125" t="str">
        <v>Is there evidence of a mature approach to safety and that the required safety design and production capability is available from potential or selected suppliers?</v>
      </c>
      <c r="F62" s="123" t="str" cm="1">
        <f t="array" ref="F62">IF(COUNT(SEARCH(_xlfn._xlws.FILTER(I_PEATLookups_Project_Type_Names,I_Project_Characteristics_Spec="Yes", "LoE Error"),'Input - LOEList (Admin)'!$AI64))&gt;0,"Yes","No")</f>
        <v>No</v>
      </c>
      <c r="G62" s="123" t="str" cm="1">
        <f t="array" ref="G62">IF(COUNT(SEARCH(I_ProjParam_Case_Spec,'Input - LOEList (Admin)'!$AI64))&gt;0,"Yes","No")</f>
        <v>Yes</v>
      </c>
      <c r="I62" s="123" t="str" cm="1">
        <f t="array" ref="I62">IF(PRODUCT(IF(F62:G62="Yes",1,0)),"Yes","No")</f>
        <v>No</v>
      </c>
      <c r="K62" s="15"/>
      <c r="M62" s="455">
        <f t="shared" si="3"/>
        <v>0</v>
      </c>
      <c r="V62" s="126" t="s">
        <v>217</v>
      </c>
      <c r="X62" s="126" t="s">
        <v>217</v>
      </c>
      <c r="Y62" s="126" t="s">
        <v>217</v>
      </c>
      <c r="Z62" s="126" t="s">
        <v>217</v>
      </c>
      <c r="AA62" s="126" t="s">
        <v>217</v>
      </c>
      <c r="AB62" s="126" t="s">
        <v>217</v>
      </c>
      <c r="AC62" s="126" t="s">
        <v>217</v>
      </c>
      <c r="AD62" s="126" t="s">
        <v>217</v>
      </c>
      <c r="AE62" s="126" t="s">
        <v>217</v>
      </c>
      <c r="AF62" s="126" t="s">
        <v>217</v>
      </c>
      <c r="AG62" s="126" t="s">
        <v>217</v>
      </c>
      <c r="AH62" s="126" t="s">
        <v>217</v>
      </c>
      <c r="AI62" s="126" t="s">
        <v>217</v>
      </c>
      <c r="AJ62" s="126" t="s">
        <v>217</v>
      </c>
      <c r="AK62" s="126" t="s">
        <v>217</v>
      </c>
      <c r="AM62" s="126" t="s">
        <v>217</v>
      </c>
      <c r="AN62" s="126" t="s">
        <v>217</v>
      </c>
      <c r="AO62" s="126" t="s">
        <v>217</v>
      </c>
      <c r="AQ62" s="126" t="s">
        <v>217</v>
      </c>
      <c r="AR62" s="126" t="s">
        <v>217</v>
      </c>
      <c r="AS62" s="126" t="s">
        <v>217</v>
      </c>
      <c r="AU62" s="126" t="s">
        <v>217</v>
      </c>
      <c r="AV62" s="126"/>
      <c r="AX62" s="127" t="str" cm="1">
        <f t="array" ref="AX62">_xlfn.TEXTJOIN(" ; ",TRUE,_xlfn._xlws.FILTER(L$11:AS$11,L62:AS62="Yes","LoE ERROR"))</f>
        <v>Yes ; Yes ; Yes ; Yes ; Yes ; Yes ; Yes ; Yes ; Yes ; Yes ; Yes ; Yes ; Yes ; Yes ; Yes ; Yes ; Yes ; Yes ; Yes ; Yes ; Yes</v>
      </c>
    </row>
    <row r="63" spans="1:50" ht="29" x14ac:dyDescent="0.35">
      <c r="A63" s="48">
        <f t="shared" si="1"/>
        <v>0</v>
      </c>
      <c r="C63" s="418">
        <f t="shared" si="2"/>
        <v>53</v>
      </c>
      <c r="E63" s="125" t="str">
        <v>Is there evidence of sufficient commercial resource planning to support the commercial strategy and desired outcomes?</v>
      </c>
      <c r="F63" s="123" t="str" cm="1">
        <f t="array" ref="F63">IF(COUNT(SEARCH(_xlfn._xlws.FILTER(I_PEATLookups_Project_Type_Names,I_Project_Characteristics_Spec="Yes", "LoE Error"),'Input - LOEList (Admin)'!$AI65))&gt;0,"Yes","No")</f>
        <v>No</v>
      </c>
      <c r="G63" s="123" t="str" cm="1">
        <f t="array" ref="G63">IF(COUNT(SEARCH(I_ProjParam_Case_Spec,'Input - LOEList (Admin)'!$AI65))&gt;0,"Yes","No")</f>
        <v>Yes</v>
      </c>
      <c r="I63" s="123" t="str" cm="1">
        <f t="array" ref="I63">IF(PRODUCT(IF(F63:G63="Yes",1,0)),"Yes","No")</f>
        <v>No</v>
      </c>
      <c r="K63" s="15"/>
      <c r="M63" s="455">
        <f t="shared" si="3"/>
        <v>0</v>
      </c>
      <c r="V63" s="126" t="s">
        <v>217</v>
      </c>
      <c r="X63" s="126" t="s">
        <v>217</v>
      </c>
      <c r="Y63" s="126" t="s">
        <v>217</v>
      </c>
      <c r="Z63" s="126" t="s">
        <v>217</v>
      </c>
      <c r="AA63" s="126" t="s">
        <v>217</v>
      </c>
      <c r="AB63" s="126" t="s">
        <v>217</v>
      </c>
      <c r="AC63" s="126" t="s">
        <v>217</v>
      </c>
      <c r="AD63" s="126" t="s">
        <v>217</v>
      </c>
      <c r="AE63" s="126" t="s">
        <v>217</v>
      </c>
      <c r="AF63" s="126" t="s">
        <v>217</v>
      </c>
      <c r="AG63" s="126" t="s">
        <v>217</v>
      </c>
      <c r="AH63" s="126" t="s">
        <v>217</v>
      </c>
      <c r="AI63" s="126" t="s">
        <v>217</v>
      </c>
      <c r="AJ63" s="126" t="s">
        <v>217</v>
      </c>
      <c r="AK63" s="126" t="s">
        <v>217</v>
      </c>
      <c r="AM63" s="126" t="s">
        <v>217</v>
      </c>
      <c r="AN63" s="126" t="s">
        <v>217</v>
      </c>
      <c r="AO63" s="126" t="s">
        <v>217</v>
      </c>
      <c r="AQ63" s="126" t="s">
        <v>217</v>
      </c>
      <c r="AR63" s="126" t="s">
        <v>217</v>
      </c>
      <c r="AS63" s="126" t="s">
        <v>217</v>
      </c>
      <c r="AU63" s="126" t="s">
        <v>217</v>
      </c>
      <c r="AV63" s="126"/>
      <c r="AX63" s="127" t="str" cm="1">
        <f t="array" ref="AX63">_xlfn.TEXTJOIN(" ; ",TRUE,_xlfn._xlws.FILTER(L$11:AS$11,L63:AS63="Yes","LoE ERROR"))</f>
        <v>Yes ; Yes ; Yes ; Yes ; Yes ; Yes ; Yes ; Yes ; Yes ; Yes ; Yes ; Yes ; Yes ; Yes ; Yes ; Yes ; Yes ; Yes ; Yes ; Yes ; Yes</v>
      </c>
    </row>
    <row r="64" spans="1:50" x14ac:dyDescent="0.35">
      <c r="A64" s="48">
        <f t="shared" si="1"/>
        <v>0</v>
      </c>
      <c r="C64" s="418">
        <f t="shared" si="2"/>
        <v>54</v>
      </c>
      <c r="E64" s="125" t="str">
        <v>Is there evidence of appropriate consideration and analysis of purchasing routes?</v>
      </c>
      <c r="F64" s="123" t="str" cm="1">
        <f t="array" ref="F64">IF(COUNT(SEARCH(_xlfn._xlws.FILTER(I_PEATLookups_Project_Type_Names,I_Project_Characteristics_Spec="Yes", "LoE Error"),'Input - LOEList (Admin)'!$AI66))&gt;0,"Yes","No")</f>
        <v>No</v>
      </c>
      <c r="G64" s="123" t="str" cm="1">
        <f t="array" ref="G64">IF(COUNT(SEARCH(I_ProjParam_Case_Spec,'Input - LOEList (Admin)'!$AI66))&gt;0,"Yes","No")</f>
        <v>Yes</v>
      </c>
      <c r="I64" s="123" t="str" cm="1">
        <f t="array" ref="I64">IF(PRODUCT(IF(F64:G64="Yes",1,0)),"Yes","No")</f>
        <v>No</v>
      </c>
      <c r="K64" s="15"/>
      <c r="M64" s="455">
        <f t="shared" si="3"/>
        <v>0</v>
      </c>
      <c r="V64" s="126" t="s">
        <v>217</v>
      </c>
      <c r="X64" s="126" t="s">
        <v>217</v>
      </c>
      <c r="Y64" s="126" t="s">
        <v>217</v>
      </c>
      <c r="Z64" s="126" t="s">
        <v>217</v>
      </c>
      <c r="AA64" s="126" t="s">
        <v>217</v>
      </c>
      <c r="AB64" s="126" t="s">
        <v>217</v>
      </c>
      <c r="AC64" s="126" t="s">
        <v>217</v>
      </c>
      <c r="AD64" s="126" t="s">
        <v>217</v>
      </c>
      <c r="AE64" s="126" t="s">
        <v>217</v>
      </c>
      <c r="AF64" s="126" t="s">
        <v>217</v>
      </c>
      <c r="AG64" s="126" t="s">
        <v>217</v>
      </c>
      <c r="AH64" s="126" t="s">
        <v>217</v>
      </c>
      <c r="AI64" s="126" t="s">
        <v>217</v>
      </c>
      <c r="AJ64" s="126" t="s">
        <v>217</v>
      </c>
      <c r="AK64" s="126" t="s">
        <v>217</v>
      </c>
      <c r="AM64" s="126" t="s">
        <v>217</v>
      </c>
      <c r="AN64" s="126" t="s">
        <v>217</v>
      </c>
      <c r="AO64" s="126" t="s">
        <v>217</v>
      </c>
      <c r="AQ64" s="126" t="s">
        <v>217</v>
      </c>
      <c r="AR64" s="126" t="s">
        <v>217</v>
      </c>
      <c r="AS64" s="126" t="s">
        <v>217</v>
      </c>
      <c r="AU64" s="126" t="s">
        <v>217</v>
      </c>
      <c r="AV64" s="126"/>
      <c r="AX64" s="127" t="str" cm="1">
        <f t="array" ref="AX64">_xlfn.TEXTJOIN(" ; ",TRUE,_xlfn._xlws.FILTER(L$11:AS$11,L64:AS64="Yes","LoE ERROR"))</f>
        <v>Yes ; Yes ; Yes ; Yes ; Yes ; Yes ; Yes ; Yes ; Yes ; Yes ; Yes ; Yes ; Yes ; Yes ; Yes ; Yes ; Yes ; Yes ; Yes ; Yes ; Yes</v>
      </c>
    </row>
    <row r="65" spans="1:50" x14ac:dyDescent="0.35">
      <c r="A65" s="48">
        <f t="shared" si="1"/>
        <v>0</v>
      </c>
      <c r="C65" s="418">
        <f t="shared" si="2"/>
        <v>55</v>
      </c>
      <c r="E65" s="125" t="str">
        <v>Is there evidence of the tendering approach being suitably mature?</v>
      </c>
      <c r="F65" s="123" t="str" cm="1">
        <f t="array" ref="F65">IF(COUNT(SEARCH(_xlfn._xlws.FILTER(I_PEATLookups_Project_Type_Names,I_Project_Characteristics_Spec="Yes", "LoE Error"),'Input - LOEList (Admin)'!$AI67))&gt;0,"Yes","No")</f>
        <v>No</v>
      </c>
      <c r="G65" s="123" t="str" cm="1">
        <f t="array" ref="G65">IF(COUNT(SEARCH(I_ProjParam_Case_Spec,'Input - LOEList (Admin)'!$AI67))&gt;0,"Yes","No")</f>
        <v>Yes</v>
      </c>
      <c r="I65" s="123" t="str" cm="1">
        <f t="array" ref="I65">IF(PRODUCT(IF(F65:G65="Yes",1,0)),"Yes","No")</f>
        <v>No</v>
      </c>
      <c r="K65" s="15"/>
      <c r="M65" s="455">
        <f t="shared" si="3"/>
        <v>0</v>
      </c>
      <c r="V65" s="126" t="s">
        <v>217</v>
      </c>
      <c r="X65" s="126" t="s">
        <v>217</v>
      </c>
      <c r="Y65" s="126" t="s">
        <v>217</v>
      </c>
      <c r="Z65" s="126" t="s">
        <v>217</v>
      </c>
      <c r="AA65" s="126" t="s">
        <v>217</v>
      </c>
      <c r="AB65" s="126" t="s">
        <v>217</v>
      </c>
      <c r="AC65" s="126" t="s">
        <v>217</v>
      </c>
      <c r="AD65" s="126" t="s">
        <v>217</v>
      </c>
      <c r="AE65" s="126" t="s">
        <v>217</v>
      </c>
      <c r="AF65" s="126" t="s">
        <v>217</v>
      </c>
      <c r="AG65" s="126" t="s">
        <v>217</v>
      </c>
      <c r="AH65" s="126" t="s">
        <v>217</v>
      </c>
      <c r="AI65" s="126" t="s">
        <v>217</v>
      </c>
      <c r="AJ65" s="126" t="s">
        <v>217</v>
      </c>
      <c r="AK65" s="126" t="s">
        <v>217</v>
      </c>
      <c r="AM65" s="126" t="s">
        <v>217</v>
      </c>
      <c r="AN65" s="126" t="s">
        <v>217</v>
      </c>
      <c r="AO65" s="126" t="s">
        <v>217</v>
      </c>
      <c r="AQ65" s="126" t="s">
        <v>217</v>
      </c>
      <c r="AR65" s="126" t="s">
        <v>217</v>
      </c>
      <c r="AS65" s="126" t="s">
        <v>217</v>
      </c>
      <c r="AU65" s="126" t="s">
        <v>217</v>
      </c>
      <c r="AV65" s="126"/>
      <c r="AX65" s="127" t="str" cm="1">
        <f t="array" ref="AX65">_xlfn.TEXTJOIN(" ; ",TRUE,_xlfn._xlws.FILTER(L$11:AS$11,L65:AS65="Yes","LoE ERROR"))</f>
        <v>Yes ; Yes ; Yes ; Yes ; Yes ; Yes ; Yes ; Yes ; Yes ; Yes ; Yes ; Yes ; Yes ; Yes ; Yes ; Yes ; Yes ; Yes ; Yes ; Yes ; Yes</v>
      </c>
    </row>
    <row r="66" spans="1:50" x14ac:dyDescent="0.35">
      <c r="A66" s="48">
        <f t="shared" si="1"/>
        <v>0</v>
      </c>
      <c r="C66" s="418">
        <f t="shared" si="2"/>
        <v>56</v>
      </c>
      <c r="E66" s="125" t="str">
        <v>Is there evidence that the IPR  management approach is sufficiently mature?</v>
      </c>
      <c r="F66" s="123" t="str" cm="1">
        <f t="array" ref="F66">IF(COUNT(SEARCH(_xlfn._xlws.FILTER(I_PEATLookups_Project_Type_Names,I_Project_Characteristics_Spec="Yes", "LoE Error"),'Input - LOEList (Admin)'!$AI68))&gt;0,"Yes","No")</f>
        <v>No</v>
      </c>
      <c r="G66" s="123" t="str" cm="1">
        <f t="array" ref="G66">IF(COUNT(SEARCH(I_ProjParam_Case_Spec,'Input - LOEList (Admin)'!$AI68))&gt;0,"Yes","No")</f>
        <v>Yes</v>
      </c>
      <c r="I66" s="123" t="str" cm="1">
        <f t="array" ref="I66">IF(PRODUCT(IF(F66:G66="Yes",1,0)),"Yes","No")</f>
        <v>No</v>
      </c>
      <c r="K66" s="15"/>
      <c r="M66" s="455">
        <f t="shared" si="3"/>
        <v>0</v>
      </c>
      <c r="V66" s="126" t="s">
        <v>217</v>
      </c>
      <c r="X66" s="126" t="s">
        <v>217</v>
      </c>
      <c r="Y66" s="126" t="s">
        <v>217</v>
      </c>
      <c r="Z66" s="126" t="s">
        <v>217</v>
      </c>
      <c r="AA66" s="126" t="s">
        <v>217</v>
      </c>
      <c r="AB66" s="126" t="s">
        <v>217</v>
      </c>
      <c r="AC66" s="126" t="s">
        <v>217</v>
      </c>
      <c r="AD66" s="126" t="s">
        <v>217</v>
      </c>
      <c r="AE66" s="126" t="s">
        <v>217</v>
      </c>
      <c r="AF66" s="126" t="s">
        <v>217</v>
      </c>
      <c r="AG66" s="126" t="s">
        <v>217</v>
      </c>
      <c r="AH66" s="126" t="s">
        <v>217</v>
      </c>
      <c r="AI66" s="126" t="s">
        <v>217</v>
      </c>
      <c r="AJ66" s="126" t="s">
        <v>217</v>
      </c>
      <c r="AK66" s="126" t="s">
        <v>217</v>
      </c>
      <c r="AM66" s="126" t="s">
        <v>217</v>
      </c>
      <c r="AN66" s="126" t="s">
        <v>217</v>
      </c>
      <c r="AO66" s="126" t="s">
        <v>217</v>
      </c>
      <c r="AQ66" s="126" t="s">
        <v>217</v>
      </c>
      <c r="AR66" s="126" t="s">
        <v>217</v>
      </c>
      <c r="AS66" s="126" t="s">
        <v>217</v>
      </c>
      <c r="AU66" s="126" t="s">
        <v>217</v>
      </c>
      <c r="AV66" s="126"/>
      <c r="AX66" s="127" t="str" cm="1">
        <f t="array" ref="AX66">_xlfn.TEXTJOIN(" ; ",TRUE,_xlfn._xlws.FILTER(L$11:AS$11,L66:AS66="Yes","LoE ERROR"))</f>
        <v>Yes ; Yes ; Yes ; Yes ; Yes ; Yes ; Yes ; Yes ; Yes ; Yes ; Yes ; Yes ; Yes ; Yes ; Yes ; Yes ; Yes ; Yes ; Yes ; Yes ; Yes</v>
      </c>
    </row>
    <row r="67" spans="1:50" x14ac:dyDescent="0.35">
      <c r="A67" s="48">
        <f t="shared" si="1"/>
        <v>0</v>
      </c>
      <c r="C67" s="418">
        <f t="shared" si="2"/>
        <v>57</v>
      </c>
      <c r="E67" s="125" t="str">
        <v>Is the project's approach to pricing, payment and incentivisation sufficiently mature?</v>
      </c>
      <c r="F67" s="123" t="str" cm="1">
        <f t="array" ref="F67">IF(COUNT(SEARCH(_xlfn._xlws.FILTER(I_PEATLookups_Project_Type_Names,I_Project_Characteristics_Spec="Yes", "LoE Error"),'Input - LOEList (Admin)'!$AI69))&gt;0,"Yes","No")</f>
        <v>No</v>
      </c>
      <c r="G67" s="123" t="str" cm="1">
        <f t="array" ref="G67">IF(COUNT(SEARCH(I_ProjParam_Case_Spec,'Input - LOEList (Admin)'!$AI69))&gt;0,"Yes","No")</f>
        <v>Yes</v>
      </c>
      <c r="I67" s="123" t="str" cm="1">
        <f t="array" ref="I67">IF(PRODUCT(IF(F67:G67="Yes",1,0)),"Yes","No")</f>
        <v>No</v>
      </c>
      <c r="K67" s="15"/>
      <c r="M67" s="455">
        <f t="shared" si="3"/>
        <v>0</v>
      </c>
      <c r="V67" s="126" t="s">
        <v>217</v>
      </c>
      <c r="X67" s="126" t="s">
        <v>217</v>
      </c>
      <c r="Y67" s="126" t="s">
        <v>217</v>
      </c>
      <c r="Z67" s="126" t="s">
        <v>217</v>
      </c>
      <c r="AA67" s="126" t="s">
        <v>217</v>
      </c>
      <c r="AB67" s="126" t="s">
        <v>217</v>
      </c>
      <c r="AC67" s="126" t="s">
        <v>217</v>
      </c>
      <c r="AD67" s="126" t="s">
        <v>217</v>
      </c>
      <c r="AE67" s="126" t="s">
        <v>217</v>
      </c>
      <c r="AF67" s="126" t="s">
        <v>217</v>
      </c>
      <c r="AG67" s="126" t="s">
        <v>217</v>
      </c>
      <c r="AH67" s="126" t="s">
        <v>217</v>
      </c>
      <c r="AI67" s="126" t="s">
        <v>217</v>
      </c>
      <c r="AJ67" s="126" t="s">
        <v>217</v>
      </c>
      <c r="AK67" s="126" t="s">
        <v>217</v>
      </c>
      <c r="AM67" s="126" t="s">
        <v>217</v>
      </c>
      <c r="AN67" s="126" t="s">
        <v>217</v>
      </c>
      <c r="AO67" s="126" t="s">
        <v>217</v>
      </c>
      <c r="AQ67" s="126" t="s">
        <v>217</v>
      </c>
      <c r="AR67" s="126" t="s">
        <v>217</v>
      </c>
      <c r="AS67" s="126" t="s">
        <v>217</v>
      </c>
      <c r="AU67" s="126" t="s">
        <v>217</v>
      </c>
      <c r="AV67" s="126"/>
      <c r="AX67" s="127" t="str" cm="1">
        <f t="array" ref="AX67">_xlfn.TEXTJOIN(" ; ",TRUE,_xlfn._xlws.FILTER(L$11:AS$11,L67:AS67="Yes","LoE ERROR"))</f>
        <v>Yes ; Yes ; Yes ; Yes ; Yes ; Yes ; Yes ; Yes ; Yes ; Yes ; Yes ; Yes ; Yes ; Yes ; Yes ; Yes ; Yes ; Yes ; Yes ; Yes ; Yes</v>
      </c>
    </row>
    <row r="68" spans="1:50" x14ac:dyDescent="0.35">
      <c r="A68" s="48">
        <f t="shared" si="1"/>
        <v>0</v>
      </c>
      <c r="C68" s="418">
        <f t="shared" si="2"/>
        <v>58</v>
      </c>
      <c r="E68" s="125" t="str">
        <v>Is there evidence of Corporate Social Responsibility considerations sufficiently mature?</v>
      </c>
      <c r="F68" s="123" t="str" cm="1">
        <f t="array" ref="F68">IF(COUNT(SEARCH(_xlfn._xlws.FILTER(I_PEATLookups_Project_Type_Names,I_Project_Characteristics_Spec="Yes", "LoE Error"),'Input - LOEList (Admin)'!$AI70))&gt;0,"Yes","No")</f>
        <v>No</v>
      </c>
      <c r="G68" s="123" t="str" cm="1">
        <f t="array" ref="G68">IF(COUNT(SEARCH(I_ProjParam_Case_Spec,'Input - LOEList (Admin)'!$AI70))&gt;0,"Yes","No")</f>
        <v>Yes</v>
      </c>
      <c r="I68" s="123" t="str" cm="1">
        <f t="array" ref="I68">IF(PRODUCT(IF(F68:G68="Yes",1,0)),"Yes","No")</f>
        <v>No</v>
      </c>
      <c r="K68" s="15"/>
      <c r="M68" s="455">
        <f t="shared" si="3"/>
        <v>0</v>
      </c>
      <c r="V68" s="126" t="s">
        <v>217</v>
      </c>
      <c r="X68" s="126" t="s">
        <v>217</v>
      </c>
      <c r="Y68" s="126" t="s">
        <v>217</v>
      </c>
      <c r="Z68" s="126" t="s">
        <v>217</v>
      </c>
      <c r="AA68" s="126" t="s">
        <v>217</v>
      </c>
      <c r="AB68" s="126" t="s">
        <v>217</v>
      </c>
      <c r="AC68" s="126" t="s">
        <v>217</v>
      </c>
      <c r="AD68" s="126" t="s">
        <v>217</v>
      </c>
      <c r="AE68" s="126" t="s">
        <v>217</v>
      </c>
      <c r="AF68" s="126" t="s">
        <v>217</v>
      </c>
      <c r="AG68" s="126" t="s">
        <v>217</v>
      </c>
      <c r="AH68" s="126" t="s">
        <v>217</v>
      </c>
      <c r="AI68" s="126" t="s">
        <v>217</v>
      </c>
      <c r="AJ68" s="126" t="s">
        <v>217</v>
      </c>
      <c r="AK68" s="126" t="s">
        <v>217</v>
      </c>
      <c r="AM68" s="126" t="s">
        <v>217</v>
      </c>
      <c r="AN68" s="126" t="s">
        <v>217</v>
      </c>
      <c r="AO68" s="126" t="s">
        <v>217</v>
      </c>
      <c r="AQ68" s="126" t="s">
        <v>217</v>
      </c>
      <c r="AR68" s="126" t="s">
        <v>217</v>
      </c>
      <c r="AS68" s="126" t="s">
        <v>217</v>
      </c>
      <c r="AU68" s="126" t="s">
        <v>217</v>
      </c>
      <c r="AV68" s="126"/>
      <c r="AX68" s="127" t="str" cm="1">
        <f t="array" ref="AX68">_xlfn.TEXTJOIN(" ; ",TRUE,_xlfn._xlws.FILTER(L$11:AS$11,L68:AS68="Yes","LoE ERROR"))</f>
        <v>Yes ; Yes ; Yes ; Yes ; Yes ; Yes ; Yes ; Yes ; Yes ; Yes ; Yes ; Yes ; Yes ; Yes ; Yes ; Yes ; Yes ; Yes ; Yes ; Yes ; Yes</v>
      </c>
    </row>
    <row r="69" spans="1:50" ht="43.5" x14ac:dyDescent="0.35">
      <c r="A69" s="48">
        <f t="shared" si="1"/>
        <v>0</v>
      </c>
      <c r="C69" s="418">
        <f t="shared" si="2"/>
        <v>59</v>
      </c>
      <c r="E69" s="125" t="str">
        <v>Is there evidence of relevant sustainability legislation and policy being appropriately addressed in the tender and contractual documents to reflect any social and environmental issues?</v>
      </c>
      <c r="F69" s="123" t="str" cm="1">
        <f t="array" ref="F69">IF(COUNT(SEARCH(_xlfn._xlws.FILTER(I_PEATLookups_Project_Type_Names,I_Project_Characteristics_Spec="Yes", "LoE Error"),'Input - LOEList (Admin)'!$AI71))&gt;0,"Yes","No")</f>
        <v>No</v>
      </c>
      <c r="G69" s="123" t="str" cm="1">
        <f t="array" ref="G69">IF(COUNT(SEARCH(I_ProjParam_Case_Spec,'Input - LOEList (Admin)'!$AI71))&gt;0,"Yes","No")</f>
        <v>Yes</v>
      </c>
      <c r="I69" s="123" t="str" cm="1">
        <f t="array" ref="I69">IF(PRODUCT(IF(F69:G69="Yes",1,0)),"Yes","No")</f>
        <v>No</v>
      </c>
      <c r="K69" s="15"/>
      <c r="M69" s="455">
        <f t="shared" si="3"/>
        <v>0</v>
      </c>
      <c r="V69" s="126" t="s">
        <v>217</v>
      </c>
      <c r="X69" s="126" t="s">
        <v>217</v>
      </c>
      <c r="Y69" s="126" t="s">
        <v>217</v>
      </c>
      <c r="Z69" s="126" t="s">
        <v>217</v>
      </c>
      <c r="AA69" s="126" t="s">
        <v>217</v>
      </c>
      <c r="AB69" s="126" t="s">
        <v>217</v>
      </c>
      <c r="AC69" s="126" t="s">
        <v>217</v>
      </c>
      <c r="AD69" s="126" t="s">
        <v>217</v>
      </c>
      <c r="AE69" s="126" t="s">
        <v>217</v>
      </c>
      <c r="AF69" s="126" t="s">
        <v>217</v>
      </c>
      <c r="AG69" s="126" t="s">
        <v>217</v>
      </c>
      <c r="AH69" s="126" t="s">
        <v>217</v>
      </c>
      <c r="AI69" s="126" t="s">
        <v>217</v>
      </c>
      <c r="AJ69" s="126" t="s">
        <v>217</v>
      </c>
      <c r="AK69" s="126" t="s">
        <v>217</v>
      </c>
      <c r="AM69" s="126" t="s">
        <v>217</v>
      </c>
      <c r="AN69" s="126" t="s">
        <v>217</v>
      </c>
      <c r="AO69" s="126" t="s">
        <v>217</v>
      </c>
      <c r="AQ69" s="126" t="s">
        <v>217</v>
      </c>
      <c r="AR69" s="126" t="s">
        <v>217</v>
      </c>
      <c r="AS69" s="126" t="s">
        <v>217</v>
      </c>
      <c r="AU69" s="126" t="s">
        <v>217</v>
      </c>
      <c r="AV69" s="126"/>
      <c r="AX69" s="127" t="str" cm="1">
        <f t="array" ref="AX69">_xlfn.TEXTJOIN(" ; ",TRUE,_xlfn._xlws.FILTER(L$11:AS$11,L69:AS69="Yes","LoE ERROR"))</f>
        <v>Yes ; Yes ; Yes ; Yes ; Yes ; Yes ; Yes ; Yes ; Yes ; Yes ; Yes ; Yes ; Yes ; Yes ; Yes ; Yes ; Yes ; Yes ; Yes ; Yes ; Yes</v>
      </c>
    </row>
    <row r="70" spans="1:50" x14ac:dyDescent="0.35">
      <c r="A70" s="48">
        <f t="shared" si="1"/>
        <v>0</v>
      </c>
      <c r="C70" s="418">
        <f t="shared" si="2"/>
        <v>60</v>
      </c>
      <c r="E70" s="125" t="str">
        <v>Is there evidence of the approach to Social Value being sufficiently mature?</v>
      </c>
      <c r="F70" s="123" t="str" cm="1">
        <f t="array" ref="F70">IF(COUNT(SEARCH(_xlfn._xlws.FILTER(I_PEATLookups_Project_Type_Names,I_Project_Characteristics_Spec="Yes", "LoE Error"),'Input - LOEList (Admin)'!$AI72))&gt;0,"Yes","No")</f>
        <v>No</v>
      </c>
      <c r="G70" s="123" t="str" cm="1">
        <f t="array" ref="G70">IF(COUNT(SEARCH(I_ProjParam_Case_Spec,'Input - LOEList (Admin)'!$AI72))&gt;0,"Yes","No")</f>
        <v>Yes</v>
      </c>
      <c r="I70" s="123" t="str" cm="1">
        <f t="array" ref="I70">IF(PRODUCT(IF(F70:G70="Yes",1,0)),"Yes","No")</f>
        <v>No</v>
      </c>
      <c r="K70" s="15"/>
      <c r="M70" s="455">
        <f t="shared" si="3"/>
        <v>0</v>
      </c>
      <c r="V70" s="126" t="s">
        <v>217</v>
      </c>
      <c r="X70" s="126" t="s">
        <v>217</v>
      </c>
      <c r="Y70" s="126" t="s">
        <v>217</v>
      </c>
      <c r="Z70" s="126" t="s">
        <v>217</v>
      </c>
      <c r="AA70" s="126" t="s">
        <v>217</v>
      </c>
      <c r="AB70" s="126" t="s">
        <v>217</v>
      </c>
      <c r="AC70" s="126" t="s">
        <v>217</v>
      </c>
      <c r="AD70" s="126" t="s">
        <v>217</v>
      </c>
      <c r="AE70" s="126" t="s">
        <v>217</v>
      </c>
      <c r="AF70" s="126" t="s">
        <v>217</v>
      </c>
      <c r="AG70" s="126" t="s">
        <v>217</v>
      </c>
      <c r="AH70" s="126" t="s">
        <v>217</v>
      </c>
      <c r="AI70" s="126" t="s">
        <v>217</v>
      </c>
      <c r="AJ70" s="126" t="s">
        <v>217</v>
      </c>
      <c r="AK70" s="126" t="s">
        <v>217</v>
      </c>
      <c r="AM70" s="126" t="s">
        <v>217</v>
      </c>
      <c r="AN70" s="126" t="s">
        <v>217</v>
      </c>
      <c r="AO70" s="126" t="s">
        <v>217</v>
      </c>
      <c r="AQ70" s="126" t="s">
        <v>217</v>
      </c>
      <c r="AR70" s="126" t="s">
        <v>217</v>
      </c>
      <c r="AS70" s="126" t="s">
        <v>217</v>
      </c>
      <c r="AU70" s="126" t="s">
        <v>217</v>
      </c>
      <c r="AV70" s="126"/>
      <c r="AX70" s="127" t="str" cm="1">
        <f t="array" ref="AX70">_xlfn.TEXTJOIN(" ; ",TRUE,_xlfn._xlws.FILTER(L$11:AS$11,L70:AS70="Yes","LoE ERROR"))</f>
        <v>Yes ; Yes ; Yes ; Yes ; Yes ; Yes ; Yes ; Yes ; Yes ; Yes ; Yes ; Yes ; Yes ; Yes ; Yes ; Yes ; Yes ; Yes ; Yes ; Yes ; Yes</v>
      </c>
    </row>
    <row r="71" spans="1:50" x14ac:dyDescent="0.35">
      <c r="A71" s="48">
        <f t="shared" si="1"/>
        <v>0</v>
      </c>
      <c r="C71" s="418">
        <f t="shared" si="2"/>
        <v>61</v>
      </c>
      <c r="E71" s="125" t="str">
        <v>Is there evidence that Commercial Resource planning is suitably mature?</v>
      </c>
      <c r="F71" s="123" t="str" cm="1">
        <f t="array" ref="F71">IF(COUNT(SEARCH(_xlfn._xlws.FILTER(I_PEATLookups_Project_Type_Names,I_Project_Characteristics_Spec="Yes", "LoE Error"),'Input - LOEList (Admin)'!$AI73))&gt;0,"Yes","No")</f>
        <v>No</v>
      </c>
      <c r="G71" s="123" t="str" cm="1">
        <f t="array" ref="G71">IF(COUNT(SEARCH(I_ProjParam_Case_Spec,'Input - LOEList (Admin)'!$AI73))&gt;0,"Yes","No")</f>
        <v>Yes</v>
      </c>
      <c r="I71" s="123" t="str" cm="1">
        <f t="array" ref="I71">IF(PRODUCT(IF(F71:G71="Yes",1,0)),"Yes","No")</f>
        <v>No</v>
      </c>
      <c r="K71" s="15"/>
      <c r="M71" s="455">
        <f t="shared" si="3"/>
        <v>0</v>
      </c>
      <c r="V71" s="126" t="s">
        <v>217</v>
      </c>
      <c r="X71" s="126" t="s">
        <v>217</v>
      </c>
      <c r="Y71" s="126" t="s">
        <v>217</v>
      </c>
      <c r="Z71" s="126" t="s">
        <v>217</v>
      </c>
      <c r="AA71" s="126" t="s">
        <v>217</v>
      </c>
      <c r="AB71" s="126" t="s">
        <v>217</v>
      </c>
      <c r="AC71" s="126" t="s">
        <v>217</v>
      </c>
      <c r="AD71" s="126" t="s">
        <v>217</v>
      </c>
      <c r="AE71" s="126" t="s">
        <v>217</v>
      </c>
      <c r="AF71" s="126" t="s">
        <v>217</v>
      </c>
      <c r="AG71" s="126" t="s">
        <v>217</v>
      </c>
      <c r="AH71" s="126" t="s">
        <v>217</v>
      </c>
      <c r="AI71" s="126" t="s">
        <v>217</v>
      </c>
      <c r="AJ71" s="126" t="s">
        <v>217</v>
      </c>
      <c r="AK71" s="126" t="s">
        <v>217</v>
      </c>
      <c r="AM71" s="126" t="s">
        <v>217</v>
      </c>
      <c r="AN71" s="126" t="s">
        <v>217</v>
      </c>
      <c r="AO71" s="126" t="s">
        <v>217</v>
      </c>
      <c r="AQ71" s="126" t="s">
        <v>217</v>
      </c>
      <c r="AR71" s="126" t="s">
        <v>217</v>
      </c>
      <c r="AS71" s="126" t="s">
        <v>217</v>
      </c>
      <c r="AU71" s="126" t="s">
        <v>217</v>
      </c>
      <c r="AV71" s="126"/>
      <c r="AX71" s="127" t="str" cm="1">
        <f t="array" ref="AX71">_xlfn.TEXTJOIN(" ; ",TRUE,_xlfn._xlws.FILTER(L$11:AS$11,L71:AS71="Yes","LoE ERROR"))</f>
        <v>Yes ; Yes ; Yes ; Yes ; Yes ; Yes ; Yes ; Yes ; Yes ; Yes ; Yes ; Yes ; Yes ; Yes ; Yes ; Yes ; Yes ; Yes ; Yes ; Yes ; Yes</v>
      </c>
    </row>
    <row r="72" spans="1:50" ht="29" x14ac:dyDescent="0.35">
      <c r="A72" s="48">
        <f t="shared" si="1"/>
        <v>0</v>
      </c>
      <c r="C72" s="418">
        <f t="shared" si="2"/>
        <v>62</v>
      </c>
      <c r="E72" s="125" t="str">
        <v>Is there evidence that the Commercial Governance and contract management is suitably mature?</v>
      </c>
      <c r="F72" s="123" t="str" cm="1">
        <f t="array" ref="F72">IF(COUNT(SEARCH(_xlfn._xlws.FILTER(I_PEATLookups_Project_Type_Names,I_Project_Characteristics_Spec="Yes", "LoE Error"),'Input - LOEList (Admin)'!$AI74))&gt;0,"Yes","No")</f>
        <v>No</v>
      </c>
      <c r="G72" s="123" t="str" cm="1">
        <f t="array" ref="G72">IF(COUNT(SEARCH(I_ProjParam_Case_Spec,'Input - LOEList (Admin)'!$AI74))&gt;0,"Yes","No")</f>
        <v>Yes</v>
      </c>
      <c r="I72" s="123" t="str" cm="1">
        <f t="array" ref="I72">IF(PRODUCT(IF(F72:G72="Yes",1,0)),"Yes","No")</f>
        <v>No</v>
      </c>
      <c r="K72" s="15"/>
      <c r="M72" s="455">
        <f t="shared" si="3"/>
        <v>0</v>
      </c>
      <c r="V72" s="126" t="s">
        <v>217</v>
      </c>
      <c r="X72" s="126" t="s">
        <v>217</v>
      </c>
      <c r="Y72" s="126" t="s">
        <v>217</v>
      </c>
      <c r="Z72" s="126" t="s">
        <v>217</v>
      </c>
      <c r="AA72" s="126" t="s">
        <v>217</v>
      </c>
      <c r="AB72" s="126" t="s">
        <v>217</v>
      </c>
      <c r="AC72" s="126" t="s">
        <v>217</v>
      </c>
      <c r="AD72" s="126" t="s">
        <v>217</v>
      </c>
      <c r="AE72" s="126" t="s">
        <v>217</v>
      </c>
      <c r="AF72" s="126" t="s">
        <v>217</v>
      </c>
      <c r="AG72" s="126" t="s">
        <v>217</v>
      </c>
      <c r="AH72" s="126" t="s">
        <v>217</v>
      </c>
      <c r="AI72" s="126" t="s">
        <v>217</v>
      </c>
      <c r="AJ72" s="126" t="s">
        <v>217</v>
      </c>
      <c r="AK72" s="126" t="s">
        <v>217</v>
      </c>
      <c r="AM72" s="126" t="s">
        <v>217</v>
      </c>
      <c r="AN72" s="126" t="s">
        <v>217</v>
      </c>
      <c r="AO72" s="126" t="s">
        <v>217</v>
      </c>
      <c r="AQ72" s="126" t="s">
        <v>217</v>
      </c>
      <c r="AR72" s="126" t="s">
        <v>217</v>
      </c>
      <c r="AS72" s="126" t="s">
        <v>217</v>
      </c>
      <c r="AU72" s="126" t="s">
        <v>217</v>
      </c>
      <c r="AV72" s="126"/>
      <c r="AX72" s="127" t="str" cm="1">
        <f t="array" ref="AX72">_xlfn.TEXTJOIN(" ; ",TRUE,_xlfn._xlws.FILTER(L$11:AS$11,L72:AS72="Yes","LoE ERROR"))</f>
        <v>Yes ; Yes ; Yes ; Yes ; Yes ; Yes ; Yes ; Yes ; Yes ; Yes ; Yes ; Yes ; Yes ; Yes ; Yes ; Yes ; Yes ; Yes ; Yes ; Yes ; Yes</v>
      </c>
    </row>
    <row r="73" spans="1:50" x14ac:dyDescent="0.35">
      <c r="A73" s="48">
        <f t="shared" si="1"/>
        <v>0</v>
      </c>
      <c r="C73" s="418">
        <f t="shared" si="2"/>
        <v>63</v>
      </c>
      <c r="E73" s="125" t="str">
        <v>Is there evidence that the Cabinet Office contract drafting guides are being followed?</v>
      </c>
      <c r="F73" s="123" t="str" cm="1">
        <f t="array" ref="F73">IF(COUNT(SEARCH(_xlfn._xlws.FILTER(I_PEATLookups_Project_Type_Names,I_Project_Characteristics_Spec="Yes", "LoE Error"),'Input - LOEList (Admin)'!$AI75))&gt;0,"Yes","No")</f>
        <v>No</v>
      </c>
      <c r="G73" s="123" t="str" cm="1">
        <f t="array" ref="G73">IF(COUNT(SEARCH(I_ProjParam_Case_Spec,'Input - LOEList (Admin)'!$AI75))&gt;0,"Yes","No")</f>
        <v>Yes</v>
      </c>
      <c r="I73" s="123" t="str" cm="1">
        <f t="array" ref="I73">IF(PRODUCT(IF(F73:G73="Yes",1,0)),"Yes","No")</f>
        <v>No</v>
      </c>
      <c r="K73" s="15"/>
      <c r="M73" s="455">
        <f t="shared" si="3"/>
        <v>0</v>
      </c>
      <c r="V73" s="126" t="s">
        <v>217</v>
      </c>
      <c r="X73" s="126" t="s">
        <v>217</v>
      </c>
      <c r="Y73" s="126" t="s">
        <v>217</v>
      </c>
      <c r="Z73" s="126" t="s">
        <v>217</v>
      </c>
      <c r="AA73" s="126" t="s">
        <v>217</v>
      </c>
      <c r="AB73" s="126" t="s">
        <v>217</v>
      </c>
      <c r="AC73" s="126" t="s">
        <v>217</v>
      </c>
      <c r="AD73" s="126" t="s">
        <v>217</v>
      </c>
      <c r="AE73" s="126" t="s">
        <v>217</v>
      </c>
      <c r="AF73" s="126" t="s">
        <v>217</v>
      </c>
      <c r="AG73" s="126" t="s">
        <v>217</v>
      </c>
      <c r="AH73" s="126" t="s">
        <v>217</v>
      </c>
      <c r="AI73" s="126" t="s">
        <v>217</v>
      </c>
      <c r="AJ73" s="126" t="s">
        <v>217</v>
      </c>
      <c r="AK73" s="126" t="s">
        <v>217</v>
      </c>
      <c r="AM73" s="126" t="s">
        <v>217</v>
      </c>
      <c r="AN73" s="126" t="s">
        <v>217</v>
      </c>
      <c r="AO73" s="126" t="s">
        <v>217</v>
      </c>
      <c r="AQ73" s="126" t="s">
        <v>217</v>
      </c>
      <c r="AR73" s="126" t="s">
        <v>217</v>
      </c>
      <c r="AS73" s="126" t="s">
        <v>217</v>
      </c>
      <c r="AU73" s="126" t="s">
        <v>217</v>
      </c>
      <c r="AV73" s="126"/>
      <c r="AX73" s="127" t="str" cm="1">
        <f t="array" ref="AX73">_xlfn.TEXTJOIN(" ; ",TRUE,_xlfn._xlws.FILTER(L$11:AS$11,L73:AS73="Yes","LoE ERROR"))</f>
        <v>Yes ; Yes ; Yes ; Yes ; Yes ; Yes ; Yes ; Yes ; Yes ; Yes ; Yes ; Yes ; Yes ; Yes ; Yes ; Yes ; Yes ; Yes ; Yes ; Yes ; Yes</v>
      </c>
    </row>
    <row r="74" spans="1:50" ht="29" x14ac:dyDescent="0.35">
      <c r="A74" s="48">
        <f t="shared" si="1"/>
        <v>0</v>
      </c>
      <c r="C74" s="418">
        <f t="shared" si="2"/>
        <v>64</v>
      </c>
      <c r="E74" s="125" t="str">
        <v xml:space="preserve">Is there evidence that policy requirements for Transparency are being suitably addressed? </v>
      </c>
      <c r="F74" s="123" t="str" cm="1">
        <f t="array" ref="F74">IF(COUNT(SEARCH(_xlfn._xlws.FILTER(I_PEATLookups_Project_Type_Names,I_Project_Characteristics_Spec="Yes", "LoE Error"),'Input - LOEList (Admin)'!$AI76))&gt;0,"Yes","No")</f>
        <v>No</v>
      </c>
      <c r="G74" s="123" t="str" cm="1">
        <f t="array" ref="G74">IF(COUNT(SEARCH(I_ProjParam_Case_Spec,'Input - LOEList (Admin)'!$AI76))&gt;0,"Yes","No")</f>
        <v>Yes</v>
      </c>
      <c r="I74" s="123" t="str" cm="1">
        <f t="array" ref="I74">IF(PRODUCT(IF(F74:G74="Yes",1,0)),"Yes","No")</f>
        <v>No</v>
      </c>
      <c r="K74" s="15"/>
      <c r="M74" s="455">
        <f t="shared" si="3"/>
        <v>0</v>
      </c>
      <c r="V74" s="126" t="s">
        <v>217</v>
      </c>
      <c r="X74" s="126" t="s">
        <v>217</v>
      </c>
      <c r="Y74" s="126" t="s">
        <v>217</v>
      </c>
      <c r="Z74" s="126" t="s">
        <v>217</v>
      </c>
      <c r="AA74" s="126" t="s">
        <v>217</v>
      </c>
      <c r="AB74" s="126" t="s">
        <v>217</v>
      </c>
      <c r="AC74" s="126" t="s">
        <v>217</v>
      </c>
      <c r="AD74" s="126" t="s">
        <v>217</v>
      </c>
      <c r="AE74" s="126" t="s">
        <v>217</v>
      </c>
      <c r="AF74" s="126" t="s">
        <v>217</v>
      </c>
      <c r="AG74" s="126" t="s">
        <v>217</v>
      </c>
      <c r="AH74" s="126" t="s">
        <v>217</v>
      </c>
      <c r="AI74" s="126" t="s">
        <v>217</v>
      </c>
      <c r="AJ74" s="126" t="s">
        <v>217</v>
      </c>
      <c r="AK74" s="126" t="s">
        <v>217</v>
      </c>
      <c r="AM74" s="126" t="s">
        <v>217</v>
      </c>
      <c r="AN74" s="126" t="s">
        <v>217</v>
      </c>
      <c r="AO74" s="126" t="s">
        <v>217</v>
      </c>
      <c r="AQ74" s="126" t="s">
        <v>217</v>
      </c>
      <c r="AR74" s="126" t="s">
        <v>217</v>
      </c>
      <c r="AS74" s="126" t="s">
        <v>217</v>
      </c>
      <c r="AU74" s="126" t="s">
        <v>217</v>
      </c>
      <c r="AV74" s="126"/>
      <c r="AX74" s="127" t="str" cm="1">
        <f t="array" ref="AX74">_xlfn.TEXTJOIN(" ; ",TRUE,_xlfn._xlws.FILTER(L$11:AS$11,L74:AS74="Yes","LoE ERROR"))</f>
        <v>Yes ; Yes ; Yes ; Yes ; Yes ; Yes ; Yes ; Yes ; Yes ; Yes ; Yes ; Yes ; Yes ; Yes ; Yes ; Yes ; Yes ; Yes ; Yes ; Yes ; Yes</v>
      </c>
    </row>
    <row r="75" spans="1:50" x14ac:dyDescent="0.35">
      <c r="A75" s="48">
        <f t="shared" si="1"/>
        <v>0</v>
      </c>
      <c r="C75" s="418">
        <f t="shared" si="2"/>
        <v>65</v>
      </c>
      <c r="E75" s="125" t="str">
        <v xml:space="preserve">Is there evidence that appropriate Procurement Regulations are being adopted? </v>
      </c>
      <c r="F75" s="123" t="str" cm="1">
        <f t="array" ref="F75">IF(COUNT(SEARCH(_xlfn._xlws.FILTER(I_PEATLookups_Project_Type_Names,I_Project_Characteristics_Spec="Yes", "LoE Error"),'Input - LOEList (Admin)'!$AI77))&gt;0,"Yes","No")</f>
        <v>No</v>
      </c>
      <c r="G75" s="123" t="str" cm="1">
        <f t="array" ref="G75">IF(COUNT(SEARCH(I_ProjParam_Case_Spec,'Input - LOEList (Admin)'!$AI77))&gt;0,"Yes","No")</f>
        <v>Yes</v>
      </c>
      <c r="I75" s="123" t="str" cm="1">
        <f t="array" ref="I75">IF(PRODUCT(IF(F75:G75="Yes",1,0)),"Yes","No")</f>
        <v>No</v>
      </c>
      <c r="K75" s="15"/>
      <c r="M75" s="455">
        <f t="shared" ref="M75:M106" si="4">IF(ISERROR(I75),1,0)</f>
        <v>0</v>
      </c>
      <c r="V75" s="126" t="s">
        <v>217</v>
      </c>
      <c r="X75" s="126" t="s">
        <v>217</v>
      </c>
      <c r="Y75" s="126" t="s">
        <v>217</v>
      </c>
      <c r="Z75" s="126" t="s">
        <v>217</v>
      </c>
      <c r="AA75" s="126" t="s">
        <v>217</v>
      </c>
      <c r="AB75" s="126" t="s">
        <v>217</v>
      </c>
      <c r="AC75" s="126" t="s">
        <v>217</v>
      </c>
      <c r="AD75" s="126" t="s">
        <v>217</v>
      </c>
      <c r="AE75" s="126" t="s">
        <v>217</v>
      </c>
      <c r="AF75" s="126" t="s">
        <v>217</v>
      </c>
      <c r="AG75" s="126" t="s">
        <v>217</v>
      </c>
      <c r="AH75" s="126" t="s">
        <v>217</v>
      </c>
      <c r="AI75" s="126" t="s">
        <v>217</v>
      </c>
      <c r="AJ75" s="126" t="s">
        <v>217</v>
      </c>
      <c r="AK75" s="126" t="s">
        <v>217</v>
      </c>
      <c r="AM75" s="126" t="s">
        <v>217</v>
      </c>
      <c r="AN75" s="126" t="s">
        <v>217</v>
      </c>
      <c r="AO75" s="126" t="s">
        <v>217</v>
      </c>
      <c r="AQ75" s="126" t="s">
        <v>217</v>
      </c>
      <c r="AR75" s="126" t="s">
        <v>217</v>
      </c>
      <c r="AS75" s="126" t="s">
        <v>217</v>
      </c>
      <c r="AU75" s="126" t="s">
        <v>217</v>
      </c>
      <c r="AV75" s="126"/>
      <c r="AX75" s="127" t="str" cm="1">
        <f t="array" ref="AX75">_xlfn.TEXTJOIN(" ; ",TRUE,_xlfn._xlws.FILTER(L$11:AS$11,L75:AS75="Yes","LoE ERROR"))</f>
        <v>Yes ; Yes ; Yes ; Yes ; Yes ; Yes ; Yes ; Yes ; Yes ; Yes ; Yes ; Yes ; Yes ; Yes ; Yes ; Yes ; Yes ; Yes ; Yes ; Yes ; Yes</v>
      </c>
    </row>
    <row r="76" spans="1:50" ht="29" x14ac:dyDescent="0.35">
      <c r="A76" s="48">
        <f t="shared" ref="A76:A139" si="5">SUM(M76)</f>
        <v>0</v>
      </c>
      <c r="C76" s="418">
        <f t="shared" si="2"/>
        <v>66</v>
      </c>
      <c r="E76" s="125" t="str">
        <v>Is there evidence of commercial "Playbooks" relevant to the programme being followed?</v>
      </c>
      <c r="F76" s="123" t="str" cm="1">
        <f t="array" ref="F76">IF(COUNT(SEARCH(_xlfn._xlws.FILTER(I_PEATLookups_Project_Type_Names,I_Project_Characteristics_Spec="Yes", "LoE Error"),'Input - LOEList (Admin)'!$AI78))&gt;0,"Yes","No")</f>
        <v>No</v>
      </c>
      <c r="G76" s="123" t="str" cm="1">
        <f t="array" ref="G76">IF(COUNT(SEARCH(I_ProjParam_Case_Spec,'Input - LOEList (Admin)'!$AI78))&gt;0,"Yes","No")</f>
        <v>Yes</v>
      </c>
      <c r="I76" s="123" t="str" cm="1">
        <f t="array" ref="I76">IF(PRODUCT(IF(F76:G76="Yes",1,0)),"Yes","No")</f>
        <v>No</v>
      </c>
      <c r="K76" s="15"/>
      <c r="M76" s="455">
        <f t="shared" si="4"/>
        <v>0</v>
      </c>
      <c r="V76" s="126" t="s">
        <v>217</v>
      </c>
      <c r="X76" s="126" t="s">
        <v>217</v>
      </c>
      <c r="Y76" s="126" t="s">
        <v>217</v>
      </c>
      <c r="Z76" s="126" t="s">
        <v>217</v>
      </c>
      <c r="AA76" s="126" t="s">
        <v>217</v>
      </c>
      <c r="AB76" s="126" t="s">
        <v>217</v>
      </c>
      <c r="AC76" s="126" t="s">
        <v>217</v>
      </c>
      <c r="AD76" s="126" t="s">
        <v>217</v>
      </c>
      <c r="AE76" s="126" t="s">
        <v>217</v>
      </c>
      <c r="AF76" s="126" t="s">
        <v>217</v>
      </c>
      <c r="AG76" s="126" t="s">
        <v>217</v>
      </c>
      <c r="AH76" s="126" t="s">
        <v>217</v>
      </c>
      <c r="AI76" s="126" t="s">
        <v>217</v>
      </c>
      <c r="AJ76" s="126" t="s">
        <v>217</v>
      </c>
      <c r="AK76" s="126" t="s">
        <v>217</v>
      </c>
      <c r="AM76" s="126" t="s">
        <v>217</v>
      </c>
      <c r="AN76" s="126" t="s">
        <v>217</v>
      </c>
      <c r="AO76" s="126" t="s">
        <v>217</v>
      </c>
      <c r="AQ76" s="126" t="s">
        <v>217</v>
      </c>
      <c r="AR76" s="126" t="s">
        <v>217</v>
      </c>
      <c r="AS76" s="126" t="s">
        <v>217</v>
      </c>
      <c r="AU76" s="126" t="s">
        <v>217</v>
      </c>
      <c r="AV76" s="126"/>
      <c r="AX76" s="127" t="str" cm="1">
        <f t="array" ref="AX76">_xlfn.TEXTJOIN(" ; ",TRUE,_xlfn._xlws.FILTER(L$11:AS$11,L76:AS76="Yes","LoE ERROR"))</f>
        <v>Yes ; Yes ; Yes ; Yes ; Yes ; Yes ; Yes ; Yes ; Yes ; Yes ; Yes ; Yes ; Yes ; Yes ; Yes ; Yes ; Yes ; Yes ; Yes ; Yes ; Yes</v>
      </c>
    </row>
    <row r="77" spans="1:50" ht="29" x14ac:dyDescent="0.35">
      <c r="A77" s="48">
        <f t="shared" si="5"/>
        <v>0</v>
      </c>
      <c r="C77" s="418">
        <f t="shared" ref="C77:C140" si="6">C76+1</f>
        <v>67</v>
      </c>
      <c r="E77" s="125" t="str">
        <v>Is there evidence that the negotiation team has secured the deal as set out in the negotiation strategy?</v>
      </c>
      <c r="F77" s="123" t="str" cm="1">
        <f t="array" ref="F77">IF(COUNT(SEARCH(_xlfn._xlws.FILTER(I_PEATLookups_Project_Type_Names,I_Project_Characteristics_Spec="Yes", "LoE Error"),'Input - LOEList (Admin)'!$AI79))&gt;0,"Yes","No")</f>
        <v>No</v>
      </c>
      <c r="G77" s="123" t="str" cm="1">
        <f t="array" ref="G77">IF(COUNT(SEARCH(I_ProjParam_Case_Spec,'Input - LOEList (Admin)'!$AI79))&gt;0,"Yes","No")</f>
        <v>Yes</v>
      </c>
      <c r="I77" s="123" t="str" cm="1">
        <f t="array" ref="I77">IF(PRODUCT(IF(F77:G77="Yes",1,0)),"Yes","No")</f>
        <v>No</v>
      </c>
      <c r="K77" s="15"/>
      <c r="M77" s="455">
        <f t="shared" si="4"/>
        <v>0</v>
      </c>
      <c r="V77" s="126" t="s">
        <v>217</v>
      </c>
      <c r="X77" s="126" t="s">
        <v>217</v>
      </c>
      <c r="Y77" s="126" t="s">
        <v>217</v>
      </c>
      <c r="Z77" s="126" t="s">
        <v>217</v>
      </c>
      <c r="AA77" s="126" t="s">
        <v>217</v>
      </c>
      <c r="AB77" s="126" t="s">
        <v>217</v>
      </c>
      <c r="AC77" s="126" t="s">
        <v>217</v>
      </c>
      <c r="AD77" s="126" t="s">
        <v>217</v>
      </c>
      <c r="AE77" s="126" t="s">
        <v>217</v>
      </c>
      <c r="AF77" s="126" t="s">
        <v>217</v>
      </c>
      <c r="AG77" s="126" t="s">
        <v>217</v>
      </c>
      <c r="AH77" s="126" t="s">
        <v>217</v>
      </c>
      <c r="AI77" s="126" t="s">
        <v>217</v>
      </c>
      <c r="AJ77" s="126" t="s">
        <v>217</v>
      </c>
      <c r="AK77" s="126" t="s">
        <v>217</v>
      </c>
      <c r="AM77" s="126" t="s">
        <v>217</v>
      </c>
      <c r="AN77" s="126" t="s">
        <v>217</v>
      </c>
      <c r="AO77" s="126" t="s">
        <v>217</v>
      </c>
      <c r="AQ77" s="126" t="s">
        <v>217</v>
      </c>
      <c r="AR77" s="126" t="s">
        <v>217</v>
      </c>
      <c r="AS77" s="126" t="s">
        <v>217</v>
      </c>
      <c r="AU77" s="126" t="s">
        <v>217</v>
      </c>
      <c r="AV77" s="126"/>
      <c r="AX77" s="127" t="str" cm="1">
        <f t="array" ref="AX77">_xlfn.TEXTJOIN(" ; ",TRUE,_xlfn._xlws.FILTER(L$11:AS$11,L77:AS77="Yes","LoE ERROR"))</f>
        <v>Yes ; Yes ; Yes ; Yes ; Yes ; Yes ; Yes ; Yes ; Yes ; Yes ; Yes ; Yes ; Yes ; Yes ; Yes ; Yes ; Yes ; Yes ; Yes ; Yes ; Yes</v>
      </c>
    </row>
    <row r="78" spans="1:50" ht="58" x14ac:dyDescent="0.35">
      <c r="A78" s="48">
        <f t="shared" si="5"/>
        <v>0</v>
      </c>
      <c r="C78" s="418">
        <f t="shared" si="6"/>
        <v>68</v>
      </c>
      <c r="E78" s="125" t="str">
        <v>Is there evidence that the Moderation Panel has assessed whether the tender evaluation process set out in the advert has been followed? Is the language used in the evaluation and moderation consistent with that set out in the tender documentation?</v>
      </c>
      <c r="F78" s="123" t="str" cm="1">
        <f t="array" ref="F78">IF(COUNT(SEARCH(_xlfn._xlws.FILTER(I_PEATLookups_Project_Type_Names,I_Project_Characteristics_Spec="Yes", "LoE Error"),'Input - LOEList (Admin)'!$AI80))&gt;0,"Yes","No")</f>
        <v>No</v>
      </c>
      <c r="G78" s="123" t="str" cm="1">
        <f t="array" ref="G78">IF(COUNT(SEARCH(I_ProjParam_Case_Spec,'Input - LOEList (Admin)'!$AI80))&gt;0,"Yes","No")</f>
        <v>Yes</v>
      </c>
      <c r="I78" s="123" t="str" cm="1">
        <f t="array" ref="I78">IF(PRODUCT(IF(F78:G78="Yes",1,0)),"Yes","No")</f>
        <v>No</v>
      </c>
      <c r="K78" s="15"/>
      <c r="M78" s="455">
        <f t="shared" si="4"/>
        <v>0</v>
      </c>
      <c r="V78" s="126" t="s">
        <v>217</v>
      </c>
      <c r="X78" s="126" t="s">
        <v>217</v>
      </c>
      <c r="Y78" s="126" t="s">
        <v>217</v>
      </c>
      <c r="Z78" s="126" t="s">
        <v>217</v>
      </c>
      <c r="AA78" s="126" t="s">
        <v>217</v>
      </c>
      <c r="AB78" s="126" t="s">
        <v>217</v>
      </c>
      <c r="AC78" s="126" t="s">
        <v>217</v>
      </c>
      <c r="AD78" s="126" t="s">
        <v>217</v>
      </c>
      <c r="AE78" s="126" t="s">
        <v>217</v>
      </c>
      <c r="AF78" s="126" t="s">
        <v>217</v>
      </c>
      <c r="AG78" s="126" t="s">
        <v>217</v>
      </c>
      <c r="AH78" s="126" t="s">
        <v>217</v>
      </c>
      <c r="AI78" s="126" t="s">
        <v>217</v>
      </c>
      <c r="AJ78" s="126" t="s">
        <v>217</v>
      </c>
      <c r="AK78" s="126" t="s">
        <v>217</v>
      </c>
      <c r="AM78" s="126" t="s">
        <v>217</v>
      </c>
      <c r="AN78" s="126" t="s">
        <v>217</v>
      </c>
      <c r="AO78" s="126" t="s">
        <v>217</v>
      </c>
      <c r="AQ78" s="126" t="s">
        <v>217</v>
      </c>
      <c r="AR78" s="126" t="s">
        <v>217</v>
      </c>
      <c r="AS78" s="126" t="s">
        <v>217</v>
      </c>
      <c r="AU78" s="126" t="s">
        <v>217</v>
      </c>
      <c r="AV78" s="126"/>
      <c r="AX78" s="127" t="str" cm="1">
        <f t="array" ref="AX78">_xlfn.TEXTJOIN(" ; ",TRUE,_xlfn._xlws.FILTER(L$11:AS$11,L78:AS78="Yes","LoE ERROR"))</f>
        <v>Yes ; Yes ; Yes ; Yes ; Yes ; Yes ; Yes ; Yes ; Yes ; Yes ; Yes ; Yes ; Yes ; Yes ; Yes ; Yes ; Yes ; Yes ; Yes ; Yes ; Yes</v>
      </c>
    </row>
    <row r="79" spans="1:50" ht="29" x14ac:dyDescent="0.35">
      <c r="A79" s="48">
        <f t="shared" si="5"/>
        <v>0</v>
      </c>
      <c r="C79" s="418">
        <f t="shared" si="6"/>
        <v>69</v>
      </c>
      <c r="E79" s="125" t="str">
        <v>Is there evidence that the Tender Evaluation Report (TER) confirms that the preferred / selected supplier will provide the required deliverables and services in full?</v>
      </c>
      <c r="F79" s="123" t="str" cm="1">
        <f t="array" ref="F79">IF(COUNT(SEARCH(_xlfn._xlws.FILTER(I_PEATLookups_Project_Type_Names,I_Project_Characteristics_Spec="Yes", "LoE Error"),'Input - LOEList (Admin)'!$AI81))&gt;0,"Yes","No")</f>
        <v>No</v>
      </c>
      <c r="G79" s="123" t="str" cm="1">
        <f t="array" ref="G79">IF(COUNT(SEARCH(I_ProjParam_Case_Spec,'Input - LOEList (Admin)'!$AI81))&gt;0,"Yes","No")</f>
        <v>Yes</v>
      </c>
      <c r="I79" s="123" t="str" cm="1">
        <f t="array" ref="I79">IF(PRODUCT(IF(F79:G79="Yes",1,0)),"Yes","No")</f>
        <v>No</v>
      </c>
      <c r="K79" s="15"/>
      <c r="M79" s="455">
        <f t="shared" si="4"/>
        <v>0</v>
      </c>
      <c r="V79" s="126" t="s">
        <v>217</v>
      </c>
      <c r="X79" s="126" t="s">
        <v>217</v>
      </c>
      <c r="Y79" s="126" t="s">
        <v>217</v>
      </c>
      <c r="Z79" s="126" t="s">
        <v>217</v>
      </c>
      <c r="AA79" s="126" t="s">
        <v>217</v>
      </c>
      <c r="AB79" s="126" t="s">
        <v>217</v>
      </c>
      <c r="AC79" s="126" t="s">
        <v>217</v>
      </c>
      <c r="AD79" s="126" t="s">
        <v>217</v>
      </c>
      <c r="AE79" s="126" t="s">
        <v>217</v>
      </c>
      <c r="AF79" s="126" t="s">
        <v>217</v>
      </c>
      <c r="AG79" s="126" t="s">
        <v>217</v>
      </c>
      <c r="AH79" s="126" t="s">
        <v>217</v>
      </c>
      <c r="AI79" s="126" t="s">
        <v>217</v>
      </c>
      <c r="AJ79" s="126" t="s">
        <v>217</v>
      </c>
      <c r="AK79" s="126" t="s">
        <v>217</v>
      </c>
      <c r="AM79" s="126" t="s">
        <v>217</v>
      </c>
      <c r="AN79" s="126" t="s">
        <v>217</v>
      </c>
      <c r="AO79" s="126" t="s">
        <v>217</v>
      </c>
      <c r="AQ79" s="126" t="s">
        <v>217</v>
      </c>
      <c r="AR79" s="126" t="s">
        <v>217</v>
      </c>
      <c r="AS79" s="126" t="s">
        <v>217</v>
      </c>
      <c r="AU79" s="126" t="s">
        <v>217</v>
      </c>
      <c r="AV79" s="126"/>
      <c r="AX79" s="127" t="str" cm="1">
        <f t="array" ref="AX79">_xlfn.TEXTJOIN(" ; ",TRUE,_xlfn._xlws.FILTER(L$11:AS$11,L79:AS79="Yes","LoE ERROR"))</f>
        <v>Yes ; Yes ; Yes ; Yes ; Yes ; Yes ; Yes ; Yes ; Yes ; Yes ; Yes ; Yes ; Yes ; Yes ; Yes ; Yes ; Yes ; Yes ; Yes ; Yes ; Yes</v>
      </c>
    </row>
    <row r="80" spans="1:50" ht="43.5" x14ac:dyDescent="0.35">
      <c r="A80" s="48">
        <f t="shared" si="5"/>
        <v>0</v>
      </c>
      <c r="C80" s="418">
        <f t="shared" si="6"/>
        <v>70</v>
      </c>
      <c r="E80" s="125" t="str">
        <v>Is there evidence that the Moderation Panel has assessed the risk of a legal challenge to the result of the tender assessment? Has the Moderation Panel considered the need for a legal review of the wording of the tender evaluation documentation?</v>
      </c>
      <c r="F80" s="123" t="str" cm="1">
        <f t="array" ref="F80">IF(COUNT(SEARCH(_xlfn._xlws.FILTER(I_PEATLookups_Project_Type_Names,I_Project_Characteristics_Spec="Yes", "LoE Error"),'Input - LOEList (Admin)'!$AI82))&gt;0,"Yes","No")</f>
        <v>No</v>
      </c>
      <c r="G80" s="123" t="str" cm="1">
        <f t="array" ref="G80">IF(COUNT(SEARCH(I_ProjParam_Case_Spec,'Input - LOEList (Admin)'!$AI82))&gt;0,"Yes","No")</f>
        <v>Yes</v>
      </c>
      <c r="I80" s="123" t="str" cm="1">
        <f t="array" ref="I80">IF(PRODUCT(IF(F80:G80="Yes",1,0)),"Yes","No")</f>
        <v>No</v>
      </c>
      <c r="K80" s="15"/>
      <c r="M80" s="455">
        <f t="shared" si="4"/>
        <v>0</v>
      </c>
      <c r="V80" s="126" t="s">
        <v>217</v>
      </c>
      <c r="X80" s="126" t="s">
        <v>217</v>
      </c>
      <c r="Y80" s="126" t="s">
        <v>217</v>
      </c>
      <c r="Z80" s="126" t="s">
        <v>217</v>
      </c>
      <c r="AA80" s="126" t="s">
        <v>217</v>
      </c>
      <c r="AB80" s="126" t="s">
        <v>217</v>
      </c>
      <c r="AC80" s="126" t="s">
        <v>217</v>
      </c>
      <c r="AD80" s="126" t="s">
        <v>217</v>
      </c>
      <c r="AE80" s="126" t="s">
        <v>217</v>
      </c>
      <c r="AF80" s="126" t="s">
        <v>217</v>
      </c>
      <c r="AG80" s="126" t="s">
        <v>217</v>
      </c>
      <c r="AH80" s="126" t="s">
        <v>217</v>
      </c>
      <c r="AI80" s="126" t="s">
        <v>217</v>
      </c>
      <c r="AJ80" s="126" t="s">
        <v>217</v>
      </c>
      <c r="AK80" s="126" t="s">
        <v>217</v>
      </c>
      <c r="AM80" s="126" t="s">
        <v>217</v>
      </c>
      <c r="AN80" s="126" t="s">
        <v>217</v>
      </c>
      <c r="AO80" s="126" t="s">
        <v>217</v>
      </c>
      <c r="AQ80" s="126" t="s">
        <v>217</v>
      </c>
      <c r="AR80" s="126" t="s">
        <v>217</v>
      </c>
      <c r="AS80" s="126" t="s">
        <v>217</v>
      </c>
      <c r="AU80" s="126" t="s">
        <v>217</v>
      </c>
      <c r="AV80" s="126"/>
      <c r="AX80" s="127" t="str" cm="1">
        <f t="array" ref="AX80">_xlfn.TEXTJOIN(" ; ",TRUE,_xlfn._xlws.FILTER(L$11:AS$11,L80:AS80="Yes","LoE ERROR"))</f>
        <v>Yes ; Yes ; Yes ; Yes ; Yes ; Yes ; Yes ; Yes ; Yes ; Yes ; Yes ; Yes ; Yes ; Yes ; Yes ; Yes ; Yes ; Yes ; Yes ; Yes ; Yes</v>
      </c>
    </row>
    <row r="81" spans="1:50" ht="29" x14ac:dyDescent="0.35">
      <c r="A81" s="48">
        <f t="shared" si="5"/>
        <v>0</v>
      </c>
      <c r="C81" s="418">
        <f t="shared" si="6"/>
        <v>71</v>
      </c>
      <c r="E81" s="125" t="str">
        <v>Is there evidence that suitable consideration is being given to Cabinet Office Spend Controls?</v>
      </c>
      <c r="F81" s="123" t="str" cm="1">
        <f t="array" ref="F81">IF(COUNT(SEARCH(_xlfn._xlws.FILTER(I_PEATLookups_Project_Type_Names,I_Project_Characteristics_Spec="Yes", "LoE Error"),'Input - LOEList (Admin)'!$AI83))&gt;0,"Yes","No")</f>
        <v>No</v>
      </c>
      <c r="G81" s="123" t="str" cm="1">
        <f t="array" ref="G81">IF(COUNT(SEARCH(I_ProjParam_Case_Spec,'Input - LOEList (Admin)'!$AI83))&gt;0,"Yes","No")</f>
        <v>Yes</v>
      </c>
      <c r="I81" s="123" t="str" cm="1">
        <f t="array" ref="I81">IF(PRODUCT(IF(F81:G81="Yes",1,0)),"Yes","No")</f>
        <v>No</v>
      </c>
      <c r="K81" s="15"/>
      <c r="M81" s="455">
        <f t="shared" si="4"/>
        <v>0</v>
      </c>
      <c r="V81" s="126" t="s">
        <v>217</v>
      </c>
      <c r="X81" s="126" t="s">
        <v>217</v>
      </c>
      <c r="Y81" s="126" t="s">
        <v>217</v>
      </c>
      <c r="Z81" s="126" t="s">
        <v>217</v>
      </c>
      <c r="AA81" s="126" t="s">
        <v>217</v>
      </c>
      <c r="AB81" s="126" t="s">
        <v>217</v>
      </c>
      <c r="AC81" s="126" t="s">
        <v>217</v>
      </c>
      <c r="AD81" s="126" t="s">
        <v>217</v>
      </c>
      <c r="AE81" s="126" t="s">
        <v>217</v>
      </c>
      <c r="AF81" s="126" t="s">
        <v>217</v>
      </c>
      <c r="AG81" s="126" t="s">
        <v>217</v>
      </c>
      <c r="AH81" s="126" t="s">
        <v>217</v>
      </c>
      <c r="AI81" s="126" t="s">
        <v>217</v>
      </c>
      <c r="AJ81" s="126" t="s">
        <v>217</v>
      </c>
      <c r="AK81" s="126" t="s">
        <v>217</v>
      </c>
      <c r="AM81" s="126" t="s">
        <v>217</v>
      </c>
      <c r="AN81" s="126" t="s">
        <v>217</v>
      </c>
      <c r="AO81" s="126" t="s">
        <v>217</v>
      </c>
      <c r="AQ81" s="126" t="s">
        <v>217</v>
      </c>
      <c r="AR81" s="126" t="s">
        <v>217</v>
      </c>
      <c r="AS81" s="126" t="s">
        <v>217</v>
      </c>
      <c r="AU81" s="126" t="s">
        <v>217</v>
      </c>
      <c r="AV81" s="126"/>
      <c r="AX81" s="127" t="str" cm="1">
        <f t="array" ref="AX81">_xlfn.TEXTJOIN(" ; ",TRUE,_xlfn._xlws.FILTER(L$11:AS$11,L81:AS81="Yes","LoE ERROR"))</f>
        <v>Yes ; Yes ; Yes ; Yes ; Yes ; Yes ; Yes ; Yes ; Yes ; Yes ; Yes ; Yes ; Yes ; Yes ; Yes ; Yes ; Yes ; Yes ; Yes ; Yes ; Yes</v>
      </c>
    </row>
    <row r="82" spans="1:50" ht="43.5" x14ac:dyDescent="0.35">
      <c r="A82" s="48">
        <f t="shared" si="5"/>
        <v>0</v>
      </c>
      <c r="C82" s="418">
        <f t="shared" si="6"/>
        <v>72</v>
      </c>
      <c r="E82" s="125" t="str">
        <v>Is there evidence that the programme has factored in the 28 day Service Level Agreement timescale for obtaining Cabinet Office approval following internal MOD approval?</v>
      </c>
      <c r="F82" s="123" t="str" cm="1">
        <f t="array" ref="F82">IF(COUNT(SEARCH(_xlfn._xlws.FILTER(I_PEATLookups_Project_Type_Names,I_Project_Characteristics_Spec="Yes", "LoE Error"),'Input - LOEList (Admin)'!$AI84))&gt;0,"Yes","No")</f>
        <v>No</v>
      </c>
      <c r="G82" s="123" t="str" cm="1">
        <f t="array" ref="G82">IF(COUNT(SEARCH(I_ProjParam_Case_Spec,'Input - LOEList (Admin)'!$AI84))&gt;0,"Yes","No")</f>
        <v>Yes</v>
      </c>
      <c r="I82" s="123" t="str" cm="1">
        <f t="array" ref="I82">IF(PRODUCT(IF(F82:G82="Yes",1,0)),"Yes","No")</f>
        <v>No</v>
      </c>
      <c r="K82" s="15"/>
      <c r="M82" s="455">
        <f t="shared" si="4"/>
        <v>0</v>
      </c>
      <c r="V82" s="126" t="s">
        <v>217</v>
      </c>
      <c r="X82" s="126" t="s">
        <v>217</v>
      </c>
      <c r="Y82" s="126" t="s">
        <v>217</v>
      </c>
      <c r="Z82" s="126" t="s">
        <v>217</v>
      </c>
      <c r="AA82" s="126" t="s">
        <v>217</v>
      </c>
      <c r="AB82" s="126" t="s">
        <v>217</v>
      </c>
      <c r="AC82" s="126" t="s">
        <v>217</v>
      </c>
      <c r="AD82" s="126" t="s">
        <v>217</v>
      </c>
      <c r="AE82" s="126" t="s">
        <v>217</v>
      </c>
      <c r="AF82" s="126" t="s">
        <v>217</v>
      </c>
      <c r="AG82" s="126" t="s">
        <v>217</v>
      </c>
      <c r="AH82" s="126" t="s">
        <v>217</v>
      </c>
      <c r="AI82" s="126" t="s">
        <v>217</v>
      </c>
      <c r="AJ82" s="126" t="s">
        <v>217</v>
      </c>
      <c r="AK82" s="126" t="s">
        <v>217</v>
      </c>
      <c r="AM82" s="126" t="s">
        <v>217</v>
      </c>
      <c r="AN82" s="126" t="s">
        <v>217</v>
      </c>
      <c r="AO82" s="126" t="s">
        <v>217</v>
      </c>
      <c r="AQ82" s="126" t="s">
        <v>217</v>
      </c>
      <c r="AR82" s="126" t="s">
        <v>217</v>
      </c>
      <c r="AS82" s="126" t="s">
        <v>217</v>
      </c>
      <c r="AU82" s="126" t="s">
        <v>217</v>
      </c>
      <c r="AV82" s="126"/>
      <c r="AX82" s="127" t="str" cm="1">
        <f t="array" ref="AX82">_xlfn.TEXTJOIN(" ; ",TRUE,_xlfn._xlws.FILTER(L$11:AS$11,L82:AS82="Yes","LoE ERROR"))</f>
        <v>Yes ; Yes ; Yes ; Yes ; Yes ; Yes ; Yes ; Yes ; Yes ; Yes ; Yes ; Yes ; Yes ; Yes ; Yes ; Yes ; Yes ; Yes ; Yes ; Yes ; Yes</v>
      </c>
    </row>
    <row r="83" spans="1:50" ht="29" x14ac:dyDescent="0.35">
      <c r="A83" s="48">
        <f t="shared" si="5"/>
        <v>0</v>
      </c>
      <c r="C83" s="418">
        <f t="shared" si="6"/>
        <v>73</v>
      </c>
      <c r="E83" s="125" t="str">
        <v xml:space="preserve">Is there evidence to confirm whether the programme is subject to Cabinet Office Spend Control, Office of Government Property FM Pipeline Control (joint with CCS).  </v>
      </c>
      <c r="F83" s="123" t="str" cm="1">
        <f t="array" ref="F83">IF(COUNT(SEARCH(_xlfn._xlws.FILTER(I_PEATLookups_Project_Type_Names,I_Project_Characteristics_Spec="Yes", "LoE Error"),'Input - LOEList (Admin)'!$AI85))&gt;0,"Yes","No")</f>
        <v>No</v>
      </c>
      <c r="G83" s="123" t="str" cm="1">
        <f t="array" ref="G83">IF(COUNT(SEARCH(I_ProjParam_Case_Spec,'Input - LOEList (Admin)'!$AI85))&gt;0,"Yes","No")</f>
        <v>Yes</v>
      </c>
      <c r="I83" s="123" t="str" cm="1">
        <f t="array" ref="I83">IF(PRODUCT(IF(F83:G83="Yes",1,0)),"Yes","No")</f>
        <v>No</v>
      </c>
      <c r="K83" s="15"/>
      <c r="M83" s="455">
        <f t="shared" si="4"/>
        <v>0</v>
      </c>
      <c r="V83" s="126" t="s">
        <v>217</v>
      </c>
      <c r="X83" s="126" t="s">
        <v>217</v>
      </c>
      <c r="Y83" s="126" t="s">
        <v>217</v>
      </c>
      <c r="Z83" s="126" t="s">
        <v>217</v>
      </c>
      <c r="AA83" s="126" t="s">
        <v>217</v>
      </c>
      <c r="AB83" s="126" t="s">
        <v>217</v>
      </c>
      <c r="AC83" s="126" t="s">
        <v>217</v>
      </c>
      <c r="AD83" s="126" t="s">
        <v>217</v>
      </c>
      <c r="AE83" s="126" t="s">
        <v>217</v>
      </c>
      <c r="AF83" s="126" t="s">
        <v>217</v>
      </c>
      <c r="AG83" s="126" t="s">
        <v>217</v>
      </c>
      <c r="AH83" s="126" t="s">
        <v>217</v>
      </c>
      <c r="AI83" s="126" t="s">
        <v>217</v>
      </c>
      <c r="AJ83" s="126" t="s">
        <v>217</v>
      </c>
      <c r="AK83" s="126" t="s">
        <v>217</v>
      </c>
      <c r="AM83" s="126" t="s">
        <v>217</v>
      </c>
      <c r="AN83" s="126" t="s">
        <v>217</v>
      </c>
      <c r="AO83" s="126" t="s">
        <v>217</v>
      </c>
      <c r="AQ83" s="126" t="s">
        <v>217</v>
      </c>
      <c r="AR83" s="126" t="s">
        <v>217</v>
      </c>
      <c r="AS83" s="126" t="s">
        <v>217</v>
      </c>
      <c r="AU83" s="126" t="s">
        <v>217</v>
      </c>
      <c r="AV83" s="126"/>
      <c r="AX83" s="127" t="str" cm="1">
        <f t="array" ref="AX83">_xlfn.TEXTJOIN(" ; ",TRUE,_xlfn._xlws.FILTER(L$11:AS$11,L83:AS83="Yes","LoE ERROR"))</f>
        <v>Yes ; Yes ; Yes ; Yes ; Yes ; Yes ; Yes ; Yes ; Yes ; Yes ; Yes ; Yes ; Yes ; Yes ; Yes ; Yes ; Yes ; Yes ; Yes ; Yes ; Yes</v>
      </c>
    </row>
    <row r="84" spans="1:50" ht="43.5" x14ac:dyDescent="0.35">
      <c r="A84" s="48">
        <f t="shared" si="5"/>
        <v>0</v>
      </c>
      <c r="C84" s="418">
        <f t="shared" si="6"/>
        <v>74</v>
      </c>
      <c r="E84" s="125" t="str">
        <v>Is there evidence to confirm programme activity is subject to Cabinet Office Spend Control, Office of Government Property Controls including the proportionate pipeline (being tested with Office of Government Property (OGP))?</v>
      </c>
      <c r="F84" s="123" t="str" cm="1">
        <f t="array" ref="F84">IF(COUNT(SEARCH(_xlfn._xlws.FILTER(I_PEATLookups_Project_Type_Names,I_Project_Characteristics_Spec="Yes", "LoE Error"),'Input - LOEList (Admin)'!$AI86))&gt;0,"Yes","No")</f>
        <v>No</v>
      </c>
      <c r="G84" s="123" t="str" cm="1">
        <f t="array" ref="G84">IF(COUNT(SEARCH(I_ProjParam_Case_Spec,'Input - LOEList (Admin)'!$AI86))&gt;0,"Yes","No")</f>
        <v>Yes</v>
      </c>
      <c r="I84" s="123" t="str" cm="1">
        <f t="array" ref="I84">IF(PRODUCT(IF(F84:G84="Yes",1,0)),"Yes","No")</f>
        <v>No</v>
      </c>
      <c r="K84" s="15"/>
      <c r="M84" s="455">
        <f t="shared" si="4"/>
        <v>0</v>
      </c>
      <c r="V84" s="126" t="s">
        <v>217</v>
      </c>
      <c r="X84" s="126" t="s">
        <v>217</v>
      </c>
      <c r="Y84" s="126" t="s">
        <v>217</v>
      </c>
      <c r="Z84" s="126" t="s">
        <v>217</v>
      </c>
      <c r="AA84" s="126" t="s">
        <v>217</v>
      </c>
      <c r="AB84" s="126" t="s">
        <v>217</v>
      </c>
      <c r="AC84" s="126" t="s">
        <v>217</v>
      </c>
      <c r="AD84" s="126" t="s">
        <v>217</v>
      </c>
      <c r="AE84" s="126" t="s">
        <v>217</v>
      </c>
      <c r="AF84" s="126" t="s">
        <v>217</v>
      </c>
      <c r="AG84" s="126" t="s">
        <v>217</v>
      </c>
      <c r="AH84" s="126" t="s">
        <v>217</v>
      </c>
      <c r="AI84" s="126" t="s">
        <v>217</v>
      </c>
      <c r="AJ84" s="126" t="s">
        <v>217</v>
      </c>
      <c r="AK84" s="126" t="s">
        <v>217</v>
      </c>
      <c r="AM84" s="126" t="s">
        <v>217</v>
      </c>
      <c r="AN84" s="126" t="s">
        <v>217</v>
      </c>
      <c r="AO84" s="126" t="s">
        <v>217</v>
      </c>
      <c r="AQ84" s="126" t="s">
        <v>217</v>
      </c>
      <c r="AR84" s="126" t="s">
        <v>217</v>
      </c>
      <c r="AS84" s="126" t="s">
        <v>217</v>
      </c>
      <c r="AU84" s="126" t="s">
        <v>217</v>
      </c>
      <c r="AV84" s="126"/>
      <c r="AX84" s="127" t="str" cm="1">
        <f t="array" ref="AX84">_xlfn.TEXTJOIN(" ; ",TRUE,_xlfn._xlws.FILTER(L$11:AS$11,L84:AS84="Yes","LoE ERROR"))</f>
        <v>Yes ; Yes ; Yes ; Yes ; Yes ; Yes ; Yes ; Yes ; Yes ; Yes ; Yes ; Yes ; Yes ; Yes ; Yes ; Yes ; Yes ; Yes ; Yes ; Yes ; Yes</v>
      </c>
    </row>
    <row r="85" spans="1:50" ht="43.5" x14ac:dyDescent="0.35">
      <c r="A85" s="48">
        <f t="shared" si="5"/>
        <v>0</v>
      </c>
      <c r="C85" s="418">
        <f t="shared" si="6"/>
        <v>75</v>
      </c>
      <c r="E85" s="125" t="str">
        <v>Is there evidence that a suitable cost breakdown structure has been adopted within the cost model, to support the cost estimate for the acquisition phase being approved?</v>
      </c>
      <c r="F85" s="123" t="str" cm="1">
        <f t="array" ref="F85">IF(COUNT(SEARCH(_xlfn._xlws.FILTER(I_PEATLookups_Project_Type_Names,I_Project_Characteristics_Spec="Yes", "LoE Error"),'Input - LOEList (Admin)'!$AI87))&gt;0,"Yes","No")</f>
        <v>No</v>
      </c>
      <c r="G85" s="123" t="str" cm="1">
        <f t="array" ref="G85">IF(COUNT(SEARCH(I_ProjParam_Case_Spec,'Input - LOEList (Admin)'!$AI87))&gt;0,"Yes","No")</f>
        <v>Yes</v>
      </c>
      <c r="I85" s="123" t="str" cm="1">
        <f t="array" ref="I85">IF(PRODUCT(IF(F85:G85="Yes",1,0)),"Yes","No")</f>
        <v>No</v>
      </c>
      <c r="K85" s="15"/>
      <c r="M85" s="455">
        <f t="shared" si="4"/>
        <v>0</v>
      </c>
      <c r="V85" s="126" t="s">
        <v>217</v>
      </c>
      <c r="X85" s="126" t="s">
        <v>217</v>
      </c>
      <c r="Y85" s="126" t="s">
        <v>217</v>
      </c>
      <c r="Z85" s="126" t="s">
        <v>217</v>
      </c>
      <c r="AA85" s="126" t="s">
        <v>217</v>
      </c>
      <c r="AB85" s="126" t="s">
        <v>217</v>
      </c>
      <c r="AC85" s="126" t="s">
        <v>217</v>
      </c>
      <c r="AD85" s="126" t="s">
        <v>217</v>
      </c>
      <c r="AE85" s="126" t="s">
        <v>217</v>
      </c>
      <c r="AF85" s="126" t="s">
        <v>217</v>
      </c>
      <c r="AG85" s="126" t="s">
        <v>217</v>
      </c>
      <c r="AH85" s="126" t="s">
        <v>217</v>
      </c>
      <c r="AI85" s="126" t="s">
        <v>217</v>
      </c>
      <c r="AJ85" s="126" t="s">
        <v>217</v>
      </c>
      <c r="AK85" s="126" t="s">
        <v>217</v>
      </c>
      <c r="AM85" s="126" t="s">
        <v>217</v>
      </c>
      <c r="AN85" s="126" t="s">
        <v>217</v>
      </c>
      <c r="AO85" s="126" t="s">
        <v>217</v>
      </c>
      <c r="AQ85" s="126" t="s">
        <v>217</v>
      </c>
      <c r="AR85" s="126" t="s">
        <v>217</v>
      </c>
      <c r="AS85" s="126" t="s">
        <v>217</v>
      </c>
      <c r="AU85" s="126" t="s">
        <v>217</v>
      </c>
      <c r="AV85" s="126"/>
      <c r="AX85" s="127" t="str" cm="1">
        <f t="array" ref="AX85">_xlfn.TEXTJOIN(" ; ",TRUE,_xlfn._xlws.FILTER(L$11:AS$11,L85:AS85="Yes","LoE ERROR"))</f>
        <v>Yes ; Yes ; Yes ; Yes ; Yes ; Yes ; Yes ; Yes ; Yes ; Yes ; Yes ; Yes ; Yes ; Yes ; Yes ; Yes ; Yes ; Yes ; Yes ; Yes ; Yes</v>
      </c>
    </row>
    <row r="86" spans="1:50" ht="29" x14ac:dyDescent="0.35">
      <c r="A86" s="48">
        <f t="shared" si="5"/>
        <v>0</v>
      </c>
      <c r="C86" s="418">
        <f t="shared" si="6"/>
        <v>76</v>
      </c>
      <c r="E86" s="125" t="str">
        <v>Is there evidence of cost data and assumptions being suitably recorded, to support the cost estimate for the acquisition phase being approved?</v>
      </c>
      <c r="F86" s="123" t="str" cm="1">
        <f t="array" ref="F86">IF(COUNT(SEARCH(_xlfn._xlws.FILTER(I_PEATLookups_Project_Type_Names,I_Project_Characteristics_Spec="Yes", "LoE Error"),'Input - LOEList (Admin)'!$AI88))&gt;0,"Yes","No")</f>
        <v>No</v>
      </c>
      <c r="G86" s="123" t="str" cm="1">
        <f t="array" ref="G86">IF(COUNT(SEARCH(I_ProjParam_Case_Spec,'Input - LOEList (Admin)'!$AI88))&gt;0,"Yes","No")</f>
        <v>Yes</v>
      </c>
      <c r="I86" s="123" t="str" cm="1">
        <f t="array" ref="I86">IF(PRODUCT(IF(F86:G86="Yes",1,0)),"Yes","No")</f>
        <v>No</v>
      </c>
      <c r="K86" s="15"/>
      <c r="M86" s="455">
        <f t="shared" si="4"/>
        <v>0</v>
      </c>
      <c r="V86" s="126" t="s">
        <v>217</v>
      </c>
      <c r="X86" s="126" t="s">
        <v>217</v>
      </c>
      <c r="Y86" s="126" t="s">
        <v>217</v>
      </c>
      <c r="Z86" s="126" t="s">
        <v>217</v>
      </c>
      <c r="AA86" s="126" t="s">
        <v>217</v>
      </c>
      <c r="AB86" s="126" t="s">
        <v>217</v>
      </c>
      <c r="AC86" s="126" t="s">
        <v>217</v>
      </c>
      <c r="AD86" s="126" t="s">
        <v>217</v>
      </c>
      <c r="AE86" s="126" t="s">
        <v>217</v>
      </c>
      <c r="AF86" s="126" t="s">
        <v>217</v>
      </c>
      <c r="AG86" s="126" t="s">
        <v>217</v>
      </c>
      <c r="AH86" s="126" t="s">
        <v>217</v>
      </c>
      <c r="AI86" s="126" t="s">
        <v>217</v>
      </c>
      <c r="AJ86" s="126" t="s">
        <v>217</v>
      </c>
      <c r="AK86" s="126" t="s">
        <v>217</v>
      </c>
      <c r="AM86" s="126" t="s">
        <v>217</v>
      </c>
      <c r="AN86" s="126" t="s">
        <v>217</v>
      </c>
      <c r="AO86" s="126" t="s">
        <v>217</v>
      </c>
      <c r="AQ86" s="126" t="s">
        <v>217</v>
      </c>
      <c r="AR86" s="126" t="s">
        <v>217</v>
      </c>
      <c r="AS86" s="126" t="s">
        <v>217</v>
      </c>
      <c r="AU86" s="126" t="s">
        <v>217</v>
      </c>
      <c r="AV86" s="126"/>
      <c r="AX86" s="127" t="str" cm="1">
        <f t="array" ref="AX86">_xlfn.TEXTJOIN(" ; ",TRUE,_xlfn._xlws.FILTER(L$11:AS$11,L86:AS86="Yes","LoE ERROR"))</f>
        <v>Yes ; Yes ; Yes ; Yes ; Yes ; Yes ; Yes ; Yes ; Yes ; Yes ; Yes ; Yes ; Yes ; Yes ; Yes ; Yes ; Yes ; Yes ; Yes ; Yes ; Yes</v>
      </c>
    </row>
    <row r="87" spans="1:50" ht="43.5" x14ac:dyDescent="0.35">
      <c r="A87" s="48">
        <f t="shared" si="5"/>
        <v>0</v>
      </c>
      <c r="C87" s="418">
        <f t="shared" si="6"/>
        <v>77</v>
      </c>
      <c r="E87" s="125" t="str">
        <v>Is there evidence of cost data and assumptions being suitably underpinned with source information, including basis-of-estimate, to support the cost estimate for the acquisition phase being approved?</v>
      </c>
      <c r="F87" s="123" t="str" cm="1">
        <f t="array" ref="F87">IF(COUNT(SEARCH(_xlfn._xlws.FILTER(I_PEATLookups_Project_Type_Names,I_Project_Characteristics_Spec="Yes", "LoE Error"),'Input - LOEList (Admin)'!$AI89))&gt;0,"Yes","No")</f>
        <v>No</v>
      </c>
      <c r="G87" s="123" t="str" cm="1">
        <f t="array" ref="G87">IF(COUNT(SEARCH(I_ProjParam_Case_Spec,'Input - LOEList (Admin)'!$AI89))&gt;0,"Yes","No")</f>
        <v>Yes</v>
      </c>
      <c r="I87" s="123" t="str" cm="1">
        <f t="array" ref="I87">IF(PRODUCT(IF(F87:G87="Yes",1,0)),"Yes","No")</f>
        <v>No</v>
      </c>
      <c r="K87" s="15"/>
      <c r="M87" s="455">
        <f t="shared" si="4"/>
        <v>0</v>
      </c>
      <c r="V87" s="126" t="s">
        <v>217</v>
      </c>
      <c r="X87" s="126" t="s">
        <v>217</v>
      </c>
      <c r="Y87" s="126" t="s">
        <v>217</v>
      </c>
      <c r="Z87" s="126" t="s">
        <v>217</v>
      </c>
      <c r="AA87" s="126" t="s">
        <v>217</v>
      </c>
      <c r="AB87" s="126" t="s">
        <v>217</v>
      </c>
      <c r="AC87" s="126" t="s">
        <v>217</v>
      </c>
      <c r="AD87" s="126" t="s">
        <v>217</v>
      </c>
      <c r="AE87" s="126" t="s">
        <v>217</v>
      </c>
      <c r="AF87" s="126" t="s">
        <v>217</v>
      </c>
      <c r="AG87" s="126" t="s">
        <v>217</v>
      </c>
      <c r="AH87" s="126" t="s">
        <v>217</v>
      </c>
      <c r="AI87" s="126" t="s">
        <v>217</v>
      </c>
      <c r="AJ87" s="126" t="s">
        <v>217</v>
      </c>
      <c r="AK87" s="126" t="s">
        <v>217</v>
      </c>
      <c r="AM87" s="126" t="s">
        <v>217</v>
      </c>
      <c r="AN87" s="126" t="s">
        <v>217</v>
      </c>
      <c r="AO87" s="126" t="s">
        <v>217</v>
      </c>
      <c r="AQ87" s="126" t="s">
        <v>217</v>
      </c>
      <c r="AR87" s="126" t="s">
        <v>217</v>
      </c>
      <c r="AS87" s="126" t="s">
        <v>217</v>
      </c>
      <c r="AU87" s="126" t="s">
        <v>217</v>
      </c>
      <c r="AV87" s="126"/>
      <c r="AX87" s="127" t="str" cm="1">
        <f t="array" ref="AX87">_xlfn.TEXTJOIN(" ; ",TRUE,_xlfn._xlws.FILTER(L$11:AS$11,L87:AS87="Yes","LoE ERROR"))</f>
        <v>Yes ; Yes ; Yes ; Yes ; Yes ; Yes ; Yes ; Yes ; Yes ; Yes ; Yes ; Yes ; Yes ; Yes ; Yes ; Yes ; Yes ; Yes ; Yes ; Yes ; Yes</v>
      </c>
    </row>
    <row r="88" spans="1:50" ht="29" x14ac:dyDescent="0.35">
      <c r="A88" s="48">
        <f t="shared" si="5"/>
        <v>0</v>
      </c>
      <c r="C88" s="418">
        <f t="shared" si="6"/>
        <v>78</v>
      </c>
      <c r="E88" s="125" t="str">
        <v>Is there evidence that cost uncertainty and risk has been suitably estimated and modelled, to support the cost estimate for the acquisition phase being approved?</v>
      </c>
      <c r="F88" s="123" t="str" cm="1">
        <f t="array" ref="F88">IF(COUNT(SEARCH(_xlfn._xlws.FILTER(I_PEATLookups_Project_Type_Names,I_Project_Characteristics_Spec="Yes", "LoE Error"),'Input - LOEList (Admin)'!$AI90))&gt;0,"Yes","No")</f>
        <v>No</v>
      </c>
      <c r="G88" s="123" t="str" cm="1">
        <f t="array" ref="G88">IF(COUNT(SEARCH(I_ProjParam_Case_Spec,'Input - LOEList (Admin)'!$AI90))&gt;0,"Yes","No")</f>
        <v>Yes</v>
      </c>
      <c r="I88" s="123" t="str" cm="1">
        <f t="array" ref="I88">IF(PRODUCT(IF(F88:G88="Yes",1,0)),"Yes","No")</f>
        <v>No</v>
      </c>
      <c r="K88" s="15"/>
      <c r="M88" s="455">
        <f t="shared" si="4"/>
        <v>0</v>
      </c>
      <c r="V88" s="126" t="s">
        <v>217</v>
      </c>
      <c r="X88" s="126" t="s">
        <v>217</v>
      </c>
      <c r="Y88" s="126" t="s">
        <v>217</v>
      </c>
      <c r="Z88" s="126" t="s">
        <v>217</v>
      </c>
      <c r="AA88" s="126" t="s">
        <v>217</v>
      </c>
      <c r="AB88" s="126" t="s">
        <v>217</v>
      </c>
      <c r="AC88" s="126" t="s">
        <v>217</v>
      </c>
      <c r="AD88" s="126" t="s">
        <v>217</v>
      </c>
      <c r="AE88" s="126" t="s">
        <v>217</v>
      </c>
      <c r="AF88" s="126" t="s">
        <v>217</v>
      </c>
      <c r="AG88" s="126" t="s">
        <v>217</v>
      </c>
      <c r="AH88" s="126" t="s">
        <v>217</v>
      </c>
      <c r="AI88" s="126" t="s">
        <v>217</v>
      </c>
      <c r="AJ88" s="126" t="s">
        <v>217</v>
      </c>
      <c r="AK88" s="126" t="s">
        <v>217</v>
      </c>
      <c r="AM88" s="126" t="s">
        <v>217</v>
      </c>
      <c r="AN88" s="126" t="s">
        <v>217</v>
      </c>
      <c r="AO88" s="126" t="s">
        <v>217</v>
      </c>
      <c r="AQ88" s="126" t="s">
        <v>217</v>
      </c>
      <c r="AR88" s="126" t="s">
        <v>217</v>
      </c>
      <c r="AS88" s="126" t="s">
        <v>217</v>
      </c>
      <c r="AU88" s="126" t="s">
        <v>217</v>
      </c>
      <c r="AV88" s="126"/>
      <c r="AX88" s="127" t="str" cm="1">
        <f t="array" ref="AX88">_xlfn.TEXTJOIN(" ; ",TRUE,_xlfn._xlws.FILTER(L$11:AS$11,L88:AS88="Yes","LoE ERROR"))</f>
        <v>Yes ; Yes ; Yes ; Yes ; Yes ; Yes ; Yes ; Yes ; Yes ; Yes ; Yes ; Yes ; Yes ; Yes ; Yes ; Yes ; Yes ; Yes ; Yes ; Yes ; Yes</v>
      </c>
    </row>
    <row r="89" spans="1:50" ht="43.5" x14ac:dyDescent="0.35">
      <c r="A89" s="48">
        <f t="shared" si="5"/>
        <v>0</v>
      </c>
      <c r="C89" s="418">
        <f t="shared" si="6"/>
        <v>79</v>
      </c>
      <c r="E89" s="125" t="str">
        <v>Is there evidence that the overall estimated cost risk and uncertainty provision is appropriate for the project type and stage of acquisition and any adjustments justified, to support the cost estimate for the acquisition phase being approved?</v>
      </c>
      <c r="F89" s="123" t="str" cm="1">
        <f t="array" ref="F89">IF(COUNT(SEARCH(_xlfn._xlws.FILTER(I_PEATLookups_Project_Type_Names,I_Project_Characteristics_Spec="Yes", "LoE Error"),'Input - LOEList (Admin)'!$AI91))&gt;0,"Yes","No")</f>
        <v>No</v>
      </c>
      <c r="G89" s="123" t="str" cm="1">
        <f t="array" ref="G89">IF(COUNT(SEARCH(I_ProjParam_Case_Spec,'Input - LOEList (Admin)'!$AI91))&gt;0,"Yes","No")</f>
        <v>Yes</v>
      </c>
      <c r="I89" s="123" t="str" cm="1">
        <f t="array" ref="I89">IF(PRODUCT(IF(F89:G89="Yes",1,0)),"Yes","No")</f>
        <v>No</v>
      </c>
      <c r="K89" s="15"/>
      <c r="M89" s="455">
        <f t="shared" si="4"/>
        <v>0</v>
      </c>
      <c r="V89" s="126" t="s">
        <v>217</v>
      </c>
      <c r="X89" s="126" t="s">
        <v>217</v>
      </c>
      <c r="Y89" s="126" t="s">
        <v>217</v>
      </c>
      <c r="Z89" s="126" t="s">
        <v>217</v>
      </c>
      <c r="AA89" s="126" t="s">
        <v>217</v>
      </c>
      <c r="AB89" s="126" t="s">
        <v>217</v>
      </c>
      <c r="AC89" s="126" t="s">
        <v>217</v>
      </c>
      <c r="AD89" s="126" t="s">
        <v>217</v>
      </c>
      <c r="AE89" s="126" t="s">
        <v>217</v>
      </c>
      <c r="AF89" s="126" t="s">
        <v>217</v>
      </c>
      <c r="AG89" s="126" t="s">
        <v>217</v>
      </c>
      <c r="AH89" s="126" t="s">
        <v>217</v>
      </c>
      <c r="AI89" s="126" t="s">
        <v>217</v>
      </c>
      <c r="AJ89" s="126" t="s">
        <v>217</v>
      </c>
      <c r="AK89" s="126" t="s">
        <v>217</v>
      </c>
      <c r="AM89" s="126" t="s">
        <v>217</v>
      </c>
      <c r="AN89" s="126" t="s">
        <v>217</v>
      </c>
      <c r="AO89" s="126" t="s">
        <v>217</v>
      </c>
      <c r="AQ89" s="126" t="s">
        <v>217</v>
      </c>
      <c r="AR89" s="126" t="s">
        <v>217</v>
      </c>
      <c r="AS89" s="126" t="s">
        <v>217</v>
      </c>
      <c r="AU89" s="126" t="s">
        <v>217</v>
      </c>
      <c r="AV89" s="126"/>
      <c r="AX89" s="127" t="str" cm="1">
        <f t="array" ref="AX89">_xlfn.TEXTJOIN(" ; ",TRUE,_xlfn._xlws.FILTER(L$11:AS$11,L89:AS89="Yes","LoE ERROR"))</f>
        <v>Yes ; Yes ; Yes ; Yes ; Yes ; Yes ; Yes ; Yes ; Yes ; Yes ; Yes ; Yes ; Yes ; Yes ; Yes ; Yes ; Yes ; Yes ; Yes ; Yes ; Yes</v>
      </c>
    </row>
    <row r="90" spans="1:50" ht="29" x14ac:dyDescent="0.35">
      <c r="A90" s="48">
        <f t="shared" si="5"/>
        <v>0</v>
      </c>
      <c r="C90" s="418">
        <f t="shared" si="6"/>
        <v>80</v>
      </c>
      <c r="E90" s="125" t="str">
        <v>Is there evidence of appropriate accounting treatments being applied within the cost model, to support the cost estimate for the acquisition phase being approved?</v>
      </c>
      <c r="F90" s="123" t="str" cm="1">
        <f t="array" ref="F90">IF(COUNT(SEARCH(_xlfn._xlws.FILTER(I_PEATLookups_Project_Type_Names,I_Project_Characteristics_Spec="Yes", "LoE Error"),'Input - LOEList (Admin)'!$AI92))&gt;0,"Yes","No")</f>
        <v>No</v>
      </c>
      <c r="G90" s="123" t="str" cm="1">
        <f t="array" ref="G90">IF(COUNT(SEARCH(I_ProjParam_Case_Spec,'Input - LOEList (Admin)'!$AI92))&gt;0,"Yes","No")</f>
        <v>Yes</v>
      </c>
      <c r="I90" s="123" t="str" cm="1">
        <f t="array" ref="I90">IF(PRODUCT(IF(F90:G90="Yes",1,0)),"Yes","No")</f>
        <v>No</v>
      </c>
      <c r="K90" s="15"/>
      <c r="M90" s="455">
        <f t="shared" si="4"/>
        <v>0</v>
      </c>
      <c r="V90" s="126" t="s">
        <v>217</v>
      </c>
      <c r="X90" s="126" t="s">
        <v>217</v>
      </c>
      <c r="Y90" s="126" t="s">
        <v>217</v>
      </c>
      <c r="Z90" s="126" t="s">
        <v>217</v>
      </c>
      <c r="AA90" s="126" t="s">
        <v>217</v>
      </c>
      <c r="AB90" s="126" t="s">
        <v>217</v>
      </c>
      <c r="AC90" s="126" t="s">
        <v>217</v>
      </c>
      <c r="AD90" s="126" t="s">
        <v>217</v>
      </c>
      <c r="AE90" s="126" t="s">
        <v>217</v>
      </c>
      <c r="AF90" s="126" t="s">
        <v>217</v>
      </c>
      <c r="AG90" s="126" t="s">
        <v>217</v>
      </c>
      <c r="AH90" s="126" t="s">
        <v>217</v>
      </c>
      <c r="AI90" s="126" t="s">
        <v>217</v>
      </c>
      <c r="AJ90" s="126" t="s">
        <v>217</v>
      </c>
      <c r="AK90" s="126" t="s">
        <v>217</v>
      </c>
      <c r="AM90" s="126" t="s">
        <v>217</v>
      </c>
      <c r="AN90" s="126" t="s">
        <v>217</v>
      </c>
      <c r="AO90" s="126" t="s">
        <v>217</v>
      </c>
      <c r="AQ90" s="126" t="s">
        <v>217</v>
      </c>
      <c r="AR90" s="126" t="s">
        <v>217</v>
      </c>
      <c r="AS90" s="126" t="s">
        <v>217</v>
      </c>
      <c r="AU90" s="126" t="s">
        <v>217</v>
      </c>
      <c r="AV90" s="126"/>
      <c r="AX90" s="127" t="str" cm="1">
        <f t="array" ref="AX90">_xlfn.TEXTJOIN(" ; ",TRUE,_xlfn._xlws.FILTER(L$11:AS$11,L90:AS90="Yes","LoE ERROR"))</f>
        <v>Yes ; Yes ; Yes ; Yes ; Yes ; Yes ; Yes ; Yes ; Yes ; Yes ; Yes ; Yes ; Yes ; Yes ; Yes ; Yes ; Yes ; Yes ; Yes ; Yes ; Yes</v>
      </c>
    </row>
    <row r="91" spans="1:50" ht="29" x14ac:dyDescent="0.35">
      <c r="A91" s="48">
        <f t="shared" si="5"/>
        <v>0</v>
      </c>
      <c r="C91" s="418">
        <f t="shared" si="6"/>
        <v>81</v>
      </c>
      <c r="E91" s="125" t="str">
        <v>Is there evidence that the cost model is has been suitably verified and validated, to support the cost estimate for the acquisition phase being approved?</v>
      </c>
      <c r="F91" s="123" t="str" cm="1">
        <f t="array" ref="F91">IF(COUNT(SEARCH(_xlfn._xlws.FILTER(I_PEATLookups_Project_Type_Names,I_Project_Characteristics_Spec="Yes", "LoE Error"),'Input - LOEList (Admin)'!$AI93))&gt;0,"Yes","No")</f>
        <v>No</v>
      </c>
      <c r="G91" s="123" t="str" cm="1">
        <f t="array" ref="G91">IF(COUNT(SEARCH(I_ProjParam_Case_Spec,'Input - LOEList (Admin)'!$AI93))&gt;0,"Yes","No")</f>
        <v>Yes</v>
      </c>
      <c r="I91" s="123" t="str" cm="1">
        <f t="array" ref="I91">IF(PRODUCT(IF(F91:G91="Yes",1,0)),"Yes","No")</f>
        <v>No</v>
      </c>
      <c r="K91" s="15"/>
      <c r="M91" s="455">
        <f t="shared" si="4"/>
        <v>0</v>
      </c>
      <c r="V91" s="126" t="s">
        <v>217</v>
      </c>
      <c r="X91" s="126" t="s">
        <v>217</v>
      </c>
      <c r="Y91" s="126" t="s">
        <v>217</v>
      </c>
      <c r="Z91" s="126" t="s">
        <v>217</v>
      </c>
      <c r="AA91" s="126" t="s">
        <v>217</v>
      </c>
      <c r="AB91" s="126" t="s">
        <v>217</v>
      </c>
      <c r="AC91" s="126" t="s">
        <v>217</v>
      </c>
      <c r="AD91" s="126" t="s">
        <v>217</v>
      </c>
      <c r="AE91" s="126" t="s">
        <v>217</v>
      </c>
      <c r="AF91" s="126" t="s">
        <v>217</v>
      </c>
      <c r="AG91" s="126" t="s">
        <v>217</v>
      </c>
      <c r="AH91" s="126" t="s">
        <v>217</v>
      </c>
      <c r="AI91" s="126" t="s">
        <v>217</v>
      </c>
      <c r="AJ91" s="126" t="s">
        <v>217</v>
      </c>
      <c r="AK91" s="126" t="s">
        <v>217</v>
      </c>
      <c r="AM91" s="126" t="s">
        <v>217</v>
      </c>
      <c r="AN91" s="126" t="s">
        <v>217</v>
      </c>
      <c r="AO91" s="126" t="s">
        <v>217</v>
      </c>
      <c r="AQ91" s="126" t="s">
        <v>217</v>
      </c>
      <c r="AR91" s="126" t="s">
        <v>217</v>
      </c>
      <c r="AS91" s="126" t="s">
        <v>217</v>
      </c>
      <c r="AU91" s="126" t="s">
        <v>217</v>
      </c>
      <c r="AV91" s="126"/>
      <c r="AX91" s="127" t="str" cm="1">
        <f t="array" ref="AX91">_xlfn.TEXTJOIN(" ; ",TRUE,_xlfn._xlws.FILTER(L$11:AS$11,L91:AS91="Yes","LoE ERROR"))</f>
        <v>Yes ; Yes ; Yes ; Yes ; Yes ; Yes ; Yes ; Yes ; Yes ; Yes ; Yes ; Yes ; Yes ; Yes ; Yes ; Yes ; Yes ; Yes ; Yes ; Yes ; Yes</v>
      </c>
    </row>
    <row r="92" spans="1:50" ht="29" x14ac:dyDescent="0.35">
      <c r="A92" s="48">
        <f t="shared" si="5"/>
        <v>0</v>
      </c>
      <c r="C92" s="418">
        <f t="shared" si="6"/>
        <v>82</v>
      </c>
      <c r="E92" s="125" t="str">
        <v>Is there evidence of cost benchmarking in support of the cost estimate for the acquisition phase being approved?</v>
      </c>
      <c r="F92" s="123" t="str" cm="1">
        <f t="array" ref="F92">IF(COUNT(SEARCH(_xlfn._xlws.FILTER(I_PEATLookups_Project_Type_Names,I_Project_Characteristics_Spec="Yes", "LoE Error"),'Input - LOEList (Admin)'!$AI94))&gt;0,"Yes","No")</f>
        <v>No</v>
      </c>
      <c r="G92" s="123" t="str" cm="1">
        <f t="array" ref="G92">IF(COUNT(SEARCH(I_ProjParam_Case_Spec,'Input - LOEList (Admin)'!$AI94))&gt;0,"Yes","No")</f>
        <v>Yes</v>
      </c>
      <c r="I92" s="123" t="str" cm="1">
        <f t="array" ref="I92">IF(PRODUCT(IF(F92:G92="Yes",1,0)),"Yes","No")</f>
        <v>No</v>
      </c>
      <c r="K92" s="15"/>
      <c r="M92" s="455">
        <f t="shared" si="4"/>
        <v>0</v>
      </c>
      <c r="V92" s="126" t="s">
        <v>217</v>
      </c>
      <c r="X92" s="126" t="s">
        <v>217</v>
      </c>
      <c r="Y92" s="126" t="s">
        <v>217</v>
      </c>
      <c r="Z92" s="126" t="s">
        <v>217</v>
      </c>
      <c r="AA92" s="126" t="s">
        <v>217</v>
      </c>
      <c r="AB92" s="126" t="s">
        <v>217</v>
      </c>
      <c r="AC92" s="126" t="s">
        <v>217</v>
      </c>
      <c r="AD92" s="126" t="s">
        <v>217</v>
      </c>
      <c r="AE92" s="126" t="s">
        <v>217</v>
      </c>
      <c r="AF92" s="126" t="s">
        <v>217</v>
      </c>
      <c r="AG92" s="126" t="s">
        <v>217</v>
      </c>
      <c r="AH92" s="126" t="s">
        <v>217</v>
      </c>
      <c r="AI92" s="126" t="s">
        <v>217</v>
      </c>
      <c r="AJ92" s="126" t="s">
        <v>217</v>
      </c>
      <c r="AK92" s="126" t="s">
        <v>217</v>
      </c>
      <c r="AM92" s="126" t="s">
        <v>217</v>
      </c>
      <c r="AN92" s="126" t="s">
        <v>217</v>
      </c>
      <c r="AO92" s="126" t="s">
        <v>217</v>
      </c>
      <c r="AQ92" s="126" t="s">
        <v>217</v>
      </c>
      <c r="AR92" s="126" t="s">
        <v>217</v>
      </c>
      <c r="AS92" s="126" t="s">
        <v>217</v>
      </c>
      <c r="AU92" s="126" t="s">
        <v>217</v>
      </c>
      <c r="AV92" s="126"/>
      <c r="AX92" s="127" t="str" cm="1">
        <f t="array" ref="AX92">_xlfn.TEXTJOIN(" ; ",TRUE,_xlfn._xlws.FILTER(L$11:AS$11,L92:AS92="Yes","LoE ERROR"))</f>
        <v>Yes ; Yes ; Yes ; Yes ; Yes ; Yes ; Yes ; Yes ; Yes ; Yes ; Yes ; Yes ; Yes ; Yes ; Yes ; Yes ; Yes ; Yes ; Yes ; Yes ; Yes</v>
      </c>
    </row>
    <row r="93" spans="1:50" ht="29" x14ac:dyDescent="0.35">
      <c r="A93" s="48">
        <f t="shared" si="5"/>
        <v>0</v>
      </c>
      <c r="C93" s="418">
        <f t="shared" si="6"/>
        <v>83</v>
      </c>
      <c r="E93" s="125" t="str">
        <v>Is there evidence that a suitable assessment has been made of the overall cost of the programme?</v>
      </c>
      <c r="F93" s="123" t="str" cm="1">
        <f t="array" ref="F93">IF(COUNT(SEARCH(_xlfn._xlws.FILTER(I_PEATLookups_Project_Type_Names,I_Project_Characteristics_Spec="Yes", "LoE Error"),'Input - LOEList (Admin)'!$AI95))&gt;0,"Yes","No")</f>
        <v>No</v>
      </c>
      <c r="G93" s="123" t="str" cm="1">
        <f t="array" ref="G93">IF(COUNT(SEARCH(I_ProjParam_Case_Spec,'Input - LOEList (Admin)'!$AI95))&gt;0,"Yes","No")</f>
        <v>Yes</v>
      </c>
      <c r="I93" s="123" t="str" cm="1">
        <f t="array" ref="I93">IF(PRODUCT(IF(F93:G93="Yes",1,0)),"Yes","No")</f>
        <v>No</v>
      </c>
      <c r="K93" s="15"/>
      <c r="M93" s="455">
        <f t="shared" si="4"/>
        <v>0</v>
      </c>
      <c r="V93" s="126" t="s">
        <v>217</v>
      </c>
      <c r="X93" s="126" t="s">
        <v>217</v>
      </c>
      <c r="Y93" s="126" t="s">
        <v>217</v>
      </c>
      <c r="Z93" s="126" t="s">
        <v>217</v>
      </c>
      <c r="AA93" s="126" t="s">
        <v>217</v>
      </c>
      <c r="AB93" s="126" t="s">
        <v>217</v>
      </c>
      <c r="AC93" s="126" t="s">
        <v>217</v>
      </c>
      <c r="AD93" s="126" t="s">
        <v>217</v>
      </c>
      <c r="AE93" s="126" t="s">
        <v>217</v>
      </c>
      <c r="AF93" s="126" t="s">
        <v>217</v>
      </c>
      <c r="AG93" s="126" t="s">
        <v>217</v>
      </c>
      <c r="AH93" s="126" t="s">
        <v>217</v>
      </c>
      <c r="AI93" s="126" t="s">
        <v>217</v>
      </c>
      <c r="AJ93" s="126" t="s">
        <v>217</v>
      </c>
      <c r="AK93" s="126" t="s">
        <v>217</v>
      </c>
      <c r="AM93" s="126" t="s">
        <v>217</v>
      </c>
      <c r="AN93" s="126" t="s">
        <v>217</v>
      </c>
      <c r="AO93" s="126" t="s">
        <v>217</v>
      </c>
      <c r="AQ93" s="126" t="s">
        <v>217</v>
      </c>
      <c r="AR93" s="126" t="s">
        <v>217</v>
      </c>
      <c r="AS93" s="126" t="s">
        <v>217</v>
      </c>
      <c r="AU93" s="126" t="s">
        <v>217</v>
      </c>
      <c r="AV93" s="126"/>
      <c r="AX93" s="127" t="str" cm="1">
        <f t="array" ref="AX93">_xlfn.TEXTJOIN(" ; ",TRUE,_xlfn._xlws.FILTER(L$11:AS$11,L93:AS93="Yes","LoE ERROR"))</f>
        <v>Yes ; Yes ; Yes ; Yes ; Yes ; Yes ; Yes ; Yes ; Yes ; Yes ; Yes ; Yes ; Yes ; Yes ; Yes ; Yes ; Yes ; Yes ; Yes ; Yes ; Yes</v>
      </c>
    </row>
    <row r="94" spans="1:50" ht="29" x14ac:dyDescent="0.35">
      <c r="A94" s="48">
        <f t="shared" si="5"/>
        <v>0</v>
      </c>
      <c r="C94" s="418">
        <f t="shared" si="6"/>
        <v>84</v>
      </c>
      <c r="E94" s="125" t="str">
        <v>Is there evidence that a suitable cost breakdown structure has been adopted within the WLC model?</v>
      </c>
      <c r="F94" s="123" t="str" cm="1">
        <f t="array" ref="F94">IF(COUNT(SEARCH(_xlfn._xlws.FILTER(I_PEATLookups_Project_Type_Names,I_Project_Characteristics_Spec="Yes", "LoE Error"),'Input - LOEList (Admin)'!$AI96))&gt;0,"Yes","No")</f>
        <v>No</v>
      </c>
      <c r="G94" s="123" t="str" cm="1">
        <f t="array" ref="G94">IF(COUNT(SEARCH(I_ProjParam_Case_Spec,'Input - LOEList (Admin)'!$AI96))&gt;0,"Yes","No")</f>
        <v>Yes</v>
      </c>
      <c r="I94" s="123" t="str" cm="1">
        <f t="array" ref="I94">IF(PRODUCT(IF(F94:G94="Yes",1,0)),"Yes","No")</f>
        <v>No</v>
      </c>
      <c r="K94" s="15"/>
      <c r="M94" s="455">
        <f t="shared" si="4"/>
        <v>0</v>
      </c>
      <c r="V94" s="126" t="s">
        <v>217</v>
      </c>
      <c r="X94" s="126" t="s">
        <v>217</v>
      </c>
      <c r="Y94" s="126" t="s">
        <v>217</v>
      </c>
      <c r="Z94" s="126" t="s">
        <v>217</v>
      </c>
      <c r="AA94" s="126" t="s">
        <v>217</v>
      </c>
      <c r="AB94" s="126" t="s">
        <v>217</v>
      </c>
      <c r="AC94" s="126" t="s">
        <v>217</v>
      </c>
      <c r="AD94" s="126" t="s">
        <v>217</v>
      </c>
      <c r="AE94" s="126" t="s">
        <v>217</v>
      </c>
      <c r="AF94" s="126" t="s">
        <v>217</v>
      </c>
      <c r="AG94" s="126" t="s">
        <v>217</v>
      </c>
      <c r="AH94" s="126" t="s">
        <v>217</v>
      </c>
      <c r="AI94" s="126" t="s">
        <v>217</v>
      </c>
      <c r="AJ94" s="126" t="s">
        <v>217</v>
      </c>
      <c r="AK94" s="126" t="s">
        <v>217</v>
      </c>
      <c r="AM94" s="126" t="s">
        <v>217</v>
      </c>
      <c r="AN94" s="126" t="s">
        <v>217</v>
      </c>
      <c r="AO94" s="126" t="s">
        <v>217</v>
      </c>
      <c r="AQ94" s="126" t="s">
        <v>217</v>
      </c>
      <c r="AR94" s="126" t="s">
        <v>217</v>
      </c>
      <c r="AS94" s="126" t="s">
        <v>217</v>
      </c>
      <c r="AU94" s="126" t="s">
        <v>217</v>
      </c>
      <c r="AV94" s="126"/>
      <c r="AX94" s="127" t="str" cm="1">
        <f t="array" ref="AX94">_xlfn.TEXTJOIN(" ; ",TRUE,_xlfn._xlws.FILTER(L$11:AS$11,L94:AS94="Yes","LoE ERROR"))</f>
        <v>Yes ; Yes ; Yes ; Yes ; Yes ; Yes ; Yes ; Yes ; Yes ; Yes ; Yes ; Yes ; Yes ; Yes ; Yes ; Yes ; Yes ; Yes ; Yes ; Yes ; Yes</v>
      </c>
    </row>
    <row r="95" spans="1:50" ht="29" x14ac:dyDescent="0.35">
      <c r="A95" s="48">
        <f t="shared" si="5"/>
        <v>0</v>
      </c>
      <c r="C95" s="418">
        <f t="shared" si="6"/>
        <v>85</v>
      </c>
      <c r="E95" s="125" t="str">
        <v>Is there evidence of cost data and assumptions being suitably recorded, to support the WLC model?</v>
      </c>
      <c r="F95" s="123" t="str" cm="1">
        <f t="array" ref="F95">IF(COUNT(SEARCH(_xlfn._xlws.FILTER(I_PEATLookups_Project_Type_Names,I_Project_Characteristics_Spec="Yes", "LoE Error"),'Input - LOEList (Admin)'!$AI97))&gt;0,"Yes","No")</f>
        <v>No</v>
      </c>
      <c r="G95" s="123" t="str" cm="1">
        <f t="array" ref="G95">IF(COUNT(SEARCH(I_ProjParam_Case_Spec,'Input - LOEList (Admin)'!$AI97))&gt;0,"Yes","No")</f>
        <v>Yes</v>
      </c>
      <c r="I95" s="123" t="str" cm="1">
        <f t="array" ref="I95">IF(PRODUCT(IF(F95:G95="Yes",1,0)),"Yes","No")</f>
        <v>No</v>
      </c>
      <c r="K95" s="15"/>
      <c r="M95" s="455">
        <f t="shared" si="4"/>
        <v>0</v>
      </c>
      <c r="V95" s="126" t="s">
        <v>217</v>
      </c>
      <c r="X95" s="126" t="s">
        <v>217</v>
      </c>
      <c r="Y95" s="126" t="s">
        <v>217</v>
      </c>
      <c r="Z95" s="126" t="s">
        <v>217</v>
      </c>
      <c r="AA95" s="126" t="s">
        <v>217</v>
      </c>
      <c r="AB95" s="126" t="s">
        <v>217</v>
      </c>
      <c r="AC95" s="126" t="s">
        <v>217</v>
      </c>
      <c r="AD95" s="126" t="s">
        <v>217</v>
      </c>
      <c r="AE95" s="126" t="s">
        <v>217</v>
      </c>
      <c r="AF95" s="126" t="s">
        <v>217</v>
      </c>
      <c r="AG95" s="126" t="s">
        <v>217</v>
      </c>
      <c r="AH95" s="126" t="s">
        <v>217</v>
      </c>
      <c r="AI95" s="126" t="s">
        <v>217</v>
      </c>
      <c r="AJ95" s="126" t="s">
        <v>217</v>
      </c>
      <c r="AK95" s="126" t="s">
        <v>217</v>
      </c>
      <c r="AM95" s="126" t="s">
        <v>217</v>
      </c>
      <c r="AN95" s="126" t="s">
        <v>217</v>
      </c>
      <c r="AO95" s="126" t="s">
        <v>217</v>
      </c>
      <c r="AQ95" s="126" t="s">
        <v>217</v>
      </c>
      <c r="AR95" s="126" t="s">
        <v>217</v>
      </c>
      <c r="AS95" s="126" t="s">
        <v>217</v>
      </c>
      <c r="AU95" s="126" t="s">
        <v>217</v>
      </c>
      <c r="AV95" s="126"/>
      <c r="AX95" s="127" t="str" cm="1">
        <f t="array" ref="AX95">_xlfn.TEXTJOIN(" ; ",TRUE,_xlfn._xlws.FILTER(L$11:AS$11,L95:AS95="Yes","LoE ERROR"))</f>
        <v>Yes ; Yes ; Yes ; Yes ; Yes ; Yes ; Yes ; Yes ; Yes ; Yes ; Yes ; Yes ; Yes ; Yes ; Yes ; Yes ; Yes ; Yes ; Yes ; Yes ; Yes</v>
      </c>
    </row>
    <row r="96" spans="1:50" ht="29" x14ac:dyDescent="0.35">
      <c r="A96" s="48">
        <f t="shared" si="5"/>
        <v>0</v>
      </c>
      <c r="C96" s="418">
        <f t="shared" si="6"/>
        <v>86</v>
      </c>
      <c r="E96" s="125" t="str">
        <v>Is there evidence of cost data and assumptions being suitably underpinned with source information,  including basis-of-estimate, to support the WLC model?</v>
      </c>
      <c r="F96" s="123" t="str" cm="1">
        <f t="array" ref="F96">IF(COUNT(SEARCH(_xlfn._xlws.FILTER(I_PEATLookups_Project_Type_Names,I_Project_Characteristics_Spec="Yes", "LoE Error"),'Input - LOEList (Admin)'!$AI98))&gt;0,"Yes","No")</f>
        <v>No</v>
      </c>
      <c r="G96" s="123" t="str" cm="1">
        <f t="array" ref="G96">IF(COUNT(SEARCH(I_ProjParam_Case_Spec,'Input - LOEList (Admin)'!$AI98))&gt;0,"Yes","No")</f>
        <v>Yes</v>
      </c>
      <c r="I96" s="123" t="str" cm="1">
        <f t="array" ref="I96">IF(PRODUCT(IF(F96:G96="Yes",1,0)),"Yes","No")</f>
        <v>No</v>
      </c>
      <c r="K96" s="15"/>
      <c r="M96" s="455">
        <f t="shared" si="4"/>
        <v>0</v>
      </c>
      <c r="V96" s="126" t="s">
        <v>217</v>
      </c>
      <c r="X96" s="126" t="s">
        <v>217</v>
      </c>
      <c r="Y96" s="126" t="s">
        <v>217</v>
      </c>
      <c r="Z96" s="126" t="s">
        <v>217</v>
      </c>
      <c r="AA96" s="126" t="s">
        <v>217</v>
      </c>
      <c r="AB96" s="126" t="s">
        <v>217</v>
      </c>
      <c r="AC96" s="126" t="s">
        <v>217</v>
      </c>
      <c r="AD96" s="126" t="s">
        <v>217</v>
      </c>
      <c r="AE96" s="126" t="s">
        <v>217</v>
      </c>
      <c r="AF96" s="126" t="s">
        <v>217</v>
      </c>
      <c r="AG96" s="126" t="s">
        <v>217</v>
      </c>
      <c r="AH96" s="126" t="s">
        <v>217</v>
      </c>
      <c r="AI96" s="126" t="s">
        <v>217</v>
      </c>
      <c r="AJ96" s="126" t="s">
        <v>217</v>
      </c>
      <c r="AK96" s="126" t="s">
        <v>217</v>
      </c>
      <c r="AM96" s="126" t="s">
        <v>217</v>
      </c>
      <c r="AN96" s="126" t="s">
        <v>217</v>
      </c>
      <c r="AO96" s="126" t="s">
        <v>217</v>
      </c>
      <c r="AQ96" s="126" t="s">
        <v>217</v>
      </c>
      <c r="AR96" s="126" t="s">
        <v>217</v>
      </c>
      <c r="AS96" s="126" t="s">
        <v>217</v>
      </c>
      <c r="AU96" s="126" t="s">
        <v>217</v>
      </c>
      <c r="AV96" s="126"/>
      <c r="AX96" s="127" t="str" cm="1">
        <f t="array" ref="AX96">_xlfn.TEXTJOIN(" ; ",TRUE,_xlfn._xlws.FILTER(L$11:AS$11,L96:AS96="Yes","LoE ERROR"))</f>
        <v>Yes ; Yes ; Yes ; Yes ; Yes ; Yes ; Yes ; Yes ; Yes ; Yes ; Yes ; Yes ; Yes ; Yes ; Yes ; Yes ; Yes ; Yes ; Yes ; Yes ; Yes</v>
      </c>
    </row>
    <row r="97" spans="1:50" ht="29" x14ac:dyDescent="0.35">
      <c r="A97" s="48">
        <f t="shared" si="5"/>
        <v>0</v>
      </c>
      <c r="C97" s="418">
        <f t="shared" si="6"/>
        <v>87</v>
      </c>
      <c r="E97" s="125" t="str">
        <v>Is there evidence that cost uncertainty and risk has been suitably estimated and modelled, to support the WLC model?</v>
      </c>
      <c r="F97" s="123" t="str" cm="1">
        <f t="array" ref="F97">IF(COUNT(SEARCH(_xlfn._xlws.FILTER(I_PEATLookups_Project_Type_Names,I_Project_Characteristics_Spec="Yes", "LoE Error"),'Input - LOEList (Admin)'!$AI99))&gt;0,"Yes","No")</f>
        <v>No</v>
      </c>
      <c r="G97" s="123" t="str" cm="1">
        <f t="array" ref="G97">IF(COUNT(SEARCH(I_ProjParam_Case_Spec,'Input - LOEList (Admin)'!$AI99))&gt;0,"Yes","No")</f>
        <v>Yes</v>
      </c>
      <c r="I97" s="123" t="str" cm="1">
        <f t="array" ref="I97">IF(PRODUCT(IF(F97:G97="Yes",1,0)),"Yes","No")</f>
        <v>No</v>
      </c>
      <c r="K97" s="15"/>
      <c r="M97" s="455">
        <f t="shared" si="4"/>
        <v>0</v>
      </c>
      <c r="V97" s="126" t="s">
        <v>217</v>
      </c>
      <c r="X97" s="126" t="s">
        <v>217</v>
      </c>
      <c r="Y97" s="126" t="s">
        <v>217</v>
      </c>
      <c r="Z97" s="126" t="s">
        <v>217</v>
      </c>
      <c r="AA97" s="126" t="s">
        <v>217</v>
      </c>
      <c r="AB97" s="126" t="s">
        <v>217</v>
      </c>
      <c r="AC97" s="126" t="s">
        <v>217</v>
      </c>
      <c r="AD97" s="126" t="s">
        <v>217</v>
      </c>
      <c r="AE97" s="126" t="s">
        <v>217</v>
      </c>
      <c r="AF97" s="126" t="s">
        <v>217</v>
      </c>
      <c r="AG97" s="126" t="s">
        <v>217</v>
      </c>
      <c r="AH97" s="126" t="s">
        <v>217</v>
      </c>
      <c r="AI97" s="126" t="s">
        <v>217</v>
      </c>
      <c r="AJ97" s="126" t="s">
        <v>217</v>
      </c>
      <c r="AK97" s="126" t="s">
        <v>217</v>
      </c>
      <c r="AM97" s="126" t="s">
        <v>217</v>
      </c>
      <c r="AN97" s="126" t="s">
        <v>217</v>
      </c>
      <c r="AO97" s="126" t="s">
        <v>217</v>
      </c>
      <c r="AQ97" s="126" t="s">
        <v>217</v>
      </c>
      <c r="AR97" s="126" t="s">
        <v>217</v>
      </c>
      <c r="AS97" s="126" t="s">
        <v>217</v>
      </c>
      <c r="AU97" s="126" t="s">
        <v>217</v>
      </c>
      <c r="AV97" s="126"/>
      <c r="AX97" s="127" t="str" cm="1">
        <f t="array" ref="AX97">_xlfn.TEXTJOIN(" ; ",TRUE,_xlfn._xlws.FILTER(L$11:AS$11,L97:AS97="Yes","LoE ERROR"))</f>
        <v>Yes ; Yes ; Yes ; Yes ; Yes ; Yes ; Yes ; Yes ; Yes ; Yes ; Yes ; Yes ; Yes ; Yes ; Yes ; Yes ; Yes ; Yes ; Yes ; Yes ; Yes</v>
      </c>
    </row>
    <row r="98" spans="1:50" ht="43.5" x14ac:dyDescent="0.35">
      <c r="A98" s="48">
        <f t="shared" si="5"/>
        <v>0</v>
      </c>
      <c r="C98" s="418">
        <f t="shared" si="6"/>
        <v>88</v>
      </c>
      <c r="E98" s="125" t="str">
        <v>Is there evidence that the overall estimated risk and uncertainty provision is appropriate for the project type and stage of acquisition and any adjustments justified, to support the WLC model?</v>
      </c>
      <c r="F98" s="123" t="str" cm="1">
        <f t="array" ref="F98">IF(COUNT(SEARCH(_xlfn._xlws.FILTER(I_PEATLookups_Project_Type_Names,I_Project_Characteristics_Spec="Yes", "LoE Error"),'Input - LOEList (Admin)'!$AI100))&gt;0,"Yes","No")</f>
        <v>No</v>
      </c>
      <c r="G98" s="123" t="str" cm="1">
        <f t="array" ref="G98">IF(COUNT(SEARCH(I_ProjParam_Case_Spec,'Input - LOEList (Admin)'!$AI100))&gt;0,"Yes","No")</f>
        <v>Yes</v>
      </c>
      <c r="I98" s="123" t="str" cm="1">
        <f t="array" ref="I98">IF(PRODUCT(IF(F98:G98="Yes",1,0)),"Yes","No")</f>
        <v>No</v>
      </c>
      <c r="K98" s="15"/>
      <c r="M98" s="455">
        <f t="shared" si="4"/>
        <v>0</v>
      </c>
      <c r="V98" s="126" t="s">
        <v>217</v>
      </c>
      <c r="X98" s="126" t="s">
        <v>217</v>
      </c>
      <c r="Y98" s="126" t="s">
        <v>217</v>
      </c>
      <c r="Z98" s="126" t="s">
        <v>217</v>
      </c>
      <c r="AA98" s="126" t="s">
        <v>217</v>
      </c>
      <c r="AB98" s="126" t="s">
        <v>217</v>
      </c>
      <c r="AC98" s="126" t="s">
        <v>217</v>
      </c>
      <c r="AD98" s="126" t="s">
        <v>217</v>
      </c>
      <c r="AE98" s="126" t="s">
        <v>217</v>
      </c>
      <c r="AF98" s="126" t="s">
        <v>217</v>
      </c>
      <c r="AG98" s="126" t="s">
        <v>217</v>
      </c>
      <c r="AH98" s="126" t="s">
        <v>217</v>
      </c>
      <c r="AI98" s="126" t="s">
        <v>217</v>
      </c>
      <c r="AJ98" s="126" t="s">
        <v>217</v>
      </c>
      <c r="AK98" s="126" t="s">
        <v>217</v>
      </c>
      <c r="AM98" s="126" t="s">
        <v>217</v>
      </c>
      <c r="AN98" s="126" t="s">
        <v>217</v>
      </c>
      <c r="AO98" s="126" t="s">
        <v>217</v>
      </c>
      <c r="AQ98" s="126" t="s">
        <v>217</v>
      </c>
      <c r="AR98" s="126" t="s">
        <v>217</v>
      </c>
      <c r="AS98" s="126" t="s">
        <v>217</v>
      </c>
      <c r="AU98" s="126" t="s">
        <v>217</v>
      </c>
      <c r="AV98" s="126"/>
      <c r="AX98" s="127" t="str" cm="1">
        <f t="array" ref="AX98">_xlfn.TEXTJOIN(" ; ",TRUE,_xlfn._xlws.FILTER(L$11:AS$11,L98:AS98="Yes","LoE ERROR"))</f>
        <v>Yes ; Yes ; Yes ; Yes ; Yes ; Yes ; Yes ; Yes ; Yes ; Yes ; Yes ; Yes ; Yes ; Yes ; Yes ; Yes ; Yes ; Yes ; Yes ; Yes ; Yes</v>
      </c>
    </row>
    <row r="99" spans="1:50" ht="29" x14ac:dyDescent="0.35">
      <c r="A99" s="48">
        <f t="shared" si="5"/>
        <v>0</v>
      </c>
      <c r="C99" s="418">
        <f t="shared" si="6"/>
        <v>89</v>
      </c>
      <c r="E99" s="125" t="str">
        <v>Is there evidence of appropriate accounting treatments being applied within the WLC model?</v>
      </c>
      <c r="F99" s="123" t="str" cm="1">
        <f t="array" ref="F99">IF(COUNT(SEARCH(_xlfn._xlws.FILTER(I_PEATLookups_Project_Type_Names,I_Project_Characteristics_Spec="Yes", "LoE Error"),'Input - LOEList (Admin)'!$AI101))&gt;0,"Yes","No")</f>
        <v>No</v>
      </c>
      <c r="G99" s="123" t="str" cm="1">
        <f t="array" ref="G99">IF(COUNT(SEARCH(I_ProjParam_Case_Spec,'Input - LOEList (Admin)'!$AI101))&gt;0,"Yes","No")</f>
        <v>Yes</v>
      </c>
      <c r="I99" s="123" t="str" cm="1">
        <f t="array" ref="I99">IF(PRODUCT(IF(F99:G99="Yes",1,0)),"Yes","No")</f>
        <v>No</v>
      </c>
      <c r="K99" s="15"/>
      <c r="M99" s="455">
        <f t="shared" si="4"/>
        <v>0</v>
      </c>
      <c r="V99" s="126" t="s">
        <v>217</v>
      </c>
      <c r="X99" s="126" t="s">
        <v>217</v>
      </c>
      <c r="Y99" s="126" t="s">
        <v>217</v>
      </c>
      <c r="Z99" s="126" t="s">
        <v>217</v>
      </c>
      <c r="AA99" s="126" t="s">
        <v>217</v>
      </c>
      <c r="AB99" s="126" t="s">
        <v>217</v>
      </c>
      <c r="AC99" s="126" t="s">
        <v>217</v>
      </c>
      <c r="AD99" s="126" t="s">
        <v>217</v>
      </c>
      <c r="AE99" s="126" t="s">
        <v>217</v>
      </c>
      <c r="AF99" s="126" t="s">
        <v>217</v>
      </c>
      <c r="AG99" s="126" t="s">
        <v>217</v>
      </c>
      <c r="AH99" s="126" t="s">
        <v>217</v>
      </c>
      <c r="AI99" s="126" t="s">
        <v>217</v>
      </c>
      <c r="AJ99" s="126" t="s">
        <v>217</v>
      </c>
      <c r="AK99" s="126" t="s">
        <v>217</v>
      </c>
      <c r="AM99" s="126" t="s">
        <v>217</v>
      </c>
      <c r="AN99" s="126" t="s">
        <v>217</v>
      </c>
      <c r="AO99" s="126" t="s">
        <v>217</v>
      </c>
      <c r="AQ99" s="126" t="s">
        <v>217</v>
      </c>
      <c r="AR99" s="126" t="s">
        <v>217</v>
      </c>
      <c r="AS99" s="126" t="s">
        <v>217</v>
      </c>
      <c r="AU99" s="126" t="s">
        <v>217</v>
      </c>
      <c r="AV99" s="126"/>
      <c r="AX99" s="127" t="str" cm="1">
        <f t="array" ref="AX99">_xlfn.TEXTJOIN(" ; ",TRUE,_xlfn._xlws.FILTER(L$11:AS$11,L99:AS99="Yes","LoE ERROR"))</f>
        <v>Yes ; Yes ; Yes ; Yes ; Yes ; Yes ; Yes ; Yes ; Yes ; Yes ; Yes ; Yes ; Yes ; Yes ; Yes ; Yes ; Yes ; Yes ; Yes ; Yes ; Yes</v>
      </c>
    </row>
    <row r="100" spans="1:50" x14ac:dyDescent="0.35">
      <c r="A100" s="48">
        <f t="shared" si="5"/>
        <v>0</v>
      </c>
      <c r="C100" s="418">
        <f t="shared" si="6"/>
        <v>90</v>
      </c>
      <c r="E100" s="125" t="str">
        <v>Is there evidence that the WLC model has been suitably verified and validated?</v>
      </c>
      <c r="F100" s="123" t="str" cm="1">
        <f t="array" ref="F100">IF(COUNT(SEARCH(_xlfn._xlws.FILTER(I_PEATLookups_Project_Type_Names,I_Project_Characteristics_Spec="Yes", "LoE Error"),'Input - LOEList (Admin)'!$AI102))&gt;0,"Yes","No")</f>
        <v>No</v>
      </c>
      <c r="G100" s="123" t="str" cm="1">
        <f t="array" ref="G100">IF(COUNT(SEARCH(I_ProjParam_Case_Spec,'Input - LOEList (Admin)'!$AI102))&gt;0,"Yes","No")</f>
        <v>Yes</v>
      </c>
      <c r="I100" s="123" t="str" cm="1">
        <f t="array" ref="I100">IF(PRODUCT(IF(F100:G100="Yes",1,0)),"Yes","No")</f>
        <v>No</v>
      </c>
      <c r="K100" s="15"/>
      <c r="M100" s="455">
        <f t="shared" si="4"/>
        <v>0</v>
      </c>
      <c r="V100" s="126" t="s">
        <v>217</v>
      </c>
      <c r="X100" s="126" t="s">
        <v>217</v>
      </c>
      <c r="Y100" s="126" t="s">
        <v>217</v>
      </c>
      <c r="Z100" s="126" t="s">
        <v>217</v>
      </c>
      <c r="AA100" s="126" t="s">
        <v>217</v>
      </c>
      <c r="AB100" s="126" t="s">
        <v>217</v>
      </c>
      <c r="AC100" s="126" t="s">
        <v>217</v>
      </c>
      <c r="AD100" s="126" t="s">
        <v>217</v>
      </c>
      <c r="AE100" s="126" t="s">
        <v>217</v>
      </c>
      <c r="AF100" s="126" t="s">
        <v>217</v>
      </c>
      <c r="AG100" s="126" t="s">
        <v>217</v>
      </c>
      <c r="AH100" s="126" t="s">
        <v>217</v>
      </c>
      <c r="AI100" s="126" t="s">
        <v>217</v>
      </c>
      <c r="AJ100" s="126" t="s">
        <v>217</v>
      </c>
      <c r="AK100" s="126" t="s">
        <v>217</v>
      </c>
      <c r="AM100" s="126" t="s">
        <v>217</v>
      </c>
      <c r="AN100" s="126" t="s">
        <v>217</v>
      </c>
      <c r="AO100" s="126" t="s">
        <v>217</v>
      </c>
      <c r="AQ100" s="126" t="s">
        <v>217</v>
      </c>
      <c r="AR100" s="126" t="s">
        <v>217</v>
      </c>
      <c r="AS100" s="126" t="s">
        <v>217</v>
      </c>
      <c r="AU100" s="126" t="s">
        <v>217</v>
      </c>
      <c r="AV100" s="126"/>
      <c r="AX100" s="127" t="str" cm="1">
        <f t="array" ref="AX100">_xlfn.TEXTJOIN(" ; ",TRUE,_xlfn._xlws.FILTER(L$11:AS$11,L100:AS100="Yes","LoE ERROR"))</f>
        <v>Yes ; Yes ; Yes ; Yes ; Yes ; Yes ; Yes ; Yes ; Yes ; Yes ; Yes ; Yes ; Yes ; Yes ; Yes ; Yes ; Yes ; Yes ; Yes ; Yes ; Yes</v>
      </c>
    </row>
    <row r="101" spans="1:50" x14ac:dyDescent="0.35">
      <c r="A101" s="48">
        <f t="shared" si="5"/>
        <v>0</v>
      </c>
      <c r="C101" s="418">
        <f t="shared" si="6"/>
        <v>91</v>
      </c>
      <c r="E101" s="125" t="str">
        <v>Is there evidence of the WLC estimate being benchmarked?</v>
      </c>
      <c r="F101" s="123" t="str" cm="1">
        <f t="array" ref="F101">IF(COUNT(SEARCH(_xlfn._xlws.FILTER(I_PEATLookups_Project_Type_Names,I_Project_Characteristics_Spec="Yes", "LoE Error"),'Input - LOEList (Admin)'!$AI103))&gt;0,"Yes","No")</f>
        <v>No</v>
      </c>
      <c r="G101" s="123" t="str" cm="1">
        <f t="array" ref="G101">IF(COUNT(SEARCH(I_ProjParam_Case_Spec,'Input - LOEList (Admin)'!$AI103))&gt;0,"Yes","No")</f>
        <v>Yes</v>
      </c>
      <c r="I101" s="123" t="str" cm="1">
        <f t="array" ref="I101">IF(PRODUCT(IF(F101:G101="Yes",1,0)),"Yes","No")</f>
        <v>No</v>
      </c>
      <c r="K101" s="15"/>
      <c r="M101" s="455">
        <f t="shared" si="4"/>
        <v>0</v>
      </c>
      <c r="V101" s="126" t="s">
        <v>217</v>
      </c>
      <c r="X101" s="126" t="s">
        <v>217</v>
      </c>
      <c r="Y101" s="126" t="s">
        <v>217</v>
      </c>
      <c r="Z101" s="126" t="s">
        <v>217</v>
      </c>
      <c r="AA101" s="126" t="s">
        <v>217</v>
      </c>
      <c r="AB101" s="126" t="s">
        <v>217</v>
      </c>
      <c r="AC101" s="126" t="s">
        <v>217</v>
      </c>
      <c r="AD101" s="126" t="s">
        <v>217</v>
      </c>
      <c r="AE101" s="126" t="s">
        <v>217</v>
      </c>
      <c r="AF101" s="126" t="s">
        <v>217</v>
      </c>
      <c r="AG101" s="126" t="s">
        <v>217</v>
      </c>
      <c r="AH101" s="126" t="s">
        <v>217</v>
      </c>
      <c r="AI101" s="126" t="s">
        <v>217</v>
      </c>
      <c r="AJ101" s="126" t="s">
        <v>217</v>
      </c>
      <c r="AK101" s="126" t="s">
        <v>217</v>
      </c>
      <c r="AM101" s="126" t="s">
        <v>217</v>
      </c>
      <c r="AN101" s="126" t="s">
        <v>217</v>
      </c>
      <c r="AO101" s="126" t="s">
        <v>217</v>
      </c>
      <c r="AQ101" s="126" t="s">
        <v>217</v>
      </c>
      <c r="AR101" s="126" t="s">
        <v>217</v>
      </c>
      <c r="AS101" s="126" t="s">
        <v>217</v>
      </c>
      <c r="AU101" s="126" t="s">
        <v>217</v>
      </c>
      <c r="AV101" s="126"/>
      <c r="AX101" s="127" t="str" cm="1">
        <f t="array" ref="AX101">_xlfn.TEXTJOIN(" ; ",TRUE,_xlfn._xlws.FILTER(L$11:AS$11,L101:AS101="Yes","LoE ERROR"))</f>
        <v>Yes ; Yes ; Yes ; Yes ; Yes ; Yes ; Yes ; Yes ; Yes ; Yes ; Yes ; Yes ; Yes ; Yes ; Yes ; Yes ; Yes ; Yes ; Yes ; Yes ; Yes</v>
      </c>
    </row>
    <row r="102" spans="1:50" ht="29" x14ac:dyDescent="0.35">
      <c r="A102" s="48">
        <f t="shared" si="5"/>
        <v>0</v>
      </c>
      <c r="C102" s="418">
        <f t="shared" si="6"/>
        <v>92</v>
      </c>
      <c r="E102" s="125" t="str">
        <v>Is there evidence that all potential/planned sources of funding have been identified to make programme delivery affordable? programme delivery have been identified?</v>
      </c>
      <c r="F102" s="123" t="str" cm="1">
        <f t="array" ref="F102">IF(COUNT(SEARCH(_xlfn._xlws.FILTER(I_PEATLookups_Project_Type_Names,I_Project_Characteristics_Spec="Yes", "LoE Error"),'Input - LOEList (Admin)'!$AI104))&gt;0,"Yes","No")</f>
        <v>No</v>
      </c>
      <c r="G102" s="123" t="str" cm="1">
        <f t="array" ref="G102">IF(COUNT(SEARCH(I_ProjParam_Case_Spec,'Input - LOEList (Admin)'!$AI104))&gt;0,"Yes","No")</f>
        <v>Yes</v>
      </c>
      <c r="I102" s="123" t="str" cm="1">
        <f t="array" ref="I102">IF(PRODUCT(IF(F102:G102="Yes",1,0)),"Yes","No")</f>
        <v>No</v>
      </c>
      <c r="K102" s="15"/>
      <c r="M102" s="455">
        <f t="shared" si="4"/>
        <v>0</v>
      </c>
      <c r="V102" s="126" t="s">
        <v>217</v>
      </c>
      <c r="X102" s="126" t="s">
        <v>217</v>
      </c>
      <c r="Y102" s="126" t="s">
        <v>217</v>
      </c>
      <c r="Z102" s="126" t="s">
        <v>217</v>
      </c>
      <c r="AA102" s="126" t="s">
        <v>217</v>
      </c>
      <c r="AB102" s="126" t="s">
        <v>217</v>
      </c>
      <c r="AC102" s="126" t="s">
        <v>217</v>
      </c>
      <c r="AD102" s="126" t="s">
        <v>217</v>
      </c>
      <c r="AE102" s="126" t="s">
        <v>217</v>
      </c>
      <c r="AF102" s="126" t="s">
        <v>217</v>
      </c>
      <c r="AG102" s="126" t="s">
        <v>217</v>
      </c>
      <c r="AH102" s="126" t="s">
        <v>217</v>
      </c>
      <c r="AI102" s="126" t="s">
        <v>217</v>
      </c>
      <c r="AJ102" s="126" t="s">
        <v>217</v>
      </c>
      <c r="AK102" s="126" t="s">
        <v>217</v>
      </c>
      <c r="AM102" s="126" t="s">
        <v>217</v>
      </c>
      <c r="AN102" s="126" t="s">
        <v>217</v>
      </c>
      <c r="AO102" s="126" t="s">
        <v>217</v>
      </c>
      <c r="AQ102" s="126" t="s">
        <v>217</v>
      </c>
      <c r="AR102" s="126" t="s">
        <v>217</v>
      </c>
      <c r="AS102" s="126" t="s">
        <v>217</v>
      </c>
      <c r="AU102" s="126" t="s">
        <v>217</v>
      </c>
      <c r="AV102" s="126"/>
      <c r="AX102" s="127" t="str" cm="1">
        <f t="array" ref="AX102">_xlfn.TEXTJOIN(" ; ",TRUE,_xlfn._xlws.FILTER(L$11:AS$11,L102:AS102="Yes","LoE ERROR"))</f>
        <v>Yes ; Yes ; Yes ; Yes ; Yes ; Yes ; Yes ; Yes ; Yes ; Yes ; Yes ; Yes ; Yes ; Yes ; Yes ; Yes ; Yes ; Yes ; Yes ; Yes ; Yes</v>
      </c>
    </row>
    <row r="103" spans="1:50" ht="29" x14ac:dyDescent="0.35">
      <c r="A103" s="48">
        <f t="shared" si="5"/>
        <v>0</v>
      </c>
      <c r="C103" s="418">
        <f t="shared" si="6"/>
        <v>93</v>
      </c>
      <c r="E103" s="125" t="str">
        <v>Is there evidence that a suitable affordability assessment has been made and appropriately referenced?</v>
      </c>
      <c r="F103" s="123" t="str" cm="1">
        <f t="array" ref="F103">IF(COUNT(SEARCH(_xlfn._xlws.FILTER(I_PEATLookups_Project_Type_Names,I_Project_Characteristics_Spec="Yes", "LoE Error"),'Input - LOEList (Admin)'!$AI105))&gt;0,"Yes","No")</f>
        <v>No</v>
      </c>
      <c r="G103" s="123" t="str" cm="1">
        <f t="array" ref="G103">IF(COUNT(SEARCH(I_ProjParam_Case_Spec,'Input - LOEList (Admin)'!$AI105))&gt;0,"Yes","No")</f>
        <v>Yes</v>
      </c>
      <c r="I103" s="123" t="str" cm="1">
        <f t="array" ref="I103">IF(PRODUCT(IF(F103:G103="Yes",1,0)),"Yes","No")</f>
        <v>No</v>
      </c>
      <c r="K103" s="15"/>
      <c r="M103" s="455">
        <f t="shared" si="4"/>
        <v>0</v>
      </c>
      <c r="V103" s="126" t="s">
        <v>217</v>
      </c>
      <c r="X103" s="126" t="s">
        <v>217</v>
      </c>
      <c r="Y103" s="126" t="s">
        <v>217</v>
      </c>
      <c r="Z103" s="126" t="s">
        <v>217</v>
      </c>
      <c r="AA103" s="126" t="s">
        <v>217</v>
      </c>
      <c r="AB103" s="126" t="s">
        <v>217</v>
      </c>
      <c r="AC103" s="126" t="s">
        <v>217</v>
      </c>
      <c r="AD103" s="126" t="s">
        <v>217</v>
      </c>
      <c r="AE103" s="126" t="s">
        <v>217</v>
      </c>
      <c r="AF103" s="126" t="s">
        <v>217</v>
      </c>
      <c r="AG103" s="126" t="s">
        <v>217</v>
      </c>
      <c r="AH103" s="126" t="s">
        <v>217</v>
      </c>
      <c r="AI103" s="126" t="s">
        <v>217</v>
      </c>
      <c r="AJ103" s="126" t="s">
        <v>217</v>
      </c>
      <c r="AK103" s="126" t="s">
        <v>217</v>
      </c>
      <c r="AM103" s="126" t="s">
        <v>217</v>
      </c>
      <c r="AN103" s="126" t="s">
        <v>217</v>
      </c>
      <c r="AO103" s="126" t="s">
        <v>217</v>
      </c>
      <c r="AQ103" s="126" t="s">
        <v>217</v>
      </c>
      <c r="AR103" s="126" t="s">
        <v>217</v>
      </c>
      <c r="AS103" s="126" t="s">
        <v>217</v>
      </c>
      <c r="AU103" s="126" t="s">
        <v>217</v>
      </c>
      <c r="AV103" s="126"/>
      <c r="AX103" s="127" t="str" cm="1">
        <f t="array" ref="AX103">_xlfn.TEXTJOIN(" ; ",TRUE,_xlfn._xlws.FILTER(L$11:AS$11,L103:AS103="Yes","LoE ERROR"))</f>
        <v>Yes ; Yes ; Yes ; Yes ; Yes ; Yes ; Yes ; Yes ; Yes ; Yes ; Yes ; Yes ; Yes ; Yes ; Yes ; Yes ; Yes ; Yes ; Yes ; Yes ; Yes</v>
      </c>
    </row>
    <row r="104" spans="1:50" ht="29" x14ac:dyDescent="0.35">
      <c r="A104" s="48">
        <f t="shared" si="5"/>
        <v>0</v>
      </c>
      <c r="C104" s="418">
        <f t="shared" si="6"/>
        <v>94</v>
      </c>
      <c r="E104" s="125" t="str">
        <v>For next  phase is there evidence that the identified funding provision lines are correct and using the correct ABC reference year?</v>
      </c>
      <c r="F104" s="123" t="str" cm="1">
        <f t="array" ref="F104">IF(COUNT(SEARCH(_xlfn._xlws.FILTER(I_PEATLookups_Project_Type_Names,I_Project_Characteristics_Spec="Yes", "LoE Error"),'Input - LOEList (Admin)'!$AI106))&gt;0,"Yes","No")</f>
        <v>No</v>
      </c>
      <c r="G104" s="123" t="str" cm="1">
        <f t="array" ref="G104">IF(COUNT(SEARCH(I_ProjParam_Case_Spec,'Input - LOEList (Admin)'!$AI106))&gt;0,"Yes","No")</f>
        <v>Yes</v>
      </c>
      <c r="I104" s="123" t="str" cm="1">
        <f t="array" ref="I104">IF(PRODUCT(IF(F104:G104="Yes",1,0)),"Yes","No")</f>
        <v>No</v>
      </c>
      <c r="K104" s="15"/>
      <c r="M104" s="455">
        <f t="shared" si="4"/>
        <v>0</v>
      </c>
      <c r="V104" s="126" t="s">
        <v>217</v>
      </c>
      <c r="X104" s="126" t="s">
        <v>217</v>
      </c>
      <c r="Y104" s="126" t="s">
        <v>217</v>
      </c>
      <c r="Z104" s="126" t="s">
        <v>217</v>
      </c>
      <c r="AA104" s="126" t="s">
        <v>217</v>
      </c>
      <c r="AB104" s="126" t="s">
        <v>217</v>
      </c>
      <c r="AC104" s="126" t="s">
        <v>217</v>
      </c>
      <c r="AD104" s="126" t="s">
        <v>217</v>
      </c>
      <c r="AE104" s="126" t="s">
        <v>217</v>
      </c>
      <c r="AF104" s="126" t="s">
        <v>217</v>
      </c>
      <c r="AG104" s="126" t="s">
        <v>217</v>
      </c>
      <c r="AH104" s="126" t="s">
        <v>217</v>
      </c>
      <c r="AI104" s="126" t="s">
        <v>217</v>
      </c>
      <c r="AJ104" s="126" t="s">
        <v>217</v>
      </c>
      <c r="AK104" s="126" t="s">
        <v>217</v>
      </c>
      <c r="AM104" s="126" t="s">
        <v>217</v>
      </c>
      <c r="AN104" s="126" t="s">
        <v>217</v>
      </c>
      <c r="AO104" s="126" t="s">
        <v>217</v>
      </c>
      <c r="AQ104" s="126" t="s">
        <v>217</v>
      </c>
      <c r="AR104" s="126" t="s">
        <v>217</v>
      </c>
      <c r="AS104" s="126" t="s">
        <v>217</v>
      </c>
      <c r="AU104" s="126" t="s">
        <v>217</v>
      </c>
      <c r="AV104" s="126"/>
      <c r="AX104" s="127" t="str" cm="1">
        <f t="array" ref="AX104">_xlfn.TEXTJOIN(" ; ",TRUE,_xlfn._xlws.FILTER(L$11:AS$11,L104:AS104="Yes","LoE ERROR"))</f>
        <v>Yes ; Yes ; Yes ; Yes ; Yes ; Yes ; Yes ; Yes ; Yes ; Yes ; Yes ; Yes ; Yes ; Yes ; Yes ; Yes ; Yes ; Yes ; Yes ; Yes ; Yes</v>
      </c>
    </row>
    <row r="105" spans="1:50" ht="29" x14ac:dyDescent="0.35">
      <c r="A105" s="48">
        <f t="shared" si="5"/>
        <v>0</v>
      </c>
      <c r="C105" s="418">
        <f t="shared" si="6"/>
        <v>95</v>
      </c>
      <c r="E105" s="125" t="str">
        <v>For  next phase is  there evidence that the forecast funding requirement is affordable, in both total and profile?</v>
      </c>
      <c r="F105" s="123" t="str" cm="1">
        <f t="array" ref="F105">IF(COUNT(SEARCH(_xlfn._xlws.FILTER(I_PEATLookups_Project_Type_Names,I_Project_Characteristics_Spec="Yes", "LoE Error"),'Input - LOEList (Admin)'!$AI107))&gt;0,"Yes","No")</f>
        <v>No</v>
      </c>
      <c r="G105" s="123" t="str" cm="1">
        <f t="array" ref="G105">IF(COUNT(SEARCH(I_ProjParam_Case_Spec,'Input - LOEList (Admin)'!$AI107))&gt;0,"Yes","No")</f>
        <v>Yes</v>
      </c>
      <c r="I105" s="123" t="str" cm="1">
        <f t="array" ref="I105">IF(PRODUCT(IF(F105:G105="Yes",1,0)),"Yes","No")</f>
        <v>No</v>
      </c>
      <c r="K105" s="15"/>
      <c r="M105" s="455">
        <f t="shared" si="4"/>
        <v>0</v>
      </c>
      <c r="V105" s="126" t="s">
        <v>217</v>
      </c>
      <c r="X105" s="126" t="s">
        <v>217</v>
      </c>
      <c r="Y105" s="126" t="s">
        <v>217</v>
      </c>
      <c r="Z105" s="126" t="s">
        <v>217</v>
      </c>
      <c r="AA105" s="126" t="s">
        <v>217</v>
      </c>
      <c r="AB105" s="126" t="s">
        <v>217</v>
      </c>
      <c r="AC105" s="126" t="s">
        <v>217</v>
      </c>
      <c r="AD105" s="126" t="s">
        <v>217</v>
      </c>
      <c r="AE105" s="126" t="s">
        <v>217</v>
      </c>
      <c r="AF105" s="126" t="s">
        <v>217</v>
      </c>
      <c r="AG105" s="126" t="s">
        <v>217</v>
      </c>
      <c r="AH105" s="126" t="s">
        <v>217</v>
      </c>
      <c r="AI105" s="126" t="s">
        <v>217</v>
      </c>
      <c r="AJ105" s="126" t="s">
        <v>217</v>
      </c>
      <c r="AK105" s="126" t="s">
        <v>217</v>
      </c>
      <c r="AM105" s="126" t="s">
        <v>217</v>
      </c>
      <c r="AN105" s="126" t="s">
        <v>217</v>
      </c>
      <c r="AO105" s="126" t="s">
        <v>217</v>
      </c>
      <c r="AQ105" s="126" t="s">
        <v>217</v>
      </c>
      <c r="AR105" s="126" t="s">
        <v>217</v>
      </c>
      <c r="AS105" s="126" t="s">
        <v>217</v>
      </c>
      <c r="AU105" s="126" t="s">
        <v>217</v>
      </c>
      <c r="AV105" s="126"/>
      <c r="AX105" s="127" t="str" cm="1">
        <f t="array" ref="AX105">_xlfn.TEXTJOIN(" ; ",TRUE,_xlfn._xlws.FILTER(L$11:AS$11,L105:AS105="Yes","LoE ERROR"))</f>
        <v>Yes ; Yes ; Yes ; Yes ; Yes ; Yes ; Yes ; Yes ; Yes ; Yes ; Yes ; Yes ; Yes ; Yes ; Yes ; Yes ; Yes ; Yes ; Yes ; Yes ; Yes</v>
      </c>
    </row>
    <row r="106" spans="1:50" ht="43.5" x14ac:dyDescent="0.35">
      <c r="A106" s="48">
        <f t="shared" si="5"/>
        <v>0</v>
      </c>
      <c r="C106" s="418">
        <f t="shared" si="6"/>
        <v>96</v>
      </c>
      <c r="E106" s="125" t="str">
        <v>For  next phase  for any funding shortfalls (total and/or profile) is there evidence for how these shortfalls will be addressed and the impact that this may have of TLB/Department plans?</v>
      </c>
      <c r="F106" s="123" t="str" cm="1">
        <f t="array" ref="F106">IF(COUNT(SEARCH(_xlfn._xlws.FILTER(I_PEATLookups_Project_Type_Names,I_Project_Characteristics_Spec="Yes", "LoE Error"),'Input - LOEList (Admin)'!$AI108))&gt;0,"Yes","No")</f>
        <v>No</v>
      </c>
      <c r="G106" s="123" t="str" cm="1">
        <f t="array" ref="G106">IF(COUNT(SEARCH(I_ProjParam_Case_Spec,'Input - LOEList (Admin)'!$AI108))&gt;0,"Yes","No")</f>
        <v>Yes</v>
      </c>
      <c r="I106" s="123" t="str" cm="1">
        <f t="array" ref="I106">IF(PRODUCT(IF(F106:G106="Yes",1,0)),"Yes","No")</f>
        <v>No</v>
      </c>
      <c r="K106" s="15"/>
      <c r="M106" s="455">
        <f t="shared" si="4"/>
        <v>0</v>
      </c>
      <c r="V106" s="126" t="s">
        <v>217</v>
      </c>
      <c r="X106" s="126" t="s">
        <v>217</v>
      </c>
      <c r="Y106" s="126" t="s">
        <v>217</v>
      </c>
      <c r="Z106" s="126" t="s">
        <v>217</v>
      </c>
      <c r="AA106" s="126" t="s">
        <v>217</v>
      </c>
      <c r="AB106" s="126" t="s">
        <v>217</v>
      </c>
      <c r="AC106" s="126" t="s">
        <v>217</v>
      </c>
      <c r="AD106" s="126" t="s">
        <v>217</v>
      </c>
      <c r="AE106" s="126" t="s">
        <v>217</v>
      </c>
      <c r="AF106" s="126" t="s">
        <v>217</v>
      </c>
      <c r="AG106" s="126" t="s">
        <v>217</v>
      </c>
      <c r="AH106" s="126" t="s">
        <v>217</v>
      </c>
      <c r="AI106" s="126" t="s">
        <v>217</v>
      </c>
      <c r="AJ106" s="126" t="s">
        <v>217</v>
      </c>
      <c r="AK106" s="126" t="s">
        <v>217</v>
      </c>
      <c r="AM106" s="126" t="s">
        <v>217</v>
      </c>
      <c r="AN106" s="126" t="s">
        <v>217</v>
      </c>
      <c r="AO106" s="126" t="s">
        <v>217</v>
      </c>
      <c r="AQ106" s="126" t="s">
        <v>217</v>
      </c>
      <c r="AR106" s="126" t="s">
        <v>217</v>
      </c>
      <c r="AS106" s="126" t="s">
        <v>217</v>
      </c>
      <c r="AU106" s="126" t="s">
        <v>217</v>
      </c>
      <c r="AV106" s="126"/>
      <c r="AX106" s="127" t="str" cm="1">
        <f t="array" ref="AX106">_xlfn.TEXTJOIN(" ; ",TRUE,_xlfn._xlws.FILTER(L$11:AS$11,L106:AS106="Yes","LoE ERROR"))</f>
        <v>Yes ; Yes ; Yes ; Yes ; Yes ; Yes ; Yes ; Yes ; Yes ; Yes ; Yes ; Yes ; Yes ; Yes ; Yes ; Yes ; Yes ; Yes ; Yes ; Yes ; Yes</v>
      </c>
    </row>
    <row r="107" spans="1:50" ht="29" x14ac:dyDescent="0.35">
      <c r="A107" s="48">
        <f t="shared" si="5"/>
        <v>0</v>
      </c>
      <c r="C107" s="418">
        <f t="shared" si="6"/>
        <v>97</v>
      </c>
      <c r="E107" s="125" t="str">
        <v>For WLC is there evidence that the identified funding provision lines are correct and using the correct ABC reference year?</v>
      </c>
      <c r="F107" s="123" t="str" cm="1">
        <f t="array" ref="F107">IF(COUNT(SEARCH(_xlfn._xlws.FILTER(I_PEATLookups_Project_Type_Names,I_Project_Characteristics_Spec="Yes", "LoE Error"),'Input - LOEList (Admin)'!$AI109))&gt;0,"Yes","No")</f>
        <v>No</v>
      </c>
      <c r="G107" s="123" t="str" cm="1">
        <f t="array" ref="G107">IF(COUNT(SEARCH(I_ProjParam_Case_Spec,'Input - LOEList (Admin)'!$AI109))&gt;0,"Yes","No")</f>
        <v>Yes</v>
      </c>
      <c r="I107" s="123" t="str" cm="1">
        <f t="array" ref="I107">IF(PRODUCT(IF(F107:G107="Yes",1,0)),"Yes","No")</f>
        <v>No</v>
      </c>
      <c r="K107" s="15"/>
      <c r="M107" s="455">
        <f t="shared" ref="M107:M138" si="7">IF(ISERROR(I107),1,0)</f>
        <v>0</v>
      </c>
      <c r="V107" s="126" t="s">
        <v>217</v>
      </c>
      <c r="X107" s="126" t="s">
        <v>217</v>
      </c>
      <c r="Y107" s="126" t="s">
        <v>217</v>
      </c>
      <c r="Z107" s="126" t="s">
        <v>217</v>
      </c>
      <c r="AA107" s="126" t="s">
        <v>217</v>
      </c>
      <c r="AB107" s="126" t="s">
        <v>217</v>
      </c>
      <c r="AC107" s="126" t="s">
        <v>217</v>
      </c>
      <c r="AD107" s="126" t="s">
        <v>217</v>
      </c>
      <c r="AE107" s="126" t="s">
        <v>217</v>
      </c>
      <c r="AF107" s="126" t="s">
        <v>217</v>
      </c>
      <c r="AG107" s="126" t="s">
        <v>217</v>
      </c>
      <c r="AH107" s="126" t="s">
        <v>217</v>
      </c>
      <c r="AI107" s="126" t="s">
        <v>217</v>
      </c>
      <c r="AJ107" s="126" t="s">
        <v>217</v>
      </c>
      <c r="AK107" s="126" t="s">
        <v>217</v>
      </c>
      <c r="AM107" s="126" t="s">
        <v>217</v>
      </c>
      <c r="AN107" s="126" t="s">
        <v>217</v>
      </c>
      <c r="AO107" s="126" t="s">
        <v>217</v>
      </c>
      <c r="AQ107" s="126" t="s">
        <v>217</v>
      </c>
      <c r="AR107" s="126" t="s">
        <v>217</v>
      </c>
      <c r="AS107" s="126" t="s">
        <v>217</v>
      </c>
      <c r="AU107" s="126" t="s">
        <v>217</v>
      </c>
      <c r="AV107" s="126"/>
      <c r="AX107" s="127" t="str" cm="1">
        <f t="array" ref="AX107">_xlfn.TEXTJOIN(" ; ",TRUE,_xlfn._xlws.FILTER(L$11:AS$11,L107:AS107="Yes","LoE ERROR"))</f>
        <v>Yes ; Yes ; Yes ; Yes ; Yes ; Yes ; Yes ; Yes ; Yes ; Yes ; Yes ; Yes ; Yes ; Yes ; Yes ; Yes ; Yes ; Yes ; Yes ; Yes ; Yes</v>
      </c>
    </row>
    <row r="108" spans="1:50" x14ac:dyDescent="0.35">
      <c r="A108" s="48">
        <f t="shared" si="5"/>
        <v>0</v>
      </c>
      <c r="C108" s="418">
        <f t="shared" si="6"/>
        <v>98</v>
      </c>
      <c r="E108" s="125" t="str">
        <v xml:space="preserve">For WLC is there evidence that the forecast funding requirement is affordable? </v>
      </c>
      <c r="F108" s="123" t="str" cm="1">
        <f t="array" ref="F108">IF(COUNT(SEARCH(_xlfn._xlws.FILTER(I_PEATLookups_Project_Type_Names,I_Project_Characteristics_Spec="Yes", "LoE Error"),'Input - LOEList (Admin)'!$AI110))&gt;0,"Yes","No")</f>
        <v>No</v>
      </c>
      <c r="G108" s="123" t="str" cm="1">
        <f t="array" ref="G108">IF(COUNT(SEARCH(I_ProjParam_Case_Spec,'Input - LOEList (Admin)'!$AI110))&gt;0,"Yes","No")</f>
        <v>Yes</v>
      </c>
      <c r="I108" s="123" t="str" cm="1">
        <f t="array" ref="I108">IF(PRODUCT(IF(F108:G108="Yes",1,0)),"Yes","No")</f>
        <v>No</v>
      </c>
      <c r="K108" s="15"/>
      <c r="M108" s="455">
        <f t="shared" si="7"/>
        <v>0</v>
      </c>
      <c r="V108" s="126" t="s">
        <v>217</v>
      </c>
      <c r="X108" s="126" t="s">
        <v>217</v>
      </c>
      <c r="Y108" s="126" t="s">
        <v>217</v>
      </c>
      <c r="Z108" s="126" t="s">
        <v>217</v>
      </c>
      <c r="AA108" s="126" t="s">
        <v>217</v>
      </c>
      <c r="AB108" s="126" t="s">
        <v>217</v>
      </c>
      <c r="AC108" s="126" t="s">
        <v>217</v>
      </c>
      <c r="AD108" s="126" t="s">
        <v>217</v>
      </c>
      <c r="AE108" s="126" t="s">
        <v>217</v>
      </c>
      <c r="AF108" s="126" t="s">
        <v>217</v>
      </c>
      <c r="AG108" s="126" t="s">
        <v>217</v>
      </c>
      <c r="AH108" s="126" t="s">
        <v>217</v>
      </c>
      <c r="AI108" s="126" t="s">
        <v>217</v>
      </c>
      <c r="AJ108" s="126" t="s">
        <v>217</v>
      </c>
      <c r="AK108" s="126" t="s">
        <v>217</v>
      </c>
      <c r="AM108" s="126" t="s">
        <v>217</v>
      </c>
      <c r="AN108" s="126" t="s">
        <v>217</v>
      </c>
      <c r="AO108" s="126" t="s">
        <v>217</v>
      </c>
      <c r="AQ108" s="126" t="s">
        <v>217</v>
      </c>
      <c r="AR108" s="126" t="s">
        <v>217</v>
      </c>
      <c r="AS108" s="126" t="s">
        <v>217</v>
      </c>
      <c r="AU108" s="126" t="s">
        <v>217</v>
      </c>
      <c r="AV108" s="126"/>
      <c r="AX108" s="127" t="str" cm="1">
        <f t="array" ref="AX108">_xlfn.TEXTJOIN(" ; ",TRUE,_xlfn._xlws.FILTER(L$11:AS$11,L108:AS108="Yes","LoE ERROR"))</f>
        <v>Yes ; Yes ; Yes ; Yes ; Yes ; Yes ; Yes ; Yes ; Yes ; Yes ; Yes ; Yes ; Yes ; Yes ; Yes ; Yes ; Yes ; Yes ; Yes ; Yes ; Yes</v>
      </c>
    </row>
    <row r="109" spans="1:50" ht="43.5" x14ac:dyDescent="0.35">
      <c r="A109" s="48">
        <f t="shared" si="5"/>
        <v>0</v>
      </c>
      <c r="C109" s="418">
        <f t="shared" si="6"/>
        <v>99</v>
      </c>
      <c r="E109" s="125" t="str">
        <v>For WLC for any funding shortfalls (total and/or profile) is there evidence for how these shortfalls will be addressed and the impact that this may have of TLB/Department plans?</v>
      </c>
      <c r="F109" s="123" t="str" cm="1">
        <f t="array" ref="F109">IF(COUNT(SEARCH(_xlfn._xlws.FILTER(I_PEATLookups_Project_Type_Names,I_Project_Characteristics_Spec="Yes", "LoE Error"),'Input - LOEList (Admin)'!$AI111))&gt;0,"Yes","No")</f>
        <v>No</v>
      </c>
      <c r="G109" s="123" t="str" cm="1">
        <f t="array" ref="G109">IF(COUNT(SEARCH(I_ProjParam_Case_Spec,'Input - LOEList (Admin)'!$AI111))&gt;0,"Yes","No")</f>
        <v>Yes</v>
      </c>
      <c r="I109" s="123" t="str" cm="1">
        <f t="array" ref="I109">IF(PRODUCT(IF(F109:G109="Yes",1,0)),"Yes","No")</f>
        <v>No</v>
      </c>
      <c r="K109" s="15"/>
      <c r="M109" s="455">
        <f t="shared" si="7"/>
        <v>0</v>
      </c>
      <c r="V109" s="126" t="s">
        <v>217</v>
      </c>
      <c r="X109" s="126" t="s">
        <v>217</v>
      </c>
      <c r="Y109" s="126" t="s">
        <v>217</v>
      </c>
      <c r="Z109" s="126" t="s">
        <v>217</v>
      </c>
      <c r="AA109" s="126" t="s">
        <v>217</v>
      </c>
      <c r="AB109" s="126" t="s">
        <v>217</v>
      </c>
      <c r="AC109" s="126" t="s">
        <v>217</v>
      </c>
      <c r="AD109" s="126" t="s">
        <v>217</v>
      </c>
      <c r="AE109" s="126" t="s">
        <v>217</v>
      </c>
      <c r="AF109" s="126" t="s">
        <v>217</v>
      </c>
      <c r="AG109" s="126" t="s">
        <v>217</v>
      </c>
      <c r="AH109" s="126" t="s">
        <v>217</v>
      </c>
      <c r="AI109" s="126" t="s">
        <v>217</v>
      </c>
      <c r="AJ109" s="126" t="s">
        <v>217</v>
      </c>
      <c r="AK109" s="126" t="s">
        <v>217</v>
      </c>
      <c r="AM109" s="126" t="s">
        <v>217</v>
      </c>
      <c r="AN109" s="126" t="s">
        <v>217</v>
      </c>
      <c r="AO109" s="126" t="s">
        <v>217</v>
      </c>
      <c r="AQ109" s="126" t="s">
        <v>217</v>
      </c>
      <c r="AR109" s="126" t="s">
        <v>217</v>
      </c>
      <c r="AS109" s="126" t="s">
        <v>217</v>
      </c>
      <c r="AU109" s="126" t="s">
        <v>217</v>
      </c>
      <c r="AV109" s="126"/>
      <c r="AX109" s="127" t="str" cm="1">
        <f t="array" ref="AX109">_xlfn.TEXTJOIN(" ; ",TRUE,_xlfn._xlws.FILTER(L$11:AS$11,L109:AS109="Yes","LoE ERROR"))</f>
        <v>Yes ; Yes ; Yes ; Yes ; Yes ; Yes ; Yes ; Yes ; Yes ; Yes ; Yes ; Yes ; Yes ; Yes ; Yes ; Yes ; Yes ; Yes ; Yes ; Yes ; Yes</v>
      </c>
    </row>
    <row r="110" spans="1:50" ht="29" x14ac:dyDescent="0.35">
      <c r="A110" s="48">
        <f t="shared" si="5"/>
        <v>0</v>
      </c>
      <c r="C110" s="418">
        <f t="shared" si="6"/>
        <v>100</v>
      </c>
      <c r="E110" s="125" t="str">
        <v>Is there evidence of the Project/Programme/Portfolio boundary(ies) being appropriately defined?</v>
      </c>
      <c r="F110" s="123" t="str" cm="1">
        <f t="array" ref="F110">IF(COUNT(SEARCH(_xlfn._xlws.FILTER(I_PEATLookups_Project_Type_Names,I_Project_Characteristics_Spec="Yes", "LoE Error"),'Input - LOEList (Admin)'!$AI112))&gt;0,"Yes","No")</f>
        <v>No</v>
      </c>
      <c r="G110" s="123" t="str" cm="1">
        <f t="array" ref="G110">IF(COUNT(SEARCH(I_ProjParam_Case_Spec,'Input - LOEList (Admin)'!$AI112))&gt;0,"Yes","No")</f>
        <v>Yes</v>
      </c>
      <c r="I110" s="123" t="str" cm="1">
        <f t="array" ref="I110">IF(PRODUCT(IF(F110:G110="Yes",1,0)),"Yes","No")</f>
        <v>No</v>
      </c>
      <c r="K110" s="15"/>
      <c r="M110" s="455">
        <f t="shared" si="7"/>
        <v>0</v>
      </c>
      <c r="V110" s="126" t="s">
        <v>217</v>
      </c>
      <c r="X110" s="126" t="s">
        <v>217</v>
      </c>
      <c r="Y110" s="126" t="s">
        <v>217</v>
      </c>
      <c r="Z110" s="126" t="s">
        <v>217</v>
      </c>
      <c r="AA110" s="126" t="s">
        <v>217</v>
      </c>
      <c r="AB110" s="126" t="s">
        <v>217</v>
      </c>
      <c r="AC110" s="126" t="s">
        <v>217</v>
      </c>
      <c r="AD110" s="126" t="s">
        <v>217</v>
      </c>
      <c r="AE110" s="126" t="s">
        <v>217</v>
      </c>
      <c r="AF110" s="126" t="s">
        <v>217</v>
      </c>
      <c r="AG110" s="126" t="s">
        <v>217</v>
      </c>
      <c r="AH110" s="126" t="s">
        <v>217</v>
      </c>
      <c r="AI110" s="126" t="s">
        <v>217</v>
      </c>
      <c r="AJ110" s="126" t="s">
        <v>217</v>
      </c>
      <c r="AK110" s="126" t="s">
        <v>217</v>
      </c>
      <c r="AM110" s="126" t="s">
        <v>217</v>
      </c>
      <c r="AN110" s="126" t="s">
        <v>217</v>
      </c>
      <c r="AO110" s="126" t="s">
        <v>217</v>
      </c>
      <c r="AQ110" s="126" t="s">
        <v>217</v>
      </c>
      <c r="AR110" s="126" t="s">
        <v>217</v>
      </c>
      <c r="AS110" s="126" t="s">
        <v>217</v>
      </c>
      <c r="AU110" s="126" t="s">
        <v>217</v>
      </c>
      <c r="AV110" s="126"/>
      <c r="AX110" s="127" t="str" cm="1">
        <f t="array" ref="AX110">_xlfn.TEXTJOIN(" ; ",TRUE,_xlfn._xlws.FILTER(L$11:AS$11,L110:AS110="Yes","LoE ERROR"))</f>
        <v>Yes ; Yes ; Yes ; Yes ; Yes ; Yes ; Yes ; Yes ; Yes ; Yes ; Yes ; Yes ; Yes ; Yes ; Yes ; Yes ; Yes ; Yes ; Yes ; Yes ; Yes</v>
      </c>
    </row>
    <row r="111" spans="1:50" x14ac:dyDescent="0.35">
      <c r="A111" s="48">
        <f t="shared" si="5"/>
        <v>0</v>
      </c>
      <c r="C111" s="418">
        <f t="shared" si="6"/>
        <v>101</v>
      </c>
      <c r="E111" s="125" t="str">
        <v>Is there evidence of a suitable through-life management approach being adopted?</v>
      </c>
      <c r="F111" s="123" t="str" cm="1">
        <f t="array" ref="F111">IF(COUNT(SEARCH(_xlfn._xlws.FILTER(I_PEATLookups_Project_Type_Names,I_Project_Characteristics_Spec="Yes", "LoE Error"),'Input - LOEList (Admin)'!$AI113))&gt;0,"Yes","No")</f>
        <v>No</v>
      </c>
      <c r="G111" s="123" t="str" cm="1">
        <f t="array" ref="G111">IF(COUNT(SEARCH(I_ProjParam_Case_Spec,'Input - LOEList (Admin)'!$AI113))&gt;0,"Yes","No")</f>
        <v>Yes</v>
      </c>
      <c r="I111" s="123" t="str" cm="1">
        <f t="array" ref="I111">IF(PRODUCT(IF(F111:G111="Yes",1,0)),"Yes","No")</f>
        <v>No</v>
      </c>
      <c r="K111" s="15"/>
      <c r="M111" s="455">
        <f t="shared" si="7"/>
        <v>0</v>
      </c>
      <c r="V111" s="126" t="s">
        <v>217</v>
      </c>
      <c r="X111" s="126" t="s">
        <v>217</v>
      </c>
      <c r="Y111" s="126" t="s">
        <v>217</v>
      </c>
      <c r="Z111" s="126" t="s">
        <v>217</v>
      </c>
      <c r="AA111" s="126" t="s">
        <v>217</v>
      </c>
      <c r="AB111" s="126" t="s">
        <v>217</v>
      </c>
      <c r="AC111" s="126" t="s">
        <v>217</v>
      </c>
      <c r="AD111" s="126" t="s">
        <v>217</v>
      </c>
      <c r="AE111" s="126" t="s">
        <v>217</v>
      </c>
      <c r="AF111" s="126" t="s">
        <v>217</v>
      </c>
      <c r="AG111" s="126" t="s">
        <v>217</v>
      </c>
      <c r="AH111" s="126" t="s">
        <v>217</v>
      </c>
      <c r="AI111" s="126" t="s">
        <v>217</v>
      </c>
      <c r="AJ111" s="126" t="s">
        <v>217</v>
      </c>
      <c r="AK111" s="126" t="s">
        <v>217</v>
      </c>
      <c r="AM111" s="126" t="s">
        <v>217</v>
      </c>
      <c r="AN111" s="126" t="s">
        <v>217</v>
      </c>
      <c r="AO111" s="126" t="s">
        <v>217</v>
      </c>
      <c r="AQ111" s="126" t="s">
        <v>217</v>
      </c>
      <c r="AR111" s="126" t="s">
        <v>217</v>
      </c>
      <c r="AS111" s="126" t="s">
        <v>217</v>
      </c>
      <c r="AU111" s="126" t="s">
        <v>217</v>
      </c>
      <c r="AV111" s="126"/>
      <c r="AX111" s="127" t="str" cm="1">
        <f t="array" ref="AX111">_xlfn.TEXTJOIN(" ; ",TRUE,_xlfn._xlws.FILTER(L$11:AS$11,L111:AS111="Yes","LoE ERROR"))</f>
        <v>Yes ; Yes ; Yes ; Yes ; Yes ; Yes ; Yes ; Yes ; Yes ; Yes ; Yes ; Yes ; Yes ; Yes ; Yes ; Yes ; Yes ; Yes ; Yes ; Yes ; Yes</v>
      </c>
    </row>
    <row r="112" spans="1:50" ht="29" x14ac:dyDescent="0.35">
      <c r="A112" s="48">
        <f t="shared" si="5"/>
        <v>0</v>
      </c>
      <c r="C112" s="418">
        <f t="shared" si="6"/>
        <v>102</v>
      </c>
      <c r="E112" s="125" t="str">
        <v>Is there evidence that appropriate assumptions (including cost assumptions) have been captured and there is a suitable audit trail?</v>
      </c>
      <c r="F112" s="123" t="str" cm="1">
        <f t="array" ref="F112">IF(COUNT(SEARCH(_xlfn._xlws.FILTER(I_PEATLookups_Project_Type_Names,I_Project_Characteristics_Spec="Yes", "LoE Error"),'Input - LOEList (Admin)'!$AI114))&gt;0,"Yes","No")</f>
        <v>No</v>
      </c>
      <c r="G112" s="123" t="str" cm="1">
        <f t="array" ref="G112">IF(COUNT(SEARCH(I_ProjParam_Case_Spec,'Input - LOEList (Admin)'!$AI114))&gt;0,"Yes","No")</f>
        <v>Yes</v>
      </c>
      <c r="I112" s="123" t="str" cm="1">
        <f t="array" ref="I112">IF(PRODUCT(IF(F112:G112="Yes",1,0)),"Yes","No")</f>
        <v>No</v>
      </c>
      <c r="K112" s="15"/>
      <c r="M112" s="455">
        <f t="shared" si="7"/>
        <v>0</v>
      </c>
      <c r="V112" s="126" t="s">
        <v>217</v>
      </c>
      <c r="X112" s="126" t="s">
        <v>217</v>
      </c>
      <c r="Y112" s="126" t="s">
        <v>217</v>
      </c>
      <c r="Z112" s="126" t="s">
        <v>217</v>
      </c>
      <c r="AA112" s="126" t="s">
        <v>217</v>
      </c>
      <c r="AB112" s="126" t="s">
        <v>217</v>
      </c>
      <c r="AC112" s="126" t="s">
        <v>217</v>
      </c>
      <c r="AD112" s="126" t="s">
        <v>217</v>
      </c>
      <c r="AE112" s="126" t="s">
        <v>217</v>
      </c>
      <c r="AF112" s="126" t="s">
        <v>217</v>
      </c>
      <c r="AG112" s="126" t="s">
        <v>217</v>
      </c>
      <c r="AH112" s="126" t="s">
        <v>217</v>
      </c>
      <c r="AI112" s="126" t="s">
        <v>217</v>
      </c>
      <c r="AJ112" s="126" t="s">
        <v>217</v>
      </c>
      <c r="AK112" s="126" t="s">
        <v>217</v>
      </c>
      <c r="AM112" s="126" t="s">
        <v>217</v>
      </c>
      <c r="AN112" s="126" t="s">
        <v>217</v>
      </c>
      <c r="AO112" s="126" t="s">
        <v>217</v>
      </c>
      <c r="AQ112" s="126" t="s">
        <v>217</v>
      </c>
      <c r="AR112" s="126" t="s">
        <v>217</v>
      </c>
      <c r="AS112" s="126" t="s">
        <v>217</v>
      </c>
      <c r="AU112" s="126" t="s">
        <v>217</v>
      </c>
      <c r="AV112" s="126"/>
      <c r="AX112" s="127" t="str" cm="1">
        <f t="array" ref="AX112">_xlfn.TEXTJOIN(" ; ",TRUE,_xlfn._xlws.FILTER(L$11:AS$11,L112:AS112="Yes","LoE ERROR"))</f>
        <v>Yes ; Yes ; Yes ; Yes ; Yes ; Yes ; Yes ; Yes ; Yes ; Yes ; Yes ; Yes ; Yes ; Yes ; Yes ; Yes ; Yes ; Yes ; Yes ; Yes ; Yes</v>
      </c>
    </row>
    <row r="113" spans="1:50" x14ac:dyDescent="0.35">
      <c r="A113" s="48">
        <f t="shared" si="5"/>
        <v>0</v>
      </c>
      <c r="C113" s="418">
        <f t="shared" si="6"/>
        <v>103</v>
      </c>
      <c r="E113" s="125" t="str">
        <v>Is there evidence that a fit-for-purpose governance regime is in place?</v>
      </c>
      <c r="F113" s="123" t="str" cm="1">
        <f t="array" ref="F113">IF(COUNT(SEARCH(_xlfn._xlws.FILTER(I_PEATLookups_Project_Type_Names,I_Project_Characteristics_Spec="Yes", "LoE Error"),'Input - LOEList (Admin)'!$AI115))&gt;0,"Yes","No")</f>
        <v>No</v>
      </c>
      <c r="G113" s="123" t="str" cm="1">
        <f t="array" ref="G113">IF(COUNT(SEARCH(I_ProjParam_Case_Spec,'Input - LOEList (Admin)'!$AI115))&gt;0,"Yes","No")</f>
        <v>Yes</v>
      </c>
      <c r="I113" s="123" t="str" cm="1">
        <f t="array" ref="I113">IF(PRODUCT(IF(F113:G113="Yes",1,0)),"Yes","No")</f>
        <v>No</v>
      </c>
      <c r="K113" s="15"/>
      <c r="M113" s="455">
        <f t="shared" si="7"/>
        <v>0</v>
      </c>
      <c r="V113" s="126" t="s">
        <v>217</v>
      </c>
      <c r="X113" s="126" t="s">
        <v>217</v>
      </c>
      <c r="Y113" s="126" t="s">
        <v>217</v>
      </c>
      <c r="Z113" s="126" t="s">
        <v>217</v>
      </c>
      <c r="AA113" s="126" t="s">
        <v>217</v>
      </c>
      <c r="AB113" s="126" t="s">
        <v>217</v>
      </c>
      <c r="AC113" s="126" t="s">
        <v>217</v>
      </c>
      <c r="AD113" s="126" t="s">
        <v>217</v>
      </c>
      <c r="AE113" s="126" t="s">
        <v>217</v>
      </c>
      <c r="AF113" s="126" t="s">
        <v>217</v>
      </c>
      <c r="AG113" s="126" t="s">
        <v>217</v>
      </c>
      <c r="AH113" s="126" t="s">
        <v>217</v>
      </c>
      <c r="AI113" s="126" t="s">
        <v>217</v>
      </c>
      <c r="AJ113" s="126" t="s">
        <v>217</v>
      </c>
      <c r="AK113" s="126" t="s">
        <v>217</v>
      </c>
      <c r="AM113" s="126" t="s">
        <v>217</v>
      </c>
      <c r="AN113" s="126" t="s">
        <v>217</v>
      </c>
      <c r="AO113" s="126" t="s">
        <v>217</v>
      </c>
      <c r="AQ113" s="126" t="s">
        <v>217</v>
      </c>
      <c r="AR113" s="126" t="s">
        <v>217</v>
      </c>
      <c r="AS113" s="126" t="s">
        <v>217</v>
      </c>
      <c r="AU113" s="126" t="s">
        <v>217</v>
      </c>
      <c r="AV113" s="126"/>
      <c r="AX113" s="127" t="str" cm="1">
        <f t="array" ref="AX113">_xlfn.TEXTJOIN(" ; ",TRUE,_xlfn._xlws.FILTER(L$11:AS$11,L113:AS113="Yes","LoE ERROR"))</f>
        <v>Yes ; Yes ; Yes ; Yes ; Yes ; Yes ; Yes ; Yes ; Yes ; Yes ; Yes ; Yes ; Yes ; Yes ; Yes ; Yes ; Yes ; Yes ; Yes ; Yes ; Yes</v>
      </c>
    </row>
    <row r="114" spans="1:50" ht="29" x14ac:dyDescent="0.35">
      <c r="A114" s="48">
        <f t="shared" si="5"/>
        <v>0</v>
      </c>
      <c r="C114" s="418">
        <f t="shared" si="6"/>
        <v>104</v>
      </c>
      <c r="E114" s="125" t="str">
        <v>Is there evidence of an appropriate approach being adopted for the delivery of the programme and its outputs (i.e. Spiral, Waterfall, Agile, Wagile, etc)?</v>
      </c>
      <c r="F114" s="123" t="str" cm="1">
        <f t="array" ref="F114">IF(COUNT(SEARCH(_xlfn._xlws.FILTER(I_PEATLookups_Project_Type_Names,I_Project_Characteristics_Spec="Yes", "LoE Error"),'Input - LOEList (Admin)'!$AI116))&gt;0,"Yes","No")</f>
        <v>No</v>
      </c>
      <c r="G114" s="123" t="str" cm="1">
        <f t="array" ref="G114">IF(COUNT(SEARCH(I_ProjParam_Case_Spec,'Input - LOEList (Admin)'!$AI116))&gt;0,"Yes","No")</f>
        <v>Yes</v>
      </c>
      <c r="I114" s="123" t="str" cm="1">
        <f t="array" ref="I114">IF(PRODUCT(IF(F114:G114="Yes",1,0)),"Yes","No")</f>
        <v>No</v>
      </c>
      <c r="K114" s="15"/>
      <c r="M114" s="455">
        <f t="shared" si="7"/>
        <v>0</v>
      </c>
      <c r="V114" s="126" t="s">
        <v>217</v>
      </c>
      <c r="X114" s="126" t="s">
        <v>217</v>
      </c>
      <c r="Y114" s="126" t="s">
        <v>217</v>
      </c>
      <c r="Z114" s="126" t="s">
        <v>217</v>
      </c>
      <c r="AA114" s="126" t="s">
        <v>217</v>
      </c>
      <c r="AB114" s="126" t="s">
        <v>217</v>
      </c>
      <c r="AC114" s="126" t="s">
        <v>217</v>
      </c>
      <c r="AD114" s="126" t="s">
        <v>217</v>
      </c>
      <c r="AE114" s="126" t="s">
        <v>217</v>
      </c>
      <c r="AF114" s="126" t="s">
        <v>217</v>
      </c>
      <c r="AG114" s="126" t="s">
        <v>217</v>
      </c>
      <c r="AH114" s="126" t="s">
        <v>217</v>
      </c>
      <c r="AI114" s="126" t="s">
        <v>217</v>
      </c>
      <c r="AJ114" s="126" t="s">
        <v>217</v>
      </c>
      <c r="AK114" s="126" t="s">
        <v>217</v>
      </c>
      <c r="AM114" s="126" t="s">
        <v>217</v>
      </c>
      <c r="AN114" s="126" t="s">
        <v>217</v>
      </c>
      <c r="AO114" s="126" t="s">
        <v>217</v>
      </c>
      <c r="AQ114" s="126" t="s">
        <v>217</v>
      </c>
      <c r="AR114" s="126" t="s">
        <v>217</v>
      </c>
      <c r="AS114" s="126" t="s">
        <v>217</v>
      </c>
      <c r="AU114" s="126" t="s">
        <v>217</v>
      </c>
      <c r="AV114" s="126"/>
      <c r="AX114" s="127" t="str" cm="1">
        <f t="array" ref="AX114">_xlfn.TEXTJOIN(" ; ",TRUE,_xlfn._xlws.FILTER(L$11:AS$11,L114:AS114="Yes","LoE ERROR"))</f>
        <v>Yes ; Yes ; Yes ; Yes ; Yes ; Yes ; Yes ; Yes ; Yes ; Yes ; Yes ; Yes ; Yes ; Yes ; Yes ; Yes ; Yes ; Yes ; Yes ; Yes ; Yes</v>
      </c>
    </row>
    <row r="115" spans="1:50" ht="29" x14ac:dyDescent="0.35">
      <c r="A115" s="48">
        <f t="shared" si="5"/>
        <v>0</v>
      </c>
      <c r="C115" s="418">
        <f t="shared" si="6"/>
        <v>105</v>
      </c>
      <c r="E115" s="125" t="str">
        <v>Is there evidence of a robust Work Breakdown Structure (WBS) for the phase of acquisition being approved.</v>
      </c>
      <c r="F115" s="123" t="str" cm="1">
        <f t="array" ref="F115">IF(COUNT(SEARCH(_xlfn._xlws.FILTER(I_PEATLookups_Project_Type_Names,I_Project_Characteristics_Spec="Yes", "LoE Error"),'Input - LOEList (Admin)'!$AI117))&gt;0,"Yes","No")</f>
        <v>No</v>
      </c>
      <c r="G115" s="123" t="str" cm="1">
        <f t="array" ref="G115">IF(COUNT(SEARCH(I_ProjParam_Case_Spec,'Input - LOEList (Admin)'!$AI117))&gt;0,"Yes","No")</f>
        <v>Yes</v>
      </c>
      <c r="I115" s="123" t="str" cm="1">
        <f t="array" ref="I115">IF(PRODUCT(IF(F115:G115="Yes",1,0)),"Yes","No")</f>
        <v>No</v>
      </c>
      <c r="K115" s="15"/>
      <c r="M115" s="455">
        <f t="shared" si="7"/>
        <v>0</v>
      </c>
      <c r="V115" s="126" t="s">
        <v>217</v>
      </c>
      <c r="X115" s="126" t="s">
        <v>217</v>
      </c>
      <c r="Y115" s="126" t="s">
        <v>217</v>
      </c>
      <c r="Z115" s="126" t="s">
        <v>217</v>
      </c>
      <c r="AA115" s="126" t="s">
        <v>217</v>
      </c>
      <c r="AB115" s="126" t="s">
        <v>217</v>
      </c>
      <c r="AC115" s="126" t="s">
        <v>217</v>
      </c>
      <c r="AD115" s="126" t="s">
        <v>217</v>
      </c>
      <c r="AE115" s="126" t="s">
        <v>217</v>
      </c>
      <c r="AF115" s="126" t="s">
        <v>217</v>
      </c>
      <c r="AG115" s="126" t="s">
        <v>217</v>
      </c>
      <c r="AH115" s="126" t="s">
        <v>217</v>
      </c>
      <c r="AI115" s="126" t="s">
        <v>217</v>
      </c>
      <c r="AJ115" s="126" t="s">
        <v>217</v>
      </c>
      <c r="AK115" s="126" t="s">
        <v>217</v>
      </c>
      <c r="AM115" s="126" t="s">
        <v>217</v>
      </c>
      <c r="AN115" s="126" t="s">
        <v>217</v>
      </c>
      <c r="AO115" s="126" t="s">
        <v>217</v>
      </c>
      <c r="AQ115" s="126" t="s">
        <v>217</v>
      </c>
      <c r="AR115" s="126" t="s">
        <v>217</v>
      </c>
      <c r="AS115" s="126" t="s">
        <v>217</v>
      </c>
      <c r="AU115" s="126" t="s">
        <v>217</v>
      </c>
      <c r="AV115" s="126"/>
      <c r="AX115" s="127" t="str" cm="1">
        <f t="array" ref="AX115">_xlfn.TEXTJOIN(" ; ",TRUE,_xlfn._xlws.FILTER(L$11:AS$11,L115:AS115="Yes","LoE ERROR"))</f>
        <v>Yes ; Yes ; Yes ; Yes ; Yes ; Yes ; Yes ; Yes ; Yes ; Yes ; Yes ; Yes ; Yes ; Yes ; Yes ; Yes ; Yes ; Yes ; Yes ; Yes ; Yes</v>
      </c>
    </row>
    <row r="116" spans="1:50" x14ac:dyDescent="0.35">
      <c r="A116" s="48">
        <f t="shared" si="5"/>
        <v>0</v>
      </c>
      <c r="C116" s="418">
        <f t="shared" si="6"/>
        <v>106</v>
      </c>
      <c r="E116" s="125" t="str">
        <v>It there evidence that dependencies are being managed appropriately?</v>
      </c>
      <c r="F116" s="123" t="str" cm="1">
        <f t="array" ref="F116">IF(COUNT(SEARCH(_xlfn._xlws.FILTER(I_PEATLookups_Project_Type_Names,I_Project_Characteristics_Spec="Yes", "LoE Error"),'Input - LOEList (Admin)'!$AI118))&gt;0,"Yes","No")</f>
        <v>No</v>
      </c>
      <c r="G116" s="123" t="str" cm="1">
        <f t="array" ref="G116">IF(COUNT(SEARCH(I_ProjParam_Case_Spec,'Input - LOEList (Admin)'!$AI118))&gt;0,"Yes","No")</f>
        <v>Yes</v>
      </c>
      <c r="I116" s="123" t="str" cm="1">
        <f t="array" ref="I116">IF(PRODUCT(IF(F116:G116="Yes",1,0)),"Yes","No")</f>
        <v>No</v>
      </c>
      <c r="K116" s="15"/>
      <c r="M116" s="455">
        <f t="shared" si="7"/>
        <v>0</v>
      </c>
      <c r="V116" s="126" t="s">
        <v>217</v>
      </c>
      <c r="X116" s="126" t="s">
        <v>217</v>
      </c>
      <c r="Y116" s="126" t="s">
        <v>217</v>
      </c>
      <c r="Z116" s="126" t="s">
        <v>217</v>
      </c>
      <c r="AA116" s="126" t="s">
        <v>217</v>
      </c>
      <c r="AB116" s="126" t="s">
        <v>217</v>
      </c>
      <c r="AC116" s="126" t="s">
        <v>217</v>
      </c>
      <c r="AD116" s="126" t="s">
        <v>217</v>
      </c>
      <c r="AE116" s="126" t="s">
        <v>217</v>
      </c>
      <c r="AF116" s="126" t="s">
        <v>217</v>
      </c>
      <c r="AG116" s="126" t="s">
        <v>217</v>
      </c>
      <c r="AH116" s="126" t="s">
        <v>217</v>
      </c>
      <c r="AI116" s="126" t="s">
        <v>217</v>
      </c>
      <c r="AJ116" s="126" t="s">
        <v>217</v>
      </c>
      <c r="AK116" s="126" t="s">
        <v>217</v>
      </c>
      <c r="AM116" s="126" t="s">
        <v>217</v>
      </c>
      <c r="AN116" s="126" t="s">
        <v>217</v>
      </c>
      <c r="AO116" s="126" t="s">
        <v>217</v>
      </c>
      <c r="AQ116" s="126" t="s">
        <v>217</v>
      </c>
      <c r="AR116" s="126" t="s">
        <v>217</v>
      </c>
      <c r="AS116" s="126" t="s">
        <v>217</v>
      </c>
      <c r="AU116" s="126" t="s">
        <v>217</v>
      </c>
      <c r="AV116" s="126"/>
      <c r="AX116" s="127" t="str" cm="1">
        <f t="array" ref="AX116">_xlfn.TEXTJOIN(" ; ",TRUE,_xlfn._xlws.FILTER(L$11:AS$11,L116:AS116="Yes","LoE ERROR"))</f>
        <v>Yes ; Yes ; Yes ; Yes ; Yes ; Yes ; Yes ; Yes ; Yes ; Yes ; Yes ; Yes ; Yes ; Yes ; Yes ; Yes ; Yes ; Yes ; Yes ; Yes ; Yes</v>
      </c>
    </row>
    <row r="117" spans="1:50" x14ac:dyDescent="0.35">
      <c r="A117" s="48">
        <f t="shared" si="5"/>
        <v>0</v>
      </c>
      <c r="C117" s="418">
        <f t="shared" si="6"/>
        <v>107</v>
      </c>
      <c r="E117" s="125" t="str">
        <v>Is there evidence of an appropriate delivery schedule for the programme?</v>
      </c>
      <c r="F117" s="123" t="str" cm="1">
        <f t="array" ref="F117">IF(COUNT(SEARCH(_xlfn._xlws.FILTER(I_PEATLookups_Project_Type_Names,I_Project_Characteristics_Spec="Yes", "LoE Error"),'Input - LOEList (Admin)'!$AI119))&gt;0,"Yes","No")</f>
        <v>No</v>
      </c>
      <c r="G117" s="123" t="str" cm="1">
        <f t="array" ref="G117">IF(COUNT(SEARCH(I_ProjParam_Case_Spec,'Input - LOEList (Admin)'!$AI119))&gt;0,"Yes","No")</f>
        <v>Yes</v>
      </c>
      <c r="I117" s="123" t="str" cm="1">
        <f t="array" ref="I117">IF(PRODUCT(IF(F117:G117="Yes",1,0)),"Yes","No")</f>
        <v>No</v>
      </c>
      <c r="K117" s="15"/>
      <c r="M117" s="455">
        <f t="shared" si="7"/>
        <v>0</v>
      </c>
      <c r="V117" s="126" t="s">
        <v>217</v>
      </c>
      <c r="X117" s="126" t="s">
        <v>217</v>
      </c>
      <c r="Y117" s="126" t="s">
        <v>217</v>
      </c>
      <c r="Z117" s="126" t="s">
        <v>217</v>
      </c>
      <c r="AA117" s="126" t="s">
        <v>217</v>
      </c>
      <c r="AB117" s="126" t="s">
        <v>217</v>
      </c>
      <c r="AC117" s="126" t="s">
        <v>217</v>
      </c>
      <c r="AD117" s="126" t="s">
        <v>217</v>
      </c>
      <c r="AE117" s="126" t="s">
        <v>217</v>
      </c>
      <c r="AF117" s="126" t="s">
        <v>217</v>
      </c>
      <c r="AG117" s="126" t="s">
        <v>217</v>
      </c>
      <c r="AH117" s="126" t="s">
        <v>217</v>
      </c>
      <c r="AI117" s="126" t="s">
        <v>217</v>
      </c>
      <c r="AJ117" s="126" t="s">
        <v>217</v>
      </c>
      <c r="AK117" s="126" t="s">
        <v>217</v>
      </c>
      <c r="AM117" s="126" t="s">
        <v>217</v>
      </c>
      <c r="AN117" s="126" t="s">
        <v>217</v>
      </c>
      <c r="AO117" s="126" t="s">
        <v>217</v>
      </c>
      <c r="AQ117" s="126" t="s">
        <v>217</v>
      </c>
      <c r="AR117" s="126" t="s">
        <v>217</v>
      </c>
      <c r="AS117" s="126" t="s">
        <v>217</v>
      </c>
      <c r="AU117" s="126" t="s">
        <v>217</v>
      </c>
      <c r="AV117" s="126"/>
      <c r="AX117" s="127" t="str" cm="1">
        <f t="array" ref="AX117">_xlfn.TEXTJOIN(" ; ",TRUE,_xlfn._xlws.FILTER(L$11:AS$11,L117:AS117="Yes","LoE ERROR"))</f>
        <v>Yes ; Yes ; Yes ; Yes ; Yes ; Yes ; Yes ; Yes ; Yes ; Yes ; Yes ; Yes ; Yes ; Yes ; Yes ; Yes ; Yes ; Yes ; Yes ; Yes ; Yes</v>
      </c>
    </row>
    <row r="118" spans="1:50" ht="29" x14ac:dyDescent="0.35">
      <c r="A118" s="48">
        <f t="shared" si="5"/>
        <v>0</v>
      </c>
      <c r="C118" s="418">
        <f t="shared" si="6"/>
        <v>108</v>
      </c>
      <c r="E118" s="125" t="str">
        <v>Is there evidence that appropriate programme delivery human resource management is in place?</v>
      </c>
      <c r="F118" s="123" t="str" cm="1">
        <f t="array" ref="F118">IF(COUNT(SEARCH(_xlfn._xlws.FILTER(I_PEATLookups_Project_Type_Names,I_Project_Characteristics_Spec="Yes", "LoE Error"),'Input - LOEList (Admin)'!$AI120))&gt;0,"Yes","No")</f>
        <v>No</v>
      </c>
      <c r="G118" s="123" t="str" cm="1">
        <f t="array" ref="G118">IF(COUNT(SEARCH(I_ProjParam_Case_Spec,'Input - LOEList (Admin)'!$AI120))&gt;0,"Yes","No")</f>
        <v>Yes</v>
      </c>
      <c r="I118" s="123" t="str" cm="1">
        <f t="array" ref="I118">IF(PRODUCT(IF(F118:G118="Yes",1,0)),"Yes","No")</f>
        <v>No</v>
      </c>
      <c r="K118" s="15"/>
      <c r="M118" s="455">
        <f t="shared" si="7"/>
        <v>0</v>
      </c>
      <c r="V118" s="126" t="s">
        <v>217</v>
      </c>
      <c r="X118" s="126" t="s">
        <v>217</v>
      </c>
      <c r="Y118" s="126" t="s">
        <v>217</v>
      </c>
      <c r="Z118" s="126" t="s">
        <v>217</v>
      </c>
      <c r="AA118" s="126" t="s">
        <v>217</v>
      </c>
      <c r="AB118" s="126" t="s">
        <v>217</v>
      </c>
      <c r="AC118" s="126" t="s">
        <v>217</v>
      </c>
      <c r="AD118" s="126" t="s">
        <v>217</v>
      </c>
      <c r="AE118" s="126" t="s">
        <v>217</v>
      </c>
      <c r="AF118" s="126" t="s">
        <v>217</v>
      </c>
      <c r="AG118" s="126" t="s">
        <v>217</v>
      </c>
      <c r="AH118" s="126" t="s">
        <v>217</v>
      </c>
      <c r="AI118" s="126" t="s">
        <v>217</v>
      </c>
      <c r="AJ118" s="126" t="s">
        <v>217</v>
      </c>
      <c r="AK118" s="126" t="s">
        <v>217</v>
      </c>
      <c r="AM118" s="126" t="s">
        <v>217</v>
      </c>
      <c r="AN118" s="126" t="s">
        <v>217</v>
      </c>
      <c r="AO118" s="126" t="s">
        <v>217</v>
      </c>
      <c r="AQ118" s="126" t="s">
        <v>217</v>
      </c>
      <c r="AR118" s="126" t="s">
        <v>217</v>
      </c>
      <c r="AS118" s="126" t="s">
        <v>217</v>
      </c>
      <c r="AU118" s="126" t="s">
        <v>217</v>
      </c>
      <c r="AV118" s="126"/>
      <c r="AX118" s="127" t="str" cm="1">
        <f t="array" ref="AX118">_xlfn.TEXTJOIN(" ; ",TRUE,_xlfn._xlws.FILTER(L$11:AS$11,L118:AS118="Yes","LoE ERROR"))</f>
        <v>Yes ; Yes ; Yes ; Yes ; Yes ; Yes ; Yes ; Yes ; Yes ; Yes ; Yes ; Yes ; Yes ; Yes ; Yes ; Yes ; Yes ; Yes ; Yes ; Yes ; Yes</v>
      </c>
    </row>
    <row r="119" spans="1:50" ht="29" x14ac:dyDescent="0.35">
      <c r="A119" s="48">
        <f t="shared" si="5"/>
        <v>0</v>
      </c>
      <c r="C119" s="418">
        <f t="shared" si="6"/>
        <v>109</v>
      </c>
      <c r="E119" s="125" t="str">
        <v>For Change Programmes, is there evidence that appropriate workforce change management is in place.</v>
      </c>
      <c r="F119" s="123" t="str" cm="1">
        <f t="array" ref="F119">IF(COUNT(SEARCH(_xlfn._xlws.FILTER(I_PEATLookups_Project_Type_Names,I_Project_Characteristics_Spec="Yes", "LoE Error"),'Input - LOEList (Admin)'!$AI121))&gt;0,"Yes","No")</f>
        <v>No</v>
      </c>
      <c r="G119" s="123" t="str" cm="1">
        <f t="array" ref="G119">IF(COUNT(SEARCH(I_ProjParam_Case_Spec,'Input - LOEList (Admin)'!$AI121))&gt;0,"Yes","No")</f>
        <v>Yes</v>
      </c>
      <c r="I119" s="123" t="str" cm="1">
        <f t="array" ref="I119">IF(PRODUCT(IF(F119:G119="Yes",1,0)),"Yes","No")</f>
        <v>No</v>
      </c>
      <c r="K119" s="15"/>
      <c r="M119" s="455">
        <f t="shared" si="7"/>
        <v>0</v>
      </c>
      <c r="V119" s="126" t="s">
        <v>217</v>
      </c>
      <c r="X119" s="126" t="s">
        <v>217</v>
      </c>
      <c r="Y119" s="126" t="s">
        <v>217</v>
      </c>
      <c r="Z119" s="126" t="s">
        <v>217</v>
      </c>
      <c r="AA119" s="126" t="s">
        <v>217</v>
      </c>
      <c r="AB119" s="126" t="s">
        <v>217</v>
      </c>
      <c r="AC119" s="126" t="s">
        <v>217</v>
      </c>
      <c r="AD119" s="126" t="s">
        <v>217</v>
      </c>
      <c r="AE119" s="126" t="s">
        <v>217</v>
      </c>
      <c r="AF119" s="126" t="s">
        <v>217</v>
      </c>
      <c r="AG119" s="126" t="s">
        <v>217</v>
      </c>
      <c r="AH119" s="126" t="s">
        <v>217</v>
      </c>
      <c r="AI119" s="126" t="s">
        <v>217</v>
      </c>
      <c r="AJ119" s="126" t="s">
        <v>217</v>
      </c>
      <c r="AK119" s="126" t="s">
        <v>217</v>
      </c>
      <c r="AM119" s="126" t="s">
        <v>217</v>
      </c>
      <c r="AN119" s="126" t="s">
        <v>217</v>
      </c>
      <c r="AO119" s="126" t="s">
        <v>217</v>
      </c>
      <c r="AQ119" s="126" t="s">
        <v>217</v>
      </c>
      <c r="AR119" s="126" t="s">
        <v>217</v>
      </c>
      <c r="AS119" s="126" t="s">
        <v>217</v>
      </c>
      <c r="AU119" s="126" t="s">
        <v>217</v>
      </c>
      <c r="AV119" s="126"/>
      <c r="AX119" s="127" t="str" cm="1">
        <f t="array" ref="AX119">_xlfn.TEXTJOIN(" ; ",TRUE,_xlfn._xlws.FILTER(L$11:AS$11,L119:AS119="Yes","LoE ERROR"))</f>
        <v>Yes ; Yes ; Yes ; Yes ; Yes ; Yes ; Yes ; Yes ; Yes ; Yes ; Yes ; Yes ; Yes ; Yes ; Yes ; Yes ; Yes ; Yes ; Yes ; Yes ; Yes</v>
      </c>
    </row>
    <row r="120" spans="1:50" x14ac:dyDescent="0.35">
      <c r="A120" s="48">
        <f t="shared" si="5"/>
        <v>0</v>
      </c>
      <c r="C120" s="418">
        <f t="shared" si="6"/>
        <v>110</v>
      </c>
      <c r="E120" s="125" t="str">
        <v>Is there evidence that  appropriate fallback plans are in place?</v>
      </c>
      <c r="F120" s="123" t="str" cm="1">
        <f t="array" ref="F120">IF(COUNT(SEARCH(_xlfn._xlws.FILTER(I_PEATLookups_Project_Type_Names,I_Project_Characteristics_Spec="Yes", "LoE Error"),'Input - LOEList (Admin)'!$AI122))&gt;0,"Yes","No")</f>
        <v>No</v>
      </c>
      <c r="G120" s="123" t="str" cm="1">
        <f t="array" ref="G120">IF(COUNT(SEARCH(I_ProjParam_Case_Spec,'Input - LOEList (Admin)'!$AI122))&gt;0,"Yes","No")</f>
        <v>Yes</v>
      </c>
      <c r="I120" s="123" t="str" cm="1">
        <f t="array" ref="I120">IF(PRODUCT(IF(F120:G120="Yes",1,0)),"Yes","No")</f>
        <v>No</v>
      </c>
      <c r="K120" s="15"/>
      <c r="M120" s="455">
        <f t="shared" si="7"/>
        <v>0</v>
      </c>
      <c r="V120" s="126" t="s">
        <v>217</v>
      </c>
      <c r="X120" s="126" t="s">
        <v>217</v>
      </c>
      <c r="Y120" s="126" t="s">
        <v>217</v>
      </c>
      <c r="Z120" s="126" t="s">
        <v>217</v>
      </c>
      <c r="AA120" s="126" t="s">
        <v>217</v>
      </c>
      <c r="AB120" s="126" t="s">
        <v>217</v>
      </c>
      <c r="AC120" s="126" t="s">
        <v>217</v>
      </c>
      <c r="AD120" s="126" t="s">
        <v>217</v>
      </c>
      <c r="AE120" s="126" t="s">
        <v>217</v>
      </c>
      <c r="AF120" s="126" t="s">
        <v>217</v>
      </c>
      <c r="AG120" s="126" t="s">
        <v>217</v>
      </c>
      <c r="AH120" s="126" t="s">
        <v>217</v>
      </c>
      <c r="AI120" s="126" t="s">
        <v>217</v>
      </c>
      <c r="AJ120" s="126" t="s">
        <v>217</v>
      </c>
      <c r="AK120" s="126" t="s">
        <v>217</v>
      </c>
      <c r="AM120" s="126" t="s">
        <v>217</v>
      </c>
      <c r="AN120" s="126" t="s">
        <v>217</v>
      </c>
      <c r="AO120" s="126" t="s">
        <v>217</v>
      </c>
      <c r="AQ120" s="126" t="s">
        <v>217</v>
      </c>
      <c r="AR120" s="126" t="s">
        <v>217</v>
      </c>
      <c r="AS120" s="126" t="s">
        <v>217</v>
      </c>
      <c r="AU120" s="126" t="s">
        <v>217</v>
      </c>
      <c r="AV120" s="126"/>
      <c r="AX120" s="127" t="str" cm="1">
        <f t="array" ref="AX120">_xlfn.TEXTJOIN(" ; ",TRUE,_xlfn._xlws.FILTER(L$11:AS$11,L120:AS120="Yes","LoE ERROR"))</f>
        <v>Yes ; Yes ; Yes ; Yes ; Yes ; Yes ; Yes ; Yes ; Yes ; Yes ; Yes ; Yes ; Yes ; Yes ; Yes ; Yes ; Yes ; Yes ; Yes ; Yes ; Yes</v>
      </c>
    </row>
    <row r="121" spans="1:50" ht="29" x14ac:dyDescent="0.35">
      <c r="A121" s="48">
        <f t="shared" si="5"/>
        <v>0</v>
      </c>
      <c r="C121" s="418">
        <f t="shared" si="6"/>
        <v>111</v>
      </c>
      <c r="E121" s="125" t="str">
        <v>If the programme is expected to include international trade, is there evidence that the implications of this are being suitably considered and recorded?</v>
      </c>
      <c r="F121" s="123" t="str" cm="1">
        <f t="array" ref="F121">IF(COUNT(SEARCH(_xlfn._xlws.FILTER(I_PEATLookups_Project_Type_Names,I_Project_Characteristics_Spec="Yes", "LoE Error"),'Input - LOEList (Admin)'!$AI123))&gt;0,"Yes","No")</f>
        <v>No</v>
      </c>
      <c r="G121" s="123" t="str" cm="1">
        <f t="array" ref="G121">IF(COUNT(SEARCH(I_ProjParam_Case_Spec,'Input - LOEList (Admin)'!$AI123))&gt;0,"Yes","No")</f>
        <v>Yes</v>
      </c>
      <c r="I121" s="123" t="str" cm="1">
        <f t="array" ref="I121">IF(PRODUCT(IF(F121:G121="Yes",1,0)),"Yes","No")</f>
        <v>No</v>
      </c>
      <c r="K121" s="15"/>
      <c r="M121" s="455">
        <f t="shared" si="7"/>
        <v>0</v>
      </c>
      <c r="V121" s="126" t="s">
        <v>217</v>
      </c>
      <c r="X121" s="126" t="s">
        <v>217</v>
      </c>
      <c r="Y121" s="126" t="s">
        <v>217</v>
      </c>
      <c r="Z121" s="126" t="s">
        <v>217</v>
      </c>
      <c r="AA121" s="126" t="s">
        <v>217</v>
      </c>
      <c r="AB121" s="126" t="s">
        <v>217</v>
      </c>
      <c r="AC121" s="126" t="s">
        <v>217</v>
      </c>
      <c r="AD121" s="126" t="s">
        <v>217</v>
      </c>
      <c r="AE121" s="126" t="s">
        <v>217</v>
      </c>
      <c r="AF121" s="126" t="s">
        <v>217</v>
      </c>
      <c r="AG121" s="126" t="s">
        <v>217</v>
      </c>
      <c r="AH121" s="126" t="s">
        <v>217</v>
      </c>
      <c r="AI121" s="126" t="s">
        <v>217</v>
      </c>
      <c r="AJ121" s="126" t="s">
        <v>217</v>
      </c>
      <c r="AK121" s="126" t="s">
        <v>217</v>
      </c>
      <c r="AM121" s="126" t="s">
        <v>217</v>
      </c>
      <c r="AN121" s="126" t="s">
        <v>217</v>
      </c>
      <c r="AO121" s="126" t="s">
        <v>217</v>
      </c>
      <c r="AQ121" s="126" t="s">
        <v>217</v>
      </c>
      <c r="AR121" s="126" t="s">
        <v>217</v>
      </c>
      <c r="AS121" s="126" t="s">
        <v>217</v>
      </c>
      <c r="AU121" s="126" t="s">
        <v>217</v>
      </c>
      <c r="AV121" s="126"/>
      <c r="AX121" s="127" t="str" cm="1">
        <f t="array" ref="AX121">_xlfn.TEXTJOIN(" ; ",TRUE,_xlfn._xlws.FILTER(L$11:AS$11,L121:AS121="Yes","LoE ERROR"))</f>
        <v>Yes ; Yes ; Yes ; Yes ; Yes ; Yes ; Yes ; Yes ; Yes ; Yes ; Yes ; Yes ; Yes ; Yes ; Yes ; Yes ; Yes ; Yes ; Yes ; Yes ; Yes</v>
      </c>
    </row>
    <row r="122" spans="1:50" ht="29" x14ac:dyDescent="0.35">
      <c r="A122" s="48">
        <f t="shared" si="5"/>
        <v>0</v>
      </c>
      <c r="C122" s="418">
        <f t="shared" si="6"/>
        <v>112</v>
      </c>
      <c r="E122" s="125" t="str">
        <v>Is there evidence that a suitably mature management plan exists for the acceptance of deliverables?</v>
      </c>
      <c r="F122" s="123" t="str" cm="1">
        <f t="array" ref="F122">IF(COUNT(SEARCH(_xlfn._xlws.FILTER(I_PEATLookups_Project_Type_Names,I_Project_Characteristics_Spec="Yes", "LoE Error"),'Input - LOEList (Admin)'!$AI124))&gt;0,"Yes","No")</f>
        <v>No</v>
      </c>
      <c r="G122" s="123" t="str" cm="1">
        <f t="array" ref="G122">IF(COUNT(SEARCH(I_ProjParam_Case_Spec,'Input - LOEList (Admin)'!$AI124))&gt;0,"Yes","No")</f>
        <v>Yes</v>
      </c>
      <c r="I122" s="123" t="str" cm="1">
        <f t="array" ref="I122">IF(PRODUCT(IF(F122:G122="Yes",1,0)),"Yes","No")</f>
        <v>No</v>
      </c>
      <c r="K122" s="15"/>
      <c r="M122" s="455">
        <f t="shared" si="7"/>
        <v>0</v>
      </c>
      <c r="V122" s="126" t="s">
        <v>217</v>
      </c>
      <c r="X122" s="126" t="s">
        <v>217</v>
      </c>
      <c r="Y122" s="126" t="s">
        <v>217</v>
      </c>
      <c r="Z122" s="126" t="s">
        <v>217</v>
      </c>
      <c r="AA122" s="126" t="s">
        <v>217</v>
      </c>
      <c r="AB122" s="126" t="s">
        <v>217</v>
      </c>
      <c r="AC122" s="126" t="s">
        <v>217</v>
      </c>
      <c r="AD122" s="126" t="s">
        <v>217</v>
      </c>
      <c r="AE122" s="126" t="s">
        <v>217</v>
      </c>
      <c r="AF122" s="126" t="s">
        <v>217</v>
      </c>
      <c r="AG122" s="126" t="s">
        <v>217</v>
      </c>
      <c r="AH122" s="126" t="s">
        <v>217</v>
      </c>
      <c r="AI122" s="126" t="s">
        <v>217</v>
      </c>
      <c r="AJ122" s="126" t="s">
        <v>217</v>
      </c>
      <c r="AK122" s="126" t="s">
        <v>217</v>
      </c>
      <c r="AM122" s="126" t="s">
        <v>217</v>
      </c>
      <c r="AN122" s="126" t="s">
        <v>217</v>
      </c>
      <c r="AO122" s="126" t="s">
        <v>217</v>
      </c>
      <c r="AQ122" s="126" t="s">
        <v>217</v>
      </c>
      <c r="AR122" s="126" t="s">
        <v>217</v>
      </c>
      <c r="AS122" s="126" t="s">
        <v>217</v>
      </c>
      <c r="AU122" s="126" t="s">
        <v>217</v>
      </c>
      <c r="AV122" s="126"/>
      <c r="AX122" s="127" t="str" cm="1">
        <f t="array" ref="AX122">_xlfn.TEXTJOIN(" ; ",TRUE,_xlfn._xlws.FILTER(L$11:AS$11,L122:AS122="Yes","LoE ERROR"))</f>
        <v>Yes ; Yes ; Yes ; Yes ; Yes ; Yes ; Yes ; Yes ; Yes ; Yes ; Yes ; Yes ; Yes ; Yes ; Yes ; Yes ; Yes ; Yes ; Yes ; Yes ; Yes</v>
      </c>
    </row>
    <row r="123" spans="1:50" ht="29" x14ac:dyDescent="0.35">
      <c r="A123" s="48">
        <f t="shared" si="5"/>
        <v>0</v>
      </c>
      <c r="C123" s="418">
        <f t="shared" si="6"/>
        <v>113</v>
      </c>
      <c r="E123" s="125" t="str">
        <v>Is there evidence of suitable quality assurance approach covering both internal to MOD and and supply chain?</v>
      </c>
      <c r="F123" s="123" t="str" cm="1">
        <f t="array" ref="F123">IF(COUNT(SEARCH(_xlfn._xlws.FILTER(I_PEATLookups_Project_Type_Names,I_Project_Characteristics_Spec="Yes", "LoE Error"),'Input - LOEList (Admin)'!$AI125))&gt;0,"Yes","No")</f>
        <v>No</v>
      </c>
      <c r="G123" s="123" t="str" cm="1">
        <f t="array" ref="G123">IF(COUNT(SEARCH(I_ProjParam_Case_Spec,'Input - LOEList (Admin)'!$AI125))&gt;0,"Yes","No")</f>
        <v>Yes</v>
      </c>
      <c r="I123" s="123" t="str" cm="1">
        <f t="array" ref="I123">IF(PRODUCT(IF(F123:G123="Yes",1,0)),"Yes","No")</f>
        <v>No</v>
      </c>
      <c r="K123" s="15"/>
      <c r="M123" s="455">
        <f t="shared" si="7"/>
        <v>0</v>
      </c>
      <c r="V123" s="126" t="s">
        <v>217</v>
      </c>
      <c r="X123" s="126" t="s">
        <v>217</v>
      </c>
      <c r="Y123" s="126" t="s">
        <v>217</v>
      </c>
      <c r="Z123" s="126" t="s">
        <v>217</v>
      </c>
      <c r="AA123" s="126" t="s">
        <v>217</v>
      </c>
      <c r="AB123" s="126" t="s">
        <v>217</v>
      </c>
      <c r="AC123" s="126" t="s">
        <v>217</v>
      </c>
      <c r="AD123" s="126" t="s">
        <v>217</v>
      </c>
      <c r="AE123" s="126" t="s">
        <v>217</v>
      </c>
      <c r="AF123" s="126" t="s">
        <v>217</v>
      </c>
      <c r="AG123" s="126" t="s">
        <v>217</v>
      </c>
      <c r="AH123" s="126" t="s">
        <v>217</v>
      </c>
      <c r="AI123" s="126" t="s">
        <v>217</v>
      </c>
      <c r="AJ123" s="126" t="s">
        <v>217</v>
      </c>
      <c r="AK123" s="126" t="s">
        <v>217</v>
      </c>
      <c r="AM123" s="126" t="s">
        <v>217</v>
      </c>
      <c r="AN123" s="126" t="s">
        <v>217</v>
      </c>
      <c r="AO123" s="126" t="s">
        <v>217</v>
      </c>
      <c r="AQ123" s="126" t="s">
        <v>217</v>
      </c>
      <c r="AR123" s="126" t="s">
        <v>217</v>
      </c>
      <c r="AS123" s="126" t="s">
        <v>217</v>
      </c>
      <c r="AU123" s="126" t="s">
        <v>217</v>
      </c>
      <c r="AV123" s="126"/>
      <c r="AX123" s="127" t="str" cm="1">
        <f t="array" ref="AX123">_xlfn.TEXTJOIN(" ; ",TRUE,_xlfn._xlws.FILTER(L$11:AS$11,L123:AS123="Yes","LoE ERROR"))</f>
        <v>Yes ; Yes ; Yes ; Yes ; Yes ; Yes ; Yes ; Yes ; Yes ; Yes ; Yes ; Yes ; Yes ; Yes ; Yes ; Yes ; Yes ; Yes ; Yes ; Yes ; Yes</v>
      </c>
    </row>
    <row r="124" spans="1:50" ht="43.5" x14ac:dyDescent="0.35">
      <c r="A124" s="48">
        <f t="shared" si="5"/>
        <v>0</v>
      </c>
      <c r="C124" s="418">
        <f t="shared" si="6"/>
        <v>114</v>
      </c>
      <c r="E124" s="125" t="str">
        <v xml:space="preserve">For Business Change Management Programmes, is the evidence of a clear documented approach to manage the planned implementation of business change within the organisation(s) in scope.  </v>
      </c>
      <c r="F124" s="123" t="str" cm="1">
        <f t="array" ref="F124">IF(COUNT(SEARCH(_xlfn._xlws.FILTER(I_PEATLookups_Project_Type_Names,I_Project_Characteristics_Spec="Yes", "LoE Error"),'Input - LOEList (Admin)'!$AI126))&gt;0,"Yes","No")</f>
        <v>No</v>
      </c>
      <c r="G124" s="123" t="str" cm="1">
        <f t="array" ref="G124">IF(COUNT(SEARCH(I_ProjParam_Case_Spec,'Input - LOEList (Admin)'!$AI126))&gt;0,"Yes","No")</f>
        <v>Yes</v>
      </c>
      <c r="I124" s="123" t="str" cm="1">
        <f t="array" ref="I124">IF(PRODUCT(IF(F124:G124="Yes",1,0)),"Yes","No")</f>
        <v>No</v>
      </c>
      <c r="K124" s="15"/>
      <c r="M124" s="455">
        <f t="shared" si="7"/>
        <v>0</v>
      </c>
      <c r="V124" s="126" t="s">
        <v>217</v>
      </c>
      <c r="X124" s="126" t="s">
        <v>217</v>
      </c>
      <c r="Y124" s="126" t="s">
        <v>217</v>
      </c>
      <c r="Z124" s="126" t="s">
        <v>217</v>
      </c>
      <c r="AA124" s="126" t="s">
        <v>217</v>
      </c>
      <c r="AB124" s="126" t="s">
        <v>217</v>
      </c>
      <c r="AC124" s="126" t="s">
        <v>217</v>
      </c>
      <c r="AD124" s="126" t="s">
        <v>217</v>
      </c>
      <c r="AE124" s="126" t="s">
        <v>217</v>
      </c>
      <c r="AF124" s="126" t="s">
        <v>217</v>
      </c>
      <c r="AG124" s="126" t="s">
        <v>217</v>
      </c>
      <c r="AH124" s="126" t="s">
        <v>217</v>
      </c>
      <c r="AI124" s="126" t="s">
        <v>217</v>
      </c>
      <c r="AJ124" s="126" t="s">
        <v>217</v>
      </c>
      <c r="AK124" s="126" t="s">
        <v>217</v>
      </c>
      <c r="AM124" s="126" t="s">
        <v>217</v>
      </c>
      <c r="AN124" s="126" t="s">
        <v>217</v>
      </c>
      <c r="AO124" s="126" t="s">
        <v>217</v>
      </c>
      <c r="AQ124" s="126" t="s">
        <v>217</v>
      </c>
      <c r="AR124" s="126" t="s">
        <v>217</v>
      </c>
      <c r="AS124" s="126" t="s">
        <v>217</v>
      </c>
      <c r="AU124" s="126" t="s">
        <v>217</v>
      </c>
      <c r="AV124" s="126"/>
      <c r="AX124" s="127" t="str" cm="1">
        <f t="array" ref="AX124">_xlfn.TEXTJOIN(" ; ",TRUE,_xlfn._xlws.FILTER(L$11:AS$11,L124:AS124="Yes","LoE ERROR"))</f>
        <v>Yes ; Yes ; Yes ; Yes ; Yes ; Yes ; Yes ; Yes ; Yes ; Yes ; Yes ; Yes ; Yes ; Yes ; Yes ; Yes ; Yes ; Yes ; Yes ; Yes ; Yes</v>
      </c>
    </row>
    <row r="125" spans="1:50" ht="43.5" x14ac:dyDescent="0.35">
      <c r="A125" s="48">
        <f t="shared" si="5"/>
        <v>0</v>
      </c>
      <c r="C125" s="418">
        <f t="shared" si="6"/>
        <v>115</v>
      </c>
      <c r="E125" s="125" t="str">
        <v>For programmes/projects with infrastructure elements, is there evidence that Government Soft Landings guidance is being followed and the adoption of the UK Building Information Management (BIM) Framework - ref. JSP850?</v>
      </c>
      <c r="F125" s="123" t="str" cm="1">
        <f t="array" ref="F125">IF(COUNT(SEARCH(_xlfn._xlws.FILTER(I_PEATLookups_Project_Type_Names,I_Project_Characteristics_Spec="Yes", "LoE Error"),'Input - LOEList (Admin)'!$AI127))&gt;0,"Yes","No")</f>
        <v>No</v>
      </c>
      <c r="G125" s="123" t="str" cm="1">
        <f t="array" ref="G125">IF(COUNT(SEARCH(I_ProjParam_Case_Spec,'Input - LOEList (Admin)'!$AI127))&gt;0,"Yes","No")</f>
        <v>Yes</v>
      </c>
      <c r="I125" s="123" t="str" cm="1">
        <f t="array" ref="I125">IF(PRODUCT(IF(F125:G125="Yes",1,0)),"Yes","No")</f>
        <v>No</v>
      </c>
      <c r="K125" s="15"/>
      <c r="M125" s="455">
        <f t="shared" si="7"/>
        <v>0</v>
      </c>
      <c r="V125" s="126" t="s">
        <v>217</v>
      </c>
      <c r="X125" s="126" t="s">
        <v>217</v>
      </c>
      <c r="Y125" s="126" t="s">
        <v>217</v>
      </c>
      <c r="Z125" s="126" t="s">
        <v>217</v>
      </c>
      <c r="AA125" s="126" t="s">
        <v>217</v>
      </c>
      <c r="AB125" s="126" t="s">
        <v>217</v>
      </c>
      <c r="AC125" s="126" t="s">
        <v>217</v>
      </c>
      <c r="AD125" s="126" t="s">
        <v>217</v>
      </c>
      <c r="AE125" s="126" t="s">
        <v>217</v>
      </c>
      <c r="AF125" s="126" t="s">
        <v>217</v>
      </c>
      <c r="AG125" s="126" t="s">
        <v>217</v>
      </c>
      <c r="AH125" s="126" t="s">
        <v>217</v>
      </c>
      <c r="AI125" s="126" t="s">
        <v>217</v>
      </c>
      <c r="AJ125" s="126" t="s">
        <v>217</v>
      </c>
      <c r="AK125" s="126" t="s">
        <v>217</v>
      </c>
      <c r="AM125" s="126" t="s">
        <v>217</v>
      </c>
      <c r="AN125" s="126" t="s">
        <v>217</v>
      </c>
      <c r="AO125" s="126" t="s">
        <v>217</v>
      </c>
      <c r="AQ125" s="126" t="s">
        <v>217</v>
      </c>
      <c r="AR125" s="126" t="s">
        <v>217</v>
      </c>
      <c r="AS125" s="126" t="s">
        <v>217</v>
      </c>
      <c r="AU125" s="126" t="s">
        <v>217</v>
      </c>
      <c r="AV125" s="126"/>
      <c r="AX125" s="127" t="str" cm="1">
        <f t="array" ref="AX125">_xlfn.TEXTJOIN(" ; ",TRUE,_xlfn._xlws.FILTER(L$11:AS$11,L125:AS125="Yes","LoE ERROR"))</f>
        <v>Yes ; Yes ; Yes ; Yes ; Yes ; Yes ; Yes ; Yes ; Yes ; Yes ; Yes ; Yes ; Yes ; Yes ; Yes ; Yes ; Yes ; Yes ; Yes ; Yes ; Yes</v>
      </c>
    </row>
    <row r="126" spans="1:50" ht="29" x14ac:dyDescent="0.35">
      <c r="A126" s="48">
        <f t="shared" si="5"/>
        <v>0</v>
      </c>
      <c r="C126" s="418">
        <f t="shared" si="6"/>
        <v>116</v>
      </c>
      <c r="E126" s="125" t="str">
        <v xml:space="preserve">Is there evidence that a suitable Risk, Issues and Opportunities management approach (i.e. management plans / governance processes) defined for the programme? </v>
      </c>
      <c r="F126" s="123" t="str" cm="1">
        <f t="array" ref="F126">IF(COUNT(SEARCH(_xlfn._xlws.FILTER(I_PEATLookups_Project_Type_Names,I_Project_Characteristics_Spec="Yes", "LoE Error"),'Input - LOEList (Admin)'!$AI128))&gt;0,"Yes","No")</f>
        <v>No</v>
      </c>
      <c r="G126" s="123" t="str" cm="1">
        <f t="array" ref="G126">IF(COUNT(SEARCH(I_ProjParam_Case_Spec,'Input - LOEList (Admin)'!$AI128))&gt;0,"Yes","No")</f>
        <v>Yes</v>
      </c>
      <c r="I126" s="123" t="str" cm="1">
        <f t="array" ref="I126">IF(PRODUCT(IF(F126:G126="Yes",1,0)),"Yes","No")</f>
        <v>No</v>
      </c>
      <c r="K126" s="15"/>
      <c r="M126" s="455">
        <f t="shared" si="7"/>
        <v>0</v>
      </c>
      <c r="V126" s="126" t="s">
        <v>217</v>
      </c>
      <c r="X126" s="126" t="s">
        <v>217</v>
      </c>
      <c r="Y126" s="126" t="s">
        <v>217</v>
      </c>
      <c r="Z126" s="126" t="s">
        <v>217</v>
      </c>
      <c r="AA126" s="126" t="s">
        <v>217</v>
      </c>
      <c r="AB126" s="126" t="s">
        <v>217</v>
      </c>
      <c r="AC126" s="126" t="s">
        <v>217</v>
      </c>
      <c r="AD126" s="126" t="s">
        <v>217</v>
      </c>
      <c r="AE126" s="126" t="s">
        <v>217</v>
      </c>
      <c r="AF126" s="126" t="s">
        <v>217</v>
      </c>
      <c r="AG126" s="126" t="s">
        <v>217</v>
      </c>
      <c r="AH126" s="126" t="s">
        <v>217</v>
      </c>
      <c r="AI126" s="126" t="s">
        <v>217</v>
      </c>
      <c r="AJ126" s="126" t="s">
        <v>217</v>
      </c>
      <c r="AK126" s="126" t="s">
        <v>217</v>
      </c>
      <c r="AM126" s="126" t="s">
        <v>217</v>
      </c>
      <c r="AN126" s="126" t="s">
        <v>217</v>
      </c>
      <c r="AO126" s="126" t="s">
        <v>217</v>
      </c>
      <c r="AQ126" s="126" t="s">
        <v>217</v>
      </c>
      <c r="AR126" s="126" t="s">
        <v>217</v>
      </c>
      <c r="AS126" s="126" t="s">
        <v>217</v>
      </c>
      <c r="AU126" s="126" t="s">
        <v>217</v>
      </c>
      <c r="AV126" s="126"/>
      <c r="AX126" s="127" t="str" cm="1">
        <f t="array" ref="AX126">_xlfn.TEXTJOIN(" ; ",TRUE,_xlfn._xlws.FILTER(L$11:AS$11,L126:AS126="Yes","LoE ERROR"))</f>
        <v>Yes ; Yes ; Yes ; Yes ; Yes ; Yes ; Yes ; Yes ; Yes ; Yes ; Yes ; Yes ; Yes ; Yes ; Yes ; Yes ; Yes ; Yes ; Yes ; Yes ; Yes</v>
      </c>
    </row>
    <row r="127" spans="1:50" ht="29" x14ac:dyDescent="0.35">
      <c r="A127" s="48">
        <f t="shared" si="5"/>
        <v>0</v>
      </c>
      <c r="C127" s="418">
        <f t="shared" si="6"/>
        <v>117</v>
      </c>
      <c r="E127" s="125" t="str">
        <v>Is there suitable evidence that all relevant Risks, Issues and Opportunities have been appropriately quantified, owned and are being actively managed?</v>
      </c>
      <c r="F127" s="123" t="str" cm="1">
        <f t="array" ref="F127">IF(COUNT(SEARCH(_xlfn._xlws.FILTER(I_PEATLookups_Project_Type_Names,I_Project_Characteristics_Spec="Yes", "LoE Error"),'Input - LOEList (Admin)'!$AI129))&gt;0,"Yes","No")</f>
        <v>No</v>
      </c>
      <c r="G127" s="123" t="str" cm="1">
        <f t="array" ref="G127">IF(COUNT(SEARCH(I_ProjParam_Case_Spec,'Input - LOEList (Admin)'!$AI129))&gt;0,"Yes","No")</f>
        <v>Yes</v>
      </c>
      <c r="I127" s="123" t="str" cm="1">
        <f t="array" ref="I127">IF(PRODUCT(IF(F127:G127="Yes",1,0)),"Yes","No")</f>
        <v>No</v>
      </c>
      <c r="K127" s="15"/>
      <c r="M127" s="455">
        <f t="shared" si="7"/>
        <v>0</v>
      </c>
      <c r="V127" s="126" t="s">
        <v>217</v>
      </c>
      <c r="X127" s="126" t="s">
        <v>217</v>
      </c>
      <c r="Y127" s="126" t="s">
        <v>217</v>
      </c>
      <c r="Z127" s="126" t="s">
        <v>217</v>
      </c>
      <c r="AA127" s="126" t="s">
        <v>217</v>
      </c>
      <c r="AB127" s="126" t="s">
        <v>217</v>
      </c>
      <c r="AC127" s="126" t="s">
        <v>217</v>
      </c>
      <c r="AD127" s="126" t="s">
        <v>217</v>
      </c>
      <c r="AE127" s="126" t="s">
        <v>217</v>
      </c>
      <c r="AF127" s="126" t="s">
        <v>217</v>
      </c>
      <c r="AG127" s="126" t="s">
        <v>217</v>
      </c>
      <c r="AH127" s="126" t="s">
        <v>217</v>
      </c>
      <c r="AI127" s="126" t="s">
        <v>217</v>
      </c>
      <c r="AJ127" s="126" t="s">
        <v>217</v>
      </c>
      <c r="AK127" s="126" t="s">
        <v>217</v>
      </c>
      <c r="AM127" s="126" t="s">
        <v>217</v>
      </c>
      <c r="AN127" s="126" t="s">
        <v>217</v>
      </c>
      <c r="AO127" s="126" t="s">
        <v>217</v>
      </c>
      <c r="AQ127" s="126" t="s">
        <v>217</v>
      </c>
      <c r="AR127" s="126" t="s">
        <v>217</v>
      </c>
      <c r="AS127" s="126" t="s">
        <v>217</v>
      </c>
      <c r="AU127" s="126" t="s">
        <v>217</v>
      </c>
      <c r="AV127" s="126"/>
      <c r="AX127" s="127" t="str" cm="1">
        <f t="array" ref="AX127">_xlfn.TEXTJOIN(" ; ",TRUE,_xlfn._xlws.FILTER(L$11:AS$11,L127:AS127="Yes","LoE ERROR"))</f>
        <v>Yes ; Yes ; Yes ; Yes ; Yes ; Yes ; Yes ; Yes ; Yes ; Yes ; Yes ; Yes ; Yes ; Yes ; Yes ; Yes ; Yes ; Yes ; Yes ; Yes ; Yes</v>
      </c>
    </row>
    <row r="128" spans="1:50" ht="58" x14ac:dyDescent="0.35">
      <c r="A128" s="48">
        <f t="shared" si="5"/>
        <v>0</v>
      </c>
      <c r="C128" s="418">
        <f t="shared" si="6"/>
        <v>118</v>
      </c>
      <c r="E128" s="125" t="str">
        <v xml:space="preserve">Is there evidence that overall risk is suitably understood for the phase of the programme and that the SRO, or equivalent, is content with the level of military/business capability, cost and time risk exposure within the programme (risk 'appetite')? </v>
      </c>
      <c r="F128" s="123" t="str" cm="1">
        <f t="array" ref="F128">IF(COUNT(SEARCH(_xlfn._xlws.FILTER(I_PEATLookups_Project_Type_Names,I_Project_Characteristics_Spec="Yes", "LoE Error"),'Input - LOEList (Admin)'!$AI130))&gt;0,"Yes","No")</f>
        <v>No</v>
      </c>
      <c r="G128" s="123" t="str" cm="1">
        <f t="array" ref="G128">IF(COUNT(SEARCH(I_ProjParam_Case_Spec,'Input - LOEList (Admin)'!$AI130))&gt;0,"Yes","No")</f>
        <v>Yes</v>
      </c>
      <c r="I128" s="123" t="str" cm="1">
        <f t="array" ref="I128">IF(PRODUCT(IF(F128:G128="Yes",1,0)),"Yes","No")</f>
        <v>No</v>
      </c>
      <c r="K128" s="15"/>
      <c r="M128" s="455">
        <f t="shared" si="7"/>
        <v>0</v>
      </c>
      <c r="V128" s="126" t="s">
        <v>217</v>
      </c>
      <c r="X128" s="126" t="s">
        <v>217</v>
      </c>
      <c r="Y128" s="126" t="s">
        <v>217</v>
      </c>
      <c r="Z128" s="126" t="s">
        <v>217</v>
      </c>
      <c r="AA128" s="126" t="s">
        <v>217</v>
      </c>
      <c r="AB128" s="126" t="s">
        <v>217</v>
      </c>
      <c r="AC128" s="126" t="s">
        <v>217</v>
      </c>
      <c r="AD128" s="126" t="s">
        <v>217</v>
      </c>
      <c r="AE128" s="126" t="s">
        <v>217</v>
      </c>
      <c r="AF128" s="126" t="s">
        <v>217</v>
      </c>
      <c r="AG128" s="126" t="s">
        <v>217</v>
      </c>
      <c r="AH128" s="126" t="s">
        <v>217</v>
      </c>
      <c r="AI128" s="126" t="s">
        <v>217</v>
      </c>
      <c r="AJ128" s="126" t="s">
        <v>217</v>
      </c>
      <c r="AK128" s="126" t="s">
        <v>217</v>
      </c>
      <c r="AM128" s="126" t="s">
        <v>217</v>
      </c>
      <c r="AN128" s="126" t="s">
        <v>217</v>
      </c>
      <c r="AO128" s="126" t="s">
        <v>217</v>
      </c>
      <c r="AQ128" s="126" t="s">
        <v>217</v>
      </c>
      <c r="AR128" s="126" t="s">
        <v>217</v>
      </c>
      <c r="AS128" s="126" t="s">
        <v>217</v>
      </c>
      <c r="AU128" s="126" t="s">
        <v>217</v>
      </c>
      <c r="AV128" s="126"/>
      <c r="AX128" s="127" t="str" cm="1">
        <f t="array" ref="AX128">_xlfn.TEXTJOIN(" ; ",TRUE,_xlfn._xlws.FILTER(L$11:AS$11,L128:AS128="Yes","LoE ERROR"))</f>
        <v>Yes ; Yes ; Yes ; Yes ; Yes ; Yes ; Yes ; Yes ; Yes ; Yes ; Yes ; Yes ; Yes ; Yes ; Yes ; Yes ; Yes ; Yes ; Yes ; Yes ; Yes</v>
      </c>
    </row>
    <row r="129" spans="1:50" ht="29" x14ac:dyDescent="0.35">
      <c r="A129" s="48">
        <f t="shared" si="5"/>
        <v>0</v>
      </c>
      <c r="C129" s="418">
        <f t="shared" si="6"/>
        <v>119</v>
      </c>
      <c r="E129" s="125" t="str">
        <v>Is there evidence of an appropriately mature sustainability management plan / project sustainability strategy, commensurate with the stage of the project?</v>
      </c>
      <c r="F129" s="123" t="str" cm="1">
        <f t="array" ref="F129">IF(COUNT(SEARCH(_xlfn._xlws.FILTER(I_PEATLookups_Project_Type_Names,I_Project_Characteristics_Spec="Yes", "LoE Error"),'Input - LOEList (Admin)'!$AI131))&gt;0,"Yes","No")</f>
        <v>No</v>
      </c>
      <c r="G129" s="123" t="str" cm="1">
        <f t="array" ref="G129">IF(COUNT(SEARCH(I_ProjParam_Case_Spec,'Input - LOEList (Admin)'!$AI131))&gt;0,"Yes","No")</f>
        <v>Yes</v>
      </c>
      <c r="I129" s="123" t="str" cm="1">
        <f t="array" ref="I129">IF(PRODUCT(IF(F129:G129="Yes",1,0)),"Yes","No")</f>
        <v>No</v>
      </c>
      <c r="K129" s="15"/>
      <c r="M129" s="455">
        <f t="shared" si="7"/>
        <v>0</v>
      </c>
      <c r="V129" s="126" t="s">
        <v>217</v>
      </c>
      <c r="X129" s="126" t="s">
        <v>217</v>
      </c>
      <c r="Y129" s="126" t="s">
        <v>217</v>
      </c>
      <c r="Z129" s="126" t="s">
        <v>217</v>
      </c>
      <c r="AA129" s="126" t="s">
        <v>217</v>
      </c>
      <c r="AB129" s="126" t="s">
        <v>217</v>
      </c>
      <c r="AC129" s="126" t="s">
        <v>217</v>
      </c>
      <c r="AD129" s="126" t="s">
        <v>217</v>
      </c>
      <c r="AE129" s="126" t="s">
        <v>217</v>
      </c>
      <c r="AF129" s="126" t="s">
        <v>217</v>
      </c>
      <c r="AG129" s="126" t="s">
        <v>217</v>
      </c>
      <c r="AH129" s="126" t="s">
        <v>217</v>
      </c>
      <c r="AI129" s="126" t="s">
        <v>217</v>
      </c>
      <c r="AJ129" s="126" t="s">
        <v>217</v>
      </c>
      <c r="AK129" s="126" t="s">
        <v>217</v>
      </c>
      <c r="AM129" s="126" t="s">
        <v>217</v>
      </c>
      <c r="AN129" s="126" t="s">
        <v>217</v>
      </c>
      <c r="AO129" s="126" t="s">
        <v>217</v>
      </c>
      <c r="AQ129" s="126" t="s">
        <v>217</v>
      </c>
      <c r="AR129" s="126" t="s">
        <v>217</v>
      </c>
      <c r="AS129" s="126" t="s">
        <v>217</v>
      </c>
      <c r="AU129" s="126" t="s">
        <v>217</v>
      </c>
      <c r="AV129" s="126"/>
      <c r="AX129" s="127" t="str" cm="1">
        <f t="array" ref="AX129">_xlfn.TEXTJOIN(" ; ",TRUE,_xlfn._xlws.FILTER(L$11:AS$11,L129:AS129="Yes","LoE ERROR"))</f>
        <v>Yes ; Yes ; Yes ; Yes ; Yes ; Yes ; Yes ; Yes ; Yes ; Yes ; Yes ; Yes ; Yes ; Yes ; Yes ; Yes ; Yes ; Yes ; Yes ; Yes ; Yes</v>
      </c>
    </row>
    <row r="130" spans="1:50" ht="29" x14ac:dyDescent="0.35">
      <c r="A130" s="48">
        <f t="shared" si="5"/>
        <v>0</v>
      </c>
      <c r="C130" s="418">
        <f t="shared" si="6"/>
        <v>120</v>
      </c>
      <c r="E130" s="125" t="str">
        <v>Is there evidence of an appropriate environmental management approach being followed?</v>
      </c>
      <c r="F130" s="123" t="str" cm="1">
        <f t="array" ref="F130">IF(COUNT(SEARCH(_xlfn._xlws.FILTER(I_PEATLookups_Project_Type_Names,I_Project_Characteristics_Spec="Yes", "LoE Error"),'Input - LOEList (Admin)'!$AI132))&gt;0,"Yes","No")</f>
        <v>No</v>
      </c>
      <c r="G130" s="123" t="str" cm="1">
        <f t="array" ref="G130">IF(COUNT(SEARCH(I_ProjParam_Case_Spec,'Input - LOEList (Admin)'!$AI132))&gt;0,"Yes","No")</f>
        <v>Yes</v>
      </c>
      <c r="I130" s="123" t="str" cm="1">
        <f t="array" ref="I130">IF(PRODUCT(IF(F130:G130="Yes",1,0)),"Yes","No")</f>
        <v>No</v>
      </c>
      <c r="K130" s="15"/>
      <c r="M130" s="455">
        <f t="shared" si="7"/>
        <v>0</v>
      </c>
      <c r="V130" s="126" t="s">
        <v>217</v>
      </c>
      <c r="X130" s="126" t="s">
        <v>217</v>
      </c>
      <c r="Y130" s="126" t="s">
        <v>217</v>
      </c>
      <c r="Z130" s="126" t="s">
        <v>217</v>
      </c>
      <c r="AA130" s="126" t="s">
        <v>217</v>
      </c>
      <c r="AB130" s="126" t="s">
        <v>217</v>
      </c>
      <c r="AC130" s="126" t="s">
        <v>217</v>
      </c>
      <c r="AD130" s="126" t="s">
        <v>217</v>
      </c>
      <c r="AE130" s="126" t="s">
        <v>217</v>
      </c>
      <c r="AF130" s="126" t="s">
        <v>217</v>
      </c>
      <c r="AG130" s="126" t="s">
        <v>217</v>
      </c>
      <c r="AH130" s="126" t="s">
        <v>217</v>
      </c>
      <c r="AI130" s="126" t="s">
        <v>217</v>
      </c>
      <c r="AJ130" s="126" t="s">
        <v>217</v>
      </c>
      <c r="AK130" s="126" t="s">
        <v>217</v>
      </c>
      <c r="AM130" s="126" t="s">
        <v>217</v>
      </c>
      <c r="AN130" s="126" t="s">
        <v>217</v>
      </c>
      <c r="AO130" s="126" t="s">
        <v>217</v>
      </c>
      <c r="AQ130" s="126" t="s">
        <v>217</v>
      </c>
      <c r="AR130" s="126" t="s">
        <v>217</v>
      </c>
      <c r="AS130" s="126" t="s">
        <v>217</v>
      </c>
      <c r="AU130" s="126" t="s">
        <v>217</v>
      </c>
      <c r="AV130" s="126"/>
      <c r="AX130" s="127" t="str" cm="1">
        <f t="array" ref="AX130">_xlfn.TEXTJOIN(" ; ",TRUE,_xlfn._xlws.FILTER(L$11:AS$11,L130:AS130="Yes","LoE ERROR"))</f>
        <v>Yes ; Yes ; Yes ; Yes ; Yes ; Yes ; Yes ; Yes ; Yes ; Yes ; Yes ; Yes ; Yes ; Yes ; Yes ; Yes ; Yes ; Yes ; Yes ; Yes ; Yes</v>
      </c>
    </row>
    <row r="131" spans="1:50" ht="29" x14ac:dyDescent="0.35">
      <c r="A131" s="48">
        <f t="shared" si="5"/>
        <v>0</v>
      </c>
      <c r="C131" s="418">
        <f t="shared" si="6"/>
        <v>121</v>
      </c>
      <c r="E131" s="125" t="str">
        <v>Is there evidence of appropriate specialist sustainability assessments being made (inc. statutory and regulatory assessments), as identified by the Sustainability Appraisal?</v>
      </c>
      <c r="F131" s="123" t="str" cm="1">
        <f t="array" ref="F131">IF(COUNT(SEARCH(_xlfn._xlws.FILTER(I_PEATLookups_Project_Type_Names,I_Project_Characteristics_Spec="Yes", "LoE Error"),'Input - LOEList (Admin)'!$AI133))&gt;0,"Yes","No")</f>
        <v>No</v>
      </c>
      <c r="G131" s="123" t="str" cm="1">
        <f t="array" ref="G131">IF(COUNT(SEARCH(I_ProjParam_Case_Spec,'Input - LOEList (Admin)'!$AI133))&gt;0,"Yes","No")</f>
        <v>Yes</v>
      </c>
      <c r="I131" s="123" t="str" cm="1">
        <f t="array" ref="I131">IF(PRODUCT(IF(F131:G131="Yes",1,0)),"Yes","No")</f>
        <v>No</v>
      </c>
      <c r="K131" s="15"/>
      <c r="M131" s="455">
        <f t="shared" si="7"/>
        <v>0</v>
      </c>
      <c r="V131" s="126" t="s">
        <v>217</v>
      </c>
      <c r="X131" s="126" t="s">
        <v>217</v>
      </c>
      <c r="Y131" s="126" t="s">
        <v>217</v>
      </c>
      <c r="Z131" s="126" t="s">
        <v>217</v>
      </c>
      <c r="AA131" s="126" t="s">
        <v>217</v>
      </c>
      <c r="AB131" s="126" t="s">
        <v>217</v>
      </c>
      <c r="AC131" s="126" t="s">
        <v>217</v>
      </c>
      <c r="AD131" s="126" t="s">
        <v>217</v>
      </c>
      <c r="AE131" s="126" t="s">
        <v>217</v>
      </c>
      <c r="AF131" s="126" t="s">
        <v>217</v>
      </c>
      <c r="AG131" s="126" t="s">
        <v>217</v>
      </c>
      <c r="AH131" s="126" t="s">
        <v>217</v>
      </c>
      <c r="AI131" s="126" t="s">
        <v>217</v>
      </c>
      <c r="AJ131" s="126" t="s">
        <v>217</v>
      </c>
      <c r="AK131" s="126" t="s">
        <v>217</v>
      </c>
      <c r="AM131" s="126" t="s">
        <v>217</v>
      </c>
      <c r="AN131" s="126" t="s">
        <v>217</v>
      </c>
      <c r="AO131" s="126" t="s">
        <v>217</v>
      </c>
      <c r="AQ131" s="126" t="s">
        <v>217</v>
      </c>
      <c r="AR131" s="126" t="s">
        <v>217</v>
      </c>
      <c r="AS131" s="126" t="s">
        <v>217</v>
      </c>
      <c r="AU131" s="126" t="s">
        <v>217</v>
      </c>
      <c r="AV131" s="126"/>
      <c r="AX131" s="127" t="str" cm="1">
        <f t="array" ref="AX131">_xlfn.TEXTJOIN(" ; ",TRUE,_xlfn._xlws.FILTER(L$11:AS$11,L131:AS131="Yes","LoE ERROR"))</f>
        <v>Yes ; Yes ; Yes ; Yes ; Yes ; Yes ; Yes ; Yes ; Yes ; Yes ; Yes ; Yes ; Yes ; Yes ; Yes ; Yes ; Yes ; Yes ; Yes ; Yes ; Yes</v>
      </c>
    </row>
    <row r="132" spans="1:50" ht="43.5" x14ac:dyDescent="0.35">
      <c r="A132" s="48">
        <f t="shared" si="5"/>
        <v>0</v>
      </c>
      <c r="C132" s="418">
        <f t="shared" si="6"/>
        <v>122</v>
      </c>
      <c r="E132" s="125" t="str">
        <v xml:space="preserve">For programmes/projects with infrastructure elements (new build and major refurbishments), is there evidence that the need for a planning application has been determined and planned? </v>
      </c>
      <c r="F132" s="123" t="str" cm="1">
        <f t="array" ref="F132">IF(COUNT(SEARCH(_xlfn._xlws.FILTER(I_PEATLookups_Project_Type_Names,I_Project_Characteristics_Spec="Yes", "LoE Error"),'Input - LOEList (Admin)'!$AI134))&gt;0,"Yes","No")</f>
        <v>No</v>
      </c>
      <c r="G132" s="123" t="str" cm="1">
        <f t="array" ref="G132">IF(COUNT(SEARCH(I_ProjParam_Case_Spec,'Input - LOEList (Admin)'!$AI134))&gt;0,"Yes","No")</f>
        <v>Yes</v>
      </c>
      <c r="I132" s="123" t="str" cm="1">
        <f t="array" ref="I132">IF(PRODUCT(IF(F132:G132="Yes",1,0)),"Yes","No")</f>
        <v>No</v>
      </c>
      <c r="K132" s="15"/>
      <c r="M132" s="455">
        <f t="shared" si="7"/>
        <v>0</v>
      </c>
      <c r="V132" s="126" t="s">
        <v>217</v>
      </c>
      <c r="X132" s="126" t="s">
        <v>217</v>
      </c>
      <c r="Y132" s="126" t="s">
        <v>217</v>
      </c>
      <c r="Z132" s="126" t="s">
        <v>217</v>
      </c>
      <c r="AA132" s="126" t="s">
        <v>217</v>
      </c>
      <c r="AB132" s="126" t="s">
        <v>217</v>
      </c>
      <c r="AC132" s="126" t="s">
        <v>217</v>
      </c>
      <c r="AD132" s="126" t="s">
        <v>217</v>
      </c>
      <c r="AE132" s="126" t="s">
        <v>217</v>
      </c>
      <c r="AF132" s="126" t="s">
        <v>217</v>
      </c>
      <c r="AG132" s="126" t="s">
        <v>217</v>
      </c>
      <c r="AH132" s="126" t="s">
        <v>217</v>
      </c>
      <c r="AI132" s="126" t="s">
        <v>217</v>
      </c>
      <c r="AJ132" s="126" t="s">
        <v>217</v>
      </c>
      <c r="AK132" s="126" t="s">
        <v>217</v>
      </c>
      <c r="AM132" s="126" t="s">
        <v>217</v>
      </c>
      <c r="AN132" s="126" t="s">
        <v>217</v>
      </c>
      <c r="AO132" s="126" t="s">
        <v>217</v>
      </c>
      <c r="AQ132" s="126" t="s">
        <v>217</v>
      </c>
      <c r="AR132" s="126" t="s">
        <v>217</v>
      </c>
      <c r="AS132" s="126" t="s">
        <v>217</v>
      </c>
      <c r="AU132" s="126" t="s">
        <v>217</v>
      </c>
      <c r="AV132" s="126"/>
      <c r="AX132" s="127" t="str" cm="1">
        <f t="array" ref="AX132">_xlfn.TEXTJOIN(" ; ",TRUE,_xlfn._xlws.FILTER(L$11:AS$11,L132:AS132="Yes","LoE ERROR"))</f>
        <v>Yes ; Yes ; Yes ; Yes ; Yes ; Yes ; Yes ; Yes ; Yes ; Yes ; Yes ; Yes ; Yes ; Yes ; Yes ; Yes ; Yes ; Yes ; Yes ; Yes ; Yes</v>
      </c>
    </row>
    <row r="133" spans="1:50" ht="29" x14ac:dyDescent="0.35">
      <c r="A133" s="48">
        <f t="shared" si="5"/>
        <v>0</v>
      </c>
      <c r="C133" s="418">
        <f t="shared" si="6"/>
        <v>123</v>
      </c>
      <c r="E133" s="125" t="str">
        <v>Is there evidence of an appropriate safety and environment management approach /plan being followed?</v>
      </c>
      <c r="F133" s="123" t="str" cm="1">
        <f t="array" ref="F133">IF(COUNT(SEARCH(_xlfn._xlws.FILTER(I_PEATLookups_Project_Type_Names,I_Project_Characteristics_Spec="Yes", "LoE Error"),'Input - LOEList (Admin)'!$AI135))&gt;0,"Yes","No")</f>
        <v>No</v>
      </c>
      <c r="G133" s="123" t="str" cm="1">
        <f t="array" ref="G133">IF(COUNT(SEARCH(I_ProjParam_Case_Spec,'Input - LOEList (Admin)'!$AI135))&gt;0,"Yes","No")</f>
        <v>Yes</v>
      </c>
      <c r="I133" s="123" t="str" cm="1">
        <f t="array" ref="I133">IF(PRODUCT(IF(F133:G133="Yes",1,0)),"Yes","No")</f>
        <v>No</v>
      </c>
      <c r="K133" s="15"/>
      <c r="M133" s="455">
        <f t="shared" si="7"/>
        <v>0</v>
      </c>
      <c r="V133" s="126" t="s">
        <v>217</v>
      </c>
      <c r="X133" s="126" t="s">
        <v>217</v>
      </c>
      <c r="Y133" s="126" t="s">
        <v>217</v>
      </c>
      <c r="Z133" s="126" t="s">
        <v>217</v>
      </c>
      <c r="AA133" s="126" t="s">
        <v>217</v>
      </c>
      <c r="AB133" s="126" t="s">
        <v>217</v>
      </c>
      <c r="AC133" s="126" t="s">
        <v>217</v>
      </c>
      <c r="AD133" s="126" t="s">
        <v>217</v>
      </c>
      <c r="AE133" s="126" t="s">
        <v>217</v>
      </c>
      <c r="AF133" s="126" t="s">
        <v>217</v>
      </c>
      <c r="AG133" s="126" t="s">
        <v>217</v>
      </c>
      <c r="AH133" s="126" t="s">
        <v>217</v>
      </c>
      <c r="AI133" s="126" t="s">
        <v>217</v>
      </c>
      <c r="AJ133" s="126" t="s">
        <v>217</v>
      </c>
      <c r="AK133" s="126" t="s">
        <v>217</v>
      </c>
      <c r="AM133" s="126" t="s">
        <v>217</v>
      </c>
      <c r="AN133" s="126" t="s">
        <v>217</v>
      </c>
      <c r="AO133" s="126" t="s">
        <v>217</v>
      </c>
      <c r="AQ133" s="126" t="s">
        <v>217</v>
      </c>
      <c r="AR133" s="126" t="s">
        <v>217</v>
      </c>
      <c r="AS133" s="126" t="s">
        <v>217</v>
      </c>
      <c r="AU133" s="126" t="s">
        <v>217</v>
      </c>
      <c r="AV133" s="126"/>
      <c r="AX133" s="127" t="str" cm="1">
        <f t="array" ref="AX133">_xlfn.TEXTJOIN(" ; ",TRUE,_xlfn._xlws.FILTER(L$11:AS$11,L133:AS133="Yes","LoE ERROR"))</f>
        <v>Yes ; Yes ; Yes ; Yes ; Yes ; Yes ; Yes ; Yes ; Yes ; Yes ; Yes ; Yes ; Yes ; Yes ; Yes ; Yes ; Yes ; Yes ; Yes ; Yes ; Yes</v>
      </c>
    </row>
    <row r="134" spans="1:50" ht="29" x14ac:dyDescent="0.35">
      <c r="A134" s="48">
        <f t="shared" si="5"/>
        <v>0</v>
      </c>
      <c r="C134" s="418">
        <f t="shared" si="6"/>
        <v>124</v>
      </c>
      <c r="E134" s="125" t="str">
        <v>Is there evidence that the programme's Safety Case is suitably mature for the stage of acquisition?</v>
      </c>
      <c r="F134" s="123" t="str" cm="1">
        <f t="array" ref="F134">IF(COUNT(SEARCH(_xlfn._xlws.FILTER(I_PEATLookups_Project_Type_Names,I_Project_Characteristics_Spec="Yes", "LoE Error"),'Input - LOEList (Admin)'!$AI136))&gt;0,"Yes","No")</f>
        <v>No</v>
      </c>
      <c r="G134" s="123" t="str" cm="1">
        <f t="array" ref="G134">IF(COUNT(SEARCH(I_ProjParam_Case_Spec,'Input - LOEList (Admin)'!$AI136))&gt;0,"Yes","No")</f>
        <v>Yes</v>
      </c>
      <c r="I134" s="123" t="str" cm="1">
        <f t="array" ref="I134">IF(PRODUCT(IF(F134:G134="Yes",1,0)),"Yes","No")</f>
        <v>No</v>
      </c>
      <c r="K134" s="15"/>
      <c r="M134" s="455">
        <f t="shared" si="7"/>
        <v>0</v>
      </c>
      <c r="V134" s="126" t="s">
        <v>217</v>
      </c>
      <c r="X134" s="126" t="s">
        <v>217</v>
      </c>
      <c r="Y134" s="126" t="s">
        <v>217</v>
      </c>
      <c r="Z134" s="126" t="s">
        <v>217</v>
      </c>
      <c r="AA134" s="126" t="s">
        <v>217</v>
      </c>
      <c r="AB134" s="126" t="s">
        <v>217</v>
      </c>
      <c r="AC134" s="126" t="s">
        <v>217</v>
      </c>
      <c r="AD134" s="126" t="s">
        <v>217</v>
      </c>
      <c r="AE134" s="126" t="s">
        <v>217</v>
      </c>
      <c r="AF134" s="126" t="s">
        <v>217</v>
      </c>
      <c r="AG134" s="126" t="s">
        <v>217</v>
      </c>
      <c r="AH134" s="126" t="s">
        <v>217</v>
      </c>
      <c r="AI134" s="126" t="s">
        <v>217</v>
      </c>
      <c r="AJ134" s="126" t="s">
        <v>217</v>
      </c>
      <c r="AK134" s="126" t="s">
        <v>217</v>
      </c>
      <c r="AM134" s="126" t="s">
        <v>217</v>
      </c>
      <c r="AN134" s="126" t="s">
        <v>217</v>
      </c>
      <c r="AO134" s="126" t="s">
        <v>217</v>
      </c>
      <c r="AQ134" s="126" t="s">
        <v>217</v>
      </c>
      <c r="AR134" s="126" t="s">
        <v>217</v>
      </c>
      <c r="AS134" s="126" t="s">
        <v>217</v>
      </c>
      <c r="AU134" s="126" t="s">
        <v>217</v>
      </c>
      <c r="AV134" s="126"/>
      <c r="AX134" s="127" t="str" cm="1">
        <f t="array" ref="AX134">_xlfn.TEXTJOIN(" ; ",TRUE,_xlfn._xlws.FILTER(L$11:AS$11,L134:AS134="Yes","LoE ERROR"))</f>
        <v>Yes ; Yes ; Yes ; Yes ; Yes ; Yes ; Yes ; Yes ; Yes ; Yes ; Yes ; Yes ; Yes ; Yes ; Yes ; Yes ; Yes ; Yes ; Yes ; Yes ; Yes</v>
      </c>
    </row>
    <row r="135" spans="1:50" ht="29" x14ac:dyDescent="0.35">
      <c r="A135" s="48">
        <f t="shared" si="5"/>
        <v>0</v>
      </c>
      <c r="C135" s="418">
        <f t="shared" si="6"/>
        <v>125</v>
      </c>
      <c r="E135" s="125" t="str">
        <v>Is there evidence that a suitable Security Risk/Threat Assessment has been conducted for the project and its deliverable capability?</v>
      </c>
      <c r="F135" s="123" t="str" cm="1">
        <f t="array" ref="F135">IF(COUNT(SEARCH(_xlfn._xlws.FILTER(I_PEATLookups_Project_Type_Names,I_Project_Characteristics_Spec="Yes", "LoE Error"),'Input - LOEList (Admin)'!$AI137))&gt;0,"Yes","No")</f>
        <v>No</v>
      </c>
      <c r="G135" s="123" t="str" cm="1">
        <f t="array" ref="G135">IF(COUNT(SEARCH(I_ProjParam_Case_Spec,'Input - LOEList (Admin)'!$AI137))&gt;0,"Yes","No")</f>
        <v>Yes</v>
      </c>
      <c r="I135" s="123" t="str" cm="1">
        <f t="array" ref="I135">IF(PRODUCT(IF(F135:G135="Yes",1,0)),"Yes","No")</f>
        <v>No</v>
      </c>
      <c r="K135" s="15"/>
      <c r="M135" s="455">
        <f t="shared" si="7"/>
        <v>0</v>
      </c>
      <c r="V135" s="126" t="s">
        <v>217</v>
      </c>
      <c r="X135" s="126" t="s">
        <v>217</v>
      </c>
      <c r="Y135" s="126" t="s">
        <v>217</v>
      </c>
      <c r="Z135" s="126" t="s">
        <v>217</v>
      </c>
      <c r="AA135" s="126" t="s">
        <v>217</v>
      </c>
      <c r="AB135" s="126" t="s">
        <v>217</v>
      </c>
      <c r="AC135" s="126" t="s">
        <v>217</v>
      </c>
      <c r="AD135" s="126" t="s">
        <v>217</v>
      </c>
      <c r="AE135" s="126" t="s">
        <v>217</v>
      </c>
      <c r="AF135" s="126" t="s">
        <v>217</v>
      </c>
      <c r="AG135" s="126" t="s">
        <v>217</v>
      </c>
      <c r="AH135" s="126" t="s">
        <v>217</v>
      </c>
      <c r="AI135" s="126" t="s">
        <v>217</v>
      </c>
      <c r="AJ135" s="126" t="s">
        <v>217</v>
      </c>
      <c r="AK135" s="126" t="s">
        <v>217</v>
      </c>
      <c r="AM135" s="126" t="s">
        <v>217</v>
      </c>
      <c r="AN135" s="126" t="s">
        <v>217</v>
      </c>
      <c r="AO135" s="126" t="s">
        <v>217</v>
      </c>
      <c r="AQ135" s="126" t="s">
        <v>217</v>
      </c>
      <c r="AR135" s="126" t="s">
        <v>217</v>
      </c>
      <c r="AS135" s="126" t="s">
        <v>217</v>
      </c>
      <c r="AU135" s="126" t="s">
        <v>217</v>
      </c>
      <c r="AV135" s="126"/>
      <c r="AX135" s="127" t="str" cm="1">
        <f t="array" ref="AX135">_xlfn.TEXTJOIN(" ; ",TRUE,_xlfn._xlws.FILTER(L$11:AS$11,L135:AS135="Yes","LoE ERROR"))</f>
        <v>Yes ; Yes ; Yes ; Yes ; Yes ; Yes ; Yes ; Yes ; Yes ; Yes ; Yes ; Yes ; Yes ; Yes ; Yes ; Yes ; Yes ; Yes ; Yes ; Yes ; Yes</v>
      </c>
    </row>
    <row r="136" spans="1:50" ht="29" x14ac:dyDescent="0.35">
      <c r="A136" s="48">
        <f t="shared" si="5"/>
        <v>0</v>
      </c>
      <c r="C136" s="418">
        <f t="shared" si="6"/>
        <v>126</v>
      </c>
      <c r="E136" s="125" t="str">
        <v>Is there evidence that the programme Security Grading has been completed and endorsed by DSR-IIPCSy?</v>
      </c>
      <c r="F136" s="123" t="str" cm="1">
        <f t="array" ref="F136">IF(COUNT(SEARCH(_xlfn._xlws.FILTER(I_PEATLookups_Project_Type_Names,I_Project_Characteristics_Spec="Yes", "LoE Error"),'Input - LOEList (Admin)'!$AI138))&gt;0,"Yes","No")</f>
        <v>No</v>
      </c>
      <c r="G136" s="123" t="str" cm="1">
        <f t="array" ref="G136">IF(COUNT(SEARCH(I_ProjParam_Case_Spec,'Input - LOEList (Admin)'!$AI138))&gt;0,"Yes","No")</f>
        <v>Yes</v>
      </c>
      <c r="I136" s="123" t="str" cm="1">
        <f t="array" ref="I136">IF(PRODUCT(IF(F136:G136="Yes",1,0)),"Yes","No")</f>
        <v>No</v>
      </c>
      <c r="K136" s="15"/>
      <c r="M136" s="455">
        <f t="shared" si="7"/>
        <v>0</v>
      </c>
      <c r="V136" s="126" t="s">
        <v>217</v>
      </c>
      <c r="X136" s="126" t="s">
        <v>217</v>
      </c>
      <c r="Y136" s="126" t="s">
        <v>217</v>
      </c>
      <c r="Z136" s="126" t="s">
        <v>217</v>
      </c>
      <c r="AA136" s="126" t="s">
        <v>217</v>
      </c>
      <c r="AB136" s="126" t="s">
        <v>217</v>
      </c>
      <c r="AC136" s="126" t="s">
        <v>217</v>
      </c>
      <c r="AD136" s="126" t="s">
        <v>217</v>
      </c>
      <c r="AE136" s="126" t="s">
        <v>217</v>
      </c>
      <c r="AF136" s="126" t="s">
        <v>217</v>
      </c>
      <c r="AG136" s="126" t="s">
        <v>217</v>
      </c>
      <c r="AH136" s="126" t="s">
        <v>217</v>
      </c>
      <c r="AI136" s="126" t="s">
        <v>217</v>
      </c>
      <c r="AJ136" s="126" t="s">
        <v>217</v>
      </c>
      <c r="AK136" s="126" t="s">
        <v>217</v>
      </c>
      <c r="AM136" s="126" t="s">
        <v>217</v>
      </c>
      <c r="AN136" s="126" t="s">
        <v>217</v>
      </c>
      <c r="AO136" s="126" t="s">
        <v>217</v>
      </c>
      <c r="AQ136" s="126" t="s">
        <v>217</v>
      </c>
      <c r="AR136" s="126" t="s">
        <v>217</v>
      </c>
      <c r="AS136" s="126" t="s">
        <v>217</v>
      </c>
      <c r="AU136" s="126" t="s">
        <v>217</v>
      </c>
      <c r="AV136" s="126"/>
      <c r="AX136" s="127" t="str" cm="1">
        <f t="array" ref="AX136">_xlfn.TEXTJOIN(" ; ",TRUE,_xlfn._xlws.FILTER(L$11:AS$11,L136:AS136="Yes","LoE ERROR"))</f>
        <v>Yes ; Yes ; Yes ; Yes ; Yes ; Yes ; Yes ; Yes ; Yes ; Yes ; Yes ; Yes ; Yes ; Yes ; Yes ; Yes ; Yes ; Yes ; Yes ; Yes ; Yes</v>
      </c>
    </row>
    <row r="137" spans="1:50" ht="43.5" x14ac:dyDescent="0.35">
      <c r="A137" s="48">
        <f t="shared" si="5"/>
        <v>0</v>
      </c>
      <c r="C137" s="418">
        <f t="shared" si="6"/>
        <v>127</v>
      </c>
      <c r="E137" s="125" t="str">
        <v>Is there evidence that a suitably mature Security Plan exists highlighting key security requirements and risk areas, as well as documenting security activities, products, resources and governance arrangements required, in accordance with JSP 440.</v>
      </c>
      <c r="F137" s="123" t="str" cm="1">
        <f t="array" ref="F137">IF(COUNT(SEARCH(_xlfn._xlws.FILTER(I_PEATLookups_Project_Type_Names,I_Project_Characteristics_Spec="Yes", "LoE Error"),'Input - LOEList (Admin)'!$AI139))&gt;0,"Yes","No")</f>
        <v>No</v>
      </c>
      <c r="G137" s="123" t="str" cm="1">
        <f t="array" ref="G137">IF(COUNT(SEARCH(I_ProjParam_Case_Spec,'Input - LOEList (Admin)'!$AI139))&gt;0,"Yes","No")</f>
        <v>Yes</v>
      </c>
      <c r="I137" s="123" t="str" cm="1">
        <f t="array" ref="I137">IF(PRODUCT(IF(F137:G137="Yes",1,0)),"Yes","No")</f>
        <v>No</v>
      </c>
      <c r="K137" s="15"/>
      <c r="M137" s="455">
        <f t="shared" si="7"/>
        <v>0</v>
      </c>
      <c r="V137" s="126" t="s">
        <v>217</v>
      </c>
      <c r="X137" s="126" t="s">
        <v>217</v>
      </c>
      <c r="Y137" s="126" t="s">
        <v>217</v>
      </c>
      <c r="Z137" s="126" t="s">
        <v>217</v>
      </c>
      <c r="AA137" s="126" t="s">
        <v>217</v>
      </c>
      <c r="AB137" s="126" t="s">
        <v>217</v>
      </c>
      <c r="AC137" s="126" t="s">
        <v>217</v>
      </c>
      <c r="AD137" s="126" t="s">
        <v>217</v>
      </c>
      <c r="AE137" s="126" t="s">
        <v>217</v>
      </c>
      <c r="AF137" s="126" t="s">
        <v>217</v>
      </c>
      <c r="AG137" s="126" t="s">
        <v>217</v>
      </c>
      <c r="AH137" s="126" t="s">
        <v>217</v>
      </c>
      <c r="AI137" s="126" t="s">
        <v>217</v>
      </c>
      <c r="AJ137" s="126" t="s">
        <v>217</v>
      </c>
      <c r="AK137" s="126" t="s">
        <v>217</v>
      </c>
      <c r="AM137" s="126" t="s">
        <v>217</v>
      </c>
      <c r="AN137" s="126" t="s">
        <v>217</v>
      </c>
      <c r="AO137" s="126" t="s">
        <v>217</v>
      </c>
      <c r="AQ137" s="126" t="s">
        <v>217</v>
      </c>
      <c r="AR137" s="126" t="s">
        <v>217</v>
      </c>
      <c r="AS137" s="126" t="s">
        <v>217</v>
      </c>
      <c r="AU137" s="126" t="s">
        <v>217</v>
      </c>
      <c r="AV137" s="126"/>
      <c r="AX137" s="127" t="str" cm="1">
        <f t="array" ref="AX137">_xlfn.TEXTJOIN(" ; ",TRUE,_xlfn._xlws.FILTER(L$11:AS$11,L137:AS137="Yes","LoE ERROR"))</f>
        <v>Yes ; Yes ; Yes ; Yes ; Yes ; Yes ; Yes ; Yes ; Yes ; Yes ; Yes ; Yes ; Yes ; Yes ; Yes ; Yes ; Yes ; Yes ; Yes ; Yes ; Yes</v>
      </c>
    </row>
    <row r="138" spans="1:50" ht="29" x14ac:dyDescent="0.35">
      <c r="A138" s="48">
        <f t="shared" si="5"/>
        <v>0</v>
      </c>
      <c r="C138" s="418">
        <f t="shared" si="6"/>
        <v>128</v>
      </c>
      <c r="E138" s="125" t="str">
        <v>Is there evidence that a suitable Security Aspects Letters has been included in each contract graded OFFICIAL-SENSITIVE or above?</v>
      </c>
      <c r="F138" s="123" t="str" cm="1">
        <f t="array" ref="F138">IF(COUNT(SEARCH(_xlfn._xlws.FILTER(I_PEATLookups_Project_Type_Names,I_Project_Characteristics_Spec="Yes", "LoE Error"),'Input - LOEList (Admin)'!$AI140))&gt;0,"Yes","No")</f>
        <v>No</v>
      </c>
      <c r="G138" s="123" t="str" cm="1">
        <f t="array" ref="G138">IF(COUNT(SEARCH(I_ProjParam_Case_Spec,'Input - LOEList (Admin)'!$AI140))&gt;0,"Yes","No")</f>
        <v>Yes</v>
      </c>
      <c r="I138" s="123" t="str" cm="1">
        <f t="array" ref="I138">IF(PRODUCT(IF(F138:G138="Yes",1,0)),"Yes","No")</f>
        <v>No</v>
      </c>
      <c r="K138" s="15"/>
      <c r="M138" s="455">
        <f t="shared" si="7"/>
        <v>0</v>
      </c>
      <c r="V138" s="126" t="s">
        <v>217</v>
      </c>
      <c r="X138" s="126" t="s">
        <v>217</v>
      </c>
      <c r="Y138" s="126" t="s">
        <v>217</v>
      </c>
      <c r="Z138" s="126" t="s">
        <v>217</v>
      </c>
      <c r="AA138" s="126" t="s">
        <v>217</v>
      </c>
      <c r="AB138" s="126" t="s">
        <v>217</v>
      </c>
      <c r="AC138" s="126" t="s">
        <v>217</v>
      </c>
      <c r="AD138" s="126" t="s">
        <v>217</v>
      </c>
      <c r="AE138" s="126" t="s">
        <v>217</v>
      </c>
      <c r="AF138" s="126" t="s">
        <v>217</v>
      </c>
      <c r="AG138" s="126" t="s">
        <v>217</v>
      </c>
      <c r="AH138" s="126" t="s">
        <v>217</v>
      </c>
      <c r="AI138" s="126" t="s">
        <v>217</v>
      </c>
      <c r="AJ138" s="126" t="s">
        <v>217</v>
      </c>
      <c r="AK138" s="126" t="s">
        <v>217</v>
      </c>
      <c r="AM138" s="126" t="s">
        <v>217</v>
      </c>
      <c r="AN138" s="126" t="s">
        <v>217</v>
      </c>
      <c r="AO138" s="126" t="s">
        <v>217</v>
      </c>
      <c r="AQ138" s="126" t="s">
        <v>217</v>
      </c>
      <c r="AR138" s="126" t="s">
        <v>217</v>
      </c>
      <c r="AS138" s="126" t="s">
        <v>217</v>
      </c>
      <c r="AU138" s="126" t="s">
        <v>217</v>
      </c>
      <c r="AV138" s="126"/>
      <c r="AX138" s="127" t="str" cm="1">
        <f t="array" ref="AX138">_xlfn.TEXTJOIN(" ; ",TRUE,_xlfn._xlws.FILTER(L$11:AS$11,L138:AS138="Yes","LoE ERROR"))</f>
        <v>Yes ; Yes ; Yes ; Yes ; Yes ; Yes ; Yes ; Yes ; Yes ; Yes ; Yes ; Yes ; Yes ; Yes ; Yes ; Yes ; Yes ; Yes ; Yes ; Yes ; Yes</v>
      </c>
    </row>
    <row r="139" spans="1:50" ht="29" x14ac:dyDescent="0.35">
      <c r="A139" s="48">
        <f t="shared" si="5"/>
        <v>0</v>
      </c>
      <c r="C139" s="418">
        <f t="shared" si="6"/>
        <v>129</v>
      </c>
      <c r="E139" s="125" t="str">
        <v>Is there evidence that a suitable Personal Data Aspects Letter has been included in each contract involving the processing of OFFICIAL-SENSITIVE-PERSONAL information?</v>
      </c>
      <c r="F139" s="123" t="str" cm="1">
        <f t="array" ref="F139">IF(COUNT(SEARCH(_xlfn._xlws.FILTER(I_PEATLookups_Project_Type_Names,I_Project_Characteristics_Spec="Yes", "LoE Error"),'Input - LOEList (Admin)'!$AI141))&gt;0,"Yes","No")</f>
        <v>No</v>
      </c>
      <c r="G139" s="123" t="str" cm="1">
        <f t="array" ref="G139">IF(COUNT(SEARCH(I_ProjParam_Case_Spec,'Input - LOEList (Admin)'!$AI141))&gt;0,"Yes","No")</f>
        <v>Yes</v>
      </c>
      <c r="I139" s="123" t="str" cm="1">
        <f t="array" ref="I139">IF(PRODUCT(IF(F139:G139="Yes",1,0)),"Yes","No")</f>
        <v>No</v>
      </c>
      <c r="K139" s="15"/>
      <c r="M139" s="455">
        <f t="shared" ref="M139:M166" si="8">IF(ISERROR(I139),1,0)</f>
        <v>0</v>
      </c>
      <c r="V139" s="126" t="s">
        <v>217</v>
      </c>
      <c r="X139" s="126" t="s">
        <v>217</v>
      </c>
      <c r="Y139" s="126" t="s">
        <v>217</v>
      </c>
      <c r="Z139" s="126" t="s">
        <v>217</v>
      </c>
      <c r="AA139" s="126" t="s">
        <v>217</v>
      </c>
      <c r="AB139" s="126" t="s">
        <v>217</v>
      </c>
      <c r="AC139" s="126" t="s">
        <v>217</v>
      </c>
      <c r="AD139" s="126" t="s">
        <v>217</v>
      </c>
      <c r="AE139" s="126" t="s">
        <v>217</v>
      </c>
      <c r="AF139" s="126" t="s">
        <v>217</v>
      </c>
      <c r="AG139" s="126" t="s">
        <v>217</v>
      </c>
      <c r="AH139" s="126" t="s">
        <v>217</v>
      </c>
      <c r="AI139" s="126" t="s">
        <v>217</v>
      </c>
      <c r="AJ139" s="126" t="s">
        <v>217</v>
      </c>
      <c r="AK139" s="126" t="s">
        <v>217</v>
      </c>
      <c r="AM139" s="126" t="s">
        <v>217</v>
      </c>
      <c r="AN139" s="126" t="s">
        <v>217</v>
      </c>
      <c r="AO139" s="126" t="s">
        <v>217</v>
      </c>
      <c r="AQ139" s="126" t="s">
        <v>217</v>
      </c>
      <c r="AR139" s="126" t="s">
        <v>217</v>
      </c>
      <c r="AS139" s="126" t="s">
        <v>217</v>
      </c>
      <c r="AU139" s="126" t="s">
        <v>217</v>
      </c>
      <c r="AV139" s="126"/>
      <c r="AX139" s="127" t="str" cm="1">
        <f t="array" ref="AX139">_xlfn.TEXTJOIN(" ; ",TRUE,_xlfn._xlws.FILTER(L$11:AS$11,L139:AS139="Yes","LoE ERROR"))</f>
        <v>Yes ; Yes ; Yes ; Yes ; Yes ; Yes ; Yes ; Yes ; Yes ; Yes ; Yes ; Yes ; Yes ; Yes ; Yes ; Yes ; Yes ; Yes ; Yes ; Yes ; Yes</v>
      </c>
    </row>
    <row r="140" spans="1:50" ht="29" x14ac:dyDescent="0.35">
      <c r="A140" s="48">
        <f t="shared" ref="A140:A166" si="9">SUM(M140)</f>
        <v>0</v>
      </c>
      <c r="C140" s="418">
        <f t="shared" si="6"/>
        <v>130</v>
      </c>
      <c r="E140" s="125" t="str">
        <v>Is there evidence that appropriate security DEFCONs are being include in each contract?</v>
      </c>
      <c r="F140" s="123" t="str" cm="1">
        <f t="array" ref="F140">IF(COUNT(SEARCH(_xlfn._xlws.FILTER(I_PEATLookups_Project_Type_Names,I_Project_Characteristics_Spec="Yes", "LoE Error"),'Input - LOEList (Admin)'!$AI142))&gt;0,"Yes","No")</f>
        <v>No</v>
      </c>
      <c r="G140" s="123" t="str" cm="1">
        <f t="array" ref="G140">IF(COUNT(SEARCH(I_ProjParam_Case_Spec,'Input - LOEList (Admin)'!$AI142))&gt;0,"Yes","No")</f>
        <v>Yes</v>
      </c>
      <c r="I140" s="123" t="str" cm="1">
        <f t="array" ref="I140">IF(PRODUCT(IF(F140:G140="Yes",1,0)),"Yes","No")</f>
        <v>No</v>
      </c>
      <c r="K140" s="15"/>
      <c r="M140" s="455">
        <f t="shared" si="8"/>
        <v>0</v>
      </c>
      <c r="V140" s="126" t="s">
        <v>217</v>
      </c>
      <c r="X140" s="126" t="s">
        <v>217</v>
      </c>
      <c r="Y140" s="126" t="s">
        <v>217</v>
      </c>
      <c r="Z140" s="126" t="s">
        <v>217</v>
      </c>
      <c r="AA140" s="126" t="s">
        <v>217</v>
      </c>
      <c r="AB140" s="126" t="s">
        <v>217</v>
      </c>
      <c r="AC140" s="126" t="s">
        <v>217</v>
      </c>
      <c r="AD140" s="126" t="s">
        <v>217</v>
      </c>
      <c r="AE140" s="126" t="s">
        <v>217</v>
      </c>
      <c r="AF140" s="126" t="s">
        <v>217</v>
      </c>
      <c r="AG140" s="126" t="s">
        <v>217</v>
      </c>
      <c r="AH140" s="126" t="s">
        <v>217</v>
      </c>
      <c r="AI140" s="126" t="s">
        <v>217</v>
      </c>
      <c r="AJ140" s="126" t="s">
        <v>217</v>
      </c>
      <c r="AK140" s="126" t="s">
        <v>217</v>
      </c>
      <c r="AM140" s="126" t="s">
        <v>217</v>
      </c>
      <c r="AN140" s="126" t="s">
        <v>217</v>
      </c>
      <c r="AO140" s="126" t="s">
        <v>217</v>
      </c>
      <c r="AQ140" s="126" t="s">
        <v>217</v>
      </c>
      <c r="AR140" s="126" t="s">
        <v>217</v>
      </c>
      <c r="AS140" s="126" t="s">
        <v>217</v>
      </c>
      <c r="AU140" s="126" t="s">
        <v>217</v>
      </c>
      <c r="AV140" s="126"/>
      <c r="AX140" s="127" t="str" cm="1">
        <f t="array" ref="AX140">_xlfn.TEXTJOIN(" ; ",TRUE,_xlfn._xlws.FILTER(L$11:AS$11,L140:AS140="Yes","LoE ERROR"))</f>
        <v>Yes ; Yes ; Yes ; Yes ; Yes ; Yes ; Yes ; Yes ; Yes ; Yes ; Yes ; Yes ; Yes ; Yes ; Yes ; Yes ; Yes ; Yes ; Yes ; Yes ; Yes</v>
      </c>
    </row>
    <row r="141" spans="1:50" ht="29" x14ac:dyDescent="0.35">
      <c r="A141" s="48">
        <f t="shared" si="9"/>
        <v>0</v>
      </c>
      <c r="C141" s="418">
        <f t="shared" ref="C141:C168" si="10">C140+1</f>
        <v>131</v>
      </c>
      <c r="E141" s="125" t="str">
        <v>Is there evidence that each contract has a current MOD Cyber Risk Profile and associated Supplier Assurance Questionnaire submitted.</v>
      </c>
      <c r="F141" s="123" t="str" cm="1">
        <f t="array" ref="F141">IF(COUNT(SEARCH(_xlfn._xlws.FILTER(I_PEATLookups_Project_Type_Names,I_Project_Characteristics_Spec="Yes", "LoE Error"),'Input - LOEList (Admin)'!$AI143))&gt;0,"Yes","No")</f>
        <v>No</v>
      </c>
      <c r="G141" s="123" t="str" cm="1">
        <f t="array" ref="G141">IF(COUNT(SEARCH(I_ProjParam_Case_Spec,'Input - LOEList (Admin)'!$AI143))&gt;0,"Yes","No")</f>
        <v>Yes</v>
      </c>
      <c r="I141" s="123" t="str" cm="1">
        <f t="array" ref="I141">IF(PRODUCT(IF(F141:G141="Yes",1,0)),"Yes","No")</f>
        <v>No</v>
      </c>
      <c r="K141" s="15"/>
      <c r="M141" s="455">
        <f t="shared" si="8"/>
        <v>0</v>
      </c>
      <c r="V141" s="126" t="s">
        <v>217</v>
      </c>
      <c r="X141" s="126" t="s">
        <v>217</v>
      </c>
      <c r="Y141" s="126" t="s">
        <v>217</v>
      </c>
      <c r="Z141" s="126" t="s">
        <v>217</v>
      </c>
      <c r="AA141" s="126" t="s">
        <v>217</v>
      </c>
      <c r="AB141" s="126" t="s">
        <v>217</v>
      </c>
      <c r="AC141" s="126" t="s">
        <v>217</v>
      </c>
      <c r="AD141" s="126" t="s">
        <v>217</v>
      </c>
      <c r="AE141" s="126" t="s">
        <v>217</v>
      </c>
      <c r="AF141" s="126" t="s">
        <v>217</v>
      </c>
      <c r="AG141" s="126" t="s">
        <v>217</v>
      </c>
      <c r="AH141" s="126" t="s">
        <v>217</v>
      </c>
      <c r="AI141" s="126" t="s">
        <v>217</v>
      </c>
      <c r="AJ141" s="126" t="s">
        <v>217</v>
      </c>
      <c r="AK141" s="126" t="s">
        <v>217</v>
      </c>
      <c r="AM141" s="126" t="s">
        <v>217</v>
      </c>
      <c r="AN141" s="126" t="s">
        <v>217</v>
      </c>
      <c r="AO141" s="126" t="s">
        <v>217</v>
      </c>
      <c r="AQ141" s="126" t="s">
        <v>217</v>
      </c>
      <c r="AR141" s="126" t="s">
        <v>217</v>
      </c>
      <c r="AS141" s="126" t="s">
        <v>217</v>
      </c>
      <c r="AU141" s="126" t="s">
        <v>217</v>
      </c>
      <c r="AV141" s="126"/>
      <c r="AX141" s="127" t="str" cm="1">
        <f t="array" ref="AX141">_xlfn.TEXTJOIN(" ; ",TRUE,_xlfn._xlws.FILTER(L$11:AS$11,L141:AS141="Yes","LoE ERROR"))</f>
        <v>Yes ; Yes ; Yes ; Yes ; Yes ; Yes ; Yes ; Yes ; Yes ; Yes ; Yes ; Yes ; Yes ; Yes ; Yes ; Yes ; Yes ; Yes ; Yes ; Yes ; Yes</v>
      </c>
    </row>
    <row r="142" spans="1:50" ht="43.5" x14ac:dyDescent="0.35">
      <c r="A142" s="48">
        <f t="shared" si="9"/>
        <v>0</v>
      </c>
      <c r="C142" s="418">
        <f t="shared" si="10"/>
        <v>132</v>
      </c>
      <c r="E142" s="125" t="str">
        <v>Where there is a requirement for crypt-key use, is there evidence that the programme has a suitable crypto management approach that has be endorsed by the Crypt Key Enterprise Authority.</v>
      </c>
      <c r="F142" s="123" t="str" cm="1">
        <f t="array" ref="F142">IF(COUNT(SEARCH(_xlfn._xlws.FILTER(I_PEATLookups_Project_Type_Names,I_Project_Characteristics_Spec="Yes", "LoE Error"),'Input - LOEList (Admin)'!$AI144))&gt;0,"Yes","No")</f>
        <v>No</v>
      </c>
      <c r="G142" s="123" t="str" cm="1">
        <f t="array" ref="G142">IF(COUNT(SEARCH(I_ProjParam_Case_Spec,'Input - LOEList (Admin)'!$AI144))&gt;0,"Yes","No")</f>
        <v>Yes</v>
      </c>
      <c r="I142" s="123" t="str" cm="1">
        <f t="array" ref="I142">IF(PRODUCT(IF(F142:G142="Yes",1,0)),"Yes","No")</f>
        <v>No</v>
      </c>
      <c r="K142" s="15"/>
      <c r="M142" s="455">
        <f t="shared" si="8"/>
        <v>0</v>
      </c>
      <c r="V142" s="126" t="s">
        <v>217</v>
      </c>
      <c r="X142" s="126" t="s">
        <v>217</v>
      </c>
      <c r="Y142" s="126" t="s">
        <v>217</v>
      </c>
      <c r="Z142" s="126" t="s">
        <v>217</v>
      </c>
      <c r="AA142" s="126" t="s">
        <v>217</v>
      </c>
      <c r="AB142" s="126" t="s">
        <v>217</v>
      </c>
      <c r="AC142" s="126" t="s">
        <v>217</v>
      </c>
      <c r="AD142" s="126" t="s">
        <v>217</v>
      </c>
      <c r="AE142" s="126" t="s">
        <v>217</v>
      </c>
      <c r="AF142" s="126" t="s">
        <v>217</v>
      </c>
      <c r="AG142" s="126" t="s">
        <v>217</v>
      </c>
      <c r="AH142" s="126" t="s">
        <v>217</v>
      </c>
      <c r="AI142" s="126" t="s">
        <v>217</v>
      </c>
      <c r="AJ142" s="126" t="s">
        <v>217</v>
      </c>
      <c r="AK142" s="126" t="s">
        <v>217</v>
      </c>
      <c r="AM142" s="126" t="s">
        <v>217</v>
      </c>
      <c r="AN142" s="126" t="s">
        <v>217</v>
      </c>
      <c r="AO142" s="126" t="s">
        <v>217</v>
      </c>
      <c r="AQ142" s="126" t="s">
        <v>217</v>
      </c>
      <c r="AR142" s="126" t="s">
        <v>217</v>
      </c>
      <c r="AS142" s="126" t="s">
        <v>217</v>
      </c>
      <c r="AU142" s="126" t="s">
        <v>217</v>
      </c>
      <c r="AV142" s="126"/>
      <c r="AX142" s="127" t="str" cm="1">
        <f t="array" ref="AX142">_xlfn.TEXTJOIN(" ; ",TRUE,_xlfn._xlws.FILTER(L$11:AS$11,L142:AS142="Yes","LoE ERROR"))</f>
        <v>Yes ; Yes ; Yes ; Yes ; Yes ; Yes ; Yes ; Yes ; Yes ; Yes ; Yes ; Yes ; Yes ; Yes ; Yes ; Yes ; Yes ; Yes ; Yes ; Yes ; Yes</v>
      </c>
    </row>
    <row r="143" spans="1:50" ht="43.5" x14ac:dyDescent="0.35">
      <c r="A143" s="48">
        <f t="shared" si="9"/>
        <v>0</v>
      </c>
      <c r="C143" s="418">
        <f t="shared" si="10"/>
        <v>133</v>
      </c>
      <c r="E143" s="125" t="str">
        <v>Is there evidence that a suitable Security Case has been developed to provide compliance with MOD and DE&amp;S security policy to support effective security risk management for Products, Systems and Services.</v>
      </c>
      <c r="F143" s="123" t="str" cm="1">
        <f t="array" ref="F143">IF(COUNT(SEARCH(_xlfn._xlws.FILTER(I_PEATLookups_Project_Type_Names,I_Project_Characteristics_Spec="Yes", "LoE Error"),'Input - LOEList (Admin)'!$AI145))&gt;0,"Yes","No")</f>
        <v>No</v>
      </c>
      <c r="G143" s="123" t="str" cm="1">
        <f t="array" ref="G143">IF(COUNT(SEARCH(I_ProjParam_Case_Spec,'Input - LOEList (Admin)'!$AI145))&gt;0,"Yes","No")</f>
        <v>Yes</v>
      </c>
      <c r="I143" s="123" t="str" cm="1">
        <f t="array" ref="I143">IF(PRODUCT(IF(F143:G143="Yes",1,0)),"Yes","No")</f>
        <v>No</v>
      </c>
      <c r="K143" s="15"/>
      <c r="M143" s="455">
        <f t="shared" si="8"/>
        <v>0</v>
      </c>
      <c r="V143" s="126" t="s">
        <v>217</v>
      </c>
      <c r="X143" s="126" t="s">
        <v>217</v>
      </c>
      <c r="Y143" s="126" t="s">
        <v>217</v>
      </c>
      <c r="Z143" s="126" t="s">
        <v>217</v>
      </c>
      <c r="AA143" s="126" t="s">
        <v>217</v>
      </c>
      <c r="AB143" s="126" t="s">
        <v>217</v>
      </c>
      <c r="AC143" s="126" t="s">
        <v>217</v>
      </c>
      <c r="AD143" s="126" t="s">
        <v>217</v>
      </c>
      <c r="AE143" s="126" t="s">
        <v>217</v>
      </c>
      <c r="AF143" s="126" t="s">
        <v>217</v>
      </c>
      <c r="AG143" s="126" t="s">
        <v>217</v>
      </c>
      <c r="AH143" s="126" t="s">
        <v>217</v>
      </c>
      <c r="AI143" s="126" t="s">
        <v>217</v>
      </c>
      <c r="AJ143" s="126" t="s">
        <v>217</v>
      </c>
      <c r="AK143" s="126" t="s">
        <v>217</v>
      </c>
      <c r="AM143" s="126" t="s">
        <v>217</v>
      </c>
      <c r="AN143" s="126" t="s">
        <v>217</v>
      </c>
      <c r="AO143" s="126" t="s">
        <v>217</v>
      </c>
      <c r="AQ143" s="126" t="s">
        <v>217</v>
      </c>
      <c r="AR143" s="126" t="s">
        <v>217</v>
      </c>
      <c r="AS143" s="126" t="s">
        <v>217</v>
      </c>
      <c r="AU143" s="126" t="s">
        <v>217</v>
      </c>
      <c r="AV143" s="126"/>
      <c r="AX143" s="127" t="str" cm="1">
        <f t="array" ref="AX143">_xlfn.TEXTJOIN(" ; ",TRUE,_xlfn._xlws.FILTER(L$11:AS$11,L143:AS143="Yes","LoE ERROR"))</f>
        <v>Yes ; Yes ; Yes ; Yes ; Yes ; Yes ; Yes ; Yes ; Yes ; Yes ; Yes ; Yes ; Yes ; Yes ; Yes ; Yes ; Yes ; Yes ; Yes ; Yes ; Yes</v>
      </c>
    </row>
    <row r="144" spans="1:50" ht="29" x14ac:dyDescent="0.35">
      <c r="A144" s="48">
        <f t="shared" si="9"/>
        <v>0</v>
      </c>
      <c r="C144" s="418">
        <f t="shared" si="10"/>
        <v>134</v>
      </c>
      <c r="E144" s="125" t="str">
        <v>Is there evidence that the project is following Secure by Design principles and its Secure by Design plans are sufficiently mature for the stage of the project?</v>
      </c>
      <c r="F144" s="123" t="str" cm="1">
        <f t="array" ref="F144">IF(COUNT(SEARCH(_xlfn._xlws.FILTER(I_PEATLookups_Project_Type_Names,I_Project_Characteristics_Spec="Yes", "LoE Error"),'Input - LOEList (Admin)'!$AI146))&gt;0,"Yes","No")</f>
        <v>No</v>
      </c>
      <c r="G144" s="123" t="str" cm="1">
        <f t="array" ref="G144">IF(COUNT(SEARCH(I_ProjParam_Case_Spec,'Input - LOEList (Admin)'!$AI146))&gt;0,"Yes","No")</f>
        <v>Yes</v>
      </c>
      <c r="I144" s="123" t="str" cm="1">
        <f t="array" ref="I144">IF(PRODUCT(IF(F144:G144="Yes",1,0)),"Yes","No")</f>
        <v>No</v>
      </c>
      <c r="K144" s="15"/>
      <c r="M144" s="455">
        <f t="shared" si="8"/>
        <v>0</v>
      </c>
      <c r="V144" s="126" t="s">
        <v>217</v>
      </c>
      <c r="X144" s="126" t="s">
        <v>217</v>
      </c>
      <c r="Y144" s="126" t="s">
        <v>217</v>
      </c>
      <c r="Z144" s="126" t="s">
        <v>217</v>
      </c>
      <c r="AA144" s="126" t="s">
        <v>217</v>
      </c>
      <c r="AB144" s="126" t="s">
        <v>217</v>
      </c>
      <c r="AC144" s="126" t="s">
        <v>217</v>
      </c>
      <c r="AD144" s="126" t="s">
        <v>217</v>
      </c>
      <c r="AE144" s="126" t="s">
        <v>217</v>
      </c>
      <c r="AF144" s="126" t="s">
        <v>217</v>
      </c>
      <c r="AG144" s="126" t="s">
        <v>217</v>
      </c>
      <c r="AH144" s="126" t="s">
        <v>217</v>
      </c>
      <c r="AI144" s="126" t="s">
        <v>217</v>
      </c>
      <c r="AJ144" s="126" t="s">
        <v>217</v>
      </c>
      <c r="AK144" s="126" t="s">
        <v>217</v>
      </c>
      <c r="AM144" s="126" t="s">
        <v>217</v>
      </c>
      <c r="AN144" s="126" t="s">
        <v>217</v>
      </c>
      <c r="AO144" s="126" t="s">
        <v>217</v>
      </c>
      <c r="AQ144" s="126" t="s">
        <v>217</v>
      </c>
      <c r="AR144" s="126" t="s">
        <v>217</v>
      </c>
      <c r="AS144" s="126" t="s">
        <v>217</v>
      </c>
      <c r="AU144" s="126" t="s">
        <v>217</v>
      </c>
      <c r="AV144" s="126"/>
      <c r="AX144" s="127" t="str" cm="1">
        <f t="array" ref="AX144">_xlfn.TEXTJOIN(" ; ",TRUE,_xlfn._xlws.FILTER(L$11:AS$11,L144:AS144="Yes","LoE ERROR"))</f>
        <v>Yes ; Yes ; Yes ; Yes ; Yes ; Yes ; Yes ; Yes ; Yes ; Yes ; Yes ; Yes ; Yes ; Yes ; Yes ; Yes ; Yes ; Yes ; Yes ; Yes ; Yes</v>
      </c>
    </row>
    <row r="145" spans="1:50" ht="43.5" x14ac:dyDescent="0.35">
      <c r="A145" s="48">
        <f t="shared" si="9"/>
        <v>0</v>
      </c>
      <c r="C145" s="418">
        <f t="shared" si="10"/>
        <v>135</v>
      </c>
      <c r="E145" s="125" t="str">
        <v>Is there evidence that all DLOD owners have been identified and are engaged in developing their respective requirements, aligned with the Strategic Case, and engaged in delivery planning to ensure 'synchronisation' of cross-DLOD milestones?</v>
      </c>
      <c r="F145" s="123" t="str" cm="1">
        <f t="array" ref="F145">IF(COUNT(SEARCH(_xlfn._xlws.FILTER(I_PEATLookups_Project_Type_Names,I_Project_Characteristics_Spec="Yes", "LoE Error"),'Input - LOEList (Admin)'!$AI147))&gt;0,"Yes","No")</f>
        <v>No</v>
      </c>
      <c r="G145" s="123" t="str" cm="1">
        <f t="array" ref="G145">IF(COUNT(SEARCH(I_ProjParam_Case_Spec,'Input - LOEList (Admin)'!$AI147))&gt;0,"Yes","No")</f>
        <v>Yes</v>
      </c>
      <c r="I145" s="123" t="str" cm="1">
        <f t="array" ref="I145">IF(PRODUCT(IF(F145:G145="Yes",1,0)),"Yes","No")</f>
        <v>No</v>
      </c>
      <c r="K145" s="15"/>
      <c r="M145" s="455">
        <f t="shared" si="8"/>
        <v>0</v>
      </c>
      <c r="V145" s="126" t="s">
        <v>217</v>
      </c>
      <c r="X145" s="126" t="s">
        <v>217</v>
      </c>
      <c r="Y145" s="126" t="s">
        <v>217</v>
      </c>
      <c r="Z145" s="126" t="s">
        <v>217</v>
      </c>
      <c r="AA145" s="126" t="s">
        <v>217</v>
      </c>
      <c r="AB145" s="126" t="s">
        <v>217</v>
      </c>
      <c r="AC145" s="126" t="s">
        <v>217</v>
      </c>
      <c r="AD145" s="126" t="s">
        <v>217</v>
      </c>
      <c r="AE145" s="126" t="s">
        <v>217</v>
      </c>
      <c r="AF145" s="126" t="s">
        <v>217</v>
      </c>
      <c r="AG145" s="126" t="s">
        <v>217</v>
      </c>
      <c r="AH145" s="126" t="s">
        <v>217</v>
      </c>
      <c r="AI145" s="126" t="s">
        <v>217</v>
      </c>
      <c r="AJ145" s="126" t="s">
        <v>217</v>
      </c>
      <c r="AK145" s="126" t="s">
        <v>217</v>
      </c>
      <c r="AM145" s="126" t="s">
        <v>217</v>
      </c>
      <c r="AN145" s="126" t="s">
        <v>217</v>
      </c>
      <c r="AO145" s="126" t="s">
        <v>217</v>
      </c>
      <c r="AQ145" s="126" t="s">
        <v>217</v>
      </c>
      <c r="AR145" s="126" t="s">
        <v>217</v>
      </c>
      <c r="AS145" s="126" t="s">
        <v>217</v>
      </c>
      <c r="AU145" s="126" t="s">
        <v>217</v>
      </c>
      <c r="AV145" s="126"/>
      <c r="AX145" s="127" t="str" cm="1">
        <f t="array" ref="AX145">_xlfn.TEXTJOIN(" ; ",TRUE,_xlfn._xlws.FILTER(L$11:AS$11,L145:AS145="Yes","LoE ERROR"))</f>
        <v>Yes ; Yes ; Yes ; Yes ; Yes ; Yes ; Yes ; Yes ; Yes ; Yes ; Yes ; Yes ; Yes ; Yes ; Yes ; Yes ; Yes ; Yes ; Yes ; Yes ; Yes</v>
      </c>
    </row>
    <row r="146" spans="1:50" ht="29" x14ac:dyDescent="0.35">
      <c r="A146" s="48">
        <f t="shared" si="9"/>
        <v>0</v>
      </c>
      <c r="C146" s="418">
        <f t="shared" si="10"/>
        <v>136</v>
      </c>
      <c r="E146" s="125" t="str">
        <v>Is there evidence that the Training DLOD is suitably mature for the stage of acquisition with plans for delivery of outputs?</v>
      </c>
      <c r="F146" s="123" t="str" cm="1">
        <f t="array" ref="F146">IF(COUNT(SEARCH(_xlfn._xlws.FILTER(I_PEATLookups_Project_Type_Names,I_Project_Characteristics_Spec="Yes", "LoE Error"),'Input - LOEList (Admin)'!$AI148))&gt;0,"Yes","No")</f>
        <v>No</v>
      </c>
      <c r="G146" s="123" t="str" cm="1">
        <f t="array" ref="G146">IF(COUNT(SEARCH(I_ProjParam_Case_Spec,'Input - LOEList (Admin)'!$AI148))&gt;0,"Yes","No")</f>
        <v>Yes</v>
      </c>
      <c r="I146" s="123" t="str" cm="1">
        <f t="array" ref="I146">IF(PRODUCT(IF(F146:G146="Yes",1,0)),"Yes","No")</f>
        <v>No</v>
      </c>
      <c r="K146" s="15"/>
      <c r="M146" s="455">
        <f t="shared" si="8"/>
        <v>0</v>
      </c>
      <c r="V146" s="126" t="s">
        <v>217</v>
      </c>
      <c r="X146" s="126" t="s">
        <v>217</v>
      </c>
      <c r="Y146" s="126" t="s">
        <v>217</v>
      </c>
      <c r="Z146" s="126" t="s">
        <v>217</v>
      </c>
      <c r="AA146" s="126" t="s">
        <v>217</v>
      </c>
      <c r="AB146" s="126" t="s">
        <v>217</v>
      </c>
      <c r="AC146" s="126" t="s">
        <v>217</v>
      </c>
      <c r="AD146" s="126" t="s">
        <v>217</v>
      </c>
      <c r="AE146" s="126" t="s">
        <v>217</v>
      </c>
      <c r="AF146" s="126" t="s">
        <v>217</v>
      </c>
      <c r="AG146" s="126" t="s">
        <v>217</v>
      </c>
      <c r="AH146" s="126" t="s">
        <v>217</v>
      </c>
      <c r="AI146" s="126" t="s">
        <v>217</v>
      </c>
      <c r="AJ146" s="126" t="s">
        <v>217</v>
      </c>
      <c r="AK146" s="126" t="s">
        <v>217</v>
      </c>
      <c r="AM146" s="126" t="s">
        <v>217</v>
      </c>
      <c r="AN146" s="126" t="s">
        <v>217</v>
      </c>
      <c r="AO146" s="126" t="s">
        <v>217</v>
      </c>
      <c r="AQ146" s="126" t="s">
        <v>217</v>
      </c>
      <c r="AR146" s="126" t="s">
        <v>217</v>
      </c>
      <c r="AS146" s="126" t="s">
        <v>217</v>
      </c>
      <c r="AU146" s="126" t="s">
        <v>217</v>
      </c>
      <c r="AV146" s="126"/>
      <c r="AX146" s="127" t="str" cm="1">
        <f t="array" ref="AX146">_xlfn.TEXTJOIN(" ; ",TRUE,_xlfn._xlws.FILTER(L$11:AS$11,L146:AS146="Yes","LoE ERROR"))</f>
        <v>Yes ; Yes ; Yes ; Yes ; Yes ; Yes ; Yes ; Yes ; Yes ; Yes ; Yes ; Yes ; Yes ; Yes ; Yes ; Yes ; Yes ; Yes ; Yes ; Yes ; Yes</v>
      </c>
    </row>
    <row r="147" spans="1:50" ht="29" x14ac:dyDescent="0.35">
      <c r="A147" s="48">
        <f t="shared" si="9"/>
        <v>0</v>
      </c>
      <c r="C147" s="418">
        <f t="shared" si="10"/>
        <v>137</v>
      </c>
      <c r="E147" s="125" t="str">
        <v>Is there evidence that the Equipment DLOD is suitably mature for the stage of acquisition with plans for delivery of outputs?</v>
      </c>
      <c r="F147" s="123" t="str" cm="1">
        <f t="array" ref="F147">IF(COUNT(SEARCH(_xlfn._xlws.FILTER(I_PEATLookups_Project_Type_Names,I_Project_Characteristics_Spec="Yes", "LoE Error"),'Input - LOEList (Admin)'!$AI149))&gt;0,"Yes","No")</f>
        <v>No</v>
      </c>
      <c r="G147" s="123" t="str" cm="1">
        <f t="array" ref="G147">IF(COUNT(SEARCH(I_ProjParam_Case_Spec,'Input - LOEList (Admin)'!$AI149))&gt;0,"Yes","No")</f>
        <v>Yes</v>
      </c>
      <c r="I147" s="123" t="str" cm="1">
        <f t="array" ref="I147">IF(PRODUCT(IF(F147:G147="Yes",1,0)),"Yes","No")</f>
        <v>No</v>
      </c>
      <c r="K147" s="15"/>
      <c r="M147" s="455">
        <f t="shared" si="8"/>
        <v>0</v>
      </c>
      <c r="V147" s="126" t="s">
        <v>217</v>
      </c>
      <c r="X147" s="126" t="s">
        <v>217</v>
      </c>
      <c r="Y147" s="126" t="s">
        <v>217</v>
      </c>
      <c r="Z147" s="126" t="s">
        <v>217</v>
      </c>
      <c r="AA147" s="126" t="s">
        <v>217</v>
      </c>
      <c r="AB147" s="126" t="s">
        <v>217</v>
      </c>
      <c r="AC147" s="126" t="s">
        <v>217</v>
      </c>
      <c r="AD147" s="126" t="s">
        <v>217</v>
      </c>
      <c r="AE147" s="126" t="s">
        <v>217</v>
      </c>
      <c r="AF147" s="126" t="s">
        <v>217</v>
      </c>
      <c r="AG147" s="126" t="s">
        <v>217</v>
      </c>
      <c r="AH147" s="126" t="s">
        <v>217</v>
      </c>
      <c r="AI147" s="126" t="s">
        <v>217</v>
      </c>
      <c r="AJ147" s="126" t="s">
        <v>217</v>
      </c>
      <c r="AK147" s="126" t="s">
        <v>217</v>
      </c>
      <c r="AM147" s="126" t="s">
        <v>217</v>
      </c>
      <c r="AN147" s="126" t="s">
        <v>217</v>
      </c>
      <c r="AO147" s="126" t="s">
        <v>217</v>
      </c>
      <c r="AQ147" s="126" t="s">
        <v>217</v>
      </c>
      <c r="AR147" s="126" t="s">
        <v>217</v>
      </c>
      <c r="AS147" s="126" t="s">
        <v>217</v>
      </c>
      <c r="AU147" s="126" t="s">
        <v>217</v>
      </c>
      <c r="AV147" s="126"/>
      <c r="AX147" s="127" t="str" cm="1">
        <f t="array" ref="AX147">_xlfn.TEXTJOIN(" ; ",TRUE,_xlfn._xlws.FILTER(L$11:AS$11,L147:AS147="Yes","LoE ERROR"))</f>
        <v>Yes ; Yes ; Yes ; Yes ; Yes ; Yes ; Yes ; Yes ; Yes ; Yes ; Yes ; Yes ; Yes ; Yes ; Yes ; Yes ; Yes ; Yes ; Yes ; Yes ; Yes</v>
      </c>
    </row>
    <row r="148" spans="1:50" ht="29" x14ac:dyDescent="0.35">
      <c r="A148" s="48">
        <f t="shared" si="9"/>
        <v>0</v>
      </c>
      <c r="C148" s="418">
        <f t="shared" si="10"/>
        <v>138</v>
      </c>
      <c r="E148" s="125" t="str">
        <v>Is there evidence that the Personnel DLOD is suitably mature for the stage of acquisition with plans for delivery of outputs?</v>
      </c>
      <c r="F148" s="123" t="str" cm="1">
        <f t="array" ref="F148">IF(COUNT(SEARCH(_xlfn._xlws.FILTER(I_PEATLookups_Project_Type_Names,I_Project_Characteristics_Spec="Yes", "LoE Error"),'Input - LOEList (Admin)'!$AI150))&gt;0,"Yes","No")</f>
        <v>No</v>
      </c>
      <c r="G148" s="123" t="str" cm="1">
        <f t="array" ref="G148">IF(COUNT(SEARCH(I_ProjParam_Case_Spec,'Input - LOEList (Admin)'!$AI150))&gt;0,"Yes","No")</f>
        <v>Yes</v>
      </c>
      <c r="I148" s="123" t="str" cm="1">
        <f t="array" ref="I148">IF(PRODUCT(IF(F148:G148="Yes",1,0)),"Yes","No")</f>
        <v>No</v>
      </c>
      <c r="K148" s="15"/>
      <c r="M148" s="455">
        <f t="shared" si="8"/>
        <v>0</v>
      </c>
      <c r="V148" s="126" t="s">
        <v>217</v>
      </c>
      <c r="X148" s="126" t="s">
        <v>217</v>
      </c>
      <c r="Y148" s="126" t="s">
        <v>217</v>
      </c>
      <c r="Z148" s="126" t="s">
        <v>217</v>
      </c>
      <c r="AA148" s="126" t="s">
        <v>217</v>
      </c>
      <c r="AB148" s="126" t="s">
        <v>217</v>
      </c>
      <c r="AC148" s="126" t="s">
        <v>217</v>
      </c>
      <c r="AD148" s="126" t="s">
        <v>217</v>
      </c>
      <c r="AE148" s="126" t="s">
        <v>217</v>
      </c>
      <c r="AF148" s="126" t="s">
        <v>217</v>
      </c>
      <c r="AG148" s="126" t="s">
        <v>217</v>
      </c>
      <c r="AH148" s="126" t="s">
        <v>217</v>
      </c>
      <c r="AI148" s="126" t="s">
        <v>217</v>
      </c>
      <c r="AJ148" s="126" t="s">
        <v>217</v>
      </c>
      <c r="AK148" s="126" t="s">
        <v>217</v>
      </c>
      <c r="AM148" s="126" t="s">
        <v>217</v>
      </c>
      <c r="AN148" s="126" t="s">
        <v>217</v>
      </c>
      <c r="AO148" s="126" t="s">
        <v>217</v>
      </c>
      <c r="AQ148" s="126" t="s">
        <v>217</v>
      </c>
      <c r="AR148" s="126" t="s">
        <v>217</v>
      </c>
      <c r="AS148" s="126" t="s">
        <v>217</v>
      </c>
      <c r="AU148" s="126" t="s">
        <v>217</v>
      </c>
      <c r="AV148" s="126"/>
      <c r="AX148" s="127" t="str" cm="1">
        <f t="array" ref="AX148">_xlfn.TEXTJOIN(" ; ",TRUE,_xlfn._xlws.FILTER(L$11:AS$11,L148:AS148="Yes","LoE ERROR"))</f>
        <v>Yes ; Yes ; Yes ; Yes ; Yes ; Yes ; Yes ; Yes ; Yes ; Yes ; Yes ; Yes ; Yes ; Yes ; Yes ; Yes ; Yes ; Yes ; Yes ; Yes ; Yes</v>
      </c>
    </row>
    <row r="149" spans="1:50" ht="29" x14ac:dyDescent="0.35">
      <c r="A149" s="48">
        <f t="shared" si="9"/>
        <v>0</v>
      </c>
      <c r="C149" s="418">
        <f t="shared" si="10"/>
        <v>139</v>
      </c>
      <c r="E149" s="125" t="str">
        <v>Is there evidence that the Information DLOD is suitably mature for the stage of acquisition with plans for delivery of outputs?</v>
      </c>
      <c r="F149" s="123" t="str" cm="1">
        <f t="array" ref="F149">IF(COUNT(SEARCH(_xlfn._xlws.FILTER(I_PEATLookups_Project_Type_Names,I_Project_Characteristics_Spec="Yes", "LoE Error"),'Input - LOEList (Admin)'!$AI151))&gt;0,"Yes","No")</f>
        <v>No</v>
      </c>
      <c r="G149" s="123" t="str" cm="1">
        <f t="array" ref="G149">IF(COUNT(SEARCH(I_ProjParam_Case_Spec,'Input - LOEList (Admin)'!$AI151))&gt;0,"Yes","No")</f>
        <v>Yes</v>
      </c>
      <c r="I149" s="123" t="str" cm="1">
        <f t="array" ref="I149">IF(PRODUCT(IF(F149:G149="Yes",1,0)),"Yes","No")</f>
        <v>No</v>
      </c>
      <c r="K149" s="15"/>
      <c r="M149" s="455">
        <f t="shared" si="8"/>
        <v>0</v>
      </c>
      <c r="V149" s="126" t="s">
        <v>217</v>
      </c>
      <c r="X149" s="126" t="s">
        <v>217</v>
      </c>
      <c r="Y149" s="126" t="s">
        <v>217</v>
      </c>
      <c r="Z149" s="126" t="s">
        <v>217</v>
      </c>
      <c r="AA149" s="126" t="s">
        <v>217</v>
      </c>
      <c r="AB149" s="126" t="s">
        <v>217</v>
      </c>
      <c r="AC149" s="126" t="s">
        <v>217</v>
      </c>
      <c r="AD149" s="126" t="s">
        <v>217</v>
      </c>
      <c r="AE149" s="126" t="s">
        <v>217</v>
      </c>
      <c r="AF149" s="126" t="s">
        <v>217</v>
      </c>
      <c r="AG149" s="126" t="s">
        <v>217</v>
      </c>
      <c r="AH149" s="126" t="s">
        <v>217</v>
      </c>
      <c r="AI149" s="126" t="s">
        <v>217</v>
      </c>
      <c r="AJ149" s="126" t="s">
        <v>217</v>
      </c>
      <c r="AK149" s="126" t="s">
        <v>217</v>
      </c>
      <c r="AM149" s="126" t="s">
        <v>217</v>
      </c>
      <c r="AN149" s="126" t="s">
        <v>217</v>
      </c>
      <c r="AO149" s="126" t="s">
        <v>217</v>
      </c>
      <c r="AQ149" s="126" t="s">
        <v>217</v>
      </c>
      <c r="AR149" s="126" t="s">
        <v>217</v>
      </c>
      <c r="AS149" s="126" t="s">
        <v>217</v>
      </c>
      <c r="AU149" s="126" t="s">
        <v>217</v>
      </c>
      <c r="AV149" s="126"/>
      <c r="AX149" s="127" t="str" cm="1">
        <f t="array" ref="AX149">_xlfn.TEXTJOIN(" ; ",TRUE,_xlfn._xlws.FILTER(L$11:AS$11,L149:AS149="Yes","LoE ERROR"))</f>
        <v>Yes ; Yes ; Yes ; Yes ; Yes ; Yes ; Yes ; Yes ; Yes ; Yes ; Yes ; Yes ; Yes ; Yes ; Yes ; Yes ; Yes ; Yes ; Yes ; Yes ; Yes</v>
      </c>
    </row>
    <row r="150" spans="1:50" ht="29" x14ac:dyDescent="0.35">
      <c r="A150" s="48">
        <f t="shared" si="9"/>
        <v>0</v>
      </c>
      <c r="C150" s="418">
        <f t="shared" si="10"/>
        <v>140</v>
      </c>
      <c r="E150" s="125" t="str">
        <v>Is there evidence that the Doctrine and Concepts DLOD is suitably mature for the stage of acquisition with plans for delivery of outputs?</v>
      </c>
      <c r="F150" s="123" t="str" cm="1">
        <f t="array" ref="F150">IF(COUNT(SEARCH(_xlfn._xlws.FILTER(I_PEATLookups_Project_Type_Names,I_Project_Characteristics_Spec="Yes", "LoE Error"),'Input - LOEList (Admin)'!$AI152))&gt;0,"Yes","No")</f>
        <v>No</v>
      </c>
      <c r="G150" s="123" t="str" cm="1">
        <f t="array" ref="G150">IF(COUNT(SEARCH(I_ProjParam_Case_Spec,'Input - LOEList (Admin)'!$AI152))&gt;0,"Yes","No")</f>
        <v>Yes</v>
      </c>
      <c r="I150" s="123" t="str" cm="1">
        <f t="array" ref="I150">IF(PRODUCT(IF(F150:G150="Yes",1,0)),"Yes","No")</f>
        <v>No</v>
      </c>
      <c r="K150" s="15"/>
      <c r="M150" s="455">
        <f t="shared" si="8"/>
        <v>0</v>
      </c>
      <c r="V150" s="126" t="s">
        <v>217</v>
      </c>
      <c r="X150" s="126" t="s">
        <v>217</v>
      </c>
      <c r="Y150" s="126" t="s">
        <v>217</v>
      </c>
      <c r="Z150" s="126" t="s">
        <v>217</v>
      </c>
      <c r="AA150" s="126" t="s">
        <v>217</v>
      </c>
      <c r="AB150" s="126" t="s">
        <v>217</v>
      </c>
      <c r="AC150" s="126" t="s">
        <v>217</v>
      </c>
      <c r="AD150" s="126" t="s">
        <v>217</v>
      </c>
      <c r="AE150" s="126" t="s">
        <v>217</v>
      </c>
      <c r="AF150" s="126" t="s">
        <v>217</v>
      </c>
      <c r="AG150" s="126" t="s">
        <v>217</v>
      </c>
      <c r="AH150" s="126" t="s">
        <v>217</v>
      </c>
      <c r="AI150" s="126" t="s">
        <v>217</v>
      </c>
      <c r="AJ150" s="126" t="s">
        <v>217</v>
      </c>
      <c r="AK150" s="126" t="s">
        <v>217</v>
      </c>
      <c r="AM150" s="126" t="s">
        <v>217</v>
      </c>
      <c r="AN150" s="126" t="s">
        <v>217</v>
      </c>
      <c r="AO150" s="126" t="s">
        <v>217</v>
      </c>
      <c r="AQ150" s="126" t="s">
        <v>217</v>
      </c>
      <c r="AR150" s="126" t="s">
        <v>217</v>
      </c>
      <c r="AS150" s="126" t="s">
        <v>217</v>
      </c>
      <c r="AU150" s="126" t="s">
        <v>217</v>
      </c>
      <c r="AV150" s="126"/>
      <c r="AX150" s="127" t="str" cm="1">
        <f t="array" ref="AX150">_xlfn.TEXTJOIN(" ; ",TRUE,_xlfn._xlws.FILTER(L$11:AS$11,L150:AS150="Yes","LoE ERROR"))</f>
        <v>Yes ; Yes ; Yes ; Yes ; Yes ; Yes ; Yes ; Yes ; Yes ; Yes ; Yes ; Yes ; Yes ; Yes ; Yes ; Yes ; Yes ; Yes ; Yes ; Yes ; Yes</v>
      </c>
    </row>
    <row r="151" spans="1:50" ht="29" x14ac:dyDescent="0.35">
      <c r="A151" s="48">
        <f t="shared" si="9"/>
        <v>0</v>
      </c>
      <c r="C151" s="418">
        <f t="shared" si="10"/>
        <v>141</v>
      </c>
      <c r="E151" s="125" t="str">
        <v>Is there evidence that the Organisation DLOD is suitably mature for the stage of acquisition with plans for delivery of outputs?</v>
      </c>
      <c r="F151" s="123" t="str" cm="1">
        <f t="array" ref="F151">IF(COUNT(SEARCH(_xlfn._xlws.FILTER(I_PEATLookups_Project_Type_Names,I_Project_Characteristics_Spec="Yes", "LoE Error"),'Input - LOEList (Admin)'!$AI153))&gt;0,"Yes","No")</f>
        <v>No</v>
      </c>
      <c r="G151" s="123" t="str" cm="1">
        <f t="array" ref="G151">IF(COUNT(SEARCH(I_ProjParam_Case_Spec,'Input - LOEList (Admin)'!$AI153))&gt;0,"Yes","No")</f>
        <v>Yes</v>
      </c>
      <c r="I151" s="123" t="str" cm="1">
        <f t="array" ref="I151">IF(PRODUCT(IF(F151:G151="Yes",1,0)),"Yes","No")</f>
        <v>No</v>
      </c>
      <c r="K151" s="15"/>
      <c r="M151" s="455">
        <f t="shared" si="8"/>
        <v>0</v>
      </c>
      <c r="V151" s="126" t="s">
        <v>217</v>
      </c>
      <c r="X151" s="126" t="s">
        <v>217</v>
      </c>
      <c r="Y151" s="126" t="s">
        <v>217</v>
      </c>
      <c r="Z151" s="126" t="s">
        <v>217</v>
      </c>
      <c r="AA151" s="126" t="s">
        <v>217</v>
      </c>
      <c r="AB151" s="126" t="s">
        <v>217</v>
      </c>
      <c r="AC151" s="126" t="s">
        <v>217</v>
      </c>
      <c r="AD151" s="126" t="s">
        <v>217</v>
      </c>
      <c r="AE151" s="126" t="s">
        <v>217</v>
      </c>
      <c r="AF151" s="126" t="s">
        <v>217</v>
      </c>
      <c r="AG151" s="126" t="s">
        <v>217</v>
      </c>
      <c r="AH151" s="126" t="s">
        <v>217</v>
      </c>
      <c r="AI151" s="126" t="s">
        <v>217</v>
      </c>
      <c r="AJ151" s="126" t="s">
        <v>217</v>
      </c>
      <c r="AK151" s="126" t="s">
        <v>217</v>
      </c>
      <c r="AM151" s="126" t="s">
        <v>217</v>
      </c>
      <c r="AN151" s="126" t="s">
        <v>217</v>
      </c>
      <c r="AO151" s="126" t="s">
        <v>217</v>
      </c>
      <c r="AQ151" s="126" t="s">
        <v>217</v>
      </c>
      <c r="AR151" s="126" t="s">
        <v>217</v>
      </c>
      <c r="AS151" s="126" t="s">
        <v>217</v>
      </c>
      <c r="AU151" s="126" t="s">
        <v>217</v>
      </c>
      <c r="AV151" s="126"/>
      <c r="AX151" s="127" t="str" cm="1">
        <f t="array" ref="AX151">_xlfn.TEXTJOIN(" ; ",TRUE,_xlfn._xlws.FILTER(L$11:AS$11,L151:AS151="Yes","LoE ERROR"))</f>
        <v>Yes ; Yes ; Yes ; Yes ; Yes ; Yes ; Yes ; Yes ; Yes ; Yes ; Yes ; Yes ; Yes ; Yes ; Yes ; Yes ; Yes ; Yes ; Yes ; Yes ; Yes</v>
      </c>
    </row>
    <row r="152" spans="1:50" ht="29" x14ac:dyDescent="0.35">
      <c r="A152" s="48">
        <f t="shared" si="9"/>
        <v>0</v>
      </c>
      <c r="C152" s="418">
        <f t="shared" si="10"/>
        <v>142</v>
      </c>
      <c r="E152" s="125" t="str">
        <v>Is there evidence that the Infrastructure DLOD is suitably mature for the stage of acquisition with plans for delivery of outputs?</v>
      </c>
      <c r="F152" s="123" t="str" cm="1">
        <f t="array" ref="F152">IF(COUNT(SEARCH(_xlfn._xlws.FILTER(I_PEATLookups_Project_Type_Names,I_Project_Characteristics_Spec="Yes", "LoE Error"),'Input - LOEList (Admin)'!$AI154))&gt;0,"Yes","No")</f>
        <v>No</v>
      </c>
      <c r="G152" s="123" t="str" cm="1">
        <f t="array" ref="G152">IF(COUNT(SEARCH(I_ProjParam_Case_Spec,'Input - LOEList (Admin)'!$AI154))&gt;0,"Yes","No")</f>
        <v>Yes</v>
      </c>
      <c r="I152" s="123" t="str" cm="1">
        <f t="array" ref="I152">IF(PRODUCT(IF(F152:G152="Yes",1,0)),"Yes","No")</f>
        <v>No</v>
      </c>
      <c r="K152" s="15"/>
      <c r="M152" s="455">
        <f t="shared" si="8"/>
        <v>0</v>
      </c>
      <c r="V152" s="126" t="s">
        <v>217</v>
      </c>
      <c r="X152" s="126" t="s">
        <v>217</v>
      </c>
      <c r="Y152" s="126" t="s">
        <v>217</v>
      </c>
      <c r="Z152" s="126" t="s">
        <v>217</v>
      </c>
      <c r="AA152" s="126" t="s">
        <v>217</v>
      </c>
      <c r="AB152" s="126" t="s">
        <v>217</v>
      </c>
      <c r="AC152" s="126" t="s">
        <v>217</v>
      </c>
      <c r="AD152" s="126" t="s">
        <v>217</v>
      </c>
      <c r="AE152" s="126" t="s">
        <v>217</v>
      </c>
      <c r="AF152" s="126" t="s">
        <v>217</v>
      </c>
      <c r="AG152" s="126" t="s">
        <v>217</v>
      </c>
      <c r="AH152" s="126" t="s">
        <v>217</v>
      </c>
      <c r="AI152" s="126" t="s">
        <v>217</v>
      </c>
      <c r="AJ152" s="126" t="s">
        <v>217</v>
      </c>
      <c r="AK152" s="126" t="s">
        <v>217</v>
      </c>
      <c r="AM152" s="126" t="s">
        <v>217</v>
      </c>
      <c r="AN152" s="126" t="s">
        <v>217</v>
      </c>
      <c r="AO152" s="126" t="s">
        <v>217</v>
      </c>
      <c r="AQ152" s="126" t="s">
        <v>217</v>
      </c>
      <c r="AR152" s="126" t="s">
        <v>217</v>
      </c>
      <c r="AS152" s="126" t="s">
        <v>217</v>
      </c>
      <c r="AU152" s="126" t="s">
        <v>217</v>
      </c>
      <c r="AV152" s="126"/>
      <c r="AX152" s="127" t="str" cm="1">
        <f t="array" ref="AX152">_xlfn.TEXTJOIN(" ; ",TRUE,_xlfn._xlws.FILTER(L$11:AS$11,L152:AS152="Yes","LoE ERROR"))</f>
        <v>Yes ; Yes ; Yes ; Yes ; Yes ; Yes ; Yes ; Yes ; Yes ; Yes ; Yes ; Yes ; Yes ; Yes ; Yes ; Yes ; Yes ; Yes ; Yes ; Yes ; Yes</v>
      </c>
    </row>
    <row r="153" spans="1:50" ht="29" x14ac:dyDescent="0.35">
      <c r="A153" s="48">
        <f t="shared" si="9"/>
        <v>0</v>
      </c>
      <c r="C153" s="418">
        <f t="shared" si="10"/>
        <v>143</v>
      </c>
      <c r="E153" s="125" t="str">
        <v>Is there evidence that the Logistics DLOD is suitably mature for the stage of acquisition with plans for delivery of outputs?</v>
      </c>
      <c r="F153" s="123" t="str" cm="1">
        <f t="array" ref="F153">IF(COUNT(SEARCH(_xlfn._xlws.FILTER(I_PEATLookups_Project_Type_Names,I_Project_Characteristics_Spec="Yes", "LoE Error"),'Input - LOEList (Admin)'!$AI155))&gt;0,"Yes","No")</f>
        <v>No</v>
      </c>
      <c r="G153" s="123" t="str" cm="1">
        <f t="array" ref="G153">IF(COUNT(SEARCH(I_ProjParam_Case_Spec,'Input - LOEList (Admin)'!$AI155))&gt;0,"Yes","No")</f>
        <v>Yes</v>
      </c>
      <c r="I153" s="123" t="str" cm="1">
        <f t="array" ref="I153">IF(PRODUCT(IF(F153:G153="Yes",1,0)),"Yes","No")</f>
        <v>No</v>
      </c>
      <c r="K153" s="15"/>
      <c r="M153" s="455">
        <f t="shared" si="8"/>
        <v>0</v>
      </c>
      <c r="V153" s="126" t="s">
        <v>217</v>
      </c>
      <c r="X153" s="126" t="s">
        <v>217</v>
      </c>
      <c r="Y153" s="126" t="s">
        <v>217</v>
      </c>
      <c r="Z153" s="126" t="s">
        <v>217</v>
      </c>
      <c r="AA153" s="126" t="s">
        <v>217</v>
      </c>
      <c r="AB153" s="126" t="s">
        <v>217</v>
      </c>
      <c r="AC153" s="126" t="s">
        <v>217</v>
      </c>
      <c r="AD153" s="126" t="s">
        <v>217</v>
      </c>
      <c r="AE153" s="126" t="s">
        <v>217</v>
      </c>
      <c r="AF153" s="126" t="s">
        <v>217</v>
      </c>
      <c r="AG153" s="126" t="s">
        <v>217</v>
      </c>
      <c r="AH153" s="126" t="s">
        <v>217</v>
      </c>
      <c r="AI153" s="126" t="s">
        <v>217</v>
      </c>
      <c r="AJ153" s="126" t="s">
        <v>217</v>
      </c>
      <c r="AK153" s="126" t="s">
        <v>217</v>
      </c>
      <c r="AM153" s="126" t="s">
        <v>217</v>
      </c>
      <c r="AN153" s="126" t="s">
        <v>217</v>
      </c>
      <c r="AO153" s="126" t="s">
        <v>217</v>
      </c>
      <c r="AQ153" s="126" t="s">
        <v>217</v>
      </c>
      <c r="AR153" s="126" t="s">
        <v>217</v>
      </c>
      <c r="AS153" s="126" t="s">
        <v>217</v>
      </c>
      <c r="AU153" s="126" t="s">
        <v>217</v>
      </c>
      <c r="AV153" s="126"/>
      <c r="AX153" s="127" t="str" cm="1">
        <f t="array" ref="AX153">_xlfn.TEXTJOIN(" ; ",TRUE,_xlfn._xlws.FILTER(L$11:AS$11,L153:AS153="Yes","LoE ERROR"))</f>
        <v>Yes ; Yes ; Yes ; Yes ; Yes ; Yes ; Yes ; Yes ; Yes ; Yes ; Yes ; Yes ; Yes ; Yes ; Yes ; Yes ; Yes ; Yes ; Yes ; Yes ; Yes</v>
      </c>
    </row>
    <row r="154" spans="1:50" ht="29" x14ac:dyDescent="0.35">
      <c r="A154" s="48">
        <f t="shared" si="9"/>
        <v>0</v>
      </c>
      <c r="C154" s="418">
        <f t="shared" si="10"/>
        <v>144</v>
      </c>
      <c r="E154" s="125" t="str">
        <v>Is there evidence that the strategy/plan for Logistics Support is sufficiently mature for the stage of the programme?</v>
      </c>
      <c r="F154" s="123" t="str" cm="1">
        <f t="array" ref="F154">IF(COUNT(SEARCH(_xlfn._xlws.FILTER(I_PEATLookups_Project_Type_Names,I_Project_Characteristics_Spec="Yes", "LoE Error"),'Input - LOEList (Admin)'!$AI156))&gt;0,"Yes","No")</f>
        <v>No</v>
      </c>
      <c r="G154" s="123" t="str" cm="1">
        <f t="array" ref="G154">IF(COUNT(SEARCH(I_ProjParam_Case_Spec,'Input - LOEList (Admin)'!$AI156))&gt;0,"Yes","No")</f>
        <v>Yes</v>
      </c>
      <c r="I154" s="123" t="str" cm="1">
        <f t="array" ref="I154">IF(PRODUCT(IF(F154:G154="Yes",1,0)),"Yes","No")</f>
        <v>No</v>
      </c>
      <c r="K154" s="15"/>
      <c r="M154" s="455">
        <f t="shared" si="8"/>
        <v>0</v>
      </c>
      <c r="V154" s="126" t="s">
        <v>217</v>
      </c>
      <c r="X154" s="126" t="s">
        <v>217</v>
      </c>
      <c r="Y154" s="126" t="s">
        <v>217</v>
      </c>
      <c r="Z154" s="126" t="s">
        <v>217</v>
      </c>
      <c r="AA154" s="126" t="s">
        <v>217</v>
      </c>
      <c r="AB154" s="126" t="s">
        <v>217</v>
      </c>
      <c r="AC154" s="126" t="s">
        <v>217</v>
      </c>
      <c r="AD154" s="126" t="s">
        <v>217</v>
      </c>
      <c r="AE154" s="126" t="s">
        <v>217</v>
      </c>
      <c r="AF154" s="126" t="s">
        <v>217</v>
      </c>
      <c r="AG154" s="126" t="s">
        <v>217</v>
      </c>
      <c r="AH154" s="126" t="s">
        <v>217</v>
      </c>
      <c r="AI154" s="126" t="s">
        <v>217</v>
      </c>
      <c r="AJ154" s="126" t="s">
        <v>217</v>
      </c>
      <c r="AK154" s="126" t="s">
        <v>217</v>
      </c>
      <c r="AM154" s="126" t="s">
        <v>217</v>
      </c>
      <c r="AN154" s="126" t="s">
        <v>217</v>
      </c>
      <c r="AO154" s="126" t="s">
        <v>217</v>
      </c>
      <c r="AQ154" s="126" t="s">
        <v>217</v>
      </c>
      <c r="AR154" s="126" t="s">
        <v>217</v>
      </c>
      <c r="AS154" s="126" t="s">
        <v>217</v>
      </c>
      <c r="AU154" s="126" t="s">
        <v>217</v>
      </c>
      <c r="AV154" s="126"/>
      <c r="AX154" s="127" t="str" cm="1">
        <f t="array" ref="AX154">_xlfn.TEXTJOIN(" ; ",TRUE,_xlfn._xlws.FILTER(L$11:AS$11,L154:AS154="Yes","LoE ERROR"))</f>
        <v>Yes ; Yes ; Yes ; Yes ; Yes ; Yes ; Yes ; Yes ; Yes ; Yes ; Yes ; Yes ; Yes ; Yes ; Yes ; Yes ; Yes ; Yes ; Yes ; Yes ; Yes</v>
      </c>
    </row>
    <row r="155" spans="1:50" ht="29" x14ac:dyDescent="0.35">
      <c r="A155" s="48">
        <f t="shared" si="9"/>
        <v>0</v>
      </c>
      <c r="C155" s="418">
        <f t="shared" si="10"/>
        <v>145</v>
      </c>
      <c r="E155" s="125" t="str">
        <v>Is there evidence that the strategy/plan for Logistics Information is sufficiently mature?</v>
      </c>
      <c r="F155" s="123" t="str" cm="1">
        <f t="array" ref="F155">IF(COUNT(SEARCH(_xlfn._xlws.FILTER(I_PEATLookups_Project_Type_Names,I_Project_Characteristics_Spec="Yes", "LoE Error"),'Input - LOEList (Admin)'!$AI157))&gt;0,"Yes","No")</f>
        <v>No</v>
      </c>
      <c r="G155" s="123" t="str" cm="1">
        <f t="array" ref="G155">IF(COUNT(SEARCH(I_ProjParam_Case_Spec,'Input - LOEList (Admin)'!$AI157))&gt;0,"Yes","No")</f>
        <v>Yes</v>
      </c>
      <c r="I155" s="123" t="str" cm="1">
        <f t="array" ref="I155">IF(PRODUCT(IF(F155:G155="Yes",1,0)),"Yes","No")</f>
        <v>No</v>
      </c>
      <c r="K155" s="15"/>
      <c r="M155" s="455">
        <f t="shared" si="8"/>
        <v>0</v>
      </c>
      <c r="V155" s="126" t="s">
        <v>217</v>
      </c>
      <c r="X155" s="126" t="s">
        <v>217</v>
      </c>
      <c r="Y155" s="126" t="s">
        <v>217</v>
      </c>
      <c r="Z155" s="126" t="s">
        <v>217</v>
      </c>
      <c r="AA155" s="126" t="s">
        <v>217</v>
      </c>
      <c r="AB155" s="126" t="s">
        <v>217</v>
      </c>
      <c r="AC155" s="126" t="s">
        <v>217</v>
      </c>
      <c r="AD155" s="126" t="s">
        <v>217</v>
      </c>
      <c r="AE155" s="126" t="s">
        <v>217</v>
      </c>
      <c r="AF155" s="126" t="s">
        <v>217</v>
      </c>
      <c r="AG155" s="126" t="s">
        <v>217</v>
      </c>
      <c r="AH155" s="126" t="s">
        <v>217</v>
      </c>
      <c r="AI155" s="126" t="s">
        <v>217</v>
      </c>
      <c r="AJ155" s="126" t="s">
        <v>217</v>
      </c>
      <c r="AK155" s="126" t="s">
        <v>217</v>
      </c>
      <c r="AM155" s="126" t="s">
        <v>217</v>
      </c>
      <c r="AN155" s="126" t="s">
        <v>217</v>
      </c>
      <c r="AO155" s="126" t="s">
        <v>217</v>
      </c>
      <c r="AQ155" s="126" t="s">
        <v>217</v>
      </c>
      <c r="AR155" s="126" t="s">
        <v>217</v>
      </c>
      <c r="AS155" s="126" t="s">
        <v>217</v>
      </c>
      <c r="AU155" s="126" t="s">
        <v>217</v>
      </c>
      <c r="AV155" s="126"/>
      <c r="AX155" s="127" t="str" cm="1">
        <f t="array" ref="AX155">_xlfn.TEXTJOIN(" ; ",TRUE,_xlfn._xlws.FILTER(L$11:AS$11,L155:AS155="Yes","LoE ERROR"))</f>
        <v>Yes ; Yes ; Yes ; Yes ; Yes ; Yes ; Yes ; Yes ; Yes ; Yes ; Yes ; Yes ; Yes ; Yes ; Yes ; Yes ; Yes ; Yes ; Yes ; Yes ; Yes</v>
      </c>
    </row>
    <row r="156" spans="1:50" ht="29" x14ac:dyDescent="0.35">
      <c r="A156" s="48">
        <f t="shared" si="9"/>
        <v>0</v>
      </c>
      <c r="C156" s="418">
        <f t="shared" si="10"/>
        <v>146</v>
      </c>
      <c r="E156" s="125" t="str">
        <v>Is there evidence that the strategy/plan for Supportability Engineering is sufficiently mature for the stage of the programme?</v>
      </c>
      <c r="F156" s="123" t="str" cm="1">
        <f t="array" ref="F156">IF(COUNT(SEARCH(_xlfn._xlws.FILTER(I_PEATLookups_Project_Type_Names,I_Project_Characteristics_Spec="Yes", "LoE Error"),'Input - LOEList (Admin)'!$AI158))&gt;0,"Yes","No")</f>
        <v>No</v>
      </c>
      <c r="G156" s="123" t="str" cm="1">
        <f t="array" ref="G156">IF(COUNT(SEARCH(I_ProjParam_Case_Spec,'Input - LOEList (Admin)'!$AI158))&gt;0,"Yes","No")</f>
        <v>Yes</v>
      </c>
      <c r="I156" s="123" t="str" cm="1">
        <f t="array" ref="I156">IF(PRODUCT(IF(F156:G156="Yes",1,0)),"Yes","No")</f>
        <v>No</v>
      </c>
      <c r="K156" s="15"/>
      <c r="M156" s="455">
        <f t="shared" si="8"/>
        <v>0</v>
      </c>
      <c r="V156" s="126" t="s">
        <v>217</v>
      </c>
      <c r="X156" s="126" t="s">
        <v>217</v>
      </c>
      <c r="Y156" s="126" t="s">
        <v>217</v>
      </c>
      <c r="Z156" s="126" t="s">
        <v>217</v>
      </c>
      <c r="AA156" s="126" t="s">
        <v>217</v>
      </c>
      <c r="AB156" s="126" t="s">
        <v>217</v>
      </c>
      <c r="AC156" s="126" t="s">
        <v>217</v>
      </c>
      <c r="AD156" s="126" t="s">
        <v>217</v>
      </c>
      <c r="AE156" s="126" t="s">
        <v>217</v>
      </c>
      <c r="AF156" s="126" t="s">
        <v>217</v>
      </c>
      <c r="AG156" s="126" t="s">
        <v>217</v>
      </c>
      <c r="AH156" s="126" t="s">
        <v>217</v>
      </c>
      <c r="AI156" s="126" t="s">
        <v>217</v>
      </c>
      <c r="AJ156" s="126" t="s">
        <v>217</v>
      </c>
      <c r="AK156" s="126" t="s">
        <v>217</v>
      </c>
      <c r="AM156" s="126" t="s">
        <v>217</v>
      </c>
      <c r="AN156" s="126" t="s">
        <v>217</v>
      </c>
      <c r="AO156" s="126" t="s">
        <v>217</v>
      </c>
      <c r="AQ156" s="126" t="s">
        <v>217</v>
      </c>
      <c r="AR156" s="126" t="s">
        <v>217</v>
      </c>
      <c r="AS156" s="126" t="s">
        <v>217</v>
      </c>
      <c r="AU156" s="126" t="s">
        <v>217</v>
      </c>
      <c r="AV156" s="126"/>
      <c r="AX156" s="127" t="str" cm="1">
        <f t="array" ref="AX156">_xlfn.TEXTJOIN(" ; ",TRUE,_xlfn._xlws.FILTER(L$11:AS$11,L156:AS156="Yes","LoE ERROR"))</f>
        <v>Yes ; Yes ; Yes ; Yes ; Yes ; Yes ; Yes ; Yes ; Yes ; Yes ; Yes ; Yes ; Yes ; Yes ; Yes ; Yes ; Yes ; Yes ; Yes ; Yes ; Yes</v>
      </c>
    </row>
    <row r="157" spans="1:50" ht="29" x14ac:dyDescent="0.35">
      <c r="A157" s="48">
        <f t="shared" si="9"/>
        <v>0</v>
      </c>
      <c r="C157" s="418">
        <f t="shared" si="10"/>
        <v>147</v>
      </c>
      <c r="E157" s="125" t="str">
        <v>Is there evidence that the strategy/plan for the Supply Chain is sufficiently mature for the stage of the programme?</v>
      </c>
      <c r="F157" s="123" t="str" cm="1">
        <f t="array" ref="F157">IF(COUNT(SEARCH(_xlfn._xlws.FILTER(I_PEATLookups_Project_Type_Names,I_Project_Characteristics_Spec="Yes", "LoE Error"),'Input - LOEList (Admin)'!$AI159))&gt;0,"Yes","No")</f>
        <v>No</v>
      </c>
      <c r="G157" s="123" t="str" cm="1">
        <f t="array" ref="G157">IF(COUNT(SEARCH(I_ProjParam_Case_Spec,'Input - LOEList (Admin)'!$AI159))&gt;0,"Yes","No")</f>
        <v>Yes</v>
      </c>
      <c r="I157" s="123" t="str" cm="1">
        <f t="array" ref="I157">IF(PRODUCT(IF(F157:G157="Yes",1,0)),"Yes","No")</f>
        <v>No</v>
      </c>
      <c r="K157" s="15"/>
      <c r="M157" s="455">
        <f t="shared" si="8"/>
        <v>0</v>
      </c>
      <c r="V157" s="126" t="s">
        <v>217</v>
      </c>
      <c r="X157" s="126" t="s">
        <v>217</v>
      </c>
      <c r="Y157" s="126" t="s">
        <v>217</v>
      </c>
      <c r="Z157" s="126" t="s">
        <v>217</v>
      </c>
      <c r="AA157" s="126" t="s">
        <v>217</v>
      </c>
      <c r="AB157" s="126" t="s">
        <v>217</v>
      </c>
      <c r="AC157" s="126" t="s">
        <v>217</v>
      </c>
      <c r="AD157" s="126" t="s">
        <v>217</v>
      </c>
      <c r="AE157" s="126" t="s">
        <v>217</v>
      </c>
      <c r="AF157" s="126" t="s">
        <v>217</v>
      </c>
      <c r="AG157" s="126" t="s">
        <v>217</v>
      </c>
      <c r="AH157" s="126" t="s">
        <v>217</v>
      </c>
      <c r="AI157" s="126" t="s">
        <v>217</v>
      </c>
      <c r="AJ157" s="126" t="s">
        <v>217</v>
      </c>
      <c r="AK157" s="126" t="s">
        <v>217</v>
      </c>
      <c r="AM157" s="126" t="s">
        <v>217</v>
      </c>
      <c r="AN157" s="126" t="s">
        <v>217</v>
      </c>
      <c r="AO157" s="126" t="s">
        <v>217</v>
      </c>
      <c r="AQ157" s="126" t="s">
        <v>217</v>
      </c>
      <c r="AR157" s="126" t="s">
        <v>217</v>
      </c>
      <c r="AS157" s="126" t="s">
        <v>217</v>
      </c>
      <c r="AU157" s="126" t="s">
        <v>217</v>
      </c>
      <c r="AV157" s="126"/>
      <c r="AX157" s="127" t="str" cm="1">
        <f t="array" ref="AX157">_xlfn.TEXTJOIN(" ; ",TRUE,_xlfn._xlws.FILTER(L$11:AS$11,L157:AS157="Yes","LoE ERROR"))</f>
        <v>Yes ; Yes ; Yes ; Yes ; Yes ; Yes ; Yes ; Yes ; Yes ; Yes ; Yes ; Yes ; Yes ; Yes ; Yes ; Yes ; Yes ; Yes ; Yes ; Yes ; Yes</v>
      </c>
    </row>
    <row r="158" spans="1:50" x14ac:dyDescent="0.35">
      <c r="A158" s="48">
        <f t="shared" si="9"/>
        <v>0</v>
      </c>
      <c r="C158" s="418">
        <f t="shared" si="10"/>
        <v>148</v>
      </c>
      <c r="E158" s="125" t="str">
        <v>Is there evidence of suitable engineering management practice being adopted?</v>
      </c>
      <c r="F158" s="123" t="str" cm="1">
        <f t="array" ref="F158">IF(COUNT(SEARCH(_xlfn._xlws.FILTER(I_PEATLookups_Project_Type_Names,I_Project_Characteristics_Spec="Yes", "LoE Error"),'Input - LOEList (Admin)'!$AI160))&gt;0,"Yes","No")</f>
        <v>No</v>
      </c>
      <c r="G158" s="123" t="str" cm="1">
        <f t="array" ref="G158">IF(COUNT(SEARCH(I_ProjParam_Case_Spec,'Input - LOEList (Admin)'!$AI160))&gt;0,"Yes","No")</f>
        <v>Yes</v>
      </c>
      <c r="I158" s="123" t="str" cm="1">
        <f t="array" ref="I158">IF(PRODUCT(IF(F158:G158="Yes",1,0)),"Yes","No")</f>
        <v>No</v>
      </c>
      <c r="K158" s="15"/>
      <c r="M158" s="455">
        <f t="shared" si="8"/>
        <v>0</v>
      </c>
      <c r="V158" s="126" t="s">
        <v>217</v>
      </c>
      <c r="X158" s="126" t="s">
        <v>217</v>
      </c>
      <c r="Y158" s="126" t="s">
        <v>217</v>
      </c>
      <c r="Z158" s="126" t="s">
        <v>217</v>
      </c>
      <c r="AA158" s="126" t="s">
        <v>217</v>
      </c>
      <c r="AB158" s="126" t="s">
        <v>217</v>
      </c>
      <c r="AC158" s="126" t="s">
        <v>217</v>
      </c>
      <c r="AD158" s="126" t="s">
        <v>217</v>
      </c>
      <c r="AE158" s="126" t="s">
        <v>217</v>
      </c>
      <c r="AF158" s="126" t="s">
        <v>217</v>
      </c>
      <c r="AG158" s="126" t="s">
        <v>217</v>
      </c>
      <c r="AH158" s="126" t="s">
        <v>217</v>
      </c>
      <c r="AI158" s="126" t="s">
        <v>217</v>
      </c>
      <c r="AJ158" s="126" t="s">
        <v>217</v>
      </c>
      <c r="AK158" s="126" t="s">
        <v>217</v>
      </c>
      <c r="AM158" s="126" t="s">
        <v>217</v>
      </c>
      <c r="AN158" s="126" t="s">
        <v>217</v>
      </c>
      <c r="AO158" s="126" t="s">
        <v>217</v>
      </c>
      <c r="AQ158" s="126" t="s">
        <v>217</v>
      </c>
      <c r="AR158" s="126" t="s">
        <v>217</v>
      </c>
      <c r="AS158" s="126" t="s">
        <v>217</v>
      </c>
      <c r="AU158" s="126" t="s">
        <v>217</v>
      </c>
      <c r="AV158" s="126"/>
      <c r="AX158" s="127" t="str" cm="1">
        <f t="array" ref="AX158">_xlfn.TEXTJOIN(" ; ",TRUE,_xlfn._xlws.FILTER(L$11:AS$11,L158:AS158="Yes","LoE ERROR"))</f>
        <v>Yes ; Yes ; Yes ; Yes ; Yes ; Yes ; Yes ; Yes ; Yes ; Yes ; Yes ; Yes ; Yes ; Yes ; Yes ; Yes ; Yes ; Yes ; Yes ; Yes ; Yes</v>
      </c>
    </row>
    <row r="159" spans="1:50" x14ac:dyDescent="0.35">
      <c r="A159" s="48">
        <f t="shared" si="9"/>
        <v>0</v>
      </c>
      <c r="C159" s="418">
        <f t="shared" si="10"/>
        <v>149</v>
      </c>
      <c r="E159" s="125" t="str">
        <v>Is there evidence of suitable technology management practice being adopted?</v>
      </c>
      <c r="F159" s="123" t="str" cm="1">
        <f t="array" ref="F159">IF(COUNT(SEARCH(_xlfn._xlws.FILTER(I_PEATLookups_Project_Type_Names,I_Project_Characteristics_Spec="Yes", "LoE Error"),'Input - LOEList (Admin)'!$AI161))&gt;0,"Yes","No")</f>
        <v>No</v>
      </c>
      <c r="G159" s="123" t="str" cm="1">
        <f t="array" ref="G159">IF(COUNT(SEARCH(I_ProjParam_Case_Spec,'Input - LOEList (Admin)'!$AI161))&gt;0,"Yes","No")</f>
        <v>Yes</v>
      </c>
      <c r="I159" s="123" t="str" cm="1">
        <f t="array" ref="I159">IF(PRODUCT(IF(F159:G159="Yes",1,0)),"Yes","No")</f>
        <v>No</v>
      </c>
      <c r="K159" s="15"/>
      <c r="M159" s="455">
        <f t="shared" si="8"/>
        <v>0</v>
      </c>
      <c r="V159" s="126" t="s">
        <v>217</v>
      </c>
      <c r="X159" s="126" t="s">
        <v>217</v>
      </c>
      <c r="Y159" s="126" t="s">
        <v>217</v>
      </c>
      <c r="Z159" s="126" t="s">
        <v>217</v>
      </c>
      <c r="AA159" s="126" t="s">
        <v>217</v>
      </c>
      <c r="AB159" s="126" t="s">
        <v>217</v>
      </c>
      <c r="AC159" s="126" t="s">
        <v>217</v>
      </c>
      <c r="AD159" s="126" t="s">
        <v>217</v>
      </c>
      <c r="AE159" s="126" t="s">
        <v>217</v>
      </c>
      <c r="AF159" s="126" t="s">
        <v>217</v>
      </c>
      <c r="AG159" s="126" t="s">
        <v>217</v>
      </c>
      <c r="AH159" s="126" t="s">
        <v>217</v>
      </c>
      <c r="AI159" s="126" t="s">
        <v>217</v>
      </c>
      <c r="AJ159" s="126" t="s">
        <v>217</v>
      </c>
      <c r="AK159" s="126" t="s">
        <v>217</v>
      </c>
      <c r="AM159" s="126" t="s">
        <v>217</v>
      </c>
      <c r="AN159" s="126" t="s">
        <v>217</v>
      </c>
      <c r="AO159" s="126" t="s">
        <v>217</v>
      </c>
      <c r="AQ159" s="126" t="s">
        <v>217</v>
      </c>
      <c r="AR159" s="126" t="s">
        <v>217</v>
      </c>
      <c r="AS159" s="126" t="s">
        <v>217</v>
      </c>
      <c r="AU159" s="126" t="s">
        <v>217</v>
      </c>
      <c r="AV159" s="126"/>
      <c r="AX159" s="127" t="str" cm="1">
        <f t="array" ref="AX159">_xlfn.TEXTJOIN(" ; ",TRUE,_xlfn._xlws.FILTER(L$11:AS$11,L159:AS159="Yes","LoE ERROR"))</f>
        <v>Yes ; Yes ; Yes ; Yes ; Yes ; Yes ; Yes ; Yes ; Yes ; Yes ; Yes ; Yes ; Yes ; Yes ; Yes ; Yes ; Yes ; Yes ; Yes ; Yes ; Yes</v>
      </c>
    </row>
    <row r="160" spans="1:50" ht="29" x14ac:dyDescent="0.35">
      <c r="A160" s="48">
        <f t="shared" si="9"/>
        <v>0</v>
      </c>
      <c r="C160" s="418">
        <f t="shared" si="10"/>
        <v>150</v>
      </c>
      <c r="E160" s="125" t="str">
        <v>Is there evidence that programme details have been recorded on Digital Approvals Tool (DAT) at least 6 months prior to planned submission date?</v>
      </c>
      <c r="F160" s="123" t="str" cm="1">
        <f t="array" ref="F160">IF(COUNT(SEARCH(_xlfn._xlws.FILTER(I_PEATLookups_Project_Type_Names,I_Project_Characteristics_Spec="Yes", "LoE Error"),'Input - LOEList (Admin)'!$AI162))&gt;0,"Yes","No")</f>
        <v>No</v>
      </c>
      <c r="G160" s="123" t="str" cm="1">
        <f t="array" ref="G160">IF(COUNT(SEARCH(I_ProjParam_Case_Spec,'Input - LOEList (Admin)'!$AI162))&gt;0,"Yes","No")</f>
        <v>Yes</v>
      </c>
      <c r="I160" s="123" t="str" cm="1">
        <f t="array" ref="I160">IF(PRODUCT(IF(F160:G160="Yes",1,0)),"Yes","No")</f>
        <v>No</v>
      </c>
      <c r="K160" s="15"/>
      <c r="M160" s="455">
        <f t="shared" si="8"/>
        <v>0</v>
      </c>
      <c r="V160" s="126" t="s">
        <v>217</v>
      </c>
      <c r="X160" s="126" t="s">
        <v>217</v>
      </c>
      <c r="Y160" s="126" t="s">
        <v>217</v>
      </c>
      <c r="Z160" s="126" t="s">
        <v>217</v>
      </c>
      <c r="AA160" s="126" t="s">
        <v>217</v>
      </c>
      <c r="AB160" s="126" t="s">
        <v>217</v>
      </c>
      <c r="AC160" s="126" t="s">
        <v>217</v>
      </c>
      <c r="AD160" s="126" t="s">
        <v>217</v>
      </c>
      <c r="AE160" s="126" t="s">
        <v>217</v>
      </c>
      <c r="AF160" s="126" t="s">
        <v>217</v>
      </c>
      <c r="AG160" s="126" t="s">
        <v>217</v>
      </c>
      <c r="AH160" s="126" t="s">
        <v>217</v>
      </c>
      <c r="AI160" s="126" t="s">
        <v>217</v>
      </c>
      <c r="AJ160" s="126" t="s">
        <v>217</v>
      </c>
      <c r="AK160" s="126" t="s">
        <v>217</v>
      </c>
      <c r="AM160" s="126" t="s">
        <v>217</v>
      </c>
      <c r="AN160" s="126" t="s">
        <v>217</v>
      </c>
      <c r="AO160" s="126" t="s">
        <v>217</v>
      </c>
      <c r="AQ160" s="126" t="s">
        <v>217</v>
      </c>
      <c r="AR160" s="126" t="s">
        <v>217</v>
      </c>
      <c r="AS160" s="126" t="s">
        <v>217</v>
      </c>
      <c r="AU160" s="126" t="s">
        <v>217</v>
      </c>
      <c r="AV160" s="126"/>
      <c r="AX160" s="127" t="str" cm="1">
        <f t="array" ref="AX160">_xlfn.TEXTJOIN(" ; ",TRUE,_xlfn._xlws.FILTER(L$11:AS$11,L160:AS160="Yes","LoE ERROR"))</f>
        <v>Yes ; Yes ; Yes ; Yes ; Yes ; Yes ; Yes ; Yes ; Yes ; Yes ; Yes ; Yes ; Yes ; Yes ; Yes ; Yes ; Yes ; Yes ; Yes ; Yes ; Yes</v>
      </c>
    </row>
    <row r="161" spans="1:50" ht="43.5" x14ac:dyDescent="0.35">
      <c r="A161" s="48">
        <f t="shared" si="9"/>
        <v>0</v>
      </c>
      <c r="C161" s="418">
        <f t="shared" si="10"/>
        <v>151</v>
      </c>
      <c r="E161" s="125" t="str">
        <v>Has the programme provided evidence of the sponsoring Director of Resource's view (in conjunction with the SRO) on the Accounting Officer Standards? Required for Category A and centrally approved Category B cases.</v>
      </c>
      <c r="F161" s="123" t="str" cm="1">
        <f t="array" ref="F161">IF(COUNT(SEARCH(_xlfn._xlws.FILTER(I_PEATLookups_Project_Type_Names,I_Project_Characteristics_Spec="Yes", "LoE Error"),'Input - LOEList (Admin)'!$AI163))&gt;0,"Yes","No")</f>
        <v>No</v>
      </c>
      <c r="G161" s="123" t="str" cm="1">
        <f t="array" ref="G161">IF(COUNT(SEARCH(I_ProjParam_Case_Spec,'Input - LOEList (Admin)'!$AI163))&gt;0,"Yes","No")</f>
        <v>Yes</v>
      </c>
      <c r="I161" s="123" t="str" cm="1">
        <f t="array" ref="I161">IF(PRODUCT(IF(F161:G161="Yes",1,0)),"Yes","No")</f>
        <v>No</v>
      </c>
      <c r="K161" s="15"/>
      <c r="M161" s="455">
        <f t="shared" si="8"/>
        <v>0</v>
      </c>
      <c r="V161" s="126" t="s">
        <v>217</v>
      </c>
      <c r="X161" s="126" t="s">
        <v>217</v>
      </c>
      <c r="Y161" s="126" t="s">
        <v>217</v>
      </c>
      <c r="Z161" s="126" t="s">
        <v>217</v>
      </c>
      <c r="AA161" s="126" t="s">
        <v>217</v>
      </c>
      <c r="AB161" s="126" t="s">
        <v>217</v>
      </c>
      <c r="AC161" s="126" t="s">
        <v>217</v>
      </c>
      <c r="AD161" s="126" t="s">
        <v>217</v>
      </c>
      <c r="AE161" s="126" t="s">
        <v>217</v>
      </c>
      <c r="AF161" s="126" t="s">
        <v>217</v>
      </c>
      <c r="AG161" s="126" t="s">
        <v>217</v>
      </c>
      <c r="AH161" s="126" t="s">
        <v>217</v>
      </c>
      <c r="AI161" s="126" t="s">
        <v>217</v>
      </c>
      <c r="AJ161" s="126" t="s">
        <v>217</v>
      </c>
      <c r="AK161" s="126" t="s">
        <v>217</v>
      </c>
      <c r="AM161" s="126" t="s">
        <v>217</v>
      </c>
      <c r="AN161" s="126" t="s">
        <v>217</v>
      </c>
      <c r="AO161" s="126" t="s">
        <v>217</v>
      </c>
      <c r="AQ161" s="126" t="s">
        <v>217</v>
      </c>
      <c r="AR161" s="126" t="s">
        <v>217</v>
      </c>
      <c r="AS161" s="126" t="s">
        <v>217</v>
      </c>
      <c r="AU161" s="126" t="s">
        <v>217</v>
      </c>
      <c r="AV161" s="126"/>
      <c r="AX161" s="127" t="str" cm="1">
        <f t="array" ref="AX161">_xlfn.TEXTJOIN(" ; ",TRUE,_xlfn._xlws.FILTER(L$11:AS$11,L161:AS161="Yes","LoE ERROR"))</f>
        <v>Yes ; Yes ; Yes ; Yes ; Yes ; Yes ; Yes ; Yes ; Yes ; Yes ; Yes ; Yes ; Yes ; Yes ; Yes ; Yes ; Yes ; Yes ; Yes ; Yes ; Yes</v>
      </c>
    </row>
    <row r="162" spans="1:50" ht="29" x14ac:dyDescent="0.35">
      <c r="A162" s="48">
        <f t="shared" si="9"/>
        <v>0</v>
      </c>
      <c r="C162" s="418">
        <f t="shared" si="10"/>
        <v>152</v>
      </c>
      <c r="E162" s="125" t="str">
        <v>Is there evidence of a record of previous approvals (including standing approvals) and the spend to date?</v>
      </c>
      <c r="F162" s="123" t="str" cm="1">
        <f t="array" ref="F162">IF(COUNT(SEARCH(_xlfn._xlws.FILTER(I_PEATLookups_Project_Type_Names,I_Project_Characteristics_Spec="Yes", "LoE Error"),'Input - LOEList (Admin)'!$AI164))&gt;0,"Yes","No")</f>
        <v>No</v>
      </c>
      <c r="G162" s="123" t="str" cm="1">
        <f t="array" ref="G162">IF(COUNT(SEARCH(I_ProjParam_Case_Spec,'Input - LOEList (Admin)'!$AI164))&gt;0,"Yes","No")</f>
        <v>Yes</v>
      </c>
      <c r="I162" s="123" t="str" cm="1">
        <f t="array" ref="I162">IF(PRODUCT(IF(F162:G162="Yes",1,0)),"Yes","No")</f>
        <v>No</v>
      </c>
      <c r="K162" s="15"/>
      <c r="M162" s="455">
        <f t="shared" si="8"/>
        <v>0</v>
      </c>
      <c r="V162" s="126" t="s">
        <v>217</v>
      </c>
      <c r="X162" s="126" t="s">
        <v>217</v>
      </c>
      <c r="Y162" s="126" t="s">
        <v>217</v>
      </c>
      <c r="Z162" s="126" t="s">
        <v>217</v>
      </c>
      <c r="AA162" s="126" t="s">
        <v>217</v>
      </c>
      <c r="AB162" s="126" t="s">
        <v>217</v>
      </c>
      <c r="AC162" s="126" t="s">
        <v>217</v>
      </c>
      <c r="AD162" s="126" t="s">
        <v>217</v>
      </c>
      <c r="AE162" s="126" t="s">
        <v>217</v>
      </c>
      <c r="AF162" s="126" t="s">
        <v>217</v>
      </c>
      <c r="AG162" s="126" t="s">
        <v>217</v>
      </c>
      <c r="AH162" s="126" t="s">
        <v>217</v>
      </c>
      <c r="AI162" s="126" t="s">
        <v>217</v>
      </c>
      <c r="AJ162" s="126" t="s">
        <v>217</v>
      </c>
      <c r="AK162" s="126" t="s">
        <v>217</v>
      </c>
      <c r="AM162" s="126" t="s">
        <v>217</v>
      </c>
      <c r="AN162" s="126" t="s">
        <v>217</v>
      </c>
      <c r="AO162" s="126" t="s">
        <v>217</v>
      </c>
      <c r="AQ162" s="126" t="s">
        <v>217</v>
      </c>
      <c r="AR162" s="126" t="s">
        <v>217</v>
      </c>
      <c r="AS162" s="126" t="s">
        <v>217</v>
      </c>
      <c r="AU162" s="126" t="s">
        <v>217</v>
      </c>
      <c r="AV162" s="126"/>
      <c r="AX162" s="127" t="str" cm="1">
        <f t="array" ref="AX162">_xlfn.TEXTJOIN(" ; ",TRUE,_xlfn._xlws.FILTER(L$11:AS$11,L162:AS162="Yes","LoE ERROR"))</f>
        <v>Yes ; Yes ; Yes ; Yes ; Yes ; Yes ; Yes ; Yes ; Yes ; Yes ; Yes ; Yes ; Yes ; Yes ; Yes ; Yes ; Yes ; Yes ; Yes ; Yes ; Yes</v>
      </c>
    </row>
    <row r="163" spans="1:50" ht="29" x14ac:dyDescent="0.35">
      <c r="A163" s="48">
        <f t="shared" si="9"/>
        <v>0</v>
      </c>
      <c r="C163" s="418">
        <f t="shared" si="10"/>
        <v>153</v>
      </c>
      <c r="E163" s="125" t="str">
        <v>If an approval contains any retrospective elements is there evidence of relevant lessons being identified and reported?</v>
      </c>
      <c r="F163" s="123" t="str" cm="1">
        <f t="array" ref="F163">IF(COUNT(SEARCH(_xlfn._xlws.FILTER(I_PEATLookups_Project_Type_Names,I_Project_Characteristics_Spec="Yes", "LoE Error"),'Input - LOEList (Admin)'!$AI165))&gt;0,"Yes","No")</f>
        <v>No</v>
      </c>
      <c r="G163" s="123" t="str" cm="1">
        <f t="array" ref="G163">IF(COUNT(SEARCH(I_ProjParam_Case_Spec,'Input - LOEList (Admin)'!$AI165))&gt;0,"Yes","No")</f>
        <v>Yes</v>
      </c>
      <c r="I163" s="123" t="str" cm="1">
        <f t="array" ref="I163">IF(PRODUCT(IF(F163:G163="Yes",1,0)),"Yes","No")</f>
        <v>No</v>
      </c>
      <c r="K163" s="15"/>
      <c r="M163" s="455">
        <f t="shared" si="8"/>
        <v>0</v>
      </c>
      <c r="V163" s="126" t="s">
        <v>217</v>
      </c>
      <c r="X163" s="126" t="s">
        <v>217</v>
      </c>
      <c r="Y163" s="126" t="s">
        <v>217</v>
      </c>
      <c r="Z163" s="126" t="s">
        <v>217</v>
      </c>
      <c r="AA163" s="126" t="s">
        <v>217</v>
      </c>
      <c r="AB163" s="126" t="s">
        <v>217</v>
      </c>
      <c r="AC163" s="126" t="s">
        <v>217</v>
      </c>
      <c r="AD163" s="126" t="s">
        <v>217</v>
      </c>
      <c r="AE163" s="126" t="s">
        <v>217</v>
      </c>
      <c r="AF163" s="126" t="s">
        <v>217</v>
      </c>
      <c r="AG163" s="126" t="s">
        <v>217</v>
      </c>
      <c r="AH163" s="126" t="s">
        <v>217</v>
      </c>
      <c r="AI163" s="126" t="s">
        <v>217</v>
      </c>
      <c r="AJ163" s="126" t="s">
        <v>217</v>
      </c>
      <c r="AK163" s="126" t="s">
        <v>217</v>
      </c>
      <c r="AM163" s="126" t="s">
        <v>217</v>
      </c>
      <c r="AN163" s="126" t="s">
        <v>217</v>
      </c>
      <c r="AO163" s="126" t="s">
        <v>217</v>
      </c>
      <c r="AQ163" s="126" t="s">
        <v>217</v>
      </c>
      <c r="AR163" s="126" t="s">
        <v>217</v>
      </c>
      <c r="AS163" s="126" t="s">
        <v>217</v>
      </c>
      <c r="AU163" s="126" t="s">
        <v>217</v>
      </c>
      <c r="AV163" s="126"/>
      <c r="AX163" s="127" t="str" cm="1">
        <f t="array" ref="AX163">_xlfn.TEXTJOIN(" ; ",TRUE,_xlfn._xlws.FILTER(L$11:AS$11,L163:AS163="Yes","LoE ERROR"))</f>
        <v>Yes ; Yes ; Yes ; Yes ; Yes ; Yes ; Yes ; Yes ; Yes ; Yes ; Yes ; Yes ; Yes ; Yes ; Yes ; Yes ; Yes ; Yes ; Yes ; Yes ; Yes</v>
      </c>
    </row>
    <row r="164" spans="1:50" ht="29" x14ac:dyDescent="0.35">
      <c r="A164" s="48">
        <f t="shared" si="9"/>
        <v>0</v>
      </c>
      <c r="C164" s="418">
        <f t="shared" si="10"/>
        <v>154</v>
      </c>
      <c r="E164" s="125" t="str">
        <v>If a Review Note is being submitted,  is there evidence of relevant lessons being identified and reported?</v>
      </c>
      <c r="F164" s="123" t="str" cm="1">
        <f t="array" ref="F164">IF(COUNT(SEARCH(_xlfn._xlws.FILTER(I_PEATLookups_Project_Type_Names,I_Project_Characteristics_Spec="Yes", "LoE Error"),'Input - LOEList (Admin)'!$AI166))&gt;0,"Yes","No")</f>
        <v>No</v>
      </c>
      <c r="G164" s="123" t="str" cm="1">
        <f t="array" ref="G164">IF(COUNT(SEARCH(I_ProjParam_Case_Spec,'Input - LOEList (Admin)'!$AI166))&gt;0,"Yes","No")</f>
        <v>Yes</v>
      </c>
      <c r="I164" s="123" t="str" cm="1">
        <f t="array" ref="I164">IF(PRODUCT(IF(F164:G164="Yes",1,0)),"Yes","No")</f>
        <v>No</v>
      </c>
      <c r="K164" s="15"/>
      <c r="M164" s="455">
        <f t="shared" si="8"/>
        <v>0</v>
      </c>
      <c r="V164" s="126" t="s">
        <v>217</v>
      </c>
      <c r="X164" s="126" t="s">
        <v>217</v>
      </c>
      <c r="Y164" s="126" t="s">
        <v>217</v>
      </c>
      <c r="Z164" s="126" t="s">
        <v>217</v>
      </c>
      <c r="AA164" s="126" t="s">
        <v>217</v>
      </c>
      <c r="AB164" s="126" t="s">
        <v>217</v>
      </c>
      <c r="AC164" s="126" t="s">
        <v>217</v>
      </c>
      <c r="AD164" s="126" t="s">
        <v>217</v>
      </c>
      <c r="AE164" s="126" t="s">
        <v>217</v>
      </c>
      <c r="AF164" s="126" t="s">
        <v>217</v>
      </c>
      <c r="AG164" s="126" t="s">
        <v>217</v>
      </c>
      <c r="AH164" s="126" t="s">
        <v>217</v>
      </c>
      <c r="AI164" s="126" t="s">
        <v>217</v>
      </c>
      <c r="AJ164" s="126" t="s">
        <v>217</v>
      </c>
      <c r="AK164" s="126" t="s">
        <v>217</v>
      </c>
      <c r="AM164" s="126" t="s">
        <v>217</v>
      </c>
      <c r="AN164" s="126" t="s">
        <v>217</v>
      </c>
      <c r="AO164" s="126" t="s">
        <v>217</v>
      </c>
      <c r="AQ164" s="126" t="s">
        <v>217</v>
      </c>
      <c r="AR164" s="126" t="s">
        <v>217</v>
      </c>
      <c r="AS164" s="126" t="s">
        <v>217</v>
      </c>
      <c r="AU164" s="126" t="s">
        <v>217</v>
      </c>
      <c r="AV164" s="126"/>
      <c r="AX164" s="127" t="str" cm="1">
        <f t="array" ref="AX164">_xlfn.TEXTJOIN(" ; ",TRUE,_xlfn._xlws.FILTER(L$11:AS$11,L164:AS164="Yes","LoE ERROR"))</f>
        <v>Yes ; Yes ; Yes ; Yes ; Yes ; Yes ; Yes ; Yes ; Yes ; Yes ; Yes ; Yes ; Yes ; Yes ; Yes ; Yes ; Yes ; Yes ; Yes ; Yes ; Yes</v>
      </c>
    </row>
    <row r="165" spans="1:50" x14ac:dyDescent="0.35">
      <c r="A165" s="48">
        <f t="shared" si="9"/>
        <v>0</v>
      </c>
      <c r="C165" s="418">
        <f t="shared" si="10"/>
        <v>155</v>
      </c>
      <c r="E165" s="125" t="str">
        <v>Is there evidence of suitable assurance and approvals management?</v>
      </c>
      <c r="F165" s="123" t="str" cm="1">
        <f t="array" ref="F165">IF(COUNT(SEARCH(_xlfn._xlws.FILTER(I_PEATLookups_Project_Type_Names,I_Project_Characteristics_Spec="Yes", "LoE Error"),'Input - LOEList (Admin)'!$AI167))&gt;0,"Yes","No")</f>
        <v>No</v>
      </c>
      <c r="G165" s="123" t="str" cm="1">
        <f t="array" ref="G165">IF(COUNT(SEARCH(I_ProjParam_Case_Spec,'Input - LOEList (Admin)'!$AI167))&gt;0,"Yes","No")</f>
        <v>Yes</v>
      </c>
      <c r="I165" s="123" t="str" cm="1">
        <f t="array" ref="I165">IF(PRODUCT(IF(F165:G165="Yes",1,0)),"Yes","No")</f>
        <v>No</v>
      </c>
      <c r="K165" s="15"/>
      <c r="M165" s="455">
        <f t="shared" si="8"/>
        <v>0</v>
      </c>
      <c r="V165" s="126" t="s">
        <v>217</v>
      </c>
      <c r="X165" s="126" t="s">
        <v>217</v>
      </c>
      <c r="Y165" s="126" t="s">
        <v>217</v>
      </c>
      <c r="Z165" s="126" t="s">
        <v>217</v>
      </c>
      <c r="AA165" s="126" t="s">
        <v>217</v>
      </c>
      <c r="AB165" s="126" t="s">
        <v>217</v>
      </c>
      <c r="AC165" s="126" t="s">
        <v>217</v>
      </c>
      <c r="AD165" s="126" t="s">
        <v>217</v>
      </c>
      <c r="AE165" s="126" t="s">
        <v>217</v>
      </c>
      <c r="AF165" s="126" t="s">
        <v>217</v>
      </c>
      <c r="AG165" s="126" t="s">
        <v>217</v>
      </c>
      <c r="AH165" s="126" t="s">
        <v>217</v>
      </c>
      <c r="AI165" s="126" t="s">
        <v>217</v>
      </c>
      <c r="AJ165" s="126" t="s">
        <v>217</v>
      </c>
      <c r="AK165" s="126" t="s">
        <v>217</v>
      </c>
      <c r="AM165" s="126" t="s">
        <v>217</v>
      </c>
      <c r="AN165" s="126" t="s">
        <v>217</v>
      </c>
      <c r="AO165" s="126" t="s">
        <v>217</v>
      </c>
      <c r="AQ165" s="126" t="s">
        <v>217</v>
      </c>
      <c r="AR165" s="126" t="s">
        <v>217</v>
      </c>
      <c r="AS165" s="126" t="s">
        <v>217</v>
      </c>
      <c r="AU165" s="126" t="s">
        <v>217</v>
      </c>
      <c r="AV165" s="126"/>
      <c r="AX165" s="127" t="str" cm="1">
        <f t="array" ref="AX165">_xlfn.TEXTJOIN(" ; ",TRUE,_xlfn._xlws.FILTER(L$11:AS$11,L165:AS165="Yes","LoE ERROR"))</f>
        <v>Yes ; Yes ; Yes ; Yes ; Yes ; Yes ; Yes ; Yes ; Yes ; Yes ; Yes ; Yes ; Yes ; Yes ; Yes ; Yes ; Yes ; Yes ; Yes ; Yes ; Yes</v>
      </c>
    </row>
    <row r="166" spans="1:50" x14ac:dyDescent="0.35">
      <c r="A166" s="48">
        <f t="shared" si="9"/>
        <v>0</v>
      </c>
      <c r="C166" s="418">
        <f t="shared" si="10"/>
        <v>156</v>
      </c>
      <c r="E166" s="125" t="str">
        <v>Is there evidence that the business case is following JSP 655 guidance?</v>
      </c>
      <c r="F166" s="123" t="str" cm="1">
        <f t="array" ref="F166">IF(COUNT(SEARCH(_xlfn._xlws.FILTER(I_PEATLookups_Project_Type_Names,I_Project_Characteristics_Spec="Yes", "LoE Error"),'Input - LOEList (Admin)'!$AI168))&gt;0,"Yes","No")</f>
        <v>No</v>
      </c>
      <c r="G166" s="123" t="str" cm="1">
        <f t="array" ref="G166">IF(COUNT(SEARCH(I_ProjParam_Case_Spec,'Input - LOEList (Admin)'!$AI168))&gt;0,"Yes","No")</f>
        <v>Yes</v>
      </c>
      <c r="I166" s="123" t="str" cm="1">
        <f t="array" ref="I166">IF(PRODUCT(IF(F166:G166="Yes",1,0)),"Yes","No")</f>
        <v>No</v>
      </c>
      <c r="K166" s="15"/>
      <c r="M166" s="455">
        <f t="shared" si="8"/>
        <v>0</v>
      </c>
      <c r="V166" s="126" t="s">
        <v>217</v>
      </c>
      <c r="X166" s="126" t="s">
        <v>217</v>
      </c>
      <c r="Y166" s="126" t="s">
        <v>217</v>
      </c>
      <c r="Z166" s="126" t="s">
        <v>217</v>
      </c>
      <c r="AA166" s="126" t="s">
        <v>217</v>
      </c>
      <c r="AB166" s="126" t="s">
        <v>217</v>
      </c>
      <c r="AC166" s="126" t="s">
        <v>217</v>
      </c>
      <c r="AD166" s="126" t="s">
        <v>217</v>
      </c>
      <c r="AE166" s="126" t="s">
        <v>217</v>
      </c>
      <c r="AF166" s="126" t="s">
        <v>217</v>
      </c>
      <c r="AG166" s="126" t="s">
        <v>217</v>
      </c>
      <c r="AH166" s="126" t="s">
        <v>217</v>
      </c>
      <c r="AI166" s="126" t="s">
        <v>217</v>
      </c>
      <c r="AJ166" s="126" t="s">
        <v>217</v>
      </c>
      <c r="AK166" s="126" t="s">
        <v>217</v>
      </c>
      <c r="AM166" s="126" t="s">
        <v>217</v>
      </c>
      <c r="AN166" s="126" t="s">
        <v>217</v>
      </c>
      <c r="AO166" s="126" t="s">
        <v>217</v>
      </c>
      <c r="AQ166" s="126" t="s">
        <v>217</v>
      </c>
      <c r="AR166" s="126" t="s">
        <v>217</v>
      </c>
      <c r="AS166" s="126" t="s">
        <v>217</v>
      </c>
      <c r="AU166" s="126" t="s">
        <v>217</v>
      </c>
      <c r="AV166" s="126"/>
      <c r="AX166" s="127" t="str" cm="1">
        <f t="array" ref="AX166">_xlfn.TEXTJOIN(" ; ",TRUE,_xlfn._xlws.FILTER(L$11:AS$11,L166:AS166="Yes","LoE ERROR"))</f>
        <v>Yes ; Yes ; Yes ; Yes ; Yes ; Yes ; Yes ; Yes ; Yes ; Yes ; Yes ; Yes ; Yes ; Yes ; Yes ; Yes ; Yes ; Yes ; Yes ; Yes ; Yes</v>
      </c>
    </row>
    <row r="167" spans="1:50" ht="29" x14ac:dyDescent="0.35">
      <c r="A167" s="48">
        <f t="shared" ref="A167:A168" si="11">SUM(M167)</f>
        <v>0</v>
      </c>
      <c r="C167" s="418">
        <f t="shared" si="10"/>
        <v>157</v>
      </c>
      <c r="E167" s="125" t="str">
        <v>If Standing Approval (standing financial delegation) is being used, is there evidence that the Standing Approval funding limit has been calculated correctly?</v>
      </c>
      <c r="F167" s="123" t="str" cm="1">
        <f t="array" ref="F167">IF(COUNT(SEARCH(_xlfn._xlws.FILTER(I_PEATLookups_Project_Type_Names,I_Project_Characteristics_Spec="Yes", "LoE Error"),'Input - LOEList (Admin)'!$AI169))&gt;0,"Yes","No")</f>
        <v>No</v>
      </c>
      <c r="G167" s="123" t="str" cm="1">
        <f t="array" ref="G167">IF(COUNT(SEARCH(I_ProjParam_Case_Spec,'Input - LOEList (Admin)'!$AI169))&gt;0,"Yes","No")</f>
        <v>Yes</v>
      </c>
      <c r="I167" s="123" t="str" cm="1">
        <f t="array" ref="I167">IF(PRODUCT(IF(F167:G167="Yes",1,0)),"Yes","No")</f>
        <v>No</v>
      </c>
      <c r="K167" s="15"/>
      <c r="M167" s="455">
        <f t="shared" ref="M167:M168" si="12">IF(ISERROR(I167),1,0)</f>
        <v>0</v>
      </c>
      <c r="V167" s="126" t="s">
        <v>217</v>
      </c>
      <c r="X167" s="126" t="s">
        <v>217</v>
      </c>
      <c r="Y167" s="126" t="s">
        <v>217</v>
      </c>
      <c r="Z167" s="126" t="s">
        <v>217</v>
      </c>
      <c r="AA167" s="126" t="s">
        <v>217</v>
      </c>
      <c r="AB167" s="126" t="s">
        <v>217</v>
      </c>
      <c r="AC167" s="126" t="s">
        <v>217</v>
      </c>
      <c r="AD167" s="126" t="s">
        <v>217</v>
      </c>
      <c r="AE167" s="126" t="s">
        <v>217</v>
      </c>
      <c r="AF167" s="126" t="s">
        <v>217</v>
      </c>
      <c r="AG167" s="126" t="s">
        <v>217</v>
      </c>
      <c r="AH167" s="126" t="s">
        <v>217</v>
      </c>
      <c r="AI167" s="126" t="s">
        <v>217</v>
      </c>
      <c r="AJ167" s="126" t="s">
        <v>217</v>
      </c>
      <c r="AK167" s="126" t="s">
        <v>217</v>
      </c>
      <c r="AM167" s="126" t="s">
        <v>217</v>
      </c>
      <c r="AN167" s="126" t="s">
        <v>217</v>
      </c>
      <c r="AO167" s="126" t="s">
        <v>217</v>
      </c>
      <c r="AQ167" s="126" t="s">
        <v>217</v>
      </c>
      <c r="AR167" s="126" t="s">
        <v>217</v>
      </c>
      <c r="AS167" s="126" t="s">
        <v>217</v>
      </c>
      <c r="AU167" s="126" t="s">
        <v>217</v>
      </c>
      <c r="AV167" s="126"/>
      <c r="AX167" s="127" t="str" cm="1">
        <f t="array" ref="AX167">_xlfn.TEXTJOIN(" ; ",TRUE,_xlfn._xlws.FILTER(L$11:AS$11,L167:AS167="Yes","LoE ERROR"))</f>
        <v>Yes ; Yes ; Yes ; Yes ; Yes ; Yes ; Yes ; Yes ; Yes ; Yes ; Yes ; Yes ; Yes ; Yes ; Yes ; Yes ; Yes ; Yes ; Yes ; Yes ; Yes</v>
      </c>
    </row>
    <row r="168" spans="1:50" ht="43.5" x14ac:dyDescent="0.35">
      <c r="A168" s="48">
        <f t="shared" si="11"/>
        <v>0</v>
      </c>
      <c r="C168" s="418">
        <f t="shared" si="10"/>
        <v>158</v>
      </c>
      <c r="E168" s="125" t="str">
        <v>Is there evidence of a suitably mature communication requirement and plan for meeting these requirements? E.g. staff and trade union engagement, cross government co-ordination, ministerial announcements, etc.</v>
      </c>
      <c r="F168" s="123" t="str" cm="1">
        <f t="array" ref="F168">IF(COUNT(SEARCH(_xlfn._xlws.FILTER(I_PEATLookups_Project_Type_Names,I_Project_Characteristics_Spec="Yes", "LoE Error"),'Input - LOEList (Admin)'!$AI170))&gt;0,"Yes","No")</f>
        <v>No</v>
      </c>
      <c r="G168" s="123" t="str" cm="1">
        <f t="array" ref="G168">IF(COUNT(SEARCH(I_ProjParam_Case_Spec,'Input - LOEList (Admin)'!$AI170))&gt;0,"Yes","No")</f>
        <v>Yes</v>
      </c>
      <c r="I168" s="123" t="str" cm="1">
        <f t="array" ref="I168">IF(PRODUCT(IF(F168:G168="Yes",1,0)),"Yes","No")</f>
        <v>No</v>
      </c>
      <c r="K168" s="15"/>
      <c r="M168" s="455">
        <f t="shared" si="12"/>
        <v>0</v>
      </c>
      <c r="V168" s="126" t="s">
        <v>217</v>
      </c>
      <c r="X168" s="126" t="s">
        <v>217</v>
      </c>
      <c r="Y168" s="126" t="s">
        <v>217</v>
      </c>
      <c r="Z168" s="126" t="s">
        <v>217</v>
      </c>
      <c r="AA168" s="126" t="s">
        <v>217</v>
      </c>
      <c r="AB168" s="126" t="s">
        <v>217</v>
      </c>
      <c r="AC168" s="126" t="s">
        <v>217</v>
      </c>
      <c r="AD168" s="126" t="s">
        <v>217</v>
      </c>
      <c r="AE168" s="126" t="s">
        <v>217</v>
      </c>
      <c r="AF168" s="126" t="s">
        <v>217</v>
      </c>
      <c r="AG168" s="126" t="s">
        <v>217</v>
      </c>
      <c r="AH168" s="126" t="s">
        <v>217</v>
      </c>
      <c r="AI168" s="126" t="s">
        <v>217</v>
      </c>
      <c r="AJ168" s="126" t="s">
        <v>217</v>
      </c>
      <c r="AK168" s="126" t="s">
        <v>217</v>
      </c>
      <c r="AM168" s="126" t="s">
        <v>217</v>
      </c>
      <c r="AN168" s="126" t="s">
        <v>217</v>
      </c>
      <c r="AO168" s="126" t="s">
        <v>217</v>
      </c>
      <c r="AQ168" s="126" t="s">
        <v>217</v>
      </c>
      <c r="AR168" s="126" t="s">
        <v>217</v>
      </c>
      <c r="AS168" s="126" t="s">
        <v>217</v>
      </c>
      <c r="AU168" s="126" t="s">
        <v>217</v>
      </c>
      <c r="AV168" s="126"/>
      <c r="AX168" s="127" t="str" cm="1">
        <f t="array" ref="AX168">_xlfn.TEXTJOIN(" ; ",TRUE,_xlfn._xlws.FILTER(L$11:AS$11,L168:AS168="Yes","LoE ERROR"))</f>
        <v>Yes ; Yes ; Yes ; Yes ; Yes ; Yes ; Yes ; Yes ; Yes ; Yes ; Yes ; Yes ; Yes ; Yes ; Yes ; Yes ; Yes ; Yes ; Yes ; Yes ; Yes</v>
      </c>
    </row>
    <row r="169" spans="1:50" x14ac:dyDescent="0.35">
      <c r="A169" s="15"/>
      <c r="E169" s="6">
        <v>0</v>
      </c>
      <c r="K169" s="15"/>
    </row>
    <row r="170" spans="1:50" x14ac:dyDescent="0.35">
      <c r="A170" s="15"/>
      <c r="K170" s="15"/>
    </row>
    <row r="171" spans="1:50" x14ac:dyDescent="0.35">
      <c r="A171" s="15"/>
      <c r="K171" s="15"/>
    </row>
    <row r="172" spans="1:50" x14ac:dyDescent="0.35">
      <c r="A172" s="15"/>
      <c r="K172" s="15"/>
    </row>
    <row r="173" spans="1:50" s="15" customFormat="1" x14ac:dyDescent="0.35">
      <c r="B173" s="31"/>
      <c r="C173" s="31"/>
      <c r="D173" s="31"/>
      <c r="E173" s="6"/>
      <c r="F173" s="31"/>
      <c r="G173" s="31"/>
      <c r="H173" s="31"/>
      <c r="I173" s="31"/>
      <c r="J173" s="31"/>
      <c r="L173" s="31"/>
      <c r="M173" s="31"/>
      <c r="N173" s="31"/>
      <c r="O173" s="31"/>
      <c r="P173" s="31"/>
      <c r="Q173" s="31"/>
      <c r="R173" s="31"/>
      <c r="S173" s="31"/>
      <c r="T173" s="31"/>
      <c r="U173" s="31"/>
    </row>
    <row r="174" spans="1:50" x14ac:dyDescent="0.35">
      <c r="A174" s="15"/>
      <c r="K174" s="15"/>
    </row>
    <row r="175" spans="1:50" x14ac:dyDescent="0.35">
      <c r="A175" s="15"/>
      <c r="K175" s="15"/>
    </row>
    <row r="176" spans="1:50" x14ac:dyDescent="0.35">
      <c r="A176" s="15"/>
      <c r="K176" s="15"/>
    </row>
    <row r="177" spans="1:11" x14ac:dyDescent="0.35">
      <c r="A177" s="15"/>
      <c r="K177" s="15"/>
    </row>
    <row r="178" spans="1:11" x14ac:dyDescent="0.35">
      <c r="A178" s="15"/>
      <c r="K178" s="15"/>
    </row>
    <row r="179" spans="1:11" x14ac:dyDescent="0.35">
      <c r="A179" s="15"/>
      <c r="K179" s="15"/>
    </row>
    <row r="180" spans="1:11" x14ac:dyDescent="0.35">
      <c r="A180" s="15"/>
      <c r="K180" s="15"/>
    </row>
    <row r="181" spans="1:11" x14ac:dyDescent="0.35">
      <c r="A181" s="15"/>
      <c r="K181" s="15"/>
    </row>
    <row r="182" spans="1:11" x14ac:dyDescent="0.35">
      <c r="A182" s="15"/>
      <c r="K182" s="15"/>
    </row>
    <row r="183" spans="1:11" x14ac:dyDescent="0.35">
      <c r="A183" s="15"/>
      <c r="B183" s="15"/>
      <c r="C183" s="15"/>
      <c r="D183" s="15"/>
      <c r="E183" s="15"/>
      <c r="F183" s="15"/>
      <c r="G183" s="15"/>
      <c r="H183" s="15"/>
      <c r="I183" s="15"/>
      <c r="J183" s="15"/>
      <c r="K183" s="15"/>
    </row>
    <row r="184" spans="1:11" x14ac:dyDescent="0.35"/>
    <row r="185" spans="1:11" s="15" customFormat="1" x14ac:dyDescent="0.35">
      <c r="B185" s="15" t="s">
        <v>21</v>
      </c>
      <c r="E185" s="38"/>
    </row>
    <row r="186" spans="1:11" ht="14.5" customHeight="1" x14ac:dyDescent="0.35">
      <c r="A186" s="707">
        <f>'1.1 Pg Details'!$D$39</f>
        <v>0</v>
      </c>
      <c r="B186" s="707"/>
      <c r="C186" s="707"/>
      <c r="D186" s="707"/>
      <c r="E186" s="707"/>
      <c r="F186" s="707"/>
      <c r="G186" s="707"/>
      <c r="H186" s="707"/>
      <c r="I186" s="707"/>
      <c r="J186" s="707"/>
      <c r="K186" s="707"/>
    </row>
    <row r="187" spans="1:11" ht="14.5" customHeight="1" x14ac:dyDescent="0.35"/>
    <row r="188" spans="1:11" ht="14.5" customHeight="1" x14ac:dyDescent="0.35"/>
    <row r="189" spans="1:11" ht="14.5" customHeight="1" x14ac:dyDescent="0.35"/>
  </sheetData>
  <mergeCells count="3">
    <mergeCell ref="F9:G9"/>
    <mergeCell ref="A1:K1"/>
    <mergeCell ref="A186:K186"/>
  </mergeCells>
  <conditionalFormatting sqref="N2">
    <cfRule type="cellIs" dxfId="147" priority="13" operator="equal">
      <formula>1</formula>
    </cfRule>
  </conditionalFormatting>
  <conditionalFormatting sqref="A11:A166">
    <cfRule type="cellIs" dxfId="146" priority="12" stopIfTrue="1" operator="equal">
      <formula>0</formula>
    </cfRule>
  </conditionalFormatting>
  <conditionalFormatting sqref="A11:A166">
    <cfRule type="cellIs" dxfId="145" priority="11" operator="equal">
      <formula>0</formula>
    </cfRule>
  </conditionalFormatting>
  <conditionalFormatting sqref="G2">
    <cfRule type="cellIs" dxfId="144" priority="9" operator="equal">
      <formula>1</formula>
    </cfRule>
  </conditionalFormatting>
  <conditionalFormatting sqref="A167:A168">
    <cfRule type="cellIs" dxfId="143" priority="8" stopIfTrue="1" operator="equal">
      <formula>0</formula>
    </cfRule>
  </conditionalFormatting>
  <conditionalFormatting sqref="A167:A168">
    <cfRule type="cellIs" dxfId="142" priority="7" operator="equal">
      <formula>0</formula>
    </cfRule>
  </conditionalFormatting>
  <conditionalFormatting sqref="A4">
    <cfRule type="cellIs" dxfId="141" priority="6" stopIfTrue="1" operator="equal">
      <formula>0</formula>
    </cfRule>
  </conditionalFormatting>
  <conditionalFormatting sqref="A4">
    <cfRule type="cellIs" dxfId="140" priority="5" operator="equal">
      <formula>0</formula>
    </cfRule>
  </conditionalFormatting>
  <conditionalFormatting sqref="A4">
    <cfRule type="cellIs" dxfId="139" priority="4" stopIfTrue="1" operator="equal">
      <formula>0</formula>
    </cfRule>
  </conditionalFormatting>
  <conditionalFormatting sqref="A7">
    <cfRule type="cellIs" dxfId="138" priority="3" stopIfTrue="1" operator="equal">
      <formula>0</formula>
    </cfRule>
  </conditionalFormatting>
  <conditionalFormatting sqref="A7">
    <cfRule type="cellIs" dxfId="137" priority="2" operator="equal">
      <formula>0</formula>
    </cfRule>
  </conditionalFormatting>
  <conditionalFormatting sqref="A7">
    <cfRule type="cellIs" dxfId="136" priority="1" stopIfTrue="1" operator="equal">
      <formula>0</formula>
    </cfRule>
  </conditionalFormatting>
  <dataValidations disablePrompts="1" count="1">
    <dataValidation type="list" allowBlank="1" showInputMessage="1" showErrorMessage="1" sqref="V11:V168 X11:AK168 AU11:AV168 AM11:AO168 AQ11:AS168" xr:uid="{7423D8CD-B05B-4B6B-96AF-56B61D08F129}">
      <formula1>Lookup_YN</formula1>
    </dataValidation>
  </dataValidations>
  <pageMargins left="0.7" right="0.7" top="0.75" bottom="0.75" header="0.3" footer="0.3"/>
  <pageSetup paperSize="9" orientation="portrait" r:id="rId1"/>
  <headerFooter>
    <oddFooter>&amp;L_x000D_&amp;1#&amp;"Calibri"&amp;8&amp;K000000 Unclassified</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1">
    <tabColor rgb="FF253268"/>
  </sheetPr>
  <dimension ref="A1:AF33"/>
  <sheetViews>
    <sheetView showGridLines="0" zoomScale="130" zoomScaleNormal="130" workbookViewId="0">
      <selection activeCell="J18" sqref="J18"/>
    </sheetView>
  </sheetViews>
  <sheetFormatPr defaultColWidth="0" defaultRowHeight="14.5" zeroHeight="1" x14ac:dyDescent="0.35"/>
  <cols>
    <col min="1" max="2" width="2.81640625" style="31" customWidth="1"/>
    <col min="3" max="3" width="25.453125" style="31" customWidth="1"/>
    <col min="4" max="4" width="9" style="31" customWidth="1"/>
    <col min="5" max="9" width="9.1796875" style="31" customWidth="1"/>
    <col min="10" max="10" width="4.54296875" style="31" customWidth="1"/>
    <col min="11" max="15" width="0" style="31" hidden="1" customWidth="1"/>
    <col min="16" max="16384" width="9.1796875" style="31" hidden="1"/>
  </cols>
  <sheetData>
    <row r="1" spans="1:32" ht="20" x14ac:dyDescent="0.35">
      <c r="A1" s="707">
        <f>'1.1 Pg Details'!$D$39</f>
        <v>0</v>
      </c>
      <c r="B1" s="707"/>
      <c r="C1" s="707"/>
      <c r="D1" s="707"/>
      <c r="E1" s="707"/>
      <c r="F1" s="707"/>
      <c r="G1" s="707"/>
      <c r="H1" s="707"/>
      <c r="I1" s="707"/>
      <c r="J1" s="707"/>
      <c r="K1" s="707"/>
      <c r="L1" s="707"/>
      <c r="M1" s="707"/>
      <c r="N1" s="707"/>
      <c r="O1" s="707"/>
      <c r="P1" s="707"/>
      <c r="Q1" s="707"/>
      <c r="R1" s="707"/>
      <c r="S1" s="707"/>
      <c r="T1" s="707"/>
      <c r="U1" s="707"/>
      <c r="V1" s="707"/>
      <c r="W1" s="707"/>
      <c r="X1" s="707"/>
      <c r="Y1" s="707"/>
      <c r="Z1" s="707"/>
      <c r="AA1" s="707"/>
      <c r="AB1" s="707"/>
      <c r="AC1" s="707"/>
      <c r="AD1" s="707"/>
      <c r="AE1" s="707"/>
      <c r="AF1" s="707"/>
    </row>
    <row r="2" spans="1:32" s="15" customFormat="1" ht="32.25" customHeight="1" x14ac:dyDescent="0.35"/>
    <row r="3" spans="1:32" s="15" customFormat="1" x14ac:dyDescent="0.35">
      <c r="C3" s="15" t="s">
        <v>0</v>
      </c>
      <c r="D3" s="15" t="str">
        <f ca="1">MID(CELL("filename",A2),FIND("]",CELL("filename",A2))+1,255)</f>
        <v>Outputs&gt;&gt;</v>
      </c>
    </row>
    <row r="4" spans="1:32" s="15" customFormat="1" x14ac:dyDescent="0.35">
      <c r="C4" s="15" t="s">
        <v>1</v>
      </c>
      <c r="D4" s="15" t="str">
        <f ca="1">IF(D3="Template","",INDEX(rng_SheetTypes,MATCH(D3,rng_Worksheets,0)))</f>
        <v>Section Break</v>
      </c>
    </row>
    <row r="5" spans="1:32" s="15" customFormat="1" x14ac:dyDescent="0.35">
      <c r="C5" s="15" t="s">
        <v>2</v>
      </c>
      <c r="D5" s="15" t="str">
        <f ca="1">IF(D3="Template","",INDEX(rng_Summarys,MATCH(D3,rng_Worksheets,0)))</f>
        <v>Marks the beginning of the Output Section</v>
      </c>
    </row>
    <row r="6" spans="1:32" x14ac:dyDescent="0.35"/>
    <row r="7" spans="1:32" ht="26" x14ac:dyDescent="0.35">
      <c r="A7" s="132"/>
      <c r="B7" s="132"/>
      <c r="C7" s="132" t="s">
        <v>2473</v>
      </c>
      <c r="D7" s="132"/>
      <c r="E7" s="132"/>
      <c r="F7" s="132"/>
      <c r="G7" s="132"/>
      <c r="H7" s="132"/>
      <c r="I7" s="132"/>
      <c r="J7" s="15"/>
    </row>
    <row r="8" spans="1:32" x14ac:dyDescent="0.35">
      <c r="A8" s="15"/>
      <c r="C8" s="133" t="s">
        <v>197</v>
      </c>
      <c r="J8" s="15"/>
    </row>
    <row r="9" spans="1:32" x14ac:dyDescent="0.35">
      <c r="A9" s="15"/>
      <c r="C9" s="134" t="s">
        <v>2474</v>
      </c>
      <c r="J9" s="15"/>
    </row>
    <row r="10" spans="1:32" x14ac:dyDescent="0.35">
      <c r="A10" s="15"/>
      <c r="C10" s="134" t="s">
        <v>2475</v>
      </c>
      <c r="J10" s="15"/>
    </row>
    <row r="11" spans="1:32" x14ac:dyDescent="0.35">
      <c r="A11" s="15"/>
      <c r="C11" s="133" t="s">
        <v>204</v>
      </c>
      <c r="J11" s="15"/>
    </row>
    <row r="12" spans="1:32" x14ac:dyDescent="0.35">
      <c r="A12" s="15"/>
      <c r="C12" s="133" t="s">
        <v>2476</v>
      </c>
      <c r="J12" s="15"/>
    </row>
    <row r="13" spans="1:32" x14ac:dyDescent="0.35">
      <c r="A13" s="15"/>
      <c r="C13" s="133" t="s">
        <v>206</v>
      </c>
      <c r="J13" s="15"/>
    </row>
    <row r="14" spans="1:32" x14ac:dyDescent="0.35">
      <c r="A14" s="15"/>
      <c r="J14" s="15"/>
    </row>
    <row r="15" spans="1:32" x14ac:dyDescent="0.35">
      <c r="A15" s="15"/>
      <c r="J15" s="15"/>
    </row>
    <row r="16" spans="1:32" x14ac:dyDescent="0.35">
      <c r="A16" s="15"/>
      <c r="J16" s="15"/>
    </row>
    <row r="17" spans="1:32" x14ac:dyDescent="0.35">
      <c r="A17" s="15"/>
      <c r="J17" s="15"/>
    </row>
    <row r="18" spans="1:32" x14ac:dyDescent="0.35">
      <c r="A18" s="15"/>
      <c r="J18" s="15"/>
    </row>
    <row r="19" spans="1:32" x14ac:dyDescent="0.35">
      <c r="A19" s="15"/>
      <c r="J19" s="15"/>
    </row>
    <row r="20" spans="1:32" x14ac:dyDescent="0.35">
      <c r="A20" s="15"/>
      <c r="J20" s="15"/>
    </row>
    <row r="21" spans="1:32" x14ac:dyDescent="0.35">
      <c r="A21" s="15"/>
      <c r="J21" s="15"/>
    </row>
    <row r="22" spans="1:32" x14ac:dyDescent="0.35">
      <c r="A22" s="15"/>
      <c r="J22" s="15"/>
    </row>
    <row r="23" spans="1:32" x14ac:dyDescent="0.35">
      <c r="A23" s="15"/>
      <c r="J23" s="15"/>
    </row>
    <row r="24" spans="1:32" ht="11.5" customHeight="1" x14ac:dyDescent="0.35">
      <c r="A24" s="15"/>
      <c r="B24" s="15"/>
      <c r="C24" s="15"/>
      <c r="D24" s="15"/>
      <c r="E24" s="15"/>
      <c r="F24" s="15"/>
      <c r="G24" s="15"/>
      <c r="H24" s="15"/>
      <c r="I24" s="15"/>
      <c r="J24" s="15"/>
    </row>
    <row r="25" spans="1:32" x14ac:dyDescent="0.35"/>
    <row r="26" spans="1:32" s="15" customFormat="1" x14ac:dyDescent="0.35">
      <c r="B26" s="15" t="s">
        <v>21</v>
      </c>
    </row>
    <row r="27" spans="1:32" ht="20" x14ac:dyDescent="0.35">
      <c r="A27" s="707">
        <f>'1.1 Pg Details'!$D$39</f>
        <v>0</v>
      </c>
      <c r="B27" s="707"/>
      <c r="C27" s="707"/>
      <c r="D27" s="707"/>
      <c r="E27" s="707"/>
      <c r="F27" s="707"/>
      <c r="G27" s="707"/>
      <c r="H27" s="707"/>
      <c r="I27" s="707"/>
      <c r="J27" s="707"/>
      <c r="K27" s="707"/>
      <c r="L27" s="707"/>
      <c r="M27" s="707"/>
      <c r="N27" s="707"/>
      <c r="O27" s="707"/>
      <c r="P27" s="707"/>
      <c r="Q27" s="707"/>
      <c r="R27" s="707"/>
      <c r="S27" s="707"/>
      <c r="T27" s="707"/>
      <c r="U27" s="707"/>
      <c r="V27" s="707"/>
      <c r="W27" s="707"/>
      <c r="X27" s="707"/>
      <c r="Y27" s="707"/>
      <c r="Z27" s="707"/>
      <c r="AA27" s="707"/>
      <c r="AB27" s="707"/>
      <c r="AC27" s="707"/>
      <c r="AD27" s="707"/>
      <c r="AE27" s="707"/>
      <c r="AF27" s="707"/>
    </row>
    <row r="28" spans="1:32" x14ac:dyDescent="0.35"/>
    <row r="29" spans="1:32" ht="20.25" customHeight="1" x14ac:dyDescent="0.35"/>
    <row r="30" spans="1:32" x14ac:dyDescent="0.35"/>
    <row r="31" spans="1:32" x14ac:dyDescent="0.35"/>
    <row r="32" spans="1:32" x14ac:dyDescent="0.35"/>
    <row r="33" x14ac:dyDescent="0.35"/>
  </sheetData>
  <mergeCells count="2">
    <mergeCell ref="A1:AF1"/>
    <mergeCell ref="A27:AF27"/>
  </mergeCells>
  <hyperlinks>
    <hyperlink ref="C8" location="'3.1 Sign Off'!A1" display="3.1 Sign Off" xr:uid="{07089422-95FF-4DC3-B584-E447BD69E1C9}"/>
    <hyperlink ref="C9" location="'4.1 Progress'!A1" display="4.1 Progress" xr:uid="{A91FE0E3-B313-43D9-B0B2-DDD82734FD8C}"/>
    <hyperlink ref="C11" location="'4.3 Stats'!A1" display="4.3 Stats" xr:uid="{D8C55FB8-794C-4029-8DAE-69A91A6C60F6}"/>
    <hyperlink ref="C13" location="'LoE Hierarchy'!A1" display="LoE Hierarchy" xr:uid="{EB57421F-0042-4DD6-82F6-6FDFF24402E2}"/>
    <hyperlink ref="C10" location="'4.2 Artefacts'!A1" display="4.2 Artefacts" xr:uid="{3CF88111-BA03-4D12-A86B-FFD090D9DC44}"/>
    <hyperlink ref="C12" location="'5. Spare'!A1" display="5. Spare" xr:uid="{A4A88519-EF43-43CE-BD20-597EDF1DE971}"/>
  </hyperlinks>
  <pageMargins left="0.7" right="0.7" top="0.75" bottom="0.75" header="0.3" footer="0.3"/>
  <pageSetup paperSize="9" orientation="portrait" r:id="rId1"/>
  <headerFooter>
    <oddFooter>&amp;L_x000D_&amp;1#&amp;"Calibri"&amp;8&amp;K000000 Unclassified</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E2886-AC69-450B-99C4-ED8CE8852D76}">
  <sheetPr codeName="Sheet22">
    <tabColor theme="7" tint="0.59999389629810485"/>
    <pageSetUpPr fitToPage="1"/>
  </sheetPr>
  <dimension ref="A1:BB210"/>
  <sheetViews>
    <sheetView showGridLines="0" tabSelected="1" topLeftCell="B6" zoomScale="102" zoomScaleNormal="100" workbookViewId="0">
      <pane ySplit="5" topLeftCell="A24" activePane="bottomLeft" state="frozen"/>
      <selection pane="bottomLeft" activeCell="B26" sqref="A26:XFD173"/>
    </sheetView>
  </sheetViews>
  <sheetFormatPr defaultColWidth="8.81640625" defaultRowHeight="20.149999999999999" customHeight="1" x14ac:dyDescent="0.35"/>
  <cols>
    <col min="1" max="1" width="1" hidden="1" customWidth="1"/>
    <col min="2" max="2" width="1.54296875" customWidth="1"/>
    <col min="3" max="3" width="5.453125" customWidth="1"/>
    <col min="4" max="4" width="9.453125" customWidth="1"/>
    <col min="5" max="5" width="11.54296875" customWidth="1"/>
    <col min="6" max="6" width="12" customWidth="1"/>
    <col min="7" max="7" width="24.453125" customWidth="1"/>
    <col min="8" max="8" width="43.453125" style="308" customWidth="1"/>
    <col min="9" max="9" width="0.54296875" hidden="1" customWidth="1"/>
    <col min="10" max="10" width="12" hidden="1" customWidth="1"/>
    <col min="11" max="11" width="12.54296875" hidden="1" customWidth="1"/>
    <col min="12" max="12" width="0.54296875" hidden="1" customWidth="1"/>
    <col min="13" max="13" width="11.81640625" hidden="1" customWidth="1"/>
    <col min="14" max="14" width="12.54296875" hidden="1" customWidth="1"/>
    <col min="15" max="15" width="0.54296875" hidden="1" customWidth="1"/>
    <col min="16" max="16" width="24.453125" customWidth="1"/>
    <col min="17" max="18" width="5.453125" hidden="1" customWidth="1"/>
    <col min="19" max="19" width="21.453125" hidden="1" customWidth="1"/>
    <col min="20" max="20" width="0.54296875" hidden="1" customWidth="1"/>
    <col min="21" max="21" width="18.1796875" hidden="1" customWidth="1"/>
    <col min="22" max="23" width="3.54296875" hidden="1" customWidth="1"/>
    <col min="24" max="24" width="2.453125" hidden="1" customWidth="1"/>
    <col min="25" max="29" width="8.81640625" style="398" hidden="1" customWidth="1"/>
    <col min="30" max="30" width="9.54296875" style="398" hidden="1" customWidth="1"/>
    <col min="31" max="40" width="8.81640625" style="398" hidden="1" customWidth="1"/>
    <col min="41" max="41" width="2.54296875" style="398" hidden="1" customWidth="1"/>
    <col min="42" max="42" width="8.54296875" style="398" hidden="1" customWidth="1"/>
    <col min="43" max="43" width="39.453125" style="398" hidden="1" customWidth="1"/>
    <col min="44" max="44" width="10" style="398" hidden="1" customWidth="1"/>
    <col min="45" max="45" width="25.1796875" style="398" hidden="1" customWidth="1"/>
    <col min="46" max="46" width="3" style="398" hidden="1" customWidth="1"/>
    <col min="47" max="47" width="9.1796875" style="398" hidden="1" customWidth="1"/>
    <col min="48" max="48" width="8.81640625" style="398" hidden="1" customWidth="1"/>
    <col min="49" max="49" width="7.54296875" style="398" hidden="1" customWidth="1"/>
    <col min="50" max="50" width="7.453125" style="398" hidden="1" customWidth="1"/>
    <col min="51" max="51" width="8.54296875" style="398" hidden="1" customWidth="1"/>
    <col min="52" max="52" width="3.81640625" hidden="1" customWidth="1"/>
    <col min="53" max="53" width="22.26953125" style="344" customWidth="1"/>
    <col min="54" max="54" width="30.453125" style="668" customWidth="1"/>
    <col min="55" max="64" width="8.81640625" customWidth="1"/>
  </cols>
  <sheetData>
    <row r="1" spans="1:54" ht="20.149999999999999" hidden="1" customHeight="1" x14ac:dyDescent="0.35">
      <c r="A1" s="719">
        <f>'1.1 Pg Details'!$D$39</f>
        <v>0</v>
      </c>
      <c r="B1" s="719"/>
      <c r="C1" s="719"/>
      <c r="D1" s="719"/>
      <c r="E1" s="719"/>
      <c r="F1" s="719"/>
      <c r="G1" s="719"/>
      <c r="H1" s="719"/>
      <c r="I1" s="719"/>
      <c r="J1" s="719"/>
      <c r="K1" s="719"/>
      <c r="L1" s="719"/>
      <c r="M1" s="719"/>
      <c r="N1" s="719"/>
      <c r="O1" s="719"/>
      <c r="P1" s="719"/>
      <c r="Q1" s="719"/>
      <c r="R1" s="719"/>
      <c r="S1" s="719"/>
      <c r="T1" s="719"/>
      <c r="U1" s="719"/>
      <c r="V1" s="719"/>
      <c r="W1" s="31"/>
      <c r="X1" s="286"/>
      <c r="Y1" s="396"/>
      <c r="Z1" s="396"/>
      <c r="AA1" s="396"/>
      <c r="AB1" s="396"/>
      <c r="AC1" s="396"/>
      <c r="AD1" s="396"/>
      <c r="AE1" s="396"/>
      <c r="AF1" s="396"/>
      <c r="AG1" s="396"/>
      <c r="AH1" s="396"/>
      <c r="AI1" s="396"/>
      <c r="AJ1" s="396"/>
      <c r="AK1" s="396"/>
      <c r="AL1" s="396"/>
      <c r="AM1" s="396"/>
      <c r="AN1" s="396"/>
      <c r="AO1" s="396"/>
      <c r="AP1" s="396"/>
      <c r="AQ1" s="397"/>
      <c r="AR1" s="397"/>
      <c r="AS1" s="397"/>
    </row>
    <row r="2" spans="1:54" ht="15" hidden="1" customHeight="1" x14ac:dyDescent="0.35">
      <c r="A2" s="278"/>
      <c r="B2" s="223"/>
      <c r="C2" s="46"/>
      <c r="D2" s="287"/>
      <c r="E2" s="19"/>
      <c r="F2" s="19"/>
      <c r="G2" s="21"/>
      <c r="H2" s="21"/>
      <c r="I2" s="21"/>
      <c r="J2" s="21"/>
      <c r="K2" s="46"/>
      <c r="L2" s="46"/>
      <c r="M2" s="19"/>
      <c r="N2" s="287"/>
      <c r="O2" s="287"/>
      <c r="P2" s="21"/>
      <c r="Q2" s="21"/>
      <c r="R2" s="21"/>
      <c r="S2" s="21"/>
      <c r="T2" s="21"/>
      <c r="U2" s="21"/>
      <c r="V2" s="46"/>
      <c r="W2" s="288"/>
      <c r="X2" s="288"/>
      <c r="Y2" s="399"/>
      <c r="Z2" s="399"/>
      <c r="AA2" s="399"/>
      <c r="AB2" s="399"/>
      <c r="AC2" s="399"/>
      <c r="AD2" s="399"/>
      <c r="AE2" s="399"/>
      <c r="AF2" s="399"/>
      <c r="AG2" s="399"/>
      <c r="AH2" s="399"/>
      <c r="AI2" s="399"/>
      <c r="AJ2" s="399"/>
      <c r="AK2" s="399"/>
      <c r="AL2" s="399"/>
      <c r="AM2" s="399"/>
      <c r="AN2" s="399"/>
      <c r="AO2" s="399"/>
      <c r="AP2" s="399"/>
      <c r="AQ2" s="400"/>
      <c r="AR2" s="400"/>
      <c r="AS2" s="400"/>
    </row>
    <row r="3" spans="1:54" ht="15" hidden="1" customHeight="1" x14ac:dyDescent="0.35">
      <c r="A3" s="46"/>
      <c r="B3" s="46"/>
      <c r="C3" s="20" t="s">
        <v>0</v>
      </c>
      <c r="D3" s="20" t="e">
        <f ca="1">MID(CELL("filename",#REF!),FIND("]",CELL("filename",#REF!))+1,255)</f>
        <v>#REF!</v>
      </c>
      <c r="E3" s="21"/>
      <c r="F3" s="20"/>
      <c r="G3" s="21"/>
      <c r="H3" s="21"/>
      <c r="I3" s="21"/>
      <c r="J3" s="21"/>
      <c r="K3" s="21"/>
      <c r="L3" s="21"/>
      <c r="M3" s="21"/>
      <c r="N3" s="21"/>
      <c r="O3" s="21"/>
      <c r="P3" s="21"/>
      <c r="Q3" s="21"/>
      <c r="R3" s="21"/>
      <c r="S3" s="21"/>
      <c r="T3" s="21"/>
      <c r="U3" s="21"/>
      <c r="V3" s="224"/>
      <c r="W3" s="23"/>
      <c r="X3" s="225"/>
      <c r="Y3" s="399"/>
      <c r="Z3" s="399"/>
      <c r="AA3" s="399"/>
      <c r="AB3" s="399"/>
      <c r="AC3" s="399"/>
      <c r="AD3" s="399"/>
      <c r="AE3" s="399"/>
      <c r="AF3" s="399"/>
      <c r="AG3" s="399"/>
      <c r="AH3" s="399"/>
      <c r="AI3" s="399"/>
      <c r="AJ3" s="399"/>
      <c r="AK3" s="399"/>
      <c r="AL3" s="399"/>
      <c r="AM3" s="399"/>
      <c r="AN3" s="399"/>
      <c r="AO3" s="399"/>
      <c r="AP3" s="399"/>
      <c r="AQ3" s="400"/>
      <c r="AR3" s="400"/>
      <c r="AS3" s="400"/>
    </row>
    <row r="4" spans="1:54" ht="15" hidden="1" customHeight="1" x14ac:dyDescent="0.35">
      <c r="A4" s="277">
        <f>SUM(A11:A29)</f>
        <v>10</v>
      </c>
      <c r="B4" s="46"/>
      <c r="C4" s="20" t="s">
        <v>1</v>
      </c>
      <c r="D4" s="20" t="e">
        <f ca="1">IF(D3="Template","",INDEX(rng_SheetTypes,MATCH(D3,rng_Worksheets,0)))</f>
        <v>#REF!</v>
      </c>
      <c r="E4" s="21"/>
      <c r="F4" s="20"/>
      <c r="G4" s="21"/>
      <c r="H4" s="21"/>
      <c r="I4" s="21"/>
      <c r="J4" s="21"/>
      <c r="K4" s="21"/>
      <c r="L4" s="21"/>
      <c r="M4" s="21"/>
      <c r="N4" s="21"/>
      <c r="O4" s="21"/>
      <c r="P4" s="21"/>
      <c r="Q4" s="21"/>
      <c r="R4" s="21"/>
      <c r="S4" s="21"/>
      <c r="T4" s="21"/>
      <c r="U4" s="21"/>
      <c r="V4" s="224"/>
      <c r="W4" s="23"/>
      <c r="X4" s="225"/>
      <c r="Y4" s="399"/>
      <c r="Z4" s="399"/>
      <c r="AA4" s="399"/>
      <c r="AB4" s="399"/>
      <c r="AC4" s="399"/>
      <c r="AD4" s="399"/>
      <c r="AE4" s="399"/>
      <c r="AF4" s="399"/>
      <c r="AG4" s="399"/>
      <c r="AH4" s="399"/>
      <c r="AI4" s="399"/>
      <c r="AJ4" s="399"/>
      <c r="AK4" s="399"/>
      <c r="AL4" s="399"/>
      <c r="AM4" s="399"/>
      <c r="AN4" s="399"/>
      <c r="AO4" s="399"/>
      <c r="AP4" s="399"/>
      <c r="AQ4" s="400"/>
      <c r="AR4" s="400"/>
      <c r="AS4" s="400"/>
    </row>
    <row r="5" spans="1:54" ht="15" hidden="1" customHeight="1" x14ac:dyDescent="0.35">
      <c r="A5" s="46"/>
      <c r="B5" s="46"/>
      <c r="C5" s="20" t="s">
        <v>2</v>
      </c>
      <c r="D5" s="20" t="e">
        <f ca="1">IF(D3="Template","",INDEX(rng_Summarys,MATCH(D3,rng_Worksheets,0)))</f>
        <v>#REF!</v>
      </c>
      <c r="E5" s="21"/>
      <c r="F5" s="20"/>
      <c r="G5" s="21"/>
      <c r="H5" s="21"/>
      <c r="I5" s="21"/>
      <c r="J5" s="21"/>
      <c r="K5" s="21"/>
      <c r="L5" s="21"/>
      <c r="M5" s="21"/>
      <c r="N5" s="21"/>
      <c r="O5" s="21"/>
      <c r="P5" s="21"/>
      <c r="Q5" s="21"/>
      <c r="R5" s="21"/>
      <c r="S5" s="21"/>
      <c r="T5" s="21"/>
      <c r="U5" s="21"/>
      <c r="V5" s="224"/>
      <c r="W5" s="23"/>
      <c r="X5" s="225"/>
      <c r="Y5" s="399"/>
      <c r="Z5" s="399"/>
      <c r="AA5" s="399"/>
      <c r="AB5" s="399"/>
      <c r="AC5" s="399"/>
      <c r="AD5" s="399"/>
      <c r="AE5" s="399"/>
      <c r="AF5" s="399"/>
      <c r="AG5" s="399"/>
      <c r="AH5" s="399"/>
      <c r="AI5" s="399"/>
      <c r="AJ5" s="399"/>
      <c r="AK5" s="399"/>
      <c r="AL5" s="399"/>
      <c r="AM5" s="399"/>
      <c r="AN5" s="399"/>
      <c r="AO5" s="399"/>
      <c r="AP5" s="399"/>
      <c r="AQ5" s="400"/>
      <c r="AR5" s="400"/>
      <c r="AS5" s="400"/>
    </row>
    <row r="6" spans="1:54" ht="13.4" customHeight="1" x14ac:dyDescent="0.35">
      <c r="A6" s="289"/>
      <c r="B6" s="286"/>
      <c r="C6" s="233"/>
      <c r="D6" s="23"/>
      <c r="E6" s="23"/>
      <c r="F6" s="23"/>
      <c r="G6" s="23"/>
      <c r="H6" s="309"/>
      <c r="I6" s="8"/>
      <c r="J6" s="8"/>
      <c r="K6" s="8"/>
      <c r="L6" s="8"/>
      <c r="M6" s="8"/>
      <c r="N6" s="8"/>
      <c r="O6" s="8"/>
      <c r="P6" s="16"/>
      <c r="Q6" s="16"/>
      <c r="R6" s="16"/>
      <c r="S6" s="6"/>
      <c r="T6" s="6"/>
      <c r="U6" s="8"/>
      <c r="V6" s="8"/>
      <c r="W6" s="8"/>
      <c r="X6" s="12"/>
      <c r="Y6" s="401"/>
      <c r="Z6" s="401"/>
      <c r="AA6" s="401"/>
      <c r="AB6" s="401"/>
      <c r="AC6" s="401"/>
      <c r="AD6" s="401"/>
      <c r="AE6" s="401"/>
      <c r="AF6" s="401"/>
      <c r="AG6" s="401"/>
      <c r="AH6" s="401"/>
      <c r="AI6" s="401"/>
      <c r="AJ6" s="401"/>
      <c r="AK6" s="401"/>
      <c r="AL6" s="401"/>
      <c r="AM6" s="401"/>
      <c r="AN6" s="401"/>
      <c r="AO6" s="401"/>
      <c r="AP6" s="401"/>
      <c r="AQ6" s="402"/>
      <c r="AR6" s="402"/>
      <c r="AS6" s="402"/>
      <c r="BA6" s="698"/>
      <c r="BB6" s="696" t="s">
        <v>2615</v>
      </c>
    </row>
    <row r="7" spans="1:54" ht="33.5" customHeight="1" x14ac:dyDescent="0.35">
      <c r="A7" s="479">
        <f>SUM(A11:A29)</f>
        <v>10</v>
      </c>
      <c r="B7" s="509" t="s">
        <v>2477</v>
      </c>
      <c r="C7" s="553"/>
      <c r="D7" s="554"/>
      <c r="E7" s="554"/>
      <c r="F7" s="554"/>
      <c r="G7" s="554"/>
      <c r="H7" s="21"/>
      <c r="I7" s="21"/>
      <c r="J7" s="21"/>
      <c r="K7" s="21"/>
      <c r="L7" s="466"/>
      <c r="M7" s="341" t="s">
        <v>2478</v>
      </c>
      <c r="N7" s="501"/>
      <c r="O7" s="418"/>
      <c r="P7" s="554"/>
      <c r="Q7" s="554"/>
      <c r="R7" s="554"/>
      <c r="S7" s="554"/>
      <c r="T7" s="418"/>
      <c r="U7" s="418"/>
      <c r="V7" s="418"/>
      <c r="W7" s="8" cm="1">
        <f t="array" aca="1" ref="W7" ca="1">W7:AZ18</f>
        <v>0</v>
      </c>
      <c r="X7" s="12"/>
      <c r="Y7" s="403"/>
      <c r="Z7" s="403"/>
      <c r="AA7" s="403"/>
      <c r="AB7" s="403"/>
      <c r="AC7" s="403"/>
      <c r="AD7" s="403"/>
      <c r="AE7" s="403"/>
      <c r="AF7" s="403"/>
      <c r="AG7" s="403"/>
      <c r="AH7" s="403"/>
      <c r="AI7" s="403"/>
      <c r="AJ7" s="403"/>
      <c r="AK7" s="403"/>
      <c r="AL7" s="403"/>
      <c r="AM7" s="403"/>
      <c r="AN7" s="403"/>
      <c r="AO7" s="403"/>
      <c r="AP7" s="403"/>
      <c r="AQ7" s="404"/>
      <c r="AR7" s="404"/>
      <c r="AS7" s="404"/>
      <c r="BA7" s="699" t="s">
        <v>2622</v>
      </c>
    </row>
    <row r="8" spans="1:54" ht="101.5" hidden="1" customHeight="1" x14ac:dyDescent="0.35">
      <c r="A8" s="555"/>
      <c r="B8" s="768" t="s">
        <v>2479</v>
      </c>
      <c r="C8" s="769"/>
      <c r="D8" s="769"/>
      <c r="E8" s="769"/>
      <c r="F8" s="769"/>
      <c r="G8" s="769"/>
      <c r="H8" s="769"/>
      <c r="I8" s="769"/>
      <c r="J8" s="769"/>
      <c r="K8" s="769"/>
      <c r="L8" s="769"/>
      <c r="M8" s="769"/>
      <c r="N8" s="769"/>
      <c r="O8" s="769"/>
      <c r="P8" s="769"/>
      <c r="Q8" s="769"/>
      <c r="R8" s="769"/>
      <c r="S8" s="769"/>
      <c r="T8" s="769"/>
      <c r="U8" s="770"/>
      <c r="V8" s="556"/>
      <c r="W8" s="8"/>
      <c r="X8" s="286"/>
      <c r="Y8" s="772" t="s">
        <v>2480</v>
      </c>
      <c r="Z8" s="772"/>
      <c r="AA8" s="772"/>
      <c r="AB8" s="772"/>
      <c r="AC8" s="772"/>
      <c r="AD8" s="772"/>
      <c r="AE8" s="772"/>
      <c r="AF8" s="772"/>
      <c r="AG8" s="772"/>
      <c r="AH8" s="772"/>
      <c r="AI8" s="772"/>
      <c r="AJ8" s="772"/>
      <c r="AK8" s="772"/>
      <c r="AL8" s="772"/>
      <c r="AM8" s="772"/>
      <c r="AN8" s="772"/>
      <c r="AO8" s="396"/>
      <c r="AP8" s="764" t="s">
        <v>2481</v>
      </c>
      <c r="AQ8" s="765"/>
      <c r="AR8" s="765"/>
      <c r="AS8" s="765"/>
      <c r="AU8" s="771" t="s">
        <v>2482</v>
      </c>
      <c r="AV8" s="771"/>
      <c r="AW8" s="771" t="s">
        <v>2483</v>
      </c>
      <c r="AX8" s="771"/>
      <c r="AY8" s="771"/>
      <c r="BA8" s="698"/>
    </row>
    <row r="9" spans="1:54" ht="12.65" customHeight="1" x14ac:dyDescent="0.35">
      <c r="A9" s="555"/>
      <c r="B9" s="557"/>
      <c r="C9" s="558"/>
      <c r="D9" s="555"/>
      <c r="E9" s="559"/>
      <c r="F9" s="555"/>
      <c r="G9" s="555"/>
      <c r="H9" s="316"/>
      <c r="I9" s="560"/>
      <c r="J9" s="560"/>
      <c r="K9" s="560"/>
      <c r="L9" s="560"/>
      <c r="M9" s="560"/>
      <c r="N9" s="560"/>
      <c r="O9" s="560"/>
      <c r="P9" s="554"/>
      <c r="Q9" s="418"/>
      <c r="R9" s="418"/>
      <c r="S9" s="418"/>
      <c r="T9" s="418"/>
      <c r="U9" s="418"/>
      <c r="V9" s="560"/>
      <c r="W9" s="290"/>
      <c r="X9" s="6"/>
      <c r="Y9" s="766" t="s">
        <v>334</v>
      </c>
      <c r="Z9" s="766"/>
      <c r="AA9" s="766"/>
      <c r="AB9" s="766"/>
      <c r="AC9" s="766"/>
      <c r="AD9" s="766"/>
      <c r="AE9" s="766"/>
      <c r="AF9" s="766"/>
      <c r="AG9" s="766"/>
      <c r="AH9" s="766"/>
      <c r="AI9" s="766"/>
      <c r="AJ9" s="766"/>
      <c r="AK9" s="766"/>
      <c r="AL9" s="766"/>
      <c r="AM9" s="766"/>
      <c r="AN9" s="561"/>
      <c r="AO9" s="396"/>
      <c r="AP9" s="562"/>
      <c r="AQ9" s="562" t="s">
        <v>2484</v>
      </c>
      <c r="AR9" s="562"/>
      <c r="AS9" s="562"/>
      <c r="AU9" s="563"/>
      <c r="AV9" s="563"/>
      <c r="AW9" s="763"/>
      <c r="AX9" s="763"/>
      <c r="AY9" s="763"/>
      <c r="BA9" s="698"/>
    </row>
    <row r="10" spans="1:54" ht="30" customHeight="1" x14ac:dyDescent="0.35">
      <c r="A10" s="558"/>
      <c r="B10" s="564"/>
      <c r="C10" s="565" t="s">
        <v>2485</v>
      </c>
      <c r="D10" s="565" t="s">
        <v>1140</v>
      </c>
      <c r="E10" s="565" t="s">
        <v>1141</v>
      </c>
      <c r="F10" s="565" t="s">
        <v>1142</v>
      </c>
      <c r="G10" s="565" t="s">
        <v>2165</v>
      </c>
      <c r="H10" s="494" t="s">
        <v>2166</v>
      </c>
      <c r="I10" s="566"/>
      <c r="J10" s="494" t="s">
        <v>2486</v>
      </c>
      <c r="K10" s="494" t="s">
        <v>2487</v>
      </c>
      <c r="L10" s="494"/>
      <c r="M10" s="494" t="s">
        <v>2488</v>
      </c>
      <c r="N10" s="494" t="s">
        <v>2489</v>
      </c>
      <c r="O10" s="494"/>
      <c r="P10" s="494" t="s">
        <v>2170</v>
      </c>
      <c r="Q10" s="494" t="s">
        <v>2490</v>
      </c>
      <c r="R10" s="494" t="s">
        <v>2491</v>
      </c>
      <c r="S10" s="418" t="s">
        <v>2492</v>
      </c>
      <c r="T10" s="418"/>
      <c r="U10" s="494" t="s">
        <v>2493</v>
      </c>
      <c r="V10" s="567"/>
      <c r="W10" s="159"/>
      <c r="X10" s="6"/>
      <c r="Y10" s="562" t="s">
        <v>2494</v>
      </c>
      <c r="Z10" s="562" t="s">
        <v>2495</v>
      </c>
      <c r="AA10" s="562" t="s">
        <v>2496</v>
      </c>
      <c r="AB10" s="562" t="s">
        <v>2497</v>
      </c>
      <c r="AC10" s="568" t="s">
        <v>2498</v>
      </c>
      <c r="AD10" s="562" t="s">
        <v>2499</v>
      </c>
      <c r="AE10" s="562" t="s">
        <v>2500</v>
      </c>
      <c r="AF10" s="562" t="s">
        <v>2501</v>
      </c>
      <c r="AG10" s="562" t="s">
        <v>2502</v>
      </c>
      <c r="AH10" s="562" t="s">
        <v>2503</v>
      </c>
      <c r="AI10" s="767" t="s">
        <v>2504</v>
      </c>
      <c r="AJ10" s="767"/>
      <c r="AK10" s="767" t="s">
        <v>2505</v>
      </c>
      <c r="AL10" s="767"/>
      <c r="AM10" s="767" t="s">
        <v>2506</v>
      </c>
      <c r="AN10" s="767"/>
      <c r="AO10" s="405"/>
      <c r="AP10" s="562" t="s">
        <v>2507</v>
      </c>
      <c r="AQ10" s="562" t="e" cm="1" vm="1">
        <f t="array" ref="AQ10">_xlfn.TEXTJOIN(";", TRUE,_xlfn._xlws.FILTER(S11:S28, S11:S28&lt;&gt;""))</f>
        <v>#VALUE!</v>
      </c>
      <c r="AR10" s="562" t="s">
        <v>2508</v>
      </c>
      <c r="AS10" s="562" t="s">
        <v>2509</v>
      </c>
      <c r="AU10" s="562" t="s">
        <v>2510</v>
      </c>
      <c r="AV10" s="569">
        <v>180</v>
      </c>
      <c r="AW10" s="562">
        <v>30</v>
      </c>
      <c r="AX10" s="562"/>
      <c r="AY10" s="562" t="s">
        <v>2511</v>
      </c>
      <c r="BA10" s="698"/>
    </row>
    <row r="11" spans="1:54" ht="22.4" hidden="1" customHeight="1" x14ac:dyDescent="0.35">
      <c r="A11" s="479">
        <f>SUM(Y11:AN11)</f>
        <v>0</v>
      </c>
      <c r="B11" s="557"/>
      <c r="C11" s="570" t="s">
        <v>2512</v>
      </c>
      <c r="D11" s="571"/>
      <c r="E11" s="571"/>
      <c r="F11" s="571"/>
      <c r="G11" s="571"/>
      <c r="H11" s="572"/>
      <c r="I11" s="560"/>
      <c r="J11" s="573" t="s">
        <v>233</v>
      </c>
      <c r="K11" s="574"/>
      <c r="L11" s="418"/>
      <c r="M11" s="575"/>
      <c r="N11" s="576"/>
      <c r="O11" s="418"/>
      <c r="P11" s="514"/>
      <c r="Q11" s="577"/>
      <c r="R11" s="577"/>
      <c r="S11" s="576"/>
      <c r="T11" s="578"/>
      <c r="U11" s="576"/>
      <c r="V11" s="556"/>
      <c r="W11" s="8"/>
      <c r="X11" s="6"/>
      <c r="Y11" s="579" t="b">
        <f t="shared" ref="Y11:AC18" si="0">IF($J11="Changed to Keep",IF(ISBLANK(D11),1,0))</f>
        <v>0</v>
      </c>
      <c r="Z11" s="579" t="b">
        <f t="shared" si="0"/>
        <v>0</v>
      </c>
      <c r="AA11" s="579" t="b">
        <f t="shared" si="0"/>
        <v>0</v>
      </c>
      <c r="AB11" s="579" t="b">
        <f t="shared" si="0"/>
        <v>0</v>
      </c>
      <c r="AC11" s="580" t="b">
        <f t="shared" si="0"/>
        <v>0</v>
      </c>
      <c r="AD11" s="579">
        <f t="shared" ref="AD11:AD25" si="1">COUNTBLANK(J11)</f>
        <v>0</v>
      </c>
      <c r="AE11" s="581"/>
      <c r="AF11" s="579" t="b">
        <f t="shared" ref="AF11:AF18" si="2">IF($J11="Changed to Keep",IF(ISBLANK(M11),1,0))</f>
        <v>0</v>
      </c>
      <c r="AG11" s="582"/>
      <c r="AH11" s="562"/>
      <c r="AI11" s="579" t="b">
        <f t="shared" ref="AI11:AI18" si="3">IF($J11="Changed to Keep",IF(ISBLANK(S11),1,0))</f>
        <v>0</v>
      </c>
      <c r="AJ11" s="581"/>
      <c r="AK11" s="579" t="b">
        <f>IF($J11="Changed to Keep",IF(ISBLANK(#REF!),1,0))</f>
        <v>0</v>
      </c>
      <c r="AL11" s="583"/>
      <c r="AM11" s="579" t="b">
        <f t="shared" ref="AM11:AM18" si="4">IF($J11="Changed to Keep",IF(ISBLANK(U11),1,0))</f>
        <v>0</v>
      </c>
      <c r="AN11" s="583"/>
      <c r="AO11" s="396"/>
      <c r="AP11" s="562">
        <v>1</v>
      </c>
      <c r="AQ11" s="562" t="e" cm="1" vm="2">
        <f t="array" ref="AQ11">_xlfn.UNIQUE(_xlfn.FILTERXML("&lt;t&gt;&lt;s&gt;"&amp;SUBSTITUTE(AQ10,";","&lt;/s&gt;&lt;s&gt;")&amp;"&lt;/s&gt;&lt;/t&gt;","//s"))</f>
        <v>#VALUE!</v>
      </c>
      <c r="AR11" s="562" t="str" cm="1">
        <f t="array" ref="AR11">_xlfn.TEXTJOIN(""&amp;CHAR(10),TRUE,IF(ISNUMBER(SEARCH(AQ11,S:S)),C:C,""))</f>
        <v/>
      </c>
      <c r="AS11" s="562" t="str" cm="1">
        <f t="array" aca="1" ref="AS11" ca="1">_xlfn.TEXTJOIN(""&amp;CHAR(10),TRUE,IF(ISNUMBER(SEARCH(AQ11,S:S)),H:H,""))</f>
        <v/>
      </c>
      <c r="AW11" s="406" t="s">
        <v>233</v>
      </c>
      <c r="AX11" s="407"/>
      <c r="BA11" s="698"/>
      <c r="BB11" s="669"/>
    </row>
    <row r="12" spans="1:54" ht="17.5" hidden="1" customHeight="1" x14ac:dyDescent="0.35">
      <c r="A12" s="479">
        <f t="shared" ref="A12:A25" si="5">SUM(Y12:AN12)</f>
        <v>0</v>
      </c>
      <c r="B12" s="557"/>
      <c r="C12" s="570" t="s">
        <v>2513</v>
      </c>
      <c r="D12" s="571"/>
      <c r="E12" s="571"/>
      <c r="F12" s="571"/>
      <c r="G12" s="571"/>
      <c r="H12" s="572"/>
      <c r="I12" s="560"/>
      <c r="J12" s="573" t="s">
        <v>233</v>
      </c>
      <c r="K12" s="574"/>
      <c r="L12" s="418"/>
      <c r="M12" s="575"/>
      <c r="N12" s="576"/>
      <c r="O12" s="418"/>
      <c r="P12" s="514"/>
      <c r="Q12" s="577"/>
      <c r="R12" s="577"/>
      <c r="S12" s="576"/>
      <c r="T12" s="578"/>
      <c r="U12" s="576"/>
      <c r="V12" s="556"/>
      <c r="W12" s="8"/>
      <c r="X12" s="6"/>
      <c r="Y12" s="579" t="b">
        <f t="shared" si="0"/>
        <v>0</v>
      </c>
      <c r="Z12" s="579" t="b">
        <f t="shared" si="0"/>
        <v>0</v>
      </c>
      <c r="AA12" s="579" t="b">
        <f t="shared" si="0"/>
        <v>0</v>
      </c>
      <c r="AB12" s="579" t="b">
        <f t="shared" si="0"/>
        <v>0</v>
      </c>
      <c r="AC12" s="580" t="b">
        <f>IF($J12="Changed to Keep",IF(ISBLANK(H13),1,0))</f>
        <v>0</v>
      </c>
      <c r="AD12" s="579">
        <f t="shared" si="1"/>
        <v>0</v>
      </c>
      <c r="AE12" s="581"/>
      <c r="AF12" s="579" t="b">
        <f t="shared" si="2"/>
        <v>0</v>
      </c>
      <c r="AG12" s="582"/>
      <c r="AH12" s="562"/>
      <c r="AI12" s="579" t="b">
        <f t="shared" si="3"/>
        <v>0</v>
      </c>
      <c r="AJ12" s="581"/>
      <c r="AK12" s="579" t="b">
        <f>IF($J12="Changed to Keep",IF(ISBLANK(#REF!),1,0))</f>
        <v>0</v>
      </c>
      <c r="AL12" s="583"/>
      <c r="AM12" s="579" t="b">
        <f t="shared" si="4"/>
        <v>0</v>
      </c>
      <c r="AN12" s="583"/>
      <c r="AO12" s="396"/>
      <c r="AP12" s="562">
        <f>AP11+1</f>
        <v>2</v>
      </c>
      <c r="AQ12" s="562"/>
      <c r="AR12" s="562" t="str" cm="1">
        <f t="array" ref="AR12">_xlfn.TEXTJOIN(""&amp;CHAR(10),TRUE,IF(ISNUMBER(SEARCH(AQ12,S:S)),C:C,""))</f>
        <v>Index</v>
      </c>
      <c r="AS12" s="562" t="str" cm="1">
        <f t="array" aca="1" ref="AS12" ca="1">_xlfn.TEXTJOIN(""&amp;CHAR(10),TRUE,IF(ISNUMBER(SEARCH(AQ12,S:S)),H:H,""))</f>
        <v>Line of Enquiry (Level 2)</v>
      </c>
      <c r="AW12" s="585" t="s">
        <v>233</v>
      </c>
      <c r="AX12" s="407"/>
      <c r="BA12" s="698"/>
    </row>
    <row r="13" spans="1:54" ht="15" hidden="1" customHeight="1" x14ac:dyDescent="0.35">
      <c r="A13" s="479">
        <f t="shared" si="5"/>
        <v>0</v>
      </c>
      <c r="B13" s="557"/>
      <c r="C13" s="570" t="s">
        <v>2514</v>
      </c>
      <c r="D13" s="571"/>
      <c r="E13" s="571"/>
      <c r="F13" s="571"/>
      <c r="G13" s="571"/>
      <c r="H13" s="572"/>
      <c r="I13" s="560"/>
      <c r="J13" s="573" t="s">
        <v>233</v>
      </c>
      <c r="K13" s="574"/>
      <c r="L13" s="418"/>
      <c r="M13" s="575"/>
      <c r="N13" s="576"/>
      <c r="O13" s="418"/>
      <c r="P13" s="514"/>
      <c r="Q13" s="577"/>
      <c r="R13" s="577"/>
      <c r="S13" s="576"/>
      <c r="T13" s="578"/>
      <c r="U13" s="576"/>
      <c r="V13" s="556"/>
      <c r="W13" s="8"/>
      <c r="X13" s="6"/>
      <c r="Y13" s="579" t="b">
        <f t="shared" si="0"/>
        <v>0</v>
      </c>
      <c r="Z13" s="579" t="b">
        <f t="shared" si="0"/>
        <v>0</v>
      </c>
      <c r="AA13" s="579" t="b">
        <f t="shared" si="0"/>
        <v>0</v>
      </c>
      <c r="AB13" s="579" t="b">
        <f t="shared" si="0"/>
        <v>0</v>
      </c>
      <c r="AC13" s="580" t="b">
        <f>IF($J13="Changed to Keep",IF(ISBLANK(#REF!),1,0))</f>
        <v>0</v>
      </c>
      <c r="AD13" s="579">
        <f t="shared" si="1"/>
        <v>0</v>
      </c>
      <c r="AE13" s="581"/>
      <c r="AF13" s="579" t="b">
        <f t="shared" si="2"/>
        <v>0</v>
      </c>
      <c r="AG13" s="582"/>
      <c r="AH13" s="562"/>
      <c r="AI13" s="579" t="b">
        <f t="shared" si="3"/>
        <v>0</v>
      </c>
      <c r="AJ13" s="581"/>
      <c r="AK13" s="579" t="b">
        <f>IF($J13="Changed to Keep",IF(ISBLANK(#REF!),1,0))</f>
        <v>0</v>
      </c>
      <c r="AL13" s="583"/>
      <c r="AM13" s="579" t="b">
        <f t="shared" si="4"/>
        <v>0</v>
      </c>
      <c r="AN13" s="583"/>
      <c r="AO13" s="396"/>
      <c r="AP13" s="562">
        <f t="shared" ref="AP13:AP25" si="6">AP12+1</f>
        <v>3</v>
      </c>
      <c r="AQ13" s="562"/>
      <c r="AR13" s="562" t="str" cm="1">
        <f t="array" ref="AR13">_xlfn.TEXTJOIN(""&amp;CHAR(10),TRUE,IF(ISNUMBER(SEARCH(AQ13,S:S)),C:C,""))</f>
        <v>Index</v>
      </c>
      <c r="AS13" s="562" t="str" cm="1">
        <f t="array" aca="1" ref="AS13" ca="1">_xlfn.TEXTJOIN(""&amp;CHAR(10),TRUE,IF(ISNUMBER(SEARCH(AQ13,S:S)),H:H,""))</f>
        <v>Line of Enquiry (Level 2)</v>
      </c>
      <c r="AW13" s="585" t="s">
        <v>233</v>
      </c>
      <c r="AX13" s="407"/>
      <c r="BA13" s="698"/>
    </row>
    <row r="14" spans="1:54" ht="15" hidden="1" customHeight="1" x14ac:dyDescent="0.35">
      <c r="A14" s="479">
        <f t="shared" si="5"/>
        <v>0</v>
      </c>
      <c r="B14" s="557"/>
      <c r="C14" s="570" t="s">
        <v>2515</v>
      </c>
      <c r="D14" s="571"/>
      <c r="E14" s="571"/>
      <c r="F14" s="571"/>
      <c r="G14" s="571"/>
      <c r="H14" s="572"/>
      <c r="I14" s="560"/>
      <c r="J14" s="573" t="s">
        <v>233</v>
      </c>
      <c r="K14" s="574"/>
      <c r="L14" s="418"/>
      <c r="M14" s="575"/>
      <c r="N14" s="576"/>
      <c r="O14" s="418"/>
      <c r="P14" s="514"/>
      <c r="Q14" s="577"/>
      <c r="R14" s="577"/>
      <c r="S14" s="576"/>
      <c r="T14" s="578"/>
      <c r="U14" s="576"/>
      <c r="V14" s="556"/>
      <c r="W14" s="8"/>
      <c r="X14" s="6"/>
      <c r="Y14" s="579" t="b">
        <f t="shared" si="0"/>
        <v>0</v>
      </c>
      <c r="Z14" s="579" t="b">
        <f t="shared" si="0"/>
        <v>0</v>
      </c>
      <c r="AA14" s="579" t="b">
        <f t="shared" si="0"/>
        <v>0</v>
      </c>
      <c r="AB14" s="579" t="b">
        <f t="shared" si="0"/>
        <v>0</v>
      </c>
      <c r="AC14" s="580" t="b">
        <f t="shared" si="0"/>
        <v>0</v>
      </c>
      <c r="AD14" s="579">
        <f t="shared" si="1"/>
        <v>0</v>
      </c>
      <c r="AE14" s="581"/>
      <c r="AF14" s="579" t="b">
        <f t="shared" si="2"/>
        <v>0</v>
      </c>
      <c r="AG14" s="582"/>
      <c r="AH14" s="562"/>
      <c r="AI14" s="579" t="b">
        <f t="shared" si="3"/>
        <v>0</v>
      </c>
      <c r="AJ14" s="581"/>
      <c r="AK14" s="579" t="b">
        <f>IF($J14="Changed to Keep",IF(ISBLANK(#REF!),1,0))</f>
        <v>0</v>
      </c>
      <c r="AL14" s="583"/>
      <c r="AM14" s="579" t="b">
        <f t="shared" si="4"/>
        <v>0</v>
      </c>
      <c r="AN14" s="583"/>
      <c r="AO14" s="396"/>
      <c r="AP14" s="562">
        <f t="shared" si="6"/>
        <v>4</v>
      </c>
      <c r="AQ14" s="562"/>
      <c r="AR14" s="562" t="str" cm="1">
        <f t="array" ref="AR14">_xlfn.TEXTJOIN(""&amp;CHAR(10),TRUE,IF(ISNUMBER(SEARCH(AQ14,S:S)),C:C,""))</f>
        <v>Index</v>
      </c>
      <c r="AS14" s="562" t="str" cm="1">
        <f t="array" aca="1" ref="AS14" ca="1">_xlfn.TEXTJOIN(""&amp;CHAR(10),TRUE,IF(ISNUMBER(SEARCH(AQ14,S:S)),H:H,""))</f>
        <v>Line of Enquiry (Level 2)</v>
      </c>
      <c r="AW14" s="585" t="s">
        <v>233</v>
      </c>
      <c r="AX14" s="407"/>
      <c r="BA14" s="698"/>
    </row>
    <row r="15" spans="1:54" ht="15" hidden="1" customHeight="1" x14ac:dyDescent="0.35">
      <c r="A15" s="479">
        <f t="shared" si="5"/>
        <v>0</v>
      </c>
      <c r="B15" s="557"/>
      <c r="C15" s="570" t="s">
        <v>2516</v>
      </c>
      <c r="D15" s="571"/>
      <c r="E15" s="571"/>
      <c r="F15" s="571"/>
      <c r="G15" s="571"/>
      <c r="H15" s="572"/>
      <c r="I15" s="560"/>
      <c r="J15" s="573" t="s">
        <v>233</v>
      </c>
      <c r="K15" s="574"/>
      <c r="L15" s="418"/>
      <c r="M15" s="575"/>
      <c r="N15" s="576"/>
      <c r="O15" s="418"/>
      <c r="P15" s="514"/>
      <c r="Q15" s="577"/>
      <c r="R15" s="577"/>
      <c r="S15" s="576"/>
      <c r="T15" s="578"/>
      <c r="U15" s="576"/>
      <c r="V15" s="556"/>
      <c r="W15" s="8"/>
      <c r="X15" s="6"/>
      <c r="Y15" s="579" t="b">
        <f t="shared" si="0"/>
        <v>0</v>
      </c>
      <c r="Z15" s="579" t="b">
        <f t="shared" si="0"/>
        <v>0</v>
      </c>
      <c r="AA15" s="579" t="b">
        <f t="shared" si="0"/>
        <v>0</v>
      </c>
      <c r="AB15" s="579" t="b">
        <f t="shared" si="0"/>
        <v>0</v>
      </c>
      <c r="AC15" s="580" t="b">
        <f t="shared" si="0"/>
        <v>0</v>
      </c>
      <c r="AD15" s="579">
        <f t="shared" si="1"/>
        <v>0</v>
      </c>
      <c r="AE15" s="581"/>
      <c r="AF15" s="579" t="b">
        <f t="shared" si="2"/>
        <v>0</v>
      </c>
      <c r="AG15" s="582"/>
      <c r="AH15" s="562"/>
      <c r="AI15" s="579" t="b">
        <f t="shared" si="3"/>
        <v>0</v>
      </c>
      <c r="AJ15" s="581"/>
      <c r="AK15" s="579" t="b">
        <f>IF($J15="Changed to Keep",IF(ISBLANK(#REF!),1,0))</f>
        <v>0</v>
      </c>
      <c r="AL15" s="583"/>
      <c r="AM15" s="579" t="b">
        <f t="shared" si="4"/>
        <v>0</v>
      </c>
      <c r="AN15" s="583"/>
      <c r="AO15" s="396"/>
      <c r="AP15" s="562">
        <f t="shared" si="6"/>
        <v>5</v>
      </c>
      <c r="AQ15" s="562"/>
      <c r="AR15" s="562" t="str" cm="1">
        <f t="array" ref="AR15">_xlfn.TEXTJOIN(""&amp;CHAR(10),TRUE,IF(ISNUMBER(SEARCH(AQ15,S:S)),C:C,""))</f>
        <v>Index</v>
      </c>
      <c r="AS15" s="562" t="str" cm="1">
        <f t="array" aca="1" ref="AS15" ca="1">_xlfn.TEXTJOIN(""&amp;CHAR(10),TRUE,IF(ISNUMBER(SEARCH(AQ15,S:S)),H:H,""))</f>
        <v>Line of Enquiry (Level 2)</v>
      </c>
      <c r="AW15" s="585" t="s">
        <v>233</v>
      </c>
      <c r="AX15" s="407"/>
      <c r="BA15" s="698"/>
    </row>
    <row r="16" spans="1:54" ht="15" hidden="1" customHeight="1" x14ac:dyDescent="0.35">
      <c r="A16" s="479">
        <f t="shared" si="5"/>
        <v>0</v>
      </c>
      <c r="B16" s="557"/>
      <c r="C16" s="570" t="s">
        <v>2517</v>
      </c>
      <c r="D16" s="571"/>
      <c r="E16" s="571"/>
      <c r="F16" s="571"/>
      <c r="G16" s="571"/>
      <c r="H16" s="572"/>
      <c r="I16" s="560"/>
      <c r="J16" s="573" t="s">
        <v>233</v>
      </c>
      <c r="K16" s="574"/>
      <c r="L16" s="418"/>
      <c r="M16" s="575"/>
      <c r="N16" s="576"/>
      <c r="O16" s="418"/>
      <c r="P16" s="514"/>
      <c r="Q16" s="577"/>
      <c r="R16" s="577"/>
      <c r="S16" s="576"/>
      <c r="T16" s="578"/>
      <c r="U16" s="576"/>
      <c r="V16" s="556"/>
      <c r="W16" s="8"/>
      <c r="X16" s="6"/>
      <c r="Y16" s="579" t="b">
        <f t="shared" si="0"/>
        <v>0</v>
      </c>
      <c r="Z16" s="579" t="b">
        <f t="shared" si="0"/>
        <v>0</v>
      </c>
      <c r="AA16" s="579" t="b">
        <f t="shared" si="0"/>
        <v>0</v>
      </c>
      <c r="AB16" s="579" t="b">
        <f t="shared" si="0"/>
        <v>0</v>
      </c>
      <c r="AC16" s="580" t="b">
        <f t="shared" si="0"/>
        <v>0</v>
      </c>
      <c r="AD16" s="579">
        <f t="shared" si="1"/>
        <v>0</v>
      </c>
      <c r="AE16" s="581"/>
      <c r="AF16" s="579" t="b">
        <f t="shared" si="2"/>
        <v>0</v>
      </c>
      <c r="AG16" s="582"/>
      <c r="AH16" s="562"/>
      <c r="AI16" s="579" t="b">
        <f t="shared" si="3"/>
        <v>0</v>
      </c>
      <c r="AJ16" s="581"/>
      <c r="AK16" s="579" t="b">
        <f>IF($J16="Changed to Keep",IF(ISBLANK(#REF!),1,0))</f>
        <v>0</v>
      </c>
      <c r="AL16" s="583"/>
      <c r="AM16" s="579" t="b">
        <f t="shared" si="4"/>
        <v>0</v>
      </c>
      <c r="AN16" s="583"/>
      <c r="AO16" s="396"/>
      <c r="AP16" s="562">
        <f t="shared" si="6"/>
        <v>6</v>
      </c>
      <c r="AQ16" s="562"/>
      <c r="AR16" s="562" t="str" cm="1">
        <f t="array" ref="AR16">_xlfn.TEXTJOIN(""&amp;CHAR(10),TRUE,IF(ISNUMBER(SEARCH(AQ16,S:S)),C:C,""))</f>
        <v>Index</v>
      </c>
      <c r="AS16" s="562" t="str" cm="1">
        <f t="array" aca="1" ref="AS16" ca="1">_xlfn.TEXTJOIN(""&amp;CHAR(10),TRUE,IF(ISNUMBER(SEARCH(AQ16,S:S)),H:H,""))</f>
        <v>Line of Enquiry (Level 2)</v>
      </c>
      <c r="AW16" s="585" t="s">
        <v>233</v>
      </c>
      <c r="AX16" s="407"/>
      <c r="BA16" s="698"/>
    </row>
    <row r="17" spans="1:54" ht="15" hidden="1" customHeight="1" x14ac:dyDescent="0.35">
      <c r="A17" s="479">
        <f t="shared" si="5"/>
        <v>0</v>
      </c>
      <c r="B17" s="557"/>
      <c r="C17" s="570" t="s">
        <v>2518</v>
      </c>
      <c r="D17" s="571"/>
      <c r="E17" s="571"/>
      <c r="F17" s="571"/>
      <c r="G17" s="571"/>
      <c r="H17" s="572"/>
      <c r="I17" s="560"/>
      <c r="J17" s="573" t="s">
        <v>233</v>
      </c>
      <c r="K17" s="574"/>
      <c r="L17" s="418"/>
      <c r="M17" s="575"/>
      <c r="N17" s="576"/>
      <c r="O17" s="418"/>
      <c r="P17" s="514"/>
      <c r="Q17" s="577"/>
      <c r="R17" s="577"/>
      <c r="S17" s="576"/>
      <c r="T17" s="578"/>
      <c r="U17" s="576"/>
      <c r="V17" s="556"/>
      <c r="W17" s="8"/>
      <c r="X17" s="6"/>
      <c r="Y17" s="579" t="b">
        <f t="shared" si="0"/>
        <v>0</v>
      </c>
      <c r="Z17" s="579" t="b">
        <f t="shared" si="0"/>
        <v>0</v>
      </c>
      <c r="AA17" s="579" t="b">
        <f t="shared" si="0"/>
        <v>0</v>
      </c>
      <c r="AB17" s="579" t="b">
        <f t="shared" si="0"/>
        <v>0</v>
      </c>
      <c r="AC17" s="580" t="b">
        <f t="shared" si="0"/>
        <v>0</v>
      </c>
      <c r="AD17" s="579">
        <f t="shared" si="1"/>
        <v>0</v>
      </c>
      <c r="AE17" s="581"/>
      <c r="AF17" s="579" t="b">
        <f t="shared" si="2"/>
        <v>0</v>
      </c>
      <c r="AG17" s="582"/>
      <c r="AH17" s="562"/>
      <c r="AI17" s="579" t="b">
        <f t="shared" si="3"/>
        <v>0</v>
      </c>
      <c r="AJ17" s="581"/>
      <c r="AK17" s="579" t="b">
        <f>IF($J17="Changed to Keep",IF(ISBLANK(#REF!),1,0))</f>
        <v>0</v>
      </c>
      <c r="AL17" s="583"/>
      <c r="AM17" s="579" t="b">
        <f t="shared" si="4"/>
        <v>0</v>
      </c>
      <c r="AN17" s="583"/>
      <c r="AO17" s="396"/>
      <c r="AP17" s="562">
        <f t="shared" si="6"/>
        <v>7</v>
      </c>
      <c r="AQ17" s="562"/>
      <c r="AR17" s="562" t="str" cm="1">
        <f t="array" ref="AR17">_xlfn.TEXTJOIN(""&amp;CHAR(10),TRUE,IF(ISNUMBER(SEARCH(AQ17,S:S)),C:C,""))</f>
        <v>Index</v>
      </c>
      <c r="AS17" s="562" t="str" cm="1">
        <f t="array" aca="1" ref="AS17" ca="1">_xlfn.TEXTJOIN(""&amp;CHAR(10),TRUE,IF(ISNUMBER(SEARCH(AQ17,S:S)),H:H,""))</f>
        <v>Line of Enquiry (Level 2)</v>
      </c>
      <c r="AW17" s="585" t="s">
        <v>233</v>
      </c>
      <c r="AX17" s="407"/>
      <c r="BA17" s="698"/>
    </row>
    <row r="18" spans="1:54" ht="18.649999999999999" hidden="1" customHeight="1" x14ac:dyDescent="0.35">
      <c r="A18" s="479">
        <f t="shared" si="5"/>
        <v>0</v>
      </c>
      <c r="B18" s="557"/>
      <c r="C18" s="570" t="s">
        <v>2519</v>
      </c>
      <c r="D18" s="571"/>
      <c r="E18" s="571"/>
      <c r="F18" s="571"/>
      <c r="G18" s="571"/>
      <c r="H18" s="572"/>
      <c r="I18" s="560"/>
      <c r="J18" s="573" t="s">
        <v>233</v>
      </c>
      <c r="K18" s="574"/>
      <c r="L18" s="418"/>
      <c r="M18" s="575"/>
      <c r="N18" s="576"/>
      <c r="O18" s="418"/>
      <c r="P18" s="617"/>
      <c r="Q18" s="604"/>
      <c r="R18" s="604"/>
      <c r="S18" s="672"/>
      <c r="T18" s="673"/>
      <c r="U18" s="672"/>
      <c r="V18" s="674"/>
      <c r="W18" s="8"/>
      <c r="X18" s="6"/>
      <c r="Y18" s="675" t="b">
        <f t="shared" si="0"/>
        <v>0</v>
      </c>
      <c r="Z18" s="675" t="b">
        <f t="shared" si="0"/>
        <v>0</v>
      </c>
      <c r="AA18" s="675" t="b">
        <f t="shared" si="0"/>
        <v>0</v>
      </c>
      <c r="AB18" s="675" t="b">
        <f t="shared" si="0"/>
        <v>0</v>
      </c>
      <c r="AC18" s="676" t="b">
        <f t="shared" si="0"/>
        <v>0</v>
      </c>
      <c r="AD18" s="675">
        <f t="shared" si="1"/>
        <v>0</v>
      </c>
      <c r="AE18" s="677"/>
      <c r="AF18" s="675" t="b">
        <f t="shared" si="2"/>
        <v>0</v>
      </c>
      <c r="AG18" s="678"/>
      <c r="AH18" s="679"/>
      <c r="AI18" s="675" t="b">
        <f t="shared" si="3"/>
        <v>0</v>
      </c>
      <c r="AJ18" s="677"/>
      <c r="AK18" s="675" t="b">
        <f>IF($J18="Changed to Keep",IF(ISBLANK(#REF!),1,0))</f>
        <v>0</v>
      </c>
      <c r="AL18" s="680"/>
      <c r="AM18" s="675" t="b">
        <f t="shared" si="4"/>
        <v>0</v>
      </c>
      <c r="AN18" s="680"/>
      <c r="AO18" s="396"/>
      <c r="AP18" s="679">
        <f t="shared" si="6"/>
        <v>8</v>
      </c>
      <c r="AQ18" s="679"/>
      <c r="AR18" s="679" t="str" cm="1">
        <f t="array" ref="AR18">_xlfn.TEXTJOIN(""&amp;CHAR(10),TRUE,IF(ISNUMBER(SEARCH(AQ18,S:S)),C:C,""))</f>
        <v>Index</v>
      </c>
      <c r="AS18" s="679" t="str" cm="1">
        <f t="array" aca="1" ref="AS18" ca="1">_xlfn.TEXTJOIN(""&amp;CHAR(10),TRUE,IF(ISNUMBER(SEARCH(AQ18,S:S)),H:H,""))</f>
        <v>Line of Enquiry (Level 2)</v>
      </c>
      <c r="AW18" s="408" t="s">
        <v>233</v>
      </c>
      <c r="AX18" s="407"/>
      <c r="BA18" s="698"/>
    </row>
    <row r="19" spans="1:54" ht="95.5" customHeight="1" x14ac:dyDescent="0.35">
      <c r="A19" s="479">
        <f t="shared" si="5"/>
        <v>1</v>
      </c>
      <c r="B19" s="557"/>
      <c r="C19" s="659">
        <v>1</v>
      </c>
      <c r="D19" s="660" t="str">
        <f>'Input - LOEList (Admin)'!E13</f>
        <v>Strategic</v>
      </c>
      <c r="E19" s="660" t="str">
        <f>'Input - LOEList (Admin)'!F13</f>
        <v>MoD - Military Capability Management</v>
      </c>
      <c r="F19" s="660" t="str">
        <f>'Input - LOEList (Admin)'!G13</f>
        <v>Capability Analysis</v>
      </c>
      <c r="G19" s="660" t="str">
        <f>'Input - LOEList (Admin)'!D13</f>
        <v>Is the military capability need and/or business capability need (inc. Transformation) suitably evidenced and prioritised within departmental planning?</v>
      </c>
      <c r="H19" s="660" t="str">
        <f>'Input - LOEList (Admin)'!H13</f>
        <v>Is the analysis of the military capability gap and/or business capability gap suitably evidenced to inform the need/case for change?</v>
      </c>
      <c r="I19" s="661"/>
      <c r="J19" s="662" t="str">
        <f t="shared" ref="J19:J25" si="7">AW19</f>
        <v>Remove</v>
      </c>
      <c r="K19" s="663" t="str">
        <f t="shared" ref="K19:K25" si="8">AX19</f>
        <v>Programme Type</v>
      </c>
      <c r="L19" s="664"/>
      <c r="M19" s="662" t="str">
        <f t="shared" ref="M19:M25" si="9">AY19</f>
        <v>No band selected</v>
      </c>
      <c r="N19" s="665"/>
      <c r="O19" s="670"/>
      <c r="P19" s="666" t="str">
        <f>'Input - LOEList (Admin)'!L13</f>
        <v>Policy documents e.g. Defence strategic direction, SDSR.
Project Initiation Documents capturing the need and underpinning references.</v>
      </c>
      <c r="Q19" s="592">
        <f>IF('Input - LOEList (Admin)'!I13="N",,IFERROR(HYPERLINK("#'LOE Hierarchy'!" &amp; ADDRESS(MATCH($C19,'LOE Hierarchy'!$G$1:$G$460, 0), 9),"Link "), "Not Found"))</f>
        <v>0</v>
      </c>
      <c r="R19" s="592">
        <f>IF('Input - LOEList (Admin)'!J13="N",,IFERROR(HYPERLINK("#'LOE Hierarchy'!" &amp; ADDRESS(MATCH($H19,'LOE Hierarchy'!$I$1:$I$460, 0), 9),"Link "), "Not Found"))</f>
        <v>0</v>
      </c>
      <c r="S19" s="576"/>
      <c r="T19" s="578"/>
      <c r="U19" s="576"/>
      <c r="V19" s="556"/>
      <c r="W19" s="681"/>
      <c r="X19" s="432"/>
      <c r="Y19" s="682"/>
      <c r="Z19" s="682"/>
      <c r="AA19" s="682"/>
      <c r="AB19" s="682"/>
      <c r="AC19" s="682"/>
      <c r="AD19" s="579">
        <f t="shared" si="1"/>
        <v>0</v>
      </c>
      <c r="AE19" s="579">
        <f t="shared" ref="AE19:AE25" si="10">IF($J19=AW19,,IF(ISBLANK(K19),1,0))</f>
        <v>0</v>
      </c>
      <c r="AF19" s="579">
        <f t="shared" ref="AF19:AF25" si="11">COUNTBLANK(M19)</f>
        <v>0</v>
      </c>
      <c r="AG19" s="579">
        <f t="shared" ref="AG19:AG25" si="12">IF($M19=AY19,,IF(ISBLANK(N19),1,0))</f>
        <v>0</v>
      </c>
      <c r="AH19" s="562">
        <f t="shared" ref="AH19:AH25" si="13">COUNTIF(M19,"No band selected")</f>
        <v>1</v>
      </c>
      <c r="AI19" s="579" t="b">
        <f t="shared" ref="AI19:AI25" si="14">IF($J19="Keep",IF(ISBLANK(S19),1,0))</f>
        <v>0</v>
      </c>
      <c r="AJ19" s="579" t="b">
        <f t="shared" ref="AJ19:AJ25" si="15">IF($J19="Changed to Keep",IF(ISBLANK(S19),1,0))</f>
        <v>0</v>
      </c>
      <c r="AK19" s="579" t="b">
        <f>IF($J19="Keep",IF(ISBLANK(#REF!),1,0))</f>
        <v>0</v>
      </c>
      <c r="AL19" s="579" t="b">
        <f>IF($J19="Changed to Keep",IF(ISBLANK(#REF!),1,0))</f>
        <v>0</v>
      </c>
      <c r="AM19" s="579" t="b">
        <f t="shared" ref="AM19:AM25" si="16">IF($J19="Keep",IF(ISBLANK(U19),1,0))</f>
        <v>0</v>
      </c>
      <c r="AN19" s="579" t="b">
        <f t="shared" ref="AN19:AN25" si="17">IF($J19="Changed to Keep",IF(ISBLANK(U19),1,0))</f>
        <v>0</v>
      </c>
      <c r="AO19" s="683"/>
      <c r="AP19" s="562">
        <f t="shared" si="6"/>
        <v>9</v>
      </c>
      <c r="AQ19" s="562"/>
      <c r="AR19" s="562" t="str" cm="1">
        <f t="array" ref="AR19">_xlfn.TEXTJOIN(""&amp;CHAR(10),TRUE,IF(ISNUMBER(SEARCH(AQ19,S:S)),C:C,""))</f>
        <v>Index</v>
      </c>
      <c r="AS19" s="562" t="str" cm="1">
        <f t="array" aca="1" ref="AS19" ca="1">_xlfn.TEXTJOIN(""&amp;CHAR(10),TRUE,IF(ISNUMBER(SEARCH(AQ19,S:S)),H:H,""))</f>
        <v>Line of Enquiry (Level 2)</v>
      </c>
      <c r="AT19" s="563"/>
      <c r="AU19" s="563"/>
      <c r="AV19" s="563"/>
      <c r="AW19" s="585" t="str">
        <f>IF('C-Filters (Admin)'!$I11 ="Yes", "Keep", "Remove")</f>
        <v>Remove</v>
      </c>
      <c r="AX19" s="585" t="str" cm="1">
        <f t="array" ref="AX19">_xlfn.TEXTJOIN(", ",TRUE,IF(ISERROR(_xlfn._xlws.FILTER('C-Filters (Admin)'!$F$10:$G$10,'C-Filters (Admin)'!$F11:$G11="No")),"",_xlfn._xlws.FILTER('C-Filters (Admin)'!$F$10:$G$10,'C-Filters (Admin)'!$F11:$G11="No")))</f>
        <v>Programme Type</v>
      </c>
      <c r="AY19" s="585" t="str">
        <f>'C-RCA (Admin)'!$AT11</f>
        <v>No band selected</v>
      </c>
      <c r="AZ19" s="584"/>
      <c r="BA19" s="700" t="s">
        <v>2623</v>
      </c>
      <c r="BB19" s="697" t="s">
        <v>2616</v>
      </c>
    </row>
    <row r="20" spans="1:54" ht="56.15" hidden="1" customHeight="1" x14ac:dyDescent="0.35">
      <c r="A20" s="479">
        <f t="shared" si="5"/>
        <v>1</v>
      </c>
      <c r="B20" s="557"/>
      <c r="C20" s="586">
        <f>C19+1</f>
        <v>2</v>
      </c>
      <c r="D20" s="587" t="s">
        <v>2158</v>
      </c>
      <c r="E20" s="587" t="str">
        <f>'Input - LOEList (Admin)'!F14</f>
        <v>MoD - Military Capability Management</v>
      </c>
      <c r="F20" s="587" t="str">
        <f>'Input - LOEList (Admin)'!G14</f>
        <v>Capability Analysis</v>
      </c>
      <c r="G20" s="593" t="str">
        <f>'Input - LOEList (Admin)'!D14</f>
        <v>Is the military capability need and/or business capability need (inc. Transformation) suitably evidenced and prioritised within departmental planning?</v>
      </c>
      <c r="H20" s="587" t="str">
        <f>'Input - LOEList (Admin)'!H14</f>
        <v>Is the military capability gap and/or business capability gap to be addressed suitably defined?</v>
      </c>
      <c r="I20" s="560"/>
      <c r="J20" s="588" t="str">
        <f t="shared" si="7"/>
        <v>Remove</v>
      </c>
      <c r="K20" s="589" t="str">
        <f t="shared" si="8"/>
        <v>Programme Type</v>
      </c>
      <c r="L20" s="578"/>
      <c r="M20" s="588" t="str">
        <f t="shared" si="9"/>
        <v>No band selected</v>
      </c>
      <c r="N20" s="590"/>
      <c r="O20" s="466"/>
      <c r="P20" s="591" t="str">
        <f>'Input - LOEList (Admin)'!L14</f>
        <v xml:space="preserve">Capability audit, gap analysis, Command plan, Learning from Experience, change investigations. </v>
      </c>
      <c r="Q20" s="592">
        <f>IF('Input - LOEList (Admin)'!I14="N",,IFERROR(HYPERLINK("#'LOE Hierarchy'!" &amp; ADDRESS(MATCH($C20,'LOE Hierarchy'!$G$1:$G$460, 0), 9),"Link "), "Not Found"))</f>
        <v>0</v>
      </c>
      <c r="R20" s="592">
        <f>IF('Input - LOEList (Admin)'!J14="N",,IFERROR(HYPERLINK("#'LOE Hierarchy'!" &amp; ADDRESS(MATCH($H20,'LOE Hierarchy'!$I$1:$I$460, 0), 9),"Link "), "Not Found"))</f>
        <v>0</v>
      </c>
      <c r="S20" s="576"/>
      <c r="T20" s="578"/>
      <c r="U20" s="576"/>
      <c r="V20" s="556"/>
      <c r="W20" s="681"/>
      <c r="X20" s="432"/>
      <c r="Y20" s="682"/>
      <c r="Z20" s="682"/>
      <c r="AA20" s="682"/>
      <c r="AB20" s="682"/>
      <c r="AC20" s="682"/>
      <c r="AD20" s="579">
        <f t="shared" si="1"/>
        <v>0</v>
      </c>
      <c r="AE20" s="579">
        <f t="shared" si="10"/>
        <v>0</v>
      </c>
      <c r="AF20" s="579">
        <f t="shared" si="11"/>
        <v>0</v>
      </c>
      <c r="AG20" s="579">
        <f t="shared" si="12"/>
        <v>0</v>
      </c>
      <c r="AH20" s="562">
        <f t="shared" si="13"/>
        <v>1</v>
      </c>
      <c r="AI20" s="579" t="b">
        <f t="shared" si="14"/>
        <v>0</v>
      </c>
      <c r="AJ20" s="579" t="b">
        <f t="shared" si="15"/>
        <v>0</v>
      </c>
      <c r="AK20" s="579" t="b">
        <f>IF($J20="Keep",IF(ISBLANK(#REF!),1,0))</f>
        <v>0</v>
      </c>
      <c r="AL20" s="579" t="b">
        <f>IF($J20="Changed to Keep",IF(ISBLANK(#REF!),1,0))</f>
        <v>0</v>
      </c>
      <c r="AM20" s="579" t="b">
        <f t="shared" si="16"/>
        <v>0</v>
      </c>
      <c r="AN20" s="579" t="b">
        <f t="shared" si="17"/>
        <v>0</v>
      </c>
      <c r="AO20" s="683"/>
      <c r="AP20" s="562">
        <f t="shared" si="6"/>
        <v>10</v>
      </c>
      <c r="AQ20" s="562"/>
      <c r="AR20" s="562" t="str" cm="1">
        <f t="array" ref="AR20">_xlfn.TEXTJOIN(""&amp;CHAR(10),TRUE,IF(ISNUMBER(SEARCH(AQ20,S:S)),C:C,""))</f>
        <v>Index</v>
      </c>
      <c r="AS20" s="562" t="str" cm="1">
        <f t="array" aca="1" ref="AS20" ca="1">_xlfn.TEXTJOIN(""&amp;CHAR(10),TRUE,IF(ISNUMBER(SEARCH(AQ20,S:S)),H:H,""))</f>
        <v>Line of Enquiry (Level 2)</v>
      </c>
      <c r="AT20" s="563"/>
      <c r="AU20" s="563"/>
      <c r="AV20" s="563"/>
      <c r="AW20" s="585" t="str">
        <f>IF('C-Filters (Admin)'!$I12 ="Yes", "Keep", "Remove")</f>
        <v>Remove</v>
      </c>
      <c r="AX20" s="585" t="str" cm="1">
        <f t="array" ref="AX20">_xlfn.TEXTJOIN(", ",TRUE,IF(ISERROR(_xlfn._xlws.FILTER('C-Filters (Admin)'!$F$10:$G$10,'C-Filters (Admin)'!$F12:$G12="No")),"",_xlfn._xlws.FILTER('C-Filters (Admin)'!$F$10:$G$10,'C-Filters (Admin)'!$F12:$G12="No")))</f>
        <v>Programme Type</v>
      </c>
      <c r="AY20" s="585" t="str">
        <f>'C-RCA (Admin)'!$AT12</f>
        <v>No band selected</v>
      </c>
      <c r="AZ20" s="584"/>
      <c r="BA20" s="700"/>
      <c r="BB20" s="697" t="s">
        <v>2614</v>
      </c>
    </row>
    <row r="21" spans="1:54" ht="56.15" customHeight="1" x14ac:dyDescent="0.35">
      <c r="A21" s="479">
        <f t="shared" si="5"/>
        <v>1</v>
      </c>
      <c r="B21" s="557"/>
      <c r="C21" s="586">
        <f t="shared" ref="C21:C25" si="18">C20+1</f>
        <v>3</v>
      </c>
      <c r="D21" s="587" t="str">
        <f>'Input - LOEList (Admin)'!E15</f>
        <v>Strategic</v>
      </c>
      <c r="E21" s="587" t="str">
        <f>'Input - LOEList (Admin)'!F15</f>
        <v>MoD - Military Capability Management</v>
      </c>
      <c r="F21" s="587" t="str">
        <f>'Input - LOEList (Admin)'!G15</f>
        <v>Requirement Engineering / Management</v>
      </c>
      <c r="G21" s="593" t="str">
        <f>'Input - LOEList (Admin)'!D15</f>
        <v>Is the military capability need and/or business capability need (inc. Transformation) suitably evidenced and prioritised within departmental planning?</v>
      </c>
      <c r="H21" s="587" t="str">
        <f>'Input - LOEList (Admin)'!H15</f>
        <v>Is there evidence that SMART objectives and business need have been derived from a case-for-change workshop with relevant stakeholders</v>
      </c>
      <c r="I21" s="560"/>
      <c r="J21" s="588" t="str">
        <f t="shared" si="7"/>
        <v>Remove</v>
      </c>
      <c r="K21" s="589" t="str">
        <f t="shared" si="8"/>
        <v>Programme Type</v>
      </c>
      <c r="L21" s="578"/>
      <c r="M21" s="588" t="str">
        <f t="shared" si="9"/>
        <v>No band selected</v>
      </c>
      <c r="N21" s="590"/>
      <c r="O21" s="466"/>
      <c r="P21" s="591" t="str">
        <f>'Input - LOEList (Admin)'!L15</f>
        <v>Record of workshop outputs
Output from Through-life Capability Management Stage 2 (Capability Goals)</v>
      </c>
      <c r="Q21" s="592">
        <f>IF('Input - LOEList (Admin)'!I15="N",,IFERROR(HYPERLINK("#'LOE Hierarchy'!" &amp; ADDRESS(MATCH($C21,'LOE Hierarchy'!$G$1:$G$460, 0), 9),"Link "), "Not Found"))</f>
        <v>0</v>
      </c>
      <c r="R21" s="592">
        <f>IF('Input - LOEList (Admin)'!J15="N",,IFERROR(HYPERLINK("#'LOE Hierarchy'!" &amp; ADDRESS(MATCH($H21,'LOE Hierarchy'!$I$1:$I$460, 0), 9),"Link "), "Not Found"))</f>
        <v>0</v>
      </c>
      <c r="S21" s="576"/>
      <c r="T21" s="578"/>
      <c r="U21" s="576"/>
      <c r="V21" s="556"/>
      <c r="W21" s="681"/>
      <c r="X21" s="432"/>
      <c r="Y21" s="682"/>
      <c r="Z21" s="682"/>
      <c r="AA21" s="682"/>
      <c r="AB21" s="682"/>
      <c r="AC21" s="682"/>
      <c r="AD21" s="579">
        <f t="shared" si="1"/>
        <v>0</v>
      </c>
      <c r="AE21" s="579">
        <f t="shared" si="10"/>
        <v>0</v>
      </c>
      <c r="AF21" s="579">
        <f t="shared" si="11"/>
        <v>0</v>
      </c>
      <c r="AG21" s="579">
        <f t="shared" si="12"/>
        <v>0</v>
      </c>
      <c r="AH21" s="562">
        <f t="shared" si="13"/>
        <v>1</v>
      </c>
      <c r="AI21" s="579" t="b">
        <f t="shared" si="14"/>
        <v>0</v>
      </c>
      <c r="AJ21" s="579" t="b">
        <f t="shared" si="15"/>
        <v>0</v>
      </c>
      <c r="AK21" s="579" t="b">
        <f>IF($J21="Keep",IF(ISBLANK(#REF!),1,0))</f>
        <v>0</v>
      </c>
      <c r="AL21" s="579" t="b">
        <f>IF($J21="Changed to Keep",IF(ISBLANK(#REF!),1,0))</f>
        <v>0</v>
      </c>
      <c r="AM21" s="579" t="b">
        <f t="shared" si="16"/>
        <v>0</v>
      </c>
      <c r="AN21" s="579" t="b">
        <f t="shared" si="17"/>
        <v>0</v>
      </c>
      <c r="AO21" s="683"/>
      <c r="AP21" s="562">
        <f t="shared" si="6"/>
        <v>11</v>
      </c>
      <c r="AQ21" s="562"/>
      <c r="AR21" s="562" t="str" cm="1">
        <f t="array" ref="AR21">_xlfn.TEXTJOIN(""&amp;CHAR(10),TRUE,IF(ISNUMBER(SEARCH(AQ21,S:S)),C:C,""))</f>
        <v>Index</v>
      </c>
      <c r="AS21" s="562" t="str" cm="1">
        <f t="array" aca="1" ref="AS21" ca="1">_xlfn.TEXTJOIN(""&amp;CHAR(10),TRUE,IF(ISNUMBER(SEARCH(AQ21,S:S)),H:H,""))</f>
        <v>Line of Enquiry (Level 2)</v>
      </c>
      <c r="AT21" s="563"/>
      <c r="AU21" s="563"/>
      <c r="AV21" s="563"/>
      <c r="AW21" s="585" t="str">
        <f>IF('C-Filters (Admin)'!$I13 ="Yes", "Keep", "Remove")</f>
        <v>Remove</v>
      </c>
      <c r="AX21" s="585" t="str" cm="1">
        <f t="array" ref="AX21">_xlfn.TEXTJOIN(", ",TRUE,IF(ISERROR(_xlfn._xlws.FILTER('C-Filters (Admin)'!$F$10:$G$10,'C-Filters (Admin)'!$F13:$G13="No")),"",_xlfn._xlws.FILTER('C-Filters (Admin)'!$F$10:$G$10,'C-Filters (Admin)'!$F13:$G13="No")))</f>
        <v>Programme Type</v>
      </c>
      <c r="AY21" s="585" t="str">
        <f>'C-RCA (Admin)'!$AT13</f>
        <v>No band selected</v>
      </c>
      <c r="AZ21" s="584"/>
      <c r="BA21" s="700" t="s">
        <v>1177</v>
      </c>
      <c r="BB21" s="697" t="s">
        <v>2617</v>
      </c>
    </row>
    <row r="22" spans="1:54" ht="56.15" customHeight="1" x14ac:dyDescent="0.35">
      <c r="A22" s="479">
        <f t="shared" si="5"/>
        <v>1</v>
      </c>
      <c r="B22" s="557"/>
      <c r="C22" s="586">
        <f t="shared" si="18"/>
        <v>4</v>
      </c>
      <c r="D22" s="587" t="str">
        <f>'Input - LOEList (Admin)'!E16</f>
        <v>Strategic</v>
      </c>
      <c r="E22" s="587" t="str">
        <f>'Input - LOEList (Admin)'!F16</f>
        <v>MoD - Military Capability Management</v>
      </c>
      <c r="F22" s="587" t="str">
        <f>'Input - LOEList (Admin)'!G16</f>
        <v>Requirement Engineering / Management</v>
      </c>
      <c r="G22" s="593" t="str">
        <f>'Input - LOEList (Admin)'!D16</f>
        <v>Is the military capability need and/or business capability need (inc. Transformation) suitably evidenced and prioritised within departmental planning?</v>
      </c>
      <c r="H22" s="587" t="str">
        <f>'Input - LOEList (Admin)'!H16</f>
        <v>Is there evidence of the military capability or business capability need being include within FLC/TLB plans?</v>
      </c>
      <c r="I22" s="560"/>
      <c r="J22" s="588" t="str">
        <f t="shared" si="7"/>
        <v>Remove</v>
      </c>
      <c r="K22" s="589" t="str">
        <f t="shared" si="8"/>
        <v>Programme Type</v>
      </c>
      <c r="L22" s="578"/>
      <c r="M22" s="588" t="str">
        <f t="shared" si="9"/>
        <v>No band selected</v>
      </c>
      <c r="N22" s="590"/>
      <c r="O22" s="466"/>
      <c r="P22" s="591" t="str">
        <f>'Input - LOEList (Admin)'!L16</f>
        <v xml:space="preserve">ABC funding lines, command plans / business plans </v>
      </c>
      <c r="Q22" s="592">
        <f>IF('Input - LOEList (Admin)'!I16="N",,IFERROR(HYPERLINK("#'LOE Hierarchy'!" &amp; ADDRESS(MATCH($C22,'LOE Hierarchy'!$G$1:$G$460, 0), 9),"Link "), "Not Found"))</f>
        <v>0</v>
      </c>
      <c r="R22" s="592">
        <f>IF('Input - LOEList (Admin)'!J16="N",,IFERROR(HYPERLINK("#'LOE Hierarchy'!" &amp; ADDRESS(MATCH($H22,'LOE Hierarchy'!$I$1:$I$460, 0), 9),"Link "), "Not Found"))</f>
        <v>0</v>
      </c>
      <c r="S22" s="576"/>
      <c r="T22" s="578"/>
      <c r="U22" s="576"/>
      <c r="V22" s="556"/>
      <c r="W22" s="681"/>
      <c r="X22" s="432"/>
      <c r="Y22" s="682"/>
      <c r="Z22" s="682"/>
      <c r="AA22" s="682"/>
      <c r="AB22" s="682"/>
      <c r="AC22" s="682"/>
      <c r="AD22" s="579">
        <f t="shared" si="1"/>
        <v>0</v>
      </c>
      <c r="AE22" s="579">
        <f t="shared" si="10"/>
        <v>0</v>
      </c>
      <c r="AF22" s="579">
        <f t="shared" si="11"/>
        <v>0</v>
      </c>
      <c r="AG22" s="579">
        <f t="shared" si="12"/>
        <v>0</v>
      </c>
      <c r="AH22" s="562">
        <f t="shared" si="13"/>
        <v>1</v>
      </c>
      <c r="AI22" s="579" t="b">
        <f t="shared" si="14"/>
        <v>0</v>
      </c>
      <c r="AJ22" s="579" t="b">
        <f t="shared" si="15"/>
        <v>0</v>
      </c>
      <c r="AK22" s="579" t="b">
        <f>IF($J22="Keep",IF(ISBLANK(#REF!),1,0))</f>
        <v>0</v>
      </c>
      <c r="AL22" s="579" t="b">
        <f>IF($J22="Changed to Keep",IF(ISBLANK(#REF!),1,0))</f>
        <v>0</v>
      </c>
      <c r="AM22" s="579" t="b">
        <f t="shared" si="16"/>
        <v>0</v>
      </c>
      <c r="AN22" s="579" t="b">
        <f t="shared" si="17"/>
        <v>0</v>
      </c>
      <c r="AO22" s="683"/>
      <c r="AP22" s="562">
        <f t="shared" si="6"/>
        <v>12</v>
      </c>
      <c r="AQ22" s="562"/>
      <c r="AR22" s="562" t="str" cm="1">
        <f t="array" ref="AR22">_xlfn.TEXTJOIN(""&amp;CHAR(10),TRUE,IF(ISNUMBER(SEARCH(AQ22,S:S)),C:C,""))</f>
        <v>Index</v>
      </c>
      <c r="AS22" s="562" t="str" cm="1">
        <f t="array" aca="1" ref="AS22" ca="1">_xlfn.TEXTJOIN(""&amp;CHAR(10),TRUE,IF(ISNUMBER(SEARCH(AQ22,S:S)),H:H,""))</f>
        <v>Line of Enquiry (Level 2)</v>
      </c>
      <c r="AT22" s="563"/>
      <c r="AU22" s="563"/>
      <c r="AV22" s="563"/>
      <c r="AW22" s="585" t="str">
        <f>IF('C-Filters (Admin)'!$I14 ="Yes", "Keep", "Remove")</f>
        <v>Remove</v>
      </c>
      <c r="AX22" s="585" t="str" cm="1">
        <f t="array" ref="AX22">_xlfn.TEXTJOIN(", ",TRUE,IF(ISERROR(_xlfn._xlws.FILTER('C-Filters (Admin)'!$F$10:$G$10,'C-Filters (Admin)'!$F14:$G14="No")),"",_xlfn._xlws.FILTER('C-Filters (Admin)'!$F$10:$G$10,'C-Filters (Admin)'!$F14:$G14="No")))</f>
        <v>Programme Type</v>
      </c>
      <c r="AY22" s="585" t="str">
        <f>'C-RCA (Admin)'!$AT14</f>
        <v>No band selected</v>
      </c>
      <c r="AZ22" s="584"/>
      <c r="BA22" s="700" t="s">
        <v>2624</v>
      </c>
      <c r="BB22" s="697" t="s">
        <v>2619</v>
      </c>
    </row>
    <row r="23" spans="1:54" ht="69.5" customHeight="1" x14ac:dyDescent="0.35">
      <c r="A23" s="479">
        <f t="shared" si="5"/>
        <v>1</v>
      </c>
      <c r="B23" s="557"/>
      <c r="C23" s="586">
        <f t="shared" si="18"/>
        <v>5</v>
      </c>
      <c r="D23" s="587" t="str">
        <f>'Input - LOEList (Admin)'!E17</f>
        <v>Strategic</v>
      </c>
      <c r="E23" s="587" t="str">
        <f>'Input - LOEList (Admin)'!F17</f>
        <v>MoD - Military Capability Management</v>
      </c>
      <c r="F23" s="587" t="str">
        <f>'Input - LOEList (Admin)'!G17</f>
        <v>Requirement Engineering / Management</v>
      </c>
      <c r="G23" s="593" t="str">
        <f>'Input - LOEList (Admin)'!D17</f>
        <v>Is the military capability need and/or business capability need (inc. Transformation) suitably evidenced and prioritised within departmental planning?</v>
      </c>
      <c r="H23" s="587" t="str">
        <f>'Input - LOEList (Admin)'!H17</f>
        <v>Is there evidence of the military capability or business capability need being given priority within FLC/TLB plans?</v>
      </c>
      <c r="I23" s="560"/>
      <c r="J23" s="588" t="str">
        <f t="shared" si="7"/>
        <v>Remove</v>
      </c>
      <c r="K23" s="589" t="str">
        <f t="shared" si="8"/>
        <v>Programme Type</v>
      </c>
      <c r="L23" s="578"/>
      <c r="M23" s="588" t="str">
        <f t="shared" si="9"/>
        <v>No band selected</v>
      </c>
      <c r="N23" s="590"/>
      <c r="O23" s="466"/>
      <c r="P23" s="591" t="str">
        <f>'Input - LOEList (Admin)'!L17</f>
        <v xml:space="preserve">ABC funding lines, command plans / business plans </v>
      </c>
      <c r="Q23" s="592">
        <f>IF('Input - LOEList (Admin)'!I17="N",,IFERROR(HYPERLINK("#'LOE Hierarchy'!" &amp; ADDRESS(MATCH($C23,'LOE Hierarchy'!$G$1:$G$460, 0), 9),"Link "), "Not Found"))</f>
        <v>0</v>
      </c>
      <c r="R23" s="592">
        <f>IF('Input - LOEList (Admin)'!J17="N",,IFERROR(HYPERLINK("#'LOE Hierarchy'!" &amp; ADDRESS(MATCH($H23,'LOE Hierarchy'!$I$1:$I$460, 0), 9),"Link "), "Not Found"))</f>
        <v>0</v>
      </c>
      <c r="S23" s="576"/>
      <c r="T23" s="578"/>
      <c r="U23" s="576"/>
      <c r="V23" s="556"/>
      <c r="W23" s="681"/>
      <c r="X23" s="432"/>
      <c r="Y23" s="682"/>
      <c r="Z23" s="682"/>
      <c r="AA23" s="682"/>
      <c r="AB23" s="682"/>
      <c r="AC23" s="682"/>
      <c r="AD23" s="579">
        <f t="shared" si="1"/>
        <v>0</v>
      </c>
      <c r="AE23" s="579">
        <f t="shared" si="10"/>
        <v>0</v>
      </c>
      <c r="AF23" s="579">
        <f t="shared" si="11"/>
        <v>0</v>
      </c>
      <c r="AG23" s="579">
        <f t="shared" si="12"/>
        <v>0</v>
      </c>
      <c r="AH23" s="562">
        <f t="shared" si="13"/>
        <v>1</v>
      </c>
      <c r="AI23" s="579" t="b">
        <f t="shared" si="14"/>
        <v>0</v>
      </c>
      <c r="AJ23" s="579" t="b">
        <f t="shared" si="15"/>
        <v>0</v>
      </c>
      <c r="AK23" s="579" t="b">
        <f>IF($J23="Keep",IF(ISBLANK(#REF!),1,0))</f>
        <v>0</v>
      </c>
      <c r="AL23" s="579" t="b">
        <f>IF($J23="Changed to Keep",IF(ISBLANK(#REF!),1,0))</f>
        <v>0</v>
      </c>
      <c r="AM23" s="579" t="b">
        <f t="shared" si="16"/>
        <v>0</v>
      </c>
      <c r="AN23" s="579" t="b">
        <f t="shared" si="17"/>
        <v>0</v>
      </c>
      <c r="AO23" s="683"/>
      <c r="AP23" s="562">
        <f t="shared" si="6"/>
        <v>13</v>
      </c>
      <c r="AQ23" s="562"/>
      <c r="AR23" s="562" t="str" cm="1">
        <f t="array" ref="AR23">_xlfn.TEXTJOIN(""&amp;CHAR(10),TRUE,IF(ISNUMBER(SEARCH(AQ23,S:S)),C:C,""))</f>
        <v>Index</v>
      </c>
      <c r="AS23" s="562" t="str" cm="1">
        <f t="array" aca="1" ref="AS23" ca="1">_xlfn.TEXTJOIN(""&amp;CHAR(10),TRUE,IF(ISNUMBER(SEARCH(AQ23,S:S)),H:H,""))</f>
        <v>Line of Enquiry (Level 2)</v>
      </c>
      <c r="AT23" s="563"/>
      <c r="AU23" s="563"/>
      <c r="AV23" s="563"/>
      <c r="AW23" s="585" t="str">
        <f>IF('C-Filters (Admin)'!$I15 ="Yes", "Keep", "Remove")</f>
        <v>Remove</v>
      </c>
      <c r="AX23" s="585" t="str" cm="1">
        <f t="array" ref="AX23">_xlfn.TEXTJOIN(", ",TRUE,IF(ISERROR(_xlfn._xlws.FILTER('C-Filters (Admin)'!$F$10:$G$10,'C-Filters (Admin)'!$F15:$G15="No")),"",_xlfn._xlws.FILTER('C-Filters (Admin)'!$F$10:$G$10,'C-Filters (Admin)'!$F15:$G15="No")))</f>
        <v>Programme Type</v>
      </c>
      <c r="AY23" s="585" t="str">
        <f>'C-RCA (Admin)'!$AT15</f>
        <v>No band selected</v>
      </c>
      <c r="AZ23" s="584"/>
      <c r="BA23" s="700" t="s">
        <v>2625</v>
      </c>
      <c r="BB23" s="697" t="s">
        <v>2620</v>
      </c>
    </row>
    <row r="24" spans="1:54" ht="56.15" customHeight="1" x14ac:dyDescent="0.35">
      <c r="A24" s="479">
        <f t="shared" si="5"/>
        <v>1</v>
      </c>
      <c r="B24" s="557"/>
      <c r="C24" s="586">
        <f t="shared" si="18"/>
        <v>6</v>
      </c>
      <c r="D24" s="587" t="str">
        <f>'Input - LOEList (Admin)'!E18</f>
        <v>Strategic</v>
      </c>
      <c r="E24" s="587" t="str">
        <f>'Input - LOEList (Admin)'!F18</f>
        <v>MoD - Military Capability Management</v>
      </c>
      <c r="F24" s="587" t="str">
        <f>'Input - LOEList (Admin)'!G18</f>
        <v>Requirement Engineering / Management</v>
      </c>
      <c r="G24" s="593" t="str">
        <f>'Input - LOEList (Admin)'!D18</f>
        <v>Is the approach to managing the requirement set and solution acceptance suitably defined?</v>
      </c>
      <c r="H24" s="587" t="str">
        <f>'Input - LOEList (Admin)'!H18</f>
        <v>Is there evidence that all relevant requirement stakeholders have been identified?</v>
      </c>
      <c r="I24" s="560"/>
      <c r="J24" s="588" t="str">
        <f t="shared" si="7"/>
        <v>Remove</v>
      </c>
      <c r="K24" s="589" t="str">
        <f t="shared" si="8"/>
        <v>Programme Type</v>
      </c>
      <c r="L24" s="578"/>
      <c r="M24" s="588" t="str">
        <f t="shared" si="9"/>
        <v>No band selected</v>
      </c>
      <c r="N24" s="590"/>
      <c r="O24" s="466"/>
      <c r="P24" s="591" t="str">
        <f>'Input - LOEList (Admin)'!L18</f>
        <v>Requirements and Acceptance Management Strategy (RAMS).</v>
      </c>
      <c r="Q24" s="592">
        <f>IF('Input - LOEList (Admin)'!I18="N",,IFERROR(HYPERLINK("#'LOE Hierarchy'!" &amp; ADDRESS(MATCH($C24,'LOE Hierarchy'!$G$1:$G$460, 0), 9),"Link "), "Not Found"))</f>
        <v>0</v>
      </c>
      <c r="R24" s="592">
        <f>IF('Input - LOEList (Admin)'!J18="N",,IFERROR(HYPERLINK("#'LOE Hierarchy'!" &amp; ADDRESS(MATCH($H24,'LOE Hierarchy'!$I$1:$I$460, 0), 9),"Link "), "Not Found"))</f>
        <v>0</v>
      </c>
      <c r="S24" s="576"/>
      <c r="T24" s="578"/>
      <c r="U24" s="576"/>
      <c r="V24" s="556"/>
      <c r="W24" s="681"/>
      <c r="X24" s="432"/>
      <c r="Y24" s="682"/>
      <c r="Z24" s="682"/>
      <c r="AA24" s="682"/>
      <c r="AB24" s="682"/>
      <c r="AC24" s="682"/>
      <c r="AD24" s="579">
        <f t="shared" si="1"/>
        <v>0</v>
      </c>
      <c r="AE24" s="579">
        <f t="shared" si="10"/>
        <v>0</v>
      </c>
      <c r="AF24" s="579">
        <f t="shared" si="11"/>
        <v>0</v>
      </c>
      <c r="AG24" s="579">
        <f t="shared" si="12"/>
        <v>0</v>
      </c>
      <c r="AH24" s="562">
        <f t="shared" si="13"/>
        <v>1</v>
      </c>
      <c r="AI24" s="579" t="b">
        <f t="shared" si="14"/>
        <v>0</v>
      </c>
      <c r="AJ24" s="579" t="b">
        <f t="shared" si="15"/>
        <v>0</v>
      </c>
      <c r="AK24" s="579" t="b">
        <f>IF($J24="Keep",IF(ISBLANK(#REF!),1,0))</f>
        <v>0</v>
      </c>
      <c r="AL24" s="579" t="b">
        <f>IF($J24="Changed to Keep",IF(ISBLANK(#REF!),1,0))</f>
        <v>0</v>
      </c>
      <c r="AM24" s="579" t="b">
        <f t="shared" si="16"/>
        <v>0</v>
      </c>
      <c r="AN24" s="579" t="b">
        <f t="shared" si="17"/>
        <v>0</v>
      </c>
      <c r="AO24" s="683"/>
      <c r="AP24" s="562">
        <f t="shared" si="6"/>
        <v>14</v>
      </c>
      <c r="AQ24" s="562"/>
      <c r="AR24" s="562" t="str" cm="1">
        <f t="array" ref="AR24">_xlfn.TEXTJOIN(""&amp;CHAR(10),TRUE,IF(ISNUMBER(SEARCH(AQ24,S:S)),C:C,""))</f>
        <v>Index</v>
      </c>
      <c r="AS24" s="562" t="str" cm="1">
        <f t="array" aca="1" ref="AS24" ca="1">_xlfn.TEXTJOIN(""&amp;CHAR(10),TRUE,IF(ISNUMBER(SEARCH(AQ24,S:S)),H:H,""))</f>
        <v>Line of Enquiry (Level 2)</v>
      </c>
      <c r="AT24" s="563"/>
      <c r="AU24" s="563"/>
      <c r="AV24" s="563"/>
      <c r="AW24" s="585" t="str">
        <f>IF('C-Filters (Admin)'!$I16 ="Yes", "Keep", "Remove")</f>
        <v>Remove</v>
      </c>
      <c r="AX24" s="585" t="str" cm="1">
        <f t="array" ref="AX24">_xlfn.TEXTJOIN(", ",TRUE,IF(ISERROR(_xlfn._xlws.FILTER('C-Filters (Admin)'!$F$10:$G$10,'C-Filters (Admin)'!$F16:$G16="No")),"",_xlfn._xlws.FILTER('C-Filters (Admin)'!$F$10:$G$10,'C-Filters (Admin)'!$F16:$G16="No")))</f>
        <v>Programme Type</v>
      </c>
      <c r="AY24" s="585" t="str">
        <f>'C-RCA (Admin)'!$AT16</f>
        <v>No band selected</v>
      </c>
      <c r="AZ24" s="584"/>
      <c r="BA24" s="700" t="s">
        <v>1184</v>
      </c>
      <c r="BB24" s="697" t="s">
        <v>2618</v>
      </c>
    </row>
    <row r="25" spans="1:54" ht="82.5" customHeight="1" x14ac:dyDescent="0.35">
      <c r="A25" s="479">
        <f t="shared" si="5"/>
        <v>1</v>
      </c>
      <c r="B25" s="557"/>
      <c r="C25" s="586">
        <f t="shared" si="18"/>
        <v>7</v>
      </c>
      <c r="D25" s="587" t="str">
        <f>'Input - LOEList (Admin)'!E19</f>
        <v>Strategic</v>
      </c>
      <c r="E25" s="587" t="str">
        <f>'Input - LOEList (Admin)'!F19</f>
        <v>MoD - Military Capability Management</v>
      </c>
      <c r="F25" s="587" t="str">
        <f>'Input - LOEList (Admin)'!G19</f>
        <v>Requirement Engineering / Management</v>
      </c>
      <c r="G25" s="593" t="str">
        <f>'Input - LOEList (Admin)'!D19</f>
        <v>Is the approach to managing the requirement set and solution acceptance suitably defined?</v>
      </c>
      <c r="H25" s="587" t="str">
        <f>'Input - LOEList (Admin)'!H19</f>
        <v>Is there evidence demonstrating that a systematic approach has been/will be taken to requirement set development and releted risk management?</v>
      </c>
      <c r="I25" s="560"/>
      <c r="J25" s="588" t="str">
        <f t="shared" si="7"/>
        <v>Remove</v>
      </c>
      <c r="K25" s="589" t="str">
        <f t="shared" si="8"/>
        <v>Programme Type</v>
      </c>
      <c r="L25" s="578"/>
      <c r="M25" s="588" t="str">
        <f t="shared" si="9"/>
        <v>No band selected</v>
      </c>
      <c r="N25" s="590"/>
      <c r="O25" s="466"/>
      <c r="P25" s="591" t="str">
        <f>'Input - LOEList (Admin)'!L19</f>
        <v>Requirements and Acceptance Management Strategy (RAMS).</v>
      </c>
      <c r="Q25" s="592">
        <f>IF('Input - LOEList (Admin)'!I19="N",,IFERROR(HYPERLINK("#'LOE Hierarchy'!" &amp; ADDRESS(MATCH($C25,'LOE Hierarchy'!$G$1:$G$460, 0), 9),"Link "), "Not Found"))</f>
        <v>0</v>
      </c>
      <c r="R25" s="592">
        <f>IF('Input - LOEList (Admin)'!J19="N",,IFERROR(HYPERLINK("#'LOE Hierarchy'!" &amp; ADDRESS(MATCH($H25,'LOE Hierarchy'!$I$1:$I$460, 0), 9),"Link "), "Not Found"))</f>
        <v>0</v>
      </c>
      <c r="S25" s="576"/>
      <c r="T25" s="578"/>
      <c r="U25" s="576"/>
      <c r="V25" s="556"/>
      <c r="W25" s="681"/>
      <c r="X25" s="432"/>
      <c r="Y25" s="682"/>
      <c r="Z25" s="682"/>
      <c r="AA25" s="682"/>
      <c r="AB25" s="682"/>
      <c r="AC25" s="682"/>
      <c r="AD25" s="579">
        <f t="shared" si="1"/>
        <v>0</v>
      </c>
      <c r="AE25" s="579">
        <f t="shared" si="10"/>
        <v>0</v>
      </c>
      <c r="AF25" s="579">
        <f t="shared" si="11"/>
        <v>0</v>
      </c>
      <c r="AG25" s="579">
        <f t="shared" si="12"/>
        <v>0</v>
      </c>
      <c r="AH25" s="562">
        <f t="shared" si="13"/>
        <v>1</v>
      </c>
      <c r="AI25" s="579" t="b">
        <f t="shared" si="14"/>
        <v>0</v>
      </c>
      <c r="AJ25" s="579" t="b">
        <f t="shared" si="15"/>
        <v>0</v>
      </c>
      <c r="AK25" s="579" t="b">
        <f>IF($J25="Keep",IF(ISBLANK(#REF!),1,0))</f>
        <v>0</v>
      </c>
      <c r="AL25" s="579" t="b">
        <f>IF($J25="Changed to Keep",IF(ISBLANK(#REF!),1,0))</f>
        <v>0</v>
      </c>
      <c r="AM25" s="579" t="b">
        <f t="shared" si="16"/>
        <v>0</v>
      </c>
      <c r="AN25" s="579" t="b">
        <f t="shared" si="17"/>
        <v>0</v>
      </c>
      <c r="AO25" s="683"/>
      <c r="AP25" s="562">
        <f t="shared" si="6"/>
        <v>15</v>
      </c>
      <c r="AQ25" s="562"/>
      <c r="AR25" s="562" t="str" cm="1">
        <f t="array" ref="AR25">_xlfn.TEXTJOIN(""&amp;CHAR(10),TRUE,IF(ISNUMBER(SEARCH(AQ25,S:S)),C:C,""))</f>
        <v>Index</v>
      </c>
      <c r="AS25" s="562" t="str" cm="1">
        <f t="array" aca="1" ref="AS25" ca="1">_xlfn.TEXTJOIN(""&amp;CHAR(10),TRUE,IF(ISNUMBER(SEARCH(AQ25,S:S)),H:H,""))</f>
        <v>Line of Enquiry (Level 2)</v>
      </c>
      <c r="AT25" s="563"/>
      <c r="AU25" s="563"/>
      <c r="AV25" s="563"/>
      <c r="AW25" s="585" t="str">
        <f>IF('C-Filters (Admin)'!$I17 ="Yes", "Keep", "Remove")</f>
        <v>Remove</v>
      </c>
      <c r="AX25" s="585" t="str" cm="1">
        <f t="array" ref="AX25">_xlfn.TEXTJOIN(", ",TRUE,IF(ISERROR(_xlfn._xlws.FILTER('C-Filters (Admin)'!$F$10:$G$10,'C-Filters (Admin)'!$F17:$G17="No")),"",_xlfn._xlws.FILTER('C-Filters (Admin)'!$F$10:$G$10,'C-Filters (Admin)'!$F17:$G17="No")))</f>
        <v>Programme Type</v>
      </c>
      <c r="AY25" s="585" t="str">
        <f>'C-RCA (Admin)'!$AT17</f>
        <v>No band selected</v>
      </c>
      <c r="AZ25" s="584"/>
      <c r="BA25" s="700" t="s">
        <v>2626</v>
      </c>
      <c r="BB25" s="697" t="s">
        <v>2621</v>
      </c>
    </row>
    <row r="26" spans="1:54" ht="56.15" hidden="1" customHeight="1" x14ac:dyDescent="0.35">
      <c r="A26" s="479">
        <f t="shared" ref="A26:A28" si="19">SUM(Y26:AN26)</f>
        <v>1</v>
      </c>
      <c r="B26" s="557"/>
      <c r="C26" s="586" t="e">
        <f>#REF!+1</f>
        <v>#REF!</v>
      </c>
      <c r="D26" s="587" t="str">
        <f>'Input - LOEList (Admin)'!E168</f>
        <v>Management</v>
      </c>
      <c r="E26" s="587" t="str">
        <f>'Input - LOEList (Admin)'!F168</f>
        <v>Core - Finance</v>
      </c>
      <c r="F26" s="587" t="str">
        <f>'Input - LOEList (Admin)'!G168</f>
        <v>Endorsements and Approvals</v>
      </c>
      <c r="G26" s="593" t="str">
        <f>'Input - LOEList (Admin)'!D168</f>
        <v>Is there evidence for suitable Approvals management?</v>
      </c>
      <c r="H26" s="587" t="str">
        <f>'Input - LOEList (Admin)'!H168</f>
        <v>Is there evidence that the business case is following JSP 655 guidance?</v>
      </c>
      <c r="I26" s="560"/>
      <c r="J26" s="588" t="str">
        <f t="shared" ref="J26:J28" si="20">AW26</f>
        <v>Remove</v>
      </c>
      <c r="K26" s="589" t="str">
        <f t="shared" ref="K26:K28" si="21">AX26</f>
        <v>Programme Type</v>
      </c>
      <c r="L26" s="578"/>
      <c r="M26" s="588" t="str">
        <f t="shared" ref="M26:M28" si="22">AY26</f>
        <v>No band selected</v>
      </c>
      <c r="N26" s="590"/>
      <c r="O26" s="466"/>
      <c r="P26" s="591" t="str">
        <f>'Input - LOEList (Admin)'!L168</f>
        <v>Email - Business Case manager confirmation of JSP 655 compliance</v>
      </c>
      <c r="Q26" s="592" t="str">
        <f>IF('Input - LOEList (Admin)'!I168="N",,IFERROR(HYPERLINK("#'LOE Hierarchy'!" &amp; ADDRESS(MATCH($C26,'LOE Hierarchy'!$G$1:$G$460, 0), 9),"Link "), "Not Found"))</f>
        <v>Not Found</v>
      </c>
      <c r="R26" s="592">
        <f>IF('Input - LOEList (Admin)'!J168="N",,IFERROR(HYPERLINK("#'LOE Hierarchy'!" &amp; ADDRESS(MATCH($H26,'LOE Hierarchy'!$I$1:$I$460, 0), 9),"Link "), "Not Found"))</f>
        <v>0</v>
      </c>
      <c r="S26" s="576"/>
      <c r="T26" s="578"/>
      <c r="U26" s="576"/>
      <c r="V26" s="556"/>
      <c r="W26" s="681"/>
      <c r="X26" s="432"/>
      <c r="Y26" s="682"/>
      <c r="Z26" s="682"/>
      <c r="AA26" s="682"/>
      <c r="AB26" s="682"/>
      <c r="AC26" s="682"/>
      <c r="AD26" s="579">
        <f t="shared" ref="AD26:AD28" si="23">COUNTBLANK(J26)</f>
        <v>0</v>
      </c>
      <c r="AE26" s="579">
        <f t="shared" ref="AE26:AE28" si="24">IF($J26=AW26,,IF(ISBLANK(K26),1,0))</f>
        <v>0</v>
      </c>
      <c r="AF26" s="579">
        <f t="shared" ref="AF26:AF28" si="25">COUNTBLANK(M26)</f>
        <v>0</v>
      </c>
      <c r="AG26" s="579">
        <f t="shared" ref="AG26:AG28" si="26">IF($M26=AY26,,IF(ISBLANK(N26),1,0))</f>
        <v>0</v>
      </c>
      <c r="AH26" s="562">
        <f t="shared" ref="AH26:AH28" si="27">COUNTIF(M26,"No band selected")</f>
        <v>1</v>
      </c>
      <c r="AI26" s="579" t="b">
        <f t="shared" ref="AI26:AI28" si="28">IF($J26="Keep",IF(ISBLANK(S26),1,0))</f>
        <v>0</v>
      </c>
      <c r="AJ26" s="579" t="b">
        <f t="shared" ref="AJ26:AJ28" si="29">IF($J26="Changed to Keep",IF(ISBLANK(S26),1,0))</f>
        <v>0</v>
      </c>
      <c r="AK26" s="579" t="b">
        <f>IF($J26="Keep",IF(ISBLANK(#REF!),1,0))</f>
        <v>0</v>
      </c>
      <c r="AL26" s="579" t="b">
        <f>IF($J26="Changed to Keep",IF(ISBLANK(#REF!),1,0))</f>
        <v>0</v>
      </c>
      <c r="AM26" s="579" t="b">
        <f t="shared" ref="AM26:AM28" si="30">IF($J26="Keep",IF(ISBLANK(U26),1,0))</f>
        <v>0</v>
      </c>
      <c r="AN26" s="579" t="b">
        <f t="shared" ref="AN26:AN28" si="31">IF($J26="Changed to Keep",IF(ISBLANK(U26),1,0))</f>
        <v>0</v>
      </c>
      <c r="AO26" s="683"/>
      <c r="AP26" s="562" t="e">
        <f>#REF!+1</f>
        <v>#REF!</v>
      </c>
      <c r="AQ26" s="562"/>
      <c r="AR26" s="562" t="str" cm="1">
        <f t="array" ref="AR26">_xlfn.TEXTJOIN(""&amp;CHAR(10),TRUE,IF(ISNUMBER(SEARCH(AQ26,S:S)),C:C,""))</f>
        <v>Index</v>
      </c>
      <c r="AS26" s="562" t="str" cm="1">
        <f t="array" aca="1" ref="AS26" ca="1">_xlfn.TEXTJOIN(""&amp;CHAR(10),TRUE,IF(ISNUMBER(SEARCH(AQ26,S:S)),H:H,""))</f>
        <v>Line of Enquiry (Level 2)</v>
      </c>
      <c r="AT26" s="563"/>
      <c r="AU26" s="563"/>
      <c r="AV26" s="563"/>
      <c r="AW26" s="585" t="str">
        <f>IF('C-Filters (Admin)'!$I166 ="Yes", "Keep", "Remove")</f>
        <v>Remove</v>
      </c>
      <c r="AX26" s="585" t="str" cm="1">
        <f t="array" ref="AX26">_xlfn.TEXTJOIN(", ",TRUE,IF(ISERROR(_xlfn._xlws.FILTER('C-Filters (Admin)'!$F$10:$G$10,'C-Filters (Admin)'!$F166:$G166="No")),"",_xlfn._xlws.FILTER('C-Filters (Admin)'!$F$10:$G$10,'C-Filters (Admin)'!$F166:$G166="No")))</f>
        <v>Programme Type</v>
      </c>
      <c r="AY26" s="585" t="str">
        <f>'C-RCA (Admin)'!$AT166</f>
        <v>No band selected</v>
      </c>
      <c r="AZ26" s="584"/>
      <c r="BA26" s="667"/>
      <c r="BB26" s="669"/>
    </row>
    <row r="27" spans="1:54" ht="56.15" hidden="1" customHeight="1" x14ac:dyDescent="0.35">
      <c r="A27" s="479">
        <f t="shared" si="19"/>
        <v>1</v>
      </c>
      <c r="B27" s="557"/>
      <c r="C27" s="586" t="e">
        <f t="shared" ref="C27:C28" si="32">C26+1</f>
        <v>#REF!</v>
      </c>
      <c r="D27" s="587" t="str">
        <f>'Input - LOEList (Admin)'!E169</f>
        <v>Management</v>
      </c>
      <c r="E27" s="587" t="str">
        <f>'Input - LOEList (Admin)'!F169</f>
        <v>Core - Finance</v>
      </c>
      <c r="F27" s="587" t="str">
        <f>'Input - LOEList (Admin)'!G169</f>
        <v>Endorsements and Approvals</v>
      </c>
      <c r="G27" s="593" t="str">
        <f>'Input - LOEList (Admin)'!D169</f>
        <v>Is there evidence for suitable Approvals management?</v>
      </c>
      <c r="H27" s="587" t="str">
        <f>'Input - LOEList (Admin)'!H169</f>
        <v>If Standing Approval (standing financial delegation) is being used, is there evidence that the Standing Approval funding limit has been calculated correctly?</v>
      </c>
      <c r="I27" s="560"/>
      <c r="J27" s="588" t="str">
        <f t="shared" si="20"/>
        <v>Remove</v>
      </c>
      <c r="K27" s="589" t="str">
        <f t="shared" si="21"/>
        <v>Programme Type</v>
      </c>
      <c r="L27" s="578"/>
      <c r="M27" s="588" t="str">
        <f t="shared" si="22"/>
        <v>No band selected</v>
      </c>
      <c r="N27" s="590"/>
      <c r="O27" s="466"/>
      <c r="P27" s="591" t="str">
        <f>'Input - LOEList (Admin)'!L169</f>
        <v xml:space="preserve">Previous Business Cases / Correspondence </v>
      </c>
      <c r="Q27" s="592">
        <f>IF('Input - LOEList (Admin)'!I169="N",,IFERROR(HYPERLINK("#'LOE Hierarchy'!" &amp; ADDRESS(MATCH($C27,'LOE Hierarchy'!$G$1:$G$460, 0), 9),"Link "), "Not Found"))</f>
        <v>0</v>
      </c>
      <c r="R27" s="592">
        <f>IF('Input - LOEList (Admin)'!J169="N",,IFERROR(HYPERLINK("#'LOE Hierarchy'!" &amp; ADDRESS(MATCH($H27,'LOE Hierarchy'!$I$1:$I$460, 0), 9),"Link "), "Not Found"))</f>
        <v>0</v>
      </c>
      <c r="S27" s="576"/>
      <c r="T27" s="578"/>
      <c r="U27" s="576"/>
      <c r="V27" s="556"/>
      <c r="W27" s="681"/>
      <c r="X27" s="432"/>
      <c r="Y27" s="682"/>
      <c r="Z27" s="682"/>
      <c r="AA27" s="682"/>
      <c r="AB27" s="682"/>
      <c r="AC27" s="682"/>
      <c r="AD27" s="579">
        <f t="shared" si="23"/>
        <v>0</v>
      </c>
      <c r="AE27" s="579">
        <f t="shared" si="24"/>
        <v>0</v>
      </c>
      <c r="AF27" s="579">
        <f t="shared" si="25"/>
        <v>0</v>
      </c>
      <c r="AG27" s="579">
        <f t="shared" si="26"/>
        <v>0</v>
      </c>
      <c r="AH27" s="562">
        <f t="shared" si="27"/>
        <v>1</v>
      </c>
      <c r="AI27" s="579" t="b">
        <f t="shared" si="28"/>
        <v>0</v>
      </c>
      <c r="AJ27" s="579" t="b">
        <f t="shared" si="29"/>
        <v>0</v>
      </c>
      <c r="AK27" s="579" t="b">
        <f>IF($J27="Keep",IF(ISBLANK(#REF!),1,0))</f>
        <v>0</v>
      </c>
      <c r="AL27" s="579" t="b">
        <f>IF($J27="Changed to Keep",IF(ISBLANK(#REF!),1,0))</f>
        <v>0</v>
      </c>
      <c r="AM27" s="579" t="b">
        <f t="shared" si="30"/>
        <v>0</v>
      </c>
      <c r="AN27" s="579" t="b">
        <f t="shared" si="31"/>
        <v>0</v>
      </c>
      <c r="AO27" s="683"/>
      <c r="AP27" s="562" t="e">
        <f t="shared" ref="AP27:AP28" si="33">AP26+1</f>
        <v>#REF!</v>
      </c>
      <c r="AQ27" s="562"/>
      <c r="AR27" s="562" t="str" cm="1">
        <f t="array" ref="AR27">_xlfn.TEXTJOIN(""&amp;CHAR(10),TRUE,IF(ISNUMBER(SEARCH(AQ27,S:S)),C:C,""))</f>
        <v>Index</v>
      </c>
      <c r="AS27" s="562" t="str" cm="1">
        <f t="array" aca="1" ref="AS27" ca="1">_xlfn.TEXTJOIN(""&amp;CHAR(10),TRUE,IF(ISNUMBER(SEARCH(AQ27,S:S)),H:H,""))</f>
        <v>Line of Enquiry (Level 2)</v>
      </c>
      <c r="AT27" s="563"/>
      <c r="AU27" s="563"/>
      <c r="AV27" s="563"/>
      <c r="AW27" s="585" t="str">
        <f>IF('C-Filters (Admin)'!$I167 ="Yes", "Keep", "Remove")</f>
        <v>Remove</v>
      </c>
      <c r="AX27" s="585" t="str" cm="1">
        <f t="array" ref="AX27">_xlfn.TEXTJOIN(", ",TRUE,IF(ISERROR(_xlfn._xlws.FILTER('C-Filters (Admin)'!$F$10:$G$10,'C-Filters (Admin)'!$F167:$G167="No")),"",_xlfn._xlws.FILTER('C-Filters (Admin)'!$F$10:$G$10,'C-Filters (Admin)'!$F167:$G167="No")))</f>
        <v>Programme Type</v>
      </c>
      <c r="AY27" s="585" t="str">
        <f>'C-RCA (Admin)'!$AT167</f>
        <v>No band selected</v>
      </c>
      <c r="AZ27" s="584"/>
      <c r="BA27" s="667"/>
      <c r="BB27" s="669"/>
    </row>
    <row r="28" spans="1:54" ht="56.15" hidden="1" customHeight="1" x14ac:dyDescent="0.35">
      <c r="A28" s="479">
        <f t="shared" si="19"/>
        <v>1</v>
      </c>
      <c r="B28" s="557"/>
      <c r="C28" s="586" t="e">
        <f t="shared" si="32"/>
        <v>#REF!</v>
      </c>
      <c r="D28" s="587" t="str">
        <f>'Input - LOEList (Admin)'!E170</f>
        <v>Management</v>
      </c>
      <c r="E28" s="587" t="str">
        <f>'Input - LOEList (Admin)'!F170</f>
        <v>Core - Finance</v>
      </c>
      <c r="F28" s="587" t="str">
        <f>'Input - LOEList (Admin)'!G170</f>
        <v>Project  Management</v>
      </c>
      <c r="G28" s="593" t="str">
        <f>'Input - LOEList (Admin)'!D170</f>
        <v>Is there evidence for suitable Approvals management?</v>
      </c>
      <c r="H28" s="587" t="str">
        <f>'Input - LOEList (Admin)'!H170</f>
        <v>Is there evidence of a suitably mature communication requirement and plan for meeting these requirements? E.g. staff and trade union engagement, cross government co-ordination, ministerial announcements, etc.</v>
      </c>
      <c r="I28" s="560"/>
      <c r="J28" s="588" t="str">
        <f t="shared" si="20"/>
        <v>Remove</v>
      </c>
      <c r="K28" s="589" t="str">
        <f t="shared" si="21"/>
        <v>Programme Type</v>
      </c>
      <c r="L28" s="578"/>
      <c r="M28" s="588" t="str">
        <f t="shared" si="22"/>
        <v>No band selected</v>
      </c>
      <c r="N28" s="590"/>
      <c r="O28" s="466"/>
      <c r="P28" s="591" t="str">
        <f>'Input - LOEList (Admin)'!L170</f>
        <v>Project Management Plan (PMP)
Business Case - Presentation &amp; Handling Narrative</v>
      </c>
      <c r="Q28" s="592">
        <f>IF('Input - LOEList (Admin)'!I170="N",,IFERROR(HYPERLINK("#'LOE Hierarchy'!" &amp; ADDRESS(MATCH($C28,'LOE Hierarchy'!$G$1:$G$460, 0), 9),"Link "), "Not Found"))</f>
        <v>0</v>
      </c>
      <c r="R28" s="592">
        <f>IF('Input - LOEList (Admin)'!J170="N",,IFERROR(HYPERLINK("#'LOE Hierarchy'!" &amp; ADDRESS(MATCH($H28,'LOE Hierarchy'!$I$1:$I$460, 0), 9),"Link "), "Not Found"))</f>
        <v>0</v>
      </c>
      <c r="S28" s="576"/>
      <c r="T28" s="578"/>
      <c r="U28" s="576"/>
      <c r="V28" s="556"/>
      <c r="W28" s="681"/>
      <c r="X28" s="432"/>
      <c r="Y28" s="682"/>
      <c r="Z28" s="682"/>
      <c r="AA28" s="682"/>
      <c r="AB28" s="682"/>
      <c r="AC28" s="682"/>
      <c r="AD28" s="579">
        <f t="shared" si="23"/>
        <v>0</v>
      </c>
      <c r="AE28" s="579">
        <f t="shared" si="24"/>
        <v>0</v>
      </c>
      <c r="AF28" s="579">
        <f t="shared" si="25"/>
        <v>0</v>
      </c>
      <c r="AG28" s="579">
        <f t="shared" si="26"/>
        <v>0</v>
      </c>
      <c r="AH28" s="562">
        <f t="shared" si="27"/>
        <v>1</v>
      </c>
      <c r="AI28" s="579" t="b">
        <f t="shared" si="28"/>
        <v>0</v>
      </c>
      <c r="AJ28" s="579" t="b">
        <f t="shared" si="29"/>
        <v>0</v>
      </c>
      <c r="AK28" s="579" t="b">
        <f>IF($J28="Keep",IF(ISBLANK(#REF!),1,0))</f>
        <v>0</v>
      </c>
      <c r="AL28" s="579" t="b">
        <f>IF($J28="Changed to Keep",IF(ISBLANK(#REF!),1,0))</f>
        <v>0</v>
      </c>
      <c r="AM28" s="579" t="b">
        <f t="shared" si="30"/>
        <v>0</v>
      </c>
      <c r="AN28" s="579" t="b">
        <f t="shared" si="31"/>
        <v>0</v>
      </c>
      <c r="AO28" s="683"/>
      <c r="AP28" s="562" t="e">
        <f t="shared" si="33"/>
        <v>#REF!</v>
      </c>
      <c r="AQ28" s="562"/>
      <c r="AR28" s="562" t="str" cm="1">
        <f t="array" ref="AR28">_xlfn.TEXTJOIN(""&amp;CHAR(10),TRUE,IF(ISNUMBER(SEARCH(AQ28,S:S)),C:C,""))</f>
        <v>Index</v>
      </c>
      <c r="AS28" s="562" t="str" cm="1">
        <f t="array" aca="1" ref="AS28" ca="1">_xlfn.TEXTJOIN(""&amp;CHAR(10),TRUE,IF(ISNUMBER(SEARCH(AQ28,S:S)),H:H,""))</f>
        <v>Line of Enquiry (Level 2)</v>
      </c>
      <c r="AT28" s="563"/>
      <c r="AU28" s="563"/>
      <c r="AV28" s="563"/>
      <c r="AW28" s="585" t="str">
        <f>IF('C-Filters (Admin)'!$I168 ="Yes", "Keep", "Remove")</f>
        <v>Remove</v>
      </c>
      <c r="AX28" s="585" t="str" cm="1">
        <f t="array" ref="AX28">_xlfn.TEXTJOIN(", ",TRUE,IF(ISERROR(_xlfn._xlws.FILTER('C-Filters (Admin)'!$F$10:$G$10,'C-Filters (Admin)'!$F168:$G168="No")),"",_xlfn._xlws.FILTER('C-Filters (Admin)'!$F$10:$G$10,'C-Filters (Admin)'!$F168:$G168="No")))</f>
        <v>Programme Type</v>
      </c>
      <c r="AY28" s="585" t="str">
        <f>'C-RCA (Admin)'!$AT168</f>
        <v>No band selected</v>
      </c>
      <c r="AZ28" s="584"/>
      <c r="BA28" s="667"/>
      <c r="BB28" s="669"/>
    </row>
    <row r="29" spans="1:54" ht="17.149999999999999" customHeight="1" x14ac:dyDescent="0.35">
      <c r="A29" s="594"/>
      <c r="B29" s="594"/>
      <c r="C29" s="594"/>
      <c r="D29" s="594"/>
      <c r="E29" s="594"/>
      <c r="F29" s="594"/>
      <c r="G29" s="594"/>
      <c r="H29" s="594"/>
      <c r="I29" s="594"/>
      <c r="J29" s="594"/>
      <c r="K29" s="594"/>
      <c r="L29" s="594"/>
      <c r="M29" s="594"/>
      <c r="N29" s="594"/>
      <c r="O29" s="671"/>
      <c r="P29" s="684"/>
      <c r="Q29" s="684"/>
      <c r="R29" s="684"/>
      <c r="S29" s="684"/>
      <c r="T29" s="684"/>
      <c r="U29" s="684"/>
      <c r="V29" s="684"/>
      <c r="W29" s="685"/>
      <c r="X29" s="432"/>
      <c r="Y29" s="682"/>
      <c r="Z29" s="682"/>
      <c r="AA29" s="682"/>
      <c r="AB29" s="682"/>
      <c r="AC29" s="682"/>
      <c r="AD29" s="682"/>
      <c r="AE29" s="682"/>
      <c r="AF29" s="682"/>
      <c r="AG29" s="682"/>
      <c r="AH29" s="682"/>
      <c r="AI29" s="682"/>
      <c r="AJ29" s="682"/>
      <c r="AK29" s="682"/>
      <c r="AL29" s="682"/>
      <c r="AM29" s="682"/>
      <c r="AN29" s="682"/>
      <c r="AO29" s="686"/>
      <c r="AP29" s="686"/>
      <c r="AQ29" s="687"/>
      <c r="AR29" s="687"/>
      <c r="AS29" s="687"/>
      <c r="AT29" s="563"/>
      <c r="AU29" s="563"/>
      <c r="AV29" s="563"/>
      <c r="AW29" s="563"/>
      <c r="AX29" s="563"/>
      <c r="AY29" s="563"/>
      <c r="AZ29" s="584"/>
      <c r="BA29" s="684"/>
      <c r="BB29" s="684"/>
    </row>
    <row r="30" spans="1:54" ht="14.15" customHeight="1" x14ac:dyDescent="0.35">
      <c r="A30" s="120"/>
      <c r="B30" s="31"/>
      <c r="C30" s="291"/>
      <c r="D30" s="128"/>
      <c r="E30" s="129"/>
      <c r="F30" s="129"/>
      <c r="G30" s="129"/>
      <c r="H30" s="25"/>
      <c r="I30" s="31"/>
      <c r="J30" s="274"/>
      <c r="K30" s="274"/>
      <c r="L30" s="274"/>
      <c r="M30" s="130"/>
      <c r="N30" s="274"/>
      <c r="O30" s="274"/>
      <c r="P30" s="688"/>
      <c r="Q30" s="688"/>
      <c r="R30" s="688"/>
      <c r="S30" s="689"/>
      <c r="T30" s="689"/>
      <c r="U30" s="690"/>
      <c r="V30" s="450"/>
      <c r="W30" s="450"/>
      <c r="X30" s="432"/>
      <c r="Y30" s="682"/>
      <c r="Z30" s="682"/>
      <c r="AA30" s="682"/>
      <c r="AB30" s="682"/>
      <c r="AC30" s="682"/>
      <c r="AD30" s="682"/>
      <c r="AE30" s="682"/>
      <c r="AF30" s="682"/>
      <c r="AG30" s="682"/>
      <c r="AH30" s="682"/>
      <c r="AI30" s="682"/>
      <c r="AJ30" s="682"/>
      <c r="AK30" s="682"/>
      <c r="AL30" s="682"/>
      <c r="AM30" s="682"/>
      <c r="AN30" s="682"/>
      <c r="AO30" s="683"/>
      <c r="AP30" s="683"/>
      <c r="AQ30" s="682"/>
      <c r="AR30" s="682"/>
      <c r="AS30" s="682"/>
      <c r="AT30" s="563"/>
      <c r="AU30" s="563"/>
      <c r="AV30" s="563"/>
      <c r="AW30" s="563"/>
      <c r="AX30" s="563"/>
      <c r="AY30" s="563"/>
      <c r="AZ30" s="584"/>
      <c r="BA30" s="667"/>
      <c r="BB30" s="688"/>
    </row>
    <row r="31" spans="1:54" ht="20.149999999999999" customHeight="1" x14ac:dyDescent="0.35">
      <c r="A31" s="292"/>
      <c r="B31" s="293" t="s">
        <v>21</v>
      </c>
      <c r="C31" s="294"/>
      <c r="D31" s="292"/>
      <c r="E31" s="295"/>
      <c r="F31" s="295"/>
      <c r="G31" s="295"/>
      <c r="H31" s="295"/>
      <c r="I31" s="295"/>
      <c r="J31" s="295"/>
      <c r="K31" s="295"/>
      <c r="L31" s="295"/>
      <c r="M31" s="295"/>
      <c r="N31" s="295"/>
      <c r="O31" s="295"/>
      <c r="P31" s="684"/>
      <c r="Q31" s="691"/>
      <c r="R31" s="691"/>
      <c r="S31" s="691"/>
      <c r="T31" s="691"/>
      <c r="U31" s="691"/>
      <c r="V31" s="691"/>
      <c r="W31" s="692"/>
      <c r="X31" s="432"/>
      <c r="Y31" s="682"/>
      <c r="Z31" s="682"/>
      <c r="AA31" s="682"/>
      <c r="AB31" s="682"/>
      <c r="AC31" s="682"/>
      <c r="AD31" s="682"/>
      <c r="AE31" s="693"/>
      <c r="AF31" s="693"/>
      <c r="AG31" s="693"/>
      <c r="AH31" s="693"/>
      <c r="AI31" s="693"/>
      <c r="AJ31" s="693"/>
      <c r="AK31" s="693"/>
      <c r="AL31" s="693"/>
      <c r="AM31" s="693"/>
      <c r="AN31" s="693"/>
      <c r="AO31" s="693"/>
      <c r="AP31" s="693"/>
      <c r="AQ31" s="694"/>
      <c r="AR31" s="694"/>
      <c r="AS31" s="694"/>
      <c r="AT31" s="563"/>
      <c r="AU31" s="563"/>
      <c r="AV31" s="563"/>
      <c r="AW31" s="563"/>
      <c r="AX31" s="563"/>
      <c r="AY31" s="563"/>
      <c r="AZ31" s="584"/>
      <c r="BA31" s="684"/>
      <c r="BB31" s="684"/>
    </row>
    <row r="32" spans="1:54" ht="22.4" customHeight="1" x14ac:dyDescent="0.35">
      <c r="A32" s="719">
        <f>'1.1 Pg Details'!$D$39</f>
        <v>0</v>
      </c>
      <c r="B32" s="719"/>
      <c r="C32" s="719"/>
      <c r="D32" s="719"/>
      <c r="E32" s="719"/>
      <c r="F32" s="719"/>
      <c r="G32" s="719"/>
      <c r="H32" s="719"/>
      <c r="I32" s="719"/>
      <c r="J32" s="719"/>
      <c r="K32" s="719"/>
      <c r="L32" s="719"/>
      <c r="M32" s="719"/>
      <c r="N32" s="719"/>
      <c r="O32" s="719"/>
      <c r="P32" s="719"/>
      <c r="Q32" s="719"/>
      <c r="R32" s="719"/>
      <c r="S32" s="719"/>
      <c r="T32" s="719"/>
      <c r="U32" s="719"/>
      <c r="V32" s="719"/>
      <c r="W32" s="31"/>
      <c r="X32" s="6"/>
      <c r="Y32" s="397"/>
      <c r="Z32" s="397"/>
      <c r="AA32" s="397"/>
      <c r="AB32" s="397"/>
      <c r="AC32" s="397"/>
      <c r="AD32" s="397"/>
      <c r="AE32" s="396"/>
      <c r="AF32" s="396"/>
      <c r="AG32" s="396"/>
      <c r="AH32" s="396"/>
      <c r="AI32" s="396"/>
      <c r="AJ32" s="396"/>
      <c r="AK32" s="396"/>
      <c r="AL32" s="396"/>
      <c r="AM32" s="396"/>
      <c r="AN32" s="396"/>
      <c r="AO32" s="396"/>
      <c r="AP32" s="396"/>
      <c r="AQ32" s="397"/>
      <c r="AR32" s="397"/>
      <c r="AS32" s="397"/>
      <c r="BB32" s="695"/>
    </row>
    <row r="33" spans="8:54" ht="56.15" customHeight="1" x14ac:dyDescent="0.35">
      <c r="J33" s="308"/>
      <c r="M33" s="308"/>
      <c r="BB33" s="695"/>
    </row>
    <row r="34" spans="8:54" ht="56.15" customHeight="1" x14ac:dyDescent="0.35">
      <c r="BB34" s="695"/>
    </row>
    <row r="35" spans="8:54" ht="20.149999999999999" customHeight="1" x14ac:dyDescent="0.35">
      <c r="AU35" s="409"/>
      <c r="AW35" s="409"/>
      <c r="BB35" s="695"/>
    </row>
    <row r="36" spans="8:54" ht="20.149999999999999" customHeight="1" x14ac:dyDescent="0.35">
      <c r="AU36" s="409"/>
      <c r="AW36" s="409"/>
      <c r="BB36" s="695"/>
    </row>
    <row r="37" spans="8:54" ht="20.149999999999999" customHeight="1" x14ac:dyDescent="0.35">
      <c r="AU37" s="409"/>
      <c r="AW37" s="409"/>
      <c r="BB37" s="695"/>
    </row>
    <row r="38" spans="8:54" ht="20.149999999999999" customHeight="1" x14ac:dyDescent="0.35">
      <c r="AU38" s="409"/>
      <c r="AW38" s="409"/>
      <c r="BB38" s="695"/>
    </row>
    <row r="39" spans="8:54" ht="20.149999999999999" customHeight="1" x14ac:dyDescent="0.35">
      <c r="AU39" s="409"/>
      <c r="AW39" s="409"/>
      <c r="BB39" s="695"/>
    </row>
    <row r="40" spans="8:54" ht="20.149999999999999" customHeight="1" x14ac:dyDescent="0.35">
      <c r="H40" s="349"/>
      <c r="AU40" s="410"/>
      <c r="AW40" s="410"/>
      <c r="BB40" s="695"/>
    </row>
    <row r="41" spans="8:54" ht="20.149999999999999" customHeight="1" x14ac:dyDescent="0.35">
      <c r="AU41" s="409"/>
      <c r="BB41" s="695"/>
    </row>
    <row r="42" spans="8:54" ht="20.149999999999999" customHeight="1" x14ac:dyDescent="0.35">
      <c r="BB42" s="695"/>
    </row>
    <row r="43" spans="8:54" ht="20.149999999999999" customHeight="1" x14ac:dyDescent="0.35">
      <c r="BB43" s="695"/>
    </row>
    <row r="44" spans="8:54" ht="20.149999999999999" customHeight="1" x14ac:dyDescent="0.35">
      <c r="BB44" s="695"/>
    </row>
    <row r="45" spans="8:54" ht="20.149999999999999" customHeight="1" x14ac:dyDescent="0.35">
      <c r="BB45" s="695"/>
    </row>
    <row r="46" spans="8:54" ht="20.149999999999999" customHeight="1" x14ac:dyDescent="0.35">
      <c r="BB46" s="695"/>
    </row>
    <row r="47" spans="8:54" ht="20.149999999999999" customHeight="1" x14ac:dyDescent="0.35">
      <c r="BB47" s="695"/>
    </row>
    <row r="48" spans="8:54" ht="20.149999999999999" customHeight="1" x14ac:dyDescent="0.35">
      <c r="BB48" s="695"/>
    </row>
    <row r="49" spans="54:54" ht="20.149999999999999" customHeight="1" x14ac:dyDescent="0.35">
      <c r="BB49" s="695"/>
    </row>
    <row r="50" spans="54:54" ht="20.149999999999999" customHeight="1" x14ac:dyDescent="0.35">
      <c r="BB50" s="695"/>
    </row>
    <row r="51" spans="54:54" ht="20.149999999999999" customHeight="1" x14ac:dyDescent="0.35">
      <c r="BB51" s="695"/>
    </row>
    <row r="52" spans="54:54" ht="20.149999999999999" customHeight="1" x14ac:dyDescent="0.35">
      <c r="BB52" s="695"/>
    </row>
    <row r="53" spans="54:54" ht="20.149999999999999" customHeight="1" x14ac:dyDescent="0.35">
      <c r="BB53" s="695"/>
    </row>
    <row r="54" spans="54:54" ht="20.149999999999999" customHeight="1" x14ac:dyDescent="0.35">
      <c r="BB54" s="695"/>
    </row>
    <row r="55" spans="54:54" ht="20.149999999999999" customHeight="1" x14ac:dyDescent="0.35">
      <c r="BB55" s="695"/>
    </row>
    <row r="56" spans="54:54" ht="20.149999999999999" customHeight="1" x14ac:dyDescent="0.35">
      <c r="BB56" s="695"/>
    </row>
    <row r="57" spans="54:54" ht="20.149999999999999" customHeight="1" x14ac:dyDescent="0.35">
      <c r="BB57" s="695"/>
    </row>
    <row r="58" spans="54:54" ht="20.149999999999999" customHeight="1" x14ac:dyDescent="0.35">
      <c r="BB58" s="695"/>
    </row>
    <row r="59" spans="54:54" ht="20.149999999999999" customHeight="1" x14ac:dyDescent="0.35">
      <c r="BB59" s="695"/>
    </row>
    <row r="60" spans="54:54" ht="20.149999999999999" customHeight="1" x14ac:dyDescent="0.35">
      <c r="BB60" s="695"/>
    </row>
    <row r="61" spans="54:54" ht="20.149999999999999" customHeight="1" x14ac:dyDescent="0.35">
      <c r="BB61" s="695"/>
    </row>
    <row r="62" spans="54:54" ht="20.149999999999999" customHeight="1" x14ac:dyDescent="0.35">
      <c r="BB62" s="695"/>
    </row>
    <row r="63" spans="54:54" ht="20.149999999999999" customHeight="1" x14ac:dyDescent="0.35">
      <c r="BB63" s="695"/>
    </row>
    <row r="64" spans="54:54" ht="20.149999999999999" customHeight="1" x14ac:dyDescent="0.35">
      <c r="BB64" s="695"/>
    </row>
    <row r="65" spans="54:54" ht="20.149999999999999" customHeight="1" x14ac:dyDescent="0.35">
      <c r="BB65" s="695"/>
    </row>
    <row r="66" spans="54:54" ht="20.149999999999999" customHeight="1" x14ac:dyDescent="0.35">
      <c r="BB66" s="695"/>
    </row>
    <row r="67" spans="54:54" ht="20.149999999999999" customHeight="1" x14ac:dyDescent="0.35">
      <c r="BB67" s="695"/>
    </row>
    <row r="68" spans="54:54" ht="20.149999999999999" customHeight="1" x14ac:dyDescent="0.35">
      <c r="BB68" s="695"/>
    </row>
    <row r="69" spans="54:54" ht="20.149999999999999" customHeight="1" x14ac:dyDescent="0.35">
      <c r="BB69" s="695"/>
    </row>
    <row r="70" spans="54:54" ht="20.149999999999999" customHeight="1" x14ac:dyDescent="0.35">
      <c r="BB70" s="695"/>
    </row>
    <row r="71" spans="54:54" ht="20.149999999999999" customHeight="1" x14ac:dyDescent="0.35">
      <c r="BB71" s="695"/>
    </row>
    <row r="72" spans="54:54" ht="20.149999999999999" customHeight="1" x14ac:dyDescent="0.35">
      <c r="BB72" s="695"/>
    </row>
    <row r="73" spans="54:54" ht="20.149999999999999" customHeight="1" x14ac:dyDescent="0.35">
      <c r="BB73" s="695"/>
    </row>
    <row r="74" spans="54:54" ht="20.149999999999999" customHeight="1" x14ac:dyDescent="0.35">
      <c r="BB74" s="695"/>
    </row>
    <row r="75" spans="54:54" ht="20.149999999999999" customHeight="1" x14ac:dyDescent="0.35">
      <c r="BB75" s="695"/>
    </row>
    <row r="76" spans="54:54" ht="20.149999999999999" customHeight="1" x14ac:dyDescent="0.35">
      <c r="BB76" s="695"/>
    </row>
    <row r="77" spans="54:54" ht="20.149999999999999" customHeight="1" x14ac:dyDescent="0.35">
      <c r="BB77" s="695"/>
    </row>
    <row r="78" spans="54:54" ht="20.149999999999999" customHeight="1" x14ac:dyDescent="0.35">
      <c r="BB78" s="695"/>
    </row>
    <row r="79" spans="54:54" ht="20.149999999999999" customHeight="1" x14ac:dyDescent="0.35">
      <c r="BB79" s="695"/>
    </row>
    <row r="80" spans="54:54" ht="20.149999999999999" customHeight="1" x14ac:dyDescent="0.35">
      <c r="BB80" s="695"/>
    </row>
    <row r="81" spans="54:54" ht="20.149999999999999" customHeight="1" x14ac:dyDescent="0.35">
      <c r="BB81" s="695"/>
    </row>
    <row r="82" spans="54:54" ht="20.149999999999999" customHeight="1" x14ac:dyDescent="0.35">
      <c r="BB82" s="695"/>
    </row>
    <row r="83" spans="54:54" ht="20.149999999999999" customHeight="1" x14ac:dyDescent="0.35">
      <c r="BB83" s="695"/>
    </row>
    <row r="84" spans="54:54" ht="20.149999999999999" customHeight="1" x14ac:dyDescent="0.35">
      <c r="BB84" s="695"/>
    </row>
    <row r="85" spans="54:54" ht="20.149999999999999" customHeight="1" x14ac:dyDescent="0.35">
      <c r="BB85" s="695"/>
    </row>
    <row r="86" spans="54:54" ht="20.149999999999999" customHeight="1" x14ac:dyDescent="0.35">
      <c r="BB86" s="695"/>
    </row>
    <row r="87" spans="54:54" ht="20.149999999999999" customHeight="1" x14ac:dyDescent="0.35">
      <c r="BB87" s="695"/>
    </row>
    <row r="88" spans="54:54" ht="20.149999999999999" customHeight="1" x14ac:dyDescent="0.35">
      <c r="BB88" s="695"/>
    </row>
    <row r="89" spans="54:54" ht="20.149999999999999" customHeight="1" x14ac:dyDescent="0.35">
      <c r="BB89" s="695"/>
    </row>
    <row r="90" spans="54:54" ht="20.149999999999999" customHeight="1" x14ac:dyDescent="0.35">
      <c r="BB90" s="695"/>
    </row>
    <row r="91" spans="54:54" ht="20.149999999999999" customHeight="1" x14ac:dyDescent="0.35">
      <c r="BB91" s="695"/>
    </row>
    <row r="92" spans="54:54" ht="20.149999999999999" customHeight="1" x14ac:dyDescent="0.35">
      <c r="BB92" s="695"/>
    </row>
    <row r="93" spans="54:54" ht="20.149999999999999" customHeight="1" x14ac:dyDescent="0.35">
      <c r="BB93" s="695"/>
    </row>
    <row r="94" spans="54:54" ht="20.149999999999999" customHeight="1" x14ac:dyDescent="0.35">
      <c r="BB94" s="695"/>
    </row>
    <row r="95" spans="54:54" ht="20.149999999999999" customHeight="1" x14ac:dyDescent="0.35">
      <c r="BB95" s="695"/>
    </row>
    <row r="96" spans="54:54" ht="20.149999999999999" customHeight="1" x14ac:dyDescent="0.35">
      <c r="BB96" s="695"/>
    </row>
    <row r="97" spans="54:54" ht="20.149999999999999" customHeight="1" x14ac:dyDescent="0.35">
      <c r="BB97" s="695"/>
    </row>
    <row r="98" spans="54:54" ht="20.149999999999999" customHeight="1" x14ac:dyDescent="0.35">
      <c r="BB98" s="695"/>
    </row>
    <row r="99" spans="54:54" ht="20.149999999999999" customHeight="1" x14ac:dyDescent="0.35">
      <c r="BB99" s="695"/>
    </row>
    <row r="100" spans="54:54" ht="20.149999999999999" customHeight="1" x14ac:dyDescent="0.35">
      <c r="BB100" s="695"/>
    </row>
    <row r="101" spans="54:54" ht="20.149999999999999" customHeight="1" x14ac:dyDescent="0.35">
      <c r="BB101" s="695"/>
    </row>
    <row r="102" spans="54:54" ht="20.149999999999999" customHeight="1" x14ac:dyDescent="0.35">
      <c r="BB102" s="695"/>
    </row>
    <row r="103" spans="54:54" ht="20.149999999999999" customHeight="1" x14ac:dyDescent="0.35">
      <c r="BB103" s="695"/>
    </row>
    <row r="104" spans="54:54" ht="20.149999999999999" customHeight="1" x14ac:dyDescent="0.35">
      <c r="BB104" s="695"/>
    </row>
    <row r="105" spans="54:54" ht="20.149999999999999" customHeight="1" x14ac:dyDescent="0.35">
      <c r="BB105" s="695"/>
    </row>
    <row r="106" spans="54:54" ht="20.149999999999999" customHeight="1" x14ac:dyDescent="0.35">
      <c r="BB106" s="695"/>
    </row>
    <row r="107" spans="54:54" ht="20.149999999999999" customHeight="1" x14ac:dyDescent="0.35">
      <c r="BB107" s="695"/>
    </row>
    <row r="108" spans="54:54" ht="20.149999999999999" customHeight="1" x14ac:dyDescent="0.35">
      <c r="BB108" s="695"/>
    </row>
    <row r="109" spans="54:54" ht="20.149999999999999" customHeight="1" x14ac:dyDescent="0.35">
      <c r="BB109" s="695"/>
    </row>
    <row r="110" spans="54:54" ht="20.149999999999999" customHeight="1" x14ac:dyDescent="0.35">
      <c r="BB110" s="695"/>
    </row>
    <row r="111" spans="54:54" ht="20.149999999999999" customHeight="1" x14ac:dyDescent="0.35">
      <c r="BB111" s="695"/>
    </row>
    <row r="112" spans="54:54" ht="20.149999999999999" customHeight="1" x14ac:dyDescent="0.35">
      <c r="BB112" s="695"/>
    </row>
    <row r="113" spans="54:54" ht="20.149999999999999" customHeight="1" x14ac:dyDescent="0.35">
      <c r="BB113" s="695"/>
    </row>
    <row r="114" spans="54:54" ht="20.149999999999999" customHeight="1" x14ac:dyDescent="0.35">
      <c r="BB114" s="695"/>
    </row>
    <row r="115" spans="54:54" ht="20.149999999999999" customHeight="1" x14ac:dyDescent="0.35">
      <c r="BB115" s="695"/>
    </row>
    <row r="116" spans="54:54" ht="20.149999999999999" customHeight="1" x14ac:dyDescent="0.35">
      <c r="BB116" s="695"/>
    </row>
    <row r="117" spans="54:54" ht="20.149999999999999" customHeight="1" x14ac:dyDescent="0.35">
      <c r="BB117" s="695"/>
    </row>
    <row r="118" spans="54:54" ht="20.149999999999999" customHeight="1" x14ac:dyDescent="0.35">
      <c r="BB118" s="695"/>
    </row>
    <row r="119" spans="54:54" ht="20.149999999999999" customHeight="1" x14ac:dyDescent="0.35">
      <c r="BB119" s="695"/>
    </row>
    <row r="120" spans="54:54" ht="20.149999999999999" customHeight="1" x14ac:dyDescent="0.35">
      <c r="BB120" s="695"/>
    </row>
    <row r="121" spans="54:54" ht="20.149999999999999" customHeight="1" x14ac:dyDescent="0.35">
      <c r="BB121" s="695"/>
    </row>
    <row r="122" spans="54:54" ht="20.149999999999999" customHeight="1" x14ac:dyDescent="0.35">
      <c r="BB122" s="695"/>
    </row>
    <row r="123" spans="54:54" ht="20.149999999999999" customHeight="1" x14ac:dyDescent="0.35">
      <c r="BB123" s="695"/>
    </row>
    <row r="124" spans="54:54" ht="20.149999999999999" customHeight="1" x14ac:dyDescent="0.35">
      <c r="BB124" s="695"/>
    </row>
    <row r="125" spans="54:54" ht="20.149999999999999" customHeight="1" x14ac:dyDescent="0.35">
      <c r="BB125" s="695"/>
    </row>
    <row r="126" spans="54:54" ht="20.149999999999999" customHeight="1" x14ac:dyDescent="0.35">
      <c r="BB126" s="695"/>
    </row>
    <row r="127" spans="54:54" ht="20.149999999999999" customHeight="1" x14ac:dyDescent="0.35">
      <c r="BB127" s="695"/>
    </row>
    <row r="128" spans="54:54" ht="20.149999999999999" customHeight="1" x14ac:dyDescent="0.35">
      <c r="BB128" s="695"/>
    </row>
    <row r="129" spans="54:54" ht="20.149999999999999" customHeight="1" x14ac:dyDescent="0.35">
      <c r="BB129" s="695"/>
    </row>
    <row r="130" spans="54:54" ht="20.149999999999999" customHeight="1" x14ac:dyDescent="0.35">
      <c r="BB130" s="695"/>
    </row>
    <row r="131" spans="54:54" ht="20.149999999999999" customHeight="1" x14ac:dyDescent="0.35">
      <c r="BB131" s="695"/>
    </row>
    <row r="132" spans="54:54" ht="20.149999999999999" customHeight="1" x14ac:dyDescent="0.35">
      <c r="BB132" s="695"/>
    </row>
    <row r="133" spans="54:54" ht="20.149999999999999" customHeight="1" x14ac:dyDescent="0.35">
      <c r="BB133" s="695"/>
    </row>
    <row r="134" spans="54:54" ht="20.149999999999999" customHeight="1" x14ac:dyDescent="0.35">
      <c r="BB134" s="695"/>
    </row>
    <row r="135" spans="54:54" ht="20.149999999999999" customHeight="1" x14ac:dyDescent="0.35">
      <c r="BB135" s="695"/>
    </row>
    <row r="136" spans="54:54" ht="20.149999999999999" customHeight="1" x14ac:dyDescent="0.35">
      <c r="BB136" s="695"/>
    </row>
    <row r="137" spans="54:54" ht="20.149999999999999" customHeight="1" x14ac:dyDescent="0.35">
      <c r="BB137" s="695"/>
    </row>
    <row r="138" spans="54:54" ht="20.149999999999999" customHeight="1" x14ac:dyDescent="0.35">
      <c r="BB138" s="695"/>
    </row>
    <row r="139" spans="54:54" ht="20.149999999999999" customHeight="1" x14ac:dyDescent="0.35">
      <c r="BB139" s="695"/>
    </row>
    <row r="140" spans="54:54" ht="20.149999999999999" customHeight="1" x14ac:dyDescent="0.35">
      <c r="BB140" s="695"/>
    </row>
    <row r="141" spans="54:54" ht="20.149999999999999" customHeight="1" x14ac:dyDescent="0.35">
      <c r="BB141" s="695"/>
    </row>
    <row r="142" spans="54:54" ht="20.149999999999999" customHeight="1" x14ac:dyDescent="0.35">
      <c r="BB142" s="695"/>
    </row>
    <row r="143" spans="54:54" ht="20.149999999999999" customHeight="1" x14ac:dyDescent="0.35">
      <c r="BB143" s="695"/>
    </row>
    <row r="144" spans="54:54" ht="20.149999999999999" customHeight="1" x14ac:dyDescent="0.35">
      <c r="BB144" s="695"/>
    </row>
    <row r="145" spans="54:54" ht="20.149999999999999" customHeight="1" x14ac:dyDescent="0.35">
      <c r="BB145" s="695"/>
    </row>
    <row r="146" spans="54:54" ht="20.149999999999999" customHeight="1" x14ac:dyDescent="0.35">
      <c r="BB146" s="695"/>
    </row>
    <row r="147" spans="54:54" ht="20.149999999999999" customHeight="1" x14ac:dyDescent="0.35">
      <c r="BB147" s="695"/>
    </row>
    <row r="148" spans="54:54" ht="20.149999999999999" customHeight="1" x14ac:dyDescent="0.35">
      <c r="BB148" s="695"/>
    </row>
    <row r="149" spans="54:54" ht="20.149999999999999" customHeight="1" x14ac:dyDescent="0.35">
      <c r="BB149" s="695"/>
    </row>
    <row r="150" spans="54:54" ht="20.149999999999999" customHeight="1" x14ac:dyDescent="0.35">
      <c r="BB150" s="695"/>
    </row>
    <row r="151" spans="54:54" ht="20.149999999999999" customHeight="1" x14ac:dyDescent="0.35">
      <c r="BB151" s="695"/>
    </row>
    <row r="152" spans="54:54" ht="20.149999999999999" customHeight="1" x14ac:dyDescent="0.35">
      <c r="BB152" s="695"/>
    </row>
    <row r="153" spans="54:54" ht="20.149999999999999" customHeight="1" x14ac:dyDescent="0.35">
      <c r="BB153" s="695"/>
    </row>
    <row r="154" spans="54:54" ht="20.149999999999999" customHeight="1" x14ac:dyDescent="0.35">
      <c r="BB154" s="695"/>
    </row>
    <row r="155" spans="54:54" ht="20.149999999999999" customHeight="1" x14ac:dyDescent="0.35">
      <c r="BB155" s="695"/>
    </row>
    <row r="156" spans="54:54" ht="20.149999999999999" customHeight="1" x14ac:dyDescent="0.35">
      <c r="BB156" s="695"/>
    </row>
    <row r="157" spans="54:54" ht="20.149999999999999" customHeight="1" x14ac:dyDescent="0.35">
      <c r="BB157" s="695"/>
    </row>
    <row r="158" spans="54:54" ht="20.149999999999999" customHeight="1" x14ac:dyDescent="0.35">
      <c r="BB158" s="695"/>
    </row>
    <row r="159" spans="54:54" ht="20.149999999999999" customHeight="1" x14ac:dyDescent="0.35">
      <c r="BB159" s="695"/>
    </row>
    <row r="160" spans="54:54" ht="20.149999999999999" customHeight="1" x14ac:dyDescent="0.35">
      <c r="BB160" s="695"/>
    </row>
    <row r="161" spans="54:54" ht="20.149999999999999" customHeight="1" x14ac:dyDescent="0.35">
      <c r="BB161" s="695"/>
    </row>
    <row r="162" spans="54:54" ht="20.149999999999999" customHeight="1" x14ac:dyDescent="0.35">
      <c r="BB162" s="695"/>
    </row>
    <row r="163" spans="54:54" ht="20.149999999999999" customHeight="1" x14ac:dyDescent="0.35">
      <c r="BB163" s="695"/>
    </row>
    <row r="164" spans="54:54" ht="20.149999999999999" customHeight="1" x14ac:dyDescent="0.35">
      <c r="BB164" s="695"/>
    </row>
    <row r="165" spans="54:54" ht="20.149999999999999" customHeight="1" x14ac:dyDescent="0.35">
      <c r="BB165" s="695"/>
    </row>
    <row r="166" spans="54:54" ht="20.149999999999999" customHeight="1" x14ac:dyDescent="0.35">
      <c r="BB166" s="695"/>
    </row>
    <row r="167" spans="54:54" ht="20.149999999999999" customHeight="1" x14ac:dyDescent="0.35">
      <c r="BB167" s="695"/>
    </row>
    <row r="168" spans="54:54" ht="20.149999999999999" customHeight="1" x14ac:dyDescent="0.35">
      <c r="BB168" s="695"/>
    </row>
    <row r="169" spans="54:54" ht="20.149999999999999" customHeight="1" x14ac:dyDescent="0.35">
      <c r="BB169" s="695"/>
    </row>
    <row r="170" spans="54:54" ht="20.149999999999999" customHeight="1" x14ac:dyDescent="0.35">
      <c r="BB170" s="695"/>
    </row>
    <row r="171" spans="54:54" ht="20.149999999999999" customHeight="1" x14ac:dyDescent="0.35">
      <c r="BB171" s="695"/>
    </row>
    <row r="172" spans="54:54" ht="20.149999999999999" customHeight="1" x14ac:dyDescent="0.35">
      <c r="BB172" s="695"/>
    </row>
    <row r="173" spans="54:54" ht="20.149999999999999" customHeight="1" x14ac:dyDescent="0.35">
      <c r="BB173" s="695"/>
    </row>
    <row r="174" spans="54:54" ht="20.149999999999999" customHeight="1" x14ac:dyDescent="0.35">
      <c r="BB174" s="695"/>
    </row>
    <row r="175" spans="54:54" ht="20.149999999999999" customHeight="1" x14ac:dyDescent="0.35">
      <c r="BB175" s="695"/>
    </row>
    <row r="176" spans="54:54" ht="20.149999999999999" customHeight="1" x14ac:dyDescent="0.35">
      <c r="BB176" s="695"/>
    </row>
    <row r="177" spans="54:54" ht="20.149999999999999" customHeight="1" x14ac:dyDescent="0.35">
      <c r="BB177" s="695"/>
    </row>
    <row r="178" spans="54:54" ht="20.149999999999999" customHeight="1" x14ac:dyDescent="0.35">
      <c r="BB178" s="695"/>
    </row>
    <row r="179" spans="54:54" ht="20.149999999999999" customHeight="1" x14ac:dyDescent="0.35">
      <c r="BB179" s="695"/>
    </row>
    <row r="180" spans="54:54" ht="20.149999999999999" customHeight="1" x14ac:dyDescent="0.35">
      <c r="BB180" s="695"/>
    </row>
    <row r="181" spans="54:54" ht="20.149999999999999" customHeight="1" x14ac:dyDescent="0.35">
      <c r="BB181" s="695"/>
    </row>
    <row r="182" spans="54:54" ht="20.149999999999999" customHeight="1" x14ac:dyDescent="0.35">
      <c r="BB182" s="695"/>
    </row>
    <row r="183" spans="54:54" ht="20.149999999999999" customHeight="1" x14ac:dyDescent="0.35">
      <c r="BB183" s="695"/>
    </row>
    <row r="184" spans="54:54" ht="20.149999999999999" customHeight="1" x14ac:dyDescent="0.35">
      <c r="BB184" s="695"/>
    </row>
    <row r="185" spans="54:54" ht="20.149999999999999" customHeight="1" x14ac:dyDescent="0.35">
      <c r="BB185" s="695"/>
    </row>
    <row r="186" spans="54:54" ht="20.149999999999999" customHeight="1" x14ac:dyDescent="0.35">
      <c r="BB186" s="695"/>
    </row>
    <row r="187" spans="54:54" ht="20.149999999999999" customHeight="1" x14ac:dyDescent="0.35">
      <c r="BB187" s="695"/>
    </row>
    <row r="188" spans="54:54" ht="20.149999999999999" customHeight="1" x14ac:dyDescent="0.35">
      <c r="BB188" s="695"/>
    </row>
    <row r="189" spans="54:54" ht="20.149999999999999" customHeight="1" x14ac:dyDescent="0.35">
      <c r="BB189" s="695"/>
    </row>
    <row r="190" spans="54:54" ht="20.149999999999999" customHeight="1" x14ac:dyDescent="0.35">
      <c r="BB190" s="695"/>
    </row>
    <row r="191" spans="54:54" ht="20.149999999999999" customHeight="1" x14ac:dyDescent="0.35">
      <c r="BB191" s="695"/>
    </row>
    <row r="192" spans="54:54" ht="20.149999999999999" customHeight="1" x14ac:dyDescent="0.35">
      <c r="BB192" s="695"/>
    </row>
    <row r="193" spans="54:54" ht="20.149999999999999" customHeight="1" x14ac:dyDescent="0.35">
      <c r="BB193" s="695"/>
    </row>
    <row r="194" spans="54:54" ht="20.149999999999999" customHeight="1" x14ac:dyDescent="0.35">
      <c r="BB194" s="695"/>
    </row>
    <row r="195" spans="54:54" ht="20.149999999999999" customHeight="1" x14ac:dyDescent="0.35">
      <c r="BB195" s="695"/>
    </row>
    <row r="196" spans="54:54" ht="20.149999999999999" customHeight="1" x14ac:dyDescent="0.35">
      <c r="BB196" s="695"/>
    </row>
    <row r="197" spans="54:54" ht="20.149999999999999" customHeight="1" x14ac:dyDescent="0.35">
      <c r="BB197" s="695"/>
    </row>
    <row r="198" spans="54:54" ht="20.149999999999999" customHeight="1" x14ac:dyDescent="0.35">
      <c r="BB198" s="695"/>
    </row>
    <row r="199" spans="54:54" ht="20.149999999999999" customHeight="1" x14ac:dyDescent="0.35">
      <c r="BB199" s="695"/>
    </row>
    <row r="200" spans="54:54" ht="20.149999999999999" customHeight="1" x14ac:dyDescent="0.35">
      <c r="BB200" s="695"/>
    </row>
    <row r="201" spans="54:54" ht="20.149999999999999" customHeight="1" x14ac:dyDescent="0.35">
      <c r="BB201" s="695"/>
    </row>
    <row r="202" spans="54:54" ht="20.149999999999999" customHeight="1" x14ac:dyDescent="0.35">
      <c r="BB202" s="695"/>
    </row>
    <row r="203" spans="54:54" ht="20.149999999999999" customHeight="1" x14ac:dyDescent="0.35">
      <c r="BB203" s="695"/>
    </row>
    <row r="204" spans="54:54" ht="20.149999999999999" customHeight="1" x14ac:dyDescent="0.35">
      <c r="BB204" s="695"/>
    </row>
    <row r="205" spans="54:54" ht="20.149999999999999" customHeight="1" x14ac:dyDescent="0.35">
      <c r="BB205" s="695"/>
    </row>
    <row r="206" spans="54:54" ht="20.149999999999999" customHeight="1" x14ac:dyDescent="0.35">
      <c r="BB206" s="695"/>
    </row>
    <row r="207" spans="54:54" ht="20.149999999999999" customHeight="1" x14ac:dyDescent="0.35">
      <c r="BB207" s="695"/>
    </row>
    <row r="208" spans="54:54" ht="20.149999999999999" customHeight="1" x14ac:dyDescent="0.35">
      <c r="BB208" s="695"/>
    </row>
    <row r="209" spans="54:54" ht="20.149999999999999" customHeight="1" x14ac:dyDescent="0.35">
      <c r="BB209" s="695"/>
    </row>
    <row r="210" spans="54:54" ht="20.149999999999999" customHeight="1" x14ac:dyDescent="0.35">
      <c r="BB210" s="695"/>
    </row>
  </sheetData>
  <sheetProtection formatCells="0" formatColumns="0" formatRows="0" insertHyperlinks="0" autoFilter="0"/>
  <autoFilter ref="C10:U28" xr:uid="{DEEE2886-AC69-450B-99C4-ED8CE8852D76}"/>
  <mergeCells count="12">
    <mergeCell ref="AW9:AY9"/>
    <mergeCell ref="A32:V32"/>
    <mergeCell ref="AP8:AS8"/>
    <mergeCell ref="A1:V1"/>
    <mergeCell ref="Y9:AM9"/>
    <mergeCell ref="AI10:AJ10"/>
    <mergeCell ref="AK10:AL10"/>
    <mergeCell ref="AM10:AN10"/>
    <mergeCell ref="B8:U8"/>
    <mergeCell ref="AU8:AV8"/>
    <mergeCell ref="Y8:AN8"/>
    <mergeCell ref="AW8:AY8"/>
  </mergeCells>
  <conditionalFormatting sqref="A11:A28">
    <cfRule type="cellIs" dxfId="135" priority="301" stopIfTrue="1" operator="equal">
      <formula>0</formula>
    </cfRule>
  </conditionalFormatting>
  <conditionalFormatting sqref="N2:O2">
    <cfRule type="cellIs" dxfId="134" priority="615" operator="equal">
      <formula>1</formula>
    </cfRule>
  </conditionalFormatting>
  <conditionalFormatting sqref="D2">
    <cfRule type="cellIs" dxfId="133" priority="614" operator="equal">
      <formula>1</formula>
    </cfRule>
  </conditionalFormatting>
  <conditionalFormatting sqref="M19:M28">
    <cfRule type="cellIs" dxfId="132" priority="92" operator="notEqual">
      <formula>AY19</formula>
    </cfRule>
  </conditionalFormatting>
  <conditionalFormatting sqref="A4">
    <cfRule type="cellIs" dxfId="131" priority="605" stopIfTrue="1" operator="equal">
      <formula>0</formula>
    </cfRule>
  </conditionalFormatting>
  <conditionalFormatting sqref="A7">
    <cfRule type="cellIs" dxfId="130" priority="604" stopIfTrue="1" operator="equal">
      <formula>0</formula>
    </cfRule>
  </conditionalFormatting>
  <conditionalFormatting sqref="J11:J17">
    <cfRule type="cellIs" dxfId="129" priority="146" operator="notEqual">
      <formula>$AW19</formula>
    </cfRule>
  </conditionalFormatting>
  <conditionalFormatting sqref="D11:H18 U11:U28 S11:S28 K11:K28">
    <cfRule type="notContainsBlanks" dxfId="128" priority="103">
      <formula>LEN(TRIM(D11))&gt;0</formula>
    </cfRule>
  </conditionalFormatting>
  <conditionalFormatting sqref="M11:M18">
    <cfRule type="notContainsBlanks" dxfId="127" priority="2">
      <formula>LEN(TRIM(M11))&gt;0</formula>
    </cfRule>
  </conditionalFormatting>
  <conditionalFormatting sqref="C19:H28 J19:K28 P19:S28 U19:U28 M19:N28">
    <cfRule type="expression" dxfId="126" priority="16">
      <formula>$J19="Remove"</formula>
    </cfRule>
  </conditionalFormatting>
  <conditionalFormatting sqref="K19:K28">
    <cfRule type="expression" dxfId="125" priority="20">
      <formula>$J19=AW19</formula>
    </cfRule>
  </conditionalFormatting>
  <conditionalFormatting sqref="H19:H28">
    <cfRule type="expression" dxfId="124" priority="14">
      <formula>ROW() = $AV$10</formula>
    </cfRule>
  </conditionalFormatting>
  <conditionalFormatting sqref="M11:N18 C11:H18 J11:K18 U11:U28 S11:S28">
    <cfRule type="expression" dxfId="123" priority="88">
      <formula>$J11="Not Req'd"</formula>
    </cfRule>
  </conditionalFormatting>
  <conditionalFormatting sqref="N11:N28">
    <cfRule type="notContainsBlanks" dxfId="122" priority="31">
      <formula>LEN(TRIM(N11))&gt;0</formula>
    </cfRule>
    <cfRule type="expression" dxfId="121" priority="172">
      <formula>$M11="Changed to 3. Independent"</formula>
    </cfRule>
    <cfRule type="expression" dxfId="120" priority="297">
      <formula>$M11="Changed to 2. Pg External Line Mgmt."</formula>
    </cfRule>
    <cfRule type="expression" dxfId="119" priority="300">
      <formula>$M11="Changed to 1. Pg Internal"</formula>
    </cfRule>
  </conditionalFormatting>
  <conditionalFormatting sqref="M11:N18 D11:H18 K11:K28 U11:U28 S11:S28">
    <cfRule type="expression" dxfId="118" priority="171">
      <formula>$J11="Changed to Keep"</formula>
    </cfRule>
  </conditionalFormatting>
  <conditionalFormatting sqref="J19:J28">
    <cfRule type="expression" dxfId="117" priority="13">
      <formula>$J19="Changed to Keep"</formula>
    </cfRule>
  </conditionalFormatting>
  <conditionalFormatting sqref="K19:K28">
    <cfRule type="expression" dxfId="116" priority="170">
      <formula>$J19="Changed to Remove"</formula>
    </cfRule>
  </conditionalFormatting>
  <conditionalFormatting sqref="U11:U28 S11:S28">
    <cfRule type="expression" dxfId="115" priority="8">
      <formula>$M11="Changed to 3. Independent"</formula>
    </cfRule>
    <cfRule type="expression" dxfId="114" priority="9">
      <formula>$M11="Changed to 2. Pg External Line Mgmt."</formula>
    </cfRule>
    <cfRule type="expression" dxfId="113" priority="15">
      <formula>$M11="Changed to 1. Pg Internal"</formula>
    </cfRule>
  </conditionalFormatting>
  <conditionalFormatting sqref="N19:N28">
    <cfRule type="expression" dxfId="112" priority="616">
      <formula>$J19=#REF!</formula>
    </cfRule>
  </conditionalFormatting>
  <conditionalFormatting sqref="C19:H28 M19:N28 P19:S28 U19:U28">
    <cfRule type="expression" dxfId="111" priority="64">
      <formula>$J19="Changed to Remove"</formula>
    </cfRule>
  </conditionalFormatting>
  <conditionalFormatting sqref="S19:S28 U19:U28">
    <cfRule type="expression" dxfId="110" priority="4">
      <formula>$J19="Keep"</formula>
    </cfRule>
  </conditionalFormatting>
  <conditionalFormatting sqref="J18">
    <cfRule type="cellIs" dxfId="0" priority="622" operator="notEqual">
      <formula>#REF!</formula>
    </cfRule>
  </conditionalFormatting>
  <dataValidations xWindow="858" yWindow="770" count="3">
    <dataValidation type="list" allowBlank="1" showInputMessage="1" showErrorMessage="1" sqref="AX12:AX18 L19:L28" xr:uid="{E0A97B99-D3E6-4490-B8C5-26185F7E04B3}">
      <formula1>Lookup_KeepRemove</formula1>
    </dataValidation>
    <dataValidation allowBlank="1" showInputMessage="1" showErrorMessage="1" prompt="Input max 5 artefacts in cell, separated by a semi-colon and no spaces; _x000a_Do not put semicolon after last item in each cell." sqref="S10" xr:uid="{574E2F84-45F1-4AE8-A5DB-ECC7D7C03196}"/>
    <dataValidation allowBlank="1" showInputMessage="1" showErrorMessage="1" prompt="Input max 4 artefacts in cell, separated by a semi-colon (;) and no spaces; _x000a_Do not put semicolon (;) after last item in each cell;_x000a_Do not use ampersand (&amp;) symbol." sqref="S11:S28" xr:uid="{30E9AA32-6919-46E8-8E4D-D8F4FFC2BAF1}"/>
  </dataValidations>
  <pageMargins left="0.7" right="0.7" top="0.75" bottom="0.75" header="0.3" footer="0.3"/>
  <pageSetup paperSize="9" scale="35" fitToHeight="5" orientation="portrait" r:id="rId1"/>
  <headerFooter>
    <oddFooter>&amp;L_x000D_&amp;1#&amp;"Calibri"&amp;8&amp;K000000 Unclassified</oddFooter>
  </headerFooter>
  <ignoredErrors>
    <ignoredError sqref="L18 L17 L12 L13 L14:L16 J22:M25 J26:M28" unlockedFormula="1"/>
  </ignoredErrors>
  <drawing r:id="rId2"/>
  <legacyDrawing r:id="rId3"/>
  <extLst>
    <ext xmlns:x14="http://schemas.microsoft.com/office/spreadsheetml/2009/9/main" uri="{CCE6A557-97BC-4b89-ADB6-D9C93CAAB3DF}">
      <x14:dataValidations xmlns:xm="http://schemas.microsoft.com/office/excel/2006/main" xWindow="858" yWindow="770" count="7">
        <x14:dataValidation type="list" showInputMessage="1" showErrorMessage="1" xr:uid="{9A3014CD-EEB5-4A82-9B3F-78B2325C21A7}">
          <x14:formula1>
            <xm:f>'Input - LOE Hierarchy (Admin)'!$AA$13:$AA$17</xm:f>
          </x14:formula1>
          <xm:sqref>D11:D18</xm:sqref>
        </x14:dataValidation>
        <x14:dataValidation type="list" allowBlank="1" showInputMessage="1" showErrorMessage="1" xr:uid="{986052AC-5D6B-42E0-9FDE-5E6834F3A26E}">
          <x14:formula1>
            <xm:f>'Input - LOE Hierarchy (Admin)'!$AB$13:$AB$20</xm:f>
          </x14:formula1>
          <xm:sqref>E11:E18</xm:sqref>
        </x14:dataValidation>
        <x14:dataValidation type="list" allowBlank="1" showInputMessage="1" showErrorMessage="1" xr:uid="{14A4500B-7C02-428D-A2A9-7CAC2724FBDA}">
          <x14:formula1>
            <xm:f>'Input - LOE Hierarchy (Admin)'!$AC$13:$AC$48</xm:f>
          </x14:formula1>
          <xm:sqref>F11:F18</xm:sqref>
        </x14:dataValidation>
        <x14:dataValidation type="list" allowBlank="1" showInputMessage="1" showErrorMessage="1" xr:uid="{E428A790-A0A5-42E8-8E82-73F67C254A01}">
          <x14:formula1>
            <xm:f>Lookups!$C$38:$C$39</xm:f>
          </x14:formula1>
          <xm:sqref>J1:J10 J19:J1048576</xm:sqref>
        </x14:dataValidation>
        <x14:dataValidation type="list" allowBlank="1" showInputMessage="1" showErrorMessage="1" xr:uid="{5E3996DE-F064-4DB5-8B80-54D346C06CA8}">
          <x14:formula1>
            <xm:f>Lookups!$C$79:$C$81</xm:f>
          </x14:formula1>
          <xm:sqref>M1:M6 M8:M1048576</xm:sqref>
        </x14:dataValidation>
        <x14:dataValidation type="list" allowBlank="1" showInputMessage="1" showErrorMessage="1" xr:uid="{29769862-BDA9-47B2-8659-CF5EF7378C42}">
          <x14:formula1>
            <xm:f>Lookups!$C$39:$C$40</xm:f>
          </x14:formula1>
          <xm:sqref>J11:J18</xm:sqref>
        </x14:dataValidation>
        <x14:dataValidation type="list" allowBlank="1" showInputMessage="1" showErrorMessage="1" xr:uid="{D8E4DA33-357D-48BB-ABCF-B0589657F927}">
          <x14:formula1>
            <xm:f>Lookups!$C$41:$C$42</xm:f>
          </x14:formula1>
          <xm:sqref>AW11:AW18</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6ABE6-5776-456C-B455-67D227C305DE}">
  <sheetPr codeName="Sheet23">
    <tabColor rgb="FFFFE699"/>
    <pageSetUpPr fitToPage="1"/>
  </sheetPr>
  <dimension ref="A1:N199"/>
  <sheetViews>
    <sheetView showGridLines="0" zoomScale="70" zoomScaleNormal="70" workbookViewId="0">
      <pane ySplit="29" topLeftCell="A63" activePane="bottomLeft" state="frozen"/>
      <selection sqref="A1:F1"/>
      <selection pane="bottomLeft" activeCell="F32" sqref="F32"/>
    </sheetView>
  </sheetViews>
  <sheetFormatPr defaultColWidth="9.1796875" defaultRowHeight="29.15" customHeight="1" x14ac:dyDescent="0.35"/>
  <cols>
    <col min="1" max="1" width="1" customWidth="1"/>
    <col min="2" max="2" width="0.54296875" customWidth="1"/>
    <col min="3" max="3" width="5.54296875" customWidth="1"/>
    <col min="4" max="4" width="12.1796875" customWidth="1"/>
    <col min="5" max="5" width="38" customWidth="1"/>
    <col min="6" max="6" width="118.54296875" customWidth="1"/>
    <col min="7" max="7" width="0.81640625" customWidth="1"/>
    <col min="8" max="8" width="20.81640625" customWidth="1"/>
    <col min="9" max="9" width="15.81640625" customWidth="1"/>
    <col min="10" max="10" width="0.81640625" customWidth="1"/>
    <col min="11" max="11" width="31" customWidth="1"/>
    <col min="12" max="12" width="0.81640625" customWidth="1"/>
    <col min="13" max="13" width="22.453125" customWidth="1"/>
    <col min="14" max="14" width="3.81640625" customWidth="1"/>
    <col min="15" max="15" width="9.1796875" customWidth="1"/>
  </cols>
  <sheetData>
    <row r="1" spans="1:14" ht="17.149999999999999" customHeight="1" x14ac:dyDescent="0.35">
      <c r="A1" s="719">
        <f>'1.1 Pg Details'!$D$39</f>
        <v>0</v>
      </c>
      <c r="B1" s="719"/>
      <c r="C1" s="719"/>
      <c r="D1" s="719"/>
      <c r="E1" s="719"/>
      <c r="F1" s="719"/>
      <c r="G1" s="719"/>
      <c r="H1" s="719"/>
      <c r="I1" s="719"/>
      <c r="J1" s="719"/>
      <c r="K1" s="719"/>
      <c r="L1" s="719"/>
      <c r="M1" s="719"/>
      <c r="N1" s="719"/>
    </row>
    <row r="2" spans="1:14" ht="10.4" hidden="1" customHeight="1" x14ac:dyDescent="0.35">
      <c r="A2" s="226"/>
      <c r="B2" s="223"/>
      <c r="C2" s="29"/>
      <c r="D2" s="29"/>
      <c r="E2" s="29"/>
      <c r="F2" s="29"/>
      <c r="G2" s="29"/>
      <c r="H2" s="29"/>
      <c r="I2" s="29"/>
      <c r="J2" s="29"/>
      <c r="K2" s="29"/>
      <c r="L2" s="29"/>
      <c r="M2" s="29"/>
      <c r="N2" s="29"/>
    </row>
    <row r="3" spans="1:14" ht="10.4" hidden="1" customHeight="1" x14ac:dyDescent="0.35">
      <c r="A3" s="29"/>
      <c r="B3" s="29"/>
      <c r="C3" s="14" t="s">
        <v>0</v>
      </c>
      <c r="D3" s="14" t="str">
        <f ca="1">MID(CELL("filename",A2),FIND("]",CELL("filename",A2))+1,255)</f>
        <v>3.1 Sign Off</v>
      </c>
      <c r="E3" s="29"/>
      <c r="F3" s="29"/>
      <c r="G3" s="29"/>
      <c r="H3" s="29"/>
      <c r="I3" s="227"/>
      <c r="J3" s="29"/>
      <c r="K3" s="227"/>
      <c r="L3" s="29"/>
      <c r="M3" s="227"/>
      <c r="N3" s="188"/>
    </row>
    <row r="4" spans="1:14" ht="10.4" hidden="1" customHeight="1" x14ac:dyDescent="0.35">
      <c r="A4" s="47">
        <f>SUM(A22:A27)</f>
        <v>3</v>
      </c>
      <c r="B4" s="29"/>
      <c r="C4" s="14" t="s">
        <v>1</v>
      </c>
      <c r="D4" s="14" t="str">
        <f ca="1">IF(D3="Template","",INDEX(rng_SheetTypes,MATCH(D3,rng_Worksheets,0)))</f>
        <v>Output</v>
      </c>
      <c r="E4" s="29"/>
      <c r="F4" s="29"/>
      <c r="G4" s="29"/>
      <c r="H4" s="29"/>
      <c r="I4" s="227"/>
      <c r="J4" s="29"/>
      <c r="K4" s="227"/>
      <c r="L4" s="29"/>
      <c r="M4" s="227"/>
      <c r="N4" s="188"/>
    </row>
    <row r="5" spans="1:14" ht="10.4" hidden="1" customHeight="1" x14ac:dyDescent="0.35">
      <c r="A5" s="29"/>
      <c r="B5" s="29"/>
      <c r="C5" s="14" t="s">
        <v>2</v>
      </c>
      <c r="D5" s="14" t="str">
        <f ca="1">IF(D3="Template","",INDEX(rng_Summarys,MATCH(D3,rng_Worksheets,0)))</f>
        <v>Summaries PEAP and allows SRO sign off and summaries key points</v>
      </c>
      <c r="E5" s="29"/>
      <c r="F5" s="29"/>
      <c r="G5" s="29"/>
      <c r="H5" s="29"/>
      <c r="I5" s="227"/>
      <c r="J5" s="29"/>
      <c r="K5" s="227"/>
      <c r="L5" s="29"/>
      <c r="M5" s="227"/>
      <c r="N5" s="188"/>
    </row>
    <row r="6" spans="1:14" ht="13.4" hidden="1" customHeight="1" x14ac:dyDescent="0.35">
      <c r="A6" s="16"/>
      <c r="B6" s="6"/>
      <c r="C6" s="6"/>
      <c r="D6" s="6"/>
      <c r="E6" s="6"/>
      <c r="F6" s="6"/>
      <c r="G6" s="6"/>
      <c r="H6" s="6"/>
      <c r="I6" s="6"/>
      <c r="J6" s="6"/>
      <c r="K6" s="6"/>
      <c r="L6" s="6"/>
      <c r="M6" s="6"/>
      <c r="N6" s="96"/>
    </row>
    <row r="7" spans="1:14" ht="35.5" customHeight="1" x14ac:dyDescent="0.35">
      <c r="A7" s="47">
        <f>SUM(A22:A27)</f>
        <v>3</v>
      </c>
      <c r="B7" s="27" t="s">
        <v>2520</v>
      </c>
      <c r="C7" s="28"/>
      <c r="D7" s="28"/>
      <c r="E7" s="28"/>
      <c r="F7" s="28"/>
      <c r="G7" s="28"/>
      <c r="H7" s="28"/>
      <c r="I7" s="28"/>
      <c r="J7" s="28"/>
      <c r="K7" s="116"/>
      <c r="L7" s="28"/>
      <c r="M7" s="28"/>
      <c r="N7" s="184"/>
    </row>
    <row r="8" spans="1:14" ht="47.5" customHeight="1" x14ac:dyDescent="0.35">
      <c r="A8" s="14"/>
      <c r="B8" s="773" t="s">
        <v>2521</v>
      </c>
      <c r="C8" s="774"/>
      <c r="D8" s="774"/>
      <c r="E8" s="774"/>
      <c r="F8" s="774"/>
      <c r="G8" s="774"/>
      <c r="H8" s="774"/>
      <c r="I8" s="774"/>
      <c r="J8" s="774"/>
      <c r="K8" s="774"/>
      <c r="L8" s="774"/>
      <c r="M8" s="774"/>
      <c r="N8" s="184"/>
    </row>
    <row r="9" spans="1:14" ht="5.15" customHeight="1" x14ac:dyDescent="0.35">
      <c r="A9" s="14"/>
      <c r="B9" s="185"/>
      <c r="C9" s="185"/>
      <c r="D9" s="185"/>
      <c r="E9" s="185"/>
      <c r="F9" s="185"/>
      <c r="G9" s="185"/>
      <c r="H9" s="185"/>
      <c r="I9" s="185"/>
      <c r="J9" s="185"/>
      <c r="K9" s="595"/>
      <c r="L9" s="26"/>
      <c r="M9" s="595"/>
      <c r="N9" s="184"/>
    </row>
    <row r="10" spans="1:14" ht="21" customHeight="1" x14ac:dyDescent="0.35">
      <c r="A10" s="14"/>
      <c r="B10" s="28" t="s">
        <v>2522</v>
      </c>
      <c r="C10" s="185"/>
      <c r="D10" s="185"/>
      <c r="E10" s="185"/>
      <c r="F10" s="185"/>
      <c r="G10" s="185"/>
      <c r="H10" s="185"/>
      <c r="I10" s="185"/>
      <c r="J10" s="185"/>
      <c r="K10" s="185"/>
      <c r="L10" s="185"/>
      <c r="M10" s="185"/>
      <c r="N10" s="184"/>
    </row>
    <row r="11" spans="1:14" ht="12.65" customHeight="1" x14ac:dyDescent="0.35">
      <c r="A11" s="22"/>
      <c r="B11" s="22"/>
      <c r="C11" s="383"/>
      <c r="D11" s="22"/>
      <c r="E11" s="384" t="s">
        <v>2523</v>
      </c>
      <c r="F11" s="275">
        <f>'1.1 Pg Details'!D10</f>
        <v>0</v>
      </c>
      <c r="G11" s="22"/>
      <c r="H11" s="22"/>
      <c r="I11" s="22"/>
      <c r="J11" s="22"/>
      <c r="K11" s="22"/>
      <c r="L11" s="22"/>
      <c r="M11" s="22"/>
      <c r="N11" s="22"/>
    </row>
    <row r="12" spans="1:14" ht="5.5" customHeight="1" x14ac:dyDescent="0.35">
      <c r="A12" s="22"/>
      <c r="B12" s="22"/>
      <c r="C12" s="383"/>
      <c r="D12" s="22"/>
      <c r="E12" s="384"/>
      <c r="F12" s="276"/>
      <c r="G12" s="22"/>
      <c r="H12" s="22"/>
      <c r="I12" s="22"/>
      <c r="J12" s="22"/>
      <c r="K12" s="22"/>
      <c r="L12" s="22"/>
      <c r="M12" s="22"/>
      <c r="N12" s="22"/>
    </row>
    <row r="13" spans="1:14" ht="15" customHeight="1" x14ac:dyDescent="0.35">
      <c r="A13" s="22"/>
      <c r="B13" s="22"/>
      <c r="C13" s="383"/>
      <c r="D13" s="22"/>
      <c r="E13" s="384" t="s">
        <v>2524</v>
      </c>
      <c r="F13" s="275">
        <f>'1.1 Pg Details'!D24</f>
        <v>0</v>
      </c>
      <c r="G13" s="22"/>
      <c r="H13" s="22"/>
      <c r="I13" s="22"/>
      <c r="J13" s="22"/>
      <c r="K13" s="22"/>
      <c r="L13" s="22"/>
      <c r="M13" s="22"/>
      <c r="N13" s="22"/>
    </row>
    <row r="14" spans="1:14" ht="5.15" customHeight="1" x14ac:dyDescent="0.35">
      <c r="A14" s="22"/>
      <c r="B14" s="22"/>
      <c r="C14" s="383"/>
      <c r="D14" s="22"/>
      <c r="E14" s="384"/>
      <c r="F14" s="276"/>
      <c r="G14" s="22"/>
      <c r="H14" s="22"/>
      <c r="I14" s="22"/>
      <c r="J14" s="22"/>
      <c r="K14" s="22"/>
      <c r="L14" s="22"/>
      <c r="M14" s="22"/>
      <c r="N14" s="22"/>
    </row>
    <row r="15" spans="1:14" ht="15" customHeight="1" x14ac:dyDescent="0.35">
      <c r="A15" s="22"/>
      <c r="B15" s="22"/>
      <c r="C15" s="383"/>
      <c r="D15" s="22"/>
      <c r="E15" s="384" t="s">
        <v>2525</v>
      </c>
      <c r="F15" s="275">
        <f>'1.1 Pg Details'!D26</f>
        <v>0</v>
      </c>
      <c r="G15" s="22"/>
      <c r="H15" s="22"/>
      <c r="I15" s="22"/>
      <c r="J15" s="22"/>
      <c r="K15" s="22"/>
      <c r="L15" s="22"/>
      <c r="M15" s="22"/>
      <c r="N15" s="22"/>
    </row>
    <row r="16" spans="1:14" ht="18" customHeight="1" x14ac:dyDescent="0.35">
      <c r="A16" s="22"/>
      <c r="B16" s="22"/>
      <c r="C16" s="196" t="s">
        <v>2526</v>
      </c>
      <c r="D16" s="22"/>
      <c r="E16" s="22"/>
      <c r="F16" s="22"/>
      <c r="G16" s="22"/>
      <c r="H16" s="22"/>
      <c r="I16" s="22"/>
      <c r="J16" s="22"/>
      <c r="K16" s="22"/>
      <c r="L16" s="22"/>
      <c r="M16" s="22"/>
      <c r="N16" s="22"/>
    </row>
    <row r="17" spans="1:14" ht="14.5" customHeight="1" x14ac:dyDescent="0.35">
      <c r="A17" s="22"/>
      <c r="B17" s="22"/>
      <c r="C17" s="197" t="s">
        <v>2527</v>
      </c>
      <c r="D17" s="22"/>
      <c r="E17" s="22"/>
      <c r="F17" s="22"/>
      <c r="G17" s="22"/>
      <c r="H17" s="22"/>
      <c r="I17" s="187" t="s">
        <v>2528</v>
      </c>
      <c r="J17" s="22"/>
      <c r="K17" s="22"/>
      <c r="L17" s="22"/>
      <c r="M17" s="22"/>
      <c r="N17" s="22"/>
    </row>
    <row r="18" spans="1:14" ht="14.5" customHeight="1" x14ac:dyDescent="0.35">
      <c r="A18" s="22"/>
      <c r="B18" s="22"/>
      <c r="C18" s="197" t="s">
        <v>2529</v>
      </c>
      <c r="D18" s="22"/>
      <c r="E18" s="22"/>
      <c r="F18" s="22"/>
      <c r="G18" s="22"/>
      <c r="H18" s="22"/>
      <c r="I18" s="186"/>
      <c r="J18" s="22"/>
      <c r="K18" s="22"/>
      <c r="L18" s="22"/>
      <c r="M18" s="22"/>
      <c r="N18" s="22"/>
    </row>
    <row r="19" spans="1:14" ht="14.5" customHeight="1" x14ac:dyDescent="0.35">
      <c r="A19" s="22"/>
      <c r="B19" s="22"/>
      <c r="C19" s="197" t="s">
        <v>2530</v>
      </c>
      <c r="D19" s="22"/>
      <c r="E19" s="22"/>
      <c r="F19" s="22"/>
      <c r="G19" s="22"/>
      <c r="H19" s="22"/>
      <c r="I19" s="22"/>
      <c r="J19" s="22"/>
      <c r="K19" s="22"/>
      <c r="L19" s="22"/>
      <c r="M19" s="22"/>
      <c r="N19" s="22"/>
    </row>
    <row r="20" spans="1:14" ht="14.5" customHeight="1" x14ac:dyDescent="0.35">
      <c r="A20" s="22"/>
      <c r="B20" s="22"/>
      <c r="C20" s="197" t="s">
        <v>2531</v>
      </c>
      <c r="D20" s="22"/>
      <c r="E20" s="22"/>
      <c r="F20" s="22"/>
      <c r="G20" s="22"/>
      <c r="H20" s="22"/>
      <c r="I20" s="186"/>
      <c r="J20" s="22"/>
      <c r="K20" s="22"/>
      <c r="L20" s="22"/>
      <c r="M20" s="22"/>
      <c r="N20" s="22"/>
    </row>
    <row r="21" spans="1:14" ht="12" customHeight="1" x14ac:dyDescent="0.35">
      <c r="A21" s="22"/>
      <c r="B21" s="22"/>
      <c r="C21" s="22"/>
      <c r="D21" s="22"/>
      <c r="E21" s="22"/>
      <c r="F21" s="22"/>
      <c r="G21" s="22"/>
      <c r="H21" s="22"/>
      <c r="I21" s="22"/>
      <c r="J21" s="22"/>
      <c r="K21" s="22"/>
      <c r="L21" s="22"/>
      <c r="M21" s="22"/>
      <c r="N21" s="22"/>
    </row>
    <row r="22" spans="1:14" ht="15" customHeight="1" x14ac:dyDescent="0.35">
      <c r="A22" s="80">
        <f>COUNTBLANK(F22)</f>
        <v>1</v>
      </c>
      <c r="B22" s="22"/>
      <c r="C22" s="195"/>
      <c r="D22" s="186"/>
      <c r="E22" s="384" t="s">
        <v>2532</v>
      </c>
      <c r="F22" s="596"/>
      <c r="G22" s="22"/>
      <c r="H22" s="22"/>
      <c r="I22" s="22"/>
      <c r="J22" s="22"/>
      <c r="K22" s="22"/>
      <c r="L22" s="22"/>
      <c r="M22" s="22"/>
      <c r="N22" s="22"/>
    </row>
    <row r="23" spans="1:14" ht="5.5" customHeight="1" x14ac:dyDescent="0.35">
      <c r="A23" s="22"/>
      <c r="B23" s="22"/>
      <c r="C23" s="195"/>
      <c r="D23" s="186"/>
      <c r="E23" s="384"/>
      <c r="F23" s="22"/>
      <c r="G23" s="22"/>
      <c r="H23" s="22"/>
      <c r="I23" s="22"/>
      <c r="J23" s="22"/>
      <c r="K23" s="22"/>
      <c r="L23" s="22"/>
      <c r="M23" s="22"/>
      <c r="N23" s="22"/>
    </row>
    <row r="24" spans="1:14" ht="33" customHeight="1" x14ac:dyDescent="0.35">
      <c r="A24" s="80">
        <f>COUNTBLANK(F24)</f>
        <v>1</v>
      </c>
      <c r="B24" s="22"/>
      <c r="C24" s="195"/>
      <c r="D24" s="186"/>
      <c r="E24" s="384" t="s">
        <v>2533</v>
      </c>
      <c r="F24" s="597"/>
      <c r="G24" s="22"/>
      <c r="H24" s="22"/>
      <c r="I24" s="22"/>
      <c r="J24" s="22"/>
      <c r="K24" s="22"/>
      <c r="L24" s="22"/>
      <c r="M24" s="22"/>
      <c r="N24" s="22"/>
    </row>
    <row r="25" spans="1:14" ht="5.5" customHeight="1" x14ac:dyDescent="0.35">
      <c r="A25" s="22"/>
      <c r="B25" s="22"/>
      <c r="C25" s="195"/>
      <c r="D25" s="186"/>
      <c r="E25" s="384"/>
      <c r="F25" s="22"/>
      <c r="G25" s="22"/>
      <c r="H25" s="22"/>
      <c r="I25" s="22"/>
      <c r="J25" s="22"/>
      <c r="K25" s="22"/>
      <c r="L25" s="22"/>
      <c r="M25" s="22"/>
      <c r="N25" s="22"/>
    </row>
    <row r="26" spans="1:14" ht="20.5" customHeight="1" x14ac:dyDescent="0.35">
      <c r="A26" s="80">
        <f>COUNTBLANK(F26)</f>
        <v>1</v>
      </c>
      <c r="B26" s="22"/>
      <c r="C26" s="195"/>
      <c r="D26" s="186"/>
      <c r="E26" s="384" t="s">
        <v>2534</v>
      </c>
      <c r="F26" s="598"/>
      <c r="G26" s="22"/>
      <c r="H26" s="22"/>
      <c r="I26" s="22"/>
      <c r="J26" s="22"/>
      <c r="K26" s="22"/>
      <c r="L26" s="22"/>
      <c r="M26" s="22"/>
      <c r="N26" s="22"/>
    </row>
    <row r="27" spans="1:14" ht="9.65" customHeight="1" x14ac:dyDescent="0.35">
      <c r="A27" s="22"/>
      <c r="B27" s="22"/>
      <c r="C27" s="22"/>
      <c r="D27" s="22"/>
      <c r="E27" s="22"/>
      <c r="F27" s="22"/>
      <c r="G27" s="22"/>
      <c r="H27" s="22"/>
      <c r="I27" s="22"/>
      <c r="J27" s="22"/>
      <c r="K27" s="22"/>
      <c r="L27" s="22"/>
      <c r="M27" s="22"/>
      <c r="N27" s="22"/>
    </row>
    <row r="28" spans="1:14" ht="21" customHeight="1" x14ac:dyDescent="0.35">
      <c r="A28" s="14"/>
      <c r="B28" s="28" t="s">
        <v>2535</v>
      </c>
      <c r="C28" s="185"/>
      <c r="D28" s="185"/>
      <c r="E28" s="185"/>
      <c r="F28" s="185"/>
      <c r="G28" s="185"/>
      <c r="H28" s="185"/>
      <c r="I28" s="185"/>
      <c r="J28" s="185"/>
      <c r="K28" s="185"/>
      <c r="L28" s="185"/>
      <c r="M28" s="185"/>
      <c r="N28" s="184"/>
    </row>
    <row r="29" spans="1:14" s="317" customFormat="1" ht="45.65" customHeight="1" x14ac:dyDescent="0.35">
      <c r="A29" s="379"/>
      <c r="B29" s="28"/>
      <c r="C29" s="494" t="s">
        <v>2508</v>
      </c>
      <c r="D29" s="494" t="s">
        <v>1140</v>
      </c>
      <c r="E29" s="137" t="s">
        <v>2536</v>
      </c>
      <c r="F29" s="494" t="s">
        <v>2166</v>
      </c>
      <c r="G29" s="380"/>
      <c r="H29" s="494" t="s">
        <v>2486</v>
      </c>
      <c r="I29" s="494" t="s">
        <v>2488</v>
      </c>
      <c r="J29" s="380"/>
      <c r="K29" s="494" t="s">
        <v>2537</v>
      </c>
      <c r="L29" s="381"/>
      <c r="M29" s="599" t="s">
        <v>2493</v>
      </c>
      <c r="N29" s="382"/>
    </row>
    <row r="30" spans="1:14" ht="15" customHeight="1" x14ac:dyDescent="0.35">
      <c r="A30" s="188"/>
      <c r="B30" s="185"/>
      <c r="C30" s="189" t="str">
        <f>'2.1 LOEs, Artefacts &amp; Assurance'!C11</f>
        <v>UD1</v>
      </c>
      <c r="D30" s="190">
        <f>'2.1 LOEs, Artefacts &amp; Assurance'!D11</f>
        <v>0</v>
      </c>
      <c r="E30" s="190">
        <f>'2.1 LOEs, Artefacts &amp; Assurance'!F11</f>
        <v>0</v>
      </c>
      <c r="F30" s="190">
        <f>'2.1 LOEs, Artefacts &amp; Assurance'!H11</f>
        <v>0</v>
      </c>
      <c r="G30" s="183"/>
      <c r="H30" s="191" t="str">
        <f>'2.1 LOEs, Artefacts &amp; Assurance'!J11</f>
        <v>Not req'd</v>
      </c>
      <c r="I30" s="600">
        <f>'2.1 LOEs, Artefacts &amp; Assurance'!M11</f>
        <v>0</v>
      </c>
      <c r="J30" s="183"/>
      <c r="K30" s="601">
        <f>'2.1 LOEs, Artefacts &amp; Assurance'!S11</f>
        <v>0</v>
      </c>
      <c r="L30" s="26"/>
      <c r="M30" s="601">
        <f>'2.1 LOEs, Artefacts &amp; Assurance'!U11</f>
        <v>0</v>
      </c>
      <c r="N30" s="184"/>
    </row>
    <row r="31" spans="1:14" ht="15" customHeight="1" x14ac:dyDescent="0.35">
      <c r="A31" s="188"/>
      <c r="B31" s="185"/>
      <c r="C31" s="189" t="str">
        <f>'2.1 LOEs, Artefacts &amp; Assurance'!C12</f>
        <v>UD2</v>
      </c>
      <c r="D31" s="190">
        <f>'2.1 LOEs, Artefacts &amp; Assurance'!D12</f>
        <v>0</v>
      </c>
      <c r="E31" s="190">
        <f>'2.1 LOEs, Artefacts &amp; Assurance'!F12</f>
        <v>0</v>
      </c>
      <c r="F31" s="190">
        <f>'2.1 LOEs, Artefacts &amp; Assurance'!H12</f>
        <v>0</v>
      </c>
      <c r="G31" s="183"/>
      <c r="H31" s="191" t="str">
        <f>'2.1 LOEs, Artefacts &amp; Assurance'!J12</f>
        <v>Not req'd</v>
      </c>
      <c r="I31" s="600">
        <f>'2.1 LOEs, Artefacts &amp; Assurance'!M12</f>
        <v>0</v>
      </c>
      <c r="J31" s="183"/>
      <c r="K31" s="601">
        <f>'2.1 LOEs, Artefacts &amp; Assurance'!S12</f>
        <v>0</v>
      </c>
      <c r="L31" s="26"/>
      <c r="M31" s="601">
        <f>'2.1 LOEs, Artefacts &amp; Assurance'!U12</f>
        <v>0</v>
      </c>
      <c r="N31" s="184"/>
    </row>
    <row r="32" spans="1:14" ht="15" customHeight="1" x14ac:dyDescent="0.35">
      <c r="A32" s="188"/>
      <c r="B32" s="185"/>
      <c r="C32" s="189" t="str">
        <f>'2.1 LOEs, Artefacts &amp; Assurance'!C13</f>
        <v>UD3</v>
      </c>
      <c r="D32" s="190">
        <f>'2.1 LOEs, Artefacts &amp; Assurance'!D13</f>
        <v>0</v>
      </c>
      <c r="E32" s="190">
        <f>'2.1 LOEs, Artefacts &amp; Assurance'!F13</f>
        <v>0</v>
      </c>
      <c r="F32" s="190">
        <f>'2.1 LOEs, Artefacts &amp; Assurance'!H13</f>
        <v>0</v>
      </c>
      <c r="G32" s="183"/>
      <c r="H32" s="191" t="str">
        <f>'2.1 LOEs, Artefacts &amp; Assurance'!J13</f>
        <v>Not req'd</v>
      </c>
      <c r="I32" s="600">
        <f>'2.1 LOEs, Artefacts &amp; Assurance'!M13</f>
        <v>0</v>
      </c>
      <c r="J32" s="183"/>
      <c r="K32" s="601">
        <f>'2.1 LOEs, Artefacts &amp; Assurance'!S13</f>
        <v>0</v>
      </c>
      <c r="L32" s="26"/>
      <c r="M32" s="601">
        <f>'2.1 LOEs, Artefacts &amp; Assurance'!U13</f>
        <v>0</v>
      </c>
      <c r="N32" s="184"/>
    </row>
    <row r="33" spans="1:14" ht="15" customHeight="1" x14ac:dyDescent="0.35">
      <c r="A33" s="188"/>
      <c r="B33" s="185"/>
      <c r="C33" s="189" t="str">
        <f>'2.1 LOEs, Artefacts &amp; Assurance'!C14</f>
        <v>UD4</v>
      </c>
      <c r="D33" s="190">
        <f>'2.1 LOEs, Artefacts &amp; Assurance'!D14</f>
        <v>0</v>
      </c>
      <c r="E33" s="190">
        <f>'2.1 LOEs, Artefacts &amp; Assurance'!F14</f>
        <v>0</v>
      </c>
      <c r="F33" s="190">
        <f>'2.1 LOEs, Artefacts &amp; Assurance'!H14</f>
        <v>0</v>
      </c>
      <c r="G33" s="183"/>
      <c r="H33" s="191" t="str">
        <f>'2.1 LOEs, Artefacts &amp; Assurance'!J14</f>
        <v>Not req'd</v>
      </c>
      <c r="I33" s="600">
        <f>'2.1 LOEs, Artefacts &amp; Assurance'!M14</f>
        <v>0</v>
      </c>
      <c r="J33" s="183"/>
      <c r="K33" s="601">
        <f>'2.1 LOEs, Artefacts &amp; Assurance'!S14</f>
        <v>0</v>
      </c>
      <c r="L33" s="26"/>
      <c r="M33" s="601">
        <f>'2.1 LOEs, Artefacts &amp; Assurance'!U14</f>
        <v>0</v>
      </c>
      <c r="N33" s="184"/>
    </row>
    <row r="34" spans="1:14" ht="15" customHeight="1" x14ac:dyDescent="0.35">
      <c r="A34" s="188"/>
      <c r="B34" s="185"/>
      <c r="C34" s="189" t="str">
        <f>'2.1 LOEs, Artefacts &amp; Assurance'!C15</f>
        <v>UD5</v>
      </c>
      <c r="D34" s="190">
        <f>'2.1 LOEs, Artefacts &amp; Assurance'!D15</f>
        <v>0</v>
      </c>
      <c r="E34" s="190">
        <f>'2.1 LOEs, Artefacts &amp; Assurance'!F15</f>
        <v>0</v>
      </c>
      <c r="F34" s="190">
        <f>'2.1 LOEs, Artefacts &amp; Assurance'!H15</f>
        <v>0</v>
      </c>
      <c r="G34" s="183"/>
      <c r="H34" s="191" t="str">
        <f>'2.1 LOEs, Artefacts &amp; Assurance'!J15</f>
        <v>Not req'd</v>
      </c>
      <c r="I34" s="600">
        <f>'2.1 LOEs, Artefacts &amp; Assurance'!M15</f>
        <v>0</v>
      </c>
      <c r="J34" s="183"/>
      <c r="K34" s="601">
        <f>'2.1 LOEs, Artefacts &amp; Assurance'!S15</f>
        <v>0</v>
      </c>
      <c r="L34" s="26"/>
      <c r="M34" s="601">
        <f>'2.1 LOEs, Artefacts &amp; Assurance'!U15</f>
        <v>0</v>
      </c>
      <c r="N34" s="184"/>
    </row>
    <row r="35" spans="1:14" ht="15" customHeight="1" x14ac:dyDescent="0.35">
      <c r="A35" s="188"/>
      <c r="B35" s="185"/>
      <c r="C35" s="189" t="str">
        <f>'2.1 LOEs, Artefacts &amp; Assurance'!C16</f>
        <v>UD6</v>
      </c>
      <c r="D35" s="190">
        <f>'2.1 LOEs, Artefacts &amp; Assurance'!D16</f>
        <v>0</v>
      </c>
      <c r="E35" s="190">
        <f>'2.1 LOEs, Artefacts &amp; Assurance'!F16</f>
        <v>0</v>
      </c>
      <c r="F35" s="190">
        <f>'2.1 LOEs, Artefacts &amp; Assurance'!H16</f>
        <v>0</v>
      </c>
      <c r="G35" s="183"/>
      <c r="H35" s="191" t="str">
        <f>'2.1 LOEs, Artefacts &amp; Assurance'!J16</f>
        <v>Not req'd</v>
      </c>
      <c r="I35" s="600">
        <f>'2.1 LOEs, Artefacts &amp; Assurance'!M16</f>
        <v>0</v>
      </c>
      <c r="J35" s="183"/>
      <c r="K35" s="601">
        <f>'2.1 LOEs, Artefacts &amp; Assurance'!S16</f>
        <v>0</v>
      </c>
      <c r="L35" s="26"/>
      <c r="M35" s="601">
        <f>'2.1 LOEs, Artefacts &amp; Assurance'!U16</f>
        <v>0</v>
      </c>
      <c r="N35" s="184"/>
    </row>
    <row r="36" spans="1:14" ht="15" customHeight="1" x14ac:dyDescent="0.35">
      <c r="A36" s="188"/>
      <c r="B36" s="185"/>
      <c r="C36" s="189" t="str">
        <f>'2.1 LOEs, Artefacts &amp; Assurance'!C17</f>
        <v>UD7</v>
      </c>
      <c r="D36" s="190">
        <f>'2.1 LOEs, Artefacts &amp; Assurance'!D17</f>
        <v>0</v>
      </c>
      <c r="E36" s="190">
        <f>'2.1 LOEs, Artefacts &amp; Assurance'!F17</f>
        <v>0</v>
      </c>
      <c r="F36" s="190">
        <f>'2.1 LOEs, Artefacts &amp; Assurance'!H17</f>
        <v>0</v>
      </c>
      <c r="G36" s="183"/>
      <c r="H36" s="191" t="str">
        <f>'2.1 LOEs, Artefacts &amp; Assurance'!J17</f>
        <v>Not req'd</v>
      </c>
      <c r="I36" s="600">
        <f>'2.1 LOEs, Artefacts &amp; Assurance'!M17</f>
        <v>0</v>
      </c>
      <c r="J36" s="183"/>
      <c r="K36" s="601">
        <f>'2.1 LOEs, Artefacts &amp; Assurance'!S17</f>
        <v>0</v>
      </c>
      <c r="L36" s="26"/>
      <c r="M36" s="601">
        <f>'2.1 LOEs, Artefacts &amp; Assurance'!U17</f>
        <v>0</v>
      </c>
      <c r="N36" s="184"/>
    </row>
    <row r="37" spans="1:14" ht="15" customHeight="1" x14ac:dyDescent="0.35">
      <c r="A37" s="188"/>
      <c r="B37" s="185"/>
      <c r="C37" s="189" t="str">
        <f>'2.1 LOEs, Artefacts &amp; Assurance'!C18</f>
        <v>UD8</v>
      </c>
      <c r="D37" s="190">
        <f>'2.1 LOEs, Artefacts &amp; Assurance'!D18</f>
        <v>0</v>
      </c>
      <c r="E37" s="190">
        <f>'2.1 LOEs, Artefacts &amp; Assurance'!F18</f>
        <v>0</v>
      </c>
      <c r="F37" s="190">
        <f>'2.1 LOEs, Artefacts &amp; Assurance'!H18</f>
        <v>0</v>
      </c>
      <c r="G37" s="183"/>
      <c r="H37" s="191" t="str">
        <f>'2.1 LOEs, Artefacts &amp; Assurance'!J18</f>
        <v>Not req'd</v>
      </c>
      <c r="I37" s="600">
        <f>'2.1 LOEs, Artefacts &amp; Assurance'!M18</f>
        <v>0</v>
      </c>
      <c r="J37" s="183"/>
      <c r="K37" s="601">
        <f>'2.1 LOEs, Artefacts &amp; Assurance'!S18</f>
        <v>0</v>
      </c>
      <c r="L37" s="26"/>
      <c r="M37" s="601">
        <f>'2.1 LOEs, Artefacts &amp; Assurance'!U18</f>
        <v>0</v>
      </c>
      <c r="N37" s="184"/>
    </row>
    <row r="38" spans="1:14" ht="15" customHeight="1" x14ac:dyDescent="0.35">
      <c r="A38" s="188"/>
      <c r="B38" s="185"/>
      <c r="C38" s="192">
        <f>'2.1 LOEs, Artefacts &amp; Assurance'!C19</f>
        <v>1</v>
      </c>
      <c r="D38" s="190" t="str">
        <f>'2.1 LOEs, Artefacts &amp; Assurance'!D19</f>
        <v>Strategic</v>
      </c>
      <c r="E38" s="190" t="str">
        <f>'2.1 LOEs, Artefacts &amp; Assurance'!F19</f>
        <v>Capability Analysis</v>
      </c>
      <c r="F38" s="190" t="str">
        <f>'2.1 LOEs, Artefacts &amp; Assurance'!H19</f>
        <v>Is the analysis of the military capability gap and/or business capability gap suitably evidenced to inform the need/case for change?</v>
      </c>
      <c r="G38" s="183"/>
      <c r="H38" s="191" t="str">
        <f>'2.1 LOEs, Artefacts &amp; Assurance'!J19</f>
        <v>Remove</v>
      </c>
      <c r="I38" s="600" t="str">
        <f>'2.1 LOEs, Artefacts &amp; Assurance'!M19</f>
        <v>No band selected</v>
      </c>
      <c r="J38" s="183"/>
      <c r="K38" s="601">
        <f>'2.1 LOEs, Artefacts &amp; Assurance'!S19</f>
        <v>0</v>
      </c>
      <c r="L38" s="26"/>
      <c r="M38" s="601">
        <f>'2.1 LOEs, Artefacts &amp; Assurance'!U19</f>
        <v>0</v>
      </c>
      <c r="N38" s="184"/>
    </row>
    <row r="39" spans="1:14" ht="15" customHeight="1" x14ac:dyDescent="0.35">
      <c r="A39" s="188"/>
      <c r="B39" s="185"/>
      <c r="C39" s="192">
        <f>'2.1 LOEs, Artefacts &amp; Assurance'!C20</f>
        <v>2</v>
      </c>
      <c r="D39" s="190" t="str">
        <f>'2.1 LOEs, Artefacts &amp; Assurance'!D20</f>
        <v xml:space="preserve"> </v>
      </c>
      <c r="E39" s="190" t="str">
        <f>'2.1 LOEs, Artefacts &amp; Assurance'!F20</f>
        <v>Capability Analysis</v>
      </c>
      <c r="F39" s="190" t="str">
        <f>'2.1 LOEs, Artefacts &amp; Assurance'!H20</f>
        <v>Is the military capability gap and/or business capability gap to be addressed suitably defined?</v>
      </c>
      <c r="G39" s="183"/>
      <c r="H39" s="191" t="str">
        <f>'2.1 LOEs, Artefacts &amp; Assurance'!J20</f>
        <v>Remove</v>
      </c>
      <c r="I39" s="600" t="str">
        <f>'2.1 LOEs, Artefacts &amp; Assurance'!M20</f>
        <v>No band selected</v>
      </c>
      <c r="J39" s="183"/>
      <c r="K39" s="601">
        <f>'2.1 LOEs, Artefacts &amp; Assurance'!S20</f>
        <v>0</v>
      </c>
      <c r="L39" s="26"/>
      <c r="M39" s="601">
        <f>'2.1 LOEs, Artefacts &amp; Assurance'!U20</f>
        <v>0</v>
      </c>
      <c r="N39" s="184"/>
    </row>
    <row r="40" spans="1:14" ht="15" customHeight="1" x14ac:dyDescent="0.35">
      <c r="A40" s="188"/>
      <c r="B40" s="185"/>
      <c r="C40" s="192">
        <f>'2.1 LOEs, Artefacts &amp; Assurance'!C21</f>
        <v>3</v>
      </c>
      <c r="D40" s="190" t="str">
        <f>'2.1 LOEs, Artefacts &amp; Assurance'!D21</f>
        <v>Strategic</v>
      </c>
      <c r="E40" s="190" t="str">
        <f>'2.1 LOEs, Artefacts &amp; Assurance'!F21</f>
        <v>Requirement Engineering / Management</v>
      </c>
      <c r="F40" s="190" t="str">
        <f>'2.1 LOEs, Artefacts &amp; Assurance'!H21</f>
        <v>Is there evidence that SMART objectives and business need have been derived from a case-for-change workshop with relevant stakeholders</v>
      </c>
      <c r="G40" s="183"/>
      <c r="H40" s="191" t="str">
        <f>'2.1 LOEs, Artefacts &amp; Assurance'!J21</f>
        <v>Remove</v>
      </c>
      <c r="I40" s="600" t="str">
        <f>'2.1 LOEs, Artefacts &amp; Assurance'!M21</f>
        <v>No band selected</v>
      </c>
      <c r="J40" s="183"/>
      <c r="K40" s="601">
        <f>'2.1 LOEs, Artefacts &amp; Assurance'!S21</f>
        <v>0</v>
      </c>
      <c r="L40" s="26"/>
      <c r="M40" s="601">
        <f>'2.1 LOEs, Artefacts &amp; Assurance'!U21</f>
        <v>0</v>
      </c>
      <c r="N40" s="184"/>
    </row>
    <row r="41" spans="1:14" ht="15" customHeight="1" x14ac:dyDescent="0.35">
      <c r="A41" s="188"/>
      <c r="B41" s="185"/>
      <c r="C41" s="192">
        <f>'2.1 LOEs, Artefacts &amp; Assurance'!C22</f>
        <v>4</v>
      </c>
      <c r="D41" s="190" t="str">
        <f>'2.1 LOEs, Artefacts &amp; Assurance'!D22</f>
        <v>Strategic</v>
      </c>
      <c r="E41" s="190" t="str">
        <f>'2.1 LOEs, Artefacts &amp; Assurance'!F22</f>
        <v>Requirement Engineering / Management</v>
      </c>
      <c r="F41" s="190" t="str">
        <f>'2.1 LOEs, Artefacts &amp; Assurance'!H22</f>
        <v>Is there evidence of the military capability or business capability need being include within FLC/TLB plans?</v>
      </c>
      <c r="G41" s="183"/>
      <c r="H41" s="191" t="str">
        <f>'2.1 LOEs, Artefacts &amp; Assurance'!J22</f>
        <v>Remove</v>
      </c>
      <c r="I41" s="600" t="str">
        <f>'2.1 LOEs, Artefacts &amp; Assurance'!M22</f>
        <v>No band selected</v>
      </c>
      <c r="J41" s="183"/>
      <c r="K41" s="601">
        <f>'2.1 LOEs, Artefacts &amp; Assurance'!S22</f>
        <v>0</v>
      </c>
      <c r="L41" s="26"/>
      <c r="M41" s="601">
        <f>'2.1 LOEs, Artefacts &amp; Assurance'!U22</f>
        <v>0</v>
      </c>
      <c r="N41" s="184"/>
    </row>
    <row r="42" spans="1:14" ht="15" customHeight="1" x14ac:dyDescent="0.35">
      <c r="A42" s="188"/>
      <c r="B42" s="185"/>
      <c r="C42" s="192">
        <f>'2.1 LOEs, Artefacts &amp; Assurance'!C23</f>
        <v>5</v>
      </c>
      <c r="D42" s="190" t="str">
        <f>'2.1 LOEs, Artefacts &amp; Assurance'!D23</f>
        <v>Strategic</v>
      </c>
      <c r="E42" s="190" t="str">
        <f>'2.1 LOEs, Artefacts &amp; Assurance'!F23</f>
        <v>Requirement Engineering / Management</v>
      </c>
      <c r="F42" s="190" t="str">
        <f>'2.1 LOEs, Artefacts &amp; Assurance'!H23</f>
        <v>Is there evidence of the military capability or business capability need being given priority within FLC/TLB plans?</v>
      </c>
      <c r="G42" s="183"/>
      <c r="H42" s="191" t="str">
        <f>'2.1 LOEs, Artefacts &amp; Assurance'!J23</f>
        <v>Remove</v>
      </c>
      <c r="I42" s="600" t="str">
        <f>'2.1 LOEs, Artefacts &amp; Assurance'!M23</f>
        <v>No band selected</v>
      </c>
      <c r="J42" s="183"/>
      <c r="K42" s="601">
        <f>'2.1 LOEs, Artefacts &amp; Assurance'!S23</f>
        <v>0</v>
      </c>
      <c r="L42" s="26"/>
      <c r="M42" s="601">
        <f>'2.1 LOEs, Artefacts &amp; Assurance'!U23</f>
        <v>0</v>
      </c>
      <c r="N42" s="184"/>
    </row>
    <row r="43" spans="1:14" ht="15" customHeight="1" x14ac:dyDescent="0.35">
      <c r="A43" s="188"/>
      <c r="B43" s="185"/>
      <c r="C43" s="192">
        <f>'2.1 LOEs, Artefacts &amp; Assurance'!C24</f>
        <v>6</v>
      </c>
      <c r="D43" s="190" t="str">
        <f>'2.1 LOEs, Artefacts &amp; Assurance'!D24</f>
        <v>Strategic</v>
      </c>
      <c r="E43" s="190" t="str">
        <f>'2.1 LOEs, Artefacts &amp; Assurance'!F24</f>
        <v>Requirement Engineering / Management</v>
      </c>
      <c r="F43" s="190" t="str">
        <f>'2.1 LOEs, Artefacts &amp; Assurance'!H24</f>
        <v>Is there evidence that all relevant requirement stakeholders have been identified?</v>
      </c>
      <c r="G43" s="183"/>
      <c r="H43" s="191" t="str">
        <f>'2.1 LOEs, Artefacts &amp; Assurance'!J24</f>
        <v>Remove</v>
      </c>
      <c r="I43" s="600" t="str">
        <f>'2.1 LOEs, Artefacts &amp; Assurance'!M24</f>
        <v>No band selected</v>
      </c>
      <c r="J43" s="183"/>
      <c r="K43" s="601">
        <f>'2.1 LOEs, Artefacts &amp; Assurance'!S24</f>
        <v>0</v>
      </c>
      <c r="L43" s="26"/>
      <c r="M43" s="601">
        <f>'2.1 LOEs, Artefacts &amp; Assurance'!U24</f>
        <v>0</v>
      </c>
      <c r="N43" s="184"/>
    </row>
    <row r="44" spans="1:14" ht="15" customHeight="1" x14ac:dyDescent="0.35">
      <c r="A44" s="188"/>
      <c r="B44" s="185"/>
      <c r="C44" s="192">
        <f>'2.1 LOEs, Artefacts &amp; Assurance'!C25</f>
        <v>7</v>
      </c>
      <c r="D44" s="190" t="str">
        <f>'2.1 LOEs, Artefacts &amp; Assurance'!D25</f>
        <v>Strategic</v>
      </c>
      <c r="E44" s="190" t="str">
        <f>'2.1 LOEs, Artefacts &amp; Assurance'!F25</f>
        <v>Requirement Engineering / Management</v>
      </c>
      <c r="F44" s="190" t="str">
        <f>'2.1 LOEs, Artefacts &amp; Assurance'!H25</f>
        <v>Is there evidence demonstrating that a systematic approach has been/will be taken to requirement set development and releted risk management?</v>
      </c>
      <c r="G44" s="183"/>
      <c r="H44" s="191" t="str">
        <f>'2.1 LOEs, Artefacts &amp; Assurance'!J25</f>
        <v>Remove</v>
      </c>
      <c r="I44" s="600" t="str">
        <f>'2.1 LOEs, Artefacts &amp; Assurance'!M25</f>
        <v>No band selected</v>
      </c>
      <c r="J44" s="183"/>
      <c r="K44" s="601">
        <f>'2.1 LOEs, Artefacts &amp; Assurance'!S25</f>
        <v>0</v>
      </c>
      <c r="L44" s="26"/>
      <c r="M44" s="601">
        <f>'2.1 LOEs, Artefacts &amp; Assurance'!U25</f>
        <v>0</v>
      </c>
      <c r="N44" s="184"/>
    </row>
    <row r="45" spans="1:14" ht="15" customHeight="1" x14ac:dyDescent="0.35">
      <c r="A45" s="188"/>
      <c r="B45" s="185"/>
      <c r="C45" s="192" t="e">
        <f>'2.1 LOEs, Artefacts &amp; Assurance'!#REF!</f>
        <v>#REF!</v>
      </c>
      <c r="D45" s="190" t="e">
        <f>'2.1 LOEs, Artefacts &amp; Assurance'!#REF!</f>
        <v>#REF!</v>
      </c>
      <c r="E45" s="190" t="e">
        <f>'2.1 LOEs, Artefacts &amp; Assurance'!#REF!</f>
        <v>#REF!</v>
      </c>
      <c r="F45" s="190" t="e">
        <f>'2.1 LOEs, Artefacts &amp; Assurance'!#REF!</f>
        <v>#REF!</v>
      </c>
      <c r="G45" s="183"/>
      <c r="H45" s="191" t="e">
        <f>'2.1 LOEs, Artefacts &amp; Assurance'!#REF!</f>
        <v>#REF!</v>
      </c>
      <c r="I45" s="600" t="e">
        <f>'2.1 LOEs, Artefacts &amp; Assurance'!#REF!</f>
        <v>#REF!</v>
      </c>
      <c r="J45" s="183"/>
      <c r="K45" s="601" t="e">
        <f>'2.1 LOEs, Artefacts &amp; Assurance'!#REF!</f>
        <v>#REF!</v>
      </c>
      <c r="L45" s="26"/>
      <c r="M45" s="601" t="e">
        <f>'2.1 LOEs, Artefacts &amp; Assurance'!#REF!</f>
        <v>#REF!</v>
      </c>
      <c r="N45" s="184"/>
    </row>
    <row r="46" spans="1:14" ht="15" customHeight="1" x14ac:dyDescent="0.35">
      <c r="A46" s="188"/>
      <c r="B46" s="185"/>
      <c r="C46" s="192" t="e">
        <f>'2.1 LOEs, Artefacts &amp; Assurance'!#REF!</f>
        <v>#REF!</v>
      </c>
      <c r="D46" s="190" t="e">
        <f>'2.1 LOEs, Artefacts &amp; Assurance'!#REF!</f>
        <v>#REF!</v>
      </c>
      <c r="E46" s="190" t="e">
        <f>'2.1 LOEs, Artefacts &amp; Assurance'!#REF!</f>
        <v>#REF!</v>
      </c>
      <c r="F46" s="190" t="e">
        <f>'2.1 LOEs, Artefacts &amp; Assurance'!#REF!</f>
        <v>#REF!</v>
      </c>
      <c r="G46" s="183"/>
      <c r="H46" s="191" t="e">
        <f>'2.1 LOEs, Artefacts &amp; Assurance'!#REF!</f>
        <v>#REF!</v>
      </c>
      <c r="I46" s="600" t="e">
        <f>'2.1 LOEs, Artefacts &amp; Assurance'!#REF!</f>
        <v>#REF!</v>
      </c>
      <c r="J46" s="183"/>
      <c r="K46" s="601" t="e">
        <f>'2.1 LOEs, Artefacts &amp; Assurance'!#REF!</f>
        <v>#REF!</v>
      </c>
      <c r="L46" s="26"/>
      <c r="M46" s="601" t="e">
        <f>'2.1 LOEs, Artefacts &amp; Assurance'!#REF!</f>
        <v>#REF!</v>
      </c>
      <c r="N46" s="184"/>
    </row>
    <row r="47" spans="1:14" ht="15" customHeight="1" x14ac:dyDescent="0.35">
      <c r="A47" s="188"/>
      <c r="B47" s="185"/>
      <c r="C47" s="192" t="e">
        <f>'2.1 LOEs, Artefacts &amp; Assurance'!#REF!</f>
        <v>#REF!</v>
      </c>
      <c r="D47" s="190" t="e">
        <f>'2.1 LOEs, Artefacts &amp; Assurance'!#REF!</f>
        <v>#REF!</v>
      </c>
      <c r="E47" s="190" t="e">
        <f>'2.1 LOEs, Artefacts &amp; Assurance'!#REF!</f>
        <v>#REF!</v>
      </c>
      <c r="F47" s="190" t="e">
        <f>'2.1 LOEs, Artefacts &amp; Assurance'!#REF!</f>
        <v>#REF!</v>
      </c>
      <c r="G47" s="183"/>
      <c r="H47" s="191" t="e">
        <f>'2.1 LOEs, Artefacts &amp; Assurance'!#REF!</f>
        <v>#REF!</v>
      </c>
      <c r="I47" s="600" t="e">
        <f>'2.1 LOEs, Artefacts &amp; Assurance'!#REF!</f>
        <v>#REF!</v>
      </c>
      <c r="J47" s="183"/>
      <c r="K47" s="601" t="e">
        <f>'2.1 LOEs, Artefacts &amp; Assurance'!#REF!</f>
        <v>#REF!</v>
      </c>
      <c r="L47" s="26"/>
      <c r="M47" s="601" t="e">
        <f>'2.1 LOEs, Artefacts &amp; Assurance'!#REF!</f>
        <v>#REF!</v>
      </c>
      <c r="N47" s="184"/>
    </row>
    <row r="48" spans="1:14" ht="15" customHeight="1" x14ac:dyDescent="0.35">
      <c r="A48" s="188"/>
      <c r="B48" s="185"/>
      <c r="C48" s="192" t="e">
        <f>'2.1 LOEs, Artefacts &amp; Assurance'!#REF!</f>
        <v>#REF!</v>
      </c>
      <c r="D48" s="190" t="e">
        <f>'2.1 LOEs, Artefacts &amp; Assurance'!#REF!</f>
        <v>#REF!</v>
      </c>
      <c r="E48" s="190" t="e">
        <f>'2.1 LOEs, Artefacts &amp; Assurance'!#REF!</f>
        <v>#REF!</v>
      </c>
      <c r="F48" s="190" t="e">
        <f>'2.1 LOEs, Artefacts &amp; Assurance'!#REF!</f>
        <v>#REF!</v>
      </c>
      <c r="G48" s="183"/>
      <c r="H48" s="191" t="e">
        <f>'2.1 LOEs, Artefacts &amp; Assurance'!#REF!</f>
        <v>#REF!</v>
      </c>
      <c r="I48" s="600" t="e">
        <f>'2.1 LOEs, Artefacts &amp; Assurance'!#REF!</f>
        <v>#REF!</v>
      </c>
      <c r="J48" s="183"/>
      <c r="K48" s="601" t="e">
        <f>'2.1 LOEs, Artefacts &amp; Assurance'!#REF!</f>
        <v>#REF!</v>
      </c>
      <c r="L48" s="26"/>
      <c r="M48" s="601" t="e">
        <f>'2.1 LOEs, Artefacts &amp; Assurance'!#REF!</f>
        <v>#REF!</v>
      </c>
      <c r="N48" s="184"/>
    </row>
    <row r="49" spans="1:14" ht="15" customHeight="1" x14ac:dyDescent="0.35">
      <c r="A49" s="188"/>
      <c r="B49" s="185"/>
      <c r="C49" s="192" t="e">
        <f>'2.1 LOEs, Artefacts &amp; Assurance'!#REF!</f>
        <v>#REF!</v>
      </c>
      <c r="D49" s="190" t="e">
        <f>'2.1 LOEs, Artefacts &amp; Assurance'!#REF!</f>
        <v>#REF!</v>
      </c>
      <c r="E49" s="190" t="e">
        <f>'2.1 LOEs, Artefacts &amp; Assurance'!#REF!</f>
        <v>#REF!</v>
      </c>
      <c r="F49" s="190" t="e">
        <f>'2.1 LOEs, Artefacts &amp; Assurance'!#REF!</f>
        <v>#REF!</v>
      </c>
      <c r="G49" s="183"/>
      <c r="H49" s="191" t="e">
        <f>'2.1 LOEs, Artefacts &amp; Assurance'!#REF!</f>
        <v>#REF!</v>
      </c>
      <c r="I49" s="600" t="e">
        <f>'2.1 LOEs, Artefacts &amp; Assurance'!#REF!</f>
        <v>#REF!</v>
      </c>
      <c r="J49" s="183"/>
      <c r="K49" s="601" t="e">
        <f>'2.1 LOEs, Artefacts &amp; Assurance'!#REF!</f>
        <v>#REF!</v>
      </c>
      <c r="L49" s="26"/>
      <c r="M49" s="601" t="e">
        <f>'2.1 LOEs, Artefacts &amp; Assurance'!#REF!</f>
        <v>#REF!</v>
      </c>
      <c r="N49" s="184"/>
    </row>
    <row r="50" spans="1:14" ht="15" customHeight="1" x14ac:dyDescent="0.35">
      <c r="A50" s="188"/>
      <c r="B50" s="185"/>
      <c r="C50" s="192" t="e">
        <f>'2.1 LOEs, Artefacts &amp; Assurance'!#REF!</f>
        <v>#REF!</v>
      </c>
      <c r="D50" s="190" t="e">
        <f>'2.1 LOEs, Artefacts &amp; Assurance'!#REF!</f>
        <v>#REF!</v>
      </c>
      <c r="E50" s="190" t="e">
        <f>'2.1 LOEs, Artefacts &amp; Assurance'!#REF!</f>
        <v>#REF!</v>
      </c>
      <c r="F50" s="190" t="e">
        <f>'2.1 LOEs, Artefacts &amp; Assurance'!#REF!</f>
        <v>#REF!</v>
      </c>
      <c r="G50" s="183"/>
      <c r="H50" s="191" t="e">
        <f>'2.1 LOEs, Artefacts &amp; Assurance'!#REF!</f>
        <v>#REF!</v>
      </c>
      <c r="I50" s="600" t="e">
        <f>'2.1 LOEs, Artefacts &amp; Assurance'!#REF!</f>
        <v>#REF!</v>
      </c>
      <c r="J50" s="183"/>
      <c r="K50" s="601" t="e">
        <f>'2.1 LOEs, Artefacts &amp; Assurance'!#REF!</f>
        <v>#REF!</v>
      </c>
      <c r="L50" s="26"/>
      <c r="M50" s="601" t="e">
        <f>'2.1 LOEs, Artefacts &amp; Assurance'!#REF!</f>
        <v>#REF!</v>
      </c>
      <c r="N50" s="184"/>
    </row>
    <row r="51" spans="1:14" ht="15" customHeight="1" x14ac:dyDescent="0.35">
      <c r="A51" s="188"/>
      <c r="B51" s="185"/>
      <c r="C51" s="192" t="e">
        <f>'2.1 LOEs, Artefacts &amp; Assurance'!#REF!</f>
        <v>#REF!</v>
      </c>
      <c r="D51" s="190" t="e">
        <f>'2.1 LOEs, Artefacts &amp; Assurance'!#REF!</f>
        <v>#REF!</v>
      </c>
      <c r="E51" s="190" t="e">
        <f>'2.1 LOEs, Artefacts &amp; Assurance'!#REF!</f>
        <v>#REF!</v>
      </c>
      <c r="F51" s="190" t="e">
        <f>'2.1 LOEs, Artefacts &amp; Assurance'!#REF!</f>
        <v>#REF!</v>
      </c>
      <c r="G51" s="183"/>
      <c r="H51" s="191" t="e">
        <f>'2.1 LOEs, Artefacts &amp; Assurance'!#REF!</f>
        <v>#REF!</v>
      </c>
      <c r="I51" s="600" t="e">
        <f>'2.1 LOEs, Artefacts &amp; Assurance'!#REF!</f>
        <v>#REF!</v>
      </c>
      <c r="J51" s="183"/>
      <c r="K51" s="601" t="e">
        <f>'2.1 LOEs, Artefacts &amp; Assurance'!#REF!</f>
        <v>#REF!</v>
      </c>
      <c r="L51" s="26"/>
      <c r="M51" s="601" t="e">
        <f>'2.1 LOEs, Artefacts &amp; Assurance'!#REF!</f>
        <v>#REF!</v>
      </c>
      <c r="N51" s="184"/>
    </row>
    <row r="52" spans="1:14" ht="15" customHeight="1" x14ac:dyDescent="0.35">
      <c r="A52" s="188"/>
      <c r="B52" s="185"/>
      <c r="C52" s="192" t="e">
        <f>'2.1 LOEs, Artefacts &amp; Assurance'!#REF!</f>
        <v>#REF!</v>
      </c>
      <c r="D52" s="190" t="e">
        <f>'2.1 LOEs, Artefacts &amp; Assurance'!#REF!</f>
        <v>#REF!</v>
      </c>
      <c r="E52" s="190" t="e">
        <f>'2.1 LOEs, Artefacts &amp; Assurance'!#REF!</f>
        <v>#REF!</v>
      </c>
      <c r="F52" s="190" t="e">
        <f>'2.1 LOEs, Artefacts &amp; Assurance'!#REF!</f>
        <v>#REF!</v>
      </c>
      <c r="G52" s="183"/>
      <c r="H52" s="191" t="e">
        <f>'2.1 LOEs, Artefacts &amp; Assurance'!#REF!</f>
        <v>#REF!</v>
      </c>
      <c r="I52" s="600" t="e">
        <f>'2.1 LOEs, Artefacts &amp; Assurance'!#REF!</f>
        <v>#REF!</v>
      </c>
      <c r="J52" s="183"/>
      <c r="K52" s="601" t="e">
        <f>'2.1 LOEs, Artefacts &amp; Assurance'!#REF!</f>
        <v>#REF!</v>
      </c>
      <c r="L52" s="26"/>
      <c r="M52" s="601" t="e">
        <f>'2.1 LOEs, Artefacts &amp; Assurance'!#REF!</f>
        <v>#REF!</v>
      </c>
      <c r="N52" s="184"/>
    </row>
    <row r="53" spans="1:14" ht="15" customHeight="1" x14ac:dyDescent="0.35">
      <c r="A53" s="188"/>
      <c r="B53" s="185"/>
      <c r="C53" s="192" t="e">
        <f>'2.1 LOEs, Artefacts &amp; Assurance'!#REF!</f>
        <v>#REF!</v>
      </c>
      <c r="D53" s="190" t="e">
        <f>'2.1 LOEs, Artefacts &amp; Assurance'!#REF!</f>
        <v>#REF!</v>
      </c>
      <c r="E53" s="190" t="e">
        <f>'2.1 LOEs, Artefacts &amp; Assurance'!#REF!</f>
        <v>#REF!</v>
      </c>
      <c r="F53" s="190" t="e">
        <f>'2.1 LOEs, Artefacts &amp; Assurance'!#REF!</f>
        <v>#REF!</v>
      </c>
      <c r="G53" s="183"/>
      <c r="H53" s="191" t="e">
        <f>'2.1 LOEs, Artefacts &amp; Assurance'!#REF!</f>
        <v>#REF!</v>
      </c>
      <c r="I53" s="600" t="e">
        <f>'2.1 LOEs, Artefacts &amp; Assurance'!#REF!</f>
        <v>#REF!</v>
      </c>
      <c r="J53" s="183"/>
      <c r="K53" s="601" t="e">
        <f>'2.1 LOEs, Artefacts &amp; Assurance'!#REF!</f>
        <v>#REF!</v>
      </c>
      <c r="L53" s="26"/>
      <c r="M53" s="601" t="e">
        <f>'2.1 LOEs, Artefacts &amp; Assurance'!#REF!</f>
        <v>#REF!</v>
      </c>
      <c r="N53" s="184"/>
    </row>
    <row r="54" spans="1:14" ht="15" customHeight="1" x14ac:dyDescent="0.35">
      <c r="A54" s="188"/>
      <c r="B54" s="185"/>
      <c r="C54" s="192" t="e">
        <f>'2.1 LOEs, Artefacts &amp; Assurance'!#REF!</f>
        <v>#REF!</v>
      </c>
      <c r="D54" s="190" t="e">
        <f>'2.1 LOEs, Artefacts &amp; Assurance'!#REF!</f>
        <v>#REF!</v>
      </c>
      <c r="E54" s="190" t="e">
        <f>'2.1 LOEs, Artefacts &amp; Assurance'!#REF!</f>
        <v>#REF!</v>
      </c>
      <c r="F54" s="190" t="e">
        <f>'2.1 LOEs, Artefacts &amp; Assurance'!#REF!</f>
        <v>#REF!</v>
      </c>
      <c r="G54" s="183"/>
      <c r="H54" s="191" t="e">
        <f>'2.1 LOEs, Artefacts &amp; Assurance'!#REF!</f>
        <v>#REF!</v>
      </c>
      <c r="I54" s="600" t="e">
        <f>'2.1 LOEs, Artefacts &amp; Assurance'!#REF!</f>
        <v>#REF!</v>
      </c>
      <c r="J54" s="183"/>
      <c r="K54" s="601" t="e">
        <f>'2.1 LOEs, Artefacts &amp; Assurance'!#REF!</f>
        <v>#REF!</v>
      </c>
      <c r="L54" s="26"/>
      <c r="M54" s="601" t="e">
        <f>'2.1 LOEs, Artefacts &amp; Assurance'!#REF!</f>
        <v>#REF!</v>
      </c>
      <c r="N54" s="184"/>
    </row>
    <row r="55" spans="1:14" ht="15" customHeight="1" x14ac:dyDescent="0.35">
      <c r="A55" s="188"/>
      <c r="B55" s="185"/>
      <c r="C55" s="192" t="e">
        <f>'2.1 LOEs, Artefacts &amp; Assurance'!#REF!</f>
        <v>#REF!</v>
      </c>
      <c r="D55" s="190" t="e">
        <f>'2.1 LOEs, Artefacts &amp; Assurance'!#REF!</f>
        <v>#REF!</v>
      </c>
      <c r="E55" s="190" t="e">
        <f>'2.1 LOEs, Artefacts &amp; Assurance'!#REF!</f>
        <v>#REF!</v>
      </c>
      <c r="F55" s="190" t="e">
        <f>'2.1 LOEs, Artefacts &amp; Assurance'!#REF!</f>
        <v>#REF!</v>
      </c>
      <c r="G55" s="183"/>
      <c r="H55" s="191" t="e">
        <f>'2.1 LOEs, Artefacts &amp; Assurance'!#REF!</f>
        <v>#REF!</v>
      </c>
      <c r="I55" s="600" t="e">
        <f>'2.1 LOEs, Artefacts &amp; Assurance'!#REF!</f>
        <v>#REF!</v>
      </c>
      <c r="J55" s="183"/>
      <c r="K55" s="601" t="e">
        <f>'2.1 LOEs, Artefacts &amp; Assurance'!#REF!</f>
        <v>#REF!</v>
      </c>
      <c r="L55" s="26"/>
      <c r="M55" s="601" t="e">
        <f>'2.1 LOEs, Artefacts &amp; Assurance'!#REF!</f>
        <v>#REF!</v>
      </c>
      <c r="N55" s="184"/>
    </row>
    <row r="56" spans="1:14" ht="15" customHeight="1" x14ac:dyDescent="0.35">
      <c r="A56" s="188"/>
      <c r="B56" s="185"/>
      <c r="C56" s="192" t="e">
        <f>'2.1 LOEs, Artefacts &amp; Assurance'!#REF!</f>
        <v>#REF!</v>
      </c>
      <c r="D56" s="190" t="e">
        <f>'2.1 LOEs, Artefacts &amp; Assurance'!#REF!</f>
        <v>#REF!</v>
      </c>
      <c r="E56" s="190" t="e">
        <f>'2.1 LOEs, Artefacts &amp; Assurance'!#REF!</f>
        <v>#REF!</v>
      </c>
      <c r="F56" s="190" t="e">
        <f>'2.1 LOEs, Artefacts &amp; Assurance'!#REF!</f>
        <v>#REF!</v>
      </c>
      <c r="G56" s="183"/>
      <c r="H56" s="191" t="e">
        <f>'2.1 LOEs, Artefacts &amp; Assurance'!#REF!</f>
        <v>#REF!</v>
      </c>
      <c r="I56" s="600" t="e">
        <f>'2.1 LOEs, Artefacts &amp; Assurance'!#REF!</f>
        <v>#REF!</v>
      </c>
      <c r="J56" s="183"/>
      <c r="K56" s="601" t="e">
        <f>'2.1 LOEs, Artefacts &amp; Assurance'!#REF!</f>
        <v>#REF!</v>
      </c>
      <c r="L56" s="26"/>
      <c r="M56" s="601" t="e">
        <f>'2.1 LOEs, Artefacts &amp; Assurance'!#REF!</f>
        <v>#REF!</v>
      </c>
      <c r="N56" s="184"/>
    </row>
    <row r="57" spans="1:14" ht="15" customHeight="1" x14ac:dyDescent="0.35">
      <c r="A57" s="188"/>
      <c r="B57" s="185"/>
      <c r="C57" s="192" t="e">
        <f>'2.1 LOEs, Artefacts &amp; Assurance'!#REF!</f>
        <v>#REF!</v>
      </c>
      <c r="D57" s="190" t="e">
        <f>'2.1 LOEs, Artefacts &amp; Assurance'!#REF!</f>
        <v>#REF!</v>
      </c>
      <c r="E57" s="190" t="e">
        <f>'2.1 LOEs, Artefacts &amp; Assurance'!#REF!</f>
        <v>#REF!</v>
      </c>
      <c r="F57" s="190" t="e">
        <f>'2.1 LOEs, Artefacts &amp; Assurance'!#REF!</f>
        <v>#REF!</v>
      </c>
      <c r="G57" s="183"/>
      <c r="H57" s="191" t="e">
        <f>'2.1 LOEs, Artefacts &amp; Assurance'!#REF!</f>
        <v>#REF!</v>
      </c>
      <c r="I57" s="600" t="e">
        <f>'2.1 LOEs, Artefacts &amp; Assurance'!#REF!</f>
        <v>#REF!</v>
      </c>
      <c r="J57" s="183"/>
      <c r="K57" s="601" t="e">
        <f>'2.1 LOEs, Artefacts &amp; Assurance'!#REF!</f>
        <v>#REF!</v>
      </c>
      <c r="L57" s="26"/>
      <c r="M57" s="601" t="e">
        <f>'2.1 LOEs, Artefacts &amp; Assurance'!#REF!</f>
        <v>#REF!</v>
      </c>
      <c r="N57" s="184"/>
    </row>
    <row r="58" spans="1:14" ht="15" customHeight="1" x14ac:dyDescent="0.35">
      <c r="A58" s="188"/>
      <c r="B58" s="185"/>
      <c r="C58" s="192" t="e">
        <f>'2.1 LOEs, Artefacts &amp; Assurance'!#REF!</f>
        <v>#REF!</v>
      </c>
      <c r="D58" s="190" t="e">
        <f>'2.1 LOEs, Artefacts &amp; Assurance'!#REF!</f>
        <v>#REF!</v>
      </c>
      <c r="E58" s="190" t="e">
        <f>'2.1 LOEs, Artefacts &amp; Assurance'!#REF!</f>
        <v>#REF!</v>
      </c>
      <c r="F58" s="190" t="e">
        <f>'2.1 LOEs, Artefacts &amp; Assurance'!#REF!</f>
        <v>#REF!</v>
      </c>
      <c r="G58" s="183"/>
      <c r="H58" s="191" t="e">
        <f>'2.1 LOEs, Artefacts &amp; Assurance'!#REF!</f>
        <v>#REF!</v>
      </c>
      <c r="I58" s="600" t="e">
        <f>'2.1 LOEs, Artefacts &amp; Assurance'!#REF!</f>
        <v>#REF!</v>
      </c>
      <c r="J58" s="183"/>
      <c r="K58" s="601" t="e">
        <f>'2.1 LOEs, Artefacts &amp; Assurance'!#REF!</f>
        <v>#REF!</v>
      </c>
      <c r="L58" s="26"/>
      <c r="M58" s="601" t="e">
        <f>'2.1 LOEs, Artefacts &amp; Assurance'!#REF!</f>
        <v>#REF!</v>
      </c>
      <c r="N58" s="184"/>
    </row>
    <row r="59" spans="1:14" ht="15" customHeight="1" x14ac:dyDescent="0.35">
      <c r="A59" s="188"/>
      <c r="B59" s="185"/>
      <c r="C59" s="192" t="e">
        <f>'2.1 LOEs, Artefacts &amp; Assurance'!#REF!</f>
        <v>#REF!</v>
      </c>
      <c r="D59" s="190" t="e">
        <f>'2.1 LOEs, Artefacts &amp; Assurance'!#REF!</f>
        <v>#REF!</v>
      </c>
      <c r="E59" s="190" t="e">
        <f>'2.1 LOEs, Artefacts &amp; Assurance'!#REF!</f>
        <v>#REF!</v>
      </c>
      <c r="F59" s="190" t="e">
        <f>'2.1 LOEs, Artefacts &amp; Assurance'!#REF!</f>
        <v>#REF!</v>
      </c>
      <c r="G59" s="183"/>
      <c r="H59" s="191" t="e">
        <f>'2.1 LOEs, Artefacts &amp; Assurance'!#REF!</f>
        <v>#REF!</v>
      </c>
      <c r="I59" s="600" t="e">
        <f>'2.1 LOEs, Artefacts &amp; Assurance'!#REF!</f>
        <v>#REF!</v>
      </c>
      <c r="J59" s="183"/>
      <c r="K59" s="601" t="e">
        <f>'2.1 LOEs, Artefacts &amp; Assurance'!#REF!</f>
        <v>#REF!</v>
      </c>
      <c r="L59" s="26"/>
      <c r="M59" s="601" t="e">
        <f>'2.1 LOEs, Artefacts &amp; Assurance'!#REF!</f>
        <v>#REF!</v>
      </c>
      <c r="N59" s="184"/>
    </row>
    <row r="60" spans="1:14" ht="15" customHeight="1" x14ac:dyDescent="0.35">
      <c r="A60" s="188"/>
      <c r="B60" s="185"/>
      <c r="C60" s="192" t="e">
        <f>'2.1 LOEs, Artefacts &amp; Assurance'!#REF!</f>
        <v>#REF!</v>
      </c>
      <c r="D60" s="190" t="e">
        <f>'2.1 LOEs, Artefacts &amp; Assurance'!#REF!</f>
        <v>#REF!</v>
      </c>
      <c r="E60" s="190" t="e">
        <f>'2.1 LOEs, Artefacts &amp; Assurance'!#REF!</f>
        <v>#REF!</v>
      </c>
      <c r="F60" s="190" t="e">
        <f>'2.1 LOEs, Artefacts &amp; Assurance'!#REF!</f>
        <v>#REF!</v>
      </c>
      <c r="G60" s="183"/>
      <c r="H60" s="191" t="e">
        <f>'2.1 LOEs, Artefacts &amp; Assurance'!#REF!</f>
        <v>#REF!</v>
      </c>
      <c r="I60" s="600" t="e">
        <f>'2.1 LOEs, Artefacts &amp; Assurance'!#REF!</f>
        <v>#REF!</v>
      </c>
      <c r="J60" s="183"/>
      <c r="K60" s="601" t="e">
        <f>'2.1 LOEs, Artefacts &amp; Assurance'!#REF!</f>
        <v>#REF!</v>
      </c>
      <c r="L60" s="26"/>
      <c r="M60" s="601" t="e">
        <f>'2.1 LOEs, Artefacts &amp; Assurance'!#REF!</f>
        <v>#REF!</v>
      </c>
      <c r="N60" s="184"/>
    </row>
    <row r="61" spans="1:14" ht="15" customHeight="1" x14ac:dyDescent="0.35">
      <c r="A61" s="188"/>
      <c r="B61" s="185"/>
      <c r="C61" s="192" t="e">
        <f>'2.1 LOEs, Artefacts &amp; Assurance'!#REF!</f>
        <v>#REF!</v>
      </c>
      <c r="D61" s="190" t="e">
        <f>'2.1 LOEs, Artefacts &amp; Assurance'!#REF!</f>
        <v>#REF!</v>
      </c>
      <c r="E61" s="190" t="e">
        <f>'2.1 LOEs, Artefacts &amp; Assurance'!#REF!</f>
        <v>#REF!</v>
      </c>
      <c r="F61" s="190" t="e">
        <f>'2.1 LOEs, Artefacts &amp; Assurance'!#REF!</f>
        <v>#REF!</v>
      </c>
      <c r="G61" s="183"/>
      <c r="H61" s="191" t="e">
        <f>'2.1 LOEs, Artefacts &amp; Assurance'!#REF!</f>
        <v>#REF!</v>
      </c>
      <c r="I61" s="600" t="e">
        <f>'2.1 LOEs, Artefacts &amp; Assurance'!#REF!</f>
        <v>#REF!</v>
      </c>
      <c r="J61" s="183"/>
      <c r="K61" s="601" t="e">
        <f>'2.1 LOEs, Artefacts &amp; Assurance'!#REF!</f>
        <v>#REF!</v>
      </c>
      <c r="L61" s="26"/>
      <c r="M61" s="601" t="e">
        <f>'2.1 LOEs, Artefacts &amp; Assurance'!#REF!</f>
        <v>#REF!</v>
      </c>
      <c r="N61" s="184"/>
    </row>
    <row r="62" spans="1:14" ht="15" customHeight="1" x14ac:dyDescent="0.35">
      <c r="A62" s="188"/>
      <c r="B62" s="185"/>
      <c r="C62" s="192" t="e">
        <f>'2.1 LOEs, Artefacts &amp; Assurance'!#REF!</f>
        <v>#REF!</v>
      </c>
      <c r="D62" s="190" t="e">
        <f>'2.1 LOEs, Artefacts &amp; Assurance'!#REF!</f>
        <v>#REF!</v>
      </c>
      <c r="E62" s="190" t="e">
        <f>'2.1 LOEs, Artefacts &amp; Assurance'!#REF!</f>
        <v>#REF!</v>
      </c>
      <c r="F62" s="190" t="e">
        <f>'2.1 LOEs, Artefacts &amp; Assurance'!#REF!</f>
        <v>#REF!</v>
      </c>
      <c r="G62" s="183"/>
      <c r="H62" s="191" t="e">
        <f>'2.1 LOEs, Artefacts &amp; Assurance'!#REF!</f>
        <v>#REF!</v>
      </c>
      <c r="I62" s="600" t="e">
        <f>'2.1 LOEs, Artefacts &amp; Assurance'!#REF!</f>
        <v>#REF!</v>
      </c>
      <c r="J62" s="183"/>
      <c r="K62" s="601" t="e">
        <f>'2.1 LOEs, Artefacts &amp; Assurance'!#REF!</f>
        <v>#REF!</v>
      </c>
      <c r="L62" s="26"/>
      <c r="M62" s="601" t="e">
        <f>'2.1 LOEs, Artefacts &amp; Assurance'!#REF!</f>
        <v>#REF!</v>
      </c>
      <c r="N62" s="184"/>
    </row>
    <row r="63" spans="1:14" ht="15" customHeight="1" x14ac:dyDescent="0.35">
      <c r="A63" s="188"/>
      <c r="B63" s="185"/>
      <c r="C63" s="192" t="e">
        <f>'2.1 LOEs, Artefacts &amp; Assurance'!#REF!</f>
        <v>#REF!</v>
      </c>
      <c r="D63" s="190" t="e">
        <f>'2.1 LOEs, Artefacts &amp; Assurance'!#REF!</f>
        <v>#REF!</v>
      </c>
      <c r="E63" s="190" t="e">
        <f>'2.1 LOEs, Artefacts &amp; Assurance'!#REF!</f>
        <v>#REF!</v>
      </c>
      <c r="F63" s="190" t="e">
        <f>'2.1 LOEs, Artefacts &amp; Assurance'!#REF!</f>
        <v>#REF!</v>
      </c>
      <c r="G63" s="183"/>
      <c r="H63" s="191" t="e">
        <f>'2.1 LOEs, Artefacts &amp; Assurance'!#REF!</f>
        <v>#REF!</v>
      </c>
      <c r="I63" s="600" t="e">
        <f>'2.1 LOEs, Artefacts &amp; Assurance'!#REF!</f>
        <v>#REF!</v>
      </c>
      <c r="J63" s="183"/>
      <c r="K63" s="601" t="e">
        <f>'2.1 LOEs, Artefacts &amp; Assurance'!#REF!</f>
        <v>#REF!</v>
      </c>
      <c r="L63" s="26"/>
      <c r="M63" s="601" t="e">
        <f>'2.1 LOEs, Artefacts &amp; Assurance'!#REF!</f>
        <v>#REF!</v>
      </c>
      <c r="N63" s="184"/>
    </row>
    <row r="64" spans="1:14" ht="15" customHeight="1" x14ac:dyDescent="0.35">
      <c r="A64" s="188"/>
      <c r="B64" s="185"/>
      <c r="C64" s="192" t="e">
        <f>'2.1 LOEs, Artefacts &amp; Assurance'!#REF!</f>
        <v>#REF!</v>
      </c>
      <c r="D64" s="190" t="e">
        <f>'2.1 LOEs, Artefacts &amp; Assurance'!#REF!</f>
        <v>#REF!</v>
      </c>
      <c r="E64" s="190" t="e">
        <f>'2.1 LOEs, Artefacts &amp; Assurance'!#REF!</f>
        <v>#REF!</v>
      </c>
      <c r="F64" s="190" t="e">
        <f>'2.1 LOEs, Artefacts &amp; Assurance'!#REF!</f>
        <v>#REF!</v>
      </c>
      <c r="G64" s="183"/>
      <c r="H64" s="191" t="e">
        <f>'2.1 LOEs, Artefacts &amp; Assurance'!#REF!</f>
        <v>#REF!</v>
      </c>
      <c r="I64" s="600" t="e">
        <f>'2.1 LOEs, Artefacts &amp; Assurance'!#REF!</f>
        <v>#REF!</v>
      </c>
      <c r="J64" s="183"/>
      <c r="K64" s="601" t="e">
        <f>'2.1 LOEs, Artefacts &amp; Assurance'!#REF!</f>
        <v>#REF!</v>
      </c>
      <c r="L64" s="26"/>
      <c r="M64" s="601" t="e">
        <f>'2.1 LOEs, Artefacts &amp; Assurance'!#REF!</f>
        <v>#REF!</v>
      </c>
      <c r="N64" s="184"/>
    </row>
    <row r="65" spans="1:14" ht="15" customHeight="1" x14ac:dyDescent="0.35">
      <c r="A65" s="188"/>
      <c r="B65" s="185"/>
      <c r="C65" s="192" t="e">
        <f>'2.1 LOEs, Artefacts &amp; Assurance'!#REF!</f>
        <v>#REF!</v>
      </c>
      <c r="D65" s="190" t="e">
        <f>'2.1 LOEs, Artefacts &amp; Assurance'!#REF!</f>
        <v>#REF!</v>
      </c>
      <c r="E65" s="190" t="e">
        <f>'2.1 LOEs, Artefacts &amp; Assurance'!#REF!</f>
        <v>#REF!</v>
      </c>
      <c r="F65" s="190" t="e">
        <f>'2.1 LOEs, Artefacts &amp; Assurance'!#REF!</f>
        <v>#REF!</v>
      </c>
      <c r="G65" s="183"/>
      <c r="H65" s="191" t="e">
        <f>'2.1 LOEs, Artefacts &amp; Assurance'!#REF!</f>
        <v>#REF!</v>
      </c>
      <c r="I65" s="600" t="e">
        <f>'2.1 LOEs, Artefacts &amp; Assurance'!#REF!</f>
        <v>#REF!</v>
      </c>
      <c r="J65" s="183"/>
      <c r="K65" s="601" t="e">
        <f>'2.1 LOEs, Artefacts &amp; Assurance'!#REF!</f>
        <v>#REF!</v>
      </c>
      <c r="L65" s="26"/>
      <c r="M65" s="601" t="e">
        <f>'2.1 LOEs, Artefacts &amp; Assurance'!#REF!</f>
        <v>#REF!</v>
      </c>
      <c r="N65" s="184"/>
    </row>
    <row r="66" spans="1:14" ht="15" customHeight="1" x14ac:dyDescent="0.35">
      <c r="A66" s="188"/>
      <c r="B66" s="185"/>
      <c r="C66" s="192" t="e">
        <f>'2.1 LOEs, Artefacts &amp; Assurance'!#REF!</f>
        <v>#REF!</v>
      </c>
      <c r="D66" s="190" t="e">
        <f>'2.1 LOEs, Artefacts &amp; Assurance'!#REF!</f>
        <v>#REF!</v>
      </c>
      <c r="E66" s="190" t="e">
        <f>'2.1 LOEs, Artefacts &amp; Assurance'!#REF!</f>
        <v>#REF!</v>
      </c>
      <c r="F66" s="190" t="e">
        <f>'2.1 LOEs, Artefacts &amp; Assurance'!#REF!</f>
        <v>#REF!</v>
      </c>
      <c r="G66" s="183"/>
      <c r="H66" s="191" t="e">
        <f>'2.1 LOEs, Artefacts &amp; Assurance'!#REF!</f>
        <v>#REF!</v>
      </c>
      <c r="I66" s="600" t="e">
        <f>'2.1 LOEs, Artefacts &amp; Assurance'!#REF!</f>
        <v>#REF!</v>
      </c>
      <c r="J66" s="183"/>
      <c r="K66" s="601" t="e">
        <f>'2.1 LOEs, Artefacts &amp; Assurance'!#REF!</f>
        <v>#REF!</v>
      </c>
      <c r="L66" s="26"/>
      <c r="M66" s="601" t="e">
        <f>'2.1 LOEs, Artefacts &amp; Assurance'!#REF!</f>
        <v>#REF!</v>
      </c>
      <c r="N66" s="184"/>
    </row>
    <row r="67" spans="1:14" ht="15" customHeight="1" x14ac:dyDescent="0.35">
      <c r="A67" s="188"/>
      <c r="B67" s="185"/>
      <c r="C67" s="192" t="e">
        <f>'2.1 LOEs, Artefacts &amp; Assurance'!#REF!</f>
        <v>#REF!</v>
      </c>
      <c r="D67" s="190" t="e">
        <f>'2.1 LOEs, Artefacts &amp; Assurance'!#REF!</f>
        <v>#REF!</v>
      </c>
      <c r="E67" s="190" t="e">
        <f>'2.1 LOEs, Artefacts &amp; Assurance'!#REF!</f>
        <v>#REF!</v>
      </c>
      <c r="F67" s="190" t="e">
        <f>'2.1 LOEs, Artefacts &amp; Assurance'!#REF!</f>
        <v>#REF!</v>
      </c>
      <c r="G67" s="183"/>
      <c r="H67" s="191" t="e">
        <f>'2.1 LOEs, Artefacts &amp; Assurance'!#REF!</f>
        <v>#REF!</v>
      </c>
      <c r="I67" s="600" t="e">
        <f>'2.1 LOEs, Artefacts &amp; Assurance'!#REF!</f>
        <v>#REF!</v>
      </c>
      <c r="J67" s="183"/>
      <c r="K67" s="601" t="e">
        <f>'2.1 LOEs, Artefacts &amp; Assurance'!#REF!</f>
        <v>#REF!</v>
      </c>
      <c r="L67" s="26"/>
      <c r="M67" s="601" t="e">
        <f>'2.1 LOEs, Artefacts &amp; Assurance'!#REF!</f>
        <v>#REF!</v>
      </c>
      <c r="N67" s="184"/>
    </row>
    <row r="68" spans="1:14" ht="15" customHeight="1" x14ac:dyDescent="0.35">
      <c r="A68" s="188"/>
      <c r="B68" s="185"/>
      <c r="C68" s="192" t="e">
        <f>'2.1 LOEs, Artefacts &amp; Assurance'!#REF!</f>
        <v>#REF!</v>
      </c>
      <c r="D68" s="190" t="e">
        <f>'2.1 LOEs, Artefacts &amp; Assurance'!#REF!</f>
        <v>#REF!</v>
      </c>
      <c r="E68" s="190" t="e">
        <f>'2.1 LOEs, Artefacts &amp; Assurance'!#REF!</f>
        <v>#REF!</v>
      </c>
      <c r="F68" s="190" t="e">
        <f>'2.1 LOEs, Artefacts &amp; Assurance'!#REF!</f>
        <v>#REF!</v>
      </c>
      <c r="G68" s="183"/>
      <c r="H68" s="191" t="e">
        <f>'2.1 LOEs, Artefacts &amp; Assurance'!#REF!</f>
        <v>#REF!</v>
      </c>
      <c r="I68" s="600" t="e">
        <f>'2.1 LOEs, Artefacts &amp; Assurance'!#REF!</f>
        <v>#REF!</v>
      </c>
      <c r="J68" s="183"/>
      <c r="K68" s="601" t="e">
        <f>'2.1 LOEs, Artefacts &amp; Assurance'!#REF!</f>
        <v>#REF!</v>
      </c>
      <c r="L68" s="26"/>
      <c r="M68" s="601" t="e">
        <f>'2.1 LOEs, Artefacts &amp; Assurance'!#REF!</f>
        <v>#REF!</v>
      </c>
      <c r="N68" s="184"/>
    </row>
    <row r="69" spans="1:14" ht="15" customHeight="1" x14ac:dyDescent="0.35">
      <c r="A69" s="188"/>
      <c r="B69" s="185"/>
      <c r="C69" s="192" t="e">
        <f>'2.1 LOEs, Artefacts &amp; Assurance'!#REF!</f>
        <v>#REF!</v>
      </c>
      <c r="D69" s="190" t="e">
        <f>'2.1 LOEs, Artefacts &amp; Assurance'!#REF!</f>
        <v>#REF!</v>
      </c>
      <c r="E69" s="190" t="e">
        <f>'2.1 LOEs, Artefacts &amp; Assurance'!#REF!</f>
        <v>#REF!</v>
      </c>
      <c r="F69" s="190" t="e">
        <f>'2.1 LOEs, Artefacts &amp; Assurance'!#REF!</f>
        <v>#REF!</v>
      </c>
      <c r="G69" s="183"/>
      <c r="H69" s="191" t="e">
        <f>'2.1 LOEs, Artefacts &amp; Assurance'!#REF!</f>
        <v>#REF!</v>
      </c>
      <c r="I69" s="600" t="e">
        <f>'2.1 LOEs, Artefacts &amp; Assurance'!#REF!</f>
        <v>#REF!</v>
      </c>
      <c r="J69" s="183"/>
      <c r="K69" s="601" t="e">
        <f>'2.1 LOEs, Artefacts &amp; Assurance'!#REF!</f>
        <v>#REF!</v>
      </c>
      <c r="L69" s="26"/>
      <c r="M69" s="601" t="e">
        <f>'2.1 LOEs, Artefacts &amp; Assurance'!#REF!</f>
        <v>#REF!</v>
      </c>
      <c r="N69" s="184"/>
    </row>
    <row r="70" spans="1:14" ht="15" customHeight="1" x14ac:dyDescent="0.35">
      <c r="A70" s="188"/>
      <c r="B70" s="185"/>
      <c r="C70" s="192" t="e">
        <f>'2.1 LOEs, Artefacts &amp; Assurance'!#REF!</f>
        <v>#REF!</v>
      </c>
      <c r="D70" s="190" t="e">
        <f>'2.1 LOEs, Artefacts &amp; Assurance'!#REF!</f>
        <v>#REF!</v>
      </c>
      <c r="E70" s="190" t="e">
        <f>'2.1 LOEs, Artefacts &amp; Assurance'!#REF!</f>
        <v>#REF!</v>
      </c>
      <c r="F70" s="190" t="e">
        <f>'2.1 LOEs, Artefacts &amp; Assurance'!#REF!</f>
        <v>#REF!</v>
      </c>
      <c r="G70" s="183"/>
      <c r="H70" s="191" t="e">
        <f>'2.1 LOEs, Artefacts &amp; Assurance'!#REF!</f>
        <v>#REF!</v>
      </c>
      <c r="I70" s="600" t="e">
        <f>'2.1 LOEs, Artefacts &amp; Assurance'!#REF!</f>
        <v>#REF!</v>
      </c>
      <c r="J70" s="183"/>
      <c r="K70" s="601" t="e">
        <f>'2.1 LOEs, Artefacts &amp; Assurance'!#REF!</f>
        <v>#REF!</v>
      </c>
      <c r="L70" s="26"/>
      <c r="M70" s="601" t="e">
        <f>'2.1 LOEs, Artefacts &amp; Assurance'!#REF!</f>
        <v>#REF!</v>
      </c>
      <c r="N70" s="184"/>
    </row>
    <row r="71" spans="1:14" ht="15" customHeight="1" x14ac:dyDescent="0.35">
      <c r="A71" s="188"/>
      <c r="B71" s="185"/>
      <c r="C71" s="192" t="e">
        <f>'2.1 LOEs, Artefacts &amp; Assurance'!#REF!</f>
        <v>#REF!</v>
      </c>
      <c r="D71" s="190" t="e">
        <f>'2.1 LOEs, Artefacts &amp; Assurance'!#REF!</f>
        <v>#REF!</v>
      </c>
      <c r="E71" s="190" t="e">
        <f>'2.1 LOEs, Artefacts &amp; Assurance'!#REF!</f>
        <v>#REF!</v>
      </c>
      <c r="F71" s="190" t="e">
        <f>'2.1 LOEs, Artefacts &amp; Assurance'!#REF!</f>
        <v>#REF!</v>
      </c>
      <c r="G71" s="183"/>
      <c r="H71" s="191" t="e">
        <f>'2.1 LOEs, Artefacts &amp; Assurance'!#REF!</f>
        <v>#REF!</v>
      </c>
      <c r="I71" s="600" t="e">
        <f>'2.1 LOEs, Artefacts &amp; Assurance'!#REF!</f>
        <v>#REF!</v>
      </c>
      <c r="J71" s="183"/>
      <c r="K71" s="601" t="e">
        <f>'2.1 LOEs, Artefacts &amp; Assurance'!#REF!</f>
        <v>#REF!</v>
      </c>
      <c r="L71" s="26"/>
      <c r="M71" s="601" t="e">
        <f>'2.1 LOEs, Artefacts &amp; Assurance'!#REF!</f>
        <v>#REF!</v>
      </c>
      <c r="N71" s="184"/>
    </row>
    <row r="72" spans="1:14" ht="15" customHeight="1" x14ac:dyDescent="0.35">
      <c r="A72" s="188"/>
      <c r="B72" s="185"/>
      <c r="C72" s="192" t="e">
        <f>'2.1 LOEs, Artefacts &amp; Assurance'!#REF!</f>
        <v>#REF!</v>
      </c>
      <c r="D72" s="190" t="e">
        <f>'2.1 LOEs, Artefacts &amp; Assurance'!#REF!</f>
        <v>#REF!</v>
      </c>
      <c r="E72" s="190" t="e">
        <f>'2.1 LOEs, Artefacts &amp; Assurance'!#REF!</f>
        <v>#REF!</v>
      </c>
      <c r="F72" s="190" t="e">
        <f>'2.1 LOEs, Artefacts &amp; Assurance'!#REF!</f>
        <v>#REF!</v>
      </c>
      <c r="G72" s="183"/>
      <c r="H72" s="191" t="e">
        <f>'2.1 LOEs, Artefacts &amp; Assurance'!#REF!</f>
        <v>#REF!</v>
      </c>
      <c r="I72" s="600" t="e">
        <f>'2.1 LOEs, Artefacts &amp; Assurance'!#REF!</f>
        <v>#REF!</v>
      </c>
      <c r="J72" s="183"/>
      <c r="K72" s="601" t="e">
        <f>'2.1 LOEs, Artefacts &amp; Assurance'!#REF!</f>
        <v>#REF!</v>
      </c>
      <c r="L72" s="26"/>
      <c r="M72" s="601" t="e">
        <f>'2.1 LOEs, Artefacts &amp; Assurance'!#REF!</f>
        <v>#REF!</v>
      </c>
      <c r="N72" s="184"/>
    </row>
    <row r="73" spans="1:14" ht="15" customHeight="1" x14ac:dyDescent="0.35">
      <c r="A73" s="188"/>
      <c r="B73" s="185"/>
      <c r="C73" s="192" t="e">
        <f>'2.1 LOEs, Artefacts &amp; Assurance'!#REF!</f>
        <v>#REF!</v>
      </c>
      <c r="D73" s="190" t="e">
        <f>'2.1 LOEs, Artefacts &amp; Assurance'!#REF!</f>
        <v>#REF!</v>
      </c>
      <c r="E73" s="190" t="e">
        <f>'2.1 LOEs, Artefacts &amp; Assurance'!#REF!</f>
        <v>#REF!</v>
      </c>
      <c r="F73" s="190" t="e">
        <f>'2.1 LOEs, Artefacts &amp; Assurance'!#REF!</f>
        <v>#REF!</v>
      </c>
      <c r="G73" s="183"/>
      <c r="H73" s="191" t="e">
        <f>'2.1 LOEs, Artefacts &amp; Assurance'!#REF!</f>
        <v>#REF!</v>
      </c>
      <c r="I73" s="600" t="e">
        <f>'2.1 LOEs, Artefacts &amp; Assurance'!#REF!</f>
        <v>#REF!</v>
      </c>
      <c r="J73" s="183"/>
      <c r="K73" s="601" t="e">
        <f>'2.1 LOEs, Artefacts &amp; Assurance'!#REF!</f>
        <v>#REF!</v>
      </c>
      <c r="L73" s="26"/>
      <c r="M73" s="601" t="e">
        <f>'2.1 LOEs, Artefacts &amp; Assurance'!#REF!</f>
        <v>#REF!</v>
      </c>
      <c r="N73" s="184"/>
    </row>
    <row r="74" spans="1:14" ht="15" customHeight="1" x14ac:dyDescent="0.35">
      <c r="A74" s="188"/>
      <c r="B74" s="185"/>
      <c r="C74" s="192" t="e">
        <f>'2.1 LOEs, Artefacts &amp; Assurance'!#REF!</f>
        <v>#REF!</v>
      </c>
      <c r="D74" s="190" t="e">
        <f>'2.1 LOEs, Artefacts &amp; Assurance'!#REF!</f>
        <v>#REF!</v>
      </c>
      <c r="E74" s="190" t="e">
        <f>'2.1 LOEs, Artefacts &amp; Assurance'!#REF!</f>
        <v>#REF!</v>
      </c>
      <c r="F74" s="190" t="e">
        <f>'2.1 LOEs, Artefacts &amp; Assurance'!#REF!</f>
        <v>#REF!</v>
      </c>
      <c r="G74" s="183"/>
      <c r="H74" s="191" t="e">
        <f>'2.1 LOEs, Artefacts &amp; Assurance'!#REF!</f>
        <v>#REF!</v>
      </c>
      <c r="I74" s="600" t="e">
        <f>'2.1 LOEs, Artefacts &amp; Assurance'!#REF!</f>
        <v>#REF!</v>
      </c>
      <c r="J74" s="183"/>
      <c r="K74" s="601" t="e">
        <f>'2.1 LOEs, Artefacts &amp; Assurance'!#REF!</f>
        <v>#REF!</v>
      </c>
      <c r="L74" s="26"/>
      <c r="M74" s="601" t="e">
        <f>'2.1 LOEs, Artefacts &amp; Assurance'!#REF!</f>
        <v>#REF!</v>
      </c>
      <c r="N74" s="184"/>
    </row>
    <row r="75" spans="1:14" ht="15" customHeight="1" x14ac:dyDescent="0.35">
      <c r="A75" s="188"/>
      <c r="B75" s="185"/>
      <c r="C75" s="192" t="e">
        <f>'2.1 LOEs, Artefacts &amp; Assurance'!#REF!</f>
        <v>#REF!</v>
      </c>
      <c r="D75" s="190" t="e">
        <f>'2.1 LOEs, Artefacts &amp; Assurance'!#REF!</f>
        <v>#REF!</v>
      </c>
      <c r="E75" s="190" t="e">
        <f>'2.1 LOEs, Artefacts &amp; Assurance'!#REF!</f>
        <v>#REF!</v>
      </c>
      <c r="F75" s="190" t="e">
        <f>'2.1 LOEs, Artefacts &amp; Assurance'!#REF!</f>
        <v>#REF!</v>
      </c>
      <c r="G75" s="183"/>
      <c r="H75" s="191" t="e">
        <f>'2.1 LOEs, Artefacts &amp; Assurance'!#REF!</f>
        <v>#REF!</v>
      </c>
      <c r="I75" s="600" t="e">
        <f>'2.1 LOEs, Artefacts &amp; Assurance'!#REF!</f>
        <v>#REF!</v>
      </c>
      <c r="J75" s="183"/>
      <c r="K75" s="601" t="e">
        <f>'2.1 LOEs, Artefacts &amp; Assurance'!#REF!</f>
        <v>#REF!</v>
      </c>
      <c r="L75" s="26"/>
      <c r="M75" s="601" t="e">
        <f>'2.1 LOEs, Artefacts &amp; Assurance'!#REF!</f>
        <v>#REF!</v>
      </c>
      <c r="N75" s="184"/>
    </row>
    <row r="76" spans="1:14" ht="15" customHeight="1" x14ac:dyDescent="0.35">
      <c r="A76" s="188"/>
      <c r="B76" s="185"/>
      <c r="C76" s="192" t="e">
        <f>'2.1 LOEs, Artefacts &amp; Assurance'!#REF!</f>
        <v>#REF!</v>
      </c>
      <c r="D76" s="190" t="e">
        <f>'2.1 LOEs, Artefacts &amp; Assurance'!#REF!</f>
        <v>#REF!</v>
      </c>
      <c r="E76" s="190" t="e">
        <f>'2.1 LOEs, Artefacts &amp; Assurance'!#REF!</f>
        <v>#REF!</v>
      </c>
      <c r="F76" s="190" t="e">
        <f>'2.1 LOEs, Artefacts &amp; Assurance'!#REF!</f>
        <v>#REF!</v>
      </c>
      <c r="G76" s="183"/>
      <c r="H76" s="191" t="e">
        <f>'2.1 LOEs, Artefacts &amp; Assurance'!#REF!</f>
        <v>#REF!</v>
      </c>
      <c r="I76" s="600" t="e">
        <f>'2.1 LOEs, Artefacts &amp; Assurance'!#REF!</f>
        <v>#REF!</v>
      </c>
      <c r="J76" s="183"/>
      <c r="K76" s="601" t="e">
        <f>'2.1 LOEs, Artefacts &amp; Assurance'!#REF!</f>
        <v>#REF!</v>
      </c>
      <c r="L76" s="26"/>
      <c r="M76" s="601" t="e">
        <f>'2.1 LOEs, Artefacts &amp; Assurance'!#REF!</f>
        <v>#REF!</v>
      </c>
      <c r="N76" s="184"/>
    </row>
    <row r="77" spans="1:14" ht="15" customHeight="1" x14ac:dyDescent="0.35">
      <c r="A77" s="188"/>
      <c r="B77" s="185"/>
      <c r="C77" s="192" t="e">
        <f>'2.1 LOEs, Artefacts &amp; Assurance'!#REF!</f>
        <v>#REF!</v>
      </c>
      <c r="D77" s="190" t="e">
        <f>'2.1 LOEs, Artefacts &amp; Assurance'!#REF!</f>
        <v>#REF!</v>
      </c>
      <c r="E77" s="190" t="e">
        <f>'2.1 LOEs, Artefacts &amp; Assurance'!#REF!</f>
        <v>#REF!</v>
      </c>
      <c r="F77" s="190" t="e">
        <f>'2.1 LOEs, Artefacts &amp; Assurance'!#REF!</f>
        <v>#REF!</v>
      </c>
      <c r="G77" s="183"/>
      <c r="H77" s="191" t="e">
        <f>'2.1 LOEs, Artefacts &amp; Assurance'!#REF!</f>
        <v>#REF!</v>
      </c>
      <c r="I77" s="600" t="e">
        <f>'2.1 LOEs, Artefacts &amp; Assurance'!#REF!</f>
        <v>#REF!</v>
      </c>
      <c r="J77" s="183"/>
      <c r="K77" s="601" t="e">
        <f>'2.1 LOEs, Artefacts &amp; Assurance'!#REF!</f>
        <v>#REF!</v>
      </c>
      <c r="L77" s="26"/>
      <c r="M77" s="601" t="e">
        <f>'2.1 LOEs, Artefacts &amp; Assurance'!#REF!</f>
        <v>#REF!</v>
      </c>
      <c r="N77" s="184"/>
    </row>
    <row r="78" spans="1:14" ht="15" customHeight="1" x14ac:dyDescent="0.35">
      <c r="A78" s="188"/>
      <c r="B78" s="185"/>
      <c r="C78" s="192" t="e">
        <f>'2.1 LOEs, Artefacts &amp; Assurance'!#REF!</f>
        <v>#REF!</v>
      </c>
      <c r="D78" s="190" t="e">
        <f>'2.1 LOEs, Artefacts &amp; Assurance'!#REF!</f>
        <v>#REF!</v>
      </c>
      <c r="E78" s="190" t="e">
        <f>'2.1 LOEs, Artefacts &amp; Assurance'!#REF!</f>
        <v>#REF!</v>
      </c>
      <c r="F78" s="190" t="e">
        <f>'2.1 LOEs, Artefacts &amp; Assurance'!#REF!</f>
        <v>#REF!</v>
      </c>
      <c r="G78" s="183"/>
      <c r="H78" s="191" t="e">
        <f>'2.1 LOEs, Artefacts &amp; Assurance'!#REF!</f>
        <v>#REF!</v>
      </c>
      <c r="I78" s="600" t="e">
        <f>'2.1 LOEs, Artefacts &amp; Assurance'!#REF!</f>
        <v>#REF!</v>
      </c>
      <c r="J78" s="183"/>
      <c r="K78" s="601" t="e">
        <f>'2.1 LOEs, Artefacts &amp; Assurance'!#REF!</f>
        <v>#REF!</v>
      </c>
      <c r="L78" s="26"/>
      <c r="M78" s="601" t="e">
        <f>'2.1 LOEs, Artefacts &amp; Assurance'!#REF!</f>
        <v>#REF!</v>
      </c>
      <c r="N78" s="184"/>
    </row>
    <row r="79" spans="1:14" ht="15" customHeight="1" x14ac:dyDescent="0.35">
      <c r="A79" s="188"/>
      <c r="B79" s="185"/>
      <c r="C79" s="192" t="e">
        <f>'2.1 LOEs, Artefacts &amp; Assurance'!#REF!</f>
        <v>#REF!</v>
      </c>
      <c r="D79" s="190" t="e">
        <f>'2.1 LOEs, Artefacts &amp; Assurance'!#REF!</f>
        <v>#REF!</v>
      </c>
      <c r="E79" s="190" t="e">
        <f>'2.1 LOEs, Artefacts &amp; Assurance'!#REF!</f>
        <v>#REF!</v>
      </c>
      <c r="F79" s="190" t="e">
        <f>'2.1 LOEs, Artefacts &amp; Assurance'!#REF!</f>
        <v>#REF!</v>
      </c>
      <c r="G79" s="183"/>
      <c r="H79" s="191" t="e">
        <f>'2.1 LOEs, Artefacts &amp; Assurance'!#REF!</f>
        <v>#REF!</v>
      </c>
      <c r="I79" s="600" t="e">
        <f>'2.1 LOEs, Artefacts &amp; Assurance'!#REF!</f>
        <v>#REF!</v>
      </c>
      <c r="J79" s="183"/>
      <c r="K79" s="601" t="e">
        <f>'2.1 LOEs, Artefacts &amp; Assurance'!#REF!</f>
        <v>#REF!</v>
      </c>
      <c r="L79" s="26"/>
      <c r="M79" s="601" t="e">
        <f>'2.1 LOEs, Artefacts &amp; Assurance'!#REF!</f>
        <v>#REF!</v>
      </c>
      <c r="N79" s="184"/>
    </row>
    <row r="80" spans="1:14" ht="15" customHeight="1" x14ac:dyDescent="0.35">
      <c r="A80" s="188"/>
      <c r="B80" s="185"/>
      <c r="C80" s="192" t="e">
        <f>'2.1 LOEs, Artefacts &amp; Assurance'!#REF!</f>
        <v>#REF!</v>
      </c>
      <c r="D80" s="190" t="e">
        <f>'2.1 LOEs, Artefacts &amp; Assurance'!#REF!</f>
        <v>#REF!</v>
      </c>
      <c r="E80" s="190" t="e">
        <f>'2.1 LOEs, Artefacts &amp; Assurance'!#REF!</f>
        <v>#REF!</v>
      </c>
      <c r="F80" s="190" t="e">
        <f>'2.1 LOEs, Artefacts &amp; Assurance'!#REF!</f>
        <v>#REF!</v>
      </c>
      <c r="G80" s="183"/>
      <c r="H80" s="191" t="e">
        <f>'2.1 LOEs, Artefacts &amp; Assurance'!#REF!</f>
        <v>#REF!</v>
      </c>
      <c r="I80" s="600" t="e">
        <f>'2.1 LOEs, Artefacts &amp; Assurance'!#REF!</f>
        <v>#REF!</v>
      </c>
      <c r="J80" s="183"/>
      <c r="K80" s="601" t="e">
        <f>'2.1 LOEs, Artefacts &amp; Assurance'!#REF!</f>
        <v>#REF!</v>
      </c>
      <c r="L80" s="26"/>
      <c r="M80" s="601" t="e">
        <f>'2.1 LOEs, Artefacts &amp; Assurance'!#REF!</f>
        <v>#REF!</v>
      </c>
      <c r="N80" s="184"/>
    </row>
    <row r="81" spans="1:14" ht="15" customHeight="1" x14ac:dyDescent="0.35">
      <c r="A81" s="188"/>
      <c r="B81" s="185"/>
      <c r="C81" s="192" t="e">
        <f>'2.1 LOEs, Artefacts &amp; Assurance'!#REF!</f>
        <v>#REF!</v>
      </c>
      <c r="D81" s="190" t="e">
        <f>'2.1 LOEs, Artefacts &amp; Assurance'!#REF!</f>
        <v>#REF!</v>
      </c>
      <c r="E81" s="190" t="e">
        <f>'2.1 LOEs, Artefacts &amp; Assurance'!#REF!</f>
        <v>#REF!</v>
      </c>
      <c r="F81" s="190" t="e">
        <f>'2.1 LOEs, Artefacts &amp; Assurance'!#REF!</f>
        <v>#REF!</v>
      </c>
      <c r="G81" s="183"/>
      <c r="H81" s="191" t="e">
        <f>'2.1 LOEs, Artefacts &amp; Assurance'!#REF!</f>
        <v>#REF!</v>
      </c>
      <c r="I81" s="600" t="e">
        <f>'2.1 LOEs, Artefacts &amp; Assurance'!#REF!</f>
        <v>#REF!</v>
      </c>
      <c r="J81" s="183"/>
      <c r="K81" s="601" t="e">
        <f>'2.1 LOEs, Artefacts &amp; Assurance'!#REF!</f>
        <v>#REF!</v>
      </c>
      <c r="L81" s="26"/>
      <c r="M81" s="601" t="e">
        <f>'2.1 LOEs, Artefacts &amp; Assurance'!#REF!</f>
        <v>#REF!</v>
      </c>
      <c r="N81" s="184"/>
    </row>
    <row r="82" spans="1:14" ht="15" customHeight="1" x14ac:dyDescent="0.35">
      <c r="A82" s="188"/>
      <c r="B82" s="185"/>
      <c r="C82" s="192" t="e">
        <f>'2.1 LOEs, Artefacts &amp; Assurance'!#REF!</f>
        <v>#REF!</v>
      </c>
      <c r="D82" s="190" t="e">
        <f>'2.1 LOEs, Artefacts &amp; Assurance'!#REF!</f>
        <v>#REF!</v>
      </c>
      <c r="E82" s="190" t="e">
        <f>'2.1 LOEs, Artefacts &amp; Assurance'!#REF!</f>
        <v>#REF!</v>
      </c>
      <c r="F82" s="190" t="e">
        <f>'2.1 LOEs, Artefacts &amp; Assurance'!#REF!</f>
        <v>#REF!</v>
      </c>
      <c r="G82" s="183"/>
      <c r="H82" s="191" t="e">
        <f>'2.1 LOEs, Artefacts &amp; Assurance'!#REF!</f>
        <v>#REF!</v>
      </c>
      <c r="I82" s="600" t="e">
        <f>'2.1 LOEs, Artefacts &amp; Assurance'!#REF!</f>
        <v>#REF!</v>
      </c>
      <c r="J82" s="183"/>
      <c r="K82" s="601" t="e">
        <f>'2.1 LOEs, Artefacts &amp; Assurance'!#REF!</f>
        <v>#REF!</v>
      </c>
      <c r="L82" s="26"/>
      <c r="M82" s="601" t="e">
        <f>'2.1 LOEs, Artefacts &amp; Assurance'!#REF!</f>
        <v>#REF!</v>
      </c>
      <c r="N82" s="184"/>
    </row>
    <row r="83" spans="1:14" ht="15" customHeight="1" x14ac:dyDescent="0.35">
      <c r="A83" s="188"/>
      <c r="B83" s="185"/>
      <c r="C83" s="192" t="e">
        <f>'2.1 LOEs, Artefacts &amp; Assurance'!#REF!</f>
        <v>#REF!</v>
      </c>
      <c r="D83" s="190" t="e">
        <f>'2.1 LOEs, Artefacts &amp; Assurance'!#REF!</f>
        <v>#REF!</v>
      </c>
      <c r="E83" s="190" t="e">
        <f>'2.1 LOEs, Artefacts &amp; Assurance'!#REF!</f>
        <v>#REF!</v>
      </c>
      <c r="F83" s="190" t="e">
        <f>'2.1 LOEs, Artefacts &amp; Assurance'!#REF!</f>
        <v>#REF!</v>
      </c>
      <c r="G83" s="183"/>
      <c r="H83" s="191" t="e">
        <f>'2.1 LOEs, Artefacts &amp; Assurance'!#REF!</f>
        <v>#REF!</v>
      </c>
      <c r="I83" s="600" t="e">
        <f>'2.1 LOEs, Artefacts &amp; Assurance'!#REF!</f>
        <v>#REF!</v>
      </c>
      <c r="J83" s="183"/>
      <c r="K83" s="601" t="e">
        <f>'2.1 LOEs, Artefacts &amp; Assurance'!#REF!</f>
        <v>#REF!</v>
      </c>
      <c r="L83" s="26"/>
      <c r="M83" s="601" t="e">
        <f>'2.1 LOEs, Artefacts &amp; Assurance'!#REF!</f>
        <v>#REF!</v>
      </c>
      <c r="N83" s="184"/>
    </row>
    <row r="84" spans="1:14" ht="15" customHeight="1" x14ac:dyDescent="0.35">
      <c r="A84" s="188"/>
      <c r="B84" s="185"/>
      <c r="C84" s="192" t="e">
        <f>'2.1 LOEs, Artefacts &amp; Assurance'!#REF!</f>
        <v>#REF!</v>
      </c>
      <c r="D84" s="190" t="e">
        <f>'2.1 LOEs, Artefacts &amp; Assurance'!#REF!</f>
        <v>#REF!</v>
      </c>
      <c r="E84" s="190" t="e">
        <f>'2.1 LOEs, Artefacts &amp; Assurance'!#REF!</f>
        <v>#REF!</v>
      </c>
      <c r="F84" s="190" t="e">
        <f>'2.1 LOEs, Artefacts &amp; Assurance'!#REF!</f>
        <v>#REF!</v>
      </c>
      <c r="G84" s="183"/>
      <c r="H84" s="191" t="e">
        <f>'2.1 LOEs, Artefacts &amp; Assurance'!#REF!</f>
        <v>#REF!</v>
      </c>
      <c r="I84" s="600" t="e">
        <f>'2.1 LOEs, Artefacts &amp; Assurance'!#REF!</f>
        <v>#REF!</v>
      </c>
      <c r="J84" s="183"/>
      <c r="K84" s="601" t="e">
        <f>'2.1 LOEs, Artefacts &amp; Assurance'!#REF!</f>
        <v>#REF!</v>
      </c>
      <c r="L84" s="26"/>
      <c r="M84" s="601" t="e">
        <f>'2.1 LOEs, Artefacts &amp; Assurance'!#REF!</f>
        <v>#REF!</v>
      </c>
      <c r="N84" s="184"/>
    </row>
    <row r="85" spans="1:14" ht="15" customHeight="1" x14ac:dyDescent="0.35">
      <c r="A85" s="188"/>
      <c r="B85" s="185"/>
      <c r="C85" s="192" t="e">
        <f>'2.1 LOEs, Artefacts &amp; Assurance'!#REF!</f>
        <v>#REF!</v>
      </c>
      <c r="D85" s="190" t="e">
        <f>'2.1 LOEs, Artefacts &amp; Assurance'!#REF!</f>
        <v>#REF!</v>
      </c>
      <c r="E85" s="190" t="e">
        <f>'2.1 LOEs, Artefacts &amp; Assurance'!#REF!</f>
        <v>#REF!</v>
      </c>
      <c r="F85" s="190" t="e">
        <f>'2.1 LOEs, Artefacts &amp; Assurance'!#REF!</f>
        <v>#REF!</v>
      </c>
      <c r="G85" s="183"/>
      <c r="H85" s="191" t="e">
        <f>'2.1 LOEs, Artefacts &amp; Assurance'!#REF!</f>
        <v>#REF!</v>
      </c>
      <c r="I85" s="600" t="e">
        <f>'2.1 LOEs, Artefacts &amp; Assurance'!#REF!</f>
        <v>#REF!</v>
      </c>
      <c r="J85" s="183"/>
      <c r="K85" s="601" t="e">
        <f>'2.1 LOEs, Artefacts &amp; Assurance'!#REF!</f>
        <v>#REF!</v>
      </c>
      <c r="L85" s="26"/>
      <c r="M85" s="601" t="e">
        <f>'2.1 LOEs, Artefacts &amp; Assurance'!#REF!</f>
        <v>#REF!</v>
      </c>
      <c r="N85" s="184"/>
    </row>
    <row r="86" spans="1:14" ht="15" customHeight="1" x14ac:dyDescent="0.35">
      <c r="A86" s="188"/>
      <c r="B86" s="185"/>
      <c r="C86" s="192" t="e">
        <f>'2.1 LOEs, Artefacts &amp; Assurance'!#REF!</f>
        <v>#REF!</v>
      </c>
      <c r="D86" s="190" t="e">
        <f>'2.1 LOEs, Artefacts &amp; Assurance'!#REF!</f>
        <v>#REF!</v>
      </c>
      <c r="E86" s="190" t="e">
        <f>'2.1 LOEs, Artefacts &amp; Assurance'!#REF!</f>
        <v>#REF!</v>
      </c>
      <c r="F86" s="190" t="e">
        <f>'2.1 LOEs, Artefacts &amp; Assurance'!#REF!</f>
        <v>#REF!</v>
      </c>
      <c r="G86" s="183"/>
      <c r="H86" s="191" t="e">
        <f>'2.1 LOEs, Artefacts &amp; Assurance'!#REF!</f>
        <v>#REF!</v>
      </c>
      <c r="I86" s="600" t="e">
        <f>'2.1 LOEs, Artefacts &amp; Assurance'!#REF!</f>
        <v>#REF!</v>
      </c>
      <c r="J86" s="183"/>
      <c r="K86" s="601" t="e">
        <f>'2.1 LOEs, Artefacts &amp; Assurance'!#REF!</f>
        <v>#REF!</v>
      </c>
      <c r="L86" s="26"/>
      <c r="M86" s="601" t="e">
        <f>'2.1 LOEs, Artefacts &amp; Assurance'!#REF!</f>
        <v>#REF!</v>
      </c>
      <c r="N86" s="184"/>
    </row>
    <row r="87" spans="1:14" ht="15" customHeight="1" x14ac:dyDescent="0.35">
      <c r="A87" s="188"/>
      <c r="B87" s="185"/>
      <c r="C87" s="192" t="e">
        <f>'2.1 LOEs, Artefacts &amp; Assurance'!#REF!</f>
        <v>#REF!</v>
      </c>
      <c r="D87" s="190" t="e">
        <f>'2.1 LOEs, Artefacts &amp; Assurance'!#REF!</f>
        <v>#REF!</v>
      </c>
      <c r="E87" s="190" t="e">
        <f>'2.1 LOEs, Artefacts &amp; Assurance'!#REF!</f>
        <v>#REF!</v>
      </c>
      <c r="F87" s="190" t="e">
        <f>'2.1 LOEs, Artefacts &amp; Assurance'!#REF!</f>
        <v>#REF!</v>
      </c>
      <c r="G87" s="183"/>
      <c r="H87" s="191" t="e">
        <f>'2.1 LOEs, Artefacts &amp; Assurance'!#REF!</f>
        <v>#REF!</v>
      </c>
      <c r="I87" s="600" t="e">
        <f>'2.1 LOEs, Artefacts &amp; Assurance'!#REF!</f>
        <v>#REF!</v>
      </c>
      <c r="J87" s="183"/>
      <c r="K87" s="601" t="e">
        <f>'2.1 LOEs, Artefacts &amp; Assurance'!#REF!</f>
        <v>#REF!</v>
      </c>
      <c r="L87" s="26"/>
      <c r="M87" s="601" t="e">
        <f>'2.1 LOEs, Artefacts &amp; Assurance'!#REF!</f>
        <v>#REF!</v>
      </c>
      <c r="N87" s="184"/>
    </row>
    <row r="88" spans="1:14" ht="15" customHeight="1" x14ac:dyDescent="0.35">
      <c r="A88" s="188"/>
      <c r="B88" s="185"/>
      <c r="C88" s="192" t="e">
        <f>'2.1 LOEs, Artefacts &amp; Assurance'!#REF!</f>
        <v>#REF!</v>
      </c>
      <c r="D88" s="190" t="e">
        <f>'2.1 LOEs, Artefacts &amp; Assurance'!#REF!</f>
        <v>#REF!</v>
      </c>
      <c r="E88" s="190" t="e">
        <f>'2.1 LOEs, Artefacts &amp; Assurance'!#REF!</f>
        <v>#REF!</v>
      </c>
      <c r="F88" s="190" t="e">
        <f>'2.1 LOEs, Artefacts &amp; Assurance'!#REF!</f>
        <v>#REF!</v>
      </c>
      <c r="G88" s="183"/>
      <c r="H88" s="191" t="e">
        <f>'2.1 LOEs, Artefacts &amp; Assurance'!#REF!</f>
        <v>#REF!</v>
      </c>
      <c r="I88" s="600" t="e">
        <f>'2.1 LOEs, Artefacts &amp; Assurance'!#REF!</f>
        <v>#REF!</v>
      </c>
      <c r="J88" s="183"/>
      <c r="K88" s="601" t="e">
        <f>'2.1 LOEs, Artefacts &amp; Assurance'!#REF!</f>
        <v>#REF!</v>
      </c>
      <c r="L88" s="26"/>
      <c r="M88" s="601" t="e">
        <f>'2.1 LOEs, Artefacts &amp; Assurance'!#REF!</f>
        <v>#REF!</v>
      </c>
      <c r="N88" s="184"/>
    </row>
    <row r="89" spans="1:14" ht="15" customHeight="1" x14ac:dyDescent="0.35">
      <c r="A89" s="188"/>
      <c r="B89" s="185"/>
      <c r="C89" s="192" t="e">
        <f>'2.1 LOEs, Artefacts &amp; Assurance'!#REF!</f>
        <v>#REF!</v>
      </c>
      <c r="D89" s="190" t="e">
        <f>'2.1 LOEs, Artefacts &amp; Assurance'!#REF!</f>
        <v>#REF!</v>
      </c>
      <c r="E89" s="190" t="e">
        <f>'2.1 LOEs, Artefacts &amp; Assurance'!#REF!</f>
        <v>#REF!</v>
      </c>
      <c r="F89" s="190" t="e">
        <f>'2.1 LOEs, Artefacts &amp; Assurance'!#REF!</f>
        <v>#REF!</v>
      </c>
      <c r="G89" s="183"/>
      <c r="H89" s="191" t="e">
        <f>'2.1 LOEs, Artefacts &amp; Assurance'!#REF!</f>
        <v>#REF!</v>
      </c>
      <c r="I89" s="600" t="e">
        <f>'2.1 LOEs, Artefacts &amp; Assurance'!#REF!</f>
        <v>#REF!</v>
      </c>
      <c r="J89" s="183"/>
      <c r="K89" s="601" t="e">
        <f>'2.1 LOEs, Artefacts &amp; Assurance'!#REF!</f>
        <v>#REF!</v>
      </c>
      <c r="L89" s="26"/>
      <c r="M89" s="601" t="e">
        <f>'2.1 LOEs, Artefacts &amp; Assurance'!#REF!</f>
        <v>#REF!</v>
      </c>
      <c r="N89" s="184"/>
    </row>
    <row r="90" spans="1:14" ht="15" customHeight="1" x14ac:dyDescent="0.35">
      <c r="A90" s="188"/>
      <c r="B90" s="185"/>
      <c r="C90" s="192" t="e">
        <f>'2.1 LOEs, Artefacts &amp; Assurance'!#REF!</f>
        <v>#REF!</v>
      </c>
      <c r="D90" s="190" t="e">
        <f>'2.1 LOEs, Artefacts &amp; Assurance'!#REF!</f>
        <v>#REF!</v>
      </c>
      <c r="E90" s="190" t="e">
        <f>'2.1 LOEs, Artefacts &amp; Assurance'!#REF!</f>
        <v>#REF!</v>
      </c>
      <c r="F90" s="190" t="e">
        <f>'2.1 LOEs, Artefacts &amp; Assurance'!#REF!</f>
        <v>#REF!</v>
      </c>
      <c r="G90" s="183"/>
      <c r="H90" s="191" t="e">
        <f>'2.1 LOEs, Artefacts &amp; Assurance'!#REF!</f>
        <v>#REF!</v>
      </c>
      <c r="I90" s="600" t="e">
        <f>'2.1 LOEs, Artefacts &amp; Assurance'!#REF!</f>
        <v>#REF!</v>
      </c>
      <c r="J90" s="183"/>
      <c r="K90" s="601" t="e">
        <f>'2.1 LOEs, Artefacts &amp; Assurance'!#REF!</f>
        <v>#REF!</v>
      </c>
      <c r="L90" s="26"/>
      <c r="M90" s="601" t="e">
        <f>'2.1 LOEs, Artefacts &amp; Assurance'!#REF!</f>
        <v>#REF!</v>
      </c>
      <c r="N90" s="184"/>
    </row>
    <row r="91" spans="1:14" ht="15" customHeight="1" x14ac:dyDescent="0.35">
      <c r="A91" s="188"/>
      <c r="B91" s="185"/>
      <c r="C91" s="192" t="e">
        <f>'2.1 LOEs, Artefacts &amp; Assurance'!#REF!</f>
        <v>#REF!</v>
      </c>
      <c r="D91" s="190" t="e">
        <f>'2.1 LOEs, Artefacts &amp; Assurance'!#REF!</f>
        <v>#REF!</v>
      </c>
      <c r="E91" s="190" t="e">
        <f>'2.1 LOEs, Artefacts &amp; Assurance'!#REF!</f>
        <v>#REF!</v>
      </c>
      <c r="F91" s="190" t="e">
        <f>'2.1 LOEs, Artefacts &amp; Assurance'!#REF!</f>
        <v>#REF!</v>
      </c>
      <c r="G91" s="183"/>
      <c r="H91" s="191" t="e">
        <f>'2.1 LOEs, Artefacts &amp; Assurance'!#REF!</f>
        <v>#REF!</v>
      </c>
      <c r="I91" s="600" t="e">
        <f>'2.1 LOEs, Artefacts &amp; Assurance'!#REF!</f>
        <v>#REF!</v>
      </c>
      <c r="J91" s="183"/>
      <c r="K91" s="601" t="e">
        <f>'2.1 LOEs, Artefacts &amp; Assurance'!#REF!</f>
        <v>#REF!</v>
      </c>
      <c r="L91" s="26"/>
      <c r="M91" s="601" t="e">
        <f>'2.1 LOEs, Artefacts &amp; Assurance'!#REF!</f>
        <v>#REF!</v>
      </c>
      <c r="N91" s="184"/>
    </row>
    <row r="92" spans="1:14" ht="15" customHeight="1" x14ac:dyDescent="0.35">
      <c r="A92" s="188"/>
      <c r="B92" s="185"/>
      <c r="C92" s="192" t="e">
        <f>'2.1 LOEs, Artefacts &amp; Assurance'!#REF!</f>
        <v>#REF!</v>
      </c>
      <c r="D92" s="190" t="e">
        <f>'2.1 LOEs, Artefacts &amp; Assurance'!#REF!</f>
        <v>#REF!</v>
      </c>
      <c r="E92" s="190" t="e">
        <f>'2.1 LOEs, Artefacts &amp; Assurance'!#REF!</f>
        <v>#REF!</v>
      </c>
      <c r="F92" s="190" t="e">
        <f>'2.1 LOEs, Artefacts &amp; Assurance'!#REF!</f>
        <v>#REF!</v>
      </c>
      <c r="G92" s="183"/>
      <c r="H92" s="191" t="e">
        <f>'2.1 LOEs, Artefacts &amp; Assurance'!#REF!</f>
        <v>#REF!</v>
      </c>
      <c r="I92" s="600" t="e">
        <f>'2.1 LOEs, Artefacts &amp; Assurance'!#REF!</f>
        <v>#REF!</v>
      </c>
      <c r="J92" s="183"/>
      <c r="K92" s="601" t="e">
        <f>'2.1 LOEs, Artefacts &amp; Assurance'!#REF!</f>
        <v>#REF!</v>
      </c>
      <c r="L92" s="26"/>
      <c r="M92" s="601" t="e">
        <f>'2.1 LOEs, Artefacts &amp; Assurance'!#REF!</f>
        <v>#REF!</v>
      </c>
      <c r="N92" s="184"/>
    </row>
    <row r="93" spans="1:14" ht="15" customHeight="1" x14ac:dyDescent="0.35">
      <c r="A93" s="188"/>
      <c r="B93" s="185"/>
      <c r="C93" s="192" t="e">
        <f>'2.1 LOEs, Artefacts &amp; Assurance'!#REF!</f>
        <v>#REF!</v>
      </c>
      <c r="D93" s="190" t="e">
        <f>'2.1 LOEs, Artefacts &amp; Assurance'!#REF!</f>
        <v>#REF!</v>
      </c>
      <c r="E93" s="190" t="e">
        <f>'2.1 LOEs, Artefacts &amp; Assurance'!#REF!</f>
        <v>#REF!</v>
      </c>
      <c r="F93" s="190" t="e">
        <f>'2.1 LOEs, Artefacts &amp; Assurance'!#REF!</f>
        <v>#REF!</v>
      </c>
      <c r="G93" s="183"/>
      <c r="H93" s="191" t="e">
        <f>'2.1 LOEs, Artefacts &amp; Assurance'!#REF!</f>
        <v>#REF!</v>
      </c>
      <c r="I93" s="600" t="e">
        <f>'2.1 LOEs, Artefacts &amp; Assurance'!#REF!</f>
        <v>#REF!</v>
      </c>
      <c r="J93" s="183"/>
      <c r="K93" s="601" t="e">
        <f>'2.1 LOEs, Artefacts &amp; Assurance'!#REF!</f>
        <v>#REF!</v>
      </c>
      <c r="L93" s="26"/>
      <c r="M93" s="601" t="e">
        <f>'2.1 LOEs, Artefacts &amp; Assurance'!#REF!</f>
        <v>#REF!</v>
      </c>
      <c r="N93" s="184"/>
    </row>
    <row r="94" spans="1:14" ht="15" customHeight="1" x14ac:dyDescent="0.35">
      <c r="A94" s="188"/>
      <c r="B94" s="185"/>
      <c r="C94" s="192" t="e">
        <f>'2.1 LOEs, Artefacts &amp; Assurance'!#REF!</f>
        <v>#REF!</v>
      </c>
      <c r="D94" s="190" t="e">
        <f>'2.1 LOEs, Artefacts &amp; Assurance'!#REF!</f>
        <v>#REF!</v>
      </c>
      <c r="E94" s="190" t="e">
        <f>'2.1 LOEs, Artefacts &amp; Assurance'!#REF!</f>
        <v>#REF!</v>
      </c>
      <c r="F94" s="190" t="e">
        <f>'2.1 LOEs, Artefacts &amp; Assurance'!#REF!</f>
        <v>#REF!</v>
      </c>
      <c r="G94" s="183"/>
      <c r="H94" s="191" t="e">
        <f>'2.1 LOEs, Artefacts &amp; Assurance'!#REF!</f>
        <v>#REF!</v>
      </c>
      <c r="I94" s="600" t="e">
        <f>'2.1 LOEs, Artefacts &amp; Assurance'!#REF!</f>
        <v>#REF!</v>
      </c>
      <c r="J94" s="183"/>
      <c r="K94" s="601" t="e">
        <f>'2.1 LOEs, Artefacts &amp; Assurance'!#REF!</f>
        <v>#REF!</v>
      </c>
      <c r="L94" s="26"/>
      <c r="M94" s="601" t="e">
        <f>'2.1 LOEs, Artefacts &amp; Assurance'!#REF!</f>
        <v>#REF!</v>
      </c>
      <c r="N94" s="184"/>
    </row>
    <row r="95" spans="1:14" ht="15" customHeight="1" x14ac:dyDescent="0.35">
      <c r="A95" s="188"/>
      <c r="B95" s="185"/>
      <c r="C95" s="192" t="e">
        <f>'2.1 LOEs, Artefacts &amp; Assurance'!#REF!</f>
        <v>#REF!</v>
      </c>
      <c r="D95" s="190" t="e">
        <f>'2.1 LOEs, Artefacts &amp; Assurance'!#REF!</f>
        <v>#REF!</v>
      </c>
      <c r="E95" s="190" t="e">
        <f>'2.1 LOEs, Artefacts &amp; Assurance'!#REF!</f>
        <v>#REF!</v>
      </c>
      <c r="F95" s="190" t="e">
        <f>'2.1 LOEs, Artefacts &amp; Assurance'!#REF!</f>
        <v>#REF!</v>
      </c>
      <c r="G95" s="183"/>
      <c r="H95" s="191" t="e">
        <f>'2.1 LOEs, Artefacts &amp; Assurance'!#REF!</f>
        <v>#REF!</v>
      </c>
      <c r="I95" s="600" t="e">
        <f>'2.1 LOEs, Artefacts &amp; Assurance'!#REF!</f>
        <v>#REF!</v>
      </c>
      <c r="J95" s="183"/>
      <c r="K95" s="601" t="e">
        <f>'2.1 LOEs, Artefacts &amp; Assurance'!#REF!</f>
        <v>#REF!</v>
      </c>
      <c r="L95" s="26"/>
      <c r="M95" s="601" t="e">
        <f>'2.1 LOEs, Artefacts &amp; Assurance'!#REF!</f>
        <v>#REF!</v>
      </c>
      <c r="N95" s="184"/>
    </row>
    <row r="96" spans="1:14" ht="15" customHeight="1" x14ac:dyDescent="0.35">
      <c r="A96" s="188"/>
      <c r="B96" s="185"/>
      <c r="C96" s="192" t="e">
        <f>'2.1 LOEs, Artefacts &amp; Assurance'!#REF!</f>
        <v>#REF!</v>
      </c>
      <c r="D96" s="190" t="e">
        <f>'2.1 LOEs, Artefacts &amp; Assurance'!#REF!</f>
        <v>#REF!</v>
      </c>
      <c r="E96" s="190" t="e">
        <f>'2.1 LOEs, Artefacts &amp; Assurance'!#REF!</f>
        <v>#REF!</v>
      </c>
      <c r="F96" s="190" t="e">
        <f>'2.1 LOEs, Artefacts &amp; Assurance'!#REF!</f>
        <v>#REF!</v>
      </c>
      <c r="G96" s="183"/>
      <c r="H96" s="191" t="e">
        <f>'2.1 LOEs, Artefacts &amp; Assurance'!#REF!</f>
        <v>#REF!</v>
      </c>
      <c r="I96" s="600" t="e">
        <f>'2.1 LOEs, Artefacts &amp; Assurance'!#REF!</f>
        <v>#REF!</v>
      </c>
      <c r="J96" s="183"/>
      <c r="K96" s="601" t="e">
        <f>'2.1 LOEs, Artefacts &amp; Assurance'!#REF!</f>
        <v>#REF!</v>
      </c>
      <c r="L96" s="26"/>
      <c r="M96" s="601" t="e">
        <f>'2.1 LOEs, Artefacts &amp; Assurance'!#REF!</f>
        <v>#REF!</v>
      </c>
      <c r="N96" s="184"/>
    </row>
    <row r="97" spans="1:14" ht="15" customHeight="1" x14ac:dyDescent="0.35">
      <c r="A97" s="188"/>
      <c r="B97" s="185"/>
      <c r="C97" s="192" t="e">
        <f>'2.1 LOEs, Artefacts &amp; Assurance'!#REF!</f>
        <v>#REF!</v>
      </c>
      <c r="D97" s="190" t="e">
        <f>'2.1 LOEs, Artefacts &amp; Assurance'!#REF!</f>
        <v>#REF!</v>
      </c>
      <c r="E97" s="190" t="e">
        <f>'2.1 LOEs, Artefacts &amp; Assurance'!#REF!</f>
        <v>#REF!</v>
      </c>
      <c r="F97" s="190" t="e">
        <f>'2.1 LOEs, Artefacts &amp; Assurance'!#REF!</f>
        <v>#REF!</v>
      </c>
      <c r="G97" s="183"/>
      <c r="H97" s="191" t="e">
        <f>'2.1 LOEs, Artefacts &amp; Assurance'!#REF!</f>
        <v>#REF!</v>
      </c>
      <c r="I97" s="600" t="e">
        <f>'2.1 LOEs, Artefacts &amp; Assurance'!#REF!</f>
        <v>#REF!</v>
      </c>
      <c r="J97" s="183"/>
      <c r="K97" s="601" t="e">
        <f>'2.1 LOEs, Artefacts &amp; Assurance'!#REF!</f>
        <v>#REF!</v>
      </c>
      <c r="L97" s="26"/>
      <c r="M97" s="601" t="e">
        <f>'2.1 LOEs, Artefacts &amp; Assurance'!#REF!</f>
        <v>#REF!</v>
      </c>
      <c r="N97" s="184"/>
    </row>
    <row r="98" spans="1:14" ht="15" customHeight="1" x14ac:dyDescent="0.35">
      <c r="A98" s="188"/>
      <c r="B98" s="185"/>
      <c r="C98" s="192" t="e">
        <f>'2.1 LOEs, Artefacts &amp; Assurance'!#REF!</f>
        <v>#REF!</v>
      </c>
      <c r="D98" s="190" t="e">
        <f>'2.1 LOEs, Artefacts &amp; Assurance'!#REF!</f>
        <v>#REF!</v>
      </c>
      <c r="E98" s="190" t="e">
        <f>'2.1 LOEs, Artefacts &amp; Assurance'!#REF!</f>
        <v>#REF!</v>
      </c>
      <c r="F98" s="190" t="e">
        <f>'2.1 LOEs, Artefacts &amp; Assurance'!#REF!</f>
        <v>#REF!</v>
      </c>
      <c r="G98" s="183"/>
      <c r="H98" s="191" t="e">
        <f>'2.1 LOEs, Artefacts &amp; Assurance'!#REF!</f>
        <v>#REF!</v>
      </c>
      <c r="I98" s="600" t="e">
        <f>'2.1 LOEs, Artefacts &amp; Assurance'!#REF!</f>
        <v>#REF!</v>
      </c>
      <c r="J98" s="183"/>
      <c r="K98" s="601" t="e">
        <f>'2.1 LOEs, Artefacts &amp; Assurance'!#REF!</f>
        <v>#REF!</v>
      </c>
      <c r="L98" s="26"/>
      <c r="M98" s="601" t="e">
        <f>'2.1 LOEs, Artefacts &amp; Assurance'!#REF!</f>
        <v>#REF!</v>
      </c>
      <c r="N98" s="184"/>
    </row>
    <row r="99" spans="1:14" ht="15" customHeight="1" x14ac:dyDescent="0.35">
      <c r="A99" s="188"/>
      <c r="B99" s="185"/>
      <c r="C99" s="192" t="e">
        <f>'2.1 LOEs, Artefacts &amp; Assurance'!#REF!</f>
        <v>#REF!</v>
      </c>
      <c r="D99" s="190" t="e">
        <f>'2.1 LOEs, Artefacts &amp; Assurance'!#REF!</f>
        <v>#REF!</v>
      </c>
      <c r="E99" s="190" t="e">
        <f>'2.1 LOEs, Artefacts &amp; Assurance'!#REF!</f>
        <v>#REF!</v>
      </c>
      <c r="F99" s="190" t="e">
        <f>'2.1 LOEs, Artefacts &amp; Assurance'!#REF!</f>
        <v>#REF!</v>
      </c>
      <c r="G99" s="183"/>
      <c r="H99" s="191" t="e">
        <f>'2.1 LOEs, Artefacts &amp; Assurance'!#REF!</f>
        <v>#REF!</v>
      </c>
      <c r="I99" s="600" t="e">
        <f>'2.1 LOEs, Artefacts &amp; Assurance'!#REF!</f>
        <v>#REF!</v>
      </c>
      <c r="J99" s="183"/>
      <c r="K99" s="601" t="e">
        <f>'2.1 LOEs, Artefacts &amp; Assurance'!#REF!</f>
        <v>#REF!</v>
      </c>
      <c r="L99" s="26"/>
      <c r="M99" s="601" t="e">
        <f>'2.1 LOEs, Artefacts &amp; Assurance'!#REF!</f>
        <v>#REF!</v>
      </c>
      <c r="N99" s="184"/>
    </row>
    <row r="100" spans="1:14" ht="15" customHeight="1" x14ac:dyDescent="0.35">
      <c r="A100" s="188"/>
      <c r="B100" s="185"/>
      <c r="C100" s="192" t="e">
        <f>'2.1 LOEs, Artefacts &amp; Assurance'!#REF!</f>
        <v>#REF!</v>
      </c>
      <c r="D100" s="190" t="e">
        <f>'2.1 LOEs, Artefacts &amp; Assurance'!#REF!</f>
        <v>#REF!</v>
      </c>
      <c r="E100" s="190" t="e">
        <f>'2.1 LOEs, Artefacts &amp; Assurance'!#REF!</f>
        <v>#REF!</v>
      </c>
      <c r="F100" s="190" t="e">
        <f>'2.1 LOEs, Artefacts &amp; Assurance'!#REF!</f>
        <v>#REF!</v>
      </c>
      <c r="G100" s="183"/>
      <c r="H100" s="191" t="e">
        <f>'2.1 LOEs, Artefacts &amp; Assurance'!#REF!</f>
        <v>#REF!</v>
      </c>
      <c r="I100" s="600" t="e">
        <f>'2.1 LOEs, Artefacts &amp; Assurance'!#REF!</f>
        <v>#REF!</v>
      </c>
      <c r="J100" s="183"/>
      <c r="K100" s="601" t="e">
        <f>'2.1 LOEs, Artefacts &amp; Assurance'!#REF!</f>
        <v>#REF!</v>
      </c>
      <c r="L100" s="26"/>
      <c r="M100" s="601" t="e">
        <f>'2.1 LOEs, Artefacts &amp; Assurance'!#REF!</f>
        <v>#REF!</v>
      </c>
      <c r="N100" s="184"/>
    </row>
    <row r="101" spans="1:14" ht="15" customHeight="1" x14ac:dyDescent="0.35">
      <c r="A101" s="188"/>
      <c r="B101" s="185"/>
      <c r="C101" s="192" t="e">
        <f>'2.1 LOEs, Artefacts &amp; Assurance'!#REF!</f>
        <v>#REF!</v>
      </c>
      <c r="D101" s="190" t="e">
        <f>'2.1 LOEs, Artefacts &amp; Assurance'!#REF!</f>
        <v>#REF!</v>
      </c>
      <c r="E101" s="190" t="e">
        <f>'2.1 LOEs, Artefacts &amp; Assurance'!#REF!</f>
        <v>#REF!</v>
      </c>
      <c r="F101" s="190" t="e">
        <f>'2.1 LOEs, Artefacts &amp; Assurance'!#REF!</f>
        <v>#REF!</v>
      </c>
      <c r="G101" s="183"/>
      <c r="H101" s="191" t="e">
        <f>'2.1 LOEs, Artefacts &amp; Assurance'!#REF!</f>
        <v>#REF!</v>
      </c>
      <c r="I101" s="600" t="e">
        <f>'2.1 LOEs, Artefacts &amp; Assurance'!#REF!</f>
        <v>#REF!</v>
      </c>
      <c r="J101" s="183"/>
      <c r="K101" s="601" t="e">
        <f>'2.1 LOEs, Artefacts &amp; Assurance'!#REF!</f>
        <v>#REF!</v>
      </c>
      <c r="L101" s="26"/>
      <c r="M101" s="601" t="e">
        <f>'2.1 LOEs, Artefacts &amp; Assurance'!#REF!</f>
        <v>#REF!</v>
      </c>
      <c r="N101" s="184"/>
    </row>
    <row r="102" spans="1:14" ht="15" customHeight="1" x14ac:dyDescent="0.35">
      <c r="A102" s="188"/>
      <c r="B102" s="185"/>
      <c r="C102" s="192" t="e">
        <f>'2.1 LOEs, Artefacts &amp; Assurance'!#REF!</f>
        <v>#REF!</v>
      </c>
      <c r="D102" s="190" t="e">
        <f>'2.1 LOEs, Artefacts &amp; Assurance'!#REF!</f>
        <v>#REF!</v>
      </c>
      <c r="E102" s="190" t="e">
        <f>'2.1 LOEs, Artefacts &amp; Assurance'!#REF!</f>
        <v>#REF!</v>
      </c>
      <c r="F102" s="190" t="e">
        <f>'2.1 LOEs, Artefacts &amp; Assurance'!#REF!</f>
        <v>#REF!</v>
      </c>
      <c r="G102" s="183"/>
      <c r="H102" s="191" t="e">
        <f>'2.1 LOEs, Artefacts &amp; Assurance'!#REF!</f>
        <v>#REF!</v>
      </c>
      <c r="I102" s="600" t="e">
        <f>'2.1 LOEs, Artefacts &amp; Assurance'!#REF!</f>
        <v>#REF!</v>
      </c>
      <c r="J102" s="183"/>
      <c r="K102" s="601" t="e">
        <f>'2.1 LOEs, Artefacts &amp; Assurance'!#REF!</f>
        <v>#REF!</v>
      </c>
      <c r="L102" s="26"/>
      <c r="M102" s="601" t="e">
        <f>'2.1 LOEs, Artefacts &amp; Assurance'!#REF!</f>
        <v>#REF!</v>
      </c>
      <c r="N102" s="184"/>
    </row>
    <row r="103" spans="1:14" ht="15" customHeight="1" x14ac:dyDescent="0.35">
      <c r="A103" s="188"/>
      <c r="B103" s="185"/>
      <c r="C103" s="192" t="e">
        <f>'2.1 LOEs, Artefacts &amp; Assurance'!#REF!</f>
        <v>#REF!</v>
      </c>
      <c r="D103" s="190" t="e">
        <f>'2.1 LOEs, Artefacts &amp; Assurance'!#REF!</f>
        <v>#REF!</v>
      </c>
      <c r="E103" s="190" t="e">
        <f>'2.1 LOEs, Artefacts &amp; Assurance'!#REF!</f>
        <v>#REF!</v>
      </c>
      <c r="F103" s="190" t="e">
        <f>'2.1 LOEs, Artefacts &amp; Assurance'!#REF!</f>
        <v>#REF!</v>
      </c>
      <c r="G103" s="183"/>
      <c r="H103" s="191" t="e">
        <f>'2.1 LOEs, Artefacts &amp; Assurance'!#REF!</f>
        <v>#REF!</v>
      </c>
      <c r="I103" s="600" t="e">
        <f>'2.1 LOEs, Artefacts &amp; Assurance'!#REF!</f>
        <v>#REF!</v>
      </c>
      <c r="J103" s="183"/>
      <c r="K103" s="601" t="e">
        <f>'2.1 LOEs, Artefacts &amp; Assurance'!#REF!</f>
        <v>#REF!</v>
      </c>
      <c r="L103" s="26"/>
      <c r="M103" s="601" t="e">
        <f>'2.1 LOEs, Artefacts &amp; Assurance'!#REF!</f>
        <v>#REF!</v>
      </c>
      <c r="N103" s="184"/>
    </row>
    <row r="104" spans="1:14" ht="15" customHeight="1" x14ac:dyDescent="0.35">
      <c r="A104" s="188"/>
      <c r="B104" s="185"/>
      <c r="C104" s="192" t="e">
        <f>'2.1 LOEs, Artefacts &amp; Assurance'!#REF!</f>
        <v>#REF!</v>
      </c>
      <c r="D104" s="190" t="e">
        <f>'2.1 LOEs, Artefacts &amp; Assurance'!#REF!</f>
        <v>#REF!</v>
      </c>
      <c r="E104" s="190" t="e">
        <f>'2.1 LOEs, Artefacts &amp; Assurance'!#REF!</f>
        <v>#REF!</v>
      </c>
      <c r="F104" s="190" t="e">
        <f>'2.1 LOEs, Artefacts &amp; Assurance'!#REF!</f>
        <v>#REF!</v>
      </c>
      <c r="G104" s="183"/>
      <c r="H104" s="191" t="e">
        <f>'2.1 LOEs, Artefacts &amp; Assurance'!#REF!</f>
        <v>#REF!</v>
      </c>
      <c r="I104" s="600" t="e">
        <f>'2.1 LOEs, Artefacts &amp; Assurance'!#REF!</f>
        <v>#REF!</v>
      </c>
      <c r="J104" s="183"/>
      <c r="K104" s="601" t="e">
        <f>'2.1 LOEs, Artefacts &amp; Assurance'!#REF!</f>
        <v>#REF!</v>
      </c>
      <c r="L104" s="26"/>
      <c r="M104" s="601" t="e">
        <f>'2.1 LOEs, Artefacts &amp; Assurance'!#REF!</f>
        <v>#REF!</v>
      </c>
      <c r="N104" s="184"/>
    </row>
    <row r="105" spans="1:14" ht="15" customHeight="1" x14ac:dyDescent="0.35">
      <c r="A105" s="188"/>
      <c r="B105" s="185"/>
      <c r="C105" s="192" t="e">
        <f>'2.1 LOEs, Artefacts &amp; Assurance'!#REF!</f>
        <v>#REF!</v>
      </c>
      <c r="D105" s="190" t="e">
        <f>'2.1 LOEs, Artefacts &amp; Assurance'!#REF!</f>
        <v>#REF!</v>
      </c>
      <c r="E105" s="190" t="e">
        <f>'2.1 LOEs, Artefacts &amp; Assurance'!#REF!</f>
        <v>#REF!</v>
      </c>
      <c r="F105" s="190" t="e">
        <f>'2.1 LOEs, Artefacts &amp; Assurance'!#REF!</f>
        <v>#REF!</v>
      </c>
      <c r="G105" s="183"/>
      <c r="H105" s="191" t="e">
        <f>'2.1 LOEs, Artefacts &amp; Assurance'!#REF!</f>
        <v>#REF!</v>
      </c>
      <c r="I105" s="600" t="e">
        <f>'2.1 LOEs, Artefacts &amp; Assurance'!#REF!</f>
        <v>#REF!</v>
      </c>
      <c r="J105" s="183"/>
      <c r="K105" s="601" t="e">
        <f>'2.1 LOEs, Artefacts &amp; Assurance'!#REF!</f>
        <v>#REF!</v>
      </c>
      <c r="L105" s="26"/>
      <c r="M105" s="601" t="e">
        <f>'2.1 LOEs, Artefacts &amp; Assurance'!#REF!</f>
        <v>#REF!</v>
      </c>
      <c r="N105" s="184"/>
    </row>
    <row r="106" spans="1:14" ht="15" customHeight="1" x14ac:dyDescent="0.35">
      <c r="A106" s="188"/>
      <c r="B106" s="185"/>
      <c r="C106" s="192" t="e">
        <f>'2.1 LOEs, Artefacts &amp; Assurance'!#REF!</f>
        <v>#REF!</v>
      </c>
      <c r="D106" s="190" t="e">
        <f>'2.1 LOEs, Artefacts &amp; Assurance'!#REF!</f>
        <v>#REF!</v>
      </c>
      <c r="E106" s="190" t="e">
        <f>'2.1 LOEs, Artefacts &amp; Assurance'!#REF!</f>
        <v>#REF!</v>
      </c>
      <c r="F106" s="190" t="e">
        <f>'2.1 LOEs, Artefacts &amp; Assurance'!#REF!</f>
        <v>#REF!</v>
      </c>
      <c r="G106" s="183"/>
      <c r="H106" s="191" t="e">
        <f>'2.1 LOEs, Artefacts &amp; Assurance'!#REF!</f>
        <v>#REF!</v>
      </c>
      <c r="I106" s="600" t="e">
        <f>'2.1 LOEs, Artefacts &amp; Assurance'!#REF!</f>
        <v>#REF!</v>
      </c>
      <c r="J106" s="183"/>
      <c r="K106" s="601" t="e">
        <f>'2.1 LOEs, Artefacts &amp; Assurance'!#REF!</f>
        <v>#REF!</v>
      </c>
      <c r="L106" s="26"/>
      <c r="M106" s="601" t="e">
        <f>'2.1 LOEs, Artefacts &amp; Assurance'!#REF!</f>
        <v>#REF!</v>
      </c>
      <c r="N106" s="184"/>
    </row>
    <row r="107" spans="1:14" ht="15" customHeight="1" x14ac:dyDescent="0.35">
      <c r="A107" s="188"/>
      <c r="B107" s="185"/>
      <c r="C107" s="192" t="e">
        <f>'2.1 LOEs, Artefacts &amp; Assurance'!#REF!</f>
        <v>#REF!</v>
      </c>
      <c r="D107" s="190" t="e">
        <f>'2.1 LOEs, Artefacts &amp; Assurance'!#REF!</f>
        <v>#REF!</v>
      </c>
      <c r="E107" s="190" t="e">
        <f>'2.1 LOEs, Artefacts &amp; Assurance'!#REF!</f>
        <v>#REF!</v>
      </c>
      <c r="F107" s="190" t="e">
        <f>'2.1 LOEs, Artefacts &amp; Assurance'!#REF!</f>
        <v>#REF!</v>
      </c>
      <c r="G107" s="183"/>
      <c r="H107" s="191" t="e">
        <f>'2.1 LOEs, Artefacts &amp; Assurance'!#REF!</f>
        <v>#REF!</v>
      </c>
      <c r="I107" s="600" t="e">
        <f>'2.1 LOEs, Artefacts &amp; Assurance'!#REF!</f>
        <v>#REF!</v>
      </c>
      <c r="J107" s="183"/>
      <c r="K107" s="601" t="e">
        <f>'2.1 LOEs, Artefacts &amp; Assurance'!#REF!</f>
        <v>#REF!</v>
      </c>
      <c r="L107" s="26"/>
      <c r="M107" s="601" t="e">
        <f>'2.1 LOEs, Artefacts &amp; Assurance'!#REF!</f>
        <v>#REF!</v>
      </c>
      <c r="N107" s="184"/>
    </row>
    <row r="108" spans="1:14" ht="15" customHeight="1" x14ac:dyDescent="0.35">
      <c r="A108" s="188"/>
      <c r="B108" s="185"/>
      <c r="C108" s="192" t="e">
        <f>'2.1 LOEs, Artefacts &amp; Assurance'!#REF!</f>
        <v>#REF!</v>
      </c>
      <c r="D108" s="190" t="e">
        <f>'2.1 LOEs, Artefacts &amp; Assurance'!#REF!</f>
        <v>#REF!</v>
      </c>
      <c r="E108" s="190" t="e">
        <f>'2.1 LOEs, Artefacts &amp; Assurance'!#REF!</f>
        <v>#REF!</v>
      </c>
      <c r="F108" s="190" t="e">
        <f>'2.1 LOEs, Artefacts &amp; Assurance'!#REF!</f>
        <v>#REF!</v>
      </c>
      <c r="G108" s="183"/>
      <c r="H108" s="191" t="e">
        <f>'2.1 LOEs, Artefacts &amp; Assurance'!#REF!</f>
        <v>#REF!</v>
      </c>
      <c r="I108" s="600" t="e">
        <f>'2.1 LOEs, Artefacts &amp; Assurance'!#REF!</f>
        <v>#REF!</v>
      </c>
      <c r="J108" s="183"/>
      <c r="K108" s="601" t="e">
        <f>'2.1 LOEs, Artefacts &amp; Assurance'!#REF!</f>
        <v>#REF!</v>
      </c>
      <c r="L108" s="26"/>
      <c r="M108" s="601" t="e">
        <f>'2.1 LOEs, Artefacts &amp; Assurance'!#REF!</f>
        <v>#REF!</v>
      </c>
      <c r="N108" s="184"/>
    </row>
    <row r="109" spans="1:14" ht="15" customHeight="1" x14ac:dyDescent="0.35">
      <c r="A109" s="188"/>
      <c r="B109" s="185"/>
      <c r="C109" s="192" t="e">
        <f>'2.1 LOEs, Artefacts &amp; Assurance'!#REF!</f>
        <v>#REF!</v>
      </c>
      <c r="D109" s="190" t="e">
        <f>'2.1 LOEs, Artefacts &amp; Assurance'!#REF!</f>
        <v>#REF!</v>
      </c>
      <c r="E109" s="190" t="e">
        <f>'2.1 LOEs, Artefacts &amp; Assurance'!#REF!</f>
        <v>#REF!</v>
      </c>
      <c r="F109" s="190" t="e">
        <f>'2.1 LOEs, Artefacts &amp; Assurance'!#REF!</f>
        <v>#REF!</v>
      </c>
      <c r="G109" s="183"/>
      <c r="H109" s="191" t="e">
        <f>'2.1 LOEs, Artefacts &amp; Assurance'!#REF!</f>
        <v>#REF!</v>
      </c>
      <c r="I109" s="600" t="e">
        <f>'2.1 LOEs, Artefacts &amp; Assurance'!#REF!</f>
        <v>#REF!</v>
      </c>
      <c r="J109" s="183"/>
      <c r="K109" s="601" t="e">
        <f>'2.1 LOEs, Artefacts &amp; Assurance'!#REF!</f>
        <v>#REF!</v>
      </c>
      <c r="L109" s="26"/>
      <c r="M109" s="601" t="e">
        <f>'2.1 LOEs, Artefacts &amp; Assurance'!#REF!</f>
        <v>#REF!</v>
      </c>
      <c r="N109" s="184"/>
    </row>
    <row r="110" spans="1:14" ht="15" customHeight="1" x14ac:dyDescent="0.35">
      <c r="A110" s="188"/>
      <c r="B110" s="185"/>
      <c r="C110" s="192" t="e">
        <f>'2.1 LOEs, Artefacts &amp; Assurance'!#REF!</f>
        <v>#REF!</v>
      </c>
      <c r="D110" s="190" t="e">
        <f>'2.1 LOEs, Artefacts &amp; Assurance'!#REF!</f>
        <v>#REF!</v>
      </c>
      <c r="E110" s="190" t="e">
        <f>'2.1 LOEs, Artefacts &amp; Assurance'!#REF!</f>
        <v>#REF!</v>
      </c>
      <c r="F110" s="190" t="e">
        <f>'2.1 LOEs, Artefacts &amp; Assurance'!#REF!</f>
        <v>#REF!</v>
      </c>
      <c r="G110" s="183"/>
      <c r="H110" s="191" t="e">
        <f>'2.1 LOEs, Artefacts &amp; Assurance'!#REF!</f>
        <v>#REF!</v>
      </c>
      <c r="I110" s="600" t="e">
        <f>'2.1 LOEs, Artefacts &amp; Assurance'!#REF!</f>
        <v>#REF!</v>
      </c>
      <c r="J110" s="183"/>
      <c r="K110" s="601" t="e">
        <f>'2.1 LOEs, Artefacts &amp; Assurance'!#REF!</f>
        <v>#REF!</v>
      </c>
      <c r="L110" s="26"/>
      <c r="M110" s="601" t="e">
        <f>'2.1 LOEs, Artefacts &amp; Assurance'!#REF!</f>
        <v>#REF!</v>
      </c>
      <c r="N110" s="184"/>
    </row>
    <row r="111" spans="1:14" ht="15" customHeight="1" x14ac:dyDescent="0.35">
      <c r="A111" s="188"/>
      <c r="B111" s="185"/>
      <c r="C111" s="192" t="e">
        <f>'2.1 LOEs, Artefacts &amp; Assurance'!#REF!</f>
        <v>#REF!</v>
      </c>
      <c r="D111" s="190" t="e">
        <f>'2.1 LOEs, Artefacts &amp; Assurance'!#REF!</f>
        <v>#REF!</v>
      </c>
      <c r="E111" s="190" t="e">
        <f>'2.1 LOEs, Artefacts &amp; Assurance'!#REF!</f>
        <v>#REF!</v>
      </c>
      <c r="F111" s="190" t="e">
        <f>'2.1 LOEs, Artefacts &amp; Assurance'!#REF!</f>
        <v>#REF!</v>
      </c>
      <c r="G111" s="183"/>
      <c r="H111" s="191" t="e">
        <f>'2.1 LOEs, Artefacts &amp; Assurance'!#REF!</f>
        <v>#REF!</v>
      </c>
      <c r="I111" s="600" t="e">
        <f>'2.1 LOEs, Artefacts &amp; Assurance'!#REF!</f>
        <v>#REF!</v>
      </c>
      <c r="J111" s="183"/>
      <c r="K111" s="601" t="e">
        <f>'2.1 LOEs, Artefacts &amp; Assurance'!#REF!</f>
        <v>#REF!</v>
      </c>
      <c r="L111" s="26"/>
      <c r="M111" s="601" t="e">
        <f>'2.1 LOEs, Artefacts &amp; Assurance'!#REF!</f>
        <v>#REF!</v>
      </c>
      <c r="N111" s="184"/>
    </row>
    <row r="112" spans="1:14" ht="15" customHeight="1" x14ac:dyDescent="0.35">
      <c r="A112" s="188"/>
      <c r="B112" s="185"/>
      <c r="C112" s="192" t="e">
        <f>'2.1 LOEs, Artefacts &amp; Assurance'!#REF!</f>
        <v>#REF!</v>
      </c>
      <c r="D112" s="190" t="e">
        <f>'2.1 LOEs, Artefacts &amp; Assurance'!#REF!</f>
        <v>#REF!</v>
      </c>
      <c r="E112" s="190" t="e">
        <f>'2.1 LOEs, Artefacts &amp; Assurance'!#REF!</f>
        <v>#REF!</v>
      </c>
      <c r="F112" s="190" t="e">
        <f>'2.1 LOEs, Artefacts &amp; Assurance'!#REF!</f>
        <v>#REF!</v>
      </c>
      <c r="G112" s="183"/>
      <c r="H112" s="191" t="e">
        <f>'2.1 LOEs, Artefacts &amp; Assurance'!#REF!</f>
        <v>#REF!</v>
      </c>
      <c r="I112" s="600" t="e">
        <f>'2.1 LOEs, Artefacts &amp; Assurance'!#REF!</f>
        <v>#REF!</v>
      </c>
      <c r="J112" s="183"/>
      <c r="K112" s="601" t="e">
        <f>'2.1 LOEs, Artefacts &amp; Assurance'!#REF!</f>
        <v>#REF!</v>
      </c>
      <c r="L112" s="26"/>
      <c r="M112" s="601" t="e">
        <f>'2.1 LOEs, Artefacts &amp; Assurance'!#REF!</f>
        <v>#REF!</v>
      </c>
      <c r="N112" s="184"/>
    </row>
    <row r="113" spans="1:14" ht="15" customHeight="1" x14ac:dyDescent="0.35">
      <c r="A113" s="188"/>
      <c r="B113" s="185"/>
      <c r="C113" s="192" t="e">
        <f>'2.1 LOEs, Artefacts &amp; Assurance'!#REF!</f>
        <v>#REF!</v>
      </c>
      <c r="D113" s="190" t="e">
        <f>'2.1 LOEs, Artefacts &amp; Assurance'!#REF!</f>
        <v>#REF!</v>
      </c>
      <c r="E113" s="190" t="e">
        <f>'2.1 LOEs, Artefacts &amp; Assurance'!#REF!</f>
        <v>#REF!</v>
      </c>
      <c r="F113" s="190" t="e">
        <f>'2.1 LOEs, Artefacts &amp; Assurance'!#REF!</f>
        <v>#REF!</v>
      </c>
      <c r="G113" s="183"/>
      <c r="H113" s="191" t="e">
        <f>'2.1 LOEs, Artefacts &amp; Assurance'!#REF!</f>
        <v>#REF!</v>
      </c>
      <c r="I113" s="600" t="e">
        <f>'2.1 LOEs, Artefacts &amp; Assurance'!#REF!</f>
        <v>#REF!</v>
      </c>
      <c r="J113" s="183"/>
      <c r="K113" s="601" t="e">
        <f>'2.1 LOEs, Artefacts &amp; Assurance'!#REF!</f>
        <v>#REF!</v>
      </c>
      <c r="L113" s="26"/>
      <c r="M113" s="601" t="e">
        <f>'2.1 LOEs, Artefacts &amp; Assurance'!#REF!</f>
        <v>#REF!</v>
      </c>
      <c r="N113" s="184"/>
    </row>
    <row r="114" spans="1:14" ht="15" customHeight="1" x14ac:dyDescent="0.35">
      <c r="A114" s="188"/>
      <c r="B114" s="185"/>
      <c r="C114" s="192" t="e">
        <f>'2.1 LOEs, Artefacts &amp; Assurance'!#REF!</f>
        <v>#REF!</v>
      </c>
      <c r="D114" s="190" t="e">
        <f>'2.1 LOEs, Artefacts &amp; Assurance'!#REF!</f>
        <v>#REF!</v>
      </c>
      <c r="E114" s="190" t="e">
        <f>'2.1 LOEs, Artefacts &amp; Assurance'!#REF!</f>
        <v>#REF!</v>
      </c>
      <c r="F114" s="190" t="e">
        <f>'2.1 LOEs, Artefacts &amp; Assurance'!#REF!</f>
        <v>#REF!</v>
      </c>
      <c r="G114" s="183"/>
      <c r="H114" s="191" t="e">
        <f>'2.1 LOEs, Artefacts &amp; Assurance'!#REF!</f>
        <v>#REF!</v>
      </c>
      <c r="I114" s="600" t="e">
        <f>'2.1 LOEs, Artefacts &amp; Assurance'!#REF!</f>
        <v>#REF!</v>
      </c>
      <c r="J114" s="183"/>
      <c r="K114" s="601" t="e">
        <f>'2.1 LOEs, Artefacts &amp; Assurance'!#REF!</f>
        <v>#REF!</v>
      </c>
      <c r="L114" s="26"/>
      <c r="M114" s="601" t="e">
        <f>'2.1 LOEs, Artefacts &amp; Assurance'!#REF!</f>
        <v>#REF!</v>
      </c>
      <c r="N114" s="184"/>
    </row>
    <row r="115" spans="1:14" ht="15" customHeight="1" x14ac:dyDescent="0.35">
      <c r="A115" s="188"/>
      <c r="B115" s="185"/>
      <c r="C115" s="192" t="e">
        <f>'2.1 LOEs, Artefacts &amp; Assurance'!#REF!</f>
        <v>#REF!</v>
      </c>
      <c r="D115" s="190" t="e">
        <f>'2.1 LOEs, Artefacts &amp; Assurance'!#REF!</f>
        <v>#REF!</v>
      </c>
      <c r="E115" s="190" t="e">
        <f>'2.1 LOEs, Artefacts &amp; Assurance'!#REF!</f>
        <v>#REF!</v>
      </c>
      <c r="F115" s="190" t="e">
        <f>'2.1 LOEs, Artefacts &amp; Assurance'!#REF!</f>
        <v>#REF!</v>
      </c>
      <c r="G115" s="183"/>
      <c r="H115" s="191" t="e">
        <f>'2.1 LOEs, Artefacts &amp; Assurance'!#REF!</f>
        <v>#REF!</v>
      </c>
      <c r="I115" s="600" t="e">
        <f>'2.1 LOEs, Artefacts &amp; Assurance'!#REF!</f>
        <v>#REF!</v>
      </c>
      <c r="J115" s="183"/>
      <c r="K115" s="601" t="e">
        <f>'2.1 LOEs, Artefacts &amp; Assurance'!#REF!</f>
        <v>#REF!</v>
      </c>
      <c r="L115" s="26"/>
      <c r="M115" s="601" t="e">
        <f>'2.1 LOEs, Artefacts &amp; Assurance'!#REF!</f>
        <v>#REF!</v>
      </c>
      <c r="N115" s="184"/>
    </row>
    <row r="116" spans="1:14" ht="15" customHeight="1" x14ac:dyDescent="0.35">
      <c r="A116" s="188"/>
      <c r="B116" s="185"/>
      <c r="C116" s="192" t="e">
        <f>'2.1 LOEs, Artefacts &amp; Assurance'!#REF!</f>
        <v>#REF!</v>
      </c>
      <c r="D116" s="190" t="e">
        <f>'2.1 LOEs, Artefacts &amp; Assurance'!#REF!</f>
        <v>#REF!</v>
      </c>
      <c r="E116" s="190" t="e">
        <f>'2.1 LOEs, Artefacts &amp; Assurance'!#REF!</f>
        <v>#REF!</v>
      </c>
      <c r="F116" s="190" t="e">
        <f>'2.1 LOEs, Artefacts &amp; Assurance'!#REF!</f>
        <v>#REF!</v>
      </c>
      <c r="G116" s="183"/>
      <c r="H116" s="191" t="e">
        <f>'2.1 LOEs, Artefacts &amp; Assurance'!#REF!</f>
        <v>#REF!</v>
      </c>
      <c r="I116" s="600" t="e">
        <f>'2.1 LOEs, Artefacts &amp; Assurance'!#REF!</f>
        <v>#REF!</v>
      </c>
      <c r="J116" s="183"/>
      <c r="K116" s="601" t="e">
        <f>'2.1 LOEs, Artefacts &amp; Assurance'!#REF!</f>
        <v>#REF!</v>
      </c>
      <c r="L116" s="26"/>
      <c r="M116" s="601" t="e">
        <f>'2.1 LOEs, Artefacts &amp; Assurance'!#REF!</f>
        <v>#REF!</v>
      </c>
      <c r="N116" s="184"/>
    </row>
    <row r="117" spans="1:14" ht="15" customHeight="1" x14ac:dyDescent="0.35">
      <c r="A117" s="188"/>
      <c r="B117" s="185"/>
      <c r="C117" s="192" t="e">
        <f>'2.1 LOEs, Artefacts &amp; Assurance'!#REF!</f>
        <v>#REF!</v>
      </c>
      <c r="D117" s="190" t="e">
        <f>'2.1 LOEs, Artefacts &amp; Assurance'!#REF!</f>
        <v>#REF!</v>
      </c>
      <c r="E117" s="190" t="e">
        <f>'2.1 LOEs, Artefacts &amp; Assurance'!#REF!</f>
        <v>#REF!</v>
      </c>
      <c r="F117" s="190" t="e">
        <f>'2.1 LOEs, Artefacts &amp; Assurance'!#REF!</f>
        <v>#REF!</v>
      </c>
      <c r="G117" s="183"/>
      <c r="H117" s="191" t="e">
        <f>'2.1 LOEs, Artefacts &amp; Assurance'!#REF!</f>
        <v>#REF!</v>
      </c>
      <c r="I117" s="600" t="e">
        <f>'2.1 LOEs, Artefacts &amp; Assurance'!#REF!</f>
        <v>#REF!</v>
      </c>
      <c r="J117" s="183"/>
      <c r="K117" s="601" t="e">
        <f>'2.1 LOEs, Artefacts &amp; Assurance'!#REF!</f>
        <v>#REF!</v>
      </c>
      <c r="L117" s="26"/>
      <c r="M117" s="601" t="e">
        <f>'2.1 LOEs, Artefacts &amp; Assurance'!#REF!</f>
        <v>#REF!</v>
      </c>
      <c r="N117" s="184"/>
    </row>
    <row r="118" spans="1:14" ht="15" customHeight="1" x14ac:dyDescent="0.35">
      <c r="A118" s="188"/>
      <c r="B118" s="185"/>
      <c r="C118" s="192" t="e">
        <f>'2.1 LOEs, Artefacts &amp; Assurance'!#REF!</f>
        <v>#REF!</v>
      </c>
      <c r="D118" s="190" t="e">
        <f>'2.1 LOEs, Artefacts &amp; Assurance'!#REF!</f>
        <v>#REF!</v>
      </c>
      <c r="E118" s="190" t="e">
        <f>'2.1 LOEs, Artefacts &amp; Assurance'!#REF!</f>
        <v>#REF!</v>
      </c>
      <c r="F118" s="190" t="e">
        <f>'2.1 LOEs, Artefacts &amp; Assurance'!#REF!</f>
        <v>#REF!</v>
      </c>
      <c r="G118" s="183"/>
      <c r="H118" s="191" t="e">
        <f>'2.1 LOEs, Artefacts &amp; Assurance'!#REF!</f>
        <v>#REF!</v>
      </c>
      <c r="I118" s="600" t="e">
        <f>'2.1 LOEs, Artefacts &amp; Assurance'!#REF!</f>
        <v>#REF!</v>
      </c>
      <c r="J118" s="183"/>
      <c r="K118" s="601" t="e">
        <f>'2.1 LOEs, Artefacts &amp; Assurance'!#REF!</f>
        <v>#REF!</v>
      </c>
      <c r="L118" s="26"/>
      <c r="M118" s="601" t="e">
        <f>'2.1 LOEs, Artefacts &amp; Assurance'!#REF!</f>
        <v>#REF!</v>
      </c>
      <c r="N118" s="184"/>
    </row>
    <row r="119" spans="1:14" ht="15" customHeight="1" x14ac:dyDescent="0.35">
      <c r="A119" s="188"/>
      <c r="B119" s="185"/>
      <c r="C119" s="192" t="e">
        <f>'2.1 LOEs, Artefacts &amp; Assurance'!#REF!</f>
        <v>#REF!</v>
      </c>
      <c r="D119" s="190" t="e">
        <f>'2.1 LOEs, Artefacts &amp; Assurance'!#REF!</f>
        <v>#REF!</v>
      </c>
      <c r="E119" s="190" t="e">
        <f>'2.1 LOEs, Artefacts &amp; Assurance'!#REF!</f>
        <v>#REF!</v>
      </c>
      <c r="F119" s="190" t="e">
        <f>'2.1 LOEs, Artefacts &amp; Assurance'!#REF!</f>
        <v>#REF!</v>
      </c>
      <c r="G119" s="183"/>
      <c r="H119" s="191" t="e">
        <f>'2.1 LOEs, Artefacts &amp; Assurance'!#REF!</f>
        <v>#REF!</v>
      </c>
      <c r="I119" s="600" t="e">
        <f>'2.1 LOEs, Artefacts &amp; Assurance'!#REF!</f>
        <v>#REF!</v>
      </c>
      <c r="J119" s="183"/>
      <c r="K119" s="601" t="e">
        <f>'2.1 LOEs, Artefacts &amp; Assurance'!#REF!</f>
        <v>#REF!</v>
      </c>
      <c r="L119" s="26"/>
      <c r="M119" s="601" t="e">
        <f>'2.1 LOEs, Artefacts &amp; Assurance'!#REF!</f>
        <v>#REF!</v>
      </c>
      <c r="N119" s="184"/>
    </row>
    <row r="120" spans="1:14" ht="15" customHeight="1" x14ac:dyDescent="0.35">
      <c r="A120" s="188"/>
      <c r="B120" s="185"/>
      <c r="C120" s="192" t="e">
        <f>'2.1 LOEs, Artefacts &amp; Assurance'!#REF!</f>
        <v>#REF!</v>
      </c>
      <c r="D120" s="190" t="e">
        <f>'2.1 LOEs, Artefacts &amp; Assurance'!#REF!</f>
        <v>#REF!</v>
      </c>
      <c r="E120" s="190" t="e">
        <f>'2.1 LOEs, Artefacts &amp; Assurance'!#REF!</f>
        <v>#REF!</v>
      </c>
      <c r="F120" s="190" t="e">
        <f>'2.1 LOEs, Artefacts &amp; Assurance'!#REF!</f>
        <v>#REF!</v>
      </c>
      <c r="G120" s="183"/>
      <c r="H120" s="191" t="e">
        <f>'2.1 LOEs, Artefacts &amp; Assurance'!#REF!</f>
        <v>#REF!</v>
      </c>
      <c r="I120" s="600" t="e">
        <f>'2.1 LOEs, Artefacts &amp; Assurance'!#REF!</f>
        <v>#REF!</v>
      </c>
      <c r="J120" s="183"/>
      <c r="K120" s="601" t="e">
        <f>'2.1 LOEs, Artefacts &amp; Assurance'!#REF!</f>
        <v>#REF!</v>
      </c>
      <c r="L120" s="26"/>
      <c r="M120" s="601" t="e">
        <f>'2.1 LOEs, Artefacts &amp; Assurance'!#REF!</f>
        <v>#REF!</v>
      </c>
      <c r="N120" s="184"/>
    </row>
    <row r="121" spans="1:14" ht="15" customHeight="1" x14ac:dyDescent="0.35">
      <c r="A121" s="188"/>
      <c r="B121" s="185"/>
      <c r="C121" s="192" t="e">
        <f>'2.1 LOEs, Artefacts &amp; Assurance'!#REF!</f>
        <v>#REF!</v>
      </c>
      <c r="D121" s="190" t="e">
        <f>'2.1 LOEs, Artefacts &amp; Assurance'!#REF!</f>
        <v>#REF!</v>
      </c>
      <c r="E121" s="190" t="e">
        <f>'2.1 LOEs, Artefacts &amp; Assurance'!#REF!</f>
        <v>#REF!</v>
      </c>
      <c r="F121" s="190" t="e">
        <f>'2.1 LOEs, Artefacts &amp; Assurance'!#REF!</f>
        <v>#REF!</v>
      </c>
      <c r="G121" s="183"/>
      <c r="H121" s="191" t="e">
        <f>'2.1 LOEs, Artefacts &amp; Assurance'!#REF!</f>
        <v>#REF!</v>
      </c>
      <c r="I121" s="600" t="e">
        <f>'2.1 LOEs, Artefacts &amp; Assurance'!#REF!</f>
        <v>#REF!</v>
      </c>
      <c r="J121" s="183"/>
      <c r="K121" s="601" t="e">
        <f>'2.1 LOEs, Artefacts &amp; Assurance'!#REF!</f>
        <v>#REF!</v>
      </c>
      <c r="L121" s="26"/>
      <c r="M121" s="601" t="e">
        <f>'2.1 LOEs, Artefacts &amp; Assurance'!#REF!</f>
        <v>#REF!</v>
      </c>
      <c r="N121" s="184"/>
    </row>
    <row r="122" spans="1:14" ht="15" customHeight="1" x14ac:dyDescent="0.35">
      <c r="A122" s="188"/>
      <c r="B122" s="185"/>
      <c r="C122" s="192" t="e">
        <f>'2.1 LOEs, Artefacts &amp; Assurance'!#REF!</f>
        <v>#REF!</v>
      </c>
      <c r="D122" s="190" t="e">
        <f>'2.1 LOEs, Artefacts &amp; Assurance'!#REF!</f>
        <v>#REF!</v>
      </c>
      <c r="E122" s="190" t="e">
        <f>'2.1 LOEs, Artefacts &amp; Assurance'!#REF!</f>
        <v>#REF!</v>
      </c>
      <c r="F122" s="190" t="e">
        <f>'2.1 LOEs, Artefacts &amp; Assurance'!#REF!</f>
        <v>#REF!</v>
      </c>
      <c r="G122" s="183"/>
      <c r="H122" s="191" t="e">
        <f>'2.1 LOEs, Artefacts &amp; Assurance'!#REF!</f>
        <v>#REF!</v>
      </c>
      <c r="I122" s="600" t="e">
        <f>'2.1 LOEs, Artefacts &amp; Assurance'!#REF!</f>
        <v>#REF!</v>
      </c>
      <c r="J122" s="183"/>
      <c r="K122" s="601" t="e">
        <f>'2.1 LOEs, Artefacts &amp; Assurance'!#REF!</f>
        <v>#REF!</v>
      </c>
      <c r="L122" s="26"/>
      <c r="M122" s="601" t="e">
        <f>'2.1 LOEs, Artefacts &amp; Assurance'!#REF!</f>
        <v>#REF!</v>
      </c>
      <c r="N122" s="184"/>
    </row>
    <row r="123" spans="1:14" ht="15" customHeight="1" x14ac:dyDescent="0.35">
      <c r="A123" s="188"/>
      <c r="B123" s="185"/>
      <c r="C123" s="192" t="e">
        <f>'2.1 LOEs, Artefacts &amp; Assurance'!#REF!</f>
        <v>#REF!</v>
      </c>
      <c r="D123" s="190" t="e">
        <f>'2.1 LOEs, Artefacts &amp; Assurance'!#REF!</f>
        <v>#REF!</v>
      </c>
      <c r="E123" s="190" t="e">
        <f>'2.1 LOEs, Artefacts &amp; Assurance'!#REF!</f>
        <v>#REF!</v>
      </c>
      <c r="F123" s="190" t="e">
        <f>'2.1 LOEs, Artefacts &amp; Assurance'!#REF!</f>
        <v>#REF!</v>
      </c>
      <c r="G123" s="183"/>
      <c r="H123" s="191" t="e">
        <f>'2.1 LOEs, Artefacts &amp; Assurance'!#REF!</f>
        <v>#REF!</v>
      </c>
      <c r="I123" s="600" t="e">
        <f>'2.1 LOEs, Artefacts &amp; Assurance'!#REF!</f>
        <v>#REF!</v>
      </c>
      <c r="J123" s="183"/>
      <c r="K123" s="601" t="e">
        <f>'2.1 LOEs, Artefacts &amp; Assurance'!#REF!</f>
        <v>#REF!</v>
      </c>
      <c r="L123" s="26"/>
      <c r="M123" s="601" t="e">
        <f>'2.1 LOEs, Artefacts &amp; Assurance'!#REF!</f>
        <v>#REF!</v>
      </c>
      <c r="N123" s="184"/>
    </row>
    <row r="124" spans="1:14" ht="15" customHeight="1" x14ac:dyDescent="0.35">
      <c r="A124" s="188"/>
      <c r="B124" s="185"/>
      <c r="C124" s="192" t="e">
        <f>'2.1 LOEs, Artefacts &amp; Assurance'!#REF!</f>
        <v>#REF!</v>
      </c>
      <c r="D124" s="190" t="e">
        <f>'2.1 LOEs, Artefacts &amp; Assurance'!#REF!</f>
        <v>#REF!</v>
      </c>
      <c r="E124" s="190" t="e">
        <f>'2.1 LOEs, Artefacts &amp; Assurance'!#REF!</f>
        <v>#REF!</v>
      </c>
      <c r="F124" s="190" t="e">
        <f>'2.1 LOEs, Artefacts &amp; Assurance'!#REF!</f>
        <v>#REF!</v>
      </c>
      <c r="G124" s="183"/>
      <c r="H124" s="191" t="e">
        <f>'2.1 LOEs, Artefacts &amp; Assurance'!#REF!</f>
        <v>#REF!</v>
      </c>
      <c r="I124" s="600" t="e">
        <f>'2.1 LOEs, Artefacts &amp; Assurance'!#REF!</f>
        <v>#REF!</v>
      </c>
      <c r="J124" s="183"/>
      <c r="K124" s="601" t="e">
        <f>'2.1 LOEs, Artefacts &amp; Assurance'!#REF!</f>
        <v>#REF!</v>
      </c>
      <c r="L124" s="26"/>
      <c r="M124" s="601" t="e">
        <f>'2.1 LOEs, Artefacts &amp; Assurance'!#REF!</f>
        <v>#REF!</v>
      </c>
      <c r="N124" s="184"/>
    </row>
    <row r="125" spans="1:14" ht="15" customHeight="1" x14ac:dyDescent="0.35">
      <c r="A125" s="188"/>
      <c r="B125" s="185"/>
      <c r="C125" s="192" t="e">
        <f>'2.1 LOEs, Artefacts &amp; Assurance'!#REF!</f>
        <v>#REF!</v>
      </c>
      <c r="D125" s="190" t="e">
        <f>'2.1 LOEs, Artefacts &amp; Assurance'!#REF!</f>
        <v>#REF!</v>
      </c>
      <c r="E125" s="190" t="e">
        <f>'2.1 LOEs, Artefacts &amp; Assurance'!#REF!</f>
        <v>#REF!</v>
      </c>
      <c r="F125" s="190" t="e">
        <f>'2.1 LOEs, Artefacts &amp; Assurance'!#REF!</f>
        <v>#REF!</v>
      </c>
      <c r="G125" s="183"/>
      <c r="H125" s="191" t="e">
        <f>'2.1 LOEs, Artefacts &amp; Assurance'!#REF!</f>
        <v>#REF!</v>
      </c>
      <c r="I125" s="600" t="e">
        <f>'2.1 LOEs, Artefacts &amp; Assurance'!#REF!</f>
        <v>#REF!</v>
      </c>
      <c r="J125" s="183"/>
      <c r="K125" s="601" t="e">
        <f>'2.1 LOEs, Artefacts &amp; Assurance'!#REF!</f>
        <v>#REF!</v>
      </c>
      <c r="L125" s="26"/>
      <c r="M125" s="601" t="e">
        <f>'2.1 LOEs, Artefacts &amp; Assurance'!#REF!</f>
        <v>#REF!</v>
      </c>
      <c r="N125" s="184"/>
    </row>
    <row r="126" spans="1:14" ht="15" customHeight="1" x14ac:dyDescent="0.35">
      <c r="A126" s="188"/>
      <c r="B126" s="185"/>
      <c r="C126" s="192" t="e">
        <f>'2.1 LOEs, Artefacts &amp; Assurance'!#REF!</f>
        <v>#REF!</v>
      </c>
      <c r="D126" s="190" t="e">
        <f>'2.1 LOEs, Artefacts &amp; Assurance'!#REF!</f>
        <v>#REF!</v>
      </c>
      <c r="E126" s="190" t="e">
        <f>'2.1 LOEs, Artefacts &amp; Assurance'!#REF!</f>
        <v>#REF!</v>
      </c>
      <c r="F126" s="190" t="e">
        <f>'2.1 LOEs, Artefacts &amp; Assurance'!#REF!</f>
        <v>#REF!</v>
      </c>
      <c r="G126" s="183"/>
      <c r="H126" s="191" t="e">
        <f>'2.1 LOEs, Artefacts &amp; Assurance'!#REF!</f>
        <v>#REF!</v>
      </c>
      <c r="I126" s="600" t="e">
        <f>'2.1 LOEs, Artefacts &amp; Assurance'!#REF!</f>
        <v>#REF!</v>
      </c>
      <c r="J126" s="183"/>
      <c r="K126" s="601" t="e">
        <f>'2.1 LOEs, Artefacts &amp; Assurance'!#REF!</f>
        <v>#REF!</v>
      </c>
      <c r="L126" s="26"/>
      <c r="M126" s="601" t="e">
        <f>'2.1 LOEs, Artefacts &amp; Assurance'!#REF!</f>
        <v>#REF!</v>
      </c>
      <c r="N126" s="184"/>
    </row>
    <row r="127" spans="1:14" ht="15" customHeight="1" x14ac:dyDescent="0.35">
      <c r="A127" s="188"/>
      <c r="B127" s="185"/>
      <c r="C127" s="192" t="e">
        <f>'2.1 LOEs, Artefacts &amp; Assurance'!#REF!</f>
        <v>#REF!</v>
      </c>
      <c r="D127" s="190" t="e">
        <f>'2.1 LOEs, Artefacts &amp; Assurance'!#REF!</f>
        <v>#REF!</v>
      </c>
      <c r="E127" s="190" t="e">
        <f>'2.1 LOEs, Artefacts &amp; Assurance'!#REF!</f>
        <v>#REF!</v>
      </c>
      <c r="F127" s="190" t="e">
        <f>'2.1 LOEs, Artefacts &amp; Assurance'!#REF!</f>
        <v>#REF!</v>
      </c>
      <c r="G127" s="183"/>
      <c r="H127" s="191" t="e">
        <f>'2.1 LOEs, Artefacts &amp; Assurance'!#REF!</f>
        <v>#REF!</v>
      </c>
      <c r="I127" s="600" t="e">
        <f>'2.1 LOEs, Artefacts &amp; Assurance'!#REF!</f>
        <v>#REF!</v>
      </c>
      <c r="J127" s="183"/>
      <c r="K127" s="601" t="e">
        <f>'2.1 LOEs, Artefacts &amp; Assurance'!#REF!</f>
        <v>#REF!</v>
      </c>
      <c r="L127" s="26"/>
      <c r="M127" s="601" t="e">
        <f>'2.1 LOEs, Artefacts &amp; Assurance'!#REF!</f>
        <v>#REF!</v>
      </c>
      <c r="N127" s="184"/>
    </row>
    <row r="128" spans="1:14" ht="15" customHeight="1" x14ac:dyDescent="0.35">
      <c r="A128" s="188"/>
      <c r="B128" s="185"/>
      <c r="C128" s="192" t="e">
        <f>'2.1 LOEs, Artefacts &amp; Assurance'!#REF!</f>
        <v>#REF!</v>
      </c>
      <c r="D128" s="190" t="e">
        <f>'2.1 LOEs, Artefacts &amp; Assurance'!#REF!</f>
        <v>#REF!</v>
      </c>
      <c r="E128" s="190" t="e">
        <f>'2.1 LOEs, Artefacts &amp; Assurance'!#REF!</f>
        <v>#REF!</v>
      </c>
      <c r="F128" s="190" t="e">
        <f>'2.1 LOEs, Artefacts &amp; Assurance'!#REF!</f>
        <v>#REF!</v>
      </c>
      <c r="G128" s="183"/>
      <c r="H128" s="191" t="e">
        <f>'2.1 LOEs, Artefacts &amp; Assurance'!#REF!</f>
        <v>#REF!</v>
      </c>
      <c r="I128" s="600" t="e">
        <f>'2.1 LOEs, Artefacts &amp; Assurance'!#REF!</f>
        <v>#REF!</v>
      </c>
      <c r="J128" s="183"/>
      <c r="K128" s="601" t="e">
        <f>'2.1 LOEs, Artefacts &amp; Assurance'!#REF!</f>
        <v>#REF!</v>
      </c>
      <c r="L128" s="26"/>
      <c r="M128" s="601" t="e">
        <f>'2.1 LOEs, Artefacts &amp; Assurance'!#REF!</f>
        <v>#REF!</v>
      </c>
      <c r="N128" s="184"/>
    </row>
    <row r="129" spans="1:14" ht="15" customHeight="1" x14ac:dyDescent="0.35">
      <c r="A129" s="188"/>
      <c r="B129" s="185"/>
      <c r="C129" s="192" t="e">
        <f>'2.1 LOEs, Artefacts &amp; Assurance'!#REF!</f>
        <v>#REF!</v>
      </c>
      <c r="D129" s="190" t="e">
        <f>'2.1 LOEs, Artefacts &amp; Assurance'!#REF!</f>
        <v>#REF!</v>
      </c>
      <c r="E129" s="190" t="e">
        <f>'2.1 LOEs, Artefacts &amp; Assurance'!#REF!</f>
        <v>#REF!</v>
      </c>
      <c r="F129" s="190" t="e">
        <f>'2.1 LOEs, Artefacts &amp; Assurance'!#REF!</f>
        <v>#REF!</v>
      </c>
      <c r="G129" s="183"/>
      <c r="H129" s="191" t="e">
        <f>'2.1 LOEs, Artefacts &amp; Assurance'!#REF!</f>
        <v>#REF!</v>
      </c>
      <c r="I129" s="600" t="e">
        <f>'2.1 LOEs, Artefacts &amp; Assurance'!#REF!</f>
        <v>#REF!</v>
      </c>
      <c r="J129" s="183"/>
      <c r="K129" s="601" t="e">
        <f>'2.1 LOEs, Artefacts &amp; Assurance'!#REF!</f>
        <v>#REF!</v>
      </c>
      <c r="L129" s="26"/>
      <c r="M129" s="601" t="e">
        <f>'2.1 LOEs, Artefacts &amp; Assurance'!#REF!</f>
        <v>#REF!</v>
      </c>
      <c r="N129" s="184"/>
    </row>
    <row r="130" spans="1:14" ht="15" customHeight="1" x14ac:dyDescent="0.35">
      <c r="A130" s="188"/>
      <c r="B130" s="185"/>
      <c r="C130" s="192" t="e">
        <f>'2.1 LOEs, Artefacts &amp; Assurance'!#REF!</f>
        <v>#REF!</v>
      </c>
      <c r="D130" s="190" t="e">
        <f>'2.1 LOEs, Artefacts &amp; Assurance'!#REF!</f>
        <v>#REF!</v>
      </c>
      <c r="E130" s="190" t="e">
        <f>'2.1 LOEs, Artefacts &amp; Assurance'!#REF!</f>
        <v>#REF!</v>
      </c>
      <c r="F130" s="190" t="e">
        <f>'2.1 LOEs, Artefacts &amp; Assurance'!#REF!</f>
        <v>#REF!</v>
      </c>
      <c r="G130" s="183"/>
      <c r="H130" s="191" t="e">
        <f>'2.1 LOEs, Artefacts &amp; Assurance'!#REF!</f>
        <v>#REF!</v>
      </c>
      <c r="I130" s="600" t="e">
        <f>'2.1 LOEs, Artefacts &amp; Assurance'!#REF!</f>
        <v>#REF!</v>
      </c>
      <c r="J130" s="183"/>
      <c r="K130" s="601" t="e">
        <f>'2.1 LOEs, Artefacts &amp; Assurance'!#REF!</f>
        <v>#REF!</v>
      </c>
      <c r="L130" s="26"/>
      <c r="M130" s="601" t="e">
        <f>'2.1 LOEs, Artefacts &amp; Assurance'!#REF!</f>
        <v>#REF!</v>
      </c>
      <c r="N130" s="184"/>
    </row>
    <row r="131" spans="1:14" ht="15" customHeight="1" x14ac:dyDescent="0.35">
      <c r="A131" s="188"/>
      <c r="B131" s="185"/>
      <c r="C131" s="192" t="e">
        <f>'2.1 LOEs, Artefacts &amp; Assurance'!#REF!</f>
        <v>#REF!</v>
      </c>
      <c r="D131" s="190" t="e">
        <f>'2.1 LOEs, Artefacts &amp; Assurance'!#REF!</f>
        <v>#REF!</v>
      </c>
      <c r="E131" s="190" t="e">
        <f>'2.1 LOEs, Artefacts &amp; Assurance'!#REF!</f>
        <v>#REF!</v>
      </c>
      <c r="F131" s="190" t="e">
        <f>'2.1 LOEs, Artefacts &amp; Assurance'!#REF!</f>
        <v>#REF!</v>
      </c>
      <c r="G131" s="183"/>
      <c r="H131" s="191" t="e">
        <f>'2.1 LOEs, Artefacts &amp; Assurance'!#REF!</f>
        <v>#REF!</v>
      </c>
      <c r="I131" s="600" t="e">
        <f>'2.1 LOEs, Artefacts &amp; Assurance'!#REF!</f>
        <v>#REF!</v>
      </c>
      <c r="J131" s="183"/>
      <c r="K131" s="601" t="e">
        <f>'2.1 LOEs, Artefacts &amp; Assurance'!#REF!</f>
        <v>#REF!</v>
      </c>
      <c r="L131" s="26"/>
      <c r="M131" s="601" t="e">
        <f>'2.1 LOEs, Artefacts &amp; Assurance'!#REF!</f>
        <v>#REF!</v>
      </c>
      <c r="N131" s="184"/>
    </row>
    <row r="132" spans="1:14" ht="15" customHeight="1" x14ac:dyDescent="0.35">
      <c r="A132" s="188"/>
      <c r="B132" s="185"/>
      <c r="C132" s="192" t="e">
        <f>'2.1 LOEs, Artefacts &amp; Assurance'!#REF!</f>
        <v>#REF!</v>
      </c>
      <c r="D132" s="190" t="e">
        <f>'2.1 LOEs, Artefacts &amp; Assurance'!#REF!</f>
        <v>#REF!</v>
      </c>
      <c r="E132" s="190" t="e">
        <f>'2.1 LOEs, Artefacts &amp; Assurance'!#REF!</f>
        <v>#REF!</v>
      </c>
      <c r="F132" s="190" t="e">
        <f>'2.1 LOEs, Artefacts &amp; Assurance'!#REF!</f>
        <v>#REF!</v>
      </c>
      <c r="G132" s="183"/>
      <c r="H132" s="191" t="e">
        <f>'2.1 LOEs, Artefacts &amp; Assurance'!#REF!</f>
        <v>#REF!</v>
      </c>
      <c r="I132" s="600" t="e">
        <f>'2.1 LOEs, Artefacts &amp; Assurance'!#REF!</f>
        <v>#REF!</v>
      </c>
      <c r="J132" s="183"/>
      <c r="K132" s="601" t="e">
        <f>'2.1 LOEs, Artefacts &amp; Assurance'!#REF!</f>
        <v>#REF!</v>
      </c>
      <c r="L132" s="26"/>
      <c r="M132" s="601" t="e">
        <f>'2.1 LOEs, Artefacts &amp; Assurance'!#REF!</f>
        <v>#REF!</v>
      </c>
      <c r="N132" s="184"/>
    </row>
    <row r="133" spans="1:14" ht="15" customHeight="1" x14ac:dyDescent="0.35">
      <c r="A133" s="188"/>
      <c r="B133" s="185"/>
      <c r="C133" s="192" t="e">
        <f>'2.1 LOEs, Artefacts &amp; Assurance'!#REF!</f>
        <v>#REF!</v>
      </c>
      <c r="D133" s="190" t="e">
        <f>'2.1 LOEs, Artefacts &amp; Assurance'!#REF!</f>
        <v>#REF!</v>
      </c>
      <c r="E133" s="190" t="e">
        <f>'2.1 LOEs, Artefacts &amp; Assurance'!#REF!</f>
        <v>#REF!</v>
      </c>
      <c r="F133" s="190" t="e">
        <f>'2.1 LOEs, Artefacts &amp; Assurance'!#REF!</f>
        <v>#REF!</v>
      </c>
      <c r="G133" s="183"/>
      <c r="H133" s="191" t="e">
        <f>'2.1 LOEs, Artefacts &amp; Assurance'!#REF!</f>
        <v>#REF!</v>
      </c>
      <c r="I133" s="600" t="e">
        <f>'2.1 LOEs, Artefacts &amp; Assurance'!#REF!</f>
        <v>#REF!</v>
      </c>
      <c r="J133" s="183"/>
      <c r="K133" s="601" t="e">
        <f>'2.1 LOEs, Artefacts &amp; Assurance'!#REF!</f>
        <v>#REF!</v>
      </c>
      <c r="L133" s="26"/>
      <c r="M133" s="601" t="e">
        <f>'2.1 LOEs, Artefacts &amp; Assurance'!#REF!</f>
        <v>#REF!</v>
      </c>
      <c r="N133" s="184"/>
    </row>
    <row r="134" spans="1:14" ht="15" customHeight="1" x14ac:dyDescent="0.35">
      <c r="A134" s="188"/>
      <c r="B134" s="185"/>
      <c r="C134" s="192" t="e">
        <f>'2.1 LOEs, Artefacts &amp; Assurance'!#REF!</f>
        <v>#REF!</v>
      </c>
      <c r="D134" s="190" t="e">
        <f>'2.1 LOEs, Artefacts &amp; Assurance'!#REF!</f>
        <v>#REF!</v>
      </c>
      <c r="E134" s="190" t="e">
        <f>'2.1 LOEs, Artefacts &amp; Assurance'!#REF!</f>
        <v>#REF!</v>
      </c>
      <c r="F134" s="190" t="e">
        <f>'2.1 LOEs, Artefacts &amp; Assurance'!#REF!</f>
        <v>#REF!</v>
      </c>
      <c r="G134" s="183"/>
      <c r="H134" s="191" t="e">
        <f>'2.1 LOEs, Artefacts &amp; Assurance'!#REF!</f>
        <v>#REF!</v>
      </c>
      <c r="I134" s="600" t="e">
        <f>'2.1 LOEs, Artefacts &amp; Assurance'!#REF!</f>
        <v>#REF!</v>
      </c>
      <c r="J134" s="183"/>
      <c r="K134" s="601" t="e">
        <f>'2.1 LOEs, Artefacts &amp; Assurance'!#REF!</f>
        <v>#REF!</v>
      </c>
      <c r="L134" s="26"/>
      <c r="M134" s="601" t="e">
        <f>'2.1 LOEs, Artefacts &amp; Assurance'!#REF!</f>
        <v>#REF!</v>
      </c>
      <c r="N134" s="184"/>
    </row>
    <row r="135" spans="1:14" ht="15" customHeight="1" x14ac:dyDescent="0.35">
      <c r="A135" s="188"/>
      <c r="B135" s="185"/>
      <c r="C135" s="192" t="e">
        <f>'2.1 LOEs, Artefacts &amp; Assurance'!#REF!</f>
        <v>#REF!</v>
      </c>
      <c r="D135" s="190" t="e">
        <f>'2.1 LOEs, Artefacts &amp; Assurance'!#REF!</f>
        <v>#REF!</v>
      </c>
      <c r="E135" s="190" t="e">
        <f>'2.1 LOEs, Artefacts &amp; Assurance'!#REF!</f>
        <v>#REF!</v>
      </c>
      <c r="F135" s="190" t="e">
        <f>'2.1 LOEs, Artefacts &amp; Assurance'!#REF!</f>
        <v>#REF!</v>
      </c>
      <c r="G135" s="183"/>
      <c r="H135" s="191" t="e">
        <f>'2.1 LOEs, Artefacts &amp; Assurance'!#REF!</f>
        <v>#REF!</v>
      </c>
      <c r="I135" s="600" t="e">
        <f>'2.1 LOEs, Artefacts &amp; Assurance'!#REF!</f>
        <v>#REF!</v>
      </c>
      <c r="J135" s="183"/>
      <c r="K135" s="601" t="e">
        <f>'2.1 LOEs, Artefacts &amp; Assurance'!#REF!</f>
        <v>#REF!</v>
      </c>
      <c r="L135" s="26"/>
      <c r="M135" s="601" t="e">
        <f>'2.1 LOEs, Artefacts &amp; Assurance'!#REF!</f>
        <v>#REF!</v>
      </c>
      <c r="N135" s="184"/>
    </row>
    <row r="136" spans="1:14" ht="15" customHeight="1" x14ac:dyDescent="0.35">
      <c r="A136" s="188"/>
      <c r="B136" s="185"/>
      <c r="C136" s="192" t="e">
        <f>'2.1 LOEs, Artefacts &amp; Assurance'!#REF!</f>
        <v>#REF!</v>
      </c>
      <c r="D136" s="190" t="e">
        <f>'2.1 LOEs, Artefacts &amp; Assurance'!#REF!</f>
        <v>#REF!</v>
      </c>
      <c r="E136" s="190" t="e">
        <f>'2.1 LOEs, Artefacts &amp; Assurance'!#REF!</f>
        <v>#REF!</v>
      </c>
      <c r="F136" s="190" t="e">
        <f>'2.1 LOEs, Artefacts &amp; Assurance'!#REF!</f>
        <v>#REF!</v>
      </c>
      <c r="G136" s="183"/>
      <c r="H136" s="191" t="e">
        <f>'2.1 LOEs, Artefacts &amp; Assurance'!#REF!</f>
        <v>#REF!</v>
      </c>
      <c r="I136" s="600" t="e">
        <f>'2.1 LOEs, Artefacts &amp; Assurance'!#REF!</f>
        <v>#REF!</v>
      </c>
      <c r="J136" s="183"/>
      <c r="K136" s="601" t="e">
        <f>'2.1 LOEs, Artefacts &amp; Assurance'!#REF!</f>
        <v>#REF!</v>
      </c>
      <c r="L136" s="26"/>
      <c r="M136" s="601" t="e">
        <f>'2.1 LOEs, Artefacts &amp; Assurance'!#REF!</f>
        <v>#REF!</v>
      </c>
      <c r="N136" s="184"/>
    </row>
    <row r="137" spans="1:14" ht="15" customHeight="1" x14ac:dyDescent="0.35">
      <c r="A137" s="188"/>
      <c r="B137" s="185"/>
      <c r="C137" s="192" t="e">
        <f>'2.1 LOEs, Artefacts &amp; Assurance'!#REF!</f>
        <v>#REF!</v>
      </c>
      <c r="D137" s="190" t="e">
        <f>'2.1 LOEs, Artefacts &amp; Assurance'!#REF!</f>
        <v>#REF!</v>
      </c>
      <c r="E137" s="190" t="e">
        <f>'2.1 LOEs, Artefacts &amp; Assurance'!#REF!</f>
        <v>#REF!</v>
      </c>
      <c r="F137" s="190" t="e">
        <f>'2.1 LOEs, Artefacts &amp; Assurance'!#REF!</f>
        <v>#REF!</v>
      </c>
      <c r="G137" s="183"/>
      <c r="H137" s="191" t="e">
        <f>'2.1 LOEs, Artefacts &amp; Assurance'!#REF!</f>
        <v>#REF!</v>
      </c>
      <c r="I137" s="600" t="e">
        <f>'2.1 LOEs, Artefacts &amp; Assurance'!#REF!</f>
        <v>#REF!</v>
      </c>
      <c r="J137" s="183"/>
      <c r="K137" s="601" t="e">
        <f>'2.1 LOEs, Artefacts &amp; Assurance'!#REF!</f>
        <v>#REF!</v>
      </c>
      <c r="L137" s="26"/>
      <c r="M137" s="601" t="e">
        <f>'2.1 LOEs, Artefacts &amp; Assurance'!#REF!</f>
        <v>#REF!</v>
      </c>
      <c r="N137" s="184"/>
    </row>
    <row r="138" spans="1:14" ht="15" customHeight="1" x14ac:dyDescent="0.35">
      <c r="A138" s="188"/>
      <c r="B138" s="185"/>
      <c r="C138" s="192" t="e">
        <f>'2.1 LOEs, Artefacts &amp; Assurance'!#REF!</f>
        <v>#REF!</v>
      </c>
      <c r="D138" s="190" t="e">
        <f>'2.1 LOEs, Artefacts &amp; Assurance'!#REF!</f>
        <v>#REF!</v>
      </c>
      <c r="E138" s="190" t="e">
        <f>'2.1 LOEs, Artefacts &amp; Assurance'!#REF!</f>
        <v>#REF!</v>
      </c>
      <c r="F138" s="190" t="e">
        <f>'2.1 LOEs, Artefacts &amp; Assurance'!#REF!</f>
        <v>#REF!</v>
      </c>
      <c r="G138" s="183"/>
      <c r="H138" s="191" t="e">
        <f>'2.1 LOEs, Artefacts &amp; Assurance'!#REF!</f>
        <v>#REF!</v>
      </c>
      <c r="I138" s="600" t="e">
        <f>'2.1 LOEs, Artefacts &amp; Assurance'!#REF!</f>
        <v>#REF!</v>
      </c>
      <c r="J138" s="183"/>
      <c r="K138" s="601" t="e">
        <f>'2.1 LOEs, Artefacts &amp; Assurance'!#REF!</f>
        <v>#REF!</v>
      </c>
      <c r="L138" s="26"/>
      <c r="M138" s="601" t="e">
        <f>'2.1 LOEs, Artefacts &amp; Assurance'!#REF!</f>
        <v>#REF!</v>
      </c>
      <c r="N138" s="184"/>
    </row>
    <row r="139" spans="1:14" ht="15" customHeight="1" x14ac:dyDescent="0.35">
      <c r="A139" s="188"/>
      <c r="B139" s="185"/>
      <c r="C139" s="192" t="e">
        <f>'2.1 LOEs, Artefacts &amp; Assurance'!#REF!</f>
        <v>#REF!</v>
      </c>
      <c r="D139" s="190" t="e">
        <f>'2.1 LOEs, Artefacts &amp; Assurance'!#REF!</f>
        <v>#REF!</v>
      </c>
      <c r="E139" s="190" t="e">
        <f>'2.1 LOEs, Artefacts &amp; Assurance'!#REF!</f>
        <v>#REF!</v>
      </c>
      <c r="F139" s="190" t="e">
        <f>'2.1 LOEs, Artefacts &amp; Assurance'!#REF!</f>
        <v>#REF!</v>
      </c>
      <c r="G139" s="183"/>
      <c r="H139" s="191" t="e">
        <f>'2.1 LOEs, Artefacts &amp; Assurance'!#REF!</f>
        <v>#REF!</v>
      </c>
      <c r="I139" s="600" t="e">
        <f>'2.1 LOEs, Artefacts &amp; Assurance'!#REF!</f>
        <v>#REF!</v>
      </c>
      <c r="J139" s="183"/>
      <c r="K139" s="601" t="e">
        <f>'2.1 LOEs, Artefacts &amp; Assurance'!#REF!</f>
        <v>#REF!</v>
      </c>
      <c r="L139" s="26"/>
      <c r="M139" s="601" t="e">
        <f>'2.1 LOEs, Artefacts &amp; Assurance'!#REF!</f>
        <v>#REF!</v>
      </c>
      <c r="N139" s="184"/>
    </row>
    <row r="140" spans="1:14" ht="15" customHeight="1" x14ac:dyDescent="0.35">
      <c r="A140" s="188"/>
      <c r="B140" s="185"/>
      <c r="C140" s="192" t="e">
        <f>'2.1 LOEs, Artefacts &amp; Assurance'!#REF!</f>
        <v>#REF!</v>
      </c>
      <c r="D140" s="190" t="e">
        <f>'2.1 LOEs, Artefacts &amp; Assurance'!#REF!</f>
        <v>#REF!</v>
      </c>
      <c r="E140" s="190" t="e">
        <f>'2.1 LOEs, Artefacts &amp; Assurance'!#REF!</f>
        <v>#REF!</v>
      </c>
      <c r="F140" s="190" t="e">
        <f>'2.1 LOEs, Artefacts &amp; Assurance'!#REF!</f>
        <v>#REF!</v>
      </c>
      <c r="G140" s="183"/>
      <c r="H140" s="191" t="e">
        <f>'2.1 LOEs, Artefacts &amp; Assurance'!#REF!</f>
        <v>#REF!</v>
      </c>
      <c r="I140" s="600" t="e">
        <f>'2.1 LOEs, Artefacts &amp; Assurance'!#REF!</f>
        <v>#REF!</v>
      </c>
      <c r="J140" s="183"/>
      <c r="K140" s="601" t="e">
        <f>'2.1 LOEs, Artefacts &amp; Assurance'!#REF!</f>
        <v>#REF!</v>
      </c>
      <c r="L140" s="26"/>
      <c r="M140" s="601" t="e">
        <f>'2.1 LOEs, Artefacts &amp; Assurance'!#REF!</f>
        <v>#REF!</v>
      </c>
      <c r="N140" s="184"/>
    </row>
    <row r="141" spans="1:14" ht="15" customHeight="1" x14ac:dyDescent="0.35">
      <c r="A141" s="188"/>
      <c r="B141" s="185"/>
      <c r="C141" s="192" t="e">
        <f>'2.1 LOEs, Artefacts &amp; Assurance'!#REF!</f>
        <v>#REF!</v>
      </c>
      <c r="D141" s="190" t="e">
        <f>'2.1 LOEs, Artefacts &amp; Assurance'!#REF!</f>
        <v>#REF!</v>
      </c>
      <c r="E141" s="190" t="e">
        <f>'2.1 LOEs, Artefacts &amp; Assurance'!#REF!</f>
        <v>#REF!</v>
      </c>
      <c r="F141" s="190" t="e">
        <f>'2.1 LOEs, Artefacts &amp; Assurance'!#REF!</f>
        <v>#REF!</v>
      </c>
      <c r="G141" s="183"/>
      <c r="H141" s="191" t="e">
        <f>'2.1 LOEs, Artefacts &amp; Assurance'!#REF!</f>
        <v>#REF!</v>
      </c>
      <c r="I141" s="600" t="e">
        <f>'2.1 LOEs, Artefacts &amp; Assurance'!#REF!</f>
        <v>#REF!</v>
      </c>
      <c r="J141" s="183"/>
      <c r="K141" s="601" t="e">
        <f>'2.1 LOEs, Artefacts &amp; Assurance'!#REF!</f>
        <v>#REF!</v>
      </c>
      <c r="L141" s="26"/>
      <c r="M141" s="601" t="e">
        <f>'2.1 LOEs, Artefacts &amp; Assurance'!#REF!</f>
        <v>#REF!</v>
      </c>
      <c r="N141" s="184"/>
    </row>
    <row r="142" spans="1:14" ht="15" customHeight="1" x14ac:dyDescent="0.35">
      <c r="A142" s="188"/>
      <c r="B142" s="185"/>
      <c r="C142" s="192" t="e">
        <f>'2.1 LOEs, Artefacts &amp; Assurance'!#REF!</f>
        <v>#REF!</v>
      </c>
      <c r="D142" s="190" t="e">
        <f>'2.1 LOEs, Artefacts &amp; Assurance'!#REF!</f>
        <v>#REF!</v>
      </c>
      <c r="E142" s="190" t="e">
        <f>'2.1 LOEs, Artefacts &amp; Assurance'!#REF!</f>
        <v>#REF!</v>
      </c>
      <c r="F142" s="190" t="e">
        <f>'2.1 LOEs, Artefacts &amp; Assurance'!#REF!</f>
        <v>#REF!</v>
      </c>
      <c r="G142" s="183"/>
      <c r="H142" s="191" t="e">
        <f>'2.1 LOEs, Artefacts &amp; Assurance'!#REF!</f>
        <v>#REF!</v>
      </c>
      <c r="I142" s="600" t="e">
        <f>'2.1 LOEs, Artefacts &amp; Assurance'!#REF!</f>
        <v>#REF!</v>
      </c>
      <c r="J142" s="183"/>
      <c r="K142" s="601" t="e">
        <f>'2.1 LOEs, Artefacts &amp; Assurance'!#REF!</f>
        <v>#REF!</v>
      </c>
      <c r="L142" s="26"/>
      <c r="M142" s="601" t="e">
        <f>'2.1 LOEs, Artefacts &amp; Assurance'!#REF!</f>
        <v>#REF!</v>
      </c>
      <c r="N142" s="184"/>
    </row>
    <row r="143" spans="1:14" ht="15" customHeight="1" x14ac:dyDescent="0.35">
      <c r="A143" s="188"/>
      <c r="B143" s="185"/>
      <c r="C143" s="192" t="e">
        <f>'2.1 LOEs, Artefacts &amp; Assurance'!#REF!</f>
        <v>#REF!</v>
      </c>
      <c r="D143" s="190" t="e">
        <f>'2.1 LOEs, Artefacts &amp; Assurance'!#REF!</f>
        <v>#REF!</v>
      </c>
      <c r="E143" s="190" t="e">
        <f>'2.1 LOEs, Artefacts &amp; Assurance'!#REF!</f>
        <v>#REF!</v>
      </c>
      <c r="F143" s="190" t="e">
        <f>'2.1 LOEs, Artefacts &amp; Assurance'!#REF!</f>
        <v>#REF!</v>
      </c>
      <c r="G143" s="183"/>
      <c r="H143" s="191" t="e">
        <f>'2.1 LOEs, Artefacts &amp; Assurance'!#REF!</f>
        <v>#REF!</v>
      </c>
      <c r="I143" s="600" t="e">
        <f>'2.1 LOEs, Artefacts &amp; Assurance'!#REF!</f>
        <v>#REF!</v>
      </c>
      <c r="J143" s="183"/>
      <c r="K143" s="601" t="e">
        <f>'2.1 LOEs, Artefacts &amp; Assurance'!#REF!</f>
        <v>#REF!</v>
      </c>
      <c r="L143" s="26"/>
      <c r="M143" s="601" t="e">
        <f>'2.1 LOEs, Artefacts &amp; Assurance'!#REF!</f>
        <v>#REF!</v>
      </c>
      <c r="N143" s="184"/>
    </row>
    <row r="144" spans="1:14" ht="15" customHeight="1" x14ac:dyDescent="0.35">
      <c r="A144" s="188"/>
      <c r="B144" s="185"/>
      <c r="C144" s="192" t="e">
        <f>'2.1 LOEs, Artefacts &amp; Assurance'!#REF!</f>
        <v>#REF!</v>
      </c>
      <c r="D144" s="190" t="e">
        <f>'2.1 LOEs, Artefacts &amp; Assurance'!#REF!</f>
        <v>#REF!</v>
      </c>
      <c r="E144" s="190" t="e">
        <f>'2.1 LOEs, Artefacts &amp; Assurance'!#REF!</f>
        <v>#REF!</v>
      </c>
      <c r="F144" s="190" t="e">
        <f>'2.1 LOEs, Artefacts &amp; Assurance'!#REF!</f>
        <v>#REF!</v>
      </c>
      <c r="G144" s="183"/>
      <c r="H144" s="191" t="e">
        <f>'2.1 LOEs, Artefacts &amp; Assurance'!#REF!</f>
        <v>#REF!</v>
      </c>
      <c r="I144" s="600" t="e">
        <f>'2.1 LOEs, Artefacts &amp; Assurance'!#REF!</f>
        <v>#REF!</v>
      </c>
      <c r="J144" s="183"/>
      <c r="K144" s="601" t="e">
        <f>'2.1 LOEs, Artefacts &amp; Assurance'!#REF!</f>
        <v>#REF!</v>
      </c>
      <c r="L144" s="26"/>
      <c r="M144" s="601" t="e">
        <f>'2.1 LOEs, Artefacts &amp; Assurance'!#REF!</f>
        <v>#REF!</v>
      </c>
      <c r="N144" s="184"/>
    </row>
    <row r="145" spans="1:14" ht="15" customHeight="1" x14ac:dyDescent="0.35">
      <c r="A145" s="188"/>
      <c r="B145" s="185"/>
      <c r="C145" s="192" t="e">
        <f>'2.1 LOEs, Artefacts &amp; Assurance'!#REF!</f>
        <v>#REF!</v>
      </c>
      <c r="D145" s="190" t="e">
        <f>'2.1 LOEs, Artefacts &amp; Assurance'!#REF!</f>
        <v>#REF!</v>
      </c>
      <c r="E145" s="190" t="e">
        <f>'2.1 LOEs, Artefacts &amp; Assurance'!#REF!</f>
        <v>#REF!</v>
      </c>
      <c r="F145" s="190" t="e">
        <f>'2.1 LOEs, Artefacts &amp; Assurance'!#REF!</f>
        <v>#REF!</v>
      </c>
      <c r="G145" s="183"/>
      <c r="H145" s="191" t="e">
        <f>'2.1 LOEs, Artefacts &amp; Assurance'!#REF!</f>
        <v>#REF!</v>
      </c>
      <c r="I145" s="600" t="e">
        <f>'2.1 LOEs, Artefacts &amp; Assurance'!#REF!</f>
        <v>#REF!</v>
      </c>
      <c r="J145" s="183"/>
      <c r="K145" s="601" t="e">
        <f>'2.1 LOEs, Artefacts &amp; Assurance'!#REF!</f>
        <v>#REF!</v>
      </c>
      <c r="L145" s="26"/>
      <c r="M145" s="601" t="e">
        <f>'2.1 LOEs, Artefacts &amp; Assurance'!#REF!</f>
        <v>#REF!</v>
      </c>
      <c r="N145" s="184"/>
    </row>
    <row r="146" spans="1:14" ht="15" customHeight="1" x14ac:dyDescent="0.35">
      <c r="A146" s="188"/>
      <c r="B146" s="185"/>
      <c r="C146" s="192" t="e">
        <f>'2.1 LOEs, Artefacts &amp; Assurance'!#REF!</f>
        <v>#REF!</v>
      </c>
      <c r="D146" s="190" t="e">
        <f>'2.1 LOEs, Artefacts &amp; Assurance'!#REF!</f>
        <v>#REF!</v>
      </c>
      <c r="E146" s="190" t="e">
        <f>'2.1 LOEs, Artefacts &amp; Assurance'!#REF!</f>
        <v>#REF!</v>
      </c>
      <c r="F146" s="190" t="e">
        <f>'2.1 LOEs, Artefacts &amp; Assurance'!#REF!</f>
        <v>#REF!</v>
      </c>
      <c r="G146" s="183"/>
      <c r="H146" s="191" t="e">
        <f>'2.1 LOEs, Artefacts &amp; Assurance'!#REF!</f>
        <v>#REF!</v>
      </c>
      <c r="I146" s="600" t="e">
        <f>'2.1 LOEs, Artefacts &amp; Assurance'!#REF!</f>
        <v>#REF!</v>
      </c>
      <c r="J146" s="183"/>
      <c r="K146" s="601" t="e">
        <f>'2.1 LOEs, Artefacts &amp; Assurance'!#REF!</f>
        <v>#REF!</v>
      </c>
      <c r="L146" s="26"/>
      <c r="M146" s="601" t="e">
        <f>'2.1 LOEs, Artefacts &amp; Assurance'!#REF!</f>
        <v>#REF!</v>
      </c>
      <c r="N146" s="184"/>
    </row>
    <row r="147" spans="1:14" ht="15" customHeight="1" x14ac:dyDescent="0.35">
      <c r="A147" s="188"/>
      <c r="B147" s="185"/>
      <c r="C147" s="192" t="e">
        <f>'2.1 LOEs, Artefacts &amp; Assurance'!#REF!</f>
        <v>#REF!</v>
      </c>
      <c r="D147" s="190" t="e">
        <f>'2.1 LOEs, Artefacts &amp; Assurance'!#REF!</f>
        <v>#REF!</v>
      </c>
      <c r="E147" s="190" t="e">
        <f>'2.1 LOEs, Artefacts &amp; Assurance'!#REF!</f>
        <v>#REF!</v>
      </c>
      <c r="F147" s="190" t="e">
        <f>'2.1 LOEs, Artefacts &amp; Assurance'!#REF!</f>
        <v>#REF!</v>
      </c>
      <c r="G147" s="183"/>
      <c r="H147" s="191" t="e">
        <f>'2.1 LOEs, Artefacts &amp; Assurance'!#REF!</f>
        <v>#REF!</v>
      </c>
      <c r="I147" s="600" t="e">
        <f>'2.1 LOEs, Artefacts &amp; Assurance'!#REF!</f>
        <v>#REF!</v>
      </c>
      <c r="J147" s="183"/>
      <c r="K147" s="601" t="e">
        <f>'2.1 LOEs, Artefacts &amp; Assurance'!#REF!</f>
        <v>#REF!</v>
      </c>
      <c r="L147" s="26"/>
      <c r="M147" s="601" t="e">
        <f>'2.1 LOEs, Artefacts &amp; Assurance'!#REF!</f>
        <v>#REF!</v>
      </c>
      <c r="N147" s="184"/>
    </row>
    <row r="148" spans="1:14" ht="15" customHeight="1" x14ac:dyDescent="0.35">
      <c r="A148" s="188"/>
      <c r="B148" s="185"/>
      <c r="C148" s="192" t="e">
        <f>'2.1 LOEs, Artefacts &amp; Assurance'!#REF!</f>
        <v>#REF!</v>
      </c>
      <c r="D148" s="190" t="e">
        <f>'2.1 LOEs, Artefacts &amp; Assurance'!#REF!</f>
        <v>#REF!</v>
      </c>
      <c r="E148" s="190" t="e">
        <f>'2.1 LOEs, Artefacts &amp; Assurance'!#REF!</f>
        <v>#REF!</v>
      </c>
      <c r="F148" s="190" t="e">
        <f>'2.1 LOEs, Artefacts &amp; Assurance'!#REF!</f>
        <v>#REF!</v>
      </c>
      <c r="G148" s="183"/>
      <c r="H148" s="191" t="e">
        <f>'2.1 LOEs, Artefacts &amp; Assurance'!#REF!</f>
        <v>#REF!</v>
      </c>
      <c r="I148" s="600" t="e">
        <f>'2.1 LOEs, Artefacts &amp; Assurance'!#REF!</f>
        <v>#REF!</v>
      </c>
      <c r="J148" s="183"/>
      <c r="K148" s="601" t="e">
        <f>'2.1 LOEs, Artefacts &amp; Assurance'!#REF!</f>
        <v>#REF!</v>
      </c>
      <c r="L148" s="26"/>
      <c r="M148" s="601" t="e">
        <f>'2.1 LOEs, Artefacts &amp; Assurance'!#REF!</f>
        <v>#REF!</v>
      </c>
      <c r="N148" s="184"/>
    </row>
    <row r="149" spans="1:14" ht="15" customHeight="1" x14ac:dyDescent="0.35">
      <c r="A149" s="188"/>
      <c r="B149" s="185"/>
      <c r="C149" s="192" t="e">
        <f>'2.1 LOEs, Artefacts &amp; Assurance'!#REF!</f>
        <v>#REF!</v>
      </c>
      <c r="D149" s="190" t="e">
        <f>'2.1 LOEs, Artefacts &amp; Assurance'!#REF!</f>
        <v>#REF!</v>
      </c>
      <c r="E149" s="190" t="e">
        <f>'2.1 LOEs, Artefacts &amp; Assurance'!#REF!</f>
        <v>#REF!</v>
      </c>
      <c r="F149" s="190" t="e">
        <f>'2.1 LOEs, Artefacts &amp; Assurance'!#REF!</f>
        <v>#REF!</v>
      </c>
      <c r="G149" s="183"/>
      <c r="H149" s="191" t="e">
        <f>'2.1 LOEs, Artefacts &amp; Assurance'!#REF!</f>
        <v>#REF!</v>
      </c>
      <c r="I149" s="600" t="e">
        <f>'2.1 LOEs, Artefacts &amp; Assurance'!#REF!</f>
        <v>#REF!</v>
      </c>
      <c r="J149" s="183"/>
      <c r="K149" s="601" t="e">
        <f>'2.1 LOEs, Artefacts &amp; Assurance'!#REF!</f>
        <v>#REF!</v>
      </c>
      <c r="L149" s="26"/>
      <c r="M149" s="601" t="e">
        <f>'2.1 LOEs, Artefacts &amp; Assurance'!#REF!</f>
        <v>#REF!</v>
      </c>
      <c r="N149" s="184"/>
    </row>
    <row r="150" spans="1:14" ht="15" customHeight="1" x14ac:dyDescent="0.35">
      <c r="A150" s="188"/>
      <c r="B150" s="185"/>
      <c r="C150" s="192" t="e">
        <f>'2.1 LOEs, Artefacts &amp; Assurance'!#REF!</f>
        <v>#REF!</v>
      </c>
      <c r="D150" s="190" t="e">
        <f>'2.1 LOEs, Artefacts &amp; Assurance'!#REF!</f>
        <v>#REF!</v>
      </c>
      <c r="E150" s="190" t="e">
        <f>'2.1 LOEs, Artefacts &amp; Assurance'!#REF!</f>
        <v>#REF!</v>
      </c>
      <c r="F150" s="190" t="e">
        <f>'2.1 LOEs, Artefacts &amp; Assurance'!#REF!</f>
        <v>#REF!</v>
      </c>
      <c r="G150" s="183"/>
      <c r="H150" s="191" t="e">
        <f>'2.1 LOEs, Artefacts &amp; Assurance'!#REF!</f>
        <v>#REF!</v>
      </c>
      <c r="I150" s="600" t="e">
        <f>'2.1 LOEs, Artefacts &amp; Assurance'!#REF!</f>
        <v>#REF!</v>
      </c>
      <c r="J150" s="183"/>
      <c r="K150" s="601" t="e">
        <f>'2.1 LOEs, Artefacts &amp; Assurance'!#REF!</f>
        <v>#REF!</v>
      </c>
      <c r="L150" s="26"/>
      <c r="M150" s="601" t="e">
        <f>'2.1 LOEs, Artefacts &amp; Assurance'!#REF!</f>
        <v>#REF!</v>
      </c>
      <c r="N150" s="184"/>
    </row>
    <row r="151" spans="1:14" ht="15" customHeight="1" x14ac:dyDescent="0.35">
      <c r="A151" s="188"/>
      <c r="B151" s="185"/>
      <c r="C151" s="192" t="e">
        <f>'2.1 LOEs, Artefacts &amp; Assurance'!#REF!</f>
        <v>#REF!</v>
      </c>
      <c r="D151" s="190" t="e">
        <f>'2.1 LOEs, Artefacts &amp; Assurance'!#REF!</f>
        <v>#REF!</v>
      </c>
      <c r="E151" s="190" t="e">
        <f>'2.1 LOEs, Artefacts &amp; Assurance'!#REF!</f>
        <v>#REF!</v>
      </c>
      <c r="F151" s="190" t="e">
        <f>'2.1 LOEs, Artefacts &amp; Assurance'!#REF!</f>
        <v>#REF!</v>
      </c>
      <c r="G151" s="183"/>
      <c r="H151" s="191" t="e">
        <f>'2.1 LOEs, Artefacts &amp; Assurance'!#REF!</f>
        <v>#REF!</v>
      </c>
      <c r="I151" s="600" t="e">
        <f>'2.1 LOEs, Artefacts &amp; Assurance'!#REF!</f>
        <v>#REF!</v>
      </c>
      <c r="J151" s="183"/>
      <c r="K151" s="601" t="e">
        <f>'2.1 LOEs, Artefacts &amp; Assurance'!#REF!</f>
        <v>#REF!</v>
      </c>
      <c r="L151" s="26"/>
      <c r="M151" s="601" t="e">
        <f>'2.1 LOEs, Artefacts &amp; Assurance'!#REF!</f>
        <v>#REF!</v>
      </c>
      <c r="N151" s="184"/>
    </row>
    <row r="152" spans="1:14" ht="15" customHeight="1" x14ac:dyDescent="0.35">
      <c r="A152" s="188"/>
      <c r="B152" s="185"/>
      <c r="C152" s="192" t="e">
        <f>'2.1 LOEs, Artefacts &amp; Assurance'!#REF!</f>
        <v>#REF!</v>
      </c>
      <c r="D152" s="190" t="e">
        <f>'2.1 LOEs, Artefacts &amp; Assurance'!#REF!</f>
        <v>#REF!</v>
      </c>
      <c r="E152" s="190" t="e">
        <f>'2.1 LOEs, Artefacts &amp; Assurance'!#REF!</f>
        <v>#REF!</v>
      </c>
      <c r="F152" s="190" t="e">
        <f>'2.1 LOEs, Artefacts &amp; Assurance'!#REF!</f>
        <v>#REF!</v>
      </c>
      <c r="G152" s="183"/>
      <c r="H152" s="191" t="e">
        <f>'2.1 LOEs, Artefacts &amp; Assurance'!#REF!</f>
        <v>#REF!</v>
      </c>
      <c r="I152" s="600" t="e">
        <f>'2.1 LOEs, Artefacts &amp; Assurance'!#REF!</f>
        <v>#REF!</v>
      </c>
      <c r="J152" s="183"/>
      <c r="K152" s="601" t="e">
        <f>'2.1 LOEs, Artefacts &amp; Assurance'!#REF!</f>
        <v>#REF!</v>
      </c>
      <c r="L152" s="26"/>
      <c r="M152" s="601" t="e">
        <f>'2.1 LOEs, Artefacts &amp; Assurance'!#REF!</f>
        <v>#REF!</v>
      </c>
      <c r="N152" s="184"/>
    </row>
    <row r="153" spans="1:14" ht="15" customHeight="1" x14ac:dyDescent="0.35">
      <c r="A153" s="188"/>
      <c r="B153" s="185"/>
      <c r="C153" s="192" t="e">
        <f>'2.1 LOEs, Artefacts &amp; Assurance'!#REF!</f>
        <v>#REF!</v>
      </c>
      <c r="D153" s="190" t="e">
        <f>'2.1 LOEs, Artefacts &amp; Assurance'!#REF!</f>
        <v>#REF!</v>
      </c>
      <c r="E153" s="190" t="e">
        <f>'2.1 LOEs, Artefacts &amp; Assurance'!#REF!</f>
        <v>#REF!</v>
      </c>
      <c r="F153" s="190" t="e">
        <f>'2.1 LOEs, Artefacts &amp; Assurance'!#REF!</f>
        <v>#REF!</v>
      </c>
      <c r="G153" s="183"/>
      <c r="H153" s="191" t="e">
        <f>'2.1 LOEs, Artefacts &amp; Assurance'!#REF!</f>
        <v>#REF!</v>
      </c>
      <c r="I153" s="600" t="e">
        <f>'2.1 LOEs, Artefacts &amp; Assurance'!#REF!</f>
        <v>#REF!</v>
      </c>
      <c r="J153" s="183"/>
      <c r="K153" s="601" t="e">
        <f>'2.1 LOEs, Artefacts &amp; Assurance'!#REF!</f>
        <v>#REF!</v>
      </c>
      <c r="L153" s="26"/>
      <c r="M153" s="601" t="e">
        <f>'2.1 LOEs, Artefacts &amp; Assurance'!#REF!</f>
        <v>#REF!</v>
      </c>
      <c r="N153" s="184"/>
    </row>
    <row r="154" spans="1:14" ht="15" customHeight="1" x14ac:dyDescent="0.35">
      <c r="A154" s="188"/>
      <c r="B154" s="185"/>
      <c r="C154" s="192" t="e">
        <f>'2.1 LOEs, Artefacts &amp; Assurance'!#REF!</f>
        <v>#REF!</v>
      </c>
      <c r="D154" s="190" t="e">
        <f>'2.1 LOEs, Artefacts &amp; Assurance'!#REF!</f>
        <v>#REF!</v>
      </c>
      <c r="E154" s="190" t="e">
        <f>'2.1 LOEs, Artefacts &amp; Assurance'!#REF!</f>
        <v>#REF!</v>
      </c>
      <c r="F154" s="190" t="e">
        <f>'2.1 LOEs, Artefacts &amp; Assurance'!#REF!</f>
        <v>#REF!</v>
      </c>
      <c r="G154" s="183"/>
      <c r="H154" s="191" t="e">
        <f>'2.1 LOEs, Artefacts &amp; Assurance'!#REF!</f>
        <v>#REF!</v>
      </c>
      <c r="I154" s="600" t="e">
        <f>'2.1 LOEs, Artefacts &amp; Assurance'!#REF!</f>
        <v>#REF!</v>
      </c>
      <c r="J154" s="183"/>
      <c r="K154" s="601" t="e">
        <f>'2.1 LOEs, Artefacts &amp; Assurance'!#REF!</f>
        <v>#REF!</v>
      </c>
      <c r="L154" s="26"/>
      <c r="M154" s="601" t="e">
        <f>'2.1 LOEs, Artefacts &amp; Assurance'!#REF!</f>
        <v>#REF!</v>
      </c>
      <c r="N154" s="184"/>
    </row>
    <row r="155" spans="1:14" ht="15" customHeight="1" x14ac:dyDescent="0.35">
      <c r="A155" s="188"/>
      <c r="B155" s="185"/>
      <c r="C155" s="192" t="e">
        <f>'2.1 LOEs, Artefacts &amp; Assurance'!#REF!</f>
        <v>#REF!</v>
      </c>
      <c r="D155" s="190" t="e">
        <f>'2.1 LOEs, Artefacts &amp; Assurance'!#REF!</f>
        <v>#REF!</v>
      </c>
      <c r="E155" s="190" t="e">
        <f>'2.1 LOEs, Artefacts &amp; Assurance'!#REF!</f>
        <v>#REF!</v>
      </c>
      <c r="F155" s="190" t="e">
        <f>'2.1 LOEs, Artefacts &amp; Assurance'!#REF!</f>
        <v>#REF!</v>
      </c>
      <c r="G155" s="183"/>
      <c r="H155" s="191" t="e">
        <f>'2.1 LOEs, Artefacts &amp; Assurance'!#REF!</f>
        <v>#REF!</v>
      </c>
      <c r="I155" s="600" t="e">
        <f>'2.1 LOEs, Artefacts &amp; Assurance'!#REF!</f>
        <v>#REF!</v>
      </c>
      <c r="J155" s="183"/>
      <c r="K155" s="601" t="e">
        <f>'2.1 LOEs, Artefacts &amp; Assurance'!#REF!</f>
        <v>#REF!</v>
      </c>
      <c r="L155" s="26"/>
      <c r="M155" s="601" t="e">
        <f>'2.1 LOEs, Artefacts &amp; Assurance'!#REF!</f>
        <v>#REF!</v>
      </c>
      <c r="N155" s="184"/>
    </row>
    <row r="156" spans="1:14" ht="15" customHeight="1" x14ac:dyDescent="0.35">
      <c r="A156" s="188"/>
      <c r="B156" s="185"/>
      <c r="C156" s="192" t="e">
        <f>'2.1 LOEs, Artefacts &amp; Assurance'!#REF!</f>
        <v>#REF!</v>
      </c>
      <c r="D156" s="190" t="e">
        <f>'2.1 LOEs, Artefacts &amp; Assurance'!#REF!</f>
        <v>#REF!</v>
      </c>
      <c r="E156" s="190" t="e">
        <f>'2.1 LOEs, Artefacts &amp; Assurance'!#REF!</f>
        <v>#REF!</v>
      </c>
      <c r="F156" s="190" t="e">
        <f>'2.1 LOEs, Artefacts &amp; Assurance'!#REF!</f>
        <v>#REF!</v>
      </c>
      <c r="G156" s="183"/>
      <c r="H156" s="191" t="e">
        <f>'2.1 LOEs, Artefacts &amp; Assurance'!#REF!</f>
        <v>#REF!</v>
      </c>
      <c r="I156" s="600" t="e">
        <f>'2.1 LOEs, Artefacts &amp; Assurance'!#REF!</f>
        <v>#REF!</v>
      </c>
      <c r="J156" s="183"/>
      <c r="K156" s="601" t="e">
        <f>'2.1 LOEs, Artefacts &amp; Assurance'!#REF!</f>
        <v>#REF!</v>
      </c>
      <c r="L156" s="26"/>
      <c r="M156" s="601" t="e">
        <f>'2.1 LOEs, Artefacts &amp; Assurance'!#REF!</f>
        <v>#REF!</v>
      </c>
      <c r="N156" s="184"/>
    </row>
    <row r="157" spans="1:14" ht="15" customHeight="1" x14ac:dyDescent="0.35">
      <c r="A157" s="188"/>
      <c r="B157" s="185"/>
      <c r="C157" s="192" t="e">
        <f>'2.1 LOEs, Artefacts &amp; Assurance'!#REF!</f>
        <v>#REF!</v>
      </c>
      <c r="D157" s="190" t="e">
        <f>'2.1 LOEs, Artefacts &amp; Assurance'!#REF!</f>
        <v>#REF!</v>
      </c>
      <c r="E157" s="190" t="e">
        <f>'2.1 LOEs, Artefacts &amp; Assurance'!#REF!</f>
        <v>#REF!</v>
      </c>
      <c r="F157" s="190" t="e">
        <f>'2.1 LOEs, Artefacts &amp; Assurance'!#REF!</f>
        <v>#REF!</v>
      </c>
      <c r="G157" s="183"/>
      <c r="H157" s="191" t="e">
        <f>'2.1 LOEs, Artefacts &amp; Assurance'!#REF!</f>
        <v>#REF!</v>
      </c>
      <c r="I157" s="600" t="e">
        <f>'2.1 LOEs, Artefacts &amp; Assurance'!#REF!</f>
        <v>#REF!</v>
      </c>
      <c r="J157" s="183"/>
      <c r="K157" s="601" t="e">
        <f>'2.1 LOEs, Artefacts &amp; Assurance'!#REF!</f>
        <v>#REF!</v>
      </c>
      <c r="L157" s="26"/>
      <c r="M157" s="601" t="e">
        <f>'2.1 LOEs, Artefacts &amp; Assurance'!#REF!</f>
        <v>#REF!</v>
      </c>
      <c r="N157" s="184"/>
    </row>
    <row r="158" spans="1:14" ht="15" customHeight="1" x14ac:dyDescent="0.35">
      <c r="A158" s="188"/>
      <c r="B158" s="185"/>
      <c r="C158" s="192" t="e">
        <f>'2.1 LOEs, Artefacts &amp; Assurance'!#REF!</f>
        <v>#REF!</v>
      </c>
      <c r="D158" s="190" t="e">
        <f>'2.1 LOEs, Artefacts &amp; Assurance'!#REF!</f>
        <v>#REF!</v>
      </c>
      <c r="E158" s="190" t="e">
        <f>'2.1 LOEs, Artefacts &amp; Assurance'!#REF!</f>
        <v>#REF!</v>
      </c>
      <c r="F158" s="190" t="e">
        <f>'2.1 LOEs, Artefacts &amp; Assurance'!#REF!</f>
        <v>#REF!</v>
      </c>
      <c r="G158" s="183"/>
      <c r="H158" s="191" t="e">
        <f>'2.1 LOEs, Artefacts &amp; Assurance'!#REF!</f>
        <v>#REF!</v>
      </c>
      <c r="I158" s="600" t="e">
        <f>'2.1 LOEs, Artefacts &amp; Assurance'!#REF!</f>
        <v>#REF!</v>
      </c>
      <c r="J158" s="183"/>
      <c r="K158" s="601" t="e">
        <f>'2.1 LOEs, Artefacts &amp; Assurance'!#REF!</f>
        <v>#REF!</v>
      </c>
      <c r="L158" s="26"/>
      <c r="M158" s="601" t="e">
        <f>'2.1 LOEs, Artefacts &amp; Assurance'!#REF!</f>
        <v>#REF!</v>
      </c>
      <c r="N158" s="184"/>
    </row>
    <row r="159" spans="1:14" ht="15" customHeight="1" x14ac:dyDescent="0.35">
      <c r="A159" s="188"/>
      <c r="B159" s="185"/>
      <c r="C159" s="192" t="e">
        <f>'2.1 LOEs, Artefacts &amp; Assurance'!#REF!</f>
        <v>#REF!</v>
      </c>
      <c r="D159" s="190" t="e">
        <f>'2.1 LOEs, Artefacts &amp; Assurance'!#REF!</f>
        <v>#REF!</v>
      </c>
      <c r="E159" s="190" t="e">
        <f>'2.1 LOEs, Artefacts &amp; Assurance'!#REF!</f>
        <v>#REF!</v>
      </c>
      <c r="F159" s="190" t="e">
        <f>'2.1 LOEs, Artefacts &amp; Assurance'!#REF!</f>
        <v>#REF!</v>
      </c>
      <c r="G159" s="183"/>
      <c r="H159" s="191" t="e">
        <f>'2.1 LOEs, Artefacts &amp; Assurance'!#REF!</f>
        <v>#REF!</v>
      </c>
      <c r="I159" s="600" t="e">
        <f>'2.1 LOEs, Artefacts &amp; Assurance'!#REF!</f>
        <v>#REF!</v>
      </c>
      <c r="J159" s="183"/>
      <c r="K159" s="601" t="e">
        <f>'2.1 LOEs, Artefacts &amp; Assurance'!#REF!</f>
        <v>#REF!</v>
      </c>
      <c r="L159" s="26"/>
      <c r="M159" s="601" t="e">
        <f>'2.1 LOEs, Artefacts &amp; Assurance'!#REF!</f>
        <v>#REF!</v>
      </c>
      <c r="N159" s="184"/>
    </row>
    <row r="160" spans="1:14" ht="15" customHeight="1" x14ac:dyDescent="0.35">
      <c r="A160" s="188"/>
      <c r="B160" s="185"/>
      <c r="C160" s="192" t="e">
        <f>'2.1 LOEs, Artefacts &amp; Assurance'!#REF!</f>
        <v>#REF!</v>
      </c>
      <c r="D160" s="190" t="e">
        <f>'2.1 LOEs, Artefacts &amp; Assurance'!#REF!</f>
        <v>#REF!</v>
      </c>
      <c r="E160" s="190" t="e">
        <f>'2.1 LOEs, Artefacts &amp; Assurance'!#REF!</f>
        <v>#REF!</v>
      </c>
      <c r="F160" s="190" t="e">
        <f>'2.1 LOEs, Artefacts &amp; Assurance'!#REF!</f>
        <v>#REF!</v>
      </c>
      <c r="G160" s="183"/>
      <c r="H160" s="191" t="e">
        <f>'2.1 LOEs, Artefacts &amp; Assurance'!#REF!</f>
        <v>#REF!</v>
      </c>
      <c r="I160" s="600" t="e">
        <f>'2.1 LOEs, Artefacts &amp; Assurance'!#REF!</f>
        <v>#REF!</v>
      </c>
      <c r="J160" s="183"/>
      <c r="K160" s="601" t="e">
        <f>'2.1 LOEs, Artefacts &amp; Assurance'!#REF!</f>
        <v>#REF!</v>
      </c>
      <c r="L160" s="26"/>
      <c r="M160" s="601" t="e">
        <f>'2.1 LOEs, Artefacts &amp; Assurance'!#REF!</f>
        <v>#REF!</v>
      </c>
      <c r="N160" s="184"/>
    </row>
    <row r="161" spans="1:14" ht="15" customHeight="1" x14ac:dyDescent="0.35">
      <c r="A161" s="188"/>
      <c r="B161" s="185"/>
      <c r="C161" s="192" t="e">
        <f>'2.1 LOEs, Artefacts &amp; Assurance'!#REF!</f>
        <v>#REF!</v>
      </c>
      <c r="D161" s="190" t="e">
        <f>'2.1 LOEs, Artefacts &amp; Assurance'!#REF!</f>
        <v>#REF!</v>
      </c>
      <c r="E161" s="190" t="e">
        <f>'2.1 LOEs, Artefacts &amp; Assurance'!#REF!</f>
        <v>#REF!</v>
      </c>
      <c r="F161" s="190" t="e">
        <f>'2.1 LOEs, Artefacts &amp; Assurance'!#REF!</f>
        <v>#REF!</v>
      </c>
      <c r="G161" s="183"/>
      <c r="H161" s="191" t="e">
        <f>'2.1 LOEs, Artefacts &amp; Assurance'!#REF!</f>
        <v>#REF!</v>
      </c>
      <c r="I161" s="600" t="e">
        <f>'2.1 LOEs, Artefacts &amp; Assurance'!#REF!</f>
        <v>#REF!</v>
      </c>
      <c r="J161" s="183"/>
      <c r="K161" s="601" t="e">
        <f>'2.1 LOEs, Artefacts &amp; Assurance'!#REF!</f>
        <v>#REF!</v>
      </c>
      <c r="L161" s="26"/>
      <c r="M161" s="601" t="e">
        <f>'2.1 LOEs, Artefacts &amp; Assurance'!#REF!</f>
        <v>#REF!</v>
      </c>
      <c r="N161" s="184"/>
    </row>
    <row r="162" spans="1:14" ht="15" customHeight="1" x14ac:dyDescent="0.35">
      <c r="A162" s="188"/>
      <c r="B162" s="185"/>
      <c r="C162" s="192" t="e">
        <f>'2.1 LOEs, Artefacts &amp; Assurance'!#REF!</f>
        <v>#REF!</v>
      </c>
      <c r="D162" s="190" t="e">
        <f>'2.1 LOEs, Artefacts &amp; Assurance'!#REF!</f>
        <v>#REF!</v>
      </c>
      <c r="E162" s="190" t="e">
        <f>'2.1 LOEs, Artefacts &amp; Assurance'!#REF!</f>
        <v>#REF!</v>
      </c>
      <c r="F162" s="190" t="e">
        <f>'2.1 LOEs, Artefacts &amp; Assurance'!#REF!</f>
        <v>#REF!</v>
      </c>
      <c r="G162" s="183"/>
      <c r="H162" s="191" t="e">
        <f>'2.1 LOEs, Artefacts &amp; Assurance'!#REF!</f>
        <v>#REF!</v>
      </c>
      <c r="I162" s="600" t="e">
        <f>'2.1 LOEs, Artefacts &amp; Assurance'!#REF!</f>
        <v>#REF!</v>
      </c>
      <c r="J162" s="183"/>
      <c r="K162" s="601" t="e">
        <f>'2.1 LOEs, Artefacts &amp; Assurance'!#REF!</f>
        <v>#REF!</v>
      </c>
      <c r="L162" s="26"/>
      <c r="M162" s="601" t="e">
        <f>'2.1 LOEs, Artefacts &amp; Assurance'!#REF!</f>
        <v>#REF!</v>
      </c>
      <c r="N162" s="184"/>
    </row>
    <row r="163" spans="1:14" ht="15" customHeight="1" x14ac:dyDescent="0.35">
      <c r="A163" s="188"/>
      <c r="B163" s="185"/>
      <c r="C163" s="192" t="e">
        <f>'2.1 LOEs, Artefacts &amp; Assurance'!#REF!</f>
        <v>#REF!</v>
      </c>
      <c r="D163" s="190" t="e">
        <f>'2.1 LOEs, Artefacts &amp; Assurance'!#REF!</f>
        <v>#REF!</v>
      </c>
      <c r="E163" s="190" t="e">
        <f>'2.1 LOEs, Artefacts &amp; Assurance'!#REF!</f>
        <v>#REF!</v>
      </c>
      <c r="F163" s="190" t="e">
        <f>'2.1 LOEs, Artefacts &amp; Assurance'!#REF!</f>
        <v>#REF!</v>
      </c>
      <c r="G163" s="183"/>
      <c r="H163" s="191" t="e">
        <f>'2.1 LOEs, Artefacts &amp; Assurance'!#REF!</f>
        <v>#REF!</v>
      </c>
      <c r="I163" s="600" t="e">
        <f>'2.1 LOEs, Artefacts &amp; Assurance'!#REF!</f>
        <v>#REF!</v>
      </c>
      <c r="J163" s="183"/>
      <c r="K163" s="601" t="e">
        <f>'2.1 LOEs, Artefacts &amp; Assurance'!#REF!</f>
        <v>#REF!</v>
      </c>
      <c r="L163" s="26"/>
      <c r="M163" s="601" t="e">
        <f>'2.1 LOEs, Artefacts &amp; Assurance'!#REF!</f>
        <v>#REF!</v>
      </c>
      <c r="N163" s="184"/>
    </row>
    <row r="164" spans="1:14" ht="15" customHeight="1" x14ac:dyDescent="0.35">
      <c r="A164" s="188"/>
      <c r="B164" s="185"/>
      <c r="C164" s="192" t="e">
        <f>'2.1 LOEs, Artefacts &amp; Assurance'!#REF!</f>
        <v>#REF!</v>
      </c>
      <c r="D164" s="190" t="e">
        <f>'2.1 LOEs, Artefacts &amp; Assurance'!#REF!</f>
        <v>#REF!</v>
      </c>
      <c r="E164" s="190" t="e">
        <f>'2.1 LOEs, Artefacts &amp; Assurance'!#REF!</f>
        <v>#REF!</v>
      </c>
      <c r="F164" s="190" t="e">
        <f>'2.1 LOEs, Artefacts &amp; Assurance'!#REF!</f>
        <v>#REF!</v>
      </c>
      <c r="G164" s="183"/>
      <c r="H164" s="191" t="e">
        <f>'2.1 LOEs, Artefacts &amp; Assurance'!#REF!</f>
        <v>#REF!</v>
      </c>
      <c r="I164" s="600" t="e">
        <f>'2.1 LOEs, Artefacts &amp; Assurance'!#REF!</f>
        <v>#REF!</v>
      </c>
      <c r="J164" s="183"/>
      <c r="K164" s="601" t="e">
        <f>'2.1 LOEs, Artefacts &amp; Assurance'!#REF!</f>
        <v>#REF!</v>
      </c>
      <c r="L164" s="26"/>
      <c r="M164" s="601" t="e">
        <f>'2.1 LOEs, Artefacts &amp; Assurance'!#REF!</f>
        <v>#REF!</v>
      </c>
      <c r="N164" s="184"/>
    </row>
    <row r="165" spans="1:14" ht="15" customHeight="1" x14ac:dyDescent="0.35">
      <c r="A165" s="188"/>
      <c r="B165" s="185"/>
      <c r="C165" s="192" t="e">
        <f>'2.1 LOEs, Artefacts &amp; Assurance'!#REF!</f>
        <v>#REF!</v>
      </c>
      <c r="D165" s="190" t="e">
        <f>'2.1 LOEs, Artefacts &amp; Assurance'!#REF!</f>
        <v>#REF!</v>
      </c>
      <c r="E165" s="190" t="e">
        <f>'2.1 LOEs, Artefacts &amp; Assurance'!#REF!</f>
        <v>#REF!</v>
      </c>
      <c r="F165" s="190" t="e">
        <f>'2.1 LOEs, Artefacts &amp; Assurance'!#REF!</f>
        <v>#REF!</v>
      </c>
      <c r="G165" s="183"/>
      <c r="H165" s="191" t="e">
        <f>'2.1 LOEs, Artefacts &amp; Assurance'!#REF!</f>
        <v>#REF!</v>
      </c>
      <c r="I165" s="600" t="e">
        <f>'2.1 LOEs, Artefacts &amp; Assurance'!#REF!</f>
        <v>#REF!</v>
      </c>
      <c r="J165" s="183"/>
      <c r="K165" s="601" t="e">
        <f>'2.1 LOEs, Artefacts &amp; Assurance'!#REF!</f>
        <v>#REF!</v>
      </c>
      <c r="L165" s="26"/>
      <c r="M165" s="601" t="e">
        <f>'2.1 LOEs, Artefacts &amp; Assurance'!#REF!</f>
        <v>#REF!</v>
      </c>
      <c r="N165" s="184"/>
    </row>
    <row r="166" spans="1:14" ht="15" customHeight="1" x14ac:dyDescent="0.35">
      <c r="A166" s="188"/>
      <c r="B166" s="185"/>
      <c r="C166" s="192" t="e">
        <f>'2.1 LOEs, Artefacts &amp; Assurance'!#REF!</f>
        <v>#REF!</v>
      </c>
      <c r="D166" s="190" t="e">
        <f>'2.1 LOEs, Artefacts &amp; Assurance'!#REF!</f>
        <v>#REF!</v>
      </c>
      <c r="E166" s="190" t="e">
        <f>'2.1 LOEs, Artefacts &amp; Assurance'!#REF!</f>
        <v>#REF!</v>
      </c>
      <c r="F166" s="190" t="e">
        <f>'2.1 LOEs, Artefacts &amp; Assurance'!#REF!</f>
        <v>#REF!</v>
      </c>
      <c r="G166" s="183"/>
      <c r="H166" s="191" t="e">
        <f>'2.1 LOEs, Artefacts &amp; Assurance'!#REF!</f>
        <v>#REF!</v>
      </c>
      <c r="I166" s="600" t="e">
        <f>'2.1 LOEs, Artefacts &amp; Assurance'!#REF!</f>
        <v>#REF!</v>
      </c>
      <c r="J166" s="183"/>
      <c r="K166" s="601" t="e">
        <f>'2.1 LOEs, Artefacts &amp; Assurance'!#REF!</f>
        <v>#REF!</v>
      </c>
      <c r="L166" s="26"/>
      <c r="M166" s="601" t="e">
        <f>'2.1 LOEs, Artefacts &amp; Assurance'!#REF!</f>
        <v>#REF!</v>
      </c>
      <c r="N166" s="184"/>
    </row>
    <row r="167" spans="1:14" ht="15" customHeight="1" x14ac:dyDescent="0.35">
      <c r="A167" s="188"/>
      <c r="B167" s="185"/>
      <c r="C167" s="192" t="e">
        <f>'2.1 LOEs, Artefacts &amp; Assurance'!#REF!</f>
        <v>#REF!</v>
      </c>
      <c r="D167" s="190" t="e">
        <f>'2.1 LOEs, Artefacts &amp; Assurance'!#REF!</f>
        <v>#REF!</v>
      </c>
      <c r="E167" s="190" t="e">
        <f>'2.1 LOEs, Artefacts &amp; Assurance'!#REF!</f>
        <v>#REF!</v>
      </c>
      <c r="F167" s="190" t="e">
        <f>'2.1 LOEs, Artefacts &amp; Assurance'!#REF!</f>
        <v>#REF!</v>
      </c>
      <c r="G167" s="183"/>
      <c r="H167" s="191" t="e">
        <f>'2.1 LOEs, Artefacts &amp; Assurance'!#REF!</f>
        <v>#REF!</v>
      </c>
      <c r="I167" s="600" t="e">
        <f>'2.1 LOEs, Artefacts &amp; Assurance'!#REF!</f>
        <v>#REF!</v>
      </c>
      <c r="J167" s="183"/>
      <c r="K167" s="601" t="e">
        <f>'2.1 LOEs, Artefacts &amp; Assurance'!#REF!</f>
        <v>#REF!</v>
      </c>
      <c r="L167" s="26"/>
      <c r="M167" s="601" t="e">
        <f>'2.1 LOEs, Artefacts &amp; Assurance'!#REF!</f>
        <v>#REF!</v>
      </c>
      <c r="N167" s="184"/>
    </row>
    <row r="168" spans="1:14" ht="15" customHeight="1" x14ac:dyDescent="0.35">
      <c r="A168" s="188"/>
      <c r="B168" s="185"/>
      <c r="C168" s="192" t="e">
        <f>'2.1 LOEs, Artefacts &amp; Assurance'!#REF!</f>
        <v>#REF!</v>
      </c>
      <c r="D168" s="190" t="e">
        <f>'2.1 LOEs, Artefacts &amp; Assurance'!#REF!</f>
        <v>#REF!</v>
      </c>
      <c r="E168" s="190" t="e">
        <f>'2.1 LOEs, Artefacts &amp; Assurance'!#REF!</f>
        <v>#REF!</v>
      </c>
      <c r="F168" s="190" t="e">
        <f>'2.1 LOEs, Artefacts &amp; Assurance'!#REF!</f>
        <v>#REF!</v>
      </c>
      <c r="G168" s="183"/>
      <c r="H168" s="191" t="e">
        <f>'2.1 LOEs, Artefacts &amp; Assurance'!#REF!</f>
        <v>#REF!</v>
      </c>
      <c r="I168" s="600" t="e">
        <f>'2.1 LOEs, Artefacts &amp; Assurance'!#REF!</f>
        <v>#REF!</v>
      </c>
      <c r="J168" s="183"/>
      <c r="K168" s="601" t="e">
        <f>'2.1 LOEs, Artefacts &amp; Assurance'!#REF!</f>
        <v>#REF!</v>
      </c>
      <c r="L168" s="26"/>
      <c r="M168" s="601" t="e">
        <f>'2.1 LOEs, Artefacts &amp; Assurance'!#REF!</f>
        <v>#REF!</v>
      </c>
      <c r="N168" s="184"/>
    </row>
    <row r="169" spans="1:14" ht="15" customHeight="1" x14ac:dyDescent="0.35">
      <c r="A169" s="188"/>
      <c r="B169" s="185"/>
      <c r="C169" s="192" t="e">
        <f>'2.1 LOEs, Artefacts &amp; Assurance'!#REF!</f>
        <v>#REF!</v>
      </c>
      <c r="D169" s="190" t="e">
        <f>'2.1 LOEs, Artefacts &amp; Assurance'!#REF!</f>
        <v>#REF!</v>
      </c>
      <c r="E169" s="190" t="e">
        <f>'2.1 LOEs, Artefacts &amp; Assurance'!#REF!</f>
        <v>#REF!</v>
      </c>
      <c r="F169" s="190" t="e">
        <f>'2.1 LOEs, Artefacts &amp; Assurance'!#REF!</f>
        <v>#REF!</v>
      </c>
      <c r="G169" s="183"/>
      <c r="H169" s="191" t="e">
        <f>'2.1 LOEs, Artefacts &amp; Assurance'!#REF!</f>
        <v>#REF!</v>
      </c>
      <c r="I169" s="600" t="e">
        <f>'2.1 LOEs, Artefacts &amp; Assurance'!#REF!</f>
        <v>#REF!</v>
      </c>
      <c r="J169" s="183"/>
      <c r="K169" s="601" t="e">
        <f>'2.1 LOEs, Artefacts &amp; Assurance'!#REF!</f>
        <v>#REF!</v>
      </c>
      <c r="L169" s="26"/>
      <c r="M169" s="601" t="e">
        <f>'2.1 LOEs, Artefacts &amp; Assurance'!#REF!</f>
        <v>#REF!</v>
      </c>
      <c r="N169" s="184"/>
    </row>
    <row r="170" spans="1:14" ht="15" customHeight="1" x14ac:dyDescent="0.35">
      <c r="A170" s="188"/>
      <c r="B170" s="185"/>
      <c r="C170" s="192" t="e">
        <f>'2.1 LOEs, Artefacts &amp; Assurance'!#REF!</f>
        <v>#REF!</v>
      </c>
      <c r="D170" s="190" t="e">
        <f>'2.1 LOEs, Artefacts &amp; Assurance'!#REF!</f>
        <v>#REF!</v>
      </c>
      <c r="E170" s="190" t="e">
        <f>'2.1 LOEs, Artefacts &amp; Assurance'!#REF!</f>
        <v>#REF!</v>
      </c>
      <c r="F170" s="190" t="e">
        <f>'2.1 LOEs, Artefacts &amp; Assurance'!#REF!</f>
        <v>#REF!</v>
      </c>
      <c r="G170" s="183"/>
      <c r="H170" s="191" t="e">
        <f>'2.1 LOEs, Artefacts &amp; Assurance'!#REF!</f>
        <v>#REF!</v>
      </c>
      <c r="I170" s="600" t="e">
        <f>'2.1 LOEs, Artefacts &amp; Assurance'!#REF!</f>
        <v>#REF!</v>
      </c>
      <c r="J170" s="183"/>
      <c r="K170" s="601" t="e">
        <f>'2.1 LOEs, Artefacts &amp; Assurance'!#REF!</f>
        <v>#REF!</v>
      </c>
      <c r="L170" s="26"/>
      <c r="M170" s="601" t="e">
        <f>'2.1 LOEs, Artefacts &amp; Assurance'!#REF!</f>
        <v>#REF!</v>
      </c>
      <c r="N170" s="184"/>
    </row>
    <row r="171" spans="1:14" ht="15" customHeight="1" x14ac:dyDescent="0.35">
      <c r="A171" s="188"/>
      <c r="B171" s="185"/>
      <c r="C171" s="192" t="e">
        <f>'2.1 LOEs, Artefacts &amp; Assurance'!#REF!</f>
        <v>#REF!</v>
      </c>
      <c r="D171" s="190" t="e">
        <f>'2.1 LOEs, Artefacts &amp; Assurance'!#REF!</f>
        <v>#REF!</v>
      </c>
      <c r="E171" s="190" t="e">
        <f>'2.1 LOEs, Artefacts &amp; Assurance'!#REF!</f>
        <v>#REF!</v>
      </c>
      <c r="F171" s="190" t="e">
        <f>'2.1 LOEs, Artefacts &amp; Assurance'!#REF!</f>
        <v>#REF!</v>
      </c>
      <c r="G171" s="183"/>
      <c r="H171" s="191" t="e">
        <f>'2.1 LOEs, Artefacts &amp; Assurance'!#REF!</f>
        <v>#REF!</v>
      </c>
      <c r="I171" s="600" t="e">
        <f>'2.1 LOEs, Artefacts &amp; Assurance'!#REF!</f>
        <v>#REF!</v>
      </c>
      <c r="J171" s="183"/>
      <c r="K171" s="601" t="e">
        <f>'2.1 LOEs, Artefacts &amp; Assurance'!#REF!</f>
        <v>#REF!</v>
      </c>
      <c r="L171" s="26"/>
      <c r="M171" s="601" t="e">
        <f>'2.1 LOEs, Artefacts &amp; Assurance'!#REF!</f>
        <v>#REF!</v>
      </c>
      <c r="N171" s="184"/>
    </row>
    <row r="172" spans="1:14" ht="15" customHeight="1" x14ac:dyDescent="0.35">
      <c r="A172" s="188"/>
      <c r="B172" s="185"/>
      <c r="C172" s="192" t="e">
        <f>'2.1 LOEs, Artefacts &amp; Assurance'!#REF!</f>
        <v>#REF!</v>
      </c>
      <c r="D172" s="190" t="e">
        <f>'2.1 LOEs, Artefacts &amp; Assurance'!#REF!</f>
        <v>#REF!</v>
      </c>
      <c r="E172" s="190" t="e">
        <f>'2.1 LOEs, Artefacts &amp; Assurance'!#REF!</f>
        <v>#REF!</v>
      </c>
      <c r="F172" s="190" t="e">
        <f>'2.1 LOEs, Artefacts &amp; Assurance'!#REF!</f>
        <v>#REF!</v>
      </c>
      <c r="G172" s="183"/>
      <c r="H172" s="191" t="e">
        <f>'2.1 LOEs, Artefacts &amp; Assurance'!#REF!</f>
        <v>#REF!</v>
      </c>
      <c r="I172" s="600" t="e">
        <f>'2.1 LOEs, Artefacts &amp; Assurance'!#REF!</f>
        <v>#REF!</v>
      </c>
      <c r="J172" s="183"/>
      <c r="K172" s="601" t="e">
        <f>'2.1 LOEs, Artefacts &amp; Assurance'!#REF!</f>
        <v>#REF!</v>
      </c>
      <c r="L172" s="26"/>
      <c r="M172" s="601" t="e">
        <f>'2.1 LOEs, Artefacts &amp; Assurance'!#REF!</f>
        <v>#REF!</v>
      </c>
      <c r="N172" s="184"/>
    </row>
    <row r="173" spans="1:14" ht="15" customHeight="1" x14ac:dyDescent="0.35">
      <c r="A173" s="188"/>
      <c r="B173" s="185"/>
      <c r="C173" s="192" t="e">
        <f>'2.1 LOEs, Artefacts &amp; Assurance'!#REF!</f>
        <v>#REF!</v>
      </c>
      <c r="D173" s="190" t="e">
        <f>'2.1 LOEs, Artefacts &amp; Assurance'!#REF!</f>
        <v>#REF!</v>
      </c>
      <c r="E173" s="190" t="e">
        <f>'2.1 LOEs, Artefacts &amp; Assurance'!#REF!</f>
        <v>#REF!</v>
      </c>
      <c r="F173" s="190" t="e">
        <f>'2.1 LOEs, Artefacts &amp; Assurance'!#REF!</f>
        <v>#REF!</v>
      </c>
      <c r="G173" s="183"/>
      <c r="H173" s="191" t="e">
        <f>'2.1 LOEs, Artefacts &amp; Assurance'!#REF!</f>
        <v>#REF!</v>
      </c>
      <c r="I173" s="600" t="e">
        <f>'2.1 LOEs, Artefacts &amp; Assurance'!#REF!</f>
        <v>#REF!</v>
      </c>
      <c r="J173" s="183"/>
      <c r="K173" s="601" t="e">
        <f>'2.1 LOEs, Artefacts &amp; Assurance'!#REF!</f>
        <v>#REF!</v>
      </c>
      <c r="L173" s="26"/>
      <c r="M173" s="601" t="e">
        <f>'2.1 LOEs, Artefacts &amp; Assurance'!#REF!</f>
        <v>#REF!</v>
      </c>
      <c r="N173" s="184"/>
    </row>
    <row r="174" spans="1:14" ht="15" customHeight="1" x14ac:dyDescent="0.35">
      <c r="A174" s="188"/>
      <c r="B174" s="185"/>
      <c r="C174" s="192" t="e">
        <f>'2.1 LOEs, Artefacts &amp; Assurance'!#REF!</f>
        <v>#REF!</v>
      </c>
      <c r="D174" s="190" t="e">
        <f>'2.1 LOEs, Artefacts &amp; Assurance'!#REF!</f>
        <v>#REF!</v>
      </c>
      <c r="E174" s="190" t="e">
        <f>'2.1 LOEs, Artefacts &amp; Assurance'!#REF!</f>
        <v>#REF!</v>
      </c>
      <c r="F174" s="190" t="e">
        <f>'2.1 LOEs, Artefacts &amp; Assurance'!#REF!</f>
        <v>#REF!</v>
      </c>
      <c r="G174" s="183"/>
      <c r="H174" s="191" t="e">
        <f>'2.1 LOEs, Artefacts &amp; Assurance'!#REF!</f>
        <v>#REF!</v>
      </c>
      <c r="I174" s="600" t="e">
        <f>'2.1 LOEs, Artefacts &amp; Assurance'!#REF!</f>
        <v>#REF!</v>
      </c>
      <c r="J174" s="183"/>
      <c r="K174" s="601" t="e">
        <f>'2.1 LOEs, Artefacts &amp; Assurance'!#REF!</f>
        <v>#REF!</v>
      </c>
      <c r="L174" s="26"/>
      <c r="M174" s="601" t="e">
        <f>'2.1 LOEs, Artefacts &amp; Assurance'!#REF!</f>
        <v>#REF!</v>
      </c>
      <c r="N174" s="184"/>
    </row>
    <row r="175" spans="1:14" ht="15" customHeight="1" x14ac:dyDescent="0.35">
      <c r="A175" s="188"/>
      <c r="B175" s="185"/>
      <c r="C175" s="192" t="e">
        <f>'2.1 LOEs, Artefacts &amp; Assurance'!#REF!</f>
        <v>#REF!</v>
      </c>
      <c r="D175" s="190" t="e">
        <f>'2.1 LOEs, Artefacts &amp; Assurance'!#REF!</f>
        <v>#REF!</v>
      </c>
      <c r="E175" s="190" t="e">
        <f>'2.1 LOEs, Artefacts &amp; Assurance'!#REF!</f>
        <v>#REF!</v>
      </c>
      <c r="F175" s="190" t="e">
        <f>'2.1 LOEs, Artefacts &amp; Assurance'!#REF!</f>
        <v>#REF!</v>
      </c>
      <c r="G175" s="183"/>
      <c r="H175" s="191" t="e">
        <f>'2.1 LOEs, Artefacts &amp; Assurance'!#REF!</f>
        <v>#REF!</v>
      </c>
      <c r="I175" s="600" t="e">
        <f>'2.1 LOEs, Artefacts &amp; Assurance'!#REF!</f>
        <v>#REF!</v>
      </c>
      <c r="J175" s="183"/>
      <c r="K175" s="601" t="e">
        <f>'2.1 LOEs, Artefacts &amp; Assurance'!#REF!</f>
        <v>#REF!</v>
      </c>
      <c r="L175" s="26"/>
      <c r="M175" s="601" t="e">
        <f>'2.1 LOEs, Artefacts &amp; Assurance'!#REF!</f>
        <v>#REF!</v>
      </c>
      <c r="N175" s="184"/>
    </row>
    <row r="176" spans="1:14" ht="15" customHeight="1" x14ac:dyDescent="0.35">
      <c r="A176" s="188"/>
      <c r="B176" s="185"/>
      <c r="C176" s="192" t="e">
        <f>'2.1 LOEs, Artefacts &amp; Assurance'!#REF!</f>
        <v>#REF!</v>
      </c>
      <c r="D176" s="190" t="e">
        <f>'2.1 LOEs, Artefacts &amp; Assurance'!#REF!</f>
        <v>#REF!</v>
      </c>
      <c r="E176" s="190" t="e">
        <f>'2.1 LOEs, Artefacts &amp; Assurance'!#REF!</f>
        <v>#REF!</v>
      </c>
      <c r="F176" s="190" t="e">
        <f>'2.1 LOEs, Artefacts &amp; Assurance'!#REF!</f>
        <v>#REF!</v>
      </c>
      <c r="G176" s="183"/>
      <c r="H176" s="191" t="e">
        <f>'2.1 LOEs, Artefacts &amp; Assurance'!#REF!</f>
        <v>#REF!</v>
      </c>
      <c r="I176" s="600" t="e">
        <f>'2.1 LOEs, Artefacts &amp; Assurance'!#REF!</f>
        <v>#REF!</v>
      </c>
      <c r="J176" s="183"/>
      <c r="K176" s="601" t="e">
        <f>'2.1 LOEs, Artefacts &amp; Assurance'!#REF!</f>
        <v>#REF!</v>
      </c>
      <c r="L176" s="26"/>
      <c r="M176" s="601" t="e">
        <f>'2.1 LOEs, Artefacts &amp; Assurance'!#REF!</f>
        <v>#REF!</v>
      </c>
      <c r="N176" s="184"/>
    </row>
    <row r="177" spans="1:14" ht="15" customHeight="1" x14ac:dyDescent="0.35">
      <c r="A177" s="188"/>
      <c r="B177" s="185"/>
      <c r="C177" s="192" t="e">
        <f>'2.1 LOEs, Artefacts &amp; Assurance'!#REF!</f>
        <v>#REF!</v>
      </c>
      <c r="D177" s="190" t="e">
        <f>'2.1 LOEs, Artefacts &amp; Assurance'!#REF!</f>
        <v>#REF!</v>
      </c>
      <c r="E177" s="190" t="e">
        <f>'2.1 LOEs, Artefacts &amp; Assurance'!#REF!</f>
        <v>#REF!</v>
      </c>
      <c r="F177" s="190" t="e">
        <f>'2.1 LOEs, Artefacts &amp; Assurance'!#REF!</f>
        <v>#REF!</v>
      </c>
      <c r="G177" s="183"/>
      <c r="H177" s="191" t="e">
        <f>'2.1 LOEs, Artefacts &amp; Assurance'!#REF!</f>
        <v>#REF!</v>
      </c>
      <c r="I177" s="600" t="e">
        <f>'2.1 LOEs, Artefacts &amp; Assurance'!#REF!</f>
        <v>#REF!</v>
      </c>
      <c r="J177" s="183"/>
      <c r="K177" s="601" t="e">
        <f>'2.1 LOEs, Artefacts &amp; Assurance'!#REF!</f>
        <v>#REF!</v>
      </c>
      <c r="L177" s="26"/>
      <c r="M177" s="601" t="e">
        <f>'2.1 LOEs, Artefacts &amp; Assurance'!#REF!</f>
        <v>#REF!</v>
      </c>
      <c r="N177" s="184"/>
    </row>
    <row r="178" spans="1:14" ht="15" customHeight="1" x14ac:dyDescent="0.35">
      <c r="A178" s="188"/>
      <c r="B178" s="185"/>
      <c r="C178" s="192" t="e">
        <f>'2.1 LOEs, Artefacts &amp; Assurance'!#REF!</f>
        <v>#REF!</v>
      </c>
      <c r="D178" s="190" t="e">
        <f>'2.1 LOEs, Artefacts &amp; Assurance'!#REF!</f>
        <v>#REF!</v>
      </c>
      <c r="E178" s="190" t="e">
        <f>'2.1 LOEs, Artefacts &amp; Assurance'!#REF!</f>
        <v>#REF!</v>
      </c>
      <c r="F178" s="190" t="e">
        <f>'2.1 LOEs, Artefacts &amp; Assurance'!#REF!</f>
        <v>#REF!</v>
      </c>
      <c r="G178" s="183"/>
      <c r="H178" s="191" t="e">
        <f>'2.1 LOEs, Artefacts &amp; Assurance'!#REF!</f>
        <v>#REF!</v>
      </c>
      <c r="I178" s="600" t="e">
        <f>'2.1 LOEs, Artefacts &amp; Assurance'!#REF!</f>
        <v>#REF!</v>
      </c>
      <c r="J178" s="183"/>
      <c r="K178" s="601" t="e">
        <f>'2.1 LOEs, Artefacts &amp; Assurance'!#REF!</f>
        <v>#REF!</v>
      </c>
      <c r="L178" s="26"/>
      <c r="M178" s="601" t="e">
        <f>'2.1 LOEs, Artefacts &amp; Assurance'!#REF!</f>
        <v>#REF!</v>
      </c>
      <c r="N178" s="184"/>
    </row>
    <row r="179" spans="1:14" ht="15" customHeight="1" x14ac:dyDescent="0.35">
      <c r="A179" s="188"/>
      <c r="B179" s="185"/>
      <c r="C179" s="192" t="e">
        <f>'2.1 LOEs, Artefacts &amp; Assurance'!#REF!</f>
        <v>#REF!</v>
      </c>
      <c r="D179" s="190" t="e">
        <f>'2.1 LOEs, Artefacts &amp; Assurance'!#REF!</f>
        <v>#REF!</v>
      </c>
      <c r="E179" s="190" t="e">
        <f>'2.1 LOEs, Artefacts &amp; Assurance'!#REF!</f>
        <v>#REF!</v>
      </c>
      <c r="F179" s="190" t="e">
        <f>'2.1 LOEs, Artefacts &amp; Assurance'!#REF!</f>
        <v>#REF!</v>
      </c>
      <c r="G179" s="183"/>
      <c r="H179" s="191" t="e">
        <f>'2.1 LOEs, Artefacts &amp; Assurance'!#REF!</f>
        <v>#REF!</v>
      </c>
      <c r="I179" s="600" t="e">
        <f>'2.1 LOEs, Artefacts &amp; Assurance'!#REF!</f>
        <v>#REF!</v>
      </c>
      <c r="J179" s="183"/>
      <c r="K179" s="601" t="e">
        <f>'2.1 LOEs, Artefacts &amp; Assurance'!#REF!</f>
        <v>#REF!</v>
      </c>
      <c r="L179" s="26"/>
      <c r="M179" s="601" t="e">
        <f>'2.1 LOEs, Artefacts &amp; Assurance'!#REF!</f>
        <v>#REF!</v>
      </c>
      <c r="N179" s="184"/>
    </row>
    <row r="180" spans="1:14" ht="15" customHeight="1" x14ac:dyDescent="0.35">
      <c r="A180" s="188"/>
      <c r="B180" s="185"/>
      <c r="C180" s="192" t="e">
        <f>'2.1 LOEs, Artefacts &amp; Assurance'!#REF!</f>
        <v>#REF!</v>
      </c>
      <c r="D180" s="190" t="e">
        <f>'2.1 LOEs, Artefacts &amp; Assurance'!#REF!</f>
        <v>#REF!</v>
      </c>
      <c r="E180" s="190" t="e">
        <f>'2.1 LOEs, Artefacts &amp; Assurance'!#REF!</f>
        <v>#REF!</v>
      </c>
      <c r="F180" s="190" t="e">
        <f>'2.1 LOEs, Artefacts &amp; Assurance'!#REF!</f>
        <v>#REF!</v>
      </c>
      <c r="G180" s="183"/>
      <c r="H180" s="191" t="e">
        <f>'2.1 LOEs, Artefacts &amp; Assurance'!#REF!</f>
        <v>#REF!</v>
      </c>
      <c r="I180" s="600" t="e">
        <f>'2.1 LOEs, Artefacts &amp; Assurance'!#REF!</f>
        <v>#REF!</v>
      </c>
      <c r="J180" s="183"/>
      <c r="K180" s="601" t="e">
        <f>'2.1 LOEs, Artefacts &amp; Assurance'!#REF!</f>
        <v>#REF!</v>
      </c>
      <c r="L180" s="26"/>
      <c r="M180" s="601" t="e">
        <f>'2.1 LOEs, Artefacts &amp; Assurance'!#REF!</f>
        <v>#REF!</v>
      </c>
      <c r="N180" s="184"/>
    </row>
    <row r="181" spans="1:14" ht="15" customHeight="1" x14ac:dyDescent="0.35">
      <c r="A181" s="188"/>
      <c r="B181" s="185"/>
      <c r="C181" s="192" t="e">
        <f>'2.1 LOEs, Artefacts &amp; Assurance'!#REF!</f>
        <v>#REF!</v>
      </c>
      <c r="D181" s="190" t="e">
        <f>'2.1 LOEs, Artefacts &amp; Assurance'!#REF!</f>
        <v>#REF!</v>
      </c>
      <c r="E181" s="190" t="e">
        <f>'2.1 LOEs, Artefacts &amp; Assurance'!#REF!</f>
        <v>#REF!</v>
      </c>
      <c r="F181" s="190" t="e">
        <f>'2.1 LOEs, Artefacts &amp; Assurance'!#REF!</f>
        <v>#REF!</v>
      </c>
      <c r="G181" s="183"/>
      <c r="H181" s="191" t="e">
        <f>'2.1 LOEs, Artefacts &amp; Assurance'!#REF!</f>
        <v>#REF!</v>
      </c>
      <c r="I181" s="600" t="e">
        <f>'2.1 LOEs, Artefacts &amp; Assurance'!#REF!</f>
        <v>#REF!</v>
      </c>
      <c r="J181" s="183"/>
      <c r="K181" s="601" t="e">
        <f>'2.1 LOEs, Artefacts &amp; Assurance'!#REF!</f>
        <v>#REF!</v>
      </c>
      <c r="L181" s="26"/>
      <c r="M181" s="601" t="e">
        <f>'2.1 LOEs, Artefacts &amp; Assurance'!#REF!</f>
        <v>#REF!</v>
      </c>
      <c r="N181" s="184"/>
    </row>
    <row r="182" spans="1:14" ht="15" customHeight="1" x14ac:dyDescent="0.35">
      <c r="A182" s="188"/>
      <c r="B182" s="185"/>
      <c r="C182" s="192" t="e">
        <f>'2.1 LOEs, Artefacts &amp; Assurance'!#REF!</f>
        <v>#REF!</v>
      </c>
      <c r="D182" s="190" t="e">
        <f>'2.1 LOEs, Artefacts &amp; Assurance'!#REF!</f>
        <v>#REF!</v>
      </c>
      <c r="E182" s="190" t="e">
        <f>'2.1 LOEs, Artefacts &amp; Assurance'!#REF!</f>
        <v>#REF!</v>
      </c>
      <c r="F182" s="190" t="e">
        <f>'2.1 LOEs, Artefacts &amp; Assurance'!#REF!</f>
        <v>#REF!</v>
      </c>
      <c r="G182" s="183"/>
      <c r="H182" s="191" t="e">
        <f>'2.1 LOEs, Artefacts &amp; Assurance'!#REF!</f>
        <v>#REF!</v>
      </c>
      <c r="I182" s="600" t="e">
        <f>'2.1 LOEs, Artefacts &amp; Assurance'!#REF!</f>
        <v>#REF!</v>
      </c>
      <c r="J182" s="183"/>
      <c r="K182" s="601" t="e">
        <f>'2.1 LOEs, Artefacts &amp; Assurance'!#REF!</f>
        <v>#REF!</v>
      </c>
      <c r="L182" s="26"/>
      <c r="M182" s="601" t="e">
        <f>'2.1 LOEs, Artefacts &amp; Assurance'!#REF!</f>
        <v>#REF!</v>
      </c>
      <c r="N182" s="184"/>
    </row>
    <row r="183" spans="1:14" ht="15" customHeight="1" x14ac:dyDescent="0.35">
      <c r="A183" s="188"/>
      <c r="B183" s="185"/>
      <c r="C183" s="192" t="e">
        <f>'2.1 LOEs, Artefacts &amp; Assurance'!#REF!</f>
        <v>#REF!</v>
      </c>
      <c r="D183" s="190" t="e">
        <f>'2.1 LOEs, Artefacts &amp; Assurance'!#REF!</f>
        <v>#REF!</v>
      </c>
      <c r="E183" s="190" t="e">
        <f>'2.1 LOEs, Artefacts &amp; Assurance'!#REF!</f>
        <v>#REF!</v>
      </c>
      <c r="F183" s="190" t="e">
        <f>'2.1 LOEs, Artefacts &amp; Assurance'!#REF!</f>
        <v>#REF!</v>
      </c>
      <c r="G183" s="183"/>
      <c r="H183" s="191" t="e">
        <f>'2.1 LOEs, Artefacts &amp; Assurance'!#REF!</f>
        <v>#REF!</v>
      </c>
      <c r="I183" s="600" t="e">
        <f>'2.1 LOEs, Artefacts &amp; Assurance'!#REF!</f>
        <v>#REF!</v>
      </c>
      <c r="J183" s="183"/>
      <c r="K183" s="601" t="e">
        <f>'2.1 LOEs, Artefacts &amp; Assurance'!#REF!</f>
        <v>#REF!</v>
      </c>
      <c r="L183" s="26"/>
      <c r="M183" s="601" t="e">
        <f>'2.1 LOEs, Artefacts &amp; Assurance'!#REF!</f>
        <v>#REF!</v>
      </c>
      <c r="N183" s="184"/>
    </row>
    <row r="184" spans="1:14" ht="15" customHeight="1" x14ac:dyDescent="0.35">
      <c r="A184" s="188"/>
      <c r="B184" s="185"/>
      <c r="C184" s="192" t="e">
        <f>'2.1 LOEs, Artefacts &amp; Assurance'!#REF!</f>
        <v>#REF!</v>
      </c>
      <c r="D184" s="190" t="e">
        <f>'2.1 LOEs, Artefacts &amp; Assurance'!#REF!</f>
        <v>#REF!</v>
      </c>
      <c r="E184" s="190" t="e">
        <f>'2.1 LOEs, Artefacts &amp; Assurance'!#REF!</f>
        <v>#REF!</v>
      </c>
      <c r="F184" s="190" t="e">
        <f>'2.1 LOEs, Artefacts &amp; Assurance'!#REF!</f>
        <v>#REF!</v>
      </c>
      <c r="G184" s="183"/>
      <c r="H184" s="191" t="e">
        <f>'2.1 LOEs, Artefacts &amp; Assurance'!#REF!</f>
        <v>#REF!</v>
      </c>
      <c r="I184" s="600" t="e">
        <f>'2.1 LOEs, Artefacts &amp; Assurance'!#REF!</f>
        <v>#REF!</v>
      </c>
      <c r="J184" s="183"/>
      <c r="K184" s="601" t="e">
        <f>'2.1 LOEs, Artefacts &amp; Assurance'!#REF!</f>
        <v>#REF!</v>
      </c>
      <c r="L184" s="26"/>
      <c r="M184" s="601" t="e">
        <f>'2.1 LOEs, Artefacts &amp; Assurance'!#REF!</f>
        <v>#REF!</v>
      </c>
      <c r="N184" s="184"/>
    </row>
    <row r="185" spans="1:14" ht="15" customHeight="1" x14ac:dyDescent="0.35">
      <c r="A185" s="188"/>
      <c r="B185" s="185"/>
      <c r="C185" s="192" t="e">
        <f>'2.1 LOEs, Artefacts &amp; Assurance'!#REF!</f>
        <v>#REF!</v>
      </c>
      <c r="D185" s="190" t="e">
        <f>'2.1 LOEs, Artefacts &amp; Assurance'!#REF!</f>
        <v>#REF!</v>
      </c>
      <c r="E185" s="190" t="e">
        <f>'2.1 LOEs, Artefacts &amp; Assurance'!#REF!</f>
        <v>#REF!</v>
      </c>
      <c r="F185" s="190" t="e">
        <f>'2.1 LOEs, Artefacts &amp; Assurance'!#REF!</f>
        <v>#REF!</v>
      </c>
      <c r="G185" s="183"/>
      <c r="H185" s="191" t="e">
        <f>'2.1 LOEs, Artefacts &amp; Assurance'!#REF!</f>
        <v>#REF!</v>
      </c>
      <c r="I185" s="600" t="e">
        <f>'2.1 LOEs, Artefacts &amp; Assurance'!#REF!</f>
        <v>#REF!</v>
      </c>
      <c r="J185" s="183"/>
      <c r="K185" s="601" t="e">
        <f>'2.1 LOEs, Artefacts &amp; Assurance'!#REF!</f>
        <v>#REF!</v>
      </c>
      <c r="L185" s="26"/>
      <c r="M185" s="601" t="e">
        <f>'2.1 LOEs, Artefacts &amp; Assurance'!#REF!</f>
        <v>#REF!</v>
      </c>
      <c r="N185" s="184"/>
    </row>
    <row r="186" spans="1:14" ht="15" customHeight="1" x14ac:dyDescent="0.35">
      <c r="A186" s="188"/>
      <c r="B186" s="185"/>
      <c r="C186" s="192" t="e">
        <f>'2.1 LOEs, Artefacts &amp; Assurance'!#REF!</f>
        <v>#REF!</v>
      </c>
      <c r="D186" s="190" t="e">
        <f>'2.1 LOEs, Artefacts &amp; Assurance'!#REF!</f>
        <v>#REF!</v>
      </c>
      <c r="E186" s="190" t="e">
        <f>'2.1 LOEs, Artefacts &amp; Assurance'!#REF!</f>
        <v>#REF!</v>
      </c>
      <c r="F186" s="190" t="e">
        <f>'2.1 LOEs, Artefacts &amp; Assurance'!#REF!</f>
        <v>#REF!</v>
      </c>
      <c r="G186" s="183"/>
      <c r="H186" s="191" t="e">
        <f>'2.1 LOEs, Artefacts &amp; Assurance'!#REF!</f>
        <v>#REF!</v>
      </c>
      <c r="I186" s="600" t="e">
        <f>'2.1 LOEs, Artefacts &amp; Assurance'!#REF!</f>
        <v>#REF!</v>
      </c>
      <c r="J186" s="183"/>
      <c r="K186" s="601" t="e">
        <f>'2.1 LOEs, Artefacts &amp; Assurance'!#REF!</f>
        <v>#REF!</v>
      </c>
      <c r="L186" s="26"/>
      <c r="M186" s="601" t="e">
        <f>'2.1 LOEs, Artefacts &amp; Assurance'!#REF!</f>
        <v>#REF!</v>
      </c>
      <c r="N186" s="184"/>
    </row>
    <row r="187" spans="1:14" ht="15" customHeight="1" x14ac:dyDescent="0.35">
      <c r="A187" s="188"/>
      <c r="B187" s="185"/>
      <c r="C187" s="192" t="e">
        <f>'2.1 LOEs, Artefacts &amp; Assurance'!#REF!</f>
        <v>#REF!</v>
      </c>
      <c r="D187" s="190" t="e">
        <f>'2.1 LOEs, Artefacts &amp; Assurance'!#REF!</f>
        <v>#REF!</v>
      </c>
      <c r="E187" s="190" t="e">
        <f>'2.1 LOEs, Artefacts &amp; Assurance'!#REF!</f>
        <v>#REF!</v>
      </c>
      <c r="F187" s="190" t="e">
        <f>'2.1 LOEs, Artefacts &amp; Assurance'!#REF!</f>
        <v>#REF!</v>
      </c>
      <c r="G187" s="183"/>
      <c r="H187" s="191" t="e">
        <f>'2.1 LOEs, Artefacts &amp; Assurance'!#REF!</f>
        <v>#REF!</v>
      </c>
      <c r="I187" s="600" t="e">
        <f>'2.1 LOEs, Artefacts &amp; Assurance'!#REF!</f>
        <v>#REF!</v>
      </c>
      <c r="J187" s="183"/>
      <c r="K187" s="601" t="e">
        <f>'2.1 LOEs, Artefacts &amp; Assurance'!#REF!</f>
        <v>#REF!</v>
      </c>
      <c r="L187" s="26"/>
      <c r="M187" s="601" t="e">
        <f>'2.1 LOEs, Artefacts &amp; Assurance'!#REF!</f>
        <v>#REF!</v>
      </c>
      <c r="N187" s="184"/>
    </row>
    <row r="188" spans="1:14" ht="15" customHeight="1" x14ac:dyDescent="0.35">
      <c r="A188" s="188"/>
      <c r="B188" s="185"/>
      <c r="C188" s="192" t="e">
        <f>'2.1 LOEs, Artefacts &amp; Assurance'!#REF!</f>
        <v>#REF!</v>
      </c>
      <c r="D188" s="190" t="e">
        <f>'2.1 LOEs, Artefacts &amp; Assurance'!#REF!</f>
        <v>#REF!</v>
      </c>
      <c r="E188" s="190" t="e">
        <f>'2.1 LOEs, Artefacts &amp; Assurance'!#REF!</f>
        <v>#REF!</v>
      </c>
      <c r="F188" s="190" t="e">
        <f>'2.1 LOEs, Artefacts &amp; Assurance'!#REF!</f>
        <v>#REF!</v>
      </c>
      <c r="G188" s="183"/>
      <c r="H188" s="191" t="e">
        <f>'2.1 LOEs, Artefacts &amp; Assurance'!#REF!</f>
        <v>#REF!</v>
      </c>
      <c r="I188" s="600" t="e">
        <f>'2.1 LOEs, Artefacts &amp; Assurance'!#REF!</f>
        <v>#REF!</v>
      </c>
      <c r="J188" s="183"/>
      <c r="K188" s="601" t="e">
        <f>'2.1 LOEs, Artefacts &amp; Assurance'!#REF!</f>
        <v>#REF!</v>
      </c>
      <c r="L188" s="26"/>
      <c r="M188" s="601" t="e">
        <f>'2.1 LOEs, Artefacts &amp; Assurance'!#REF!</f>
        <v>#REF!</v>
      </c>
      <c r="N188" s="184"/>
    </row>
    <row r="189" spans="1:14" ht="15" customHeight="1" x14ac:dyDescent="0.35">
      <c r="A189" s="188"/>
      <c r="B189" s="185"/>
      <c r="C189" s="192" t="e">
        <f>'2.1 LOEs, Artefacts &amp; Assurance'!#REF!</f>
        <v>#REF!</v>
      </c>
      <c r="D189" s="190" t="e">
        <f>'2.1 LOEs, Artefacts &amp; Assurance'!#REF!</f>
        <v>#REF!</v>
      </c>
      <c r="E189" s="190" t="e">
        <f>'2.1 LOEs, Artefacts &amp; Assurance'!#REF!</f>
        <v>#REF!</v>
      </c>
      <c r="F189" s="190" t="e">
        <f>'2.1 LOEs, Artefacts &amp; Assurance'!#REF!</f>
        <v>#REF!</v>
      </c>
      <c r="G189" s="183"/>
      <c r="H189" s="191" t="e">
        <f>'2.1 LOEs, Artefacts &amp; Assurance'!#REF!</f>
        <v>#REF!</v>
      </c>
      <c r="I189" s="600" t="e">
        <f>'2.1 LOEs, Artefacts &amp; Assurance'!#REF!</f>
        <v>#REF!</v>
      </c>
      <c r="J189" s="183"/>
      <c r="K189" s="601" t="e">
        <f>'2.1 LOEs, Artefacts &amp; Assurance'!#REF!</f>
        <v>#REF!</v>
      </c>
      <c r="L189" s="26"/>
      <c r="M189" s="601" t="e">
        <f>'2.1 LOEs, Artefacts &amp; Assurance'!#REF!</f>
        <v>#REF!</v>
      </c>
      <c r="N189" s="184"/>
    </row>
    <row r="190" spans="1:14" ht="15" customHeight="1" x14ac:dyDescent="0.35">
      <c r="A190" s="188"/>
      <c r="B190" s="185"/>
      <c r="C190" s="192" t="e">
        <f>'2.1 LOEs, Artefacts &amp; Assurance'!#REF!</f>
        <v>#REF!</v>
      </c>
      <c r="D190" s="190" t="e">
        <f>'2.1 LOEs, Artefacts &amp; Assurance'!#REF!</f>
        <v>#REF!</v>
      </c>
      <c r="E190" s="190" t="e">
        <f>'2.1 LOEs, Artefacts &amp; Assurance'!#REF!</f>
        <v>#REF!</v>
      </c>
      <c r="F190" s="190" t="e">
        <f>'2.1 LOEs, Artefacts &amp; Assurance'!#REF!</f>
        <v>#REF!</v>
      </c>
      <c r="G190" s="183"/>
      <c r="H190" s="191" t="e">
        <f>'2.1 LOEs, Artefacts &amp; Assurance'!#REF!</f>
        <v>#REF!</v>
      </c>
      <c r="I190" s="600" t="e">
        <f>'2.1 LOEs, Artefacts &amp; Assurance'!#REF!</f>
        <v>#REF!</v>
      </c>
      <c r="J190" s="183"/>
      <c r="K190" s="601" t="e">
        <f>'2.1 LOEs, Artefacts &amp; Assurance'!#REF!</f>
        <v>#REF!</v>
      </c>
      <c r="L190" s="26"/>
      <c r="M190" s="601" t="e">
        <f>'2.1 LOEs, Artefacts &amp; Assurance'!#REF!</f>
        <v>#REF!</v>
      </c>
      <c r="N190" s="184"/>
    </row>
    <row r="191" spans="1:14" ht="15" customHeight="1" x14ac:dyDescent="0.35">
      <c r="A191" s="188"/>
      <c r="B191" s="185"/>
      <c r="C191" s="192" t="e">
        <f>'2.1 LOEs, Artefacts &amp; Assurance'!#REF!</f>
        <v>#REF!</v>
      </c>
      <c r="D191" s="190" t="e">
        <f>'2.1 LOEs, Artefacts &amp; Assurance'!#REF!</f>
        <v>#REF!</v>
      </c>
      <c r="E191" s="190" t="e">
        <f>'2.1 LOEs, Artefacts &amp; Assurance'!#REF!</f>
        <v>#REF!</v>
      </c>
      <c r="F191" s="190" t="e">
        <f>'2.1 LOEs, Artefacts &amp; Assurance'!#REF!</f>
        <v>#REF!</v>
      </c>
      <c r="G191" s="183"/>
      <c r="H191" s="191" t="e">
        <f>'2.1 LOEs, Artefacts &amp; Assurance'!#REF!</f>
        <v>#REF!</v>
      </c>
      <c r="I191" s="600" t="e">
        <f>'2.1 LOEs, Artefacts &amp; Assurance'!#REF!</f>
        <v>#REF!</v>
      </c>
      <c r="J191" s="183"/>
      <c r="K191" s="601" t="e">
        <f>'2.1 LOEs, Artefacts &amp; Assurance'!#REF!</f>
        <v>#REF!</v>
      </c>
      <c r="L191" s="26"/>
      <c r="M191" s="601" t="e">
        <f>'2.1 LOEs, Artefacts &amp; Assurance'!#REF!</f>
        <v>#REF!</v>
      </c>
      <c r="N191" s="184"/>
    </row>
    <row r="192" spans="1:14" ht="15" customHeight="1" x14ac:dyDescent="0.35">
      <c r="A192" s="188"/>
      <c r="B192" s="185"/>
      <c r="C192" s="192" t="e">
        <f>'2.1 LOEs, Artefacts &amp; Assurance'!#REF!</f>
        <v>#REF!</v>
      </c>
      <c r="D192" s="190" t="e">
        <f>'2.1 LOEs, Artefacts &amp; Assurance'!#REF!</f>
        <v>#REF!</v>
      </c>
      <c r="E192" s="190" t="e">
        <f>'2.1 LOEs, Artefacts &amp; Assurance'!#REF!</f>
        <v>#REF!</v>
      </c>
      <c r="F192" s="190" t="e">
        <f>'2.1 LOEs, Artefacts &amp; Assurance'!#REF!</f>
        <v>#REF!</v>
      </c>
      <c r="G192" s="183"/>
      <c r="H192" s="191" t="e">
        <f>'2.1 LOEs, Artefacts &amp; Assurance'!#REF!</f>
        <v>#REF!</v>
      </c>
      <c r="I192" s="600" t="e">
        <f>'2.1 LOEs, Artefacts &amp; Assurance'!#REF!</f>
        <v>#REF!</v>
      </c>
      <c r="J192" s="183"/>
      <c r="K192" s="601" t="e">
        <f>'2.1 LOEs, Artefacts &amp; Assurance'!#REF!</f>
        <v>#REF!</v>
      </c>
      <c r="L192" s="26"/>
      <c r="M192" s="601" t="e">
        <f>'2.1 LOEs, Artefacts &amp; Assurance'!#REF!</f>
        <v>#REF!</v>
      </c>
      <c r="N192" s="184"/>
    </row>
    <row r="193" spans="1:14" ht="15" customHeight="1" x14ac:dyDescent="0.35">
      <c r="A193" s="188"/>
      <c r="B193" s="185"/>
      <c r="C193" s="192" t="e">
        <f>'2.1 LOEs, Artefacts &amp; Assurance'!C26</f>
        <v>#REF!</v>
      </c>
      <c r="D193" s="190" t="str">
        <f>'2.1 LOEs, Artefacts &amp; Assurance'!D26</f>
        <v>Management</v>
      </c>
      <c r="E193" s="190" t="str">
        <f>'2.1 LOEs, Artefacts &amp; Assurance'!F26</f>
        <v>Endorsements and Approvals</v>
      </c>
      <c r="F193" s="190" t="str">
        <f>'2.1 LOEs, Artefacts &amp; Assurance'!H26</f>
        <v>Is there evidence that the business case is following JSP 655 guidance?</v>
      </c>
      <c r="G193" s="183"/>
      <c r="H193" s="191" t="str">
        <f>'2.1 LOEs, Artefacts &amp; Assurance'!J26</f>
        <v>Remove</v>
      </c>
      <c r="I193" s="600" t="str">
        <f>'2.1 LOEs, Artefacts &amp; Assurance'!M26</f>
        <v>No band selected</v>
      </c>
      <c r="J193" s="183"/>
      <c r="K193" s="601">
        <f>'2.1 LOEs, Artefacts &amp; Assurance'!S26</f>
        <v>0</v>
      </c>
      <c r="L193" s="26"/>
      <c r="M193" s="601">
        <f>'2.1 LOEs, Artefacts &amp; Assurance'!U26</f>
        <v>0</v>
      </c>
      <c r="N193" s="184"/>
    </row>
    <row r="194" spans="1:14" ht="15" customHeight="1" x14ac:dyDescent="0.35">
      <c r="A194" s="188"/>
      <c r="B194" s="185"/>
      <c r="C194" s="192" t="e">
        <f>'2.1 LOEs, Artefacts &amp; Assurance'!C27</f>
        <v>#REF!</v>
      </c>
      <c r="D194" s="190" t="str">
        <f>'2.1 LOEs, Artefacts &amp; Assurance'!D27</f>
        <v>Management</v>
      </c>
      <c r="E194" s="190" t="str">
        <f>'2.1 LOEs, Artefacts &amp; Assurance'!F27</f>
        <v>Endorsements and Approvals</v>
      </c>
      <c r="F194" s="190" t="str">
        <f>'2.1 LOEs, Artefacts &amp; Assurance'!H27</f>
        <v>If Standing Approval (standing financial delegation) is being used, is there evidence that the Standing Approval funding limit has been calculated correctly?</v>
      </c>
      <c r="G194" s="183"/>
      <c r="H194" s="191" t="str">
        <f>'2.1 LOEs, Artefacts &amp; Assurance'!J27</f>
        <v>Remove</v>
      </c>
      <c r="I194" s="600" t="str">
        <f>'2.1 LOEs, Artefacts &amp; Assurance'!M27</f>
        <v>No band selected</v>
      </c>
      <c r="J194" s="183"/>
      <c r="K194" s="601">
        <f>'2.1 LOEs, Artefacts &amp; Assurance'!S27</f>
        <v>0</v>
      </c>
      <c r="L194" s="26"/>
      <c r="M194" s="601">
        <f>'2.1 LOEs, Artefacts &amp; Assurance'!U27</f>
        <v>0</v>
      </c>
      <c r="N194" s="184"/>
    </row>
    <row r="195" spans="1:14" ht="15" customHeight="1" x14ac:dyDescent="0.35">
      <c r="A195" s="188"/>
      <c r="B195" s="185"/>
      <c r="C195" s="192" t="e">
        <f>'2.1 LOEs, Artefacts &amp; Assurance'!C28</f>
        <v>#REF!</v>
      </c>
      <c r="D195" s="190" t="str">
        <f>'2.1 LOEs, Artefacts &amp; Assurance'!D28</f>
        <v>Management</v>
      </c>
      <c r="E195" s="190" t="str">
        <f>'2.1 LOEs, Artefacts &amp; Assurance'!F28</f>
        <v>Project  Management</v>
      </c>
      <c r="F195" s="190" t="str">
        <f>'2.1 LOEs, Artefacts &amp; Assurance'!H28</f>
        <v>Is there evidence of a suitably mature communication requirement and plan for meeting these requirements? E.g. staff and trade union engagement, cross government co-ordination, ministerial announcements, etc.</v>
      </c>
      <c r="G195" s="183"/>
      <c r="H195" s="191" t="str">
        <f>'2.1 LOEs, Artefacts &amp; Assurance'!J28</f>
        <v>Remove</v>
      </c>
      <c r="I195" s="600" t="str">
        <f>'2.1 LOEs, Artefacts &amp; Assurance'!M28</f>
        <v>No band selected</v>
      </c>
      <c r="J195" s="183"/>
      <c r="K195" s="601">
        <f>'2.1 LOEs, Artefacts &amp; Assurance'!S28</f>
        <v>0</v>
      </c>
      <c r="L195" s="26"/>
      <c r="M195" s="601">
        <f>'2.1 LOEs, Artefacts &amp; Assurance'!U28</f>
        <v>0</v>
      </c>
      <c r="N195" s="184"/>
    </row>
    <row r="196" spans="1:14" ht="15" customHeight="1" x14ac:dyDescent="0.35">
      <c r="A196" s="188"/>
      <c r="B196" s="184"/>
      <c r="C196" s="184"/>
      <c r="D196" s="184"/>
      <c r="E196" s="184"/>
      <c r="F196" s="184"/>
      <c r="G196" s="184"/>
      <c r="H196" s="184"/>
      <c r="I196" s="184"/>
      <c r="J196" s="184"/>
      <c r="K196" s="184"/>
      <c r="L196" s="184"/>
      <c r="M196" s="184"/>
      <c r="N196" s="184"/>
    </row>
    <row r="197" spans="1:14" ht="15" customHeight="1" x14ac:dyDescent="0.35">
      <c r="A197" s="16"/>
      <c r="B197" s="6"/>
      <c r="C197" s="8"/>
      <c r="D197" s="193"/>
      <c r="E197" s="17"/>
      <c r="F197" s="17"/>
      <c r="G197" s="6"/>
      <c r="H197" s="8"/>
      <c r="I197" s="84"/>
      <c r="J197" s="6"/>
      <c r="K197" s="136"/>
      <c r="L197" s="130"/>
      <c r="M197" s="136"/>
      <c r="N197" s="6"/>
    </row>
    <row r="198" spans="1:14" ht="15" customHeight="1" x14ac:dyDescent="0.35">
      <c r="A198" s="20"/>
      <c r="B198" s="186" t="s">
        <v>21</v>
      </c>
      <c r="C198" s="186"/>
      <c r="D198" s="186"/>
      <c r="E198" s="186"/>
      <c r="F198" s="186"/>
      <c r="G198" s="186"/>
      <c r="H198" s="186"/>
      <c r="I198" s="186"/>
      <c r="J198" s="186"/>
      <c r="K198" s="116"/>
      <c r="L198" s="186"/>
      <c r="M198" s="186"/>
      <c r="N198" s="186"/>
    </row>
    <row r="199" spans="1:14" ht="15" customHeight="1" x14ac:dyDescent="0.35">
      <c r="A199" s="719">
        <f>'1.1 Pg Details'!$D$39</f>
        <v>0</v>
      </c>
      <c r="B199" s="719"/>
      <c r="C199" s="719"/>
      <c r="D199" s="719"/>
      <c r="E199" s="719"/>
      <c r="F199" s="719"/>
      <c r="G199" s="719"/>
      <c r="H199" s="719"/>
      <c r="I199" s="719"/>
      <c r="J199" s="719"/>
      <c r="K199" s="719"/>
      <c r="L199" s="719"/>
      <c r="M199" s="719"/>
      <c r="N199" s="719"/>
    </row>
  </sheetData>
  <sheetProtection formatCells="0" formatColumns="0" formatRows="0" autoFilter="0"/>
  <autoFilter ref="C29:M196" xr:uid="{E106ABE6-5776-456C-B455-67D227C305DE}"/>
  <mergeCells count="3">
    <mergeCell ref="B8:M8"/>
    <mergeCell ref="A1:N1"/>
    <mergeCell ref="A199:N199"/>
  </mergeCells>
  <conditionalFormatting sqref="C30:F195 H30:I195 K30:K195 M30:M195">
    <cfRule type="expression" dxfId="109" priority="36">
      <formula>$H30="Remove"</formula>
    </cfRule>
    <cfRule type="expression" dxfId="108" priority="37">
      <formula>$H30="Changed to Remove"</formula>
    </cfRule>
  </conditionalFormatting>
  <conditionalFormatting sqref="H30:I37 C30:F37 K30:K37 M30:M37">
    <cfRule type="expression" dxfId="107" priority="35">
      <formula>$H30="Not Req'd"</formula>
    </cfRule>
  </conditionalFormatting>
  <conditionalFormatting sqref="H30:H195">
    <cfRule type="expression" dxfId="106" priority="20">
      <formula>$H30="Changed to Keep"</formula>
    </cfRule>
    <cfRule type="expression" dxfId="105" priority="21">
      <formula>$H30="Changed to Remove"</formula>
    </cfRule>
  </conditionalFormatting>
  <conditionalFormatting sqref="I30:I195">
    <cfRule type="expression" dxfId="104" priority="17">
      <formula>$I30="Changed to 3. Independent"</formula>
    </cfRule>
    <cfRule type="expression" dxfId="103" priority="18">
      <formula>$I30="Changed to 2. Pg External Line Mgmt."</formula>
    </cfRule>
    <cfRule type="expression" dxfId="102" priority="19">
      <formula>$I30="Changed to 1. Pg Internal"</formula>
    </cfRule>
  </conditionalFormatting>
  <conditionalFormatting sqref="A22 A24 A26">
    <cfRule type="cellIs" dxfId="101" priority="16" stopIfTrue="1" operator="equal">
      <formula>0</formula>
    </cfRule>
  </conditionalFormatting>
  <conditionalFormatting sqref="A22 A24 A26">
    <cfRule type="cellIs" dxfId="100" priority="15" operator="equal">
      <formula>0</formula>
    </cfRule>
  </conditionalFormatting>
  <conditionalFormatting sqref="F22">
    <cfRule type="expression" dxfId="99" priority="14">
      <formula>$M22="Remove"</formula>
    </cfRule>
  </conditionalFormatting>
  <conditionalFormatting sqref="F22">
    <cfRule type="notContainsBlanks" dxfId="98" priority="13">
      <formula>LEN(TRIM(F22))&gt;0</formula>
    </cfRule>
  </conditionalFormatting>
  <conditionalFormatting sqref="F24">
    <cfRule type="expression" dxfId="97" priority="12">
      <formula>$M24="Remove"</formula>
    </cfRule>
  </conditionalFormatting>
  <conditionalFormatting sqref="F24">
    <cfRule type="notContainsBlanks" dxfId="96" priority="11">
      <formula>LEN(TRIM(F24))&gt;0</formula>
    </cfRule>
  </conditionalFormatting>
  <conditionalFormatting sqref="F26">
    <cfRule type="expression" dxfId="95" priority="10">
      <formula>$M26="Remove"</formula>
    </cfRule>
  </conditionalFormatting>
  <conditionalFormatting sqref="F26">
    <cfRule type="notContainsBlanks" dxfId="94" priority="9">
      <formula>LEN(TRIM(F26))&gt;0</formula>
    </cfRule>
  </conditionalFormatting>
  <conditionalFormatting sqref="A7">
    <cfRule type="cellIs" dxfId="93" priority="8" stopIfTrue="1" operator="equal">
      <formula>0</formula>
    </cfRule>
  </conditionalFormatting>
  <conditionalFormatting sqref="A7">
    <cfRule type="cellIs" dxfId="92" priority="7" operator="equal">
      <formula>0</formula>
    </cfRule>
  </conditionalFormatting>
  <conditionalFormatting sqref="A7">
    <cfRule type="cellIs" dxfId="91" priority="6" stopIfTrue="1" operator="equal">
      <formula>0</formula>
    </cfRule>
  </conditionalFormatting>
  <conditionalFormatting sqref="A7">
    <cfRule type="cellIs" dxfId="90" priority="5" stopIfTrue="1" operator="equal">
      <formula>0</formula>
    </cfRule>
  </conditionalFormatting>
  <conditionalFormatting sqref="A4">
    <cfRule type="cellIs" dxfId="89" priority="4" stopIfTrue="1" operator="equal">
      <formula>0</formula>
    </cfRule>
  </conditionalFormatting>
  <conditionalFormatting sqref="A4">
    <cfRule type="cellIs" dxfId="88" priority="3" operator="equal">
      <formula>0</formula>
    </cfRule>
  </conditionalFormatting>
  <conditionalFormatting sqref="A4">
    <cfRule type="cellIs" dxfId="87" priority="2" stopIfTrue="1" operator="equal">
      <formula>0</formula>
    </cfRule>
  </conditionalFormatting>
  <conditionalFormatting sqref="A4">
    <cfRule type="cellIs" dxfId="86" priority="1" stopIfTrue="1" operator="equal">
      <formula>0</formula>
    </cfRule>
  </conditionalFormatting>
  <dataValidations count="2">
    <dataValidation type="date" allowBlank="1" showInputMessage="1" showErrorMessage="1" errorTitle="Invalide Input" error="Enter in date format dd/mm/yy" sqref="F26" xr:uid="{BF1A73B7-C5FE-47DB-A75D-2FFF6D8F96FF}">
      <formula1>43831</formula1>
      <formula2>51136</formula2>
    </dataValidation>
    <dataValidation allowBlank="1" showInputMessage="1" showErrorMessage="1" prompt="To make changes go to sheet 2.1 LOEs, Artifacts &amp; Assurance" sqref="G30:M195" xr:uid="{A64D2460-4938-44BA-B402-5F0B45900E9D}"/>
  </dataValidations>
  <pageMargins left="0.7" right="0.7" top="0.75" bottom="0.75" header="0.3" footer="0.3"/>
  <pageSetup paperSize="9" scale="39" fitToHeight="5" orientation="portrait" r:id="rId1"/>
  <headerFooter>
    <oddFooter>&amp;L_x000D_&amp;1#&amp;"Calibri"&amp;8&amp;K000000 Unclassified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3014" r:id="rId4" name="Button 6">
              <controlPr defaultSize="0" print="0" autoFill="0" autoPict="0" macro="[0]!SENDCOPY">
                <anchor moveWithCells="1" sizeWithCells="1">
                  <from>
                    <xdr:col>8</xdr:col>
                    <xdr:colOff>139700</xdr:colOff>
                    <xdr:row>18</xdr:row>
                    <xdr:rowOff>31750</xdr:rowOff>
                  </from>
                  <to>
                    <xdr:col>12</xdr:col>
                    <xdr:colOff>635000</xdr:colOff>
                    <xdr:row>23</xdr:row>
                    <xdr:rowOff>63500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CE73AA-C560-4B06-8666-3013C5EFA585}">
  <sheetPr codeName="Sheet34">
    <tabColor theme="7" tint="0.59999389629810485"/>
    <pageSetUpPr fitToPage="1"/>
  </sheetPr>
  <dimension ref="A1:X113"/>
  <sheetViews>
    <sheetView showGridLines="0" zoomScale="55" zoomScaleNormal="55" workbookViewId="0">
      <pane ySplit="11" topLeftCell="A12" activePane="bottomLeft" state="frozen"/>
      <selection sqref="A1:F1"/>
      <selection pane="bottomLeft" sqref="A1:O1"/>
    </sheetView>
  </sheetViews>
  <sheetFormatPr defaultRowHeight="14.5" customHeight="1" x14ac:dyDescent="0.35"/>
  <cols>
    <col min="1" max="1" width="0.81640625" customWidth="1"/>
    <col min="2" max="2" width="1.453125" customWidth="1"/>
    <col min="3" max="3" width="7.54296875" customWidth="1"/>
    <col min="4" max="4" width="20.54296875" customWidth="1"/>
    <col min="5" max="5" width="18.1796875" style="344" customWidth="1"/>
    <col min="6" max="6" width="15.54296875" style="344" customWidth="1"/>
    <col min="7" max="7" width="14.453125" style="344" customWidth="1"/>
    <col min="8" max="8" width="1.1796875" customWidth="1"/>
    <col min="9" max="11" width="13" style="344" customWidth="1"/>
    <col min="12" max="12" width="1.1796875" customWidth="1"/>
    <col min="13" max="13" width="5" customWidth="1"/>
    <col min="14" max="14" width="157.54296875" customWidth="1"/>
    <col min="15" max="15" width="3.1796875" customWidth="1"/>
    <col min="16" max="16" width="4.81640625" customWidth="1"/>
    <col min="17" max="17" width="6.453125" hidden="1" customWidth="1"/>
    <col min="18" max="18" width="18.81640625" hidden="1" customWidth="1"/>
    <col min="19" max="19" width="16.1796875" hidden="1" customWidth="1"/>
    <col min="20" max="20" width="15.54296875" hidden="1" customWidth="1"/>
    <col min="21" max="22" width="8.81640625" hidden="1" customWidth="1"/>
    <col min="23" max="23" width="9.54296875" hidden="1" customWidth="1"/>
    <col min="24" max="24" width="11.453125" hidden="1" customWidth="1"/>
    <col min="25" max="25" width="8.81640625" customWidth="1"/>
  </cols>
  <sheetData>
    <row r="1" spans="1:24" ht="15.5" x14ac:dyDescent="0.35">
      <c r="A1" s="719">
        <f>'1.1 Pg Details'!$D$39</f>
        <v>0</v>
      </c>
      <c r="B1" s="719"/>
      <c r="C1" s="719"/>
      <c r="D1" s="719"/>
      <c r="E1" s="719"/>
      <c r="F1" s="719"/>
      <c r="G1" s="719"/>
      <c r="H1" s="719"/>
      <c r="I1" s="719"/>
      <c r="J1" s="719"/>
      <c r="K1" s="719"/>
      <c r="L1" s="719"/>
      <c r="M1" s="719"/>
      <c r="N1" s="719"/>
      <c r="O1" s="719"/>
      <c r="P1" s="177"/>
      <c r="Q1" s="177"/>
      <c r="R1" s="177"/>
      <c r="S1" s="177"/>
    </row>
    <row r="2" spans="1:24" ht="10.4" hidden="1" customHeight="1" x14ac:dyDescent="0.35">
      <c r="A2" s="222"/>
      <c r="B2" s="222"/>
      <c r="C2" s="223"/>
      <c r="D2" s="29"/>
      <c r="E2" s="29"/>
      <c r="F2" s="29"/>
      <c r="G2" s="29"/>
      <c r="H2" s="29"/>
      <c r="I2" s="29"/>
      <c r="J2" s="29"/>
      <c r="K2" s="29"/>
      <c r="L2" s="29"/>
      <c r="M2" s="228"/>
      <c r="N2" s="29"/>
      <c r="O2" s="29"/>
      <c r="P2" s="163"/>
      <c r="Q2" s="163"/>
      <c r="R2" s="163"/>
      <c r="S2" s="163"/>
    </row>
    <row r="3" spans="1:24" ht="10.4" hidden="1" customHeight="1" x14ac:dyDescent="0.35">
      <c r="A3" s="29"/>
      <c r="B3" s="29"/>
      <c r="C3" s="14" t="s">
        <v>0</v>
      </c>
      <c r="D3" s="14" t="str">
        <f ca="1">MID(CELL("filename",A2),FIND("]",CELL("filename",A2))+1,255)</f>
        <v>4.1 Artefacts Progress</v>
      </c>
      <c r="E3" s="29"/>
      <c r="F3" s="29"/>
      <c r="G3" s="29"/>
      <c r="H3" s="29"/>
      <c r="I3" s="29"/>
      <c r="J3" s="29"/>
      <c r="K3" s="29"/>
      <c r="L3" s="29"/>
      <c r="M3" s="232"/>
      <c r="N3" s="29"/>
      <c r="O3" s="227"/>
      <c r="P3" s="163"/>
      <c r="Q3" s="163"/>
      <c r="R3" s="163"/>
      <c r="S3" s="163"/>
    </row>
    <row r="4" spans="1:24" ht="10.4" hidden="1" customHeight="1" x14ac:dyDescent="0.35">
      <c r="A4" s="135" t="e">
        <f>SUM(A16:A178)</f>
        <v>#REF!</v>
      </c>
      <c r="B4" s="29"/>
      <c r="C4" s="14" t="s">
        <v>1</v>
      </c>
      <c r="D4" s="219" t="str">
        <f ca="1">IF(D3="Template","",INDEX(rng_SheetTypes,MATCH(D3,rng_Worksheets,0)))</f>
        <v>Output</v>
      </c>
      <c r="E4" s="29"/>
      <c r="F4" s="29"/>
      <c r="G4" s="29"/>
      <c r="H4" s="29"/>
      <c r="I4" s="29"/>
      <c r="J4" s="29"/>
      <c r="K4" s="29"/>
      <c r="L4" s="29"/>
      <c r="M4" s="232"/>
      <c r="N4" s="29"/>
      <c r="O4" s="227"/>
      <c r="P4" s="163"/>
      <c r="Q4" s="163"/>
      <c r="R4" s="163"/>
      <c r="S4" s="163"/>
    </row>
    <row r="5" spans="1:24" ht="10.4" hidden="1" customHeight="1" x14ac:dyDescent="0.35">
      <c r="A5" s="29"/>
      <c r="B5" s="29"/>
      <c r="C5" s="14" t="s">
        <v>2</v>
      </c>
      <c r="D5" s="14" t="str">
        <f ca="1">IF(D3="Template","",INDEX(rng_Summarys,MATCH(D3,rng_Worksheets,0)))</f>
        <v>Lists individual Artefacts and allows Pg to capture releted details (inc user defined)</v>
      </c>
      <c r="E5" s="29"/>
      <c r="F5" s="29"/>
      <c r="G5" s="29"/>
      <c r="H5" s="29"/>
      <c r="I5" s="29"/>
      <c r="J5" s="29"/>
      <c r="K5" s="29"/>
      <c r="L5" s="29"/>
      <c r="M5" s="232"/>
      <c r="N5" s="29"/>
      <c r="O5" s="227"/>
      <c r="P5" s="163"/>
      <c r="Q5" s="163"/>
      <c r="R5" s="163"/>
      <c r="S5" s="163"/>
    </row>
    <row r="6" spans="1:24" ht="13.4" hidden="1" customHeight="1" x14ac:dyDescent="0.35">
      <c r="A6" s="177"/>
      <c r="B6" s="177"/>
      <c r="C6" s="160"/>
      <c r="D6" s="177"/>
      <c r="E6" s="180"/>
      <c r="F6" s="180"/>
      <c r="G6" s="180"/>
      <c r="H6" s="177"/>
      <c r="I6" s="180"/>
      <c r="J6" s="180"/>
      <c r="K6" s="180"/>
      <c r="L6" s="177"/>
      <c r="M6" s="160"/>
      <c r="N6" s="161"/>
      <c r="O6" s="177"/>
      <c r="P6" s="177"/>
      <c r="Q6" s="177"/>
      <c r="R6" s="177"/>
      <c r="S6" s="177"/>
    </row>
    <row r="7" spans="1:24" ht="35.5" customHeight="1" x14ac:dyDescent="0.35">
      <c r="A7" s="164"/>
      <c r="B7" s="164" t="s">
        <v>2538</v>
      </c>
      <c r="C7" s="164"/>
      <c r="D7" s="165"/>
      <c r="E7" s="345"/>
      <c r="F7" s="345"/>
      <c r="G7" s="347"/>
      <c r="H7" s="166"/>
      <c r="I7" s="347"/>
      <c r="J7" s="347"/>
      <c r="K7" s="347"/>
      <c r="L7" s="166"/>
      <c r="M7" s="194"/>
      <c r="N7" s="179"/>
      <c r="O7" s="167"/>
      <c r="P7" s="177"/>
      <c r="Q7" s="177"/>
      <c r="R7" s="177"/>
    </row>
    <row r="8" spans="1:24" ht="9.65" customHeight="1" x14ac:dyDescent="0.35">
      <c r="A8" s="178"/>
      <c r="B8" s="178"/>
      <c r="C8" s="168"/>
      <c r="D8" s="169"/>
      <c r="E8" s="169"/>
      <c r="F8" s="169"/>
      <c r="G8" s="170"/>
      <c r="H8" s="170"/>
      <c r="I8" s="170"/>
      <c r="J8" s="170"/>
      <c r="K8" s="170"/>
      <c r="L8" s="170"/>
      <c r="M8" s="179"/>
      <c r="N8" s="179"/>
      <c r="O8" s="171"/>
      <c r="P8" s="180"/>
      <c r="Q8" s="177"/>
      <c r="R8" s="180"/>
    </row>
    <row r="9" spans="1:24" ht="75" customHeight="1" thickBot="1" x14ac:dyDescent="0.4">
      <c r="A9" s="46"/>
      <c r="B9" s="777" t="s">
        <v>2539</v>
      </c>
      <c r="C9" s="777"/>
      <c r="D9" s="777"/>
      <c r="E9" s="777"/>
      <c r="F9" s="777"/>
      <c r="G9" s="777"/>
      <c r="H9" s="777"/>
      <c r="I9" s="777"/>
      <c r="J9" s="777"/>
      <c r="K9" s="777"/>
      <c r="L9" s="777"/>
      <c r="M9" s="777"/>
      <c r="N9" s="777"/>
      <c r="O9" s="167"/>
      <c r="P9" s="172"/>
      <c r="Q9" s="173"/>
      <c r="R9" s="172"/>
    </row>
    <row r="10" spans="1:24" ht="32.15" customHeight="1" x14ac:dyDescent="0.35">
      <c r="A10" s="198"/>
      <c r="B10" s="198"/>
      <c r="C10" s="273"/>
      <c r="D10" s="273"/>
      <c r="E10" s="780" t="s">
        <v>2540</v>
      </c>
      <c r="F10" s="780"/>
      <c r="G10" s="780"/>
      <c r="H10" s="266"/>
      <c r="I10" s="779" t="s">
        <v>2541</v>
      </c>
      <c r="J10" s="779"/>
      <c r="K10" s="779"/>
      <c r="L10" s="265"/>
      <c r="M10" s="778" t="s">
        <v>2542</v>
      </c>
      <c r="N10" s="778"/>
      <c r="O10" s="199"/>
      <c r="P10" s="200"/>
      <c r="Q10" s="201"/>
      <c r="R10" s="776" t="s">
        <v>2543</v>
      </c>
      <c r="S10" s="776"/>
      <c r="T10" s="776"/>
      <c r="V10" s="775" t="s">
        <v>2544</v>
      </c>
      <c r="W10" s="775"/>
      <c r="X10" s="775"/>
    </row>
    <row r="11" spans="1:24" s="317" customFormat="1" ht="48" customHeight="1" x14ac:dyDescent="0.35">
      <c r="A11" s="377"/>
      <c r="B11" s="377"/>
      <c r="C11" s="602" t="s">
        <v>2545</v>
      </c>
      <c r="D11" s="602" t="s">
        <v>2546</v>
      </c>
      <c r="E11" s="602" t="s">
        <v>2547</v>
      </c>
      <c r="F11" s="603" t="s">
        <v>2548</v>
      </c>
      <c r="G11" s="604" t="s">
        <v>225</v>
      </c>
      <c r="H11" s="602"/>
      <c r="I11" s="605" t="s">
        <v>2549</v>
      </c>
      <c r="J11" s="605" t="s">
        <v>2549</v>
      </c>
      <c r="K11" s="605" t="s">
        <v>2549</v>
      </c>
      <c r="L11" s="606"/>
      <c r="M11" s="607" t="s">
        <v>2550</v>
      </c>
      <c r="N11" s="602" t="s">
        <v>2551</v>
      </c>
      <c r="O11" s="377"/>
      <c r="P11" s="378"/>
      <c r="Q11" s="182"/>
      <c r="R11" s="608" t="s">
        <v>2552</v>
      </c>
      <c r="S11" s="608" t="s">
        <v>2553</v>
      </c>
      <c r="T11" s="608" t="s">
        <v>2554</v>
      </c>
      <c r="V11" s="609" t="s">
        <v>2555</v>
      </c>
      <c r="W11" s="609" t="s">
        <v>2556</v>
      </c>
      <c r="X11" s="609" t="s">
        <v>2557</v>
      </c>
    </row>
    <row r="12" spans="1:24" ht="71.5" customHeight="1" thickBot="1" x14ac:dyDescent="0.4">
      <c r="A12" s="47" t="e" vm="2">
        <f>SUM(R12:S12)</f>
        <v>#VALUE!</v>
      </c>
      <c r="B12" s="178"/>
      <c r="C12" s="267">
        <f>'2.1 LOEs, Artefacts &amp; Assurance'!AP11</f>
        <v>1</v>
      </c>
      <c r="D12" s="268" t="e" vm="2">
        <f>'2.1 LOEs, Artefacts &amp; Assurance'!AQ11</f>
        <v>#VALUE!</v>
      </c>
      <c r="E12" s="348"/>
      <c r="F12" s="346"/>
      <c r="G12" s="348"/>
      <c r="H12" s="181"/>
      <c r="I12" s="348"/>
      <c r="J12" s="359"/>
      <c r="K12" s="348"/>
      <c r="L12" s="269"/>
      <c r="M12" s="270" t="str">
        <f>'2.1 LOEs, Artefacts &amp; Assurance'!AR11</f>
        <v/>
      </c>
      <c r="N12" s="271" t="str">
        <f ca="1">'2.1 LOEs, Artefacts &amp; Assurance'!AS11</f>
        <v/>
      </c>
      <c r="O12" s="178"/>
      <c r="P12" s="177"/>
      <c r="Q12" s="175"/>
      <c r="R12" s="610" t="e" vm="2">
        <f t="shared" ref="R12" si="0">IF($D12="",,IF(ISBLANK(E12),1,0))</f>
        <v>#VALUE!</v>
      </c>
      <c r="S12" s="610" t="e" vm="2">
        <f>IF($D12="",,IF(ISBLANK(F12),1,0))</f>
        <v>#VALUE!</v>
      </c>
      <c r="T12" s="610" t="e" vm="2">
        <f>IF($D12="",,IF(ISBLANK(G12),1,0))</f>
        <v>#VALUE!</v>
      </c>
      <c r="V12" s="611" t="e" vm="2">
        <f t="shared" ref="V12:V75" si="1">D12</f>
        <v>#VALUE!</v>
      </c>
      <c r="W12" s="611">
        <f>COUNTIF(V12:V110,"0")</f>
        <v>14</v>
      </c>
      <c r="X12" s="611">
        <f>(110-11)-W12</f>
        <v>85</v>
      </c>
    </row>
    <row r="13" spans="1:24" ht="75" customHeight="1" thickBot="1" x14ac:dyDescent="0.4">
      <c r="A13" s="47">
        <f t="shared" ref="A13:A76" si="2">SUM(R13:S13)</f>
        <v>2</v>
      </c>
      <c r="B13" s="178"/>
      <c r="C13" s="267">
        <f>'2.1 LOEs, Artefacts &amp; Assurance'!AP12</f>
        <v>2</v>
      </c>
      <c r="D13" s="268">
        <f>'2.1 LOEs, Artefacts &amp; Assurance'!AQ12</f>
        <v>0</v>
      </c>
      <c r="E13" s="348"/>
      <c r="F13" s="346"/>
      <c r="G13" s="348"/>
      <c r="H13" s="181"/>
      <c r="I13" s="348"/>
      <c r="J13" s="348"/>
      <c r="K13" s="348"/>
      <c r="L13" s="174"/>
      <c r="M13" s="612" t="str">
        <f>'2.1 LOEs, Artefacts &amp; Assurance'!AR12</f>
        <v>Index</v>
      </c>
      <c r="N13" s="523" t="str">
        <f ca="1">'2.1 LOEs, Artefacts &amp; Assurance'!AS12</f>
        <v>Line of Enquiry (Level 2)</v>
      </c>
      <c r="O13" s="178"/>
      <c r="P13" s="177"/>
      <c r="Q13" s="175"/>
      <c r="R13" s="610">
        <f t="shared" ref="R13:R76" si="3">IF($D13="",,IF(ISBLANK(E13),1,0))</f>
        <v>1</v>
      </c>
      <c r="S13" s="610">
        <f t="shared" ref="S13:S76" si="4">IF($D13="",,IF(ISBLANK(F13),1,0))</f>
        <v>1</v>
      </c>
      <c r="T13" s="610">
        <f t="shared" ref="T13:T76" si="5">IF($D13="",,IF(ISBLANK(G13),1,0))</f>
        <v>1</v>
      </c>
      <c r="V13" s="361">
        <f t="shared" si="1"/>
        <v>0</v>
      </c>
    </row>
    <row r="14" spans="1:24" ht="75" customHeight="1" thickBot="1" x14ac:dyDescent="0.4">
      <c r="A14" s="47">
        <f t="shared" si="2"/>
        <v>2</v>
      </c>
      <c r="B14" s="178"/>
      <c r="C14" s="267">
        <f>'2.1 LOEs, Artefacts &amp; Assurance'!AP13</f>
        <v>3</v>
      </c>
      <c r="D14" s="268">
        <f>'2.1 LOEs, Artefacts &amp; Assurance'!AQ13</f>
        <v>0</v>
      </c>
      <c r="E14" s="348"/>
      <c r="F14" s="346"/>
      <c r="G14" s="348"/>
      <c r="H14" s="181"/>
      <c r="I14" s="348"/>
      <c r="J14" s="348"/>
      <c r="K14" s="348"/>
      <c r="L14" s="174"/>
      <c r="M14" s="612" t="str">
        <f>'2.1 LOEs, Artefacts &amp; Assurance'!AR13</f>
        <v>Index</v>
      </c>
      <c r="N14" s="523" t="str">
        <f ca="1">'2.1 LOEs, Artefacts &amp; Assurance'!AS13</f>
        <v>Line of Enquiry (Level 2)</v>
      </c>
      <c r="O14" s="178"/>
      <c r="P14" s="177"/>
      <c r="Q14" s="175"/>
      <c r="R14" s="610">
        <f t="shared" si="3"/>
        <v>1</v>
      </c>
      <c r="S14" s="610">
        <f t="shared" si="4"/>
        <v>1</v>
      </c>
      <c r="T14" s="610">
        <f t="shared" si="5"/>
        <v>1</v>
      </c>
      <c r="V14" s="361">
        <f t="shared" si="1"/>
        <v>0</v>
      </c>
    </row>
    <row r="15" spans="1:24" ht="75" customHeight="1" thickBot="1" x14ac:dyDescent="0.4">
      <c r="A15" s="47">
        <f t="shared" si="2"/>
        <v>2</v>
      </c>
      <c r="B15" s="178"/>
      <c r="C15" s="267">
        <f>'2.1 LOEs, Artefacts &amp; Assurance'!AP14</f>
        <v>4</v>
      </c>
      <c r="D15" s="268">
        <f>'2.1 LOEs, Artefacts &amp; Assurance'!AQ14</f>
        <v>0</v>
      </c>
      <c r="E15" s="348"/>
      <c r="F15" s="346"/>
      <c r="G15" s="348"/>
      <c r="H15" s="181"/>
      <c r="I15" s="348"/>
      <c r="J15" s="348"/>
      <c r="K15" s="348"/>
      <c r="L15" s="174"/>
      <c r="M15" s="612" t="str">
        <f>'2.1 LOEs, Artefacts &amp; Assurance'!AR14</f>
        <v>Index</v>
      </c>
      <c r="N15" s="523" t="str">
        <f ca="1">'2.1 LOEs, Artefacts &amp; Assurance'!AS14</f>
        <v>Line of Enquiry (Level 2)</v>
      </c>
      <c r="O15" s="178"/>
      <c r="P15" s="177"/>
      <c r="Q15" s="175"/>
      <c r="R15" s="610">
        <f t="shared" si="3"/>
        <v>1</v>
      </c>
      <c r="S15" s="610">
        <f t="shared" si="4"/>
        <v>1</v>
      </c>
      <c r="T15" s="610">
        <f t="shared" si="5"/>
        <v>1</v>
      </c>
      <c r="V15" s="361">
        <f t="shared" si="1"/>
        <v>0</v>
      </c>
    </row>
    <row r="16" spans="1:24" ht="75" customHeight="1" thickBot="1" x14ac:dyDescent="0.4">
      <c r="A16" s="47">
        <f t="shared" si="2"/>
        <v>2</v>
      </c>
      <c r="B16" s="178"/>
      <c r="C16" s="267">
        <f>'2.1 LOEs, Artefacts &amp; Assurance'!AP15</f>
        <v>5</v>
      </c>
      <c r="D16" s="268">
        <f>'2.1 LOEs, Artefacts &amp; Assurance'!AQ15</f>
        <v>0</v>
      </c>
      <c r="E16" s="348"/>
      <c r="F16" s="346"/>
      <c r="G16" s="348"/>
      <c r="H16" s="181"/>
      <c r="I16" s="348"/>
      <c r="J16" s="348"/>
      <c r="K16" s="348"/>
      <c r="L16" s="174"/>
      <c r="M16" s="612" t="str">
        <f>'2.1 LOEs, Artefacts &amp; Assurance'!AR15</f>
        <v>Index</v>
      </c>
      <c r="N16" s="523" t="str">
        <f ca="1">'2.1 LOEs, Artefacts &amp; Assurance'!AS15</f>
        <v>Line of Enquiry (Level 2)</v>
      </c>
      <c r="O16" s="178"/>
      <c r="P16" s="177"/>
      <c r="Q16" s="175"/>
      <c r="R16" s="610">
        <f t="shared" si="3"/>
        <v>1</v>
      </c>
      <c r="S16" s="610">
        <f t="shared" si="4"/>
        <v>1</v>
      </c>
      <c r="T16" s="610">
        <f t="shared" si="5"/>
        <v>1</v>
      </c>
      <c r="V16" s="361">
        <f t="shared" si="1"/>
        <v>0</v>
      </c>
    </row>
    <row r="17" spans="1:22" ht="75" customHeight="1" thickBot="1" x14ac:dyDescent="0.4">
      <c r="A17" s="47">
        <f t="shared" si="2"/>
        <v>2</v>
      </c>
      <c r="B17" s="178"/>
      <c r="C17" s="267">
        <f>'2.1 LOEs, Artefacts &amp; Assurance'!AP16</f>
        <v>6</v>
      </c>
      <c r="D17" s="268">
        <f>'2.1 LOEs, Artefacts &amp; Assurance'!AQ16</f>
        <v>0</v>
      </c>
      <c r="E17" s="348"/>
      <c r="F17" s="346"/>
      <c r="G17" s="348"/>
      <c r="H17" s="181"/>
      <c r="I17" s="348"/>
      <c r="J17" s="348"/>
      <c r="K17" s="348"/>
      <c r="L17" s="174"/>
      <c r="M17" s="612" t="str">
        <f>'2.1 LOEs, Artefacts &amp; Assurance'!AR16</f>
        <v>Index</v>
      </c>
      <c r="N17" s="523" t="str">
        <f ca="1">'2.1 LOEs, Artefacts &amp; Assurance'!AS16</f>
        <v>Line of Enquiry (Level 2)</v>
      </c>
      <c r="O17" s="178"/>
      <c r="P17" s="177"/>
      <c r="Q17" s="175"/>
      <c r="R17" s="610">
        <f t="shared" si="3"/>
        <v>1</v>
      </c>
      <c r="S17" s="610">
        <f t="shared" si="4"/>
        <v>1</v>
      </c>
      <c r="T17" s="610">
        <f t="shared" si="5"/>
        <v>1</v>
      </c>
      <c r="V17" s="361">
        <f t="shared" si="1"/>
        <v>0</v>
      </c>
    </row>
    <row r="18" spans="1:22" ht="75" customHeight="1" thickBot="1" x14ac:dyDescent="0.4">
      <c r="A18" s="47">
        <f t="shared" si="2"/>
        <v>2</v>
      </c>
      <c r="B18" s="178"/>
      <c r="C18" s="267">
        <f>'2.1 LOEs, Artefacts &amp; Assurance'!AP17</f>
        <v>7</v>
      </c>
      <c r="D18" s="268">
        <f>'2.1 LOEs, Artefacts &amp; Assurance'!AQ17</f>
        <v>0</v>
      </c>
      <c r="E18" s="348"/>
      <c r="F18" s="346"/>
      <c r="G18" s="348"/>
      <c r="H18" s="181"/>
      <c r="I18" s="348"/>
      <c r="J18" s="348"/>
      <c r="K18" s="348"/>
      <c r="L18" s="174"/>
      <c r="M18" s="612" t="str">
        <f>'2.1 LOEs, Artefacts &amp; Assurance'!AR17</f>
        <v>Index</v>
      </c>
      <c r="N18" s="523" t="str">
        <f ca="1">'2.1 LOEs, Artefacts &amp; Assurance'!AS17</f>
        <v>Line of Enquiry (Level 2)</v>
      </c>
      <c r="O18" s="178"/>
      <c r="P18" s="177"/>
      <c r="Q18" s="163"/>
      <c r="R18" s="610">
        <f t="shared" si="3"/>
        <v>1</v>
      </c>
      <c r="S18" s="610">
        <f t="shared" si="4"/>
        <v>1</v>
      </c>
      <c r="T18" s="610">
        <f t="shared" si="5"/>
        <v>1</v>
      </c>
      <c r="V18" s="361">
        <f t="shared" si="1"/>
        <v>0</v>
      </c>
    </row>
    <row r="19" spans="1:22" ht="75" customHeight="1" thickBot="1" x14ac:dyDescent="0.4">
      <c r="A19" s="47">
        <f t="shared" si="2"/>
        <v>2</v>
      </c>
      <c r="B19" s="178"/>
      <c r="C19" s="267">
        <f>'2.1 LOEs, Artefacts &amp; Assurance'!AP18</f>
        <v>8</v>
      </c>
      <c r="D19" s="268">
        <f>'2.1 LOEs, Artefacts &amp; Assurance'!AQ18</f>
        <v>0</v>
      </c>
      <c r="E19" s="348"/>
      <c r="F19" s="346"/>
      <c r="G19" s="348"/>
      <c r="H19" s="181"/>
      <c r="I19" s="348"/>
      <c r="J19" s="348"/>
      <c r="K19" s="348"/>
      <c r="L19" s="174"/>
      <c r="M19" s="612" t="str">
        <f>'2.1 LOEs, Artefacts &amp; Assurance'!AR18</f>
        <v>Index</v>
      </c>
      <c r="N19" s="523" t="str">
        <f ca="1">'2.1 LOEs, Artefacts &amp; Assurance'!AS18</f>
        <v>Line of Enquiry (Level 2)</v>
      </c>
      <c r="O19" s="178"/>
      <c r="P19" s="177"/>
      <c r="Q19" s="163"/>
      <c r="R19" s="610">
        <f t="shared" si="3"/>
        <v>1</v>
      </c>
      <c r="S19" s="610">
        <f t="shared" si="4"/>
        <v>1</v>
      </c>
      <c r="T19" s="610">
        <f t="shared" si="5"/>
        <v>1</v>
      </c>
      <c r="V19" s="361">
        <f t="shared" ref="V19" si="6">D19</f>
        <v>0</v>
      </c>
    </row>
    <row r="20" spans="1:22" ht="75" customHeight="1" thickBot="1" x14ac:dyDescent="0.4">
      <c r="A20" s="47">
        <f t="shared" si="2"/>
        <v>2</v>
      </c>
      <c r="B20" s="178"/>
      <c r="C20" s="267">
        <f>'2.1 LOEs, Artefacts &amp; Assurance'!AP19</f>
        <v>9</v>
      </c>
      <c r="D20" s="268">
        <f>'2.1 LOEs, Artefacts &amp; Assurance'!AQ19</f>
        <v>0</v>
      </c>
      <c r="E20" s="348"/>
      <c r="F20" s="346"/>
      <c r="G20" s="348"/>
      <c r="H20" s="181"/>
      <c r="I20" s="348"/>
      <c r="J20" s="348"/>
      <c r="K20" s="348"/>
      <c r="L20" s="174"/>
      <c r="M20" s="612" t="str">
        <f>'2.1 LOEs, Artefacts &amp; Assurance'!AR19</f>
        <v>Index</v>
      </c>
      <c r="N20" s="523" t="str">
        <f ca="1">'2.1 LOEs, Artefacts &amp; Assurance'!AS19</f>
        <v>Line of Enquiry (Level 2)</v>
      </c>
      <c r="O20" s="178"/>
      <c r="P20" s="177"/>
      <c r="Q20" s="163"/>
      <c r="R20" s="610">
        <f t="shared" si="3"/>
        <v>1</v>
      </c>
      <c r="S20" s="610">
        <f t="shared" si="4"/>
        <v>1</v>
      </c>
      <c r="T20" s="610">
        <f t="shared" si="5"/>
        <v>1</v>
      </c>
      <c r="V20" s="361">
        <f t="shared" si="1"/>
        <v>0</v>
      </c>
    </row>
    <row r="21" spans="1:22" ht="75" customHeight="1" thickBot="1" x14ac:dyDescent="0.4">
      <c r="A21" s="47">
        <f t="shared" si="2"/>
        <v>2</v>
      </c>
      <c r="B21" s="178"/>
      <c r="C21" s="267">
        <f>'2.1 LOEs, Artefacts &amp; Assurance'!AP20</f>
        <v>10</v>
      </c>
      <c r="D21" s="268">
        <f>'2.1 LOEs, Artefacts &amp; Assurance'!AQ20</f>
        <v>0</v>
      </c>
      <c r="E21" s="348"/>
      <c r="F21" s="346"/>
      <c r="G21" s="348"/>
      <c r="H21" s="181"/>
      <c r="I21" s="348"/>
      <c r="J21" s="348"/>
      <c r="K21" s="348"/>
      <c r="L21" s="174"/>
      <c r="M21" s="612" t="str">
        <f>'2.1 LOEs, Artefacts &amp; Assurance'!AR20</f>
        <v>Index</v>
      </c>
      <c r="N21" s="523" t="str">
        <f ca="1">'2.1 LOEs, Artefacts &amp; Assurance'!AS20</f>
        <v>Line of Enquiry (Level 2)</v>
      </c>
      <c r="O21" s="178"/>
      <c r="P21" s="177"/>
      <c r="Q21" s="175"/>
      <c r="R21" s="610">
        <f t="shared" si="3"/>
        <v>1</v>
      </c>
      <c r="S21" s="610">
        <f t="shared" si="4"/>
        <v>1</v>
      </c>
      <c r="T21" s="610">
        <f t="shared" si="5"/>
        <v>1</v>
      </c>
      <c r="V21" s="361">
        <f t="shared" si="1"/>
        <v>0</v>
      </c>
    </row>
    <row r="22" spans="1:22" ht="75" customHeight="1" thickBot="1" x14ac:dyDescent="0.4">
      <c r="A22" s="47">
        <f t="shared" si="2"/>
        <v>2</v>
      </c>
      <c r="B22" s="178"/>
      <c r="C22" s="267">
        <f>'2.1 LOEs, Artefacts &amp; Assurance'!AP21</f>
        <v>11</v>
      </c>
      <c r="D22" s="268">
        <f>'2.1 LOEs, Artefacts &amp; Assurance'!AQ21</f>
        <v>0</v>
      </c>
      <c r="E22" s="348"/>
      <c r="F22" s="346"/>
      <c r="G22" s="348"/>
      <c r="H22" s="181"/>
      <c r="I22" s="348"/>
      <c r="J22" s="348"/>
      <c r="K22" s="348"/>
      <c r="L22" s="174"/>
      <c r="M22" s="612" t="str">
        <f>'2.1 LOEs, Artefacts &amp; Assurance'!AR21</f>
        <v>Index</v>
      </c>
      <c r="N22" s="523" t="str">
        <f ca="1">'2.1 LOEs, Artefacts &amp; Assurance'!AS21</f>
        <v>Line of Enquiry (Level 2)</v>
      </c>
      <c r="O22" s="178"/>
      <c r="P22" s="177"/>
      <c r="Q22" s="175"/>
      <c r="R22" s="610">
        <f t="shared" si="3"/>
        <v>1</v>
      </c>
      <c r="S22" s="610">
        <f t="shared" si="4"/>
        <v>1</v>
      </c>
      <c r="T22" s="610">
        <f t="shared" si="5"/>
        <v>1</v>
      </c>
      <c r="V22" s="361">
        <f t="shared" si="1"/>
        <v>0</v>
      </c>
    </row>
    <row r="23" spans="1:22" ht="75" customHeight="1" thickBot="1" x14ac:dyDescent="0.4">
      <c r="A23" s="47">
        <f t="shared" si="2"/>
        <v>2</v>
      </c>
      <c r="B23" s="178"/>
      <c r="C23" s="267">
        <f>'2.1 LOEs, Artefacts &amp; Assurance'!AP22</f>
        <v>12</v>
      </c>
      <c r="D23" s="268">
        <f>'2.1 LOEs, Artefacts &amp; Assurance'!AQ22</f>
        <v>0</v>
      </c>
      <c r="E23" s="348"/>
      <c r="F23" s="346"/>
      <c r="G23" s="348"/>
      <c r="H23" s="181"/>
      <c r="I23" s="348"/>
      <c r="J23" s="348"/>
      <c r="K23" s="348"/>
      <c r="L23" s="174"/>
      <c r="M23" s="612" t="str">
        <f>'2.1 LOEs, Artefacts &amp; Assurance'!AR22</f>
        <v>Index</v>
      </c>
      <c r="N23" s="523" t="str">
        <f ca="1">'2.1 LOEs, Artefacts &amp; Assurance'!AS22</f>
        <v>Line of Enquiry (Level 2)</v>
      </c>
      <c r="O23" s="178"/>
      <c r="P23" s="177"/>
      <c r="Q23" s="175"/>
      <c r="R23" s="610">
        <f t="shared" si="3"/>
        <v>1</v>
      </c>
      <c r="S23" s="610">
        <f t="shared" si="4"/>
        <v>1</v>
      </c>
      <c r="T23" s="610">
        <f t="shared" si="5"/>
        <v>1</v>
      </c>
      <c r="V23" s="361">
        <f t="shared" si="1"/>
        <v>0</v>
      </c>
    </row>
    <row r="24" spans="1:22" ht="75" customHeight="1" thickBot="1" x14ac:dyDescent="0.4">
      <c r="A24" s="47">
        <f t="shared" si="2"/>
        <v>2</v>
      </c>
      <c r="B24" s="178"/>
      <c r="C24" s="267">
        <f>'2.1 LOEs, Artefacts &amp; Assurance'!AP23</f>
        <v>13</v>
      </c>
      <c r="D24" s="268">
        <f>'2.1 LOEs, Artefacts &amp; Assurance'!AQ23</f>
        <v>0</v>
      </c>
      <c r="E24" s="348"/>
      <c r="F24" s="346"/>
      <c r="G24" s="348"/>
      <c r="H24" s="181"/>
      <c r="I24" s="348"/>
      <c r="J24" s="348"/>
      <c r="K24" s="348"/>
      <c r="L24" s="174"/>
      <c r="M24" s="612" t="str">
        <f>'2.1 LOEs, Artefacts &amp; Assurance'!AR23</f>
        <v>Index</v>
      </c>
      <c r="N24" s="523" t="str">
        <f ca="1">'2.1 LOEs, Artefacts &amp; Assurance'!AS23</f>
        <v>Line of Enquiry (Level 2)</v>
      </c>
      <c r="O24" s="178"/>
      <c r="P24" s="177"/>
      <c r="Q24" s="175"/>
      <c r="R24" s="610">
        <f t="shared" si="3"/>
        <v>1</v>
      </c>
      <c r="S24" s="610">
        <f t="shared" si="4"/>
        <v>1</v>
      </c>
      <c r="T24" s="610">
        <f t="shared" si="5"/>
        <v>1</v>
      </c>
      <c r="V24" s="361">
        <f t="shared" si="1"/>
        <v>0</v>
      </c>
    </row>
    <row r="25" spans="1:22" ht="75" customHeight="1" thickBot="1" x14ac:dyDescent="0.4">
      <c r="A25" s="47">
        <f t="shared" si="2"/>
        <v>2</v>
      </c>
      <c r="B25" s="178"/>
      <c r="C25" s="267">
        <f>'2.1 LOEs, Artefacts &amp; Assurance'!AP24</f>
        <v>14</v>
      </c>
      <c r="D25" s="268">
        <f>'2.1 LOEs, Artefacts &amp; Assurance'!AQ24</f>
        <v>0</v>
      </c>
      <c r="E25" s="348"/>
      <c r="F25" s="346"/>
      <c r="G25" s="348"/>
      <c r="H25" s="181"/>
      <c r="I25" s="348"/>
      <c r="J25" s="348"/>
      <c r="K25" s="348"/>
      <c r="L25" s="174"/>
      <c r="M25" s="612" t="str">
        <f>'2.1 LOEs, Artefacts &amp; Assurance'!AR24</f>
        <v>Index</v>
      </c>
      <c r="N25" s="523" t="str">
        <f ca="1">'2.1 LOEs, Artefacts &amp; Assurance'!AS24</f>
        <v>Line of Enquiry (Level 2)</v>
      </c>
      <c r="O25" s="178"/>
      <c r="P25" s="177"/>
      <c r="Q25" s="175"/>
      <c r="R25" s="610">
        <f t="shared" si="3"/>
        <v>1</v>
      </c>
      <c r="S25" s="610">
        <f t="shared" si="4"/>
        <v>1</v>
      </c>
      <c r="T25" s="610">
        <f t="shared" si="5"/>
        <v>1</v>
      </c>
      <c r="V25" s="361">
        <f t="shared" si="1"/>
        <v>0</v>
      </c>
    </row>
    <row r="26" spans="1:22" ht="75" customHeight="1" thickBot="1" x14ac:dyDescent="0.4">
      <c r="A26" s="47">
        <f t="shared" si="2"/>
        <v>2</v>
      </c>
      <c r="B26" s="178"/>
      <c r="C26" s="267">
        <f>'2.1 LOEs, Artefacts &amp; Assurance'!AP25</f>
        <v>15</v>
      </c>
      <c r="D26" s="268">
        <f>'2.1 LOEs, Artefacts &amp; Assurance'!AQ25</f>
        <v>0</v>
      </c>
      <c r="E26" s="348"/>
      <c r="F26" s="346"/>
      <c r="G26" s="348"/>
      <c r="H26" s="181"/>
      <c r="I26" s="348"/>
      <c r="J26" s="348"/>
      <c r="K26" s="348"/>
      <c r="L26" s="174"/>
      <c r="M26" s="612" t="str">
        <f>'2.1 LOEs, Artefacts &amp; Assurance'!AR25</f>
        <v>Index</v>
      </c>
      <c r="N26" s="523" t="str">
        <f ca="1">'2.1 LOEs, Artefacts &amp; Assurance'!AS25</f>
        <v>Line of Enquiry (Level 2)</v>
      </c>
      <c r="O26" s="178"/>
      <c r="P26" s="177"/>
      <c r="Q26" s="175"/>
      <c r="R26" s="610">
        <f t="shared" si="3"/>
        <v>1</v>
      </c>
      <c r="S26" s="610">
        <f t="shared" si="4"/>
        <v>1</v>
      </c>
      <c r="T26" s="610">
        <f t="shared" si="5"/>
        <v>1</v>
      </c>
      <c r="V26" s="361">
        <f t="shared" si="1"/>
        <v>0</v>
      </c>
    </row>
    <row r="27" spans="1:22" ht="75" customHeight="1" thickBot="1" x14ac:dyDescent="0.4">
      <c r="A27" s="47" t="e">
        <f t="shared" si="2"/>
        <v>#REF!</v>
      </c>
      <c r="B27" s="178"/>
      <c r="C27" s="267" t="e">
        <f>'2.1 LOEs, Artefacts &amp; Assurance'!#REF!</f>
        <v>#REF!</v>
      </c>
      <c r="D27" s="268" t="e">
        <f>'2.1 LOEs, Artefacts &amp; Assurance'!#REF!</f>
        <v>#REF!</v>
      </c>
      <c r="E27" s="348"/>
      <c r="F27" s="346"/>
      <c r="G27" s="348"/>
      <c r="H27" s="181"/>
      <c r="I27" s="348"/>
      <c r="J27" s="348"/>
      <c r="K27" s="348"/>
      <c r="L27" s="174"/>
      <c r="M27" s="612" t="e">
        <f>'2.1 LOEs, Artefacts &amp; Assurance'!#REF!</f>
        <v>#REF!</v>
      </c>
      <c r="N27" s="523" t="e">
        <f>'2.1 LOEs, Artefacts &amp; Assurance'!#REF!</f>
        <v>#REF!</v>
      </c>
      <c r="O27" s="178"/>
      <c r="P27" s="177"/>
      <c r="Q27" s="175"/>
      <c r="R27" s="610" t="e">
        <f t="shared" si="3"/>
        <v>#REF!</v>
      </c>
      <c r="S27" s="610" t="e">
        <f t="shared" si="4"/>
        <v>#REF!</v>
      </c>
      <c r="T27" s="610" t="e">
        <f t="shared" si="5"/>
        <v>#REF!</v>
      </c>
      <c r="V27" s="361" t="e">
        <f t="shared" si="1"/>
        <v>#REF!</v>
      </c>
    </row>
    <row r="28" spans="1:22" ht="75" customHeight="1" thickBot="1" x14ac:dyDescent="0.4">
      <c r="A28" s="47" t="e">
        <f t="shared" si="2"/>
        <v>#REF!</v>
      </c>
      <c r="B28" s="178"/>
      <c r="C28" s="267" t="e">
        <f>'2.1 LOEs, Artefacts &amp; Assurance'!#REF!</f>
        <v>#REF!</v>
      </c>
      <c r="D28" s="268" t="e">
        <f>'2.1 LOEs, Artefacts &amp; Assurance'!#REF!</f>
        <v>#REF!</v>
      </c>
      <c r="E28" s="348"/>
      <c r="F28" s="346"/>
      <c r="G28" s="348"/>
      <c r="H28" s="181"/>
      <c r="I28" s="348"/>
      <c r="J28" s="348"/>
      <c r="K28" s="348"/>
      <c r="L28" s="174"/>
      <c r="M28" s="612" t="e">
        <f>'2.1 LOEs, Artefacts &amp; Assurance'!#REF!</f>
        <v>#REF!</v>
      </c>
      <c r="N28" s="523" t="e">
        <f>'2.1 LOEs, Artefacts &amp; Assurance'!#REF!</f>
        <v>#REF!</v>
      </c>
      <c r="O28" s="178"/>
      <c r="P28" s="177"/>
      <c r="Q28" s="175"/>
      <c r="R28" s="610" t="e">
        <f t="shared" si="3"/>
        <v>#REF!</v>
      </c>
      <c r="S28" s="610" t="e">
        <f t="shared" si="4"/>
        <v>#REF!</v>
      </c>
      <c r="T28" s="610" t="e">
        <f t="shared" si="5"/>
        <v>#REF!</v>
      </c>
      <c r="V28" s="361" t="e">
        <f t="shared" si="1"/>
        <v>#REF!</v>
      </c>
    </row>
    <row r="29" spans="1:22" ht="75" customHeight="1" thickBot="1" x14ac:dyDescent="0.4">
      <c r="A29" s="47" t="e">
        <f t="shared" si="2"/>
        <v>#REF!</v>
      </c>
      <c r="B29" s="178"/>
      <c r="C29" s="267" t="e">
        <f>'2.1 LOEs, Artefacts &amp; Assurance'!#REF!</f>
        <v>#REF!</v>
      </c>
      <c r="D29" s="268" t="e">
        <f>'2.1 LOEs, Artefacts &amp; Assurance'!#REF!</f>
        <v>#REF!</v>
      </c>
      <c r="E29" s="348"/>
      <c r="F29" s="346"/>
      <c r="G29" s="348"/>
      <c r="H29" s="181"/>
      <c r="I29" s="348"/>
      <c r="J29" s="348"/>
      <c r="K29" s="348"/>
      <c r="L29" s="174"/>
      <c r="M29" s="612" t="e">
        <f>'2.1 LOEs, Artefacts &amp; Assurance'!#REF!</f>
        <v>#REF!</v>
      </c>
      <c r="N29" s="523" t="e">
        <f>'2.1 LOEs, Artefacts &amp; Assurance'!#REF!</f>
        <v>#REF!</v>
      </c>
      <c r="O29" s="178"/>
      <c r="P29" s="177"/>
      <c r="Q29" s="175"/>
      <c r="R29" s="610" t="e">
        <f t="shared" si="3"/>
        <v>#REF!</v>
      </c>
      <c r="S29" s="610" t="e">
        <f t="shared" si="4"/>
        <v>#REF!</v>
      </c>
      <c r="T29" s="610" t="e">
        <f t="shared" si="5"/>
        <v>#REF!</v>
      </c>
      <c r="V29" s="361" t="e">
        <f t="shared" si="1"/>
        <v>#REF!</v>
      </c>
    </row>
    <row r="30" spans="1:22" ht="75" customHeight="1" thickBot="1" x14ac:dyDescent="0.4">
      <c r="A30" s="47" t="e">
        <f t="shared" si="2"/>
        <v>#REF!</v>
      </c>
      <c r="B30" s="178"/>
      <c r="C30" s="267" t="e">
        <f>'2.1 LOEs, Artefacts &amp; Assurance'!#REF!</f>
        <v>#REF!</v>
      </c>
      <c r="D30" s="268" t="e">
        <f>'2.1 LOEs, Artefacts &amp; Assurance'!#REF!</f>
        <v>#REF!</v>
      </c>
      <c r="E30" s="348"/>
      <c r="F30" s="346"/>
      <c r="G30" s="348"/>
      <c r="H30" s="181"/>
      <c r="I30" s="348"/>
      <c r="J30" s="348"/>
      <c r="K30" s="348"/>
      <c r="L30" s="174"/>
      <c r="M30" s="612" t="e">
        <f>'2.1 LOEs, Artefacts &amp; Assurance'!#REF!</f>
        <v>#REF!</v>
      </c>
      <c r="N30" s="523" t="e">
        <f>'2.1 LOEs, Artefacts &amp; Assurance'!#REF!</f>
        <v>#REF!</v>
      </c>
      <c r="O30" s="178"/>
      <c r="P30" s="177"/>
      <c r="Q30" s="175"/>
      <c r="R30" s="610" t="e">
        <f t="shared" si="3"/>
        <v>#REF!</v>
      </c>
      <c r="S30" s="610" t="e">
        <f t="shared" si="4"/>
        <v>#REF!</v>
      </c>
      <c r="T30" s="610" t="e">
        <f t="shared" si="5"/>
        <v>#REF!</v>
      </c>
      <c r="V30" s="361" t="e">
        <f t="shared" si="1"/>
        <v>#REF!</v>
      </c>
    </row>
    <row r="31" spans="1:22" ht="15" customHeight="1" thickBot="1" x14ac:dyDescent="0.4">
      <c r="A31" s="47" t="e">
        <f t="shared" si="2"/>
        <v>#REF!</v>
      </c>
      <c r="B31" s="178"/>
      <c r="C31" s="267" t="e">
        <f>'2.1 LOEs, Artefacts &amp; Assurance'!#REF!</f>
        <v>#REF!</v>
      </c>
      <c r="D31" s="268" t="e">
        <f>'2.1 LOEs, Artefacts &amp; Assurance'!#REF!</f>
        <v>#REF!</v>
      </c>
      <c r="E31" s="348"/>
      <c r="F31" s="346"/>
      <c r="G31" s="348"/>
      <c r="H31" s="181"/>
      <c r="I31" s="348"/>
      <c r="J31" s="348"/>
      <c r="K31" s="348"/>
      <c r="L31" s="174"/>
      <c r="M31" s="612" t="e">
        <f>'2.1 LOEs, Artefacts &amp; Assurance'!#REF!</f>
        <v>#REF!</v>
      </c>
      <c r="N31" s="523" t="e">
        <f>'2.1 LOEs, Artefacts &amp; Assurance'!#REF!</f>
        <v>#REF!</v>
      </c>
      <c r="O31" s="178"/>
      <c r="P31" s="177"/>
      <c r="Q31" s="175"/>
      <c r="R31" s="610" t="e">
        <f t="shared" si="3"/>
        <v>#REF!</v>
      </c>
      <c r="S31" s="610" t="e">
        <f t="shared" si="4"/>
        <v>#REF!</v>
      </c>
      <c r="T31" s="610" t="e">
        <f t="shared" si="5"/>
        <v>#REF!</v>
      </c>
      <c r="V31" s="361" t="e">
        <f t="shared" si="1"/>
        <v>#REF!</v>
      </c>
    </row>
    <row r="32" spans="1:22" ht="15" customHeight="1" thickBot="1" x14ac:dyDescent="0.4">
      <c r="A32" s="47" t="e">
        <f t="shared" si="2"/>
        <v>#REF!</v>
      </c>
      <c r="B32" s="178"/>
      <c r="C32" s="267" t="e">
        <f>'2.1 LOEs, Artefacts &amp; Assurance'!#REF!</f>
        <v>#REF!</v>
      </c>
      <c r="D32" s="268" t="e">
        <f>'2.1 LOEs, Artefacts &amp; Assurance'!#REF!</f>
        <v>#REF!</v>
      </c>
      <c r="E32" s="348"/>
      <c r="F32" s="346"/>
      <c r="G32" s="348"/>
      <c r="H32" s="181"/>
      <c r="I32" s="348"/>
      <c r="J32" s="348"/>
      <c r="K32" s="348"/>
      <c r="L32" s="174"/>
      <c r="M32" s="612" t="e">
        <f>'2.1 LOEs, Artefacts &amp; Assurance'!#REF!</f>
        <v>#REF!</v>
      </c>
      <c r="N32" s="523" t="e">
        <f>'2.1 LOEs, Artefacts &amp; Assurance'!#REF!</f>
        <v>#REF!</v>
      </c>
      <c r="O32" s="178"/>
      <c r="P32" s="177"/>
      <c r="Q32" s="175"/>
      <c r="R32" s="610" t="e">
        <f t="shared" si="3"/>
        <v>#REF!</v>
      </c>
      <c r="S32" s="610" t="e">
        <f t="shared" si="4"/>
        <v>#REF!</v>
      </c>
      <c r="T32" s="610" t="e">
        <f t="shared" si="5"/>
        <v>#REF!</v>
      </c>
      <c r="V32" s="361" t="e">
        <f t="shared" si="1"/>
        <v>#REF!</v>
      </c>
    </row>
    <row r="33" spans="1:22" ht="15" customHeight="1" thickBot="1" x14ac:dyDescent="0.4">
      <c r="A33" s="47" t="e">
        <f t="shared" si="2"/>
        <v>#REF!</v>
      </c>
      <c r="B33" s="178"/>
      <c r="C33" s="267" t="e">
        <f>'2.1 LOEs, Artefacts &amp; Assurance'!#REF!</f>
        <v>#REF!</v>
      </c>
      <c r="D33" s="268" t="e">
        <f>'2.1 LOEs, Artefacts &amp; Assurance'!#REF!</f>
        <v>#REF!</v>
      </c>
      <c r="E33" s="348"/>
      <c r="F33" s="346"/>
      <c r="G33" s="348"/>
      <c r="H33" s="181"/>
      <c r="I33" s="348"/>
      <c r="J33" s="348"/>
      <c r="K33" s="348"/>
      <c r="L33" s="174"/>
      <c r="M33" s="612" t="e">
        <f>'2.1 LOEs, Artefacts &amp; Assurance'!#REF!</f>
        <v>#REF!</v>
      </c>
      <c r="N33" s="523" t="e">
        <f>'2.1 LOEs, Artefacts &amp; Assurance'!#REF!</f>
        <v>#REF!</v>
      </c>
      <c r="O33" s="178"/>
      <c r="P33" s="177"/>
      <c r="Q33" s="175"/>
      <c r="R33" s="610" t="e">
        <f t="shared" si="3"/>
        <v>#REF!</v>
      </c>
      <c r="S33" s="610" t="e">
        <f t="shared" si="4"/>
        <v>#REF!</v>
      </c>
      <c r="T33" s="610" t="e">
        <f t="shared" si="5"/>
        <v>#REF!</v>
      </c>
      <c r="V33" s="361" t="e">
        <f t="shared" si="1"/>
        <v>#REF!</v>
      </c>
    </row>
    <row r="34" spans="1:22" ht="15" customHeight="1" thickBot="1" x14ac:dyDescent="0.4">
      <c r="A34" s="47" t="e">
        <f t="shared" si="2"/>
        <v>#REF!</v>
      </c>
      <c r="B34" s="178"/>
      <c r="C34" s="267" t="e">
        <f>'2.1 LOEs, Artefacts &amp; Assurance'!#REF!</f>
        <v>#REF!</v>
      </c>
      <c r="D34" s="268" t="e">
        <f>'2.1 LOEs, Artefacts &amp; Assurance'!#REF!</f>
        <v>#REF!</v>
      </c>
      <c r="E34" s="348"/>
      <c r="F34" s="346"/>
      <c r="G34" s="348"/>
      <c r="H34" s="181"/>
      <c r="I34" s="348"/>
      <c r="J34" s="348"/>
      <c r="K34" s="348"/>
      <c r="L34" s="174"/>
      <c r="M34" s="612" t="e">
        <f>'2.1 LOEs, Artefacts &amp; Assurance'!#REF!</f>
        <v>#REF!</v>
      </c>
      <c r="N34" s="523" t="e">
        <f>'2.1 LOEs, Artefacts &amp; Assurance'!#REF!</f>
        <v>#REF!</v>
      </c>
      <c r="O34" s="178"/>
      <c r="P34" s="177"/>
      <c r="Q34" s="175"/>
      <c r="R34" s="610" t="e">
        <f t="shared" si="3"/>
        <v>#REF!</v>
      </c>
      <c r="S34" s="610" t="e">
        <f t="shared" si="4"/>
        <v>#REF!</v>
      </c>
      <c r="T34" s="610" t="e">
        <f t="shared" si="5"/>
        <v>#REF!</v>
      </c>
      <c r="V34" s="361" t="e">
        <f t="shared" si="1"/>
        <v>#REF!</v>
      </c>
    </row>
    <row r="35" spans="1:22" ht="15" customHeight="1" thickBot="1" x14ac:dyDescent="0.4">
      <c r="A35" s="47" t="e">
        <f t="shared" si="2"/>
        <v>#REF!</v>
      </c>
      <c r="B35" s="178"/>
      <c r="C35" s="267" t="e">
        <f>'2.1 LOEs, Artefacts &amp; Assurance'!#REF!</f>
        <v>#REF!</v>
      </c>
      <c r="D35" s="268" t="e">
        <f>'2.1 LOEs, Artefacts &amp; Assurance'!#REF!</f>
        <v>#REF!</v>
      </c>
      <c r="E35" s="348"/>
      <c r="F35" s="346"/>
      <c r="G35" s="348"/>
      <c r="H35" s="181"/>
      <c r="I35" s="348"/>
      <c r="J35" s="348"/>
      <c r="K35" s="348"/>
      <c r="L35" s="174"/>
      <c r="M35" s="612" t="e">
        <f>'2.1 LOEs, Artefacts &amp; Assurance'!#REF!</f>
        <v>#REF!</v>
      </c>
      <c r="N35" s="523" t="e">
        <f>'2.1 LOEs, Artefacts &amp; Assurance'!#REF!</f>
        <v>#REF!</v>
      </c>
      <c r="O35" s="178"/>
      <c r="P35" s="177"/>
      <c r="Q35" s="175"/>
      <c r="R35" s="610" t="e">
        <f t="shared" si="3"/>
        <v>#REF!</v>
      </c>
      <c r="S35" s="610" t="e">
        <f t="shared" si="4"/>
        <v>#REF!</v>
      </c>
      <c r="T35" s="610" t="e">
        <f t="shared" si="5"/>
        <v>#REF!</v>
      </c>
      <c r="V35" s="361" t="e">
        <f t="shared" si="1"/>
        <v>#REF!</v>
      </c>
    </row>
    <row r="36" spans="1:22" ht="15" customHeight="1" thickBot="1" x14ac:dyDescent="0.4">
      <c r="A36" s="47" t="e">
        <f t="shared" si="2"/>
        <v>#REF!</v>
      </c>
      <c r="B36" s="178"/>
      <c r="C36" s="267" t="e">
        <f>'2.1 LOEs, Artefacts &amp; Assurance'!#REF!</f>
        <v>#REF!</v>
      </c>
      <c r="D36" s="268" t="e">
        <f>'2.1 LOEs, Artefacts &amp; Assurance'!#REF!</f>
        <v>#REF!</v>
      </c>
      <c r="E36" s="348"/>
      <c r="F36" s="346"/>
      <c r="G36" s="348"/>
      <c r="H36" s="181"/>
      <c r="I36" s="348"/>
      <c r="J36" s="348"/>
      <c r="K36" s="348"/>
      <c r="L36" s="174"/>
      <c r="M36" s="612" t="e">
        <f>'2.1 LOEs, Artefacts &amp; Assurance'!#REF!</f>
        <v>#REF!</v>
      </c>
      <c r="N36" s="523" t="e">
        <f>'2.1 LOEs, Artefacts &amp; Assurance'!#REF!</f>
        <v>#REF!</v>
      </c>
      <c r="O36" s="178"/>
      <c r="P36" s="177"/>
      <c r="Q36" s="175"/>
      <c r="R36" s="610" t="e">
        <f t="shared" si="3"/>
        <v>#REF!</v>
      </c>
      <c r="S36" s="610" t="e">
        <f t="shared" si="4"/>
        <v>#REF!</v>
      </c>
      <c r="T36" s="610" t="e">
        <f t="shared" si="5"/>
        <v>#REF!</v>
      </c>
      <c r="V36" s="361" t="e">
        <f t="shared" si="1"/>
        <v>#REF!</v>
      </c>
    </row>
    <row r="37" spans="1:22" ht="15" customHeight="1" thickBot="1" x14ac:dyDescent="0.4">
      <c r="A37" s="47" t="e">
        <f t="shared" si="2"/>
        <v>#REF!</v>
      </c>
      <c r="B37" s="178"/>
      <c r="C37" s="267" t="e">
        <f>'2.1 LOEs, Artefacts &amp; Assurance'!#REF!</f>
        <v>#REF!</v>
      </c>
      <c r="D37" s="268" t="e">
        <f>'2.1 LOEs, Artefacts &amp; Assurance'!#REF!</f>
        <v>#REF!</v>
      </c>
      <c r="E37" s="348"/>
      <c r="F37" s="346"/>
      <c r="G37" s="348"/>
      <c r="H37" s="181"/>
      <c r="I37" s="348"/>
      <c r="J37" s="348"/>
      <c r="K37" s="348"/>
      <c r="L37" s="174"/>
      <c r="M37" s="612" t="e">
        <f>'2.1 LOEs, Artefacts &amp; Assurance'!#REF!</f>
        <v>#REF!</v>
      </c>
      <c r="N37" s="523" t="e">
        <f>'2.1 LOEs, Artefacts &amp; Assurance'!#REF!</f>
        <v>#REF!</v>
      </c>
      <c r="O37" s="178"/>
      <c r="P37" s="177"/>
      <c r="Q37" s="175"/>
      <c r="R37" s="610" t="e">
        <f t="shared" si="3"/>
        <v>#REF!</v>
      </c>
      <c r="S37" s="610" t="e">
        <f t="shared" si="4"/>
        <v>#REF!</v>
      </c>
      <c r="T37" s="610" t="e">
        <f t="shared" si="5"/>
        <v>#REF!</v>
      </c>
      <c r="V37" s="361" t="e">
        <f t="shared" si="1"/>
        <v>#REF!</v>
      </c>
    </row>
    <row r="38" spans="1:22" ht="15" customHeight="1" thickBot="1" x14ac:dyDescent="0.4">
      <c r="A38" s="47" t="e">
        <f t="shared" si="2"/>
        <v>#REF!</v>
      </c>
      <c r="B38" s="178"/>
      <c r="C38" s="267" t="e">
        <f>'2.1 LOEs, Artefacts &amp; Assurance'!#REF!</f>
        <v>#REF!</v>
      </c>
      <c r="D38" s="268" t="e">
        <f>'2.1 LOEs, Artefacts &amp; Assurance'!#REF!</f>
        <v>#REF!</v>
      </c>
      <c r="E38" s="348"/>
      <c r="F38" s="346"/>
      <c r="G38" s="348"/>
      <c r="H38" s="181"/>
      <c r="I38" s="348"/>
      <c r="J38" s="348"/>
      <c r="K38" s="348"/>
      <c r="L38" s="174"/>
      <c r="M38" s="612" t="e">
        <f>'2.1 LOEs, Artefacts &amp; Assurance'!#REF!</f>
        <v>#REF!</v>
      </c>
      <c r="N38" s="523" t="e">
        <f>'2.1 LOEs, Artefacts &amp; Assurance'!#REF!</f>
        <v>#REF!</v>
      </c>
      <c r="O38" s="178"/>
      <c r="P38" s="177"/>
      <c r="Q38" s="175"/>
      <c r="R38" s="610" t="e">
        <f t="shared" si="3"/>
        <v>#REF!</v>
      </c>
      <c r="S38" s="610" t="e">
        <f t="shared" si="4"/>
        <v>#REF!</v>
      </c>
      <c r="T38" s="610" t="e">
        <f t="shared" si="5"/>
        <v>#REF!</v>
      </c>
      <c r="V38" s="361" t="e">
        <f t="shared" si="1"/>
        <v>#REF!</v>
      </c>
    </row>
    <row r="39" spans="1:22" ht="15" customHeight="1" thickBot="1" x14ac:dyDescent="0.4">
      <c r="A39" s="47" t="e">
        <f t="shared" si="2"/>
        <v>#REF!</v>
      </c>
      <c r="B39" s="178"/>
      <c r="C39" s="267" t="e">
        <f>'2.1 LOEs, Artefacts &amp; Assurance'!#REF!</f>
        <v>#REF!</v>
      </c>
      <c r="D39" s="268" t="e">
        <f>'2.1 LOEs, Artefacts &amp; Assurance'!#REF!</f>
        <v>#REF!</v>
      </c>
      <c r="E39" s="348"/>
      <c r="F39" s="346"/>
      <c r="G39" s="348"/>
      <c r="H39" s="181"/>
      <c r="I39" s="348"/>
      <c r="J39" s="348"/>
      <c r="K39" s="348"/>
      <c r="L39" s="174"/>
      <c r="M39" s="612" t="e">
        <f>'2.1 LOEs, Artefacts &amp; Assurance'!#REF!</f>
        <v>#REF!</v>
      </c>
      <c r="N39" s="523" t="e">
        <f>'2.1 LOEs, Artefacts &amp; Assurance'!#REF!</f>
        <v>#REF!</v>
      </c>
      <c r="O39" s="178"/>
      <c r="P39" s="177"/>
      <c r="Q39" s="175"/>
      <c r="R39" s="610" t="e">
        <f t="shared" si="3"/>
        <v>#REF!</v>
      </c>
      <c r="S39" s="610" t="e">
        <f t="shared" si="4"/>
        <v>#REF!</v>
      </c>
      <c r="T39" s="610" t="e">
        <f t="shared" si="5"/>
        <v>#REF!</v>
      </c>
      <c r="V39" s="361" t="e">
        <f t="shared" si="1"/>
        <v>#REF!</v>
      </c>
    </row>
    <row r="40" spans="1:22" ht="15" customHeight="1" thickBot="1" x14ac:dyDescent="0.4">
      <c r="A40" s="47" t="e">
        <f t="shared" si="2"/>
        <v>#REF!</v>
      </c>
      <c r="B40" s="178"/>
      <c r="C40" s="267" t="e">
        <f>'2.1 LOEs, Artefacts &amp; Assurance'!#REF!</f>
        <v>#REF!</v>
      </c>
      <c r="D40" s="268" t="e">
        <f>'2.1 LOEs, Artefacts &amp; Assurance'!#REF!</f>
        <v>#REF!</v>
      </c>
      <c r="E40" s="348"/>
      <c r="F40" s="346"/>
      <c r="G40" s="348"/>
      <c r="H40" s="181"/>
      <c r="I40" s="348"/>
      <c r="J40" s="348"/>
      <c r="K40" s="348"/>
      <c r="L40" s="174"/>
      <c r="M40" s="612" t="e">
        <f>'2.1 LOEs, Artefacts &amp; Assurance'!#REF!</f>
        <v>#REF!</v>
      </c>
      <c r="N40" s="523" t="e">
        <f>'2.1 LOEs, Artefacts &amp; Assurance'!#REF!</f>
        <v>#REF!</v>
      </c>
      <c r="O40" s="178"/>
      <c r="P40" s="177"/>
      <c r="Q40" s="175"/>
      <c r="R40" s="610" t="e">
        <f t="shared" si="3"/>
        <v>#REF!</v>
      </c>
      <c r="S40" s="610" t="e">
        <f t="shared" si="4"/>
        <v>#REF!</v>
      </c>
      <c r="T40" s="610" t="e">
        <f t="shared" si="5"/>
        <v>#REF!</v>
      </c>
      <c r="V40" s="361" t="e">
        <f t="shared" si="1"/>
        <v>#REF!</v>
      </c>
    </row>
    <row r="41" spans="1:22" ht="15" customHeight="1" thickBot="1" x14ac:dyDescent="0.4">
      <c r="A41" s="47" t="e">
        <f t="shared" si="2"/>
        <v>#REF!</v>
      </c>
      <c r="B41" s="178"/>
      <c r="C41" s="267" t="e">
        <f>'2.1 LOEs, Artefacts &amp; Assurance'!#REF!</f>
        <v>#REF!</v>
      </c>
      <c r="D41" s="268" t="e">
        <f>'2.1 LOEs, Artefacts &amp; Assurance'!#REF!</f>
        <v>#REF!</v>
      </c>
      <c r="E41" s="348"/>
      <c r="F41" s="346"/>
      <c r="G41" s="348"/>
      <c r="H41" s="181"/>
      <c r="I41" s="348"/>
      <c r="J41" s="348"/>
      <c r="K41" s="348"/>
      <c r="L41" s="174"/>
      <c r="M41" s="612" t="e">
        <f>'2.1 LOEs, Artefacts &amp; Assurance'!#REF!</f>
        <v>#REF!</v>
      </c>
      <c r="N41" s="523" t="e">
        <f>'2.1 LOEs, Artefacts &amp; Assurance'!#REF!</f>
        <v>#REF!</v>
      </c>
      <c r="O41" s="178"/>
      <c r="P41" s="177"/>
      <c r="Q41" s="175"/>
      <c r="R41" s="610" t="e">
        <f t="shared" si="3"/>
        <v>#REF!</v>
      </c>
      <c r="S41" s="610" t="e">
        <f t="shared" si="4"/>
        <v>#REF!</v>
      </c>
      <c r="T41" s="610" t="e">
        <f t="shared" si="5"/>
        <v>#REF!</v>
      </c>
      <c r="V41" s="361" t="e">
        <f t="shared" si="1"/>
        <v>#REF!</v>
      </c>
    </row>
    <row r="42" spans="1:22" ht="15" customHeight="1" thickBot="1" x14ac:dyDescent="0.4">
      <c r="A42" s="47" t="e">
        <f t="shared" si="2"/>
        <v>#REF!</v>
      </c>
      <c r="B42" s="178"/>
      <c r="C42" s="267" t="e">
        <f>'2.1 LOEs, Artefacts &amp; Assurance'!#REF!</f>
        <v>#REF!</v>
      </c>
      <c r="D42" s="268" t="e">
        <f>'2.1 LOEs, Artefacts &amp; Assurance'!#REF!</f>
        <v>#REF!</v>
      </c>
      <c r="E42" s="348"/>
      <c r="F42" s="346"/>
      <c r="G42" s="348"/>
      <c r="H42" s="181"/>
      <c r="I42" s="348"/>
      <c r="J42" s="348"/>
      <c r="K42" s="348"/>
      <c r="L42" s="174"/>
      <c r="M42" s="612" t="e">
        <f>'2.1 LOEs, Artefacts &amp; Assurance'!#REF!</f>
        <v>#REF!</v>
      </c>
      <c r="N42" s="523" t="e">
        <f>'2.1 LOEs, Artefacts &amp; Assurance'!#REF!</f>
        <v>#REF!</v>
      </c>
      <c r="O42" s="178"/>
      <c r="P42" s="177"/>
      <c r="Q42" s="175"/>
      <c r="R42" s="610" t="e">
        <f t="shared" si="3"/>
        <v>#REF!</v>
      </c>
      <c r="S42" s="610" t="e">
        <f t="shared" si="4"/>
        <v>#REF!</v>
      </c>
      <c r="T42" s="610" t="e">
        <f t="shared" si="5"/>
        <v>#REF!</v>
      </c>
      <c r="V42" s="361" t="e">
        <f t="shared" si="1"/>
        <v>#REF!</v>
      </c>
    </row>
    <row r="43" spans="1:22" ht="15" customHeight="1" thickBot="1" x14ac:dyDescent="0.4">
      <c r="A43" s="47" t="e">
        <f t="shared" si="2"/>
        <v>#REF!</v>
      </c>
      <c r="B43" s="178"/>
      <c r="C43" s="267" t="e">
        <f>'2.1 LOEs, Artefacts &amp; Assurance'!#REF!</f>
        <v>#REF!</v>
      </c>
      <c r="D43" s="268" t="e">
        <f>'2.1 LOEs, Artefacts &amp; Assurance'!#REF!</f>
        <v>#REF!</v>
      </c>
      <c r="E43" s="348"/>
      <c r="F43" s="346"/>
      <c r="G43" s="348"/>
      <c r="H43" s="181"/>
      <c r="I43" s="348"/>
      <c r="J43" s="348"/>
      <c r="K43" s="348"/>
      <c r="L43" s="174"/>
      <c r="M43" s="612" t="e">
        <f>'2.1 LOEs, Artefacts &amp; Assurance'!#REF!</f>
        <v>#REF!</v>
      </c>
      <c r="N43" s="523" t="e">
        <f>'2.1 LOEs, Artefacts &amp; Assurance'!#REF!</f>
        <v>#REF!</v>
      </c>
      <c r="O43" s="178"/>
      <c r="P43" s="177"/>
      <c r="Q43" s="175"/>
      <c r="R43" s="610" t="e">
        <f t="shared" si="3"/>
        <v>#REF!</v>
      </c>
      <c r="S43" s="610" t="e">
        <f t="shared" si="4"/>
        <v>#REF!</v>
      </c>
      <c r="T43" s="610" t="e">
        <f t="shared" si="5"/>
        <v>#REF!</v>
      </c>
      <c r="V43" s="361" t="e">
        <f t="shared" si="1"/>
        <v>#REF!</v>
      </c>
    </row>
    <row r="44" spans="1:22" ht="15" customHeight="1" thickBot="1" x14ac:dyDescent="0.4">
      <c r="A44" s="47" t="e">
        <f t="shared" si="2"/>
        <v>#REF!</v>
      </c>
      <c r="B44" s="178"/>
      <c r="C44" s="267" t="e">
        <f>'2.1 LOEs, Artefacts &amp; Assurance'!#REF!</f>
        <v>#REF!</v>
      </c>
      <c r="D44" s="268" t="e">
        <f>'2.1 LOEs, Artefacts &amp; Assurance'!#REF!</f>
        <v>#REF!</v>
      </c>
      <c r="E44" s="348"/>
      <c r="F44" s="346"/>
      <c r="G44" s="348"/>
      <c r="H44" s="181"/>
      <c r="I44" s="348"/>
      <c r="J44" s="348"/>
      <c r="K44" s="348"/>
      <c r="L44" s="174"/>
      <c r="M44" s="612" t="e">
        <f>'2.1 LOEs, Artefacts &amp; Assurance'!#REF!</f>
        <v>#REF!</v>
      </c>
      <c r="N44" s="523" t="e">
        <f>'2.1 LOEs, Artefacts &amp; Assurance'!#REF!</f>
        <v>#REF!</v>
      </c>
      <c r="O44" s="178"/>
      <c r="P44" s="177"/>
      <c r="Q44" s="175"/>
      <c r="R44" s="610" t="e">
        <f t="shared" si="3"/>
        <v>#REF!</v>
      </c>
      <c r="S44" s="610" t="e">
        <f t="shared" si="4"/>
        <v>#REF!</v>
      </c>
      <c r="T44" s="610" t="e">
        <f t="shared" si="5"/>
        <v>#REF!</v>
      </c>
      <c r="V44" s="361" t="e">
        <f t="shared" si="1"/>
        <v>#REF!</v>
      </c>
    </row>
    <row r="45" spans="1:22" ht="15" customHeight="1" thickBot="1" x14ac:dyDescent="0.4">
      <c r="A45" s="47" t="e">
        <f t="shared" si="2"/>
        <v>#REF!</v>
      </c>
      <c r="B45" s="178"/>
      <c r="C45" s="267" t="e">
        <f>'2.1 LOEs, Artefacts &amp; Assurance'!#REF!</f>
        <v>#REF!</v>
      </c>
      <c r="D45" s="268" t="e">
        <f>'2.1 LOEs, Artefacts &amp; Assurance'!#REF!</f>
        <v>#REF!</v>
      </c>
      <c r="E45" s="348"/>
      <c r="F45" s="346"/>
      <c r="G45" s="348"/>
      <c r="H45" s="181"/>
      <c r="I45" s="348"/>
      <c r="J45" s="348"/>
      <c r="K45" s="348"/>
      <c r="L45" s="174"/>
      <c r="M45" s="612" t="e">
        <f>'2.1 LOEs, Artefacts &amp; Assurance'!#REF!</f>
        <v>#REF!</v>
      </c>
      <c r="N45" s="523" t="e">
        <f>'2.1 LOEs, Artefacts &amp; Assurance'!#REF!</f>
        <v>#REF!</v>
      </c>
      <c r="O45" s="178"/>
      <c r="P45" s="177"/>
      <c r="Q45" s="175"/>
      <c r="R45" s="610" t="e">
        <f t="shared" si="3"/>
        <v>#REF!</v>
      </c>
      <c r="S45" s="610" t="e">
        <f t="shared" si="4"/>
        <v>#REF!</v>
      </c>
      <c r="T45" s="610" t="e">
        <f t="shared" si="5"/>
        <v>#REF!</v>
      </c>
      <c r="V45" s="361" t="e">
        <f t="shared" si="1"/>
        <v>#REF!</v>
      </c>
    </row>
    <row r="46" spans="1:22" ht="15" customHeight="1" thickBot="1" x14ac:dyDescent="0.4">
      <c r="A46" s="47" t="e">
        <f t="shared" si="2"/>
        <v>#REF!</v>
      </c>
      <c r="B46" s="178"/>
      <c r="C46" s="267" t="e">
        <f>'2.1 LOEs, Artefacts &amp; Assurance'!#REF!</f>
        <v>#REF!</v>
      </c>
      <c r="D46" s="268" t="e">
        <f>'2.1 LOEs, Artefacts &amp; Assurance'!#REF!</f>
        <v>#REF!</v>
      </c>
      <c r="E46" s="348"/>
      <c r="F46" s="346"/>
      <c r="G46" s="348"/>
      <c r="H46" s="181"/>
      <c r="I46" s="348"/>
      <c r="J46" s="348"/>
      <c r="K46" s="348"/>
      <c r="L46" s="174"/>
      <c r="M46" s="612" t="e">
        <f>'2.1 LOEs, Artefacts &amp; Assurance'!#REF!</f>
        <v>#REF!</v>
      </c>
      <c r="N46" s="523" t="e">
        <f>'2.1 LOEs, Artefacts &amp; Assurance'!#REF!</f>
        <v>#REF!</v>
      </c>
      <c r="O46" s="178"/>
      <c r="P46" s="177"/>
      <c r="Q46" s="175"/>
      <c r="R46" s="610" t="e">
        <f t="shared" si="3"/>
        <v>#REF!</v>
      </c>
      <c r="S46" s="610" t="e">
        <f t="shared" si="4"/>
        <v>#REF!</v>
      </c>
      <c r="T46" s="610" t="e">
        <f t="shared" si="5"/>
        <v>#REF!</v>
      </c>
      <c r="V46" s="361" t="e">
        <f t="shared" si="1"/>
        <v>#REF!</v>
      </c>
    </row>
    <row r="47" spans="1:22" ht="15" customHeight="1" thickBot="1" x14ac:dyDescent="0.4">
      <c r="A47" s="47" t="e">
        <f t="shared" si="2"/>
        <v>#REF!</v>
      </c>
      <c r="B47" s="178"/>
      <c r="C47" s="267" t="e">
        <f>'2.1 LOEs, Artefacts &amp; Assurance'!#REF!</f>
        <v>#REF!</v>
      </c>
      <c r="D47" s="268" t="e">
        <f>'2.1 LOEs, Artefacts &amp; Assurance'!#REF!</f>
        <v>#REF!</v>
      </c>
      <c r="E47" s="348"/>
      <c r="F47" s="346"/>
      <c r="G47" s="348"/>
      <c r="H47" s="181"/>
      <c r="I47" s="348"/>
      <c r="J47" s="348"/>
      <c r="K47" s="348"/>
      <c r="L47" s="174"/>
      <c r="M47" s="612" t="e">
        <f>'2.1 LOEs, Artefacts &amp; Assurance'!#REF!</f>
        <v>#REF!</v>
      </c>
      <c r="N47" s="523" t="e">
        <f>'2.1 LOEs, Artefacts &amp; Assurance'!#REF!</f>
        <v>#REF!</v>
      </c>
      <c r="O47" s="178"/>
      <c r="P47" s="177"/>
      <c r="Q47" s="175"/>
      <c r="R47" s="610" t="e">
        <f t="shared" si="3"/>
        <v>#REF!</v>
      </c>
      <c r="S47" s="610" t="e">
        <f t="shared" si="4"/>
        <v>#REF!</v>
      </c>
      <c r="T47" s="610" t="e">
        <f t="shared" si="5"/>
        <v>#REF!</v>
      </c>
      <c r="V47" s="361" t="e">
        <f t="shared" si="1"/>
        <v>#REF!</v>
      </c>
    </row>
    <row r="48" spans="1:22" ht="15" customHeight="1" thickBot="1" x14ac:dyDescent="0.4">
      <c r="A48" s="47" t="e">
        <f t="shared" si="2"/>
        <v>#REF!</v>
      </c>
      <c r="B48" s="178"/>
      <c r="C48" s="267" t="e">
        <f>'2.1 LOEs, Artefacts &amp; Assurance'!#REF!</f>
        <v>#REF!</v>
      </c>
      <c r="D48" s="268" t="e">
        <f>'2.1 LOEs, Artefacts &amp; Assurance'!#REF!</f>
        <v>#REF!</v>
      </c>
      <c r="E48" s="348"/>
      <c r="F48" s="346"/>
      <c r="G48" s="348"/>
      <c r="H48" s="181"/>
      <c r="I48" s="348"/>
      <c r="J48" s="348"/>
      <c r="K48" s="348"/>
      <c r="L48" s="174"/>
      <c r="M48" s="612" t="e">
        <f>'2.1 LOEs, Artefacts &amp; Assurance'!#REF!</f>
        <v>#REF!</v>
      </c>
      <c r="N48" s="523" t="e">
        <f>'2.1 LOEs, Artefacts &amp; Assurance'!#REF!</f>
        <v>#REF!</v>
      </c>
      <c r="O48" s="178"/>
      <c r="P48" s="177"/>
      <c r="Q48" s="175"/>
      <c r="R48" s="610" t="e">
        <f t="shared" si="3"/>
        <v>#REF!</v>
      </c>
      <c r="S48" s="610" t="e">
        <f t="shared" si="4"/>
        <v>#REF!</v>
      </c>
      <c r="T48" s="610" t="e">
        <f t="shared" si="5"/>
        <v>#REF!</v>
      </c>
      <c r="V48" s="361" t="e">
        <f t="shared" si="1"/>
        <v>#REF!</v>
      </c>
    </row>
    <row r="49" spans="1:22" ht="15" customHeight="1" thickBot="1" x14ac:dyDescent="0.4">
      <c r="A49" s="47" t="e">
        <f t="shared" si="2"/>
        <v>#REF!</v>
      </c>
      <c r="B49" s="178"/>
      <c r="C49" s="267" t="e">
        <f>'2.1 LOEs, Artefacts &amp; Assurance'!#REF!</f>
        <v>#REF!</v>
      </c>
      <c r="D49" s="268" t="e">
        <f>'2.1 LOEs, Artefacts &amp; Assurance'!#REF!</f>
        <v>#REF!</v>
      </c>
      <c r="E49" s="348"/>
      <c r="F49" s="346"/>
      <c r="G49" s="348"/>
      <c r="H49" s="181"/>
      <c r="I49" s="348"/>
      <c r="J49" s="348"/>
      <c r="K49" s="348"/>
      <c r="L49" s="174"/>
      <c r="M49" s="612" t="e">
        <f>'2.1 LOEs, Artefacts &amp; Assurance'!#REF!</f>
        <v>#REF!</v>
      </c>
      <c r="N49" s="523" t="e">
        <f>'2.1 LOEs, Artefacts &amp; Assurance'!#REF!</f>
        <v>#REF!</v>
      </c>
      <c r="O49" s="178"/>
      <c r="P49" s="177"/>
      <c r="Q49" s="175"/>
      <c r="R49" s="610" t="e">
        <f t="shared" si="3"/>
        <v>#REF!</v>
      </c>
      <c r="S49" s="610" t="e">
        <f t="shared" si="4"/>
        <v>#REF!</v>
      </c>
      <c r="T49" s="610" t="e">
        <f t="shared" si="5"/>
        <v>#REF!</v>
      </c>
      <c r="V49" s="361" t="e">
        <f t="shared" si="1"/>
        <v>#REF!</v>
      </c>
    </row>
    <row r="50" spans="1:22" ht="15" customHeight="1" thickBot="1" x14ac:dyDescent="0.4">
      <c r="A50" s="47" t="e">
        <f t="shared" si="2"/>
        <v>#REF!</v>
      </c>
      <c r="B50" s="178"/>
      <c r="C50" s="267" t="e">
        <f>'2.1 LOEs, Artefacts &amp; Assurance'!#REF!</f>
        <v>#REF!</v>
      </c>
      <c r="D50" s="268" t="e">
        <f>'2.1 LOEs, Artefacts &amp; Assurance'!#REF!</f>
        <v>#REF!</v>
      </c>
      <c r="E50" s="348"/>
      <c r="F50" s="346"/>
      <c r="G50" s="348"/>
      <c r="H50" s="181"/>
      <c r="I50" s="348"/>
      <c r="J50" s="348"/>
      <c r="K50" s="348"/>
      <c r="L50" s="174"/>
      <c r="M50" s="612" t="e">
        <f>'2.1 LOEs, Artefacts &amp; Assurance'!#REF!</f>
        <v>#REF!</v>
      </c>
      <c r="N50" s="523" t="e">
        <f>'2.1 LOEs, Artefacts &amp; Assurance'!#REF!</f>
        <v>#REF!</v>
      </c>
      <c r="O50" s="178"/>
      <c r="P50" s="177"/>
      <c r="Q50" s="175"/>
      <c r="R50" s="610" t="e">
        <f t="shared" si="3"/>
        <v>#REF!</v>
      </c>
      <c r="S50" s="610" t="e">
        <f t="shared" si="4"/>
        <v>#REF!</v>
      </c>
      <c r="T50" s="610" t="e">
        <f t="shared" si="5"/>
        <v>#REF!</v>
      </c>
      <c r="V50" s="361" t="e">
        <f t="shared" si="1"/>
        <v>#REF!</v>
      </c>
    </row>
    <row r="51" spans="1:22" ht="15" customHeight="1" thickBot="1" x14ac:dyDescent="0.4">
      <c r="A51" s="47" t="e">
        <f t="shared" si="2"/>
        <v>#REF!</v>
      </c>
      <c r="B51" s="178"/>
      <c r="C51" s="267" t="e">
        <f>'2.1 LOEs, Artefacts &amp; Assurance'!#REF!</f>
        <v>#REF!</v>
      </c>
      <c r="D51" s="268" t="e">
        <f>'2.1 LOEs, Artefacts &amp; Assurance'!#REF!</f>
        <v>#REF!</v>
      </c>
      <c r="E51" s="348"/>
      <c r="F51" s="346"/>
      <c r="G51" s="348"/>
      <c r="H51" s="181"/>
      <c r="I51" s="348"/>
      <c r="J51" s="348"/>
      <c r="K51" s="348"/>
      <c r="L51" s="174"/>
      <c r="M51" s="612" t="e">
        <f>'2.1 LOEs, Artefacts &amp; Assurance'!#REF!</f>
        <v>#REF!</v>
      </c>
      <c r="N51" s="523" t="e">
        <f>'2.1 LOEs, Artefacts &amp; Assurance'!#REF!</f>
        <v>#REF!</v>
      </c>
      <c r="O51" s="178"/>
      <c r="P51" s="177"/>
      <c r="Q51" s="175"/>
      <c r="R51" s="610" t="e">
        <f t="shared" si="3"/>
        <v>#REF!</v>
      </c>
      <c r="S51" s="610" t="e">
        <f t="shared" si="4"/>
        <v>#REF!</v>
      </c>
      <c r="T51" s="610" t="e">
        <f t="shared" si="5"/>
        <v>#REF!</v>
      </c>
      <c r="V51" s="361" t="e">
        <f t="shared" si="1"/>
        <v>#REF!</v>
      </c>
    </row>
    <row r="52" spans="1:22" ht="15" customHeight="1" thickBot="1" x14ac:dyDescent="0.4">
      <c r="A52" s="47" t="e">
        <f t="shared" si="2"/>
        <v>#REF!</v>
      </c>
      <c r="B52" s="178"/>
      <c r="C52" s="267" t="e">
        <f>'2.1 LOEs, Artefacts &amp; Assurance'!#REF!</f>
        <v>#REF!</v>
      </c>
      <c r="D52" s="268" t="e">
        <f>'2.1 LOEs, Artefacts &amp; Assurance'!#REF!</f>
        <v>#REF!</v>
      </c>
      <c r="E52" s="348"/>
      <c r="F52" s="346"/>
      <c r="G52" s="348"/>
      <c r="H52" s="181"/>
      <c r="I52" s="348"/>
      <c r="J52" s="348"/>
      <c r="K52" s="348"/>
      <c r="L52" s="174"/>
      <c r="M52" s="612" t="e">
        <f>'2.1 LOEs, Artefacts &amp; Assurance'!#REF!</f>
        <v>#REF!</v>
      </c>
      <c r="N52" s="523" t="e">
        <f>'2.1 LOEs, Artefacts &amp; Assurance'!#REF!</f>
        <v>#REF!</v>
      </c>
      <c r="O52" s="178"/>
      <c r="P52" s="177"/>
      <c r="Q52" s="175"/>
      <c r="R52" s="610" t="e">
        <f t="shared" si="3"/>
        <v>#REF!</v>
      </c>
      <c r="S52" s="610" t="e">
        <f t="shared" si="4"/>
        <v>#REF!</v>
      </c>
      <c r="T52" s="610" t="e">
        <f t="shared" si="5"/>
        <v>#REF!</v>
      </c>
      <c r="V52" s="361" t="e">
        <f t="shared" si="1"/>
        <v>#REF!</v>
      </c>
    </row>
    <row r="53" spans="1:22" ht="15" customHeight="1" thickBot="1" x14ac:dyDescent="0.4">
      <c r="A53" s="47" t="e">
        <f t="shared" si="2"/>
        <v>#REF!</v>
      </c>
      <c r="B53" s="178"/>
      <c r="C53" s="267" t="e">
        <f>'2.1 LOEs, Artefacts &amp; Assurance'!#REF!</f>
        <v>#REF!</v>
      </c>
      <c r="D53" s="268" t="e">
        <f>'2.1 LOEs, Artefacts &amp; Assurance'!#REF!</f>
        <v>#REF!</v>
      </c>
      <c r="E53" s="348"/>
      <c r="F53" s="346"/>
      <c r="G53" s="348"/>
      <c r="H53" s="181"/>
      <c r="I53" s="348"/>
      <c r="J53" s="348"/>
      <c r="K53" s="348"/>
      <c r="L53" s="174"/>
      <c r="M53" s="612" t="e">
        <f>'2.1 LOEs, Artefacts &amp; Assurance'!#REF!</f>
        <v>#REF!</v>
      </c>
      <c r="N53" s="523" t="e">
        <f>'2.1 LOEs, Artefacts &amp; Assurance'!#REF!</f>
        <v>#REF!</v>
      </c>
      <c r="O53" s="178"/>
      <c r="P53" s="177"/>
      <c r="Q53" s="175"/>
      <c r="R53" s="610" t="e">
        <f t="shared" si="3"/>
        <v>#REF!</v>
      </c>
      <c r="S53" s="610" t="e">
        <f t="shared" si="4"/>
        <v>#REF!</v>
      </c>
      <c r="T53" s="610" t="e">
        <f t="shared" si="5"/>
        <v>#REF!</v>
      </c>
      <c r="V53" s="361" t="e">
        <f t="shared" si="1"/>
        <v>#REF!</v>
      </c>
    </row>
    <row r="54" spans="1:22" ht="15" customHeight="1" thickBot="1" x14ac:dyDescent="0.4">
      <c r="A54" s="47" t="e">
        <f t="shared" si="2"/>
        <v>#REF!</v>
      </c>
      <c r="B54" s="178"/>
      <c r="C54" s="267" t="e">
        <f>'2.1 LOEs, Artefacts &amp; Assurance'!#REF!</f>
        <v>#REF!</v>
      </c>
      <c r="D54" s="268" t="e">
        <f>'2.1 LOEs, Artefacts &amp; Assurance'!#REF!</f>
        <v>#REF!</v>
      </c>
      <c r="E54" s="348"/>
      <c r="F54" s="346"/>
      <c r="G54" s="348"/>
      <c r="H54" s="181"/>
      <c r="I54" s="348"/>
      <c r="J54" s="348"/>
      <c r="K54" s="348"/>
      <c r="L54" s="174"/>
      <c r="M54" s="612" t="e">
        <f>'2.1 LOEs, Artefacts &amp; Assurance'!#REF!</f>
        <v>#REF!</v>
      </c>
      <c r="N54" s="523" t="e">
        <f>'2.1 LOEs, Artefacts &amp; Assurance'!#REF!</f>
        <v>#REF!</v>
      </c>
      <c r="O54" s="178"/>
      <c r="P54" s="177"/>
      <c r="Q54" s="175"/>
      <c r="R54" s="610" t="e">
        <f t="shared" si="3"/>
        <v>#REF!</v>
      </c>
      <c r="S54" s="610" t="e">
        <f t="shared" si="4"/>
        <v>#REF!</v>
      </c>
      <c r="T54" s="610" t="e">
        <f t="shared" si="5"/>
        <v>#REF!</v>
      </c>
      <c r="V54" s="361" t="e">
        <f t="shared" si="1"/>
        <v>#REF!</v>
      </c>
    </row>
    <row r="55" spans="1:22" ht="15" customHeight="1" thickBot="1" x14ac:dyDescent="0.4">
      <c r="A55" s="47" t="e">
        <f t="shared" si="2"/>
        <v>#REF!</v>
      </c>
      <c r="B55" s="178"/>
      <c r="C55" s="267" t="e">
        <f>'2.1 LOEs, Artefacts &amp; Assurance'!#REF!</f>
        <v>#REF!</v>
      </c>
      <c r="D55" s="268" t="e">
        <f>'2.1 LOEs, Artefacts &amp; Assurance'!#REF!</f>
        <v>#REF!</v>
      </c>
      <c r="E55" s="348"/>
      <c r="F55" s="346"/>
      <c r="G55" s="348"/>
      <c r="H55" s="181"/>
      <c r="I55" s="348"/>
      <c r="J55" s="348"/>
      <c r="K55" s="348"/>
      <c r="L55" s="174"/>
      <c r="M55" s="612" t="e">
        <f>'2.1 LOEs, Artefacts &amp; Assurance'!#REF!</f>
        <v>#REF!</v>
      </c>
      <c r="N55" s="523" t="e">
        <f>'2.1 LOEs, Artefacts &amp; Assurance'!#REF!</f>
        <v>#REF!</v>
      </c>
      <c r="O55" s="178"/>
      <c r="P55" s="177"/>
      <c r="Q55" s="175"/>
      <c r="R55" s="610" t="e">
        <f t="shared" si="3"/>
        <v>#REF!</v>
      </c>
      <c r="S55" s="610" t="e">
        <f t="shared" si="4"/>
        <v>#REF!</v>
      </c>
      <c r="T55" s="610" t="e">
        <f t="shared" si="5"/>
        <v>#REF!</v>
      </c>
      <c r="V55" s="361" t="e">
        <f t="shared" si="1"/>
        <v>#REF!</v>
      </c>
    </row>
    <row r="56" spans="1:22" ht="15" customHeight="1" thickBot="1" x14ac:dyDescent="0.4">
      <c r="A56" s="47" t="e">
        <f t="shared" si="2"/>
        <v>#REF!</v>
      </c>
      <c r="B56" s="178"/>
      <c r="C56" s="267" t="e">
        <f>'2.1 LOEs, Artefacts &amp; Assurance'!#REF!</f>
        <v>#REF!</v>
      </c>
      <c r="D56" s="268" t="e">
        <f>'2.1 LOEs, Artefacts &amp; Assurance'!#REF!</f>
        <v>#REF!</v>
      </c>
      <c r="E56" s="348"/>
      <c r="F56" s="346"/>
      <c r="G56" s="348"/>
      <c r="H56" s="181"/>
      <c r="I56" s="348"/>
      <c r="J56" s="348"/>
      <c r="K56" s="348"/>
      <c r="L56" s="174"/>
      <c r="M56" s="612" t="e">
        <f>'2.1 LOEs, Artefacts &amp; Assurance'!#REF!</f>
        <v>#REF!</v>
      </c>
      <c r="N56" s="523" t="e">
        <f>'2.1 LOEs, Artefacts &amp; Assurance'!#REF!</f>
        <v>#REF!</v>
      </c>
      <c r="O56" s="178"/>
      <c r="P56" s="177"/>
      <c r="Q56" s="175"/>
      <c r="R56" s="610" t="e">
        <f t="shared" si="3"/>
        <v>#REF!</v>
      </c>
      <c r="S56" s="610" t="e">
        <f t="shared" si="4"/>
        <v>#REF!</v>
      </c>
      <c r="T56" s="610" t="e">
        <f t="shared" si="5"/>
        <v>#REF!</v>
      </c>
      <c r="V56" s="361" t="e">
        <f t="shared" si="1"/>
        <v>#REF!</v>
      </c>
    </row>
    <row r="57" spans="1:22" ht="15" customHeight="1" thickBot="1" x14ac:dyDescent="0.4">
      <c r="A57" s="47" t="e">
        <f t="shared" si="2"/>
        <v>#REF!</v>
      </c>
      <c r="B57" s="178"/>
      <c r="C57" s="267" t="e">
        <f>'2.1 LOEs, Artefacts &amp; Assurance'!#REF!</f>
        <v>#REF!</v>
      </c>
      <c r="D57" s="268" t="e">
        <f>'2.1 LOEs, Artefacts &amp; Assurance'!#REF!</f>
        <v>#REF!</v>
      </c>
      <c r="E57" s="348"/>
      <c r="F57" s="346"/>
      <c r="G57" s="348"/>
      <c r="H57" s="181"/>
      <c r="I57" s="348"/>
      <c r="J57" s="348"/>
      <c r="K57" s="348"/>
      <c r="L57" s="174"/>
      <c r="M57" s="612" t="e">
        <f>'2.1 LOEs, Artefacts &amp; Assurance'!#REF!</f>
        <v>#REF!</v>
      </c>
      <c r="N57" s="523" t="e">
        <f>'2.1 LOEs, Artefacts &amp; Assurance'!#REF!</f>
        <v>#REF!</v>
      </c>
      <c r="O57" s="178"/>
      <c r="P57" s="177"/>
      <c r="Q57" s="175"/>
      <c r="R57" s="610" t="e">
        <f t="shared" si="3"/>
        <v>#REF!</v>
      </c>
      <c r="S57" s="610" t="e">
        <f t="shared" si="4"/>
        <v>#REF!</v>
      </c>
      <c r="T57" s="610" t="e">
        <f t="shared" si="5"/>
        <v>#REF!</v>
      </c>
      <c r="V57" s="361" t="e">
        <f t="shared" si="1"/>
        <v>#REF!</v>
      </c>
    </row>
    <row r="58" spans="1:22" ht="15" customHeight="1" thickBot="1" x14ac:dyDescent="0.4">
      <c r="A58" s="47" t="e">
        <f t="shared" si="2"/>
        <v>#REF!</v>
      </c>
      <c r="B58" s="178"/>
      <c r="C58" s="267" t="e">
        <f>'2.1 LOEs, Artefacts &amp; Assurance'!#REF!</f>
        <v>#REF!</v>
      </c>
      <c r="D58" s="268" t="e">
        <f>'2.1 LOEs, Artefacts &amp; Assurance'!#REF!</f>
        <v>#REF!</v>
      </c>
      <c r="E58" s="348"/>
      <c r="F58" s="346"/>
      <c r="G58" s="348"/>
      <c r="H58" s="181"/>
      <c r="I58" s="348"/>
      <c r="J58" s="348"/>
      <c r="K58" s="348"/>
      <c r="L58" s="174"/>
      <c r="M58" s="612" t="e">
        <f>'2.1 LOEs, Artefacts &amp; Assurance'!#REF!</f>
        <v>#REF!</v>
      </c>
      <c r="N58" s="523" t="e">
        <f>'2.1 LOEs, Artefacts &amp; Assurance'!#REF!</f>
        <v>#REF!</v>
      </c>
      <c r="O58" s="178"/>
      <c r="P58" s="177"/>
      <c r="Q58" s="175"/>
      <c r="R58" s="610" t="e">
        <f t="shared" si="3"/>
        <v>#REF!</v>
      </c>
      <c r="S58" s="610" t="e">
        <f t="shared" si="4"/>
        <v>#REF!</v>
      </c>
      <c r="T58" s="610" t="e">
        <f t="shared" si="5"/>
        <v>#REF!</v>
      </c>
      <c r="V58" s="361" t="e">
        <f t="shared" si="1"/>
        <v>#REF!</v>
      </c>
    </row>
    <row r="59" spans="1:22" ht="15" customHeight="1" thickBot="1" x14ac:dyDescent="0.4">
      <c r="A59" s="47" t="e">
        <f t="shared" si="2"/>
        <v>#REF!</v>
      </c>
      <c r="B59" s="178"/>
      <c r="C59" s="267" t="e">
        <f>'2.1 LOEs, Artefacts &amp; Assurance'!#REF!</f>
        <v>#REF!</v>
      </c>
      <c r="D59" s="268" t="e">
        <f>'2.1 LOEs, Artefacts &amp; Assurance'!#REF!</f>
        <v>#REF!</v>
      </c>
      <c r="E59" s="348"/>
      <c r="F59" s="346"/>
      <c r="G59" s="348"/>
      <c r="H59" s="181"/>
      <c r="I59" s="348"/>
      <c r="J59" s="348"/>
      <c r="K59" s="348"/>
      <c r="L59" s="174"/>
      <c r="M59" s="612" t="e">
        <f>'2.1 LOEs, Artefacts &amp; Assurance'!#REF!</f>
        <v>#REF!</v>
      </c>
      <c r="N59" s="523" t="e">
        <f>'2.1 LOEs, Artefacts &amp; Assurance'!#REF!</f>
        <v>#REF!</v>
      </c>
      <c r="O59" s="178"/>
      <c r="P59" s="177"/>
      <c r="Q59" s="175"/>
      <c r="R59" s="610" t="e">
        <f t="shared" si="3"/>
        <v>#REF!</v>
      </c>
      <c r="S59" s="610" t="e">
        <f t="shared" si="4"/>
        <v>#REF!</v>
      </c>
      <c r="T59" s="610" t="e">
        <f t="shared" si="5"/>
        <v>#REF!</v>
      </c>
      <c r="V59" s="361" t="e">
        <f t="shared" si="1"/>
        <v>#REF!</v>
      </c>
    </row>
    <row r="60" spans="1:22" ht="15" customHeight="1" thickBot="1" x14ac:dyDescent="0.4">
      <c r="A60" s="47" t="e">
        <f t="shared" si="2"/>
        <v>#REF!</v>
      </c>
      <c r="B60" s="178"/>
      <c r="C60" s="267" t="e">
        <f>'2.1 LOEs, Artefacts &amp; Assurance'!#REF!</f>
        <v>#REF!</v>
      </c>
      <c r="D60" s="268" t="e">
        <f>'2.1 LOEs, Artefacts &amp; Assurance'!#REF!</f>
        <v>#REF!</v>
      </c>
      <c r="E60" s="348"/>
      <c r="F60" s="346"/>
      <c r="G60" s="348"/>
      <c r="H60" s="181"/>
      <c r="I60" s="348"/>
      <c r="J60" s="348"/>
      <c r="K60" s="348"/>
      <c r="L60" s="174"/>
      <c r="M60" s="612" t="e">
        <f>'2.1 LOEs, Artefacts &amp; Assurance'!#REF!</f>
        <v>#REF!</v>
      </c>
      <c r="N60" s="523" t="e">
        <f>'2.1 LOEs, Artefacts &amp; Assurance'!#REF!</f>
        <v>#REF!</v>
      </c>
      <c r="O60" s="178"/>
      <c r="P60" s="177"/>
      <c r="Q60" s="175"/>
      <c r="R60" s="610" t="e">
        <f t="shared" si="3"/>
        <v>#REF!</v>
      </c>
      <c r="S60" s="610" t="e">
        <f t="shared" si="4"/>
        <v>#REF!</v>
      </c>
      <c r="T60" s="610" t="e">
        <f t="shared" si="5"/>
        <v>#REF!</v>
      </c>
      <c r="V60" s="361" t="e">
        <f t="shared" si="1"/>
        <v>#REF!</v>
      </c>
    </row>
    <row r="61" spans="1:22" ht="15" customHeight="1" thickBot="1" x14ac:dyDescent="0.4">
      <c r="A61" s="47" t="e">
        <f t="shared" si="2"/>
        <v>#REF!</v>
      </c>
      <c r="B61" s="178"/>
      <c r="C61" s="267" t="e">
        <f>'2.1 LOEs, Artefacts &amp; Assurance'!#REF!</f>
        <v>#REF!</v>
      </c>
      <c r="D61" s="268" t="e">
        <f>'2.1 LOEs, Artefacts &amp; Assurance'!#REF!</f>
        <v>#REF!</v>
      </c>
      <c r="E61" s="348"/>
      <c r="F61" s="346"/>
      <c r="G61" s="348"/>
      <c r="H61" s="181"/>
      <c r="I61" s="348"/>
      <c r="J61" s="348"/>
      <c r="K61" s="348"/>
      <c r="L61" s="174"/>
      <c r="M61" s="612" t="e">
        <f>'2.1 LOEs, Artefacts &amp; Assurance'!#REF!</f>
        <v>#REF!</v>
      </c>
      <c r="N61" s="523" t="e">
        <f>'2.1 LOEs, Artefacts &amp; Assurance'!#REF!</f>
        <v>#REF!</v>
      </c>
      <c r="O61" s="178"/>
      <c r="P61" s="177"/>
      <c r="Q61" s="175"/>
      <c r="R61" s="610" t="e">
        <f t="shared" si="3"/>
        <v>#REF!</v>
      </c>
      <c r="S61" s="610" t="e">
        <f t="shared" si="4"/>
        <v>#REF!</v>
      </c>
      <c r="T61" s="610" t="e">
        <f t="shared" si="5"/>
        <v>#REF!</v>
      </c>
      <c r="V61" s="361" t="e">
        <f t="shared" si="1"/>
        <v>#REF!</v>
      </c>
    </row>
    <row r="62" spans="1:22" ht="15" customHeight="1" thickBot="1" x14ac:dyDescent="0.4">
      <c r="A62" s="47" t="e">
        <f t="shared" si="2"/>
        <v>#REF!</v>
      </c>
      <c r="B62" s="178"/>
      <c r="C62" s="267" t="e">
        <f>'2.1 LOEs, Artefacts &amp; Assurance'!#REF!</f>
        <v>#REF!</v>
      </c>
      <c r="D62" s="268" t="e">
        <f>'2.1 LOEs, Artefacts &amp; Assurance'!#REF!</f>
        <v>#REF!</v>
      </c>
      <c r="E62" s="348"/>
      <c r="F62" s="346"/>
      <c r="G62" s="348"/>
      <c r="H62" s="181"/>
      <c r="I62" s="348"/>
      <c r="J62" s="348"/>
      <c r="K62" s="348"/>
      <c r="L62" s="174"/>
      <c r="M62" s="612" t="e">
        <f>'2.1 LOEs, Artefacts &amp; Assurance'!#REF!</f>
        <v>#REF!</v>
      </c>
      <c r="N62" s="523" t="e">
        <f>'2.1 LOEs, Artefacts &amp; Assurance'!#REF!</f>
        <v>#REF!</v>
      </c>
      <c r="O62" s="178"/>
      <c r="P62" s="177"/>
      <c r="Q62" s="175"/>
      <c r="R62" s="610" t="e">
        <f t="shared" si="3"/>
        <v>#REF!</v>
      </c>
      <c r="S62" s="610" t="e">
        <f t="shared" si="4"/>
        <v>#REF!</v>
      </c>
      <c r="T62" s="610" t="e">
        <f t="shared" si="5"/>
        <v>#REF!</v>
      </c>
      <c r="V62" s="361" t="e">
        <f t="shared" si="1"/>
        <v>#REF!</v>
      </c>
    </row>
    <row r="63" spans="1:22" ht="15" customHeight="1" thickBot="1" x14ac:dyDescent="0.4">
      <c r="A63" s="47" t="e">
        <f t="shared" si="2"/>
        <v>#REF!</v>
      </c>
      <c r="B63" s="178"/>
      <c r="C63" s="267" t="e">
        <f>'2.1 LOEs, Artefacts &amp; Assurance'!#REF!</f>
        <v>#REF!</v>
      </c>
      <c r="D63" s="268" t="e">
        <f>'2.1 LOEs, Artefacts &amp; Assurance'!#REF!</f>
        <v>#REF!</v>
      </c>
      <c r="E63" s="348"/>
      <c r="F63" s="346"/>
      <c r="G63" s="348"/>
      <c r="H63" s="181"/>
      <c r="I63" s="348"/>
      <c r="J63" s="348"/>
      <c r="K63" s="348"/>
      <c r="L63" s="174"/>
      <c r="M63" s="612" t="e">
        <f>'2.1 LOEs, Artefacts &amp; Assurance'!#REF!</f>
        <v>#REF!</v>
      </c>
      <c r="N63" s="523" t="e">
        <f>'2.1 LOEs, Artefacts &amp; Assurance'!#REF!</f>
        <v>#REF!</v>
      </c>
      <c r="O63" s="178"/>
      <c r="P63" s="177"/>
      <c r="Q63" s="175"/>
      <c r="R63" s="610" t="e">
        <f t="shared" si="3"/>
        <v>#REF!</v>
      </c>
      <c r="S63" s="610" t="e">
        <f t="shared" si="4"/>
        <v>#REF!</v>
      </c>
      <c r="T63" s="610" t="e">
        <f t="shared" si="5"/>
        <v>#REF!</v>
      </c>
      <c r="V63" s="361" t="e">
        <f t="shared" si="1"/>
        <v>#REF!</v>
      </c>
    </row>
    <row r="64" spans="1:22" ht="15" customHeight="1" thickBot="1" x14ac:dyDescent="0.4">
      <c r="A64" s="47" t="e">
        <f t="shared" si="2"/>
        <v>#REF!</v>
      </c>
      <c r="B64" s="178"/>
      <c r="C64" s="267" t="e">
        <f>'2.1 LOEs, Artefacts &amp; Assurance'!#REF!</f>
        <v>#REF!</v>
      </c>
      <c r="D64" s="268" t="e">
        <f>'2.1 LOEs, Artefacts &amp; Assurance'!#REF!</f>
        <v>#REF!</v>
      </c>
      <c r="E64" s="348"/>
      <c r="F64" s="346"/>
      <c r="G64" s="348"/>
      <c r="H64" s="181"/>
      <c r="I64" s="348"/>
      <c r="J64" s="348"/>
      <c r="K64" s="348"/>
      <c r="L64" s="174"/>
      <c r="M64" s="612" t="e">
        <f>'2.1 LOEs, Artefacts &amp; Assurance'!#REF!</f>
        <v>#REF!</v>
      </c>
      <c r="N64" s="523" t="e">
        <f>'2.1 LOEs, Artefacts &amp; Assurance'!#REF!</f>
        <v>#REF!</v>
      </c>
      <c r="O64" s="178"/>
      <c r="P64" s="177"/>
      <c r="Q64" s="175"/>
      <c r="R64" s="610" t="e">
        <f t="shared" si="3"/>
        <v>#REF!</v>
      </c>
      <c r="S64" s="610" t="e">
        <f t="shared" si="4"/>
        <v>#REF!</v>
      </c>
      <c r="T64" s="610" t="e">
        <f t="shared" si="5"/>
        <v>#REF!</v>
      </c>
      <c r="V64" s="361" t="e">
        <f t="shared" si="1"/>
        <v>#REF!</v>
      </c>
    </row>
    <row r="65" spans="1:22" ht="15" customHeight="1" thickBot="1" x14ac:dyDescent="0.4">
      <c r="A65" s="47" t="e">
        <f t="shared" si="2"/>
        <v>#REF!</v>
      </c>
      <c r="B65" s="178"/>
      <c r="C65" s="267" t="e">
        <f>'2.1 LOEs, Artefacts &amp; Assurance'!#REF!</f>
        <v>#REF!</v>
      </c>
      <c r="D65" s="268" t="e">
        <f>'2.1 LOEs, Artefacts &amp; Assurance'!#REF!</f>
        <v>#REF!</v>
      </c>
      <c r="E65" s="348"/>
      <c r="F65" s="346"/>
      <c r="G65" s="348"/>
      <c r="H65" s="181"/>
      <c r="I65" s="348"/>
      <c r="J65" s="348"/>
      <c r="K65" s="348"/>
      <c r="L65" s="174"/>
      <c r="M65" s="612" t="e">
        <f>'2.1 LOEs, Artefacts &amp; Assurance'!#REF!</f>
        <v>#REF!</v>
      </c>
      <c r="N65" s="523" t="e">
        <f>'2.1 LOEs, Artefacts &amp; Assurance'!#REF!</f>
        <v>#REF!</v>
      </c>
      <c r="O65" s="178"/>
      <c r="P65" s="177"/>
      <c r="Q65" s="175"/>
      <c r="R65" s="610" t="e">
        <f t="shared" si="3"/>
        <v>#REF!</v>
      </c>
      <c r="S65" s="610" t="e">
        <f t="shared" si="4"/>
        <v>#REF!</v>
      </c>
      <c r="T65" s="610" t="e">
        <f t="shared" si="5"/>
        <v>#REF!</v>
      </c>
      <c r="V65" s="361" t="e">
        <f t="shared" si="1"/>
        <v>#REF!</v>
      </c>
    </row>
    <row r="66" spans="1:22" ht="15" customHeight="1" thickBot="1" x14ac:dyDescent="0.4">
      <c r="A66" s="47" t="e">
        <f t="shared" si="2"/>
        <v>#REF!</v>
      </c>
      <c r="B66" s="178"/>
      <c r="C66" s="267" t="e">
        <f>'2.1 LOEs, Artefacts &amp; Assurance'!#REF!</f>
        <v>#REF!</v>
      </c>
      <c r="D66" s="268" t="e">
        <f>'2.1 LOEs, Artefacts &amp; Assurance'!#REF!</f>
        <v>#REF!</v>
      </c>
      <c r="E66" s="348"/>
      <c r="F66" s="346"/>
      <c r="G66" s="348"/>
      <c r="H66" s="181"/>
      <c r="I66" s="348"/>
      <c r="J66" s="348"/>
      <c r="K66" s="348"/>
      <c r="L66" s="174"/>
      <c r="M66" s="612" t="e">
        <f>'2.1 LOEs, Artefacts &amp; Assurance'!#REF!</f>
        <v>#REF!</v>
      </c>
      <c r="N66" s="523" t="e">
        <f>'2.1 LOEs, Artefacts &amp; Assurance'!#REF!</f>
        <v>#REF!</v>
      </c>
      <c r="O66" s="178"/>
      <c r="P66" s="177"/>
      <c r="Q66" s="175"/>
      <c r="R66" s="610" t="e">
        <f t="shared" si="3"/>
        <v>#REF!</v>
      </c>
      <c r="S66" s="610" t="e">
        <f t="shared" si="4"/>
        <v>#REF!</v>
      </c>
      <c r="T66" s="610" t="e">
        <f t="shared" si="5"/>
        <v>#REF!</v>
      </c>
      <c r="V66" s="361" t="e">
        <f t="shared" si="1"/>
        <v>#REF!</v>
      </c>
    </row>
    <row r="67" spans="1:22" ht="15" customHeight="1" thickBot="1" x14ac:dyDescent="0.4">
      <c r="A67" s="47" t="e">
        <f t="shared" si="2"/>
        <v>#REF!</v>
      </c>
      <c r="B67" s="178"/>
      <c r="C67" s="267" t="e">
        <f>'2.1 LOEs, Artefacts &amp; Assurance'!#REF!</f>
        <v>#REF!</v>
      </c>
      <c r="D67" s="268" t="e">
        <f>'2.1 LOEs, Artefacts &amp; Assurance'!#REF!</f>
        <v>#REF!</v>
      </c>
      <c r="E67" s="348"/>
      <c r="F67" s="346"/>
      <c r="G67" s="348"/>
      <c r="H67" s="181"/>
      <c r="I67" s="348"/>
      <c r="J67" s="348"/>
      <c r="K67" s="348"/>
      <c r="L67" s="174"/>
      <c r="M67" s="612" t="e">
        <f>'2.1 LOEs, Artefacts &amp; Assurance'!#REF!</f>
        <v>#REF!</v>
      </c>
      <c r="N67" s="523" t="e">
        <f>'2.1 LOEs, Artefacts &amp; Assurance'!#REF!</f>
        <v>#REF!</v>
      </c>
      <c r="O67" s="178"/>
      <c r="P67" s="177"/>
      <c r="Q67" s="175"/>
      <c r="R67" s="610" t="e">
        <f t="shared" si="3"/>
        <v>#REF!</v>
      </c>
      <c r="S67" s="610" t="e">
        <f t="shared" si="4"/>
        <v>#REF!</v>
      </c>
      <c r="T67" s="610" t="e">
        <f t="shared" si="5"/>
        <v>#REF!</v>
      </c>
      <c r="V67" s="361" t="e">
        <f t="shared" si="1"/>
        <v>#REF!</v>
      </c>
    </row>
    <row r="68" spans="1:22" ht="15" customHeight="1" thickBot="1" x14ac:dyDescent="0.4">
      <c r="A68" s="47" t="e">
        <f t="shared" si="2"/>
        <v>#REF!</v>
      </c>
      <c r="B68" s="178"/>
      <c r="C68" s="267" t="e">
        <f>'2.1 LOEs, Artefacts &amp; Assurance'!#REF!</f>
        <v>#REF!</v>
      </c>
      <c r="D68" s="268" t="e">
        <f>'2.1 LOEs, Artefacts &amp; Assurance'!#REF!</f>
        <v>#REF!</v>
      </c>
      <c r="E68" s="348"/>
      <c r="F68" s="346"/>
      <c r="G68" s="348"/>
      <c r="H68" s="181"/>
      <c r="I68" s="348"/>
      <c r="J68" s="348"/>
      <c r="K68" s="348"/>
      <c r="L68" s="174"/>
      <c r="M68" s="612" t="e">
        <f>'2.1 LOEs, Artefacts &amp; Assurance'!#REF!</f>
        <v>#REF!</v>
      </c>
      <c r="N68" s="523" t="e">
        <f>'2.1 LOEs, Artefacts &amp; Assurance'!#REF!</f>
        <v>#REF!</v>
      </c>
      <c r="O68" s="178"/>
      <c r="P68" s="177"/>
      <c r="Q68" s="175"/>
      <c r="R68" s="610" t="e">
        <f t="shared" si="3"/>
        <v>#REF!</v>
      </c>
      <c r="S68" s="610" t="e">
        <f t="shared" si="4"/>
        <v>#REF!</v>
      </c>
      <c r="T68" s="610" t="e">
        <f t="shared" si="5"/>
        <v>#REF!</v>
      </c>
      <c r="V68" s="361" t="e">
        <f t="shared" si="1"/>
        <v>#REF!</v>
      </c>
    </row>
    <row r="69" spans="1:22" ht="15" customHeight="1" thickBot="1" x14ac:dyDescent="0.4">
      <c r="A69" s="47" t="e">
        <f t="shared" si="2"/>
        <v>#REF!</v>
      </c>
      <c r="B69" s="178"/>
      <c r="C69" s="267" t="e">
        <f>'2.1 LOEs, Artefacts &amp; Assurance'!#REF!</f>
        <v>#REF!</v>
      </c>
      <c r="D69" s="268" t="e">
        <f>'2.1 LOEs, Artefacts &amp; Assurance'!#REF!</f>
        <v>#REF!</v>
      </c>
      <c r="E69" s="348"/>
      <c r="F69" s="346"/>
      <c r="G69" s="348"/>
      <c r="H69" s="181"/>
      <c r="I69" s="348"/>
      <c r="J69" s="348"/>
      <c r="K69" s="348"/>
      <c r="L69" s="174"/>
      <c r="M69" s="612" t="e">
        <f>'2.1 LOEs, Artefacts &amp; Assurance'!#REF!</f>
        <v>#REF!</v>
      </c>
      <c r="N69" s="523" t="e">
        <f>'2.1 LOEs, Artefacts &amp; Assurance'!#REF!</f>
        <v>#REF!</v>
      </c>
      <c r="O69" s="178"/>
      <c r="P69" s="177"/>
      <c r="Q69" s="175"/>
      <c r="R69" s="610" t="e">
        <f t="shared" si="3"/>
        <v>#REF!</v>
      </c>
      <c r="S69" s="610" t="e">
        <f t="shared" si="4"/>
        <v>#REF!</v>
      </c>
      <c r="T69" s="610" t="e">
        <f t="shared" si="5"/>
        <v>#REF!</v>
      </c>
      <c r="V69" s="361" t="e">
        <f t="shared" si="1"/>
        <v>#REF!</v>
      </c>
    </row>
    <row r="70" spans="1:22" ht="15" customHeight="1" thickBot="1" x14ac:dyDescent="0.4">
      <c r="A70" s="47" t="e">
        <f t="shared" si="2"/>
        <v>#REF!</v>
      </c>
      <c r="B70" s="178"/>
      <c r="C70" s="267" t="e">
        <f>'2.1 LOEs, Artefacts &amp; Assurance'!#REF!</f>
        <v>#REF!</v>
      </c>
      <c r="D70" s="268" t="e">
        <f>'2.1 LOEs, Artefacts &amp; Assurance'!#REF!</f>
        <v>#REF!</v>
      </c>
      <c r="E70" s="348"/>
      <c r="F70" s="346"/>
      <c r="G70" s="348"/>
      <c r="H70" s="181"/>
      <c r="I70" s="348"/>
      <c r="J70" s="348"/>
      <c r="K70" s="348"/>
      <c r="L70" s="174"/>
      <c r="M70" s="612" t="e">
        <f>'2.1 LOEs, Artefacts &amp; Assurance'!#REF!</f>
        <v>#REF!</v>
      </c>
      <c r="N70" s="523" t="e">
        <f>'2.1 LOEs, Artefacts &amp; Assurance'!#REF!</f>
        <v>#REF!</v>
      </c>
      <c r="O70" s="178"/>
      <c r="P70" s="177"/>
      <c r="Q70" s="175"/>
      <c r="R70" s="610" t="e">
        <f t="shared" si="3"/>
        <v>#REF!</v>
      </c>
      <c r="S70" s="610" t="e">
        <f t="shared" si="4"/>
        <v>#REF!</v>
      </c>
      <c r="T70" s="610" t="e">
        <f t="shared" si="5"/>
        <v>#REF!</v>
      </c>
      <c r="V70" s="361" t="e">
        <f t="shared" si="1"/>
        <v>#REF!</v>
      </c>
    </row>
    <row r="71" spans="1:22" ht="15" customHeight="1" thickBot="1" x14ac:dyDescent="0.4">
      <c r="A71" s="47" t="e">
        <f t="shared" si="2"/>
        <v>#REF!</v>
      </c>
      <c r="B71" s="178"/>
      <c r="C71" s="267" t="e">
        <f>'2.1 LOEs, Artefacts &amp; Assurance'!#REF!</f>
        <v>#REF!</v>
      </c>
      <c r="D71" s="268" t="e">
        <f>'2.1 LOEs, Artefacts &amp; Assurance'!#REF!</f>
        <v>#REF!</v>
      </c>
      <c r="E71" s="348"/>
      <c r="F71" s="346"/>
      <c r="G71" s="348"/>
      <c r="H71" s="181"/>
      <c r="I71" s="348"/>
      <c r="J71" s="348"/>
      <c r="K71" s="348"/>
      <c r="L71" s="174"/>
      <c r="M71" s="612" t="e">
        <f>'2.1 LOEs, Artefacts &amp; Assurance'!#REF!</f>
        <v>#REF!</v>
      </c>
      <c r="N71" s="523" t="e">
        <f>'2.1 LOEs, Artefacts &amp; Assurance'!#REF!</f>
        <v>#REF!</v>
      </c>
      <c r="O71" s="178"/>
      <c r="P71" s="177"/>
      <c r="Q71" s="175"/>
      <c r="R71" s="610" t="e">
        <f t="shared" si="3"/>
        <v>#REF!</v>
      </c>
      <c r="S71" s="610" t="e">
        <f t="shared" si="4"/>
        <v>#REF!</v>
      </c>
      <c r="T71" s="610" t="e">
        <f t="shared" si="5"/>
        <v>#REF!</v>
      </c>
      <c r="V71" s="361" t="e">
        <f t="shared" si="1"/>
        <v>#REF!</v>
      </c>
    </row>
    <row r="72" spans="1:22" ht="15" customHeight="1" thickBot="1" x14ac:dyDescent="0.4">
      <c r="A72" s="47" t="e">
        <f t="shared" si="2"/>
        <v>#REF!</v>
      </c>
      <c r="B72" s="178"/>
      <c r="C72" s="267" t="e">
        <f>'2.1 LOEs, Artefacts &amp; Assurance'!#REF!</f>
        <v>#REF!</v>
      </c>
      <c r="D72" s="268" t="e">
        <f>'2.1 LOEs, Artefacts &amp; Assurance'!#REF!</f>
        <v>#REF!</v>
      </c>
      <c r="E72" s="348"/>
      <c r="F72" s="346"/>
      <c r="G72" s="348"/>
      <c r="H72" s="181"/>
      <c r="I72" s="348"/>
      <c r="J72" s="348"/>
      <c r="K72" s="348"/>
      <c r="L72" s="174"/>
      <c r="M72" s="612" t="e">
        <f>'2.1 LOEs, Artefacts &amp; Assurance'!#REF!</f>
        <v>#REF!</v>
      </c>
      <c r="N72" s="523" t="e">
        <f>'2.1 LOEs, Artefacts &amp; Assurance'!#REF!</f>
        <v>#REF!</v>
      </c>
      <c r="O72" s="178"/>
      <c r="P72" s="177"/>
      <c r="Q72" s="175"/>
      <c r="R72" s="610" t="e">
        <f t="shared" si="3"/>
        <v>#REF!</v>
      </c>
      <c r="S72" s="610" t="e">
        <f t="shared" si="4"/>
        <v>#REF!</v>
      </c>
      <c r="T72" s="610" t="e">
        <f t="shared" si="5"/>
        <v>#REF!</v>
      </c>
      <c r="V72" s="361" t="e">
        <f t="shared" si="1"/>
        <v>#REF!</v>
      </c>
    </row>
    <row r="73" spans="1:22" ht="15" customHeight="1" thickBot="1" x14ac:dyDescent="0.4">
      <c r="A73" s="47" t="e">
        <f t="shared" si="2"/>
        <v>#REF!</v>
      </c>
      <c r="B73" s="178"/>
      <c r="C73" s="267" t="e">
        <f>'2.1 LOEs, Artefacts &amp; Assurance'!#REF!</f>
        <v>#REF!</v>
      </c>
      <c r="D73" s="268" t="e">
        <f>'2.1 LOEs, Artefacts &amp; Assurance'!#REF!</f>
        <v>#REF!</v>
      </c>
      <c r="E73" s="348"/>
      <c r="F73" s="346"/>
      <c r="G73" s="348"/>
      <c r="H73" s="181"/>
      <c r="I73" s="348"/>
      <c r="J73" s="348"/>
      <c r="K73" s="348"/>
      <c r="L73" s="174"/>
      <c r="M73" s="612" t="e">
        <f>'2.1 LOEs, Artefacts &amp; Assurance'!#REF!</f>
        <v>#REF!</v>
      </c>
      <c r="N73" s="523" t="e">
        <f>'2.1 LOEs, Artefacts &amp; Assurance'!#REF!</f>
        <v>#REF!</v>
      </c>
      <c r="O73" s="178"/>
      <c r="P73" s="177"/>
      <c r="Q73" s="175"/>
      <c r="R73" s="610" t="e">
        <f t="shared" si="3"/>
        <v>#REF!</v>
      </c>
      <c r="S73" s="610" t="e">
        <f t="shared" si="4"/>
        <v>#REF!</v>
      </c>
      <c r="T73" s="610" t="e">
        <f t="shared" si="5"/>
        <v>#REF!</v>
      </c>
      <c r="V73" s="361" t="e">
        <f t="shared" si="1"/>
        <v>#REF!</v>
      </c>
    </row>
    <row r="74" spans="1:22" ht="15" customHeight="1" thickBot="1" x14ac:dyDescent="0.4">
      <c r="A74" s="47" t="e">
        <f t="shared" si="2"/>
        <v>#REF!</v>
      </c>
      <c r="B74" s="178"/>
      <c r="C74" s="267" t="e">
        <f>'2.1 LOEs, Artefacts &amp; Assurance'!#REF!</f>
        <v>#REF!</v>
      </c>
      <c r="D74" s="268" t="e">
        <f>'2.1 LOEs, Artefacts &amp; Assurance'!#REF!</f>
        <v>#REF!</v>
      </c>
      <c r="E74" s="348"/>
      <c r="F74" s="346"/>
      <c r="G74" s="348"/>
      <c r="H74" s="181"/>
      <c r="I74" s="348"/>
      <c r="J74" s="348"/>
      <c r="K74" s="348"/>
      <c r="L74" s="174"/>
      <c r="M74" s="612" t="e">
        <f>'2.1 LOEs, Artefacts &amp; Assurance'!#REF!</f>
        <v>#REF!</v>
      </c>
      <c r="N74" s="523" t="e">
        <f>'2.1 LOEs, Artefacts &amp; Assurance'!#REF!</f>
        <v>#REF!</v>
      </c>
      <c r="O74" s="178"/>
      <c r="P74" s="177"/>
      <c r="Q74" s="175"/>
      <c r="R74" s="610" t="e">
        <f t="shared" si="3"/>
        <v>#REF!</v>
      </c>
      <c r="S74" s="610" t="e">
        <f t="shared" si="4"/>
        <v>#REF!</v>
      </c>
      <c r="T74" s="610" t="e">
        <f t="shared" si="5"/>
        <v>#REF!</v>
      </c>
      <c r="V74" s="361" t="e">
        <f t="shared" si="1"/>
        <v>#REF!</v>
      </c>
    </row>
    <row r="75" spans="1:22" ht="15" customHeight="1" thickBot="1" x14ac:dyDescent="0.4">
      <c r="A75" s="47" t="e">
        <f t="shared" si="2"/>
        <v>#REF!</v>
      </c>
      <c r="B75" s="178"/>
      <c r="C75" s="267" t="e">
        <f>'2.1 LOEs, Artefacts &amp; Assurance'!#REF!</f>
        <v>#REF!</v>
      </c>
      <c r="D75" s="268" t="e">
        <f>'2.1 LOEs, Artefacts &amp; Assurance'!#REF!</f>
        <v>#REF!</v>
      </c>
      <c r="E75" s="348"/>
      <c r="F75" s="346"/>
      <c r="G75" s="348"/>
      <c r="H75" s="181"/>
      <c r="I75" s="348"/>
      <c r="J75" s="348"/>
      <c r="K75" s="348"/>
      <c r="L75" s="174"/>
      <c r="M75" s="612" t="e">
        <f>'2.1 LOEs, Artefacts &amp; Assurance'!#REF!</f>
        <v>#REF!</v>
      </c>
      <c r="N75" s="523" t="e">
        <f>'2.1 LOEs, Artefacts &amp; Assurance'!#REF!</f>
        <v>#REF!</v>
      </c>
      <c r="O75" s="178"/>
      <c r="P75" s="177"/>
      <c r="Q75" s="175"/>
      <c r="R75" s="610" t="e">
        <f t="shared" si="3"/>
        <v>#REF!</v>
      </c>
      <c r="S75" s="610" t="e">
        <f t="shared" si="4"/>
        <v>#REF!</v>
      </c>
      <c r="T75" s="610" t="e">
        <f t="shared" si="5"/>
        <v>#REF!</v>
      </c>
      <c r="V75" s="361" t="e">
        <f t="shared" si="1"/>
        <v>#REF!</v>
      </c>
    </row>
    <row r="76" spans="1:22" ht="15" customHeight="1" thickBot="1" x14ac:dyDescent="0.4">
      <c r="A76" s="47" t="e">
        <f t="shared" si="2"/>
        <v>#REF!</v>
      </c>
      <c r="B76" s="178"/>
      <c r="C76" s="267" t="e">
        <f>'2.1 LOEs, Artefacts &amp; Assurance'!#REF!</f>
        <v>#REF!</v>
      </c>
      <c r="D76" s="268" t="e">
        <f>'2.1 LOEs, Artefacts &amp; Assurance'!#REF!</f>
        <v>#REF!</v>
      </c>
      <c r="E76" s="348"/>
      <c r="F76" s="346"/>
      <c r="G76" s="348"/>
      <c r="H76" s="181"/>
      <c r="I76" s="348"/>
      <c r="J76" s="348"/>
      <c r="K76" s="348"/>
      <c r="L76" s="174"/>
      <c r="M76" s="612" t="e">
        <f>'2.1 LOEs, Artefacts &amp; Assurance'!#REF!</f>
        <v>#REF!</v>
      </c>
      <c r="N76" s="523" t="e">
        <f>'2.1 LOEs, Artefacts &amp; Assurance'!#REF!</f>
        <v>#REF!</v>
      </c>
      <c r="O76" s="178"/>
      <c r="P76" s="177"/>
      <c r="Q76" s="175"/>
      <c r="R76" s="610" t="e">
        <f t="shared" si="3"/>
        <v>#REF!</v>
      </c>
      <c r="S76" s="610" t="e">
        <f t="shared" si="4"/>
        <v>#REF!</v>
      </c>
      <c r="T76" s="610" t="e">
        <f t="shared" si="5"/>
        <v>#REF!</v>
      </c>
      <c r="V76" s="361" t="e">
        <f t="shared" ref="V76:V110" si="7">D76</f>
        <v>#REF!</v>
      </c>
    </row>
    <row r="77" spans="1:22" ht="15" customHeight="1" thickBot="1" x14ac:dyDescent="0.4">
      <c r="A77" s="47" t="e">
        <f t="shared" ref="A77:A110" si="8">SUM(R77:S77)</f>
        <v>#REF!</v>
      </c>
      <c r="B77" s="178"/>
      <c r="C77" s="267" t="e">
        <f>'2.1 LOEs, Artefacts &amp; Assurance'!#REF!</f>
        <v>#REF!</v>
      </c>
      <c r="D77" s="268" t="e">
        <f>'2.1 LOEs, Artefacts &amp; Assurance'!#REF!</f>
        <v>#REF!</v>
      </c>
      <c r="E77" s="348"/>
      <c r="F77" s="346"/>
      <c r="G77" s="348"/>
      <c r="H77" s="181"/>
      <c r="I77" s="348"/>
      <c r="J77" s="348"/>
      <c r="K77" s="348"/>
      <c r="L77" s="174"/>
      <c r="M77" s="612" t="e">
        <f>'2.1 LOEs, Artefacts &amp; Assurance'!#REF!</f>
        <v>#REF!</v>
      </c>
      <c r="N77" s="523" t="e">
        <f>'2.1 LOEs, Artefacts &amp; Assurance'!#REF!</f>
        <v>#REF!</v>
      </c>
      <c r="O77" s="178"/>
      <c r="P77" s="177"/>
      <c r="Q77" s="175"/>
      <c r="R77" s="610" t="e">
        <f t="shared" ref="R77:R110" si="9">IF($D77="",,IF(ISBLANK(E77),1,0))</f>
        <v>#REF!</v>
      </c>
      <c r="S77" s="610" t="e">
        <f t="shared" ref="S77:S110" si="10">IF($D77="",,IF(ISBLANK(F77),1,0))</f>
        <v>#REF!</v>
      </c>
      <c r="T77" s="610" t="e">
        <f t="shared" ref="T77:T110" si="11">IF($D77="",,IF(ISBLANK(G77),1,0))</f>
        <v>#REF!</v>
      </c>
      <c r="V77" s="361" t="e">
        <f t="shared" si="7"/>
        <v>#REF!</v>
      </c>
    </row>
    <row r="78" spans="1:22" ht="15" customHeight="1" thickBot="1" x14ac:dyDescent="0.4">
      <c r="A78" s="47" t="e">
        <f t="shared" si="8"/>
        <v>#REF!</v>
      </c>
      <c r="B78" s="178"/>
      <c r="C78" s="267" t="e">
        <f>'2.1 LOEs, Artefacts &amp; Assurance'!#REF!</f>
        <v>#REF!</v>
      </c>
      <c r="D78" s="268" t="e">
        <f>'2.1 LOEs, Artefacts &amp; Assurance'!#REF!</f>
        <v>#REF!</v>
      </c>
      <c r="E78" s="348"/>
      <c r="F78" s="346"/>
      <c r="G78" s="348"/>
      <c r="H78" s="181"/>
      <c r="I78" s="348"/>
      <c r="J78" s="348"/>
      <c r="K78" s="348"/>
      <c r="L78" s="174"/>
      <c r="M78" s="612" t="e">
        <f>'2.1 LOEs, Artefacts &amp; Assurance'!#REF!</f>
        <v>#REF!</v>
      </c>
      <c r="N78" s="523" t="e">
        <f>'2.1 LOEs, Artefacts &amp; Assurance'!#REF!</f>
        <v>#REF!</v>
      </c>
      <c r="O78" s="178"/>
      <c r="P78" s="177"/>
      <c r="Q78" s="175"/>
      <c r="R78" s="610" t="e">
        <f t="shared" si="9"/>
        <v>#REF!</v>
      </c>
      <c r="S78" s="610" t="e">
        <f t="shared" si="10"/>
        <v>#REF!</v>
      </c>
      <c r="T78" s="610" t="e">
        <f t="shared" si="11"/>
        <v>#REF!</v>
      </c>
      <c r="V78" s="361" t="e">
        <f t="shared" si="7"/>
        <v>#REF!</v>
      </c>
    </row>
    <row r="79" spans="1:22" ht="15" customHeight="1" thickBot="1" x14ac:dyDescent="0.4">
      <c r="A79" s="47" t="e">
        <f t="shared" si="8"/>
        <v>#REF!</v>
      </c>
      <c r="B79" s="178"/>
      <c r="C79" s="267" t="e">
        <f>'2.1 LOEs, Artefacts &amp; Assurance'!#REF!</f>
        <v>#REF!</v>
      </c>
      <c r="D79" s="268" t="e">
        <f>'2.1 LOEs, Artefacts &amp; Assurance'!#REF!</f>
        <v>#REF!</v>
      </c>
      <c r="E79" s="348"/>
      <c r="F79" s="346"/>
      <c r="G79" s="348"/>
      <c r="H79" s="181"/>
      <c r="I79" s="348"/>
      <c r="J79" s="348"/>
      <c r="K79" s="348"/>
      <c r="L79" s="174"/>
      <c r="M79" s="612" t="e">
        <f>'2.1 LOEs, Artefacts &amp; Assurance'!#REF!</f>
        <v>#REF!</v>
      </c>
      <c r="N79" s="523" t="e">
        <f>'2.1 LOEs, Artefacts &amp; Assurance'!#REF!</f>
        <v>#REF!</v>
      </c>
      <c r="O79" s="178"/>
      <c r="P79" s="177"/>
      <c r="Q79" s="175"/>
      <c r="R79" s="610" t="e">
        <f t="shared" si="9"/>
        <v>#REF!</v>
      </c>
      <c r="S79" s="610" t="e">
        <f t="shared" si="10"/>
        <v>#REF!</v>
      </c>
      <c r="T79" s="610" t="e">
        <f t="shared" si="11"/>
        <v>#REF!</v>
      </c>
      <c r="V79" s="361" t="e">
        <f t="shared" si="7"/>
        <v>#REF!</v>
      </c>
    </row>
    <row r="80" spans="1:22" ht="15" customHeight="1" thickBot="1" x14ac:dyDescent="0.4">
      <c r="A80" s="47" t="e">
        <f t="shared" si="8"/>
        <v>#REF!</v>
      </c>
      <c r="B80" s="178"/>
      <c r="C80" s="267" t="e">
        <f>'2.1 LOEs, Artefacts &amp; Assurance'!#REF!</f>
        <v>#REF!</v>
      </c>
      <c r="D80" s="268" t="e">
        <f>'2.1 LOEs, Artefacts &amp; Assurance'!#REF!</f>
        <v>#REF!</v>
      </c>
      <c r="E80" s="348"/>
      <c r="F80" s="346"/>
      <c r="G80" s="348"/>
      <c r="H80" s="181"/>
      <c r="I80" s="348"/>
      <c r="J80" s="348"/>
      <c r="K80" s="348"/>
      <c r="L80" s="174"/>
      <c r="M80" s="612" t="e">
        <f>'2.1 LOEs, Artefacts &amp; Assurance'!#REF!</f>
        <v>#REF!</v>
      </c>
      <c r="N80" s="523" t="e">
        <f>'2.1 LOEs, Artefacts &amp; Assurance'!#REF!</f>
        <v>#REF!</v>
      </c>
      <c r="O80" s="178"/>
      <c r="P80" s="177"/>
      <c r="Q80" s="175"/>
      <c r="R80" s="610" t="e">
        <f t="shared" si="9"/>
        <v>#REF!</v>
      </c>
      <c r="S80" s="610" t="e">
        <f t="shared" si="10"/>
        <v>#REF!</v>
      </c>
      <c r="T80" s="610" t="e">
        <f t="shared" si="11"/>
        <v>#REF!</v>
      </c>
      <c r="V80" s="361" t="e">
        <f t="shared" si="7"/>
        <v>#REF!</v>
      </c>
    </row>
    <row r="81" spans="1:22" ht="15" customHeight="1" thickBot="1" x14ac:dyDescent="0.4">
      <c r="A81" s="47" t="e">
        <f t="shared" si="8"/>
        <v>#REF!</v>
      </c>
      <c r="B81" s="178"/>
      <c r="C81" s="267" t="e">
        <f>'2.1 LOEs, Artefacts &amp; Assurance'!#REF!</f>
        <v>#REF!</v>
      </c>
      <c r="D81" s="268" t="e">
        <f>'2.1 LOEs, Artefacts &amp; Assurance'!#REF!</f>
        <v>#REF!</v>
      </c>
      <c r="E81" s="348"/>
      <c r="F81" s="346"/>
      <c r="G81" s="348"/>
      <c r="H81" s="181"/>
      <c r="I81" s="348"/>
      <c r="J81" s="348"/>
      <c r="K81" s="348"/>
      <c r="L81" s="174"/>
      <c r="M81" s="612" t="e">
        <f>'2.1 LOEs, Artefacts &amp; Assurance'!#REF!</f>
        <v>#REF!</v>
      </c>
      <c r="N81" s="523" t="e">
        <f>'2.1 LOEs, Artefacts &amp; Assurance'!#REF!</f>
        <v>#REF!</v>
      </c>
      <c r="O81" s="178"/>
      <c r="P81" s="177"/>
      <c r="Q81" s="175"/>
      <c r="R81" s="610" t="e">
        <f t="shared" si="9"/>
        <v>#REF!</v>
      </c>
      <c r="S81" s="610" t="e">
        <f t="shared" si="10"/>
        <v>#REF!</v>
      </c>
      <c r="T81" s="610" t="e">
        <f t="shared" si="11"/>
        <v>#REF!</v>
      </c>
      <c r="V81" s="361" t="e">
        <f t="shared" si="7"/>
        <v>#REF!</v>
      </c>
    </row>
    <row r="82" spans="1:22" ht="15" customHeight="1" thickBot="1" x14ac:dyDescent="0.4">
      <c r="A82" s="47" t="e">
        <f t="shared" si="8"/>
        <v>#REF!</v>
      </c>
      <c r="B82" s="178"/>
      <c r="C82" s="267" t="e">
        <f>'2.1 LOEs, Artefacts &amp; Assurance'!#REF!</f>
        <v>#REF!</v>
      </c>
      <c r="D82" s="268" t="e">
        <f>'2.1 LOEs, Artefacts &amp; Assurance'!#REF!</f>
        <v>#REF!</v>
      </c>
      <c r="E82" s="348"/>
      <c r="F82" s="346"/>
      <c r="G82" s="348"/>
      <c r="H82" s="181"/>
      <c r="I82" s="348"/>
      <c r="J82" s="348"/>
      <c r="K82" s="348"/>
      <c r="L82" s="174"/>
      <c r="M82" s="612" t="e">
        <f>'2.1 LOEs, Artefacts &amp; Assurance'!#REF!</f>
        <v>#REF!</v>
      </c>
      <c r="N82" s="523" t="e">
        <f>'2.1 LOEs, Artefacts &amp; Assurance'!#REF!</f>
        <v>#REF!</v>
      </c>
      <c r="O82" s="178"/>
      <c r="P82" s="177"/>
      <c r="Q82" s="175"/>
      <c r="R82" s="610" t="e">
        <f t="shared" si="9"/>
        <v>#REF!</v>
      </c>
      <c r="S82" s="610" t="e">
        <f t="shared" si="10"/>
        <v>#REF!</v>
      </c>
      <c r="T82" s="610" t="e">
        <f t="shared" si="11"/>
        <v>#REF!</v>
      </c>
      <c r="V82" s="361" t="e">
        <f t="shared" si="7"/>
        <v>#REF!</v>
      </c>
    </row>
    <row r="83" spans="1:22" ht="15" customHeight="1" thickBot="1" x14ac:dyDescent="0.4">
      <c r="A83" s="47" t="e">
        <f t="shared" si="8"/>
        <v>#REF!</v>
      </c>
      <c r="B83" s="178"/>
      <c r="C83" s="267" t="e">
        <f>'2.1 LOEs, Artefacts &amp; Assurance'!#REF!</f>
        <v>#REF!</v>
      </c>
      <c r="D83" s="268" t="e">
        <f>'2.1 LOEs, Artefacts &amp; Assurance'!#REF!</f>
        <v>#REF!</v>
      </c>
      <c r="E83" s="348"/>
      <c r="F83" s="346"/>
      <c r="G83" s="348"/>
      <c r="H83" s="181"/>
      <c r="I83" s="348"/>
      <c r="J83" s="348"/>
      <c r="K83" s="348"/>
      <c r="L83" s="174"/>
      <c r="M83" s="612" t="e">
        <f>'2.1 LOEs, Artefacts &amp; Assurance'!#REF!</f>
        <v>#REF!</v>
      </c>
      <c r="N83" s="523" t="e">
        <f>'2.1 LOEs, Artefacts &amp; Assurance'!#REF!</f>
        <v>#REF!</v>
      </c>
      <c r="O83" s="178"/>
      <c r="P83" s="177"/>
      <c r="Q83" s="175"/>
      <c r="R83" s="610" t="e">
        <f t="shared" si="9"/>
        <v>#REF!</v>
      </c>
      <c r="S83" s="610" t="e">
        <f t="shared" si="10"/>
        <v>#REF!</v>
      </c>
      <c r="T83" s="610" t="e">
        <f t="shared" si="11"/>
        <v>#REF!</v>
      </c>
      <c r="V83" s="361" t="e">
        <f t="shared" si="7"/>
        <v>#REF!</v>
      </c>
    </row>
    <row r="84" spans="1:22" ht="15" customHeight="1" thickBot="1" x14ac:dyDescent="0.4">
      <c r="A84" s="47" t="e">
        <f t="shared" si="8"/>
        <v>#REF!</v>
      </c>
      <c r="B84" s="178"/>
      <c r="C84" s="267" t="e">
        <f>'2.1 LOEs, Artefacts &amp; Assurance'!#REF!</f>
        <v>#REF!</v>
      </c>
      <c r="D84" s="268" t="e">
        <f>'2.1 LOEs, Artefacts &amp; Assurance'!#REF!</f>
        <v>#REF!</v>
      </c>
      <c r="E84" s="348"/>
      <c r="F84" s="346"/>
      <c r="G84" s="348"/>
      <c r="H84" s="181"/>
      <c r="I84" s="348"/>
      <c r="J84" s="348"/>
      <c r="K84" s="348"/>
      <c r="L84" s="174"/>
      <c r="M84" s="612" t="e">
        <f>'2.1 LOEs, Artefacts &amp; Assurance'!#REF!</f>
        <v>#REF!</v>
      </c>
      <c r="N84" s="523" t="e">
        <f>'2.1 LOEs, Artefacts &amp; Assurance'!#REF!</f>
        <v>#REF!</v>
      </c>
      <c r="O84" s="178"/>
      <c r="P84" s="177"/>
      <c r="Q84" s="175"/>
      <c r="R84" s="610" t="e">
        <f t="shared" si="9"/>
        <v>#REF!</v>
      </c>
      <c r="S84" s="610" t="e">
        <f t="shared" si="10"/>
        <v>#REF!</v>
      </c>
      <c r="T84" s="610" t="e">
        <f t="shared" si="11"/>
        <v>#REF!</v>
      </c>
      <c r="V84" s="361" t="e">
        <f t="shared" si="7"/>
        <v>#REF!</v>
      </c>
    </row>
    <row r="85" spans="1:22" ht="15" customHeight="1" thickBot="1" x14ac:dyDescent="0.4">
      <c r="A85" s="47" t="e">
        <f t="shared" si="8"/>
        <v>#REF!</v>
      </c>
      <c r="B85" s="178"/>
      <c r="C85" s="267" t="e">
        <f>'2.1 LOEs, Artefacts &amp; Assurance'!#REF!</f>
        <v>#REF!</v>
      </c>
      <c r="D85" s="268" t="e">
        <f>'2.1 LOEs, Artefacts &amp; Assurance'!#REF!</f>
        <v>#REF!</v>
      </c>
      <c r="E85" s="348"/>
      <c r="F85" s="346"/>
      <c r="G85" s="348"/>
      <c r="H85" s="181"/>
      <c r="I85" s="348"/>
      <c r="J85" s="348"/>
      <c r="K85" s="348"/>
      <c r="L85" s="174"/>
      <c r="M85" s="612" t="e">
        <f>'2.1 LOEs, Artefacts &amp; Assurance'!#REF!</f>
        <v>#REF!</v>
      </c>
      <c r="N85" s="523" t="e">
        <f>'2.1 LOEs, Artefacts &amp; Assurance'!#REF!</f>
        <v>#REF!</v>
      </c>
      <c r="O85" s="178"/>
      <c r="P85" s="177"/>
      <c r="Q85" s="175"/>
      <c r="R85" s="610" t="e">
        <f t="shared" si="9"/>
        <v>#REF!</v>
      </c>
      <c r="S85" s="610" t="e">
        <f t="shared" si="10"/>
        <v>#REF!</v>
      </c>
      <c r="T85" s="610" t="e">
        <f t="shared" si="11"/>
        <v>#REF!</v>
      </c>
      <c r="V85" s="361" t="e">
        <f t="shared" si="7"/>
        <v>#REF!</v>
      </c>
    </row>
    <row r="86" spans="1:22" ht="15" customHeight="1" thickBot="1" x14ac:dyDescent="0.4">
      <c r="A86" s="47" t="e">
        <f t="shared" si="8"/>
        <v>#REF!</v>
      </c>
      <c r="B86" s="178"/>
      <c r="C86" s="267" t="e">
        <f>'2.1 LOEs, Artefacts &amp; Assurance'!#REF!</f>
        <v>#REF!</v>
      </c>
      <c r="D86" s="268" t="e">
        <f>'2.1 LOEs, Artefacts &amp; Assurance'!#REF!</f>
        <v>#REF!</v>
      </c>
      <c r="E86" s="348"/>
      <c r="F86" s="346"/>
      <c r="G86" s="348"/>
      <c r="H86" s="181"/>
      <c r="I86" s="348"/>
      <c r="J86" s="348"/>
      <c r="K86" s="348"/>
      <c r="L86" s="174"/>
      <c r="M86" s="612" t="e">
        <f>'2.1 LOEs, Artefacts &amp; Assurance'!#REF!</f>
        <v>#REF!</v>
      </c>
      <c r="N86" s="523" t="e">
        <f>'2.1 LOEs, Artefacts &amp; Assurance'!#REF!</f>
        <v>#REF!</v>
      </c>
      <c r="O86" s="178"/>
      <c r="P86" s="177"/>
      <c r="Q86" s="175"/>
      <c r="R86" s="610" t="e">
        <f t="shared" si="9"/>
        <v>#REF!</v>
      </c>
      <c r="S86" s="610" t="e">
        <f t="shared" si="10"/>
        <v>#REF!</v>
      </c>
      <c r="T86" s="610" t="e">
        <f t="shared" si="11"/>
        <v>#REF!</v>
      </c>
      <c r="V86" s="361" t="e">
        <f t="shared" si="7"/>
        <v>#REF!</v>
      </c>
    </row>
    <row r="87" spans="1:22" ht="15" customHeight="1" thickBot="1" x14ac:dyDescent="0.4">
      <c r="A87" s="47" t="e">
        <f t="shared" si="8"/>
        <v>#REF!</v>
      </c>
      <c r="B87" s="178"/>
      <c r="C87" s="267" t="e">
        <f>'2.1 LOEs, Artefacts &amp; Assurance'!#REF!</f>
        <v>#REF!</v>
      </c>
      <c r="D87" s="268" t="e">
        <f>'2.1 LOEs, Artefacts &amp; Assurance'!#REF!</f>
        <v>#REF!</v>
      </c>
      <c r="E87" s="348"/>
      <c r="F87" s="346"/>
      <c r="G87" s="348"/>
      <c r="H87" s="181"/>
      <c r="I87" s="348"/>
      <c r="J87" s="348"/>
      <c r="K87" s="348"/>
      <c r="L87" s="174"/>
      <c r="M87" s="612" t="e">
        <f>'2.1 LOEs, Artefacts &amp; Assurance'!#REF!</f>
        <v>#REF!</v>
      </c>
      <c r="N87" s="523" t="e">
        <f>'2.1 LOEs, Artefacts &amp; Assurance'!#REF!</f>
        <v>#REF!</v>
      </c>
      <c r="O87" s="178"/>
      <c r="P87" s="177"/>
      <c r="Q87" s="175"/>
      <c r="R87" s="610" t="e">
        <f t="shared" si="9"/>
        <v>#REF!</v>
      </c>
      <c r="S87" s="610" t="e">
        <f t="shared" si="10"/>
        <v>#REF!</v>
      </c>
      <c r="T87" s="610" t="e">
        <f t="shared" si="11"/>
        <v>#REF!</v>
      </c>
      <c r="V87" s="361" t="e">
        <f t="shared" si="7"/>
        <v>#REF!</v>
      </c>
    </row>
    <row r="88" spans="1:22" ht="15" customHeight="1" thickBot="1" x14ac:dyDescent="0.4">
      <c r="A88" s="47" t="e">
        <f t="shared" si="8"/>
        <v>#REF!</v>
      </c>
      <c r="B88" s="178"/>
      <c r="C88" s="267" t="e">
        <f>'2.1 LOEs, Artefacts &amp; Assurance'!#REF!</f>
        <v>#REF!</v>
      </c>
      <c r="D88" s="268" t="e">
        <f>'2.1 LOEs, Artefacts &amp; Assurance'!#REF!</f>
        <v>#REF!</v>
      </c>
      <c r="E88" s="348"/>
      <c r="F88" s="346"/>
      <c r="G88" s="348"/>
      <c r="H88" s="181"/>
      <c r="I88" s="348"/>
      <c r="J88" s="348"/>
      <c r="K88" s="348"/>
      <c r="L88" s="174"/>
      <c r="M88" s="612" t="e">
        <f>'2.1 LOEs, Artefacts &amp; Assurance'!#REF!</f>
        <v>#REF!</v>
      </c>
      <c r="N88" s="523" t="e">
        <f>'2.1 LOEs, Artefacts &amp; Assurance'!#REF!</f>
        <v>#REF!</v>
      </c>
      <c r="O88" s="178"/>
      <c r="P88" s="177"/>
      <c r="Q88" s="175"/>
      <c r="R88" s="610" t="e">
        <f t="shared" si="9"/>
        <v>#REF!</v>
      </c>
      <c r="S88" s="610" t="e">
        <f t="shared" si="10"/>
        <v>#REF!</v>
      </c>
      <c r="T88" s="610" t="e">
        <f t="shared" si="11"/>
        <v>#REF!</v>
      </c>
      <c r="V88" s="361" t="e">
        <f t="shared" si="7"/>
        <v>#REF!</v>
      </c>
    </row>
    <row r="89" spans="1:22" ht="15" customHeight="1" thickBot="1" x14ac:dyDescent="0.4">
      <c r="A89" s="47" t="e">
        <f t="shared" si="8"/>
        <v>#REF!</v>
      </c>
      <c r="B89" s="178"/>
      <c r="C89" s="267" t="e">
        <f>'2.1 LOEs, Artefacts &amp; Assurance'!#REF!</f>
        <v>#REF!</v>
      </c>
      <c r="D89" s="268" t="e">
        <f>'2.1 LOEs, Artefacts &amp; Assurance'!#REF!</f>
        <v>#REF!</v>
      </c>
      <c r="E89" s="348"/>
      <c r="F89" s="346"/>
      <c r="G89" s="348"/>
      <c r="H89" s="181"/>
      <c r="I89" s="348"/>
      <c r="J89" s="348"/>
      <c r="K89" s="348"/>
      <c r="L89" s="174"/>
      <c r="M89" s="612" t="e">
        <f>'2.1 LOEs, Artefacts &amp; Assurance'!#REF!</f>
        <v>#REF!</v>
      </c>
      <c r="N89" s="523" t="e">
        <f>'2.1 LOEs, Artefacts &amp; Assurance'!#REF!</f>
        <v>#REF!</v>
      </c>
      <c r="O89" s="178"/>
      <c r="P89" s="177"/>
      <c r="Q89" s="175"/>
      <c r="R89" s="610" t="e">
        <f t="shared" si="9"/>
        <v>#REF!</v>
      </c>
      <c r="S89" s="610" t="e">
        <f t="shared" si="10"/>
        <v>#REF!</v>
      </c>
      <c r="T89" s="610" t="e">
        <f t="shared" si="11"/>
        <v>#REF!</v>
      </c>
      <c r="V89" s="361" t="e">
        <f t="shared" si="7"/>
        <v>#REF!</v>
      </c>
    </row>
    <row r="90" spans="1:22" ht="15" customHeight="1" thickBot="1" x14ac:dyDescent="0.4">
      <c r="A90" s="47" t="e">
        <f t="shared" si="8"/>
        <v>#REF!</v>
      </c>
      <c r="B90" s="178"/>
      <c r="C90" s="267" t="e">
        <f>'2.1 LOEs, Artefacts &amp; Assurance'!#REF!</f>
        <v>#REF!</v>
      </c>
      <c r="D90" s="268" t="e">
        <f>'2.1 LOEs, Artefacts &amp; Assurance'!#REF!</f>
        <v>#REF!</v>
      </c>
      <c r="E90" s="348"/>
      <c r="F90" s="346"/>
      <c r="G90" s="348"/>
      <c r="H90" s="181"/>
      <c r="I90" s="348"/>
      <c r="J90" s="348"/>
      <c r="K90" s="348"/>
      <c r="L90" s="174"/>
      <c r="M90" s="612" t="e">
        <f>'2.1 LOEs, Artefacts &amp; Assurance'!#REF!</f>
        <v>#REF!</v>
      </c>
      <c r="N90" s="523" t="e">
        <f>'2.1 LOEs, Artefacts &amp; Assurance'!#REF!</f>
        <v>#REF!</v>
      </c>
      <c r="O90" s="178"/>
      <c r="P90" s="177"/>
      <c r="Q90" s="175"/>
      <c r="R90" s="610" t="e">
        <f t="shared" si="9"/>
        <v>#REF!</v>
      </c>
      <c r="S90" s="610" t="e">
        <f t="shared" si="10"/>
        <v>#REF!</v>
      </c>
      <c r="T90" s="610" t="e">
        <f t="shared" si="11"/>
        <v>#REF!</v>
      </c>
      <c r="V90" s="361" t="e">
        <f t="shared" si="7"/>
        <v>#REF!</v>
      </c>
    </row>
    <row r="91" spans="1:22" ht="15" customHeight="1" thickBot="1" x14ac:dyDescent="0.4">
      <c r="A91" s="47" t="e">
        <f t="shared" si="8"/>
        <v>#REF!</v>
      </c>
      <c r="B91" s="178"/>
      <c r="C91" s="267" t="e">
        <f>'2.1 LOEs, Artefacts &amp; Assurance'!#REF!</f>
        <v>#REF!</v>
      </c>
      <c r="D91" s="268" t="e">
        <f>'2.1 LOEs, Artefacts &amp; Assurance'!#REF!</f>
        <v>#REF!</v>
      </c>
      <c r="E91" s="348"/>
      <c r="F91" s="346"/>
      <c r="G91" s="348"/>
      <c r="H91" s="181"/>
      <c r="I91" s="348"/>
      <c r="J91" s="348"/>
      <c r="K91" s="348"/>
      <c r="L91" s="174"/>
      <c r="M91" s="612" t="e">
        <f>'2.1 LOEs, Artefacts &amp; Assurance'!#REF!</f>
        <v>#REF!</v>
      </c>
      <c r="N91" s="523" t="e">
        <f>'2.1 LOEs, Artefacts &amp; Assurance'!#REF!</f>
        <v>#REF!</v>
      </c>
      <c r="O91" s="178"/>
      <c r="P91" s="177"/>
      <c r="Q91" s="175"/>
      <c r="R91" s="610" t="e">
        <f t="shared" si="9"/>
        <v>#REF!</v>
      </c>
      <c r="S91" s="610" t="e">
        <f t="shared" si="10"/>
        <v>#REF!</v>
      </c>
      <c r="T91" s="610" t="e">
        <f t="shared" si="11"/>
        <v>#REF!</v>
      </c>
      <c r="V91" s="361" t="e">
        <f t="shared" si="7"/>
        <v>#REF!</v>
      </c>
    </row>
    <row r="92" spans="1:22" ht="15" customHeight="1" thickBot="1" x14ac:dyDescent="0.4">
      <c r="A92" s="47" t="e">
        <f t="shared" si="8"/>
        <v>#REF!</v>
      </c>
      <c r="B92" s="178"/>
      <c r="C92" s="267" t="e">
        <f>'2.1 LOEs, Artefacts &amp; Assurance'!#REF!</f>
        <v>#REF!</v>
      </c>
      <c r="D92" s="268" t="e">
        <f>'2.1 LOEs, Artefacts &amp; Assurance'!#REF!</f>
        <v>#REF!</v>
      </c>
      <c r="E92" s="348"/>
      <c r="F92" s="346"/>
      <c r="G92" s="348"/>
      <c r="H92" s="181"/>
      <c r="I92" s="348"/>
      <c r="J92" s="348"/>
      <c r="K92" s="348"/>
      <c r="L92" s="174"/>
      <c r="M92" s="612" t="e">
        <f>'2.1 LOEs, Artefacts &amp; Assurance'!#REF!</f>
        <v>#REF!</v>
      </c>
      <c r="N92" s="523" t="e">
        <f>'2.1 LOEs, Artefacts &amp; Assurance'!#REF!</f>
        <v>#REF!</v>
      </c>
      <c r="O92" s="178"/>
      <c r="P92" s="177"/>
      <c r="Q92" s="175"/>
      <c r="R92" s="610" t="e">
        <f t="shared" si="9"/>
        <v>#REF!</v>
      </c>
      <c r="S92" s="610" t="e">
        <f t="shared" si="10"/>
        <v>#REF!</v>
      </c>
      <c r="T92" s="610" t="e">
        <f t="shared" si="11"/>
        <v>#REF!</v>
      </c>
      <c r="V92" s="361" t="e">
        <f t="shared" si="7"/>
        <v>#REF!</v>
      </c>
    </row>
    <row r="93" spans="1:22" ht="15" customHeight="1" thickBot="1" x14ac:dyDescent="0.4">
      <c r="A93" s="47" t="e">
        <f t="shared" si="8"/>
        <v>#REF!</v>
      </c>
      <c r="B93" s="178"/>
      <c r="C93" s="267" t="e">
        <f>'2.1 LOEs, Artefacts &amp; Assurance'!#REF!</f>
        <v>#REF!</v>
      </c>
      <c r="D93" s="268" t="e">
        <f>'2.1 LOEs, Artefacts &amp; Assurance'!#REF!</f>
        <v>#REF!</v>
      </c>
      <c r="E93" s="348"/>
      <c r="F93" s="346"/>
      <c r="G93" s="348"/>
      <c r="H93" s="181"/>
      <c r="I93" s="348"/>
      <c r="J93" s="348"/>
      <c r="K93" s="348"/>
      <c r="L93" s="174"/>
      <c r="M93" s="612" t="e">
        <f>'2.1 LOEs, Artefacts &amp; Assurance'!#REF!</f>
        <v>#REF!</v>
      </c>
      <c r="N93" s="523" t="e">
        <f>'2.1 LOEs, Artefacts &amp; Assurance'!#REF!</f>
        <v>#REF!</v>
      </c>
      <c r="O93" s="178"/>
      <c r="P93" s="177"/>
      <c r="Q93" s="175"/>
      <c r="R93" s="610" t="e">
        <f t="shared" si="9"/>
        <v>#REF!</v>
      </c>
      <c r="S93" s="610" t="e">
        <f t="shared" si="10"/>
        <v>#REF!</v>
      </c>
      <c r="T93" s="610" t="e">
        <f t="shared" si="11"/>
        <v>#REF!</v>
      </c>
      <c r="V93" s="361" t="e">
        <f t="shared" si="7"/>
        <v>#REF!</v>
      </c>
    </row>
    <row r="94" spans="1:22" ht="15" customHeight="1" thickBot="1" x14ac:dyDescent="0.4">
      <c r="A94" s="47" t="e">
        <f t="shared" si="8"/>
        <v>#REF!</v>
      </c>
      <c r="B94" s="178"/>
      <c r="C94" s="267" t="e">
        <f>'2.1 LOEs, Artefacts &amp; Assurance'!#REF!</f>
        <v>#REF!</v>
      </c>
      <c r="D94" s="268" t="e">
        <f>'2.1 LOEs, Artefacts &amp; Assurance'!#REF!</f>
        <v>#REF!</v>
      </c>
      <c r="E94" s="348"/>
      <c r="F94" s="346"/>
      <c r="G94" s="348"/>
      <c r="H94" s="181"/>
      <c r="I94" s="348"/>
      <c r="J94" s="348"/>
      <c r="K94" s="348"/>
      <c r="L94" s="174"/>
      <c r="M94" s="612" t="e">
        <f>'2.1 LOEs, Artefacts &amp; Assurance'!#REF!</f>
        <v>#REF!</v>
      </c>
      <c r="N94" s="523" t="e">
        <f>'2.1 LOEs, Artefacts &amp; Assurance'!#REF!</f>
        <v>#REF!</v>
      </c>
      <c r="O94" s="178"/>
      <c r="P94" s="177"/>
      <c r="Q94" s="175"/>
      <c r="R94" s="610" t="e">
        <f t="shared" si="9"/>
        <v>#REF!</v>
      </c>
      <c r="S94" s="610" t="e">
        <f t="shared" si="10"/>
        <v>#REF!</v>
      </c>
      <c r="T94" s="610" t="e">
        <f t="shared" si="11"/>
        <v>#REF!</v>
      </c>
      <c r="V94" s="361" t="e">
        <f t="shared" si="7"/>
        <v>#REF!</v>
      </c>
    </row>
    <row r="95" spans="1:22" ht="15" customHeight="1" thickBot="1" x14ac:dyDescent="0.4">
      <c r="A95" s="47" t="e">
        <f t="shared" si="8"/>
        <v>#REF!</v>
      </c>
      <c r="B95" s="178"/>
      <c r="C95" s="267" t="e">
        <f>'2.1 LOEs, Artefacts &amp; Assurance'!#REF!</f>
        <v>#REF!</v>
      </c>
      <c r="D95" s="268" t="e">
        <f>'2.1 LOEs, Artefacts &amp; Assurance'!#REF!</f>
        <v>#REF!</v>
      </c>
      <c r="E95" s="348"/>
      <c r="F95" s="346"/>
      <c r="G95" s="348"/>
      <c r="H95" s="181"/>
      <c r="I95" s="348"/>
      <c r="J95" s="348"/>
      <c r="K95" s="348"/>
      <c r="L95" s="174"/>
      <c r="M95" s="612" t="e">
        <f>'2.1 LOEs, Artefacts &amp; Assurance'!#REF!</f>
        <v>#REF!</v>
      </c>
      <c r="N95" s="523" t="e">
        <f>'2.1 LOEs, Artefacts &amp; Assurance'!#REF!</f>
        <v>#REF!</v>
      </c>
      <c r="O95" s="178"/>
      <c r="P95" s="177"/>
      <c r="Q95" s="175"/>
      <c r="R95" s="610" t="e">
        <f t="shared" si="9"/>
        <v>#REF!</v>
      </c>
      <c r="S95" s="610" t="e">
        <f t="shared" si="10"/>
        <v>#REF!</v>
      </c>
      <c r="T95" s="610" t="e">
        <f t="shared" si="11"/>
        <v>#REF!</v>
      </c>
      <c r="V95" s="361" t="e">
        <f t="shared" si="7"/>
        <v>#REF!</v>
      </c>
    </row>
    <row r="96" spans="1:22" ht="15" customHeight="1" thickBot="1" x14ac:dyDescent="0.4">
      <c r="A96" s="47" t="e">
        <f t="shared" si="8"/>
        <v>#REF!</v>
      </c>
      <c r="B96" s="178"/>
      <c r="C96" s="267" t="e">
        <f>'2.1 LOEs, Artefacts &amp; Assurance'!#REF!</f>
        <v>#REF!</v>
      </c>
      <c r="D96" s="268" t="e">
        <f>'2.1 LOEs, Artefacts &amp; Assurance'!#REF!</f>
        <v>#REF!</v>
      </c>
      <c r="E96" s="348"/>
      <c r="F96" s="346"/>
      <c r="G96" s="348"/>
      <c r="H96" s="181"/>
      <c r="I96" s="348"/>
      <c r="J96" s="348"/>
      <c r="K96" s="348"/>
      <c r="L96" s="174"/>
      <c r="M96" s="612" t="e">
        <f>'2.1 LOEs, Artefacts &amp; Assurance'!#REF!</f>
        <v>#REF!</v>
      </c>
      <c r="N96" s="523" t="e">
        <f>'2.1 LOEs, Artefacts &amp; Assurance'!#REF!</f>
        <v>#REF!</v>
      </c>
      <c r="O96" s="178"/>
      <c r="P96" s="177"/>
      <c r="Q96" s="175"/>
      <c r="R96" s="610" t="e">
        <f t="shared" si="9"/>
        <v>#REF!</v>
      </c>
      <c r="S96" s="610" t="e">
        <f t="shared" si="10"/>
        <v>#REF!</v>
      </c>
      <c r="T96" s="610" t="e">
        <f t="shared" si="11"/>
        <v>#REF!</v>
      </c>
      <c r="V96" s="361" t="e">
        <f t="shared" si="7"/>
        <v>#REF!</v>
      </c>
    </row>
    <row r="97" spans="1:22" ht="15" customHeight="1" thickBot="1" x14ac:dyDescent="0.4">
      <c r="A97" s="47" t="e">
        <f t="shared" si="8"/>
        <v>#REF!</v>
      </c>
      <c r="B97" s="178"/>
      <c r="C97" s="267" t="e">
        <f>'2.1 LOEs, Artefacts &amp; Assurance'!#REF!</f>
        <v>#REF!</v>
      </c>
      <c r="D97" s="268" t="e">
        <f>'2.1 LOEs, Artefacts &amp; Assurance'!#REF!</f>
        <v>#REF!</v>
      </c>
      <c r="E97" s="348"/>
      <c r="F97" s="346"/>
      <c r="G97" s="348"/>
      <c r="H97" s="181"/>
      <c r="I97" s="348"/>
      <c r="J97" s="348"/>
      <c r="K97" s="348"/>
      <c r="L97" s="174"/>
      <c r="M97" s="612" t="e">
        <f>'2.1 LOEs, Artefacts &amp; Assurance'!#REF!</f>
        <v>#REF!</v>
      </c>
      <c r="N97" s="523" t="e">
        <f>'2.1 LOEs, Artefacts &amp; Assurance'!#REF!</f>
        <v>#REF!</v>
      </c>
      <c r="O97" s="178"/>
      <c r="P97" s="177"/>
      <c r="Q97" s="175"/>
      <c r="R97" s="610" t="e">
        <f t="shared" si="9"/>
        <v>#REF!</v>
      </c>
      <c r="S97" s="610" t="e">
        <f t="shared" si="10"/>
        <v>#REF!</v>
      </c>
      <c r="T97" s="610" t="e">
        <f t="shared" si="11"/>
        <v>#REF!</v>
      </c>
      <c r="V97" s="361" t="e">
        <f t="shared" si="7"/>
        <v>#REF!</v>
      </c>
    </row>
    <row r="98" spans="1:22" ht="15" customHeight="1" thickBot="1" x14ac:dyDescent="0.4">
      <c r="A98" s="47" t="e">
        <f t="shared" si="8"/>
        <v>#REF!</v>
      </c>
      <c r="B98" s="178"/>
      <c r="C98" s="267" t="e">
        <f>'2.1 LOEs, Artefacts &amp; Assurance'!#REF!</f>
        <v>#REF!</v>
      </c>
      <c r="D98" s="268" t="e">
        <f>'2.1 LOEs, Artefacts &amp; Assurance'!#REF!</f>
        <v>#REF!</v>
      </c>
      <c r="E98" s="348"/>
      <c r="F98" s="346"/>
      <c r="G98" s="348"/>
      <c r="H98" s="181"/>
      <c r="I98" s="348"/>
      <c r="J98" s="348"/>
      <c r="K98" s="348"/>
      <c r="L98" s="174"/>
      <c r="M98" s="612" t="e">
        <f>'2.1 LOEs, Artefacts &amp; Assurance'!#REF!</f>
        <v>#REF!</v>
      </c>
      <c r="N98" s="523" t="e">
        <f>'2.1 LOEs, Artefacts &amp; Assurance'!#REF!</f>
        <v>#REF!</v>
      </c>
      <c r="O98" s="178"/>
      <c r="P98" s="177"/>
      <c r="Q98" s="175"/>
      <c r="R98" s="610" t="e">
        <f t="shared" si="9"/>
        <v>#REF!</v>
      </c>
      <c r="S98" s="610" t="e">
        <f t="shared" si="10"/>
        <v>#REF!</v>
      </c>
      <c r="T98" s="610" t="e">
        <f t="shared" si="11"/>
        <v>#REF!</v>
      </c>
      <c r="V98" s="361" t="e">
        <f t="shared" si="7"/>
        <v>#REF!</v>
      </c>
    </row>
    <row r="99" spans="1:22" ht="15" customHeight="1" thickBot="1" x14ac:dyDescent="0.4">
      <c r="A99" s="47" t="e">
        <f t="shared" si="8"/>
        <v>#REF!</v>
      </c>
      <c r="B99" s="178"/>
      <c r="C99" s="267" t="e">
        <f>'2.1 LOEs, Artefacts &amp; Assurance'!#REF!</f>
        <v>#REF!</v>
      </c>
      <c r="D99" s="268" t="e">
        <f>'2.1 LOEs, Artefacts &amp; Assurance'!#REF!</f>
        <v>#REF!</v>
      </c>
      <c r="E99" s="348"/>
      <c r="F99" s="346"/>
      <c r="G99" s="348"/>
      <c r="H99" s="181"/>
      <c r="I99" s="348"/>
      <c r="J99" s="348"/>
      <c r="K99" s="348"/>
      <c r="L99" s="174"/>
      <c r="M99" s="612" t="e">
        <f>'2.1 LOEs, Artefacts &amp; Assurance'!#REF!</f>
        <v>#REF!</v>
      </c>
      <c r="N99" s="523" t="e">
        <f>'2.1 LOEs, Artefacts &amp; Assurance'!#REF!</f>
        <v>#REF!</v>
      </c>
      <c r="O99" s="178"/>
      <c r="P99" s="177"/>
      <c r="Q99" s="175"/>
      <c r="R99" s="610" t="e">
        <f t="shared" si="9"/>
        <v>#REF!</v>
      </c>
      <c r="S99" s="610" t="e">
        <f t="shared" si="10"/>
        <v>#REF!</v>
      </c>
      <c r="T99" s="610" t="e">
        <f t="shared" si="11"/>
        <v>#REF!</v>
      </c>
      <c r="V99" s="361" t="e">
        <f t="shared" si="7"/>
        <v>#REF!</v>
      </c>
    </row>
    <row r="100" spans="1:22" ht="15" customHeight="1" thickBot="1" x14ac:dyDescent="0.4">
      <c r="A100" s="47" t="e">
        <f t="shared" si="8"/>
        <v>#REF!</v>
      </c>
      <c r="B100" s="178"/>
      <c r="C100" s="267" t="e">
        <f>'2.1 LOEs, Artefacts &amp; Assurance'!#REF!</f>
        <v>#REF!</v>
      </c>
      <c r="D100" s="268" t="e">
        <f>'2.1 LOEs, Artefacts &amp; Assurance'!#REF!</f>
        <v>#REF!</v>
      </c>
      <c r="E100" s="348"/>
      <c r="F100" s="346"/>
      <c r="G100" s="348"/>
      <c r="H100" s="181"/>
      <c r="I100" s="348"/>
      <c r="J100" s="348"/>
      <c r="K100" s="348"/>
      <c r="L100" s="174"/>
      <c r="M100" s="612" t="e">
        <f>'2.1 LOEs, Artefacts &amp; Assurance'!#REF!</f>
        <v>#REF!</v>
      </c>
      <c r="N100" s="523" t="e">
        <f>'2.1 LOEs, Artefacts &amp; Assurance'!#REF!</f>
        <v>#REF!</v>
      </c>
      <c r="O100" s="178"/>
      <c r="P100" s="177"/>
      <c r="Q100" s="175"/>
      <c r="R100" s="610" t="e">
        <f t="shared" si="9"/>
        <v>#REF!</v>
      </c>
      <c r="S100" s="610" t="e">
        <f t="shared" si="10"/>
        <v>#REF!</v>
      </c>
      <c r="T100" s="610" t="e">
        <f t="shared" si="11"/>
        <v>#REF!</v>
      </c>
      <c r="V100" s="361" t="e">
        <f t="shared" si="7"/>
        <v>#REF!</v>
      </c>
    </row>
    <row r="101" spans="1:22" ht="15" customHeight="1" thickBot="1" x14ac:dyDescent="0.4">
      <c r="A101" s="47" t="e">
        <f t="shared" si="8"/>
        <v>#REF!</v>
      </c>
      <c r="B101" s="178"/>
      <c r="C101" s="267" t="e">
        <f>'2.1 LOEs, Artefacts &amp; Assurance'!#REF!</f>
        <v>#REF!</v>
      </c>
      <c r="D101" s="268" t="e">
        <f>'2.1 LOEs, Artefacts &amp; Assurance'!#REF!</f>
        <v>#REF!</v>
      </c>
      <c r="E101" s="348"/>
      <c r="F101" s="346"/>
      <c r="G101" s="348"/>
      <c r="H101" s="181"/>
      <c r="I101" s="348"/>
      <c r="J101" s="348"/>
      <c r="K101" s="348"/>
      <c r="L101" s="174"/>
      <c r="M101" s="612" t="e">
        <f>'2.1 LOEs, Artefacts &amp; Assurance'!#REF!</f>
        <v>#REF!</v>
      </c>
      <c r="N101" s="523" t="e">
        <f>'2.1 LOEs, Artefacts &amp; Assurance'!#REF!</f>
        <v>#REF!</v>
      </c>
      <c r="O101" s="178"/>
      <c r="P101" s="177"/>
      <c r="Q101" s="175"/>
      <c r="R101" s="610" t="e">
        <f t="shared" si="9"/>
        <v>#REF!</v>
      </c>
      <c r="S101" s="610" t="e">
        <f t="shared" si="10"/>
        <v>#REF!</v>
      </c>
      <c r="T101" s="610" t="e">
        <f t="shared" si="11"/>
        <v>#REF!</v>
      </c>
      <c r="V101" s="361" t="e">
        <f t="shared" si="7"/>
        <v>#REF!</v>
      </c>
    </row>
    <row r="102" spans="1:22" ht="15" customHeight="1" thickBot="1" x14ac:dyDescent="0.4">
      <c r="A102" s="47" t="e">
        <f t="shared" si="8"/>
        <v>#REF!</v>
      </c>
      <c r="B102" s="178"/>
      <c r="C102" s="267" t="e">
        <f>'2.1 LOEs, Artefacts &amp; Assurance'!#REF!</f>
        <v>#REF!</v>
      </c>
      <c r="D102" s="268" t="e">
        <f>'2.1 LOEs, Artefacts &amp; Assurance'!#REF!</f>
        <v>#REF!</v>
      </c>
      <c r="E102" s="348"/>
      <c r="F102" s="346"/>
      <c r="G102" s="348"/>
      <c r="H102" s="181"/>
      <c r="I102" s="348"/>
      <c r="J102" s="348"/>
      <c r="K102" s="348"/>
      <c r="L102" s="174"/>
      <c r="M102" s="612" t="e">
        <f>'2.1 LOEs, Artefacts &amp; Assurance'!#REF!</f>
        <v>#REF!</v>
      </c>
      <c r="N102" s="523" t="e">
        <f>'2.1 LOEs, Artefacts &amp; Assurance'!#REF!</f>
        <v>#REF!</v>
      </c>
      <c r="O102" s="178"/>
      <c r="P102" s="177"/>
      <c r="Q102" s="175"/>
      <c r="R102" s="610" t="e">
        <f t="shared" si="9"/>
        <v>#REF!</v>
      </c>
      <c r="S102" s="610" t="e">
        <f t="shared" si="10"/>
        <v>#REF!</v>
      </c>
      <c r="T102" s="610" t="e">
        <f t="shared" si="11"/>
        <v>#REF!</v>
      </c>
      <c r="V102" s="361" t="e">
        <f t="shared" si="7"/>
        <v>#REF!</v>
      </c>
    </row>
    <row r="103" spans="1:22" ht="15" customHeight="1" thickBot="1" x14ac:dyDescent="0.4">
      <c r="A103" s="47" t="e">
        <f t="shared" si="8"/>
        <v>#REF!</v>
      </c>
      <c r="B103" s="178"/>
      <c r="C103" s="267" t="e">
        <f>'2.1 LOEs, Artefacts &amp; Assurance'!#REF!</f>
        <v>#REF!</v>
      </c>
      <c r="D103" s="268" t="e">
        <f>'2.1 LOEs, Artefacts &amp; Assurance'!#REF!</f>
        <v>#REF!</v>
      </c>
      <c r="E103" s="348"/>
      <c r="F103" s="346"/>
      <c r="G103" s="348"/>
      <c r="H103" s="181"/>
      <c r="I103" s="348"/>
      <c r="J103" s="348"/>
      <c r="K103" s="348"/>
      <c r="L103" s="174"/>
      <c r="M103" s="612" t="e">
        <f>'2.1 LOEs, Artefacts &amp; Assurance'!#REF!</f>
        <v>#REF!</v>
      </c>
      <c r="N103" s="523" t="e">
        <f>'2.1 LOEs, Artefacts &amp; Assurance'!#REF!</f>
        <v>#REF!</v>
      </c>
      <c r="O103" s="178"/>
      <c r="P103" s="177"/>
      <c r="Q103" s="175"/>
      <c r="R103" s="610" t="e">
        <f t="shared" si="9"/>
        <v>#REF!</v>
      </c>
      <c r="S103" s="610" t="e">
        <f t="shared" si="10"/>
        <v>#REF!</v>
      </c>
      <c r="T103" s="610" t="e">
        <f t="shared" si="11"/>
        <v>#REF!</v>
      </c>
      <c r="V103" s="361" t="e">
        <f t="shared" si="7"/>
        <v>#REF!</v>
      </c>
    </row>
    <row r="104" spans="1:22" ht="15" customHeight="1" thickBot="1" x14ac:dyDescent="0.4">
      <c r="A104" s="47" t="e">
        <f t="shared" si="8"/>
        <v>#REF!</v>
      </c>
      <c r="B104" s="178"/>
      <c r="C104" s="267" t="e">
        <f>'2.1 LOEs, Artefacts &amp; Assurance'!#REF!</f>
        <v>#REF!</v>
      </c>
      <c r="D104" s="268" t="e">
        <f>'2.1 LOEs, Artefacts &amp; Assurance'!#REF!</f>
        <v>#REF!</v>
      </c>
      <c r="E104" s="348"/>
      <c r="F104" s="346"/>
      <c r="G104" s="348"/>
      <c r="H104" s="181"/>
      <c r="I104" s="348"/>
      <c r="J104" s="348"/>
      <c r="K104" s="348"/>
      <c r="L104" s="174"/>
      <c r="M104" s="612" t="e">
        <f>'2.1 LOEs, Artefacts &amp; Assurance'!#REF!</f>
        <v>#REF!</v>
      </c>
      <c r="N104" s="523" t="e">
        <f>'2.1 LOEs, Artefacts &amp; Assurance'!#REF!</f>
        <v>#REF!</v>
      </c>
      <c r="O104" s="178"/>
      <c r="P104" s="177"/>
      <c r="Q104" s="175"/>
      <c r="R104" s="610" t="e">
        <f t="shared" si="9"/>
        <v>#REF!</v>
      </c>
      <c r="S104" s="610" t="e">
        <f t="shared" si="10"/>
        <v>#REF!</v>
      </c>
      <c r="T104" s="610" t="e">
        <f t="shared" si="11"/>
        <v>#REF!</v>
      </c>
      <c r="V104" s="361" t="e">
        <f t="shared" si="7"/>
        <v>#REF!</v>
      </c>
    </row>
    <row r="105" spans="1:22" ht="15" customHeight="1" thickBot="1" x14ac:dyDescent="0.4">
      <c r="A105" s="47" t="e">
        <f t="shared" si="8"/>
        <v>#REF!</v>
      </c>
      <c r="B105" s="178"/>
      <c r="C105" s="267" t="e">
        <f>'2.1 LOEs, Artefacts &amp; Assurance'!#REF!</f>
        <v>#REF!</v>
      </c>
      <c r="D105" s="268" t="e">
        <f>'2.1 LOEs, Artefacts &amp; Assurance'!#REF!</f>
        <v>#REF!</v>
      </c>
      <c r="E105" s="348"/>
      <c r="F105" s="346"/>
      <c r="G105" s="348"/>
      <c r="H105" s="181"/>
      <c r="I105" s="348"/>
      <c r="J105" s="348"/>
      <c r="K105" s="348"/>
      <c r="L105" s="174"/>
      <c r="M105" s="612" t="e">
        <f>'2.1 LOEs, Artefacts &amp; Assurance'!#REF!</f>
        <v>#REF!</v>
      </c>
      <c r="N105" s="523" t="e">
        <f>'2.1 LOEs, Artefacts &amp; Assurance'!#REF!</f>
        <v>#REF!</v>
      </c>
      <c r="O105" s="178"/>
      <c r="P105" s="177"/>
      <c r="Q105" s="175"/>
      <c r="R105" s="610" t="e">
        <f t="shared" si="9"/>
        <v>#REF!</v>
      </c>
      <c r="S105" s="610" t="e">
        <f t="shared" si="10"/>
        <v>#REF!</v>
      </c>
      <c r="T105" s="610" t="e">
        <f t="shared" si="11"/>
        <v>#REF!</v>
      </c>
      <c r="V105" s="361" t="e">
        <f t="shared" si="7"/>
        <v>#REF!</v>
      </c>
    </row>
    <row r="106" spans="1:22" ht="15" customHeight="1" thickBot="1" x14ac:dyDescent="0.4">
      <c r="A106" s="47" t="e">
        <f t="shared" si="8"/>
        <v>#REF!</v>
      </c>
      <c r="B106" s="178"/>
      <c r="C106" s="267" t="e">
        <f>'2.1 LOEs, Artefacts &amp; Assurance'!#REF!</f>
        <v>#REF!</v>
      </c>
      <c r="D106" s="268" t="e">
        <f>'2.1 LOEs, Artefacts &amp; Assurance'!#REF!</f>
        <v>#REF!</v>
      </c>
      <c r="E106" s="348"/>
      <c r="F106" s="346"/>
      <c r="G106" s="348"/>
      <c r="H106" s="181"/>
      <c r="I106" s="348"/>
      <c r="J106" s="348"/>
      <c r="K106" s="348"/>
      <c r="L106" s="174"/>
      <c r="M106" s="612" t="e">
        <f>'2.1 LOEs, Artefacts &amp; Assurance'!#REF!</f>
        <v>#REF!</v>
      </c>
      <c r="N106" s="523" t="e">
        <f>'2.1 LOEs, Artefacts &amp; Assurance'!#REF!</f>
        <v>#REF!</v>
      </c>
      <c r="O106" s="178"/>
      <c r="P106" s="177"/>
      <c r="Q106" s="175"/>
      <c r="R106" s="610" t="e">
        <f t="shared" si="9"/>
        <v>#REF!</v>
      </c>
      <c r="S106" s="610" t="e">
        <f t="shared" si="10"/>
        <v>#REF!</v>
      </c>
      <c r="T106" s="610" t="e">
        <f t="shared" si="11"/>
        <v>#REF!</v>
      </c>
      <c r="V106" s="361" t="e">
        <f t="shared" si="7"/>
        <v>#REF!</v>
      </c>
    </row>
    <row r="107" spans="1:22" ht="15" customHeight="1" thickBot="1" x14ac:dyDescent="0.4">
      <c r="A107" s="47" t="e">
        <f t="shared" si="8"/>
        <v>#REF!</v>
      </c>
      <c r="B107" s="178"/>
      <c r="C107" s="267" t="e">
        <f>'2.1 LOEs, Artefacts &amp; Assurance'!#REF!</f>
        <v>#REF!</v>
      </c>
      <c r="D107" s="268" t="e">
        <f>'2.1 LOEs, Artefacts &amp; Assurance'!#REF!</f>
        <v>#REF!</v>
      </c>
      <c r="E107" s="348"/>
      <c r="F107" s="346"/>
      <c r="G107" s="348"/>
      <c r="H107" s="181"/>
      <c r="I107" s="348"/>
      <c r="J107" s="348"/>
      <c r="K107" s="348"/>
      <c r="L107" s="174"/>
      <c r="M107" s="612" t="e">
        <f>'2.1 LOEs, Artefacts &amp; Assurance'!#REF!</f>
        <v>#REF!</v>
      </c>
      <c r="N107" s="523" t="e">
        <f>'2.1 LOEs, Artefacts &amp; Assurance'!#REF!</f>
        <v>#REF!</v>
      </c>
      <c r="O107" s="178"/>
      <c r="P107" s="177"/>
      <c r="Q107" s="175"/>
      <c r="R107" s="610" t="e">
        <f t="shared" si="9"/>
        <v>#REF!</v>
      </c>
      <c r="S107" s="610" t="e">
        <f t="shared" si="10"/>
        <v>#REF!</v>
      </c>
      <c r="T107" s="610" t="e">
        <f t="shared" si="11"/>
        <v>#REF!</v>
      </c>
      <c r="V107" s="361" t="e">
        <f t="shared" si="7"/>
        <v>#REF!</v>
      </c>
    </row>
    <row r="108" spans="1:22" ht="15" customHeight="1" thickBot="1" x14ac:dyDescent="0.4">
      <c r="A108" s="47" t="e">
        <f t="shared" si="8"/>
        <v>#REF!</v>
      </c>
      <c r="B108" s="178"/>
      <c r="C108" s="267" t="e">
        <f>'2.1 LOEs, Artefacts &amp; Assurance'!#REF!</f>
        <v>#REF!</v>
      </c>
      <c r="D108" s="268" t="e">
        <f>'2.1 LOEs, Artefacts &amp; Assurance'!#REF!</f>
        <v>#REF!</v>
      </c>
      <c r="E108" s="348"/>
      <c r="F108" s="346"/>
      <c r="G108" s="348"/>
      <c r="H108" s="181"/>
      <c r="I108" s="348"/>
      <c r="J108" s="348"/>
      <c r="K108" s="348"/>
      <c r="L108" s="174"/>
      <c r="M108" s="612" t="e">
        <f>'2.1 LOEs, Artefacts &amp; Assurance'!#REF!</f>
        <v>#REF!</v>
      </c>
      <c r="N108" s="523" t="e">
        <f>'2.1 LOEs, Artefacts &amp; Assurance'!#REF!</f>
        <v>#REF!</v>
      </c>
      <c r="O108" s="178"/>
      <c r="P108" s="177"/>
      <c r="Q108" s="175"/>
      <c r="R108" s="610" t="e">
        <f t="shared" si="9"/>
        <v>#REF!</v>
      </c>
      <c r="S108" s="610" t="e">
        <f t="shared" si="10"/>
        <v>#REF!</v>
      </c>
      <c r="T108" s="610" t="e">
        <f t="shared" si="11"/>
        <v>#REF!</v>
      </c>
      <c r="V108" s="361" t="e">
        <f t="shared" si="7"/>
        <v>#REF!</v>
      </c>
    </row>
    <row r="109" spans="1:22" ht="15" customHeight="1" thickBot="1" x14ac:dyDescent="0.4">
      <c r="A109" s="47" t="e">
        <f t="shared" si="8"/>
        <v>#REF!</v>
      </c>
      <c r="B109" s="178"/>
      <c r="C109" s="267" t="e">
        <f>'2.1 LOEs, Artefacts &amp; Assurance'!#REF!</f>
        <v>#REF!</v>
      </c>
      <c r="D109" s="268" t="e">
        <f>'2.1 LOEs, Artefacts &amp; Assurance'!#REF!</f>
        <v>#REF!</v>
      </c>
      <c r="E109" s="348"/>
      <c r="F109" s="346"/>
      <c r="G109" s="348"/>
      <c r="H109" s="181"/>
      <c r="I109" s="348"/>
      <c r="J109" s="348"/>
      <c r="K109" s="348"/>
      <c r="L109" s="174"/>
      <c r="M109" s="612" t="e">
        <f>'2.1 LOEs, Artefacts &amp; Assurance'!#REF!</f>
        <v>#REF!</v>
      </c>
      <c r="N109" s="523" t="e">
        <f>'2.1 LOEs, Artefacts &amp; Assurance'!#REF!</f>
        <v>#REF!</v>
      </c>
      <c r="O109" s="178"/>
      <c r="P109" s="177"/>
      <c r="Q109" s="175"/>
      <c r="R109" s="610" t="e">
        <f t="shared" si="9"/>
        <v>#REF!</v>
      </c>
      <c r="S109" s="610" t="e">
        <f t="shared" si="10"/>
        <v>#REF!</v>
      </c>
      <c r="T109" s="610" t="e">
        <f t="shared" si="11"/>
        <v>#REF!</v>
      </c>
      <c r="V109" s="361" t="e">
        <f t="shared" si="7"/>
        <v>#REF!</v>
      </c>
    </row>
    <row r="110" spans="1:22" ht="15" customHeight="1" x14ac:dyDescent="0.35">
      <c r="A110" s="47" t="e">
        <f t="shared" si="8"/>
        <v>#REF!</v>
      </c>
      <c r="B110" s="178"/>
      <c r="C110" s="267" t="e">
        <f>'2.1 LOEs, Artefacts &amp; Assurance'!#REF!</f>
        <v>#REF!</v>
      </c>
      <c r="D110" s="268" t="e">
        <f>'2.1 LOEs, Artefacts &amp; Assurance'!#REF!</f>
        <v>#REF!</v>
      </c>
      <c r="E110" s="348"/>
      <c r="F110" s="346"/>
      <c r="G110" s="348"/>
      <c r="H110" s="181"/>
      <c r="I110" s="348"/>
      <c r="J110" s="348"/>
      <c r="K110" s="348"/>
      <c r="L110" s="174"/>
      <c r="M110" s="612" t="e">
        <f>'2.1 LOEs, Artefacts &amp; Assurance'!#REF!</f>
        <v>#REF!</v>
      </c>
      <c r="N110" s="523" t="e">
        <f>'2.1 LOEs, Artefacts &amp; Assurance'!#REF!</f>
        <v>#REF!</v>
      </c>
      <c r="O110" s="178"/>
      <c r="P110" s="177"/>
      <c r="Q110" s="163"/>
      <c r="R110" s="610" t="e">
        <f t="shared" si="9"/>
        <v>#REF!</v>
      </c>
      <c r="S110" s="610" t="e">
        <f t="shared" si="10"/>
        <v>#REF!</v>
      </c>
      <c r="T110" s="610" t="e">
        <f t="shared" si="11"/>
        <v>#REF!</v>
      </c>
      <c r="V110" s="361" t="e">
        <f t="shared" si="7"/>
        <v>#REF!</v>
      </c>
    </row>
    <row r="111" spans="1:22" x14ac:dyDescent="0.35">
      <c r="A111" s="178"/>
      <c r="B111" s="178"/>
      <c r="C111" s="178"/>
      <c r="D111" s="178"/>
      <c r="E111" s="178"/>
      <c r="F111" s="178"/>
      <c r="G111" s="178"/>
      <c r="H111" s="181"/>
      <c r="I111" s="178"/>
      <c r="J111" s="178"/>
      <c r="K111" s="178"/>
      <c r="L111" s="170"/>
      <c r="M111" s="179"/>
      <c r="N111" s="178"/>
      <c r="O111" s="178"/>
      <c r="P111" s="177"/>
      <c r="Q111" s="176"/>
      <c r="R111" s="177"/>
      <c r="S111" s="177"/>
    </row>
    <row r="112" spans="1:22" x14ac:dyDescent="0.35">
      <c r="A112" s="177"/>
      <c r="B112" s="177"/>
      <c r="C112" s="160"/>
      <c r="D112" s="177"/>
      <c r="E112" s="180"/>
      <c r="F112" s="180"/>
      <c r="G112" s="180"/>
      <c r="H112" s="177"/>
      <c r="I112" s="180"/>
      <c r="J112" s="180"/>
      <c r="K112" s="180"/>
      <c r="L112" s="177"/>
      <c r="M112" s="160"/>
      <c r="N112" s="161"/>
      <c r="O112" s="177"/>
      <c r="P112" s="177"/>
      <c r="Q112" s="163"/>
      <c r="R112" s="177"/>
      <c r="S112" s="177"/>
    </row>
    <row r="113" spans="1:19" x14ac:dyDescent="0.35">
      <c r="A113" s="29"/>
      <c r="B113" s="29"/>
      <c r="C113" s="613" t="s">
        <v>21</v>
      </c>
      <c r="D113" s="614"/>
      <c r="E113" s="614"/>
      <c r="F113" s="614"/>
      <c r="G113" s="615"/>
      <c r="H113" s="615"/>
      <c r="I113" s="615"/>
      <c r="J113" s="615"/>
      <c r="K113" s="615"/>
      <c r="L113" s="615"/>
      <c r="M113" s="616"/>
      <c r="N113" s="616"/>
      <c r="O113" s="272"/>
      <c r="P113" s="176"/>
      <c r="Q113" s="163"/>
      <c r="R113" s="176"/>
      <c r="S113" s="176"/>
    </row>
  </sheetData>
  <sheetProtection formatCells="0" formatColumns="0" formatRows="0" insertColumns="0" insertHyperlinks="0" autoFilter="0"/>
  <autoFilter ref="C11:N110" xr:uid="{AACE73AA-C560-4B06-8666-3013C5EFA585}"/>
  <mergeCells count="7">
    <mergeCell ref="V10:X10"/>
    <mergeCell ref="R10:T10"/>
    <mergeCell ref="B9:N9"/>
    <mergeCell ref="M10:N10"/>
    <mergeCell ref="A1:O1"/>
    <mergeCell ref="I10:K10"/>
    <mergeCell ref="E10:G10"/>
  </mergeCells>
  <conditionalFormatting sqref="I12:J110">
    <cfRule type="cellIs" dxfId="85" priority="23" operator="equal">
      <formula>"Complete"</formula>
    </cfRule>
  </conditionalFormatting>
  <conditionalFormatting sqref="M12:M110">
    <cfRule type="cellIs" dxfId="84" priority="16" operator="equal">
      <formula>"Complete"</formula>
    </cfRule>
    <cfRule type="cellIs" dxfId="83" priority="17" operator="equal">
      <formula>"In Progress"</formula>
    </cfRule>
    <cfRule type="cellIs" dxfId="82" priority="18" operator="equal">
      <formula>"Not Started"</formula>
    </cfRule>
  </conditionalFormatting>
  <conditionalFormatting sqref="M12:M110">
    <cfRule type="expression" dxfId="81" priority="19">
      <formula>#REF!="Remove"</formula>
    </cfRule>
  </conditionalFormatting>
  <conditionalFormatting sqref="M12:M110">
    <cfRule type="expression" dxfId="80" priority="20">
      <formula>#REF!="Not Req'd"</formula>
    </cfRule>
  </conditionalFormatting>
  <conditionalFormatting sqref="I12:K110 E12:F110">
    <cfRule type="notContainsBlanks" dxfId="79" priority="15">
      <formula>LEN(TRIM(E12))&gt;0</formula>
    </cfRule>
  </conditionalFormatting>
  <conditionalFormatting sqref="A12:N110">
    <cfRule type="expression" dxfId="78" priority="12">
      <formula>$D12=0</formula>
    </cfRule>
  </conditionalFormatting>
  <conditionalFormatting sqref="A4">
    <cfRule type="cellIs" dxfId="77" priority="11" operator="equal">
      <formula>0</formula>
    </cfRule>
  </conditionalFormatting>
  <conditionalFormatting sqref="A4">
    <cfRule type="cellIs" dxfId="76" priority="10" operator="equal">
      <formula>0</formula>
    </cfRule>
  </conditionalFormatting>
  <conditionalFormatting sqref="A4">
    <cfRule type="cellIs" dxfId="75" priority="9" operator="equal">
      <formula>0</formula>
    </cfRule>
  </conditionalFormatting>
  <conditionalFormatting sqref="A4">
    <cfRule type="cellIs" dxfId="74" priority="8" operator="equal">
      <formula>0</formula>
    </cfRule>
  </conditionalFormatting>
  <conditionalFormatting sqref="A12:A110">
    <cfRule type="cellIs" dxfId="73" priority="7" stopIfTrue="1" operator="equal">
      <formula>0</formula>
    </cfRule>
  </conditionalFormatting>
  <conditionalFormatting sqref="G1:G1048576">
    <cfRule type="cellIs" dxfId="72" priority="1" operator="equal">
      <formula>"Ready for Assurance"</formula>
    </cfRule>
    <cfRule type="cellIs" dxfId="71" priority="2" operator="equal">
      <formula>"Being Refreshed"</formula>
    </cfRule>
    <cfRule type="cellIs" dxfId="70" priority="3" operator="equal">
      <formula>"In Development"</formula>
    </cfRule>
    <cfRule type="cellIs" dxfId="69" priority="4" operator="equal">
      <formula>"Assured"</formula>
    </cfRule>
  </conditionalFormatting>
  <dataValidations count="1">
    <dataValidation allowBlank="1" showInputMessage="1" showErrorMessage="1" prompt="To make changes to the artefact list go to the relevant LOE line on sheet 2.1 LOEs, Artefacts and Assurance" sqref="D12:D110" xr:uid="{92E421A8-05CF-444C-B358-507933234E81}"/>
  </dataValidations>
  <pageMargins left="0.7" right="0.7" top="0.75" bottom="0.75" header="0.3" footer="0.3"/>
  <pageSetup paperSize="9" scale="43" fitToHeight="5" orientation="portrait" r:id="rId1"/>
  <headerFooter>
    <oddFooter>&amp;L_x000D_&amp;1#&amp;"Calibri"&amp;8&amp;K000000 Unclassified</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0E43361-8769-44BC-BE1A-87C419659591}">
          <x14:formula1>
            <xm:f>Lookups!$C$31:$C$35</xm:f>
          </x14:formula1>
          <xm:sqref>G12:G110</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04333-A5DA-4A0B-BE55-3A9E909D5006}">
  <sheetPr codeName="Sheet33">
    <tabColor theme="7" tint="0.59999389629810485"/>
    <pageSetUpPr fitToPage="1"/>
  </sheetPr>
  <dimension ref="A1:BT202"/>
  <sheetViews>
    <sheetView showGridLines="0" zoomScaleNormal="100" workbookViewId="0">
      <pane ySplit="10" topLeftCell="A12" activePane="bottomLeft" state="frozen"/>
      <selection sqref="A1:F1"/>
      <selection pane="bottomLeft" sqref="A1:T1"/>
    </sheetView>
  </sheetViews>
  <sheetFormatPr defaultColWidth="9.1796875" defaultRowHeight="14.5" customHeight="1" x14ac:dyDescent="0.35"/>
  <cols>
    <col min="1" max="1" width="0.54296875" customWidth="1"/>
    <col min="2" max="2" width="1.1796875" customWidth="1"/>
    <col min="3" max="3" width="6.1796875" customWidth="1"/>
    <col min="4" max="4" width="9" customWidth="1"/>
    <col min="5" max="5" width="11.81640625" customWidth="1"/>
    <col min="6" max="6" width="41.453125" customWidth="1"/>
    <col min="7" max="7" width="0.54296875" customWidth="1"/>
    <col min="8" max="8" width="11.81640625" customWidth="1"/>
    <col min="9" max="9" width="11.54296875" customWidth="1"/>
    <col min="10" max="10" width="1" customWidth="1"/>
    <col min="11" max="11" width="15.453125" customWidth="1"/>
    <col min="12" max="12" width="1" customWidth="1"/>
    <col min="13" max="13" width="14.453125" customWidth="1"/>
    <col min="14" max="14" width="11.453125" customWidth="1"/>
    <col min="15" max="15" width="12.54296875" customWidth="1"/>
    <col min="16" max="16" width="14.81640625" customWidth="1"/>
    <col min="17" max="17" width="15.1796875" style="344" customWidth="1"/>
    <col min="18" max="18" width="0.81640625" customWidth="1"/>
    <col min="19" max="19" width="19.453125" customWidth="1"/>
    <col min="20" max="21" width="3.54296875" customWidth="1"/>
    <col min="22" max="29" width="10.453125" style="362" hidden="1" customWidth="1"/>
    <col min="30" max="30" width="4.54296875" hidden="1" customWidth="1"/>
    <col min="31" max="39" width="11.453125" style="160" hidden="1" customWidth="1"/>
    <col min="40" max="62" width="7.81640625" style="160" hidden="1" customWidth="1"/>
    <col min="63" max="65" width="9.1796875" style="160" hidden="1" customWidth="1"/>
    <col min="66" max="72" width="9.1796875" hidden="1" customWidth="1"/>
    <col min="73" max="77" width="9.1796875" customWidth="1"/>
  </cols>
  <sheetData>
    <row r="1" spans="1:68" ht="15.5" x14ac:dyDescent="0.35">
      <c r="A1" s="719">
        <f>'1.1 Pg Details'!$D$39</f>
        <v>0</v>
      </c>
      <c r="B1" s="719"/>
      <c r="C1" s="719"/>
      <c r="D1" s="719"/>
      <c r="E1" s="719"/>
      <c r="F1" s="719"/>
      <c r="G1" s="719"/>
      <c r="H1" s="719"/>
      <c r="I1" s="719"/>
      <c r="J1" s="719"/>
      <c r="K1" s="719"/>
      <c r="L1" s="719"/>
      <c r="M1" s="719"/>
      <c r="N1" s="719"/>
      <c r="O1" s="719"/>
      <c r="P1" s="719"/>
      <c r="Q1" s="719"/>
      <c r="R1" s="719"/>
      <c r="S1" s="719"/>
      <c r="T1" s="719"/>
      <c r="U1" s="6"/>
      <c r="V1" s="363"/>
      <c r="W1" s="363"/>
      <c r="X1" s="363"/>
      <c r="Y1" s="363"/>
      <c r="Z1" s="363"/>
      <c r="AA1" s="363"/>
      <c r="AB1" s="363"/>
      <c r="AC1" s="363"/>
    </row>
    <row r="2" spans="1:68" ht="10.4" hidden="1" customHeight="1" x14ac:dyDescent="0.35">
      <c r="A2" s="222"/>
      <c r="B2" s="223"/>
      <c r="C2" s="228"/>
      <c r="D2" s="215"/>
      <c r="E2" s="215"/>
      <c r="F2" s="29"/>
      <c r="G2" s="29"/>
      <c r="H2" s="229"/>
      <c r="I2" s="229"/>
      <c r="J2" s="29"/>
      <c r="K2" s="228"/>
      <c r="L2" s="228"/>
      <c r="M2" s="228"/>
      <c r="N2" s="29"/>
      <c r="O2" s="29"/>
      <c r="P2" s="29"/>
      <c r="Q2" s="29"/>
      <c r="R2" s="29"/>
      <c r="S2" s="29"/>
      <c r="T2" s="29"/>
      <c r="U2" s="230"/>
      <c r="V2" s="364"/>
      <c r="W2" s="364"/>
      <c r="X2" s="364"/>
      <c r="Y2" s="364"/>
      <c r="Z2" s="364"/>
      <c r="AA2" s="364"/>
      <c r="AB2" s="364"/>
      <c r="AC2" s="364"/>
    </row>
    <row r="3" spans="1:68" ht="10.4" hidden="1" customHeight="1" x14ac:dyDescent="0.35">
      <c r="A3" s="29"/>
      <c r="B3" s="29"/>
      <c r="C3" s="14" t="s">
        <v>0</v>
      </c>
      <c r="D3" s="219" t="str">
        <f ca="1">MID(CELL("filename",A2),FIND("]",CELL("filename",A2))+1,255)</f>
        <v>4.2 LOE Progress</v>
      </c>
      <c r="E3" s="215"/>
      <c r="F3" s="29"/>
      <c r="G3" s="29"/>
      <c r="H3" s="229"/>
      <c r="I3" s="231"/>
      <c r="J3" s="29"/>
      <c r="K3" s="228"/>
      <c r="L3" s="228"/>
      <c r="M3" s="232"/>
      <c r="N3" s="29"/>
      <c r="O3" s="29"/>
      <c r="P3" s="29"/>
      <c r="Q3" s="29"/>
      <c r="R3" s="29"/>
      <c r="S3" s="29"/>
      <c r="T3" s="29"/>
      <c r="U3" s="230"/>
      <c r="V3" s="364"/>
      <c r="W3" s="364"/>
      <c r="X3" s="364"/>
      <c r="Y3" s="364"/>
      <c r="Z3" s="364"/>
      <c r="AA3" s="364"/>
      <c r="AB3" s="364"/>
      <c r="AC3" s="364"/>
    </row>
    <row r="4" spans="1:68" ht="10.4" hidden="1" customHeight="1" x14ac:dyDescent="0.35">
      <c r="A4" s="135" t="e">
        <f>SUM(A11:A179)</f>
        <v>#REF!</v>
      </c>
      <c r="B4" s="29"/>
      <c r="C4" s="14" t="s">
        <v>1</v>
      </c>
      <c r="D4" s="219" t="str">
        <f ca="1">IF(D3="Template","",INDEX(rng_SheetTypes,MATCH(D3,rng_Worksheets,0)))</f>
        <v>Output</v>
      </c>
      <c r="E4" s="215"/>
      <c r="F4" s="29"/>
      <c r="G4" s="29"/>
      <c r="H4" s="229"/>
      <c r="I4" s="231"/>
      <c r="J4" s="29"/>
      <c r="K4" s="228"/>
      <c r="L4" s="228"/>
      <c r="M4" s="232"/>
      <c r="N4" s="29"/>
      <c r="O4" s="29"/>
      <c r="P4" s="29"/>
      <c r="Q4" s="29"/>
      <c r="R4" s="29"/>
      <c r="S4" s="29"/>
      <c r="T4" s="29"/>
      <c r="U4" s="230"/>
      <c r="V4" s="364"/>
      <c r="W4" s="364"/>
      <c r="X4" s="364"/>
      <c r="Y4" s="364"/>
      <c r="Z4" s="364"/>
      <c r="AA4" s="364"/>
      <c r="AB4" s="364"/>
      <c r="AC4" s="364"/>
    </row>
    <row r="5" spans="1:68" ht="10.4" hidden="1" customHeight="1" x14ac:dyDescent="0.35">
      <c r="A5" s="29"/>
      <c r="B5" s="29"/>
      <c r="C5" s="14" t="s">
        <v>2</v>
      </c>
      <c r="D5" s="219" t="str">
        <f ca="1">IF(D3="Template","",INDEX(rng_Summarys,MATCH(D3,rng_Worksheets,0)))</f>
        <v>Allows tracking of LOE and assurance status</v>
      </c>
      <c r="E5" s="215"/>
      <c r="F5" s="29"/>
      <c r="G5" s="29"/>
      <c r="H5" s="229"/>
      <c r="I5" s="231"/>
      <c r="J5" s="29"/>
      <c r="K5" s="228"/>
      <c r="L5" s="228"/>
      <c r="M5" s="232"/>
      <c r="N5" s="29"/>
      <c r="O5" s="29"/>
      <c r="P5" s="29"/>
      <c r="Q5" s="29"/>
      <c r="R5" s="29"/>
      <c r="S5" s="29"/>
      <c r="T5" s="29"/>
      <c r="U5" s="230"/>
      <c r="V5" s="364"/>
      <c r="W5" s="364"/>
      <c r="X5" s="364"/>
      <c r="Y5" s="364"/>
      <c r="Z5" s="364"/>
      <c r="AA5" s="364"/>
      <c r="AB5" s="364"/>
      <c r="AC5" s="364"/>
    </row>
    <row r="6" spans="1:68" hidden="1" x14ac:dyDescent="0.35">
      <c r="A6" s="16"/>
      <c r="B6" s="6"/>
      <c r="C6" s="161"/>
      <c r="D6" s="216"/>
      <c r="E6" s="216"/>
      <c r="F6" s="6"/>
      <c r="G6" s="6"/>
      <c r="H6" s="202"/>
      <c r="I6" s="203"/>
      <c r="J6" s="6"/>
      <c r="K6" s="161"/>
      <c r="L6" s="161"/>
      <c r="M6" s="210"/>
      <c r="N6" s="6"/>
      <c r="O6" s="6"/>
      <c r="P6" s="6"/>
      <c r="Q6" s="6"/>
      <c r="R6" s="6"/>
      <c r="S6" s="6"/>
      <c r="T6" s="96"/>
      <c r="U6" s="76"/>
      <c r="V6" s="363"/>
      <c r="W6" s="363"/>
      <c r="X6" s="363"/>
      <c r="Y6" s="363"/>
      <c r="Z6" s="363"/>
      <c r="AA6" s="363"/>
      <c r="AB6" s="363"/>
      <c r="AC6" s="363"/>
    </row>
    <row r="7" spans="1:68" ht="35.15" customHeight="1" x14ac:dyDescent="0.35">
      <c r="A7" s="135" t="e">
        <f>SUM(A11:A179)</f>
        <v>#REF!</v>
      </c>
      <c r="B7" s="27" t="s">
        <v>2558</v>
      </c>
      <c r="C7" s="212"/>
      <c r="D7" s="166"/>
      <c r="E7" s="166"/>
      <c r="F7" s="28"/>
      <c r="G7" s="28"/>
      <c r="H7" s="204"/>
      <c r="I7" s="205"/>
      <c r="J7" s="28"/>
      <c r="K7" s="212"/>
      <c r="L7" s="212"/>
      <c r="M7" s="211"/>
      <c r="N7" s="28"/>
      <c r="O7" s="28"/>
      <c r="P7" s="28"/>
      <c r="Q7" s="169"/>
      <c r="R7" s="28"/>
      <c r="S7" s="28"/>
      <c r="T7" s="26"/>
      <c r="U7" s="76"/>
      <c r="V7" s="365"/>
      <c r="W7" s="365"/>
      <c r="X7" s="365"/>
      <c r="Y7" s="365"/>
      <c r="Z7" s="365"/>
      <c r="AA7" s="365"/>
      <c r="AB7" s="365"/>
      <c r="AC7" s="365"/>
    </row>
    <row r="8" spans="1:68" ht="29.15" customHeight="1" x14ac:dyDescent="0.35">
      <c r="A8" s="29"/>
      <c r="B8" s="777" t="s">
        <v>2559</v>
      </c>
      <c r="C8" s="777"/>
      <c r="D8" s="777"/>
      <c r="E8" s="777"/>
      <c r="F8" s="777"/>
      <c r="G8" s="777"/>
      <c r="H8" s="777"/>
      <c r="I8" s="777"/>
      <c r="J8" s="777"/>
      <c r="K8" s="777"/>
      <c r="L8" s="777"/>
      <c r="M8" s="777"/>
      <c r="N8" s="777"/>
      <c r="O8" s="777"/>
      <c r="P8" s="777"/>
      <c r="Q8" s="777"/>
      <c r="R8" s="777"/>
      <c r="S8" s="777"/>
      <c r="T8" s="26"/>
      <c r="U8" s="76"/>
      <c r="V8" s="363"/>
      <c r="W8" s="363"/>
      <c r="X8" s="363"/>
      <c r="Y8" s="363"/>
      <c r="Z8" s="363"/>
      <c r="AA8" s="363"/>
      <c r="AB8" s="363"/>
      <c r="AC8" s="363"/>
    </row>
    <row r="9" spans="1:68" ht="22.4" customHeight="1" x14ac:dyDescent="0.35">
      <c r="A9" s="29"/>
      <c r="B9" s="26"/>
      <c r="C9" s="209"/>
      <c r="D9" s="215"/>
      <c r="E9" s="215"/>
      <c r="F9" s="26"/>
      <c r="G9" s="26"/>
      <c r="H9" s="781"/>
      <c r="I9" s="781"/>
      <c r="J9" s="781"/>
      <c r="K9" s="781"/>
      <c r="L9" s="158"/>
      <c r="M9" s="782" t="s">
        <v>2560</v>
      </c>
      <c r="N9" s="757"/>
      <c r="O9" s="757"/>
      <c r="P9" s="757"/>
      <c r="Q9" s="758"/>
      <c r="R9" s="448"/>
      <c r="S9" s="448"/>
      <c r="T9" s="26"/>
      <c r="U9" s="76"/>
      <c r="V9" s="785" t="s">
        <v>2561</v>
      </c>
      <c r="W9" s="785"/>
      <c r="X9" s="785"/>
      <c r="Y9" s="785"/>
      <c r="Z9" s="785"/>
      <c r="AA9" s="785"/>
      <c r="AB9" s="785"/>
      <c r="AC9" s="785"/>
      <c r="AE9" s="376" t="s">
        <v>2562</v>
      </c>
      <c r="AF9" s="367"/>
      <c r="AG9" s="367"/>
      <c r="AH9" s="367"/>
      <c r="AI9" s="367"/>
      <c r="AJ9" s="367"/>
      <c r="AK9" s="367"/>
      <c r="AL9" s="367"/>
      <c r="AM9" s="367"/>
      <c r="AN9" s="367"/>
      <c r="AO9" s="367"/>
      <c r="AP9" s="367"/>
      <c r="AQ9" s="367"/>
      <c r="AR9" s="367"/>
      <c r="AS9" s="367"/>
      <c r="AT9" s="367"/>
      <c r="AU9" s="367"/>
      <c r="AV9" s="367"/>
      <c r="AW9" s="367"/>
      <c r="AX9" s="367"/>
      <c r="AY9" s="367"/>
      <c r="AZ9" s="367"/>
      <c r="BA9" s="367"/>
      <c r="BB9" s="367"/>
      <c r="BC9" s="367"/>
      <c r="BD9" s="367"/>
      <c r="BE9" s="367"/>
      <c r="BF9" s="367"/>
      <c r="BG9" s="367"/>
      <c r="BH9" s="367"/>
      <c r="BI9" s="367"/>
      <c r="BJ9" s="367"/>
    </row>
    <row r="10" spans="1:68" ht="72" customHeight="1" x14ac:dyDescent="0.35">
      <c r="A10" s="29"/>
      <c r="B10" s="26"/>
      <c r="C10" s="617" t="str">
        <f>'3.1 Sign Off'!C29</f>
        <v>Lvl 2 Index</v>
      </c>
      <c r="D10" s="618" t="str">
        <f>'3.1 Sign Off'!D29</f>
        <v>Case</v>
      </c>
      <c r="E10" s="618" t="str">
        <f>'3.1 Sign Off'!E29</f>
        <v>Level 2 LOE Function</v>
      </c>
      <c r="F10" s="456" t="str">
        <f>'3.1 Sign Off'!F29</f>
        <v>Line of Enquiry (Level 2)</v>
      </c>
      <c r="G10" s="28"/>
      <c r="H10" s="619" t="str">
        <f>'3.1 Sign Off'!H29</f>
        <v>Keep/ Remove LOE</v>
      </c>
      <c r="I10" s="619" t="str">
        <f>'3.1 Sign Off'!I29</f>
        <v xml:space="preserve">Planned Assurance Band </v>
      </c>
      <c r="J10" s="456"/>
      <c r="K10" s="617" t="str">
        <f>'3.1 Sign Off'!K29</f>
        <v>Planned Evidence Artefacts
- see tab 4.1 for details</v>
      </c>
      <c r="L10" s="158"/>
      <c r="M10" s="617" t="str">
        <f>'3.1 Sign Off'!M29</f>
        <v>LOE  Assurance Responsible POC/ team</v>
      </c>
      <c r="N10" s="456" t="s">
        <v>2563</v>
      </c>
      <c r="O10" s="456" t="s">
        <v>2564</v>
      </c>
      <c r="P10" s="456" t="s">
        <v>2565</v>
      </c>
      <c r="Q10" s="456" t="s">
        <v>2566</v>
      </c>
      <c r="R10" s="465"/>
      <c r="S10" s="456" t="s">
        <v>2567</v>
      </c>
      <c r="T10" s="26"/>
      <c r="U10" s="76"/>
      <c r="V10" s="620" t="s">
        <v>2568</v>
      </c>
      <c r="W10" s="620"/>
      <c r="X10" s="620" t="s">
        <v>2569</v>
      </c>
      <c r="Y10" s="620"/>
      <c r="Z10" s="620" t="s">
        <v>2570</v>
      </c>
      <c r="AA10" s="620"/>
      <c r="AB10" s="620" t="s">
        <v>2571</v>
      </c>
      <c r="AC10" s="620"/>
      <c r="AE10" s="368" t="s">
        <v>1164</v>
      </c>
      <c r="AF10" s="368" t="s">
        <v>1282</v>
      </c>
      <c r="AG10" s="368" t="s">
        <v>1397</v>
      </c>
      <c r="AH10" s="368" t="s">
        <v>1632</v>
      </c>
      <c r="AI10" s="368" t="s">
        <v>1737</v>
      </c>
      <c r="AJ10" s="368" t="s">
        <v>233</v>
      </c>
      <c r="AK10" s="368" t="s">
        <v>235</v>
      </c>
      <c r="AL10" s="368" t="s">
        <v>234</v>
      </c>
      <c r="AM10" s="368" t="s">
        <v>232</v>
      </c>
      <c r="AN10" s="368" t="s">
        <v>2572</v>
      </c>
      <c r="AO10" s="368" t="s">
        <v>2573</v>
      </c>
      <c r="AP10" s="369" t="s">
        <v>268</v>
      </c>
      <c r="AQ10" s="369" t="s">
        <v>265</v>
      </c>
      <c r="AR10" s="369" t="s">
        <v>2574</v>
      </c>
      <c r="AS10" s="369" t="s">
        <v>2575</v>
      </c>
      <c r="AT10" s="369" t="s">
        <v>2576</v>
      </c>
      <c r="AU10" s="370" t="s">
        <v>269</v>
      </c>
      <c r="AV10" s="370" t="s">
        <v>266</v>
      </c>
      <c r="AW10" s="370" t="s">
        <v>2577</v>
      </c>
      <c r="AX10" s="370" t="s">
        <v>2578</v>
      </c>
      <c r="AY10" s="370" t="s">
        <v>2576</v>
      </c>
      <c r="AZ10" s="371" t="s">
        <v>270</v>
      </c>
      <c r="BA10" s="371" t="s">
        <v>267</v>
      </c>
      <c r="BB10" s="371" t="s">
        <v>2579</v>
      </c>
      <c r="BC10" s="371" t="s">
        <v>2580</v>
      </c>
      <c r="BD10" s="371" t="s">
        <v>2576</v>
      </c>
      <c r="BE10" s="368" t="s">
        <v>224</v>
      </c>
      <c r="BF10" s="368" t="s">
        <v>373</v>
      </c>
      <c r="BG10" s="368" t="s">
        <v>376</v>
      </c>
      <c r="BH10" s="368" t="s">
        <v>379</v>
      </c>
      <c r="BI10" s="368" t="s">
        <v>382</v>
      </c>
      <c r="BJ10" s="368" t="s">
        <v>385</v>
      </c>
      <c r="BK10" s="161"/>
      <c r="BL10" s="161"/>
      <c r="BM10" s="161"/>
      <c r="BN10" s="344"/>
      <c r="BO10" s="344"/>
      <c r="BP10" s="344"/>
    </row>
    <row r="11" spans="1:68" ht="26.5" customHeight="1" x14ac:dyDescent="0.35">
      <c r="A11" s="135">
        <f t="shared" ref="A11:A42" si="0">SUM(V11:AC11)</f>
        <v>0</v>
      </c>
      <c r="B11" s="26"/>
      <c r="C11" s="621" t="str">
        <f>'3.1 Sign Off'!C30</f>
        <v>UD1</v>
      </c>
      <c r="D11" s="622"/>
      <c r="E11" s="622">
        <f>'3.1 Sign Off'!E30</f>
        <v>0</v>
      </c>
      <c r="F11" s="623">
        <f>'3.1 Sign Off'!F30</f>
        <v>0</v>
      </c>
      <c r="G11" s="624"/>
      <c r="H11" s="625" t="str">
        <f>'3.1 Sign Off'!H30</f>
        <v>Not req'd</v>
      </c>
      <c r="I11" s="625">
        <f>'3.1 Sign Off'!I30</f>
        <v>0</v>
      </c>
      <c r="J11" s="624"/>
      <c r="K11" s="621">
        <f>'3.1 Sign Off'!K30</f>
        <v>0</v>
      </c>
      <c r="L11" s="626"/>
      <c r="M11" s="627"/>
      <c r="N11" s="628"/>
      <c r="O11" s="628"/>
      <c r="P11" s="628"/>
      <c r="Q11" s="629"/>
      <c r="R11" s="418"/>
      <c r="S11" s="525"/>
      <c r="T11" s="26"/>
      <c r="U11" s="76"/>
      <c r="V11" s="630" t="b">
        <f>IF($H11="Changed to Keep",IF(ISBLANK(N11),1,0))</f>
        <v>0</v>
      </c>
      <c r="W11" s="631"/>
      <c r="X11" s="630" t="b">
        <f>IF($H11="Changed to Keep",IF(ISBLANK(O11),1,0))</f>
        <v>0</v>
      </c>
      <c r="Y11" s="631"/>
      <c r="Z11" s="630" t="b">
        <f>IF($H11="Changed to Keep",IF(ISBLANK(P11),1,0))</f>
        <v>0</v>
      </c>
      <c r="AA11" s="631"/>
      <c r="AB11" s="630" t="b">
        <f>IF($H11="Changed to Keep",IF(ISBLANK(Q11),1,0))</f>
        <v>0</v>
      </c>
      <c r="AC11" s="631"/>
      <c r="AE11" s="368">
        <f>COUNTIF($D11,AE$10)</f>
        <v>0</v>
      </c>
      <c r="AF11" s="368">
        <f t="shared" ref="AF11:AI30" si="1">COUNTIF($D11,AF$10)</f>
        <v>0</v>
      </c>
      <c r="AG11" s="368">
        <f t="shared" si="1"/>
        <v>0</v>
      </c>
      <c r="AH11" s="368">
        <f t="shared" si="1"/>
        <v>0</v>
      </c>
      <c r="AI11" s="368">
        <f t="shared" si="1"/>
        <v>0</v>
      </c>
      <c r="AJ11" s="368">
        <f>COUNTIF($H11,AJ$10)</f>
        <v>1</v>
      </c>
      <c r="AK11" s="368">
        <f t="shared" ref="AK11:AN26" si="2">COUNTIF($H11,AK$10)</f>
        <v>0</v>
      </c>
      <c r="AL11" s="368">
        <f t="shared" si="2"/>
        <v>0</v>
      </c>
      <c r="AM11" s="368">
        <f t="shared" si="2"/>
        <v>0</v>
      </c>
      <c r="AN11" s="368">
        <f t="shared" si="2"/>
        <v>0</v>
      </c>
      <c r="AO11" s="368">
        <f>AK11+AM11</f>
        <v>0</v>
      </c>
      <c r="AP11" s="368">
        <f>COUNTIF($I11,AP$10)</f>
        <v>0</v>
      </c>
      <c r="AQ11" s="368">
        <f>COUNTIF($I11,AQ$10)</f>
        <v>0</v>
      </c>
      <c r="AR11" s="368">
        <f>AP11+AQ11</f>
        <v>0</v>
      </c>
      <c r="AS11" s="368">
        <f>COUNTIFS(AR11,1,$AO11,1)</f>
        <v>0</v>
      </c>
      <c r="AT11" s="368">
        <f>COUNTIFS($AO11,1,AR11,1,$BE11,1)</f>
        <v>0</v>
      </c>
      <c r="AU11" s="368">
        <f t="shared" ref="AU11:AZ26" si="3">COUNTIF($I11,AU$10)</f>
        <v>0</v>
      </c>
      <c r="AV11" s="368">
        <f t="shared" ref="AV11:AV42" si="4">COUNTIF($I11,AV$10)</f>
        <v>0</v>
      </c>
      <c r="AW11" s="368">
        <f>AU11+AV11</f>
        <v>0</v>
      </c>
      <c r="AX11" s="368">
        <f t="shared" ref="AX11:AX74" si="5">COUNTIFS(AW11,1,$AO11,1)</f>
        <v>0</v>
      </c>
      <c r="AY11" s="368">
        <f t="shared" ref="AY11:AY74" si="6">COUNTIFS($AO11,1,AW11,1,$BE11,1)</f>
        <v>0</v>
      </c>
      <c r="AZ11" s="368">
        <f t="shared" si="3"/>
        <v>0</v>
      </c>
      <c r="BA11" s="368">
        <f t="shared" ref="BA11:BA42" si="7">COUNTIF($I11,BA$10)</f>
        <v>0</v>
      </c>
      <c r="BB11" s="368">
        <f t="shared" ref="BB11:BB74" si="8">AZ11+BA11</f>
        <v>0</v>
      </c>
      <c r="BC11" s="368">
        <f t="shared" ref="BC11:BC74" si="9">COUNTIFS(BB11,1,$AO11,1)</f>
        <v>0</v>
      </c>
      <c r="BD11" s="368">
        <f t="shared" ref="BD11:BD74" si="10">COUNTIFS($AO11,1,BB11,1,$BE11,1)</f>
        <v>0</v>
      </c>
      <c r="BE11" s="368">
        <f t="shared" ref="BE11:BE18" si="11">COUNTIF($N11,BE$10)</f>
        <v>0</v>
      </c>
      <c r="BF11" s="368">
        <f>COUNTIF($O11,BF$10)</f>
        <v>0</v>
      </c>
      <c r="BG11" s="368">
        <f t="shared" ref="BG11:BJ30" si="12">COUNTIF($O11,BG$10)</f>
        <v>0</v>
      </c>
      <c r="BH11" s="368">
        <f t="shared" si="12"/>
        <v>0</v>
      </c>
      <c r="BI11" s="368">
        <f t="shared" si="12"/>
        <v>0</v>
      </c>
      <c r="BJ11" s="368">
        <f t="shared" si="12"/>
        <v>0</v>
      </c>
    </row>
    <row r="12" spans="1:68" ht="14.5" customHeight="1" x14ac:dyDescent="0.35">
      <c r="A12" s="135">
        <f t="shared" si="0"/>
        <v>0</v>
      </c>
      <c r="B12" s="26"/>
      <c r="C12" s="621" t="str">
        <f>'3.1 Sign Off'!C31</f>
        <v>UD2</v>
      </c>
      <c r="D12" s="622"/>
      <c r="E12" s="622">
        <f>'3.1 Sign Off'!E31</f>
        <v>0</v>
      </c>
      <c r="F12" s="623">
        <f>'3.1 Sign Off'!F31</f>
        <v>0</v>
      </c>
      <c r="G12" s="624"/>
      <c r="H12" s="625" t="str">
        <f>'3.1 Sign Off'!H31</f>
        <v>Not req'd</v>
      </c>
      <c r="I12" s="625">
        <f>'3.1 Sign Off'!I31</f>
        <v>0</v>
      </c>
      <c r="J12" s="624"/>
      <c r="K12" s="621">
        <f>'3.1 Sign Off'!K31</f>
        <v>0</v>
      </c>
      <c r="L12" s="626"/>
      <c r="M12" s="627"/>
      <c r="N12" s="628"/>
      <c r="O12" s="628"/>
      <c r="P12" s="628"/>
      <c r="Q12" s="628"/>
      <c r="R12" s="418"/>
      <c r="S12" s="525"/>
      <c r="T12" s="26"/>
      <c r="U12" s="76"/>
      <c r="V12" s="630" t="b">
        <f t="shared" ref="V12:V18" si="13">IF($H12="Changed to Keep",IF(ISBLANK(N12),1,0))</f>
        <v>0</v>
      </c>
      <c r="W12" s="631"/>
      <c r="X12" s="630" t="b">
        <f t="shared" ref="X12:X18" si="14">IF($H12="Changed to Keep",IF(ISBLANK(O12),1,0))</f>
        <v>0</v>
      </c>
      <c r="Y12" s="631"/>
      <c r="Z12" s="630" t="b">
        <f t="shared" ref="Z12:Z18" si="15">IF($H12="Changed to Keep",IF(ISBLANK(P12),1,0))</f>
        <v>0</v>
      </c>
      <c r="AA12" s="631"/>
      <c r="AB12" s="630" t="b">
        <f t="shared" ref="AB12:AB18" si="16">IF($H12="Changed to Keep",IF(ISBLANK(Q12),1,0))</f>
        <v>0</v>
      </c>
      <c r="AC12" s="631"/>
      <c r="AE12" s="368">
        <f t="shared" ref="AE12:AE27" si="17">COUNTIF($D12,AE$10)</f>
        <v>0</v>
      </c>
      <c r="AF12" s="368">
        <f t="shared" si="1"/>
        <v>0</v>
      </c>
      <c r="AG12" s="368">
        <f t="shared" si="1"/>
        <v>0</v>
      </c>
      <c r="AH12" s="368">
        <f t="shared" si="1"/>
        <v>0</v>
      </c>
      <c r="AI12" s="368">
        <f t="shared" si="1"/>
        <v>0</v>
      </c>
      <c r="AJ12" s="368">
        <f t="shared" ref="AJ12:AN43" si="18">COUNTIF($H12,AJ$10)</f>
        <v>1</v>
      </c>
      <c r="AK12" s="368">
        <f t="shared" si="2"/>
        <v>0</v>
      </c>
      <c r="AL12" s="368">
        <f t="shared" si="2"/>
        <v>0</v>
      </c>
      <c r="AM12" s="368">
        <f t="shared" si="2"/>
        <v>0</v>
      </c>
      <c r="AN12" s="368">
        <f t="shared" si="2"/>
        <v>0</v>
      </c>
      <c r="AO12" s="368">
        <f t="shared" ref="AO12:AO75" si="19">AK12+AM12</f>
        <v>0</v>
      </c>
      <c r="AP12" s="368">
        <f t="shared" ref="AP12:AZ43" si="20">COUNTIF($I12,AP$10)</f>
        <v>0</v>
      </c>
      <c r="AQ12" s="368">
        <f t="shared" ref="AQ12:AQ43" si="21">COUNTIF($I12,AQ$10)</f>
        <v>0</v>
      </c>
      <c r="AR12" s="368">
        <f t="shared" ref="AR12:AR75" si="22">AP12+AQ12</f>
        <v>0</v>
      </c>
      <c r="AS12" s="368">
        <f t="shared" ref="AS12:AS75" si="23">COUNTIFS(AR12,1,$AO12,1)</f>
        <v>0</v>
      </c>
      <c r="AT12" s="368">
        <f t="shared" ref="AT12:AT75" si="24">COUNTIFS($AO12,1,AR12,1,$BE12,1)</f>
        <v>0</v>
      </c>
      <c r="AU12" s="368">
        <f t="shared" si="3"/>
        <v>0</v>
      </c>
      <c r="AV12" s="368">
        <f t="shared" si="4"/>
        <v>0</v>
      </c>
      <c r="AW12" s="368">
        <f t="shared" ref="AW12:AW75" si="25">AU12+AV12</f>
        <v>0</v>
      </c>
      <c r="AX12" s="368">
        <f t="shared" si="5"/>
        <v>0</v>
      </c>
      <c r="AY12" s="368">
        <f t="shared" si="6"/>
        <v>0</v>
      </c>
      <c r="AZ12" s="368">
        <f t="shared" si="3"/>
        <v>0</v>
      </c>
      <c r="BA12" s="368">
        <f t="shared" si="7"/>
        <v>0</v>
      </c>
      <c r="BB12" s="368">
        <f t="shared" si="8"/>
        <v>0</v>
      </c>
      <c r="BC12" s="368">
        <f t="shared" si="9"/>
        <v>0</v>
      </c>
      <c r="BD12" s="368">
        <f t="shared" si="10"/>
        <v>0</v>
      </c>
      <c r="BE12" s="368">
        <f t="shared" si="11"/>
        <v>0</v>
      </c>
      <c r="BF12" s="368">
        <f t="shared" ref="BF12:BF27" si="26">COUNTIF($O12,BF$10)</f>
        <v>0</v>
      </c>
      <c r="BG12" s="368">
        <f t="shared" si="12"/>
        <v>0</v>
      </c>
      <c r="BH12" s="368">
        <f t="shared" si="12"/>
        <v>0</v>
      </c>
      <c r="BI12" s="368">
        <f t="shared" si="12"/>
        <v>0</v>
      </c>
      <c r="BJ12" s="368">
        <f t="shared" si="12"/>
        <v>0</v>
      </c>
    </row>
    <row r="13" spans="1:68" ht="14.15" customHeight="1" x14ac:dyDescent="0.35">
      <c r="A13" s="135">
        <f t="shared" si="0"/>
        <v>0</v>
      </c>
      <c r="B13" s="26"/>
      <c r="C13" s="621" t="str">
        <f>'3.1 Sign Off'!C32</f>
        <v>UD3</v>
      </c>
      <c r="D13" s="622"/>
      <c r="E13" s="622">
        <f>'3.1 Sign Off'!E32</f>
        <v>0</v>
      </c>
      <c r="F13" s="623">
        <f>'3.1 Sign Off'!F32</f>
        <v>0</v>
      </c>
      <c r="G13" s="624"/>
      <c r="H13" s="625" t="str">
        <f>'3.1 Sign Off'!H32</f>
        <v>Not req'd</v>
      </c>
      <c r="I13" s="625">
        <f>'3.1 Sign Off'!I32</f>
        <v>0</v>
      </c>
      <c r="J13" s="624"/>
      <c r="K13" s="621">
        <f>'3.1 Sign Off'!K32</f>
        <v>0</v>
      </c>
      <c r="L13" s="626"/>
      <c r="M13" s="627"/>
      <c r="N13" s="628"/>
      <c r="O13" s="628"/>
      <c r="P13" s="628"/>
      <c r="Q13" s="628"/>
      <c r="R13" s="418"/>
      <c r="S13" s="525"/>
      <c r="T13" s="26"/>
      <c r="U13" s="76"/>
      <c r="V13" s="630" t="b">
        <f t="shared" si="13"/>
        <v>0</v>
      </c>
      <c r="W13" s="631"/>
      <c r="X13" s="630" t="b">
        <f t="shared" si="14"/>
        <v>0</v>
      </c>
      <c r="Y13" s="631"/>
      <c r="Z13" s="630" t="b">
        <f t="shared" si="15"/>
        <v>0</v>
      </c>
      <c r="AA13" s="631"/>
      <c r="AB13" s="630" t="b">
        <f t="shared" si="16"/>
        <v>0</v>
      </c>
      <c r="AC13" s="631"/>
      <c r="AE13" s="368">
        <f t="shared" si="17"/>
        <v>0</v>
      </c>
      <c r="AF13" s="368">
        <f t="shared" si="1"/>
        <v>0</v>
      </c>
      <c r="AG13" s="368">
        <f t="shared" si="1"/>
        <v>0</v>
      </c>
      <c r="AH13" s="368">
        <f t="shared" si="1"/>
        <v>0</v>
      </c>
      <c r="AI13" s="368">
        <f t="shared" si="1"/>
        <v>0</v>
      </c>
      <c r="AJ13" s="368">
        <f t="shared" si="18"/>
        <v>1</v>
      </c>
      <c r="AK13" s="368">
        <f t="shared" si="2"/>
        <v>0</v>
      </c>
      <c r="AL13" s="368">
        <f t="shared" si="2"/>
        <v>0</v>
      </c>
      <c r="AM13" s="368">
        <f t="shared" si="2"/>
        <v>0</v>
      </c>
      <c r="AN13" s="368">
        <f t="shared" si="2"/>
        <v>0</v>
      </c>
      <c r="AO13" s="368">
        <f t="shared" si="19"/>
        <v>0</v>
      </c>
      <c r="AP13" s="368">
        <f t="shared" si="20"/>
        <v>0</v>
      </c>
      <c r="AQ13" s="368">
        <f t="shared" si="21"/>
        <v>0</v>
      </c>
      <c r="AR13" s="368">
        <f t="shared" si="22"/>
        <v>0</v>
      </c>
      <c r="AS13" s="368">
        <f t="shared" si="23"/>
        <v>0</v>
      </c>
      <c r="AT13" s="368">
        <f t="shared" si="24"/>
        <v>0</v>
      </c>
      <c r="AU13" s="368">
        <f t="shared" si="3"/>
        <v>0</v>
      </c>
      <c r="AV13" s="368">
        <f t="shared" si="4"/>
        <v>0</v>
      </c>
      <c r="AW13" s="368">
        <f t="shared" si="25"/>
        <v>0</v>
      </c>
      <c r="AX13" s="368">
        <f t="shared" si="5"/>
        <v>0</v>
      </c>
      <c r="AY13" s="368">
        <f t="shared" si="6"/>
        <v>0</v>
      </c>
      <c r="AZ13" s="368">
        <f t="shared" si="3"/>
        <v>0</v>
      </c>
      <c r="BA13" s="368">
        <f t="shared" si="7"/>
        <v>0</v>
      </c>
      <c r="BB13" s="368">
        <f t="shared" si="8"/>
        <v>0</v>
      </c>
      <c r="BC13" s="368">
        <f t="shared" si="9"/>
        <v>0</v>
      </c>
      <c r="BD13" s="368">
        <f t="shared" si="10"/>
        <v>0</v>
      </c>
      <c r="BE13" s="368">
        <f t="shared" si="11"/>
        <v>0</v>
      </c>
      <c r="BF13" s="368">
        <f t="shared" si="26"/>
        <v>0</v>
      </c>
      <c r="BG13" s="368">
        <f t="shared" si="12"/>
        <v>0</v>
      </c>
      <c r="BH13" s="368">
        <f t="shared" si="12"/>
        <v>0</v>
      </c>
      <c r="BI13" s="368">
        <f t="shared" si="12"/>
        <v>0</v>
      </c>
      <c r="BJ13" s="368">
        <f t="shared" si="12"/>
        <v>0</v>
      </c>
    </row>
    <row r="14" spans="1:68" ht="14.5" customHeight="1" x14ac:dyDescent="0.35">
      <c r="A14" s="135">
        <f t="shared" si="0"/>
        <v>0</v>
      </c>
      <c r="B14" s="26"/>
      <c r="C14" s="621" t="str">
        <f>'3.1 Sign Off'!C33</f>
        <v>UD4</v>
      </c>
      <c r="D14" s="622"/>
      <c r="E14" s="622">
        <f>'3.1 Sign Off'!E33</f>
        <v>0</v>
      </c>
      <c r="F14" s="623">
        <f>'3.1 Sign Off'!F33</f>
        <v>0</v>
      </c>
      <c r="G14" s="624"/>
      <c r="H14" s="625" t="str">
        <f>'3.1 Sign Off'!H33</f>
        <v>Not req'd</v>
      </c>
      <c r="I14" s="625">
        <f>'3.1 Sign Off'!I33</f>
        <v>0</v>
      </c>
      <c r="J14" s="624"/>
      <c r="K14" s="621">
        <f>'3.1 Sign Off'!K33</f>
        <v>0</v>
      </c>
      <c r="L14" s="626"/>
      <c r="M14" s="627"/>
      <c r="N14" s="628"/>
      <c r="O14" s="628"/>
      <c r="P14" s="628"/>
      <c r="Q14" s="628"/>
      <c r="R14" s="418"/>
      <c r="S14" s="525"/>
      <c r="T14" s="26"/>
      <c r="U14" s="76"/>
      <c r="V14" s="630" t="b">
        <f t="shared" si="13"/>
        <v>0</v>
      </c>
      <c r="W14" s="631"/>
      <c r="X14" s="630" t="b">
        <f t="shared" si="14"/>
        <v>0</v>
      </c>
      <c r="Y14" s="631"/>
      <c r="Z14" s="630" t="b">
        <f t="shared" si="15"/>
        <v>0</v>
      </c>
      <c r="AA14" s="631"/>
      <c r="AB14" s="630" t="b">
        <f t="shared" si="16"/>
        <v>0</v>
      </c>
      <c r="AC14" s="631"/>
      <c r="AE14" s="368">
        <f t="shared" si="17"/>
        <v>0</v>
      </c>
      <c r="AF14" s="368">
        <f t="shared" si="1"/>
        <v>0</v>
      </c>
      <c r="AG14" s="368">
        <f t="shared" si="1"/>
        <v>0</v>
      </c>
      <c r="AH14" s="368">
        <f t="shared" si="1"/>
        <v>0</v>
      </c>
      <c r="AI14" s="368">
        <f t="shared" si="1"/>
        <v>0</v>
      </c>
      <c r="AJ14" s="368">
        <f t="shared" si="18"/>
        <v>1</v>
      </c>
      <c r="AK14" s="368">
        <f t="shared" si="2"/>
        <v>0</v>
      </c>
      <c r="AL14" s="368">
        <f t="shared" si="2"/>
        <v>0</v>
      </c>
      <c r="AM14" s="368">
        <f t="shared" si="2"/>
        <v>0</v>
      </c>
      <c r="AN14" s="368">
        <f t="shared" si="2"/>
        <v>0</v>
      </c>
      <c r="AO14" s="368">
        <f t="shared" si="19"/>
        <v>0</v>
      </c>
      <c r="AP14" s="368">
        <f t="shared" si="20"/>
        <v>0</v>
      </c>
      <c r="AQ14" s="368">
        <f t="shared" si="21"/>
        <v>0</v>
      </c>
      <c r="AR14" s="368">
        <f t="shared" si="22"/>
        <v>0</v>
      </c>
      <c r="AS14" s="368">
        <f t="shared" si="23"/>
        <v>0</v>
      </c>
      <c r="AT14" s="368">
        <f t="shared" si="24"/>
        <v>0</v>
      </c>
      <c r="AU14" s="368">
        <f t="shared" si="3"/>
        <v>0</v>
      </c>
      <c r="AV14" s="368">
        <f t="shared" si="4"/>
        <v>0</v>
      </c>
      <c r="AW14" s="368">
        <f t="shared" si="25"/>
        <v>0</v>
      </c>
      <c r="AX14" s="368">
        <f t="shared" si="5"/>
        <v>0</v>
      </c>
      <c r="AY14" s="368">
        <f t="shared" si="6"/>
        <v>0</v>
      </c>
      <c r="AZ14" s="368">
        <f t="shared" si="3"/>
        <v>0</v>
      </c>
      <c r="BA14" s="368">
        <f t="shared" si="7"/>
        <v>0</v>
      </c>
      <c r="BB14" s="368">
        <f t="shared" si="8"/>
        <v>0</v>
      </c>
      <c r="BC14" s="368">
        <f t="shared" si="9"/>
        <v>0</v>
      </c>
      <c r="BD14" s="368">
        <f t="shared" si="10"/>
        <v>0</v>
      </c>
      <c r="BE14" s="368">
        <f t="shared" si="11"/>
        <v>0</v>
      </c>
      <c r="BF14" s="368">
        <f t="shared" si="26"/>
        <v>0</v>
      </c>
      <c r="BG14" s="368">
        <f t="shared" si="12"/>
        <v>0</v>
      </c>
      <c r="BH14" s="368">
        <f t="shared" si="12"/>
        <v>0</v>
      </c>
      <c r="BI14" s="368">
        <f t="shared" si="12"/>
        <v>0</v>
      </c>
      <c r="BJ14" s="368">
        <f t="shared" si="12"/>
        <v>0</v>
      </c>
    </row>
    <row r="15" spans="1:68" ht="12" customHeight="1" x14ac:dyDescent="0.35">
      <c r="A15" s="135">
        <f t="shared" si="0"/>
        <v>0</v>
      </c>
      <c r="B15" s="26"/>
      <c r="C15" s="621" t="str">
        <f>'3.1 Sign Off'!C34</f>
        <v>UD5</v>
      </c>
      <c r="D15" s="622"/>
      <c r="E15" s="622">
        <f>'3.1 Sign Off'!E34</f>
        <v>0</v>
      </c>
      <c r="F15" s="623">
        <f>'3.1 Sign Off'!F34</f>
        <v>0</v>
      </c>
      <c r="G15" s="624"/>
      <c r="H15" s="625" t="str">
        <f>'3.1 Sign Off'!H34</f>
        <v>Not req'd</v>
      </c>
      <c r="I15" s="625">
        <f>'3.1 Sign Off'!I34</f>
        <v>0</v>
      </c>
      <c r="J15" s="624"/>
      <c r="K15" s="621">
        <f>'3.1 Sign Off'!K34</f>
        <v>0</v>
      </c>
      <c r="L15" s="626"/>
      <c r="M15" s="627"/>
      <c r="N15" s="628"/>
      <c r="O15" s="628"/>
      <c r="P15" s="628"/>
      <c r="Q15" s="628"/>
      <c r="R15" s="418"/>
      <c r="S15" s="525"/>
      <c r="T15" s="26"/>
      <c r="U15" s="76"/>
      <c r="V15" s="630" t="b">
        <f t="shared" si="13"/>
        <v>0</v>
      </c>
      <c r="W15" s="631"/>
      <c r="X15" s="630" t="b">
        <f t="shared" si="14"/>
        <v>0</v>
      </c>
      <c r="Y15" s="631"/>
      <c r="Z15" s="630" t="b">
        <f t="shared" si="15"/>
        <v>0</v>
      </c>
      <c r="AA15" s="631"/>
      <c r="AB15" s="630" t="b">
        <f t="shared" si="16"/>
        <v>0</v>
      </c>
      <c r="AC15" s="631"/>
      <c r="AE15" s="368">
        <f t="shared" si="17"/>
        <v>0</v>
      </c>
      <c r="AF15" s="368">
        <f t="shared" si="1"/>
        <v>0</v>
      </c>
      <c r="AG15" s="368">
        <f t="shared" si="1"/>
        <v>0</v>
      </c>
      <c r="AH15" s="368">
        <f t="shared" si="1"/>
        <v>0</v>
      </c>
      <c r="AI15" s="368">
        <f t="shared" si="1"/>
        <v>0</v>
      </c>
      <c r="AJ15" s="368">
        <f t="shared" si="18"/>
        <v>1</v>
      </c>
      <c r="AK15" s="368">
        <f t="shared" si="2"/>
        <v>0</v>
      </c>
      <c r="AL15" s="368">
        <f t="shared" si="2"/>
        <v>0</v>
      </c>
      <c r="AM15" s="368">
        <f t="shared" si="2"/>
        <v>0</v>
      </c>
      <c r="AN15" s="368">
        <f t="shared" si="2"/>
        <v>0</v>
      </c>
      <c r="AO15" s="368">
        <f t="shared" si="19"/>
        <v>0</v>
      </c>
      <c r="AP15" s="368">
        <f t="shared" si="20"/>
        <v>0</v>
      </c>
      <c r="AQ15" s="368">
        <f t="shared" si="21"/>
        <v>0</v>
      </c>
      <c r="AR15" s="368">
        <f t="shared" si="22"/>
        <v>0</v>
      </c>
      <c r="AS15" s="368">
        <f t="shared" si="23"/>
        <v>0</v>
      </c>
      <c r="AT15" s="368">
        <f t="shared" si="24"/>
        <v>0</v>
      </c>
      <c r="AU15" s="368">
        <f t="shared" si="3"/>
        <v>0</v>
      </c>
      <c r="AV15" s="368">
        <f t="shared" si="4"/>
        <v>0</v>
      </c>
      <c r="AW15" s="368">
        <f t="shared" si="25"/>
        <v>0</v>
      </c>
      <c r="AX15" s="368">
        <f t="shared" si="5"/>
        <v>0</v>
      </c>
      <c r="AY15" s="368">
        <f t="shared" si="6"/>
        <v>0</v>
      </c>
      <c r="AZ15" s="368">
        <f t="shared" si="3"/>
        <v>0</v>
      </c>
      <c r="BA15" s="368">
        <f t="shared" si="7"/>
        <v>0</v>
      </c>
      <c r="BB15" s="368">
        <f t="shared" si="8"/>
        <v>0</v>
      </c>
      <c r="BC15" s="368">
        <f t="shared" si="9"/>
        <v>0</v>
      </c>
      <c r="BD15" s="368">
        <f t="shared" si="10"/>
        <v>0</v>
      </c>
      <c r="BE15" s="368">
        <f t="shared" si="11"/>
        <v>0</v>
      </c>
      <c r="BF15" s="368">
        <f t="shared" si="26"/>
        <v>0</v>
      </c>
      <c r="BG15" s="368">
        <f t="shared" si="12"/>
        <v>0</v>
      </c>
      <c r="BH15" s="368">
        <f t="shared" si="12"/>
        <v>0</v>
      </c>
      <c r="BI15" s="368">
        <f t="shared" si="12"/>
        <v>0</v>
      </c>
      <c r="BJ15" s="368">
        <f t="shared" si="12"/>
        <v>0</v>
      </c>
    </row>
    <row r="16" spans="1:68" ht="12" customHeight="1" x14ac:dyDescent="0.35">
      <c r="A16" s="135">
        <f t="shared" si="0"/>
        <v>0</v>
      </c>
      <c r="B16" s="26"/>
      <c r="C16" s="621" t="str">
        <f>'3.1 Sign Off'!C35</f>
        <v>UD6</v>
      </c>
      <c r="D16" s="622"/>
      <c r="E16" s="622">
        <f>'3.1 Sign Off'!E35</f>
        <v>0</v>
      </c>
      <c r="F16" s="623">
        <f>'3.1 Sign Off'!F35</f>
        <v>0</v>
      </c>
      <c r="G16" s="624"/>
      <c r="H16" s="625" t="str">
        <f>'3.1 Sign Off'!H35</f>
        <v>Not req'd</v>
      </c>
      <c r="I16" s="625">
        <f>'3.1 Sign Off'!I35</f>
        <v>0</v>
      </c>
      <c r="J16" s="624"/>
      <c r="K16" s="621">
        <f>'3.1 Sign Off'!K35</f>
        <v>0</v>
      </c>
      <c r="L16" s="626"/>
      <c r="M16" s="627"/>
      <c r="N16" s="628"/>
      <c r="O16" s="628"/>
      <c r="P16" s="628"/>
      <c r="Q16" s="628"/>
      <c r="R16" s="418"/>
      <c r="S16" s="525"/>
      <c r="T16" s="26"/>
      <c r="U16" s="76"/>
      <c r="V16" s="630" t="b">
        <f t="shared" si="13"/>
        <v>0</v>
      </c>
      <c r="W16" s="631"/>
      <c r="X16" s="630" t="b">
        <f t="shared" si="14"/>
        <v>0</v>
      </c>
      <c r="Y16" s="631"/>
      <c r="Z16" s="630" t="b">
        <f t="shared" si="15"/>
        <v>0</v>
      </c>
      <c r="AA16" s="631"/>
      <c r="AB16" s="630" t="b">
        <f t="shared" si="16"/>
        <v>0</v>
      </c>
      <c r="AC16" s="631"/>
      <c r="AE16" s="368">
        <f t="shared" si="17"/>
        <v>0</v>
      </c>
      <c r="AF16" s="368">
        <f t="shared" si="1"/>
        <v>0</v>
      </c>
      <c r="AG16" s="368">
        <f t="shared" si="1"/>
        <v>0</v>
      </c>
      <c r="AH16" s="368">
        <f t="shared" si="1"/>
        <v>0</v>
      </c>
      <c r="AI16" s="368">
        <f t="shared" si="1"/>
        <v>0</v>
      </c>
      <c r="AJ16" s="368">
        <f t="shared" si="18"/>
        <v>1</v>
      </c>
      <c r="AK16" s="368">
        <f t="shared" si="2"/>
        <v>0</v>
      </c>
      <c r="AL16" s="368">
        <f t="shared" si="2"/>
        <v>0</v>
      </c>
      <c r="AM16" s="368">
        <f t="shared" si="2"/>
        <v>0</v>
      </c>
      <c r="AN16" s="368">
        <f t="shared" si="2"/>
        <v>0</v>
      </c>
      <c r="AO16" s="368">
        <f t="shared" si="19"/>
        <v>0</v>
      </c>
      <c r="AP16" s="368">
        <f t="shared" si="20"/>
        <v>0</v>
      </c>
      <c r="AQ16" s="368">
        <f t="shared" si="21"/>
        <v>0</v>
      </c>
      <c r="AR16" s="368">
        <f t="shared" si="22"/>
        <v>0</v>
      </c>
      <c r="AS16" s="368">
        <f t="shared" si="23"/>
        <v>0</v>
      </c>
      <c r="AT16" s="368">
        <f t="shared" si="24"/>
        <v>0</v>
      </c>
      <c r="AU16" s="368">
        <f t="shared" si="3"/>
        <v>0</v>
      </c>
      <c r="AV16" s="368">
        <f t="shared" si="4"/>
        <v>0</v>
      </c>
      <c r="AW16" s="368">
        <f t="shared" si="25"/>
        <v>0</v>
      </c>
      <c r="AX16" s="368">
        <f t="shared" si="5"/>
        <v>0</v>
      </c>
      <c r="AY16" s="368">
        <f t="shared" si="6"/>
        <v>0</v>
      </c>
      <c r="AZ16" s="368">
        <f t="shared" si="3"/>
        <v>0</v>
      </c>
      <c r="BA16" s="368">
        <f t="shared" si="7"/>
        <v>0</v>
      </c>
      <c r="BB16" s="368">
        <f t="shared" si="8"/>
        <v>0</v>
      </c>
      <c r="BC16" s="368">
        <f t="shared" si="9"/>
        <v>0</v>
      </c>
      <c r="BD16" s="368">
        <f t="shared" si="10"/>
        <v>0</v>
      </c>
      <c r="BE16" s="368">
        <f t="shared" si="11"/>
        <v>0</v>
      </c>
      <c r="BF16" s="368">
        <f t="shared" si="26"/>
        <v>0</v>
      </c>
      <c r="BG16" s="368">
        <f t="shared" si="12"/>
        <v>0</v>
      </c>
      <c r="BH16" s="368">
        <f t="shared" si="12"/>
        <v>0</v>
      </c>
      <c r="BI16" s="368">
        <f t="shared" si="12"/>
        <v>0</v>
      </c>
      <c r="BJ16" s="368">
        <f t="shared" si="12"/>
        <v>0</v>
      </c>
    </row>
    <row r="17" spans="1:62" ht="12" customHeight="1" x14ac:dyDescent="0.35">
      <c r="A17" s="135">
        <f t="shared" si="0"/>
        <v>0</v>
      </c>
      <c r="B17" s="26"/>
      <c r="C17" s="621" t="str">
        <f>'3.1 Sign Off'!C36</f>
        <v>UD7</v>
      </c>
      <c r="D17" s="622"/>
      <c r="E17" s="622">
        <f>'3.1 Sign Off'!E36</f>
        <v>0</v>
      </c>
      <c r="F17" s="623">
        <f>'3.1 Sign Off'!F36</f>
        <v>0</v>
      </c>
      <c r="G17" s="624"/>
      <c r="H17" s="625" t="str">
        <f>'3.1 Sign Off'!H36</f>
        <v>Not req'd</v>
      </c>
      <c r="I17" s="625">
        <f>'3.1 Sign Off'!I36</f>
        <v>0</v>
      </c>
      <c r="J17" s="624"/>
      <c r="K17" s="621">
        <f>'3.1 Sign Off'!K36</f>
        <v>0</v>
      </c>
      <c r="L17" s="626"/>
      <c r="M17" s="627"/>
      <c r="N17" s="628"/>
      <c r="O17" s="628"/>
      <c r="P17" s="628"/>
      <c r="Q17" s="628"/>
      <c r="R17" s="418"/>
      <c r="S17" s="525"/>
      <c r="T17" s="26"/>
      <c r="U17" s="76"/>
      <c r="V17" s="630" t="b">
        <f t="shared" si="13"/>
        <v>0</v>
      </c>
      <c r="W17" s="631"/>
      <c r="X17" s="630" t="b">
        <f t="shared" si="14"/>
        <v>0</v>
      </c>
      <c r="Y17" s="631"/>
      <c r="Z17" s="630" t="b">
        <f t="shared" si="15"/>
        <v>0</v>
      </c>
      <c r="AA17" s="631"/>
      <c r="AB17" s="630" t="b">
        <f t="shared" si="16"/>
        <v>0</v>
      </c>
      <c r="AC17" s="631"/>
      <c r="AE17" s="368">
        <f t="shared" si="17"/>
        <v>0</v>
      </c>
      <c r="AF17" s="368">
        <f t="shared" si="1"/>
        <v>0</v>
      </c>
      <c r="AG17" s="368">
        <f t="shared" si="1"/>
        <v>0</v>
      </c>
      <c r="AH17" s="368">
        <f t="shared" si="1"/>
        <v>0</v>
      </c>
      <c r="AI17" s="368">
        <f t="shared" si="1"/>
        <v>0</v>
      </c>
      <c r="AJ17" s="368">
        <f t="shared" si="18"/>
        <v>1</v>
      </c>
      <c r="AK17" s="368">
        <f t="shared" si="2"/>
        <v>0</v>
      </c>
      <c r="AL17" s="368">
        <f t="shared" si="2"/>
        <v>0</v>
      </c>
      <c r="AM17" s="368">
        <f t="shared" si="2"/>
        <v>0</v>
      </c>
      <c r="AN17" s="368">
        <f t="shared" si="2"/>
        <v>0</v>
      </c>
      <c r="AO17" s="368">
        <f t="shared" si="19"/>
        <v>0</v>
      </c>
      <c r="AP17" s="368">
        <f t="shared" si="20"/>
        <v>0</v>
      </c>
      <c r="AQ17" s="368">
        <f t="shared" si="21"/>
        <v>0</v>
      </c>
      <c r="AR17" s="368">
        <f t="shared" si="22"/>
        <v>0</v>
      </c>
      <c r="AS17" s="368">
        <f t="shared" si="23"/>
        <v>0</v>
      </c>
      <c r="AT17" s="368">
        <f t="shared" si="24"/>
        <v>0</v>
      </c>
      <c r="AU17" s="368">
        <f t="shared" si="3"/>
        <v>0</v>
      </c>
      <c r="AV17" s="368">
        <f t="shared" si="4"/>
        <v>0</v>
      </c>
      <c r="AW17" s="368">
        <f t="shared" si="25"/>
        <v>0</v>
      </c>
      <c r="AX17" s="368">
        <f t="shared" si="5"/>
        <v>0</v>
      </c>
      <c r="AY17" s="368">
        <f t="shared" si="6"/>
        <v>0</v>
      </c>
      <c r="AZ17" s="368">
        <f t="shared" si="3"/>
        <v>0</v>
      </c>
      <c r="BA17" s="368">
        <f t="shared" si="7"/>
        <v>0</v>
      </c>
      <c r="BB17" s="368">
        <f t="shared" si="8"/>
        <v>0</v>
      </c>
      <c r="BC17" s="368">
        <f t="shared" si="9"/>
        <v>0</v>
      </c>
      <c r="BD17" s="368">
        <f t="shared" si="10"/>
        <v>0</v>
      </c>
      <c r="BE17" s="368">
        <f t="shared" si="11"/>
        <v>0</v>
      </c>
      <c r="BF17" s="368">
        <f t="shared" si="26"/>
        <v>0</v>
      </c>
      <c r="BG17" s="368">
        <f t="shared" si="12"/>
        <v>0</v>
      </c>
      <c r="BH17" s="368">
        <f t="shared" si="12"/>
        <v>0</v>
      </c>
      <c r="BI17" s="368">
        <f t="shared" si="12"/>
        <v>0</v>
      </c>
      <c r="BJ17" s="368">
        <f t="shared" si="12"/>
        <v>0</v>
      </c>
    </row>
    <row r="18" spans="1:62" ht="12" customHeight="1" x14ac:dyDescent="0.35">
      <c r="A18" s="135">
        <f t="shared" si="0"/>
        <v>0</v>
      </c>
      <c r="B18" s="26"/>
      <c r="C18" s="621" t="str">
        <f>'3.1 Sign Off'!C37</f>
        <v>UD8</v>
      </c>
      <c r="D18" s="622"/>
      <c r="E18" s="622">
        <f>'3.1 Sign Off'!E37</f>
        <v>0</v>
      </c>
      <c r="F18" s="623">
        <f>'3.1 Sign Off'!F37</f>
        <v>0</v>
      </c>
      <c r="G18" s="624"/>
      <c r="H18" s="625" t="str">
        <f>'3.1 Sign Off'!H37</f>
        <v>Not req'd</v>
      </c>
      <c r="I18" s="625">
        <f>'3.1 Sign Off'!I37</f>
        <v>0</v>
      </c>
      <c r="J18" s="624"/>
      <c r="K18" s="621">
        <f>'3.1 Sign Off'!K37</f>
        <v>0</v>
      </c>
      <c r="L18" s="626"/>
      <c r="M18" s="627"/>
      <c r="N18" s="628"/>
      <c r="O18" s="628"/>
      <c r="P18" s="628"/>
      <c r="Q18" s="628"/>
      <c r="R18" s="418"/>
      <c r="S18" s="525"/>
      <c r="T18" s="26"/>
      <c r="U18" s="76"/>
      <c r="V18" s="630" t="b">
        <f t="shared" si="13"/>
        <v>0</v>
      </c>
      <c r="W18" s="631"/>
      <c r="X18" s="630" t="b">
        <f t="shared" si="14"/>
        <v>0</v>
      </c>
      <c r="Y18" s="631"/>
      <c r="Z18" s="630" t="b">
        <f t="shared" si="15"/>
        <v>0</v>
      </c>
      <c r="AA18" s="631"/>
      <c r="AB18" s="630" t="b">
        <f t="shared" si="16"/>
        <v>0</v>
      </c>
      <c r="AC18" s="631"/>
      <c r="AE18" s="368">
        <f t="shared" si="17"/>
        <v>0</v>
      </c>
      <c r="AF18" s="368">
        <f t="shared" si="1"/>
        <v>0</v>
      </c>
      <c r="AG18" s="368">
        <f t="shared" si="1"/>
        <v>0</v>
      </c>
      <c r="AH18" s="368">
        <f t="shared" si="1"/>
        <v>0</v>
      </c>
      <c r="AI18" s="368">
        <f t="shared" si="1"/>
        <v>0</v>
      </c>
      <c r="AJ18" s="368">
        <f t="shared" si="18"/>
        <v>1</v>
      </c>
      <c r="AK18" s="368">
        <f t="shared" si="2"/>
        <v>0</v>
      </c>
      <c r="AL18" s="368">
        <f t="shared" si="2"/>
        <v>0</v>
      </c>
      <c r="AM18" s="368">
        <f t="shared" si="2"/>
        <v>0</v>
      </c>
      <c r="AN18" s="368">
        <f t="shared" si="2"/>
        <v>0</v>
      </c>
      <c r="AO18" s="368">
        <f t="shared" si="19"/>
        <v>0</v>
      </c>
      <c r="AP18" s="368">
        <f t="shared" si="20"/>
        <v>0</v>
      </c>
      <c r="AQ18" s="368">
        <f t="shared" si="21"/>
        <v>0</v>
      </c>
      <c r="AR18" s="368">
        <f t="shared" si="22"/>
        <v>0</v>
      </c>
      <c r="AS18" s="368">
        <f t="shared" si="23"/>
        <v>0</v>
      </c>
      <c r="AT18" s="368">
        <f t="shared" si="24"/>
        <v>0</v>
      </c>
      <c r="AU18" s="368">
        <f t="shared" si="3"/>
        <v>0</v>
      </c>
      <c r="AV18" s="368">
        <f t="shared" si="4"/>
        <v>0</v>
      </c>
      <c r="AW18" s="368">
        <f t="shared" si="25"/>
        <v>0</v>
      </c>
      <c r="AX18" s="368">
        <f t="shared" si="5"/>
        <v>0</v>
      </c>
      <c r="AY18" s="368">
        <f t="shared" si="6"/>
        <v>0</v>
      </c>
      <c r="AZ18" s="368">
        <f t="shared" si="3"/>
        <v>0</v>
      </c>
      <c r="BA18" s="368">
        <f t="shared" si="7"/>
        <v>0</v>
      </c>
      <c r="BB18" s="368">
        <f t="shared" si="8"/>
        <v>0</v>
      </c>
      <c r="BC18" s="368">
        <f t="shared" si="9"/>
        <v>0</v>
      </c>
      <c r="BD18" s="368">
        <f t="shared" si="10"/>
        <v>0</v>
      </c>
      <c r="BE18" s="368">
        <f t="shared" si="11"/>
        <v>0</v>
      </c>
      <c r="BF18" s="368">
        <f t="shared" si="26"/>
        <v>0</v>
      </c>
      <c r="BG18" s="368">
        <f t="shared" si="12"/>
        <v>0</v>
      </c>
      <c r="BH18" s="368">
        <f t="shared" si="12"/>
        <v>0</v>
      </c>
      <c r="BI18" s="368">
        <f t="shared" si="12"/>
        <v>0</v>
      </c>
      <c r="BJ18" s="368">
        <f t="shared" si="12"/>
        <v>0</v>
      </c>
    </row>
    <row r="19" spans="1:62" ht="40.4" customHeight="1" x14ac:dyDescent="0.35">
      <c r="A19" s="135">
        <f t="shared" si="0"/>
        <v>0</v>
      </c>
      <c r="B19" s="26"/>
      <c r="C19" s="621">
        <f>'3.1 Sign Off'!C38</f>
        <v>1</v>
      </c>
      <c r="D19" s="622" t="str">
        <f>'3.1 Sign Off'!D38</f>
        <v>Strategic</v>
      </c>
      <c r="E19" s="622" t="str">
        <f>'3.1 Sign Off'!E38</f>
        <v>Capability Analysis</v>
      </c>
      <c r="F19" s="623" t="str">
        <f>'3.1 Sign Off'!F38</f>
        <v>Is the analysis of the military capability gap and/or business capability gap suitably evidenced to inform the need/case for change?</v>
      </c>
      <c r="G19" s="624"/>
      <c r="H19" s="625" t="str">
        <f>'3.1 Sign Off'!H38</f>
        <v>Remove</v>
      </c>
      <c r="I19" s="625" t="str">
        <f>'3.1 Sign Off'!I38</f>
        <v>No band selected</v>
      </c>
      <c r="J19" s="624"/>
      <c r="K19" s="621">
        <f>'3.1 Sign Off'!K38</f>
        <v>0</v>
      </c>
      <c r="L19" s="626"/>
      <c r="M19" s="621">
        <f>'3.1 Sign Off'!M38</f>
        <v>0</v>
      </c>
      <c r="N19" s="628" t="s">
        <v>222</v>
      </c>
      <c r="O19" s="628" t="s">
        <v>373</v>
      </c>
      <c r="P19" s="628"/>
      <c r="Q19" s="628"/>
      <c r="R19" s="418"/>
      <c r="S19" s="525"/>
      <c r="T19" s="26"/>
      <c r="U19" s="76"/>
      <c r="V19" s="630" t="b">
        <f t="shared" ref="V19:V50" si="27">IF($H19="Keep",IF(ISBLANK(N19),1,0))</f>
        <v>0</v>
      </c>
      <c r="W19" s="630" t="b">
        <f t="shared" ref="W19:W50" si="28">IF($H19="Changed to Keep",IF(ISBLANK(N19),1,0))</f>
        <v>0</v>
      </c>
      <c r="X19" s="630" t="b">
        <f t="shared" ref="X19:X50" si="29">IF($H19="Keep",IF(ISBLANK(O19),1,0))</f>
        <v>0</v>
      </c>
      <c r="Y19" s="630" t="b">
        <f t="shared" ref="Y19:Y50" si="30">IF($H19="Changed to Keep",IF(ISBLANK(O19),1,0))</f>
        <v>0</v>
      </c>
      <c r="Z19" s="630" t="b">
        <f t="shared" ref="Z19:Z50" si="31">IF($H19="Keep",IF(ISBLANK(P19),1,0))</f>
        <v>0</v>
      </c>
      <c r="AA19" s="630" t="b">
        <f t="shared" ref="AA19:AA50" si="32">IF($H19="Changed to Keep",IF(ISBLANK(P19),1,0))</f>
        <v>0</v>
      </c>
      <c r="AB19" s="630" t="b">
        <f t="shared" ref="AB19:AB50" si="33">IF($H19="Keep",IF(ISBLANK(Q19),1,0))</f>
        <v>0</v>
      </c>
      <c r="AC19" s="630" t="b">
        <f t="shared" ref="AC19:AC50" si="34">IF($H19="Changed to Keep",IF(ISBLANK(Q19),1,0))</f>
        <v>0</v>
      </c>
      <c r="AE19" s="368">
        <f t="shared" si="17"/>
        <v>1</v>
      </c>
      <c r="AF19" s="368">
        <f t="shared" si="1"/>
        <v>0</v>
      </c>
      <c r="AG19" s="368">
        <f t="shared" si="1"/>
        <v>0</v>
      </c>
      <c r="AH19" s="368">
        <f t="shared" si="1"/>
        <v>0</v>
      </c>
      <c r="AI19" s="368">
        <f t="shared" si="1"/>
        <v>0</v>
      </c>
      <c r="AJ19" s="368">
        <f t="shared" si="18"/>
        <v>0</v>
      </c>
      <c r="AK19" s="368">
        <f t="shared" si="2"/>
        <v>0</v>
      </c>
      <c r="AL19" s="368">
        <f t="shared" si="2"/>
        <v>1</v>
      </c>
      <c r="AM19" s="368">
        <f t="shared" si="2"/>
        <v>0</v>
      </c>
      <c r="AN19" s="368">
        <f t="shared" si="2"/>
        <v>0</v>
      </c>
      <c r="AO19" s="368">
        <f t="shared" si="19"/>
        <v>0</v>
      </c>
      <c r="AP19" s="368">
        <f t="shared" si="20"/>
        <v>0</v>
      </c>
      <c r="AQ19" s="368">
        <f t="shared" si="21"/>
        <v>0</v>
      </c>
      <c r="AR19" s="368">
        <f t="shared" si="22"/>
        <v>0</v>
      </c>
      <c r="AS19" s="368">
        <f t="shared" si="23"/>
        <v>0</v>
      </c>
      <c r="AT19" s="368">
        <f t="shared" si="24"/>
        <v>0</v>
      </c>
      <c r="AU19" s="368">
        <f t="shared" si="3"/>
        <v>0</v>
      </c>
      <c r="AV19" s="368">
        <f t="shared" si="4"/>
        <v>0</v>
      </c>
      <c r="AW19" s="368">
        <f t="shared" si="25"/>
        <v>0</v>
      </c>
      <c r="AX19" s="368">
        <f t="shared" si="5"/>
        <v>0</v>
      </c>
      <c r="AY19" s="368">
        <f t="shared" si="6"/>
        <v>0</v>
      </c>
      <c r="AZ19" s="368">
        <f t="shared" si="3"/>
        <v>0</v>
      </c>
      <c r="BA19" s="368">
        <f t="shared" si="7"/>
        <v>0</v>
      </c>
      <c r="BB19" s="368">
        <f t="shared" si="8"/>
        <v>0</v>
      </c>
      <c r="BC19" s="368">
        <f t="shared" si="9"/>
        <v>0</v>
      </c>
      <c r="BD19" s="368">
        <f t="shared" si="10"/>
        <v>0</v>
      </c>
      <c r="BE19" s="368">
        <f>COUNTIF($N19,BE$10)</f>
        <v>0</v>
      </c>
      <c r="BF19" s="368">
        <f t="shared" si="26"/>
        <v>1</v>
      </c>
      <c r="BG19" s="368">
        <f t="shared" si="12"/>
        <v>0</v>
      </c>
      <c r="BH19" s="368">
        <f t="shared" si="12"/>
        <v>0</v>
      </c>
      <c r="BI19" s="368">
        <f t="shared" si="12"/>
        <v>0</v>
      </c>
      <c r="BJ19" s="368">
        <f t="shared" si="12"/>
        <v>0</v>
      </c>
    </row>
    <row r="20" spans="1:62" ht="40.4" customHeight="1" x14ac:dyDescent="0.35">
      <c r="A20" s="135">
        <f t="shared" si="0"/>
        <v>0</v>
      </c>
      <c r="B20" s="26"/>
      <c r="C20" s="621">
        <f>'3.1 Sign Off'!C39</f>
        <v>2</v>
      </c>
      <c r="D20" s="622" t="str">
        <f>'3.1 Sign Off'!D39</f>
        <v xml:space="preserve"> </v>
      </c>
      <c r="E20" s="622" t="str">
        <f>'3.1 Sign Off'!E39</f>
        <v>Capability Analysis</v>
      </c>
      <c r="F20" s="623" t="str">
        <f>'3.1 Sign Off'!F39</f>
        <v>Is the military capability gap and/or business capability gap to be addressed suitably defined?</v>
      </c>
      <c r="G20" s="624"/>
      <c r="H20" s="625" t="str">
        <f>'3.1 Sign Off'!H39</f>
        <v>Remove</v>
      </c>
      <c r="I20" s="625" t="str">
        <f>'3.1 Sign Off'!I39</f>
        <v>No band selected</v>
      </c>
      <c r="J20" s="624"/>
      <c r="K20" s="621">
        <f>'3.1 Sign Off'!K39</f>
        <v>0</v>
      </c>
      <c r="L20" s="626"/>
      <c r="M20" s="621">
        <f>'3.1 Sign Off'!M39</f>
        <v>0</v>
      </c>
      <c r="N20" s="628"/>
      <c r="O20" s="628" t="s">
        <v>376</v>
      </c>
      <c r="P20" s="628"/>
      <c r="Q20" s="628"/>
      <c r="R20" s="418"/>
      <c r="S20" s="525"/>
      <c r="T20" s="26"/>
      <c r="U20" s="76"/>
      <c r="V20" s="630" t="b">
        <f t="shared" si="27"/>
        <v>0</v>
      </c>
      <c r="W20" s="630" t="b">
        <f t="shared" si="28"/>
        <v>0</v>
      </c>
      <c r="X20" s="630" t="b">
        <f t="shared" si="29"/>
        <v>0</v>
      </c>
      <c r="Y20" s="630" t="b">
        <f t="shared" si="30"/>
        <v>0</v>
      </c>
      <c r="Z20" s="630" t="b">
        <f t="shared" si="31"/>
        <v>0</v>
      </c>
      <c r="AA20" s="630" t="b">
        <f t="shared" si="32"/>
        <v>0</v>
      </c>
      <c r="AB20" s="630" t="b">
        <f t="shared" si="33"/>
        <v>0</v>
      </c>
      <c r="AC20" s="630" t="b">
        <f t="shared" si="34"/>
        <v>0</v>
      </c>
      <c r="AE20" s="368">
        <f t="shared" si="17"/>
        <v>0</v>
      </c>
      <c r="AF20" s="368">
        <f t="shared" si="1"/>
        <v>0</v>
      </c>
      <c r="AG20" s="368">
        <f t="shared" si="1"/>
        <v>0</v>
      </c>
      <c r="AH20" s="368">
        <f t="shared" si="1"/>
        <v>0</v>
      </c>
      <c r="AI20" s="368">
        <f t="shared" si="1"/>
        <v>0</v>
      </c>
      <c r="AJ20" s="368">
        <f t="shared" si="18"/>
        <v>0</v>
      </c>
      <c r="AK20" s="368">
        <f t="shared" si="2"/>
        <v>0</v>
      </c>
      <c r="AL20" s="368">
        <f t="shared" si="2"/>
        <v>1</v>
      </c>
      <c r="AM20" s="368">
        <f t="shared" si="2"/>
        <v>0</v>
      </c>
      <c r="AN20" s="368">
        <f t="shared" si="2"/>
        <v>0</v>
      </c>
      <c r="AO20" s="368">
        <f t="shared" si="19"/>
        <v>0</v>
      </c>
      <c r="AP20" s="368">
        <f t="shared" si="20"/>
        <v>0</v>
      </c>
      <c r="AQ20" s="368">
        <f t="shared" si="21"/>
        <v>0</v>
      </c>
      <c r="AR20" s="368">
        <f t="shared" si="22"/>
        <v>0</v>
      </c>
      <c r="AS20" s="368">
        <f t="shared" si="23"/>
        <v>0</v>
      </c>
      <c r="AT20" s="368">
        <f t="shared" si="24"/>
        <v>0</v>
      </c>
      <c r="AU20" s="368">
        <f t="shared" si="3"/>
        <v>0</v>
      </c>
      <c r="AV20" s="368">
        <f t="shared" si="4"/>
        <v>0</v>
      </c>
      <c r="AW20" s="368">
        <f t="shared" si="25"/>
        <v>0</v>
      </c>
      <c r="AX20" s="368">
        <f t="shared" si="5"/>
        <v>0</v>
      </c>
      <c r="AY20" s="368">
        <f t="shared" si="6"/>
        <v>0</v>
      </c>
      <c r="AZ20" s="368">
        <f t="shared" si="3"/>
        <v>0</v>
      </c>
      <c r="BA20" s="368">
        <f t="shared" si="7"/>
        <v>0</v>
      </c>
      <c r="BB20" s="368">
        <f t="shared" si="8"/>
        <v>0</v>
      </c>
      <c r="BC20" s="368">
        <f t="shared" si="9"/>
        <v>0</v>
      </c>
      <c r="BD20" s="368">
        <f t="shared" si="10"/>
        <v>0</v>
      </c>
      <c r="BE20" s="368">
        <f t="shared" ref="BE20:BE83" si="35">COUNTIF($N20,BE$10)</f>
        <v>0</v>
      </c>
      <c r="BF20" s="368">
        <f t="shared" si="26"/>
        <v>0</v>
      </c>
      <c r="BG20" s="368">
        <f t="shared" si="12"/>
        <v>1</v>
      </c>
      <c r="BH20" s="368">
        <f t="shared" si="12"/>
        <v>0</v>
      </c>
      <c r="BI20" s="368">
        <f t="shared" si="12"/>
        <v>0</v>
      </c>
      <c r="BJ20" s="368">
        <f t="shared" si="12"/>
        <v>0</v>
      </c>
    </row>
    <row r="21" spans="1:62" ht="40.4" customHeight="1" x14ac:dyDescent="0.35">
      <c r="A21" s="135">
        <f t="shared" si="0"/>
        <v>0</v>
      </c>
      <c r="B21" s="26"/>
      <c r="C21" s="621">
        <f>'3.1 Sign Off'!C40</f>
        <v>3</v>
      </c>
      <c r="D21" s="622" t="str">
        <f>'3.1 Sign Off'!D40</f>
        <v>Strategic</v>
      </c>
      <c r="E21" s="622" t="str">
        <f>'3.1 Sign Off'!E40</f>
        <v>Requirement Engineering / Management</v>
      </c>
      <c r="F21" s="623" t="str">
        <f>'3.1 Sign Off'!F40</f>
        <v>Is there evidence that SMART objectives and business need have been derived from a case-for-change workshop with relevant stakeholders</v>
      </c>
      <c r="G21" s="624"/>
      <c r="H21" s="625" t="str">
        <f>'3.1 Sign Off'!H40</f>
        <v>Remove</v>
      </c>
      <c r="I21" s="625" t="str">
        <f>'3.1 Sign Off'!I40</f>
        <v>No band selected</v>
      </c>
      <c r="J21" s="624"/>
      <c r="K21" s="621">
        <f>'3.1 Sign Off'!K40</f>
        <v>0</v>
      </c>
      <c r="L21" s="626"/>
      <c r="M21" s="621">
        <f>'3.1 Sign Off'!M40</f>
        <v>0</v>
      </c>
      <c r="N21" s="628"/>
      <c r="O21" s="628" t="s">
        <v>379</v>
      </c>
      <c r="P21" s="628"/>
      <c r="Q21" s="628"/>
      <c r="R21" s="418"/>
      <c r="S21" s="525"/>
      <c r="T21" s="26"/>
      <c r="U21" s="76"/>
      <c r="V21" s="630" t="b">
        <f t="shared" si="27"/>
        <v>0</v>
      </c>
      <c r="W21" s="630" t="b">
        <f t="shared" si="28"/>
        <v>0</v>
      </c>
      <c r="X21" s="630" t="b">
        <f t="shared" si="29"/>
        <v>0</v>
      </c>
      <c r="Y21" s="630" t="b">
        <f t="shared" si="30"/>
        <v>0</v>
      </c>
      <c r="Z21" s="630" t="b">
        <f t="shared" si="31"/>
        <v>0</v>
      </c>
      <c r="AA21" s="630" t="b">
        <f t="shared" si="32"/>
        <v>0</v>
      </c>
      <c r="AB21" s="630" t="b">
        <f t="shared" si="33"/>
        <v>0</v>
      </c>
      <c r="AC21" s="630" t="b">
        <f t="shared" si="34"/>
        <v>0</v>
      </c>
      <c r="AE21" s="368">
        <f t="shared" si="17"/>
        <v>1</v>
      </c>
      <c r="AF21" s="368">
        <f t="shared" si="1"/>
        <v>0</v>
      </c>
      <c r="AG21" s="368">
        <f t="shared" si="1"/>
        <v>0</v>
      </c>
      <c r="AH21" s="368">
        <f t="shared" si="1"/>
        <v>0</v>
      </c>
      <c r="AI21" s="368">
        <f t="shared" si="1"/>
        <v>0</v>
      </c>
      <c r="AJ21" s="368">
        <f t="shared" si="18"/>
        <v>0</v>
      </c>
      <c r="AK21" s="368">
        <f t="shared" si="2"/>
        <v>0</v>
      </c>
      <c r="AL21" s="368">
        <f t="shared" si="2"/>
        <v>1</v>
      </c>
      <c r="AM21" s="368">
        <f t="shared" si="2"/>
        <v>0</v>
      </c>
      <c r="AN21" s="368">
        <f t="shared" si="2"/>
        <v>0</v>
      </c>
      <c r="AO21" s="368">
        <f t="shared" si="19"/>
        <v>0</v>
      </c>
      <c r="AP21" s="368">
        <f t="shared" si="20"/>
        <v>0</v>
      </c>
      <c r="AQ21" s="368">
        <f t="shared" si="21"/>
        <v>0</v>
      </c>
      <c r="AR21" s="368">
        <f t="shared" si="22"/>
        <v>0</v>
      </c>
      <c r="AS21" s="368">
        <f t="shared" si="23"/>
        <v>0</v>
      </c>
      <c r="AT21" s="368">
        <f t="shared" si="24"/>
        <v>0</v>
      </c>
      <c r="AU21" s="368">
        <f t="shared" si="3"/>
        <v>0</v>
      </c>
      <c r="AV21" s="368">
        <f t="shared" si="4"/>
        <v>0</v>
      </c>
      <c r="AW21" s="368">
        <f t="shared" si="25"/>
        <v>0</v>
      </c>
      <c r="AX21" s="368">
        <f t="shared" si="5"/>
        <v>0</v>
      </c>
      <c r="AY21" s="368">
        <f t="shared" si="6"/>
        <v>0</v>
      </c>
      <c r="AZ21" s="368">
        <f t="shared" si="3"/>
        <v>0</v>
      </c>
      <c r="BA21" s="368">
        <f t="shared" si="7"/>
        <v>0</v>
      </c>
      <c r="BB21" s="368">
        <f t="shared" si="8"/>
        <v>0</v>
      </c>
      <c r="BC21" s="368">
        <f t="shared" si="9"/>
        <v>0</v>
      </c>
      <c r="BD21" s="368">
        <f t="shared" si="10"/>
        <v>0</v>
      </c>
      <c r="BE21" s="368">
        <f t="shared" si="35"/>
        <v>0</v>
      </c>
      <c r="BF21" s="368">
        <f t="shared" si="26"/>
        <v>0</v>
      </c>
      <c r="BG21" s="368">
        <f t="shared" si="12"/>
        <v>0</v>
      </c>
      <c r="BH21" s="368">
        <f t="shared" si="12"/>
        <v>1</v>
      </c>
      <c r="BI21" s="368">
        <f t="shared" si="12"/>
        <v>0</v>
      </c>
      <c r="BJ21" s="368">
        <f t="shared" si="12"/>
        <v>0</v>
      </c>
    </row>
    <row r="22" spans="1:62" ht="40.4" customHeight="1" x14ac:dyDescent="0.35">
      <c r="A22" s="135">
        <f t="shared" si="0"/>
        <v>0</v>
      </c>
      <c r="B22" s="26"/>
      <c r="C22" s="621">
        <f>'3.1 Sign Off'!C41</f>
        <v>4</v>
      </c>
      <c r="D22" s="622" t="str">
        <f>'3.1 Sign Off'!D41</f>
        <v>Strategic</v>
      </c>
      <c r="E22" s="622" t="str">
        <f>'3.1 Sign Off'!E41</f>
        <v>Requirement Engineering / Management</v>
      </c>
      <c r="F22" s="623" t="str">
        <f>'3.1 Sign Off'!F41</f>
        <v>Is there evidence of the military capability or business capability need being include within FLC/TLB plans?</v>
      </c>
      <c r="G22" s="624"/>
      <c r="H22" s="625" t="str">
        <f>'3.1 Sign Off'!H41</f>
        <v>Remove</v>
      </c>
      <c r="I22" s="625" t="str">
        <f>'3.1 Sign Off'!I41</f>
        <v>No band selected</v>
      </c>
      <c r="J22" s="624"/>
      <c r="K22" s="621">
        <f>'3.1 Sign Off'!K41</f>
        <v>0</v>
      </c>
      <c r="L22" s="626"/>
      <c r="M22" s="621">
        <f>'3.1 Sign Off'!M41</f>
        <v>0</v>
      </c>
      <c r="N22" s="628"/>
      <c r="O22" s="628" t="s">
        <v>382</v>
      </c>
      <c r="P22" s="628"/>
      <c r="Q22" s="628"/>
      <c r="R22" s="418"/>
      <c r="S22" s="525"/>
      <c r="T22" s="26"/>
      <c r="U22" s="76"/>
      <c r="V22" s="630" t="b">
        <f t="shared" si="27"/>
        <v>0</v>
      </c>
      <c r="W22" s="630" t="b">
        <f t="shared" si="28"/>
        <v>0</v>
      </c>
      <c r="X22" s="630" t="b">
        <f t="shared" si="29"/>
        <v>0</v>
      </c>
      <c r="Y22" s="630" t="b">
        <f t="shared" si="30"/>
        <v>0</v>
      </c>
      <c r="Z22" s="630" t="b">
        <f t="shared" si="31"/>
        <v>0</v>
      </c>
      <c r="AA22" s="630" t="b">
        <f t="shared" si="32"/>
        <v>0</v>
      </c>
      <c r="AB22" s="630" t="b">
        <f t="shared" si="33"/>
        <v>0</v>
      </c>
      <c r="AC22" s="630" t="b">
        <f t="shared" si="34"/>
        <v>0</v>
      </c>
      <c r="AE22" s="368">
        <f t="shared" si="17"/>
        <v>1</v>
      </c>
      <c r="AF22" s="368">
        <f t="shared" si="1"/>
        <v>0</v>
      </c>
      <c r="AG22" s="368">
        <f t="shared" si="1"/>
        <v>0</v>
      </c>
      <c r="AH22" s="368">
        <f t="shared" si="1"/>
        <v>0</v>
      </c>
      <c r="AI22" s="368">
        <f t="shared" si="1"/>
        <v>0</v>
      </c>
      <c r="AJ22" s="368">
        <f t="shared" si="18"/>
        <v>0</v>
      </c>
      <c r="AK22" s="368">
        <f t="shared" si="2"/>
        <v>0</v>
      </c>
      <c r="AL22" s="368">
        <f t="shared" si="2"/>
        <v>1</v>
      </c>
      <c r="AM22" s="368">
        <f t="shared" si="2"/>
        <v>0</v>
      </c>
      <c r="AN22" s="368">
        <f t="shared" si="2"/>
        <v>0</v>
      </c>
      <c r="AO22" s="368">
        <f t="shared" si="19"/>
        <v>0</v>
      </c>
      <c r="AP22" s="368">
        <f t="shared" si="20"/>
        <v>0</v>
      </c>
      <c r="AQ22" s="368">
        <f t="shared" si="21"/>
        <v>0</v>
      </c>
      <c r="AR22" s="368">
        <f t="shared" si="22"/>
        <v>0</v>
      </c>
      <c r="AS22" s="368">
        <f t="shared" si="23"/>
        <v>0</v>
      </c>
      <c r="AT22" s="368">
        <f t="shared" si="24"/>
        <v>0</v>
      </c>
      <c r="AU22" s="368">
        <f t="shared" si="3"/>
        <v>0</v>
      </c>
      <c r="AV22" s="368">
        <f t="shared" si="4"/>
        <v>0</v>
      </c>
      <c r="AW22" s="368">
        <f t="shared" si="25"/>
        <v>0</v>
      </c>
      <c r="AX22" s="368">
        <f t="shared" si="5"/>
        <v>0</v>
      </c>
      <c r="AY22" s="368">
        <f t="shared" si="6"/>
        <v>0</v>
      </c>
      <c r="AZ22" s="368">
        <f t="shared" si="3"/>
        <v>0</v>
      </c>
      <c r="BA22" s="368">
        <f t="shared" si="7"/>
        <v>0</v>
      </c>
      <c r="BB22" s="368">
        <f t="shared" si="8"/>
        <v>0</v>
      </c>
      <c r="BC22" s="368">
        <f t="shared" si="9"/>
        <v>0</v>
      </c>
      <c r="BD22" s="368">
        <f t="shared" si="10"/>
        <v>0</v>
      </c>
      <c r="BE22" s="368">
        <f t="shared" si="35"/>
        <v>0</v>
      </c>
      <c r="BF22" s="368">
        <f t="shared" si="26"/>
        <v>0</v>
      </c>
      <c r="BG22" s="368">
        <f t="shared" si="12"/>
        <v>0</v>
      </c>
      <c r="BH22" s="368">
        <f t="shared" si="12"/>
        <v>0</v>
      </c>
      <c r="BI22" s="368">
        <f t="shared" si="12"/>
        <v>1</v>
      </c>
      <c r="BJ22" s="368">
        <f t="shared" si="12"/>
        <v>0</v>
      </c>
    </row>
    <row r="23" spans="1:62" ht="40.4" customHeight="1" x14ac:dyDescent="0.35">
      <c r="A23" s="135">
        <f t="shared" si="0"/>
        <v>0</v>
      </c>
      <c r="B23" s="26"/>
      <c r="C23" s="621">
        <f>'3.1 Sign Off'!C42</f>
        <v>5</v>
      </c>
      <c r="D23" s="622" t="str">
        <f>'3.1 Sign Off'!D42</f>
        <v>Strategic</v>
      </c>
      <c r="E23" s="622" t="str">
        <f>'3.1 Sign Off'!E42</f>
        <v>Requirement Engineering / Management</v>
      </c>
      <c r="F23" s="623" t="str">
        <f>'3.1 Sign Off'!F42</f>
        <v>Is there evidence of the military capability or business capability need being given priority within FLC/TLB plans?</v>
      </c>
      <c r="G23" s="624"/>
      <c r="H23" s="625" t="str">
        <f>'3.1 Sign Off'!H42</f>
        <v>Remove</v>
      </c>
      <c r="I23" s="625" t="str">
        <f>'3.1 Sign Off'!I42</f>
        <v>No band selected</v>
      </c>
      <c r="J23" s="624"/>
      <c r="K23" s="621">
        <f>'3.1 Sign Off'!K42</f>
        <v>0</v>
      </c>
      <c r="L23" s="626"/>
      <c r="M23" s="621">
        <f>'3.1 Sign Off'!M42</f>
        <v>0</v>
      </c>
      <c r="N23" s="628"/>
      <c r="O23" s="628" t="s">
        <v>385</v>
      </c>
      <c r="P23" s="628"/>
      <c r="Q23" s="628"/>
      <c r="R23" s="418"/>
      <c r="S23" s="525"/>
      <c r="T23" s="26"/>
      <c r="U23" s="76"/>
      <c r="V23" s="630" t="b">
        <f t="shared" si="27"/>
        <v>0</v>
      </c>
      <c r="W23" s="630" t="b">
        <f t="shared" si="28"/>
        <v>0</v>
      </c>
      <c r="X23" s="630" t="b">
        <f t="shared" si="29"/>
        <v>0</v>
      </c>
      <c r="Y23" s="630" t="b">
        <f t="shared" si="30"/>
        <v>0</v>
      </c>
      <c r="Z23" s="630" t="b">
        <f t="shared" si="31"/>
        <v>0</v>
      </c>
      <c r="AA23" s="630" t="b">
        <f t="shared" si="32"/>
        <v>0</v>
      </c>
      <c r="AB23" s="630" t="b">
        <f t="shared" si="33"/>
        <v>0</v>
      </c>
      <c r="AC23" s="630" t="b">
        <f t="shared" si="34"/>
        <v>0</v>
      </c>
      <c r="AE23" s="368">
        <f t="shared" si="17"/>
        <v>1</v>
      </c>
      <c r="AF23" s="368">
        <f t="shared" si="1"/>
        <v>0</v>
      </c>
      <c r="AG23" s="368">
        <f t="shared" si="1"/>
        <v>0</v>
      </c>
      <c r="AH23" s="368">
        <f t="shared" si="1"/>
        <v>0</v>
      </c>
      <c r="AI23" s="368">
        <f t="shared" si="1"/>
        <v>0</v>
      </c>
      <c r="AJ23" s="368">
        <f t="shared" si="18"/>
        <v>0</v>
      </c>
      <c r="AK23" s="368">
        <f t="shared" si="2"/>
        <v>0</v>
      </c>
      <c r="AL23" s="368">
        <f t="shared" si="2"/>
        <v>1</v>
      </c>
      <c r="AM23" s="368">
        <f t="shared" si="2"/>
        <v>0</v>
      </c>
      <c r="AN23" s="368">
        <f t="shared" si="2"/>
        <v>0</v>
      </c>
      <c r="AO23" s="368">
        <f t="shared" si="19"/>
        <v>0</v>
      </c>
      <c r="AP23" s="368">
        <f t="shared" si="20"/>
        <v>0</v>
      </c>
      <c r="AQ23" s="368">
        <f t="shared" si="21"/>
        <v>0</v>
      </c>
      <c r="AR23" s="368">
        <f t="shared" si="22"/>
        <v>0</v>
      </c>
      <c r="AS23" s="368">
        <f t="shared" si="23"/>
        <v>0</v>
      </c>
      <c r="AT23" s="368">
        <f t="shared" si="24"/>
        <v>0</v>
      </c>
      <c r="AU23" s="368">
        <f t="shared" si="3"/>
        <v>0</v>
      </c>
      <c r="AV23" s="368">
        <f t="shared" si="4"/>
        <v>0</v>
      </c>
      <c r="AW23" s="368">
        <f t="shared" si="25"/>
        <v>0</v>
      </c>
      <c r="AX23" s="368">
        <f t="shared" si="5"/>
        <v>0</v>
      </c>
      <c r="AY23" s="368">
        <f t="shared" si="6"/>
        <v>0</v>
      </c>
      <c r="AZ23" s="368">
        <f t="shared" si="3"/>
        <v>0</v>
      </c>
      <c r="BA23" s="368">
        <f t="shared" si="7"/>
        <v>0</v>
      </c>
      <c r="BB23" s="368">
        <f t="shared" si="8"/>
        <v>0</v>
      </c>
      <c r="BC23" s="368">
        <f t="shared" si="9"/>
        <v>0</v>
      </c>
      <c r="BD23" s="368">
        <f t="shared" si="10"/>
        <v>0</v>
      </c>
      <c r="BE23" s="368">
        <f t="shared" si="35"/>
        <v>0</v>
      </c>
      <c r="BF23" s="368">
        <f t="shared" si="26"/>
        <v>0</v>
      </c>
      <c r="BG23" s="368">
        <f t="shared" si="12"/>
        <v>0</v>
      </c>
      <c r="BH23" s="368">
        <f t="shared" si="12"/>
        <v>0</v>
      </c>
      <c r="BI23" s="368">
        <f t="shared" si="12"/>
        <v>0</v>
      </c>
      <c r="BJ23" s="368">
        <f t="shared" si="12"/>
        <v>1</v>
      </c>
    </row>
    <row r="24" spans="1:62" ht="40.4" customHeight="1" x14ac:dyDescent="0.35">
      <c r="A24" s="135">
        <f t="shared" si="0"/>
        <v>0</v>
      </c>
      <c r="B24" s="26"/>
      <c r="C24" s="621">
        <f>'3.1 Sign Off'!C43</f>
        <v>6</v>
      </c>
      <c r="D24" s="622" t="str">
        <f>'3.1 Sign Off'!D43</f>
        <v>Strategic</v>
      </c>
      <c r="E24" s="622" t="str">
        <f>'3.1 Sign Off'!E43</f>
        <v>Requirement Engineering / Management</v>
      </c>
      <c r="F24" s="623" t="str">
        <f>'3.1 Sign Off'!F43</f>
        <v>Is there evidence that all relevant requirement stakeholders have been identified?</v>
      </c>
      <c r="G24" s="624"/>
      <c r="H24" s="625" t="str">
        <f>'3.1 Sign Off'!H43</f>
        <v>Remove</v>
      </c>
      <c r="I24" s="625" t="str">
        <f>'3.1 Sign Off'!I43</f>
        <v>No band selected</v>
      </c>
      <c r="J24" s="624"/>
      <c r="K24" s="621">
        <f>'3.1 Sign Off'!K43</f>
        <v>0</v>
      </c>
      <c r="L24" s="626"/>
      <c r="M24" s="621">
        <f>'3.1 Sign Off'!M43</f>
        <v>0</v>
      </c>
      <c r="N24" s="628"/>
      <c r="O24" s="628"/>
      <c r="P24" s="628"/>
      <c r="Q24" s="628"/>
      <c r="R24" s="418"/>
      <c r="S24" s="525"/>
      <c r="T24" s="26"/>
      <c r="U24" s="76"/>
      <c r="V24" s="630" t="b">
        <f t="shared" si="27"/>
        <v>0</v>
      </c>
      <c r="W24" s="630" t="b">
        <f t="shared" si="28"/>
        <v>0</v>
      </c>
      <c r="X24" s="630" t="b">
        <f t="shared" si="29"/>
        <v>0</v>
      </c>
      <c r="Y24" s="630" t="b">
        <f t="shared" si="30"/>
        <v>0</v>
      </c>
      <c r="Z24" s="630" t="b">
        <f t="shared" si="31"/>
        <v>0</v>
      </c>
      <c r="AA24" s="630" t="b">
        <f t="shared" si="32"/>
        <v>0</v>
      </c>
      <c r="AB24" s="630" t="b">
        <f t="shared" si="33"/>
        <v>0</v>
      </c>
      <c r="AC24" s="630" t="b">
        <f t="shared" si="34"/>
        <v>0</v>
      </c>
      <c r="AE24" s="368">
        <f t="shared" si="17"/>
        <v>1</v>
      </c>
      <c r="AF24" s="368">
        <f t="shared" si="1"/>
        <v>0</v>
      </c>
      <c r="AG24" s="368">
        <f t="shared" si="1"/>
        <v>0</v>
      </c>
      <c r="AH24" s="368">
        <f t="shared" si="1"/>
        <v>0</v>
      </c>
      <c r="AI24" s="368">
        <f t="shared" si="1"/>
        <v>0</v>
      </c>
      <c r="AJ24" s="368">
        <f t="shared" si="18"/>
        <v>0</v>
      </c>
      <c r="AK24" s="368">
        <f t="shared" si="2"/>
        <v>0</v>
      </c>
      <c r="AL24" s="368">
        <f t="shared" si="2"/>
        <v>1</v>
      </c>
      <c r="AM24" s="368">
        <f t="shared" si="2"/>
        <v>0</v>
      </c>
      <c r="AN24" s="368">
        <f t="shared" si="2"/>
        <v>0</v>
      </c>
      <c r="AO24" s="368">
        <f t="shared" si="19"/>
        <v>0</v>
      </c>
      <c r="AP24" s="368">
        <f t="shared" si="20"/>
        <v>0</v>
      </c>
      <c r="AQ24" s="368">
        <f t="shared" si="21"/>
        <v>0</v>
      </c>
      <c r="AR24" s="368">
        <f t="shared" si="22"/>
        <v>0</v>
      </c>
      <c r="AS24" s="368">
        <f t="shared" si="23"/>
        <v>0</v>
      </c>
      <c r="AT24" s="368">
        <f t="shared" si="24"/>
        <v>0</v>
      </c>
      <c r="AU24" s="368">
        <f t="shared" si="3"/>
        <v>0</v>
      </c>
      <c r="AV24" s="368">
        <f t="shared" si="4"/>
        <v>0</v>
      </c>
      <c r="AW24" s="368">
        <f t="shared" si="25"/>
        <v>0</v>
      </c>
      <c r="AX24" s="368">
        <f t="shared" si="5"/>
        <v>0</v>
      </c>
      <c r="AY24" s="368">
        <f t="shared" si="6"/>
        <v>0</v>
      </c>
      <c r="AZ24" s="368">
        <f t="shared" si="3"/>
        <v>0</v>
      </c>
      <c r="BA24" s="368">
        <f t="shared" si="7"/>
        <v>0</v>
      </c>
      <c r="BB24" s="368">
        <f t="shared" si="8"/>
        <v>0</v>
      </c>
      <c r="BC24" s="368">
        <f t="shared" si="9"/>
        <v>0</v>
      </c>
      <c r="BD24" s="368">
        <f t="shared" si="10"/>
        <v>0</v>
      </c>
      <c r="BE24" s="368">
        <f t="shared" si="35"/>
        <v>0</v>
      </c>
      <c r="BF24" s="368">
        <f t="shared" si="26"/>
        <v>0</v>
      </c>
      <c r="BG24" s="368">
        <f t="shared" si="12"/>
        <v>0</v>
      </c>
      <c r="BH24" s="368">
        <f t="shared" si="12"/>
        <v>0</v>
      </c>
      <c r="BI24" s="368">
        <f t="shared" si="12"/>
        <v>0</v>
      </c>
      <c r="BJ24" s="368">
        <f t="shared" si="12"/>
        <v>0</v>
      </c>
    </row>
    <row r="25" spans="1:62" ht="40.4" customHeight="1" x14ac:dyDescent="0.35">
      <c r="A25" s="135">
        <f t="shared" si="0"/>
        <v>0</v>
      </c>
      <c r="B25" s="26"/>
      <c r="C25" s="621">
        <f>'3.1 Sign Off'!C44</f>
        <v>7</v>
      </c>
      <c r="D25" s="622" t="str">
        <f>'3.1 Sign Off'!D44</f>
        <v>Strategic</v>
      </c>
      <c r="E25" s="622" t="str">
        <f>'3.1 Sign Off'!E44</f>
        <v>Requirement Engineering / Management</v>
      </c>
      <c r="F25" s="623" t="str">
        <f>'3.1 Sign Off'!F44</f>
        <v>Is there evidence demonstrating that a systematic approach has been/will be taken to requirement set development and releted risk management?</v>
      </c>
      <c r="G25" s="624"/>
      <c r="H25" s="625" t="str">
        <f>'3.1 Sign Off'!H44</f>
        <v>Remove</v>
      </c>
      <c r="I25" s="625" t="str">
        <f>'3.1 Sign Off'!I44</f>
        <v>No band selected</v>
      </c>
      <c r="J25" s="624"/>
      <c r="K25" s="621">
        <f>'3.1 Sign Off'!K44</f>
        <v>0</v>
      </c>
      <c r="L25" s="626"/>
      <c r="M25" s="621">
        <f>'3.1 Sign Off'!M44</f>
        <v>0</v>
      </c>
      <c r="N25" s="628"/>
      <c r="O25" s="628"/>
      <c r="P25" s="628"/>
      <c r="Q25" s="628"/>
      <c r="R25" s="418"/>
      <c r="S25" s="525"/>
      <c r="T25" s="26"/>
      <c r="U25" s="76"/>
      <c r="V25" s="630" t="b">
        <f t="shared" si="27"/>
        <v>0</v>
      </c>
      <c r="W25" s="630" t="b">
        <f t="shared" si="28"/>
        <v>0</v>
      </c>
      <c r="X25" s="630" t="b">
        <f t="shared" si="29"/>
        <v>0</v>
      </c>
      <c r="Y25" s="630" t="b">
        <f t="shared" si="30"/>
        <v>0</v>
      </c>
      <c r="Z25" s="630" t="b">
        <f t="shared" si="31"/>
        <v>0</v>
      </c>
      <c r="AA25" s="630" t="b">
        <f t="shared" si="32"/>
        <v>0</v>
      </c>
      <c r="AB25" s="630" t="b">
        <f t="shared" si="33"/>
        <v>0</v>
      </c>
      <c r="AC25" s="630" t="b">
        <f t="shared" si="34"/>
        <v>0</v>
      </c>
      <c r="AE25" s="368">
        <f t="shared" si="17"/>
        <v>1</v>
      </c>
      <c r="AF25" s="368">
        <f t="shared" si="1"/>
        <v>0</v>
      </c>
      <c r="AG25" s="368">
        <f t="shared" si="1"/>
        <v>0</v>
      </c>
      <c r="AH25" s="368">
        <f t="shared" si="1"/>
        <v>0</v>
      </c>
      <c r="AI25" s="368">
        <f t="shared" si="1"/>
        <v>0</v>
      </c>
      <c r="AJ25" s="368">
        <f t="shared" si="18"/>
        <v>0</v>
      </c>
      <c r="AK25" s="368">
        <f t="shared" si="2"/>
        <v>0</v>
      </c>
      <c r="AL25" s="368">
        <f t="shared" si="2"/>
        <v>1</v>
      </c>
      <c r="AM25" s="368">
        <f t="shared" si="2"/>
        <v>0</v>
      </c>
      <c r="AN25" s="368">
        <f t="shared" si="2"/>
        <v>0</v>
      </c>
      <c r="AO25" s="368">
        <f t="shared" si="19"/>
        <v>0</v>
      </c>
      <c r="AP25" s="368">
        <f t="shared" si="20"/>
        <v>0</v>
      </c>
      <c r="AQ25" s="368">
        <f t="shared" si="21"/>
        <v>0</v>
      </c>
      <c r="AR25" s="368">
        <f t="shared" si="22"/>
        <v>0</v>
      </c>
      <c r="AS25" s="368">
        <f t="shared" si="23"/>
        <v>0</v>
      </c>
      <c r="AT25" s="368">
        <f t="shared" si="24"/>
        <v>0</v>
      </c>
      <c r="AU25" s="368">
        <f t="shared" si="3"/>
        <v>0</v>
      </c>
      <c r="AV25" s="368">
        <f t="shared" si="4"/>
        <v>0</v>
      </c>
      <c r="AW25" s="368">
        <f t="shared" si="25"/>
        <v>0</v>
      </c>
      <c r="AX25" s="368">
        <f t="shared" si="5"/>
        <v>0</v>
      </c>
      <c r="AY25" s="368">
        <f t="shared" si="6"/>
        <v>0</v>
      </c>
      <c r="AZ25" s="368">
        <f t="shared" si="3"/>
        <v>0</v>
      </c>
      <c r="BA25" s="368">
        <f t="shared" si="7"/>
        <v>0</v>
      </c>
      <c r="BB25" s="368">
        <f t="shared" si="8"/>
        <v>0</v>
      </c>
      <c r="BC25" s="368">
        <f t="shared" si="9"/>
        <v>0</v>
      </c>
      <c r="BD25" s="368">
        <f t="shared" si="10"/>
        <v>0</v>
      </c>
      <c r="BE25" s="368">
        <f t="shared" si="35"/>
        <v>0</v>
      </c>
      <c r="BF25" s="368">
        <f t="shared" si="26"/>
        <v>0</v>
      </c>
      <c r="BG25" s="368">
        <f t="shared" si="12"/>
        <v>0</v>
      </c>
      <c r="BH25" s="368">
        <f t="shared" si="12"/>
        <v>0</v>
      </c>
      <c r="BI25" s="368">
        <f t="shared" si="12"/>
        <v>0</v>
      </c>
      <c r="BJ25" s="368">
        <f t="shared" si="12"/>
        <v>0</v>
      </c>
    </row>
    <row r="26" spans="1:62" ht="40.4" customHeight="1" x14ac:dyDescent="0.35">
      <c r="A26" s="135" t="e">
        <f t="shared" si="0"/>
        <v>#REF!</v>
      </c>
      <c r="B26" s="26"/>
      <c r="C26" s="621" t="e">
        <f>'3.1 Sign Off'!C45</f>
        <v>#REF!</v>
      </c>
      <c r="D26" s="622" t="e">
        <f>'3.1 Sign Off'!D45</f>
        <v>#REF!</v>
      </c>
      <c r="E26" s="622" t="e">
        <f>'3.1 Sign Off'!E45</f>
        <v>#REF!</v>
      </c>
      <c r="F26" s="623" t="e">
        <f>'3.1 Sign Off'!F45</f>
        <v>#REF!</v>
      </c>
      <c r="G26" s="624"/>
      <c r="H26" s="625" t="e">
        <f>'3.1 Sign Off'!H45</f>
        <v>#REF!</v>
      </c>
      <c r="I26" s="625" t="e">
        <f>'3.1 Sign Off'!I45</f>
        <v>#REF!</v>
      </c>
      <c r="J26" s="624"/>
      <c r="K26" s="621" t="e">
        <f>'3.1 Sign Off'!K45</f>
        <v>#REF!</v>
      </c>
      <c r="L26" s="626"/>
      <c r="M26" s="621" t="e">
        <f>'3.1 Sign Off'!M45</f>
        <v>#REF!</v>
      </c>
      <c r="N26" s="628"/>
      <c r="O26" s="628"/>
      <c r="P26" s="628"/>
      <c r="Q26" s="628"/>
      <c r="R26" s="418"/>
      <c r="S26" s="525"/>
      <c r="T26" s="26"/>
      <c r="U26" s="76"/>
      <c r="V26" s="630" t="e">
        <f t="shared" si="27"/>
        <v>#REF!</v>
      </c>
      <c r="W26" s="630" t="e">
        <f t="shared" si="28"/>
        <v>#REF!</v>
      </c>
      <c r="X26" s="630" t="e">
        <f t="shared" si="29"/>
        <v>#REF!</v>
      </c>
      <c r="Y26" s="630" t="e">
        <f t="shared" si="30"/>
        <v>#REF!</v>
      </c>
      <c r="Z26" s="630" t="e">
        <f t="shared" si="31"/>
        <v>#REF!</v>
      </c>
      <c r="AA26" s="630" t="e">
        <f t="shared" si="32"/>
        <v>#REF!</v>
      </c>
      <c r="AB26" s="630" t="e">
        <f t="shared" si="33"/>
        <v>#REF!</v>
      </c>
      <c r="AC26" s="630" t="e">
        <f t="shared" si="34"/>
        <v>#REF!</v>
      </c>
      <c r="AE26" s="368">
        <f t="shared" si="17"/>
        <v>0</v>
      </c>
      <c r="AF26" s="368">
        <f t="shared" si="1"/>
        <v>0</v>
      </c>
      <c r="AG26" s="368">
        <f t="shared" si="1"/>
        <v>0</v>
      </c>
      <c r="AH26" s="368">
        <f t="shared" si="1"/>
        <v>0</v>
      </c>
      <c r="AI26" s="368">
        <f t="shared" si="1"/>
        <v>0</v>
      </c>
      <c r="AJ26" s="368">
        <f t="shared" si="18"/>
        <v>0</v>
      </c>
      <c r="AK26" s="368">
        <f t="shared" si="2"/>
        <v>0</v>
      </c>
      <c r="AL26" s="368">
        <f t="shared" si="2"/>
        <v>0</v>
      </c>
      <c r="AM26" s="368">
        <f t="shared" si="2"/>
        <v>0</v>
      </c>
      <c r="AN26" s="368">
        <f t="shared" si="2"/>
        <v>0</v>
      </c>
      <c r="AO26" s="368">
        <f t="shared" si="19"/>
        <v>0</v>
      </c>
      <c r="AP26" s="368">
        <f t="shared" si="20"/>
        <v>0</v>
      </c>
      <c r="AQ26" s="368">
        <f t="shared" si="21"/>
        <v>0</v>
      </c>
      <c r="AR26" s="368">
        <f t="shared" si="22"/>
        <v>0</v>
      </c>
      <c r="AS26" s="368">
        <f t="shared" si="23"/>
        <v>0</v>
      </c>
      <c r="AT26" s="368">
        <f t="shared" si="24"/>
        <v>0</v>
      </c>
      <c r="AU26" s="368">
        <f t="shared" si="3"/>
        <v>0</v>
      </c>
      <c r="AV26" s="368">
        <f t="shared" si="4"/>
        <v>0</v>
      </c>
      <c r="AW26" s="368">
        <f t="shared" si="25"/>
        <v>0</v>
      </c>
      <c r="AX26" s="368">
        <f t="shared" si="5"/>
        <v>0</v>
      </c>
      <c r="AY26" s="368">
        <f t="shared" si="6"/>
        <v>0</v>
      </c>
      <c r="AZ26" s="368">
        <f t="shared" si="3"/>
        <v>0</v>
      </c>
      <c r="BA26" s="368">
        <f t="shared" si="7"/>
        <v>0</v>
      </c>
      <c r="BB26" s="368">
        <f t="shared" si="8"/>
        <v>0</v>
      </c>
      <c r="BC26" s="368">
        <f t="shared" si="9"/>
        <v>0</v>
      </c>
      <c r="BD26" s="368">
        <f t="shared" si="10"/>
        <v>0</v>
      </c>
      <c r="BE26" s="368">
        <f t="shared" si="35"/>
        <v>0</v>
      </c>
      <c r="BF26" s="368">
        <f t="shared" si="26"/>
        <v>0</v>
      </c>
      <c r="BG26" s="368">
        <f t="shared" si="12"/>
        <v>0</v>
      </c>
      <c r="BH26" s="368">
        <f t="shared" si="12"/>
        <v>0</v>
      </c>
      <c r="BI26" s="368">
        <f t="shared" si="12"/>
        <v>0</v>
      </c>
      <c r="BJ26" s="368">
        <f t="shared" si="12"/>
        <v>0</v>
      </c>
    </row>
    <row r="27" spans="1:62" ht="40.4" customHeight="1" x14ac:dyDescent="0.35">
      <c r="A27" s="135" t="e">
        <f t="shared" si="0"/>
        <v>#REF!</v>
      </c>
      <c r="B27" s="26"/>
      <c r="C27" s="621" t="e">
        <f>'3.1 Sign Off'!C46</f>
        <v>#REF!</v>
      </c>
      <c r="D27" s="622" t="e">
        <f>'3.1 Sign Off'!D46</f>
        <v>#REF!</v>
      </c>
      <c r="E27" s="622" t="e">
        <f>'3.1 Sign Off'!E46</f>
        <v>#REF!</v>
      </c>
      <c r="F27" s="623" t="e">
        <f>'3.1 Sign Off'!F46</f>
        <v>#REF!</v>
      </c>
      <c r="G27" s="624"/>
      <c r="H27" s="625" t="e">
        <f>'3.1 Sign Off'!H46</f>
        <v>#REF!</v>
      </c>
      <c r="I27" s="625" t="e">
        <f>'3.1 Sign Off'!I46</f>
        <v>#REF!</v>
      </c>
      <c r="J27" s="624"/>
      <c r="K27" s="621" t="e">
        <f>'3.1 Sign Off'!K46</f>
        <v>#REF!</v>
      </c>
      <c r="L27" s="626"/>
      <c r="M27" s="621" t="e">
        <f>'3.1 Sign Off'!M46</f>
        <v>#REF!</v>
      </c>
      <c r="N27" s="628"/>
      <c r="O27" s="628"/>
      <c r="P27" s="628"/>
      <c r="Q27" s="628"/>
      <c r="R27" s="418"/>
      <c r="S27" s="525"/>
      <c r="T27" s="26"/>
      <c r="U27" s="76"/>
      <c r="V27" s="630" t="e">
        <f t="shared" si="27"/>
        <v>#REF!</v>
      </c>
      <c r="W27" s="630" t="e">
        <f t="shared" si="28"/>
        <v>#REF!</v>
      </c>
      <c r="X27" s="630" t="e">
        <f t="shared" si="29"/>
        <v>#REF!</v>
      </c>
      <c r="Y27" s="630" t="e">
        <f t="shared" si="30"/>
        <v>#REF!</v>
      </c>
      <c r="Z27" s="630" t="e">
        <f t="shared" si="31"/>
        <v>#REF!</v>
      </c>
      <c r="AA27" s="630" t="e">
        <f t="shared" si="32"/>
        <v>#REF!</v>
      </c>
      <c r="AB27" s="630" t="e">
        <f t="shared" si="33"/>
        <v>#REF!</v>
      </c>
      <c r="AC27" s="630" t="e">
        <f t="shared" si="34"/>
        <v>#REF!</v>
      </c>
      <c r="AE27" s="368">
        <f t="shared" si="17"/>
        <v>0</v>
      </c>
      <c r="AF27" s="368">
        <f t="shared" si="1"/>
        <v>0</v>
      </c>
      <c r="AG27" s="368">
        <f t="shared" si="1"/>
        <v>0</v>
      </c>
      <c r="AH27" s="368">
        <f t="shared" si="1"/>
        <v>0</v>
      </c>
      <c r="AI27" s="368">
        <f t="shared" si="1"/>
        <v>0</v>
      </c>
      <c r="AJ27" s="368">
        <f t="shared" si="18"/>
        <v>0</v>
      </c>
      <c r="AK27" s="368">
        <f t="shared" si="18"/>
        <v>0</v>
      </c>
      <c r="AL27" s="368">
        <f t="shared" si="18"/>
        <v>0</v>
      </c>
      <c r="AM27" s="368">
        <f t="shared" si="18"/>
        <v>0</v>
      </c>
      <c r="AN27" s="368">
        <f t="shared" si="18"/>
        <v>0</v>
      </c>
      <c r="AO27" s="368">
        <f t="shared" si="19"/>
        <v>0</v>
      </c>
      <c r="AP27" s="368">
        <f t="shared" si="20"/>
        <v>0</v>
      </c>
      <c r="AQ27" s="368">
        <f t="shared" si="21"/>
        <v>0</v>
      </c>
      <c r="AR27" s="368">
        <f t="shared" si="22"/>
        <v>0</v>
      </c>
      <c r="AS27" s="368">
        <f t="shared" si="23"/>
        <v>0</v>
      </c>
      <c r="AT27" s="368">
        <f t="shared" si="24"/>
        <v>0</v>
      </c>
      <c r="AU27" s="368">
        <f t="shared" si="20"/>
        <v>0</v>
      </c>
      <c r="AV27" s="368">
        <f t="shared" si="4"/>
        <v>0</v>
      </c>
      <c r="AW27" s="368">
        <f t="shared" si="25"/>
        <v>0</v>
      </c>
      <c r="AX27" s="368">
        <f t="shared" si="5"/>
        <v>0</v>
      </c>
      <c r="AY27" s="368">
        <f t="shared" si="6"/>
        <v>0</v>
      </c>
      <c r="AZ27" s="368">
        <f t="shared" si="20"/>
        <v>0</v>
      </c>
      <c r="BA27" s="368">
        <f t="shared" si="7"/>
        <v>0</v>
      </c>
      <c r="BB27" s="368">
        <f t="shared" si="8"/>
        <v>0</v>
      </c>
      <c r="BC27" s="368">
        <f t="shared" si="9"/>
        <v>0</v>
      </c>
      <c r="BD27" s="368">
        <f t="shared" si="10"/>
        <v>0</v>
      </c>
      <c r="BE27" s="368">
        <f t="shared" si="35"/>
        <v>0</v>
      </c>
      <c r="BF27" s="368">
        <f t="shared" si="26"/>
        <v>0</v>
      </c>
      <c r="BG27" s="368">
        <f t="shared" si="12"/>
        <v>0</v>
      </c>
      <c r="BH27" s="368">
        <f t="shared" si="12"/>
        <v>0</v>
      </c>
      <c r="BI27" s="368">
        <f t="shared" si="12"/>
        <v>0</v>
      </c>
      <c r="BJ27" s="368">
        <f t="shared" si="12"/>
        <v>0</v>
      </c>
    </row>
    <row r="28" spans="1:62" ht="40.4" customHeight="1" x14ac:dyDescent="0.35">
      <c r="A28" s="135" t="e">
        <f t="shared" si="0"/>
        <v>#REF!</v>
      </c>
      <c r="B28" s="26"/>
      <c r="C28" s="621" t="e">
        <f>'3.1 Sign Off'!C47</f>
        <v>#REF!</v>
      </c>
      <c r="D28" s="622" t="e">
        <f>'3.1 Sign Off'!D47</f>
        <v>#REF!</v>
      </c>
      <c r="E28" s="622" t="e">
        <f>'3.1 Sign Off'!E47</f>
        <v>#REF!</v>
      </c>
      <c r="F28" s="623" t="e">
        <f>'3.1 Sign Off'!F47</f>
        <v>#REF!</v>
      </c>
      <c r="G28" s="624"/>
      <c r="H28" s="625" t="e">
        <f>'3.1 Sign Off'!H47</f>
        <v>#REF!</v>
      </c>
      <c r="I28" s="625" t="e">
        <f>'3.1 Sign Off'!I47</f>
        <v>#REF!</v>
      </c>
      <c r="J28" s="624"/>
      <c r="K28" s="621" t="e">
        <f>'3.1 Sign Off'!K47</f>
        <v>#REF!</v>
      </c>
      <c r="L28" s="626"/>
      <c r="M28" s="621" t="e">
        <f>'3.1 Sign Off'!M47</f>
        <v>#REF!</v>
      </c>
      <c r="N28" s="628"/>
      <c r="O28" s="628"/>
      <c r="P28" s="628"/>
      <c r="Q28" s="628"/>
      <c r="R28" s="418"/>
      <c r="S28" s="525"/>
      <c r="T28" s="26"/>
      <c r="U28" s="76"/>
      <c r="V28" s="630" t="e">
        <f t="shared" si="27"/>
        <v>#REF!</v>
      </c>
      <c r="W28" s="630" t="e">
        <f t="shared" si="28"/>
        <v>#REF!</v>
      </c>
      <c r="X28" s="630" t="e">
        <f t="shared" si="29"/>
        <v>#REF!</v>
      </c>
      <c r="Y28" s="630" t="e">
        <f t="shared" si="30"/>
        <v>#REF!</v>
      </c>
      <c r="Z28" s="630" t="e">
        <f t="shared" si="31"/>
        <v>#REF!</v>
      </c>
      <c r="AA28" s="630" t="e">
        <f t="shared" si="32"/>
        <v>#REF!</v>
      </c>
      <c r="AB28" s="630" t="e">
        <f t="shared" si="33"/>
        <v>#REF!</v>
      </c>
      <c r="AC28" s="630" t="e">
        <f t="shared" si="34"/>
        <v>#REF!</v>
      </c>
      <c r="AE28" s="368">
        <f t="shared" ref="AE28:AI43" si="36">COUNTIF($D28,AE$10)</f>
        <v>0</v>
      </c>
      <c r="AF28" s="368">
        <f t="shared" si="1"/>
        <v>0</v>
      </c>
      <c r="AG28" s="368">
        <f t="shared" si="1"/>
        <v>0</v>
      </c>
      <c r="AH28" s="368">
        <f t="shared" si="1"/>
        <v>0</v>
      </c>
      <c r="AI28" s="368">
        <f t="shared" si="1"/>
        <v>0</v>
      </c>
      <c r="AJ28" s="368">
        <f t="shared" si="18"/>
        <v>0</v>
      </c>
      <c r="AK28" s="368">
        <f t="shared" si="18"/>
        <v>0</v>
      </c>
      <c r="AL28" s="368">
        <f t="shared" si="18"/>
        <v>0</v>
      </c>
      <c r="AM28" s="368">
        <f t="shared" si="18"/>
        <v>0</v>
      </c>
      <c r="AN28" s="368">
        <f t="shared" si="18"/>
        <v>0</v>
      </c>
      <c r="AO28" s="368">
        <f t="shared" si="19"/>
        <v>0</v>
      </c>
      <c r="AP28" s="368">
        <f t="shared" si="20"/>
        <v>0</v>
      </c>
      <c r="AQ28" s="368">
        <f t="shared" si="21"/>
        <v>0</v>
      </c>
      <c r="AR28" s="368">
        <f t="shared" si="22"/>
        <v>0</v>
      </c>
      <c r="AS28" s="368">
        <f t="shared" si="23"/>
        <v>0</v>
      </c>
      <c r="AT28" s="368">
        <f t="shared" si="24"/>
        <v>0</v>
      </c>
      <c r="AU28" s="368">
        <f t="shared" si="20"/>
        <v>0</v>
      </c>
      <c r="AV28" s="368">
        <f t="shared" si="4"/>
        <v>0</v>
      </c>
      <c r="AW28" s="368">
        <f t="shared" si="25"/>
        <v>0</v>
      </c>
      <c r="AX28" s="368">
        <f t="shared" si="5"/>
        <v>0</v>
      </c>
      <c r="AY28" s="368">
        <f t="shared" si="6"/>
        <v>0</v>
      </c>
      <c r="AZ28" s="368">
        <f t="shared" si="20"/>
        <v>0</v>
      </c>
      <c r="BA28" s="368">
        <f t="shared" si="7"/>
        <v>0</v>
      </c>
      <c r="BB28" s="368">
        <f t="shared" si="8"/>
        <v>0</v>
      </c>
      <c r="BC28" s="368">
        <f t="shared" si="9"/>
        <v>0</v>
      </c>
      <c r="BD28" s="368">
        <f t="shared" si="10"/>
        <v>0</v>
      </c>
      <c r="BE28" s="368">
        <f t="shared" si="35"/>
        <v>0</v>
      </c>
      <c r="BF28" s="368">
        <f t="shared" ref="BF28:BJ43" si="37">COUNTIF($O28,BF$10)</f>
        <v>0</v>
      </c>
      <c r="BG28" s="368">
        <f t="shared" si="12"/>
        <v>0</v>
      </c>
      <c r="BH28" s="368">
        <f t="shared" si="12"/>
        <v>0</v>
      </c>
      <c r="BI28" s="368">
        <f t="shared" si="12"/>
        <v>0</v>
      </c>
      <c r="BJ28" s="368">
        <f t="shared" si="12"/>
        <v>0</v>
      </c>
    </row>
    <row r="29" spans="1:62" ht="40.4" customHeight="1" x14ac:dyDescent="0.35">
      <c r="A29" s="135" t="e">
        <f t="shared" si="0"/>
        <v>#REF!</v>
      </c>
      <c r="B29" s="26"/>
      <c r="C29" s="621" t="e">
        <f>'3.1 Sign Off'!C48</f>
        <v>#REF!</v>
      </c>
      <c r="D29" s="622" t="e">
        <f>'3.1 Sign Off'!D48</f>
        <v>#REF!</v>
      </c>
      <c r="E29" s="622" t="e">
        <f>'3.1 Sign Off'!E48</f>
        <v>#REF!</v>
      </c>
      <c r="F29" s="623" t="e">
        <f>'3.1 Sign Off'!F48</f>
        <v>#REF!</v>
      </c>
      <c r="G29" s="624"/>
      <c r="H29" s="625" t="e">
        <f>'3.1 Sign Off'!H48</f>
        <v>#REF!</v>
      </c>
      <c r="I29" s="625" t="e">
        <f>'3.1 Sign Off'!I48</f>
        <v>#REF!</v>
      </c>
      <c r="J29" s="624"/>
      <c r="K29" s="621" t="e">
        <f>'3.1 Sign Off'!K48</f>
        <v>#REF!</v>
      </c>
      <c r="L29" s="626"/>
      <c r="M29" s="621" t="e">
        <f>'3.1 Sign Off'!M48</f>
        <v>#REF!</v>
      </c>
      <c r="N29" s="628"/>
      <c r="O29" s="628"/>
      <c r="P29" s="628"/>
      <c r="Q29" s="628"/>
      <c r="R29" s="418"/>
      <c r="S29" s="525"/>
      <c r="T29" s="26"/>
      <c r="U29" s="76"/>
      <c r="V29" s="630" t="e">
        <f t="shared" si="27"/>
        <v>#REF!</v>
      </c>
      <c r="W29" s="630" t="e">
        <f t="shared" si="28"/>
        <v>#REF!</v>
      </c>
      <c r="X29" s="630" t="e">
        <f t="shared" si="29"/>
        <v>#REF!</v>
      </c>
      <c r="Y29" s="630" t="e">
        <f t="shared" si="30"/>
        <v>#REF!</v>
      </c>
      <c r="Z29" s="630" t="e">
        <f t="shared" si="31"/>
        <v>#REF!</v>
      </c>
      <c r="AA29" s="630" t="e">
        <f t="shared" si="32"/>
        <v>#REF!</v>
      </c>
      <c r="AB29" s="630" t="e">
        <f t="shared" si="33"/>
        <v>#REF!</v>
      </c>
      <c r="AC29" s="630" t="e">
        <f t="shared" si="34"/>
        <v>#REF!</v>
      </c>
      <c r="AE29" s="368">
        <f t="shared" si="36"/>
        <v>0</v>
      </c>
      <c r="AF29" s="368">
        <f t="shared" si="1"/>
        <v>0</v>
      </c>
      <c r="AG29" s="368">
        <f t="shared" si="1"/>
        <v>0</v>
      </c>
      <c r="AH29" s="368">
        <f t="shared" si="1"/>
        <v>0</v>
      </c>
      <c r="AI29" s="368">
        <f t="shared" si="1"/>
        <v>0</v>
      </c>
      <c r="AJ29" s="368">
        <f t="shared" si="18"/>
        <v>0</v>
      </c>
      <c r="AK29" s="368">
        <f t="shared" si="18"/>
        <v>0</v>
      </c>
      <c r="AL29" s="368">
        <f t="shared" si="18"/>
        <v>0</v>
      </c>
      <c r="AM29" s="368">
        <f t="shared" si="18"/>
        <v>0</v>
      </c>
      <c r="AN29" s="368">
        <f t="shared" si="18"/>
        <v>0</v>
      </c>
      <c r="AO29" s="368">
        <f t="shared" si="19"/>
        <v>0</v>
      </c>
      <c r="AP29" s="368">
        <f t="shared" si="20"/>
        <v>0</v>
      </c>
      <c r="AQ29" s="368">
        <f t="shared" si="21"/>
        <v>0</v>
      </c>
      <c r="AR29" s="368">
        <f t="shared" si="22"/>
        <v>0</v>
      </c>
      <c r="AS29" s="368">
        <f t="shared" si="23"/>
        <v>0</v>
      </c>
      <c r="AT29" s="368">
        <f t="shared" si="24"/>
        <v>0</v>
      </c>
      <c r="AU29" s="368">
        <f t="shared" si="20"/>
        <v>0</v>
      </c>
      <c r="AV29" s="368">
        <f t="shared" si="4"/>
        <v>0</v>
      </c>
      <c r="AW29" s="368">
        <f t="shared" si="25"/>
        <v>0</v>
      </c>
      <c r="AX29" s="368">
        <f t="shared" si="5"/>
        <v>0</v>
      </c>
      <c r="AY29" s="368">
        <f t="shared" si="6"/>
        <v>0</v>
      </c>
      <c r="AZ29" s="368">
        <f t="shared" si="20"/>
        <v>0</v>
      </c>
      <c r="BA29" s="368">
        <f t="shared" si="7"/>
        <v>0</v>
      </c>
      <c r="BB29" s="368">
        <f t="shared" si="8"/>
        <v>0</v>
      </c>
      <c r="BC29" s="368">
        <f t="shared" si="9"/>
        <v>0</v>
      </c>
      <c r="BD29" s="368">
        <f t="shared" si="10"/>
        <v>0</v>
      </c>
      <c r="BE29" s="368">
        <f t="shared" si="35"/>
        <v>0</v>
      </c>
      <c r="BF29" s="368">
        <f t="shared" si="37"/>
        <v>0</v>
      </c>
      <c r="BG29" s="368">
        <f t="shared" si="12"/>
        <v>0</v>
      </c>
      <c r="BH29" s="368">
        <f t="shared" si="12"/>
        <v>0</v>
      </c>
      <c r="BI29" s="368">
        <f t="shared" si="12"/>
        <v>0</v>
      </c>
      <c r="BJ29" s="368">
        <f t="shared" si="12"/>
        <v>0</v>
      </c>
    </row>
    <row r="30" spans="1:62" ht="40.4" customHeight="1" x14ac:dyDescent="0.35">
      <c r="A30" s="135" t="e">
        <f t="shared" si="0"/>
        <v>#REF!</v>
      </c>
      <c r="B30" s="26"/>
      <c r="C30" s="621" t="e">
        <f>'3.1 Sign Off'!C49</f>
        <v>#REF!</v>
      </c>
      <c r="D30" s="622" t="e">
        <f>'3.1 Sign Off'!D49</f>
        <v>#REF!</v>
      </c>
      <c r="E30" s="622" t="e">
        <f>'3.1 Sign Off'!E49</f>
        <v>#REF!</v>
      </c>
      <c r="F30" s="623" t="e">
        <f>'3.1 Sign Off'!F49</f>
        <v>#REF!</v>
      </c>
      <c r="G30" s="624"/>
      <c r="H30" s="625" t="e">
        <f>'3.1 Sign Off'!H49</f>
        <v>#REF!</v>
      </c>
      <c r="I30" s="625" t="e">
        <f>'3.1 Sign Off'!I49</f>
        <v>#REF!</v>
      </c>
      <c r="J30" s="624"/>
      <c r="K30" s="621" t="e">
        <f>'3.1 Sign Off'!K49</f>
        <v>#REF!</v>
      </c>
      <c r="L30" s="626"/>
      <c r="M30" s="621" t="e">
        <f>'3.1 Sign Off'!M49</f>
        <v>#REF!</v>
      </c>
      <c r="N30" s="628"/>
      <c r="O30" s="628"/>
      <c r="P30" s="628"/>
      <c r="Q30" s="628"/>
      <c r="R30" s="418"/>
      <c r="S30" s="525"/>
      <c r="T30" s="26"/>
      <c r="U30" s="76"/>
      <c r="V30" s="630" t="e">
        <f t="shared" si="27"/>
        <v>#REF!</v>
      </c>
      <c r="W30" s="630" t="e">
        <f t="shared" si="28"/>
        <v>#REF!</v>
      </c>
      <c r="X30" s="630" t="e">
        <f t="shared" si="29"/>
        <v>#REF!</v>
      </c>
      <c r="Y30" s="630" t="e">
        <f t="shared" si="30"/>
        <v>#REF!</v>
      </c>
      <c r="Z30" s="630" t="e">
        <f t="shared" si="31"/>
        <v>#REF!</v>
      </c>
      <c r="AA30" s="630" t="e">
        <f t="shared" si="32"/>
        <v>#REF!</v>
      </c>
      <c r="AB30" s="630" t="e">
        <f t="shared" si="33"/>
        <v>#REF!</v>
      </c>
      <c r="AC30" s="630" t="e">
        <f t="shared" si="34"/>
        <v>#REF!</v>
      </c>
      <c r="AE30" s="368">
        <f t="shared" si="36"/>
        <v>0</v>
      </c>
      <c r="AF30" s="368">
        <f t="shared" si="1"/>
        <v>0</v>
      </c>
      <c r="AG30" s="368">
        <f t="shared" si="1"/>
        <v>0</v>
      </c>
      <c r="AH30" s="368">
        <f t="shared" si="1"/>
        <v>0</v>
      </c>
      <c r="AI30" s="368">
        <f t="shared" si="1"/>
        <v>0</v>
      </c>
      <c r="AJ30" s="368">
        <f t="shared" si="18"/>
        <v>0</v>
      </c>
      <c r="AK30" s="368">
        <f t="shared" si="18"/>
        <v>0</v>
      </c>
      <c r="AL30" s="368">
        <f t="shared" si="18"/>
        <v>0</v>
      </c>
      <c r="AM30" s="368">
        <f t="shared" si="18"/>
        <v>0</v>
      </c>
      <c r="AN30" s="368">
        <f t="shared" si="18"/>
        <v>0</v>
      </c>
      <c r="AO30" s="368">
        <f t="shared" si="19"/>
        <v>0</v>
      </c>
      <c r="AP30" s="368">
        <f t="shared" si="20"/>
        <v>0</v>
      </c>
      <c r="AQ30" s="368">
        <f t="shared" si="21"/>
        <v>0</v>
      </c>
      <c r="AR30" s="368">
        <f t="shared" si="22"/>
        <v>0</v>
      </c>
      <c r="AS30" s="368">
        <f t="shared" si="23"/>
        <v>0</v>
      </c>
      <c r="AT30" s="368">
        <f t="shared" si="24"/>
        <v>0</v>
      </c>
      <c r="AU30" s="368">
        <f t="shared" si="20"/>
        <v>0</v>
      </c>
      <c r="AV30" s="368">
        <f t="shared" si="4"/>
        <v>0</v>
      </c>
      <c r="AW30" s="368">
        <f t="shared" si="25"/>
        <v>0</v>
      </c>
      <c r="AX30" s="368">
        <f t="shared" si="5"/>
        <v>0</v>
      </c>
      <c r="AY30" s="368">
        <f t="shared" si="6"/>
        <v>0</v>
      </c>
      <c r="AZ30" s="368">
        <f t="shared" si="20"/>
        <v>0</v>
      </c>
      <c r="BA30" s="368">
        <f t="shared" si="7"/>
        <v>0</v>
      </c>
      <c r="BB30" s="368">
        <f t="shared" si="8"/>
        <v>0</v>
      </c>
      <c r="BC30" s="368">
        <f t="shared" si="9"/>
        <v>0</v>
      </c>
      <c r="BD30" s="368">
        <f t="shared" si="10"/>
        <v>0</v>
      </c>
      <c r="BE30" s="368">
        <f t="shared" si="35"/>
        <v>0</v>
      </c>
      <c r="BF30" s="368">
        <f t="shared" si="37"/>
        <v>0</v>
      </c>
      <c r="BG30" s="368">
        <f t="shared" si="12"/>
        <v>0</v>
      </c>
      <c r="BH30" s="368">
        <f t="shared" si="12"/>
        <v>0</v>
      </c>
      <c r="BI30" s="368">
        <f t="shared" si="12"/>
        <v>0</v>
      </c>
      <c r="BJ30" s="368">
        <f t="shared" si="12"/>
        <v>0</v>
      </c>
    </row>
    <row r="31" spans="1:62" ht="40.4" customHeight="1" x14ac:dyDescent="0.35">
      <c r="A31" s="135" t="e">
        <f t="shared" si="0"/>
        <v>#REF!</v>
      </c>
      <c r="B31" s="26"/>
      <c r="C31" s="621" t="e">
        <f>'3.1 Sign Off'!C50</f>
        <v>#REF!</v>
      </c>
      <c r="D31" s="622" t="e">
        <f>'3.1 Sign Off'!D50</f>
        <v>#REF!</v>
      </c>
      <c r="E31" s="622" t="e">
        <f>'3.1 Sign Off'!E50</f>
        <v>#REF!</v>
      </c>
      <c r="F31" s="623" t="e">
        <f>'3.1 Sign Off'!F50</f>
        <v>#REF!</v>
      </c>
      <c r="G31" s="624"/>
      <c r="H31" s="625" t="e">
        <f>'3.1 Sign Off'!H50</f>
        <v>#REF!</v>
      </c>
      <c r="I31" s="625" t="e">
        <f>'3.1 Sign Off'!I50</f>
        <v>#REF!</v>
      </c>
      <c r="J31" s="624"/>
      <c r="K31" s="621" t="e">
        <f>'3.1 Sign Off'!K50</f>
        <v>#REF!</v>
      </c>
      <c r="L31" s="626"/>
      <c r="M31" s="621" t="e">
        <f>'3.1 Sign Off'!M50</f>
        <v>#REF!</v>
      </c>
      <c r="N31" s="628"/>
      <c r="O31" s="628"/>
      <c r="P31" s="628"/>
      <c r="Q31" s="628"/>
      <c r="R31" s="418"/>
      <c r="S31" s="525"/>
      <c r="T31" s="26"/>
      <c r="U31" s="76"/>
      <c r="V31" s="630" t="e">
        <f t="shared" si="27"/>
        <v>#REF!</v>
      </c>
      <c r="W31" s="630" t="e">
        <f t="shared" si="28"/>
        <v>#REF!</v>
      </c>
      <c r="X31" s="630" t="e">
        <f t="shared" si="29"/>
        <v>#REF!</v>
      </c>
      <c r="Y31" s="630" t="e">
        <f t="shared" si="30"/>
        <v>#REF!</v>
      </c>
      <c r="Z31" s="630" t="e">
        <f t="shared" si="31"/>
        <v>#REF!</v>
      </c>
      <c r="AA31" s="630" t="e">
        <f t="shared" si="32"/>
        <v>#REF!</v>
      </c>
      <c r="AB31" s="630" t="e">
        <f t="shared" si="33"/>
        <v>#REF!</v>
      </c>
      <c r="AC31" s="630" t="e">
        <f t="shared" si="34"/>
        <v>#REF!</v>
      </c>
      <c r="AE31" s="368">
        <f t="shared" si="36"/>
        <v>0</v>
      </c>
      <c r="AF31" s="368">
        <f t="shared" si="36"/>
        <v>0</v>
      </c>
      <c r="AG31" s="368">
        <f t="shared" si="36"/>
        <v>0</v>
      </c>
      <c r="AH31" s="368">
        <f t="shared" si="36"/>
        <v>0</v>
      </c>
      <c r="AI31" s="368">
        <f t="shared" si="36"/>
        <v>0</v>
      </c>
      <c r="AJ31" s="368">
        <f t="shared" si="18"/>
        <v>0</v>
      </c>
      <c r="AK31" s="368">
        <f t="shared" si="18"/>
        <v>0</v>
      </c>
      <c r="AL31" s="368">
        <f t="shared" si="18"/>
        <v>0</v>
      </c>
      <c r="AM31" s="368">
        <f t="shared" si="18"/>
        <v>0</v>
      </c>
      <c r="AN31" s="368">
        <f t="shared" si="18"/>
        <v>0</v>
      </c>
      <c r="AO31" s="368">
        <f t="shared" si="19"/>
        <v>0</v>
      </c>
      <c r="AP31" s="368">
        <f t="shared" si="20"/>
        <v>0</v>
      </c>
      <c r="AQ31" s="368">
        <f t="shared" si="21"/>
        <v>0</v>
      </c>
      <c r="AR31" s="368">
        <f t="shared" si="22"/>
        <v>0</v>
      </c>
      <c r="AS31" s="368">
        <f t="shared" si="23"/>
        <v>0</v>
      </c>
      <c r="AT31" s="368">
        <f t="shared" si="24"/>
        <v>0</v>
      </c>
      <c r="AU31" s="368">
        <f t="shared" si="20"/>
        <v>0</v>
      </c>
      <c r="AV31" s="368">
        <f t="shared" si="4"/>
        <v>0</v>
      </c>
      <c r="AW31" s="368">
        <f t="shared" si="25"/>
        <v>0</v>
      </c>
      <c r="AX31" s="368">
        <f t="shared" si="5"/>
        <v>0</v>
      </c>
      <c r="AY31" s="368">
        <f t="shared" si="6"/>
        <v>0</v>
      </c>
      <c r="AZ31" s="368">
        <f t="shared" si="20"/>
        <v>0</v>
      </c>
      <c r="BA31" s="368">
        <f t="shared" si="7"/>
        <v>0</v>
      </c>
      <c r="BB31" s="368">
        <f t="shared" si="8"/>
        <v>0</v>
      </c>
      <c r="BC31" s="368">
        <f t="shared" si="9"/>
        <v>0</v>
      </c>
      <c r="BD31" s="368">
        <f t="shared" si="10"/>
        <v>0</v>
      </c>
      <c r="BE31" s="368">
        <f t="shared" si="35"/>
        <v>0</v>
      </c>
      <c r="BF31" s="368">
        <f t="shared" si="37"/>
        <v>0</v>
      </c>
      <c r="BG31" s="368">
        <f t="shared" si="37"/>
        <v>0</v>
      </c>
      <c r="BH31" s="368">
        <f t="shared" si="37"/>
        <v>0</v>
      </c>
      <c r="BI31" s="368">
        <f t="shared" si="37"/>
        <v>0</v>
      </c>
      <c r="BJ31" s="368">
        <f t="shared" si="37"/>
        <v>0</v>
      </c>
    </row>
    <row r="32" spans="1:62" ht="40.4" customHeight="1" x14ac:dyDescent="0.35">
      <c r="A32" s="135" t="e">
        <f t="shared" si="0"/>
        <v>#REF!</v>
      </c>
      <c r="B32" s="26"/>
      <c r="C32" s="621" t="e">
        <f>'3.1 Sign Off'!C51</f>
        <v>#REF!</v>
      </c>
      <c r="D32" s="622" t="e">
        <f>'3.1 Sign Off'!D51</f>
        <v>#REF!</v>
      </c>
      <c r="E32" s="622" t="e">
        <f>'3.1 Sign Off'!E51</f>
        <v>#REF!</v>
      </c>
      <c r="F32" s="623" t="e">
        <f>'3.1 Sign Off'!F51</f>
        <v>#REF!</v>
      </c>
      <c r="G32" s="624"/>
      <c r="H32" s="625" t="e">
        <f>'3.1 Sign Off'!H51</f>
        <v>#REF!</v>
      </c>
      <c r="I32" s="625" t="e">
        <f>'3.1 Sign Off'!I51</f>
        <v>#REF!</v>
      </c>
      <c r="J32" s="624"/>
      <c r="K32" s="621" t="e">
        <f>'3.1 Sign Off'!K51</f>
        <v>#REF!</v>
      </c>
      <c r="L32" s="626"/>
      <c r="M32" s="621" t="e">
        <f>'3.1 Sign Off'!M51</f>
        <v>#REF!</v>
      </c>
      <c r="N32" s="628"/>
      <c r="O32" s="628"/>
      <c r="P32" s="628"/>
      <c r="Q32" s="628"/>
      <c r="R32" s="418"/>
      <c r="S32" s="525"/>
      <c r="T32" s="26"/>
      <c r="U32" s="76"/>
      <c r="V32" s="630" t="e">
        <f t="shared" si="27"/>
        <v>#REF!</v>
      </c>
      <c r="W32" s="630" t="e">
        <f t="shared" si="28"/>
        <v>#REF!</v>
      </c>
      <c r="X32" s="630" t="e">
        <f t="shared" si="29"/>
        <v>#REF!</v>
      </c>
      <c r="Y32" s="630" t="e">
        <f t="shared" si="30"/>
        <v>#REF!</v>
      </c>
      <c r="Z32" s="630" t="e">
        <f t="shared" si="31"/>
        <v>#REF!</v>
      </c>
      <c r="AA32" s="630" t="e">
        <f t="shared" si="32"/>
        <v>#REF!</v>
      </c>
      <c r="AB32" s="630" t="e">
        <f t="shared" si="33"/>
        <v>#REF!</v>
      </c>
      <c r="AC32" s="630" t="e">
        <f t="shared" si="34"/>
        <v>#REF!</v>
      </c>
      <c r="AE32" s="368">
        <f t="shared" si="36"/>
        <v>0</v>
      </c>
      <c r="AF32" s="368">
        <f t="shared" si="36"/>
        <v>0</v>
      </c>
      <c r="AG32" s="368">
        <f t="shared" si="36"/>
        <v>0</v>
      </c>
      <c r="AH32" s="368">
        <f t="shared" si="36"/>
        <v>0</v>
      </c>
      <c r="AI32" s="368">
        <f t="shared" si="36"/>
        <v>0</v>
      </c>
      <c r="AJ32" s="368">
        <f t="shared" si="18"/>
        <v>0</v>
      </c>
      <c r="AK32" s="368">
        <f t="shared" si="18"/>
        <v>0</v>
      </c>
      <c r="AL32" s="368">
        <f t="shared" si="18"/>
        <v>0</v>
      </c>
      <c r="AM32" s="368">
        <f t="shared" si="18"/>
        <v>0</v>
      </c>
      <c r="AN32" s="368">
        <f t="shared" si="18"/>
        <v>0</v>
      </c>
      <c r="AO32" s="368">
        <f t="shared" si="19"/>
        <v>0</v>
      </c>
      <c r="AP32" s="368">
        <f t="shared" si="20"/>
        <v>0</v>
      </c>
      <c r="AQ32" s="368">
        <f t="shared" si="21"/>
        <v>0</v>
      </c>
      <c r="AR32" s="368">
        <f t="shared" si="22"/>
        <v>0</v>
      </c>
      <c r="AS32" s="368">
        <f t="shared" si="23"/>
        <v>0</v>
      </c>
      <c r="AT32" s="368">
        <f t="shared" si="24"/>
        <v>0</v>
      </c>
      <c r="AU32" s="368">
        <f t="shared" si="20"/>
        <v>0</v>
      </c>
      <c r="AV32" s="368">
        <f t="shared" si="4"/>
        <v>0</v>
      </c>
      <c r="AW32" s="368">
        <f t="shared" si="25"/>
        <v>0</v>
      </c>
      <c r="AX32" s="368">
        <f t="shared" si="5"/>
        <v>0</v>
      </c>
      <c r="AY32" s="368">
        <f t="shared" si="6"/>
        <v>0</v>
      </c>
      <c r="AZ32" s="368">
        <f t="shared" si="20"/>
        <v>0</v>
      </c>
      <c r="BA32" s="368">
        <f t="shared" si="7"/>
        <v>0</v>
      </c>
      <c r="BB32" s="368">
        <f t="shared" si="8"/>
        <v>0</v>
      </c>
      <c r="BC32" s="368">
        <f t="shared" si="9"/>
        <v>0</v>
      </c>
      <c r="BD32" s="368">
        <f t="shared" si="10"/>
        <v>0</v>
      </c>
      <c r="BE32" s="368">
        <f t="shared" si="35"/>
        <v>0</v>
      </c>
      <c r="BF32" s="368">
        <f t="shared" si="37"/>
        <v>0</v>
      </c>
      <c r="BG32" s="368">
        <f t="shared" si="37"/>
        <v>0</v>
      </c>
      <c r="BH32" s="368">
        <f t="shared" si="37"/>
        <v>0</v>
      </c>
      <c r="BI32" s="368">
        <f t="shared" si="37"/>
        <v>0</v>
      </c>
      <c r="BJ32" s="368">
        <f t="shared" si="37"/>
        <v>0</v>
      </c>
    </row>
    <row r="33" spans="1:62" ht="40.4" customHeight="1" x14ac:dyDescent="0.35">
      <c r="A33" s="135" t="e">
        <f t="shared" si="0"/>
        <v>#REF!</v>
      </c>
      <c r="B33" s="26"/>
      <c r="C33" s="621" t="e">
        <f>'3.1 Sign Off'!C52</f>
        <v>#REF!</v>
      </c>
      <c r="D33" s="622" t="e">
        <f>'3.1 Sign Off'!D52</f>
        <v>#REF!</v>
      </c>
      <c r="E33" s="622" t="e">
        <f>'3.1 Sign Off'!E52</f>
        <v>#REF!</v>
      </c>
      <c r="F33" s="623" t="e">
        <f>'3.1 Sign Off'!F52</f>
        <v>#REF!</v>
      </c>
      <c r="G33" s="624"/>
      <c r="H33" s="625" t="e">
        <f>'3.1 Sign Off'!H52</f>
        <v>#REF!</v>
      </c>
      <c r="I33" s="625" t="e">
        <f>'3.1 Sign Off'!I52</f>
        <v>#REF!</v>
      </c>
      <c r="J33" s="624"/>
      <c r="K33" s="621" t="e">
        <f>'3.1 Sign Off'!K52</f>
        <v>#REF!</v>
      </c>
      <c r="L33" s="626"/>
      <c r="M33" s="621" t="e">
        <f>'3.1 Sign Off'!M52</f>
        <v>#REF!</v>
      </c>
      <c r="N33" s="628"/>
      <c r="O33" s="628"/>
      <c r="P33" s="628"/>
      <c r="Q33" s="628"/>
      <c r="R33" s="418"/>
      <c r="S33" s="525"/>
      <c r="T33" s="26"/>
      <c r="U33" s="76"/>
      <c r="V33" s="630" t="e">
        <f t="shared" si="27"/>
        <v>#REF!</v>
      </c>
      <c r="W33" s="630" t="e">
        <f t="shared" si="28"/>
        <v>#REF!</v>
      </c>
      <c r="X33" s="630" t="e">
        <f t="shared" si="29"/>
        <v>#REF!</v>
      </c>
      <c r="Y33" s="630" t="e">
        <f t="shared" si="30"/>
        <v>#REF!</v>
      </c>
      <c r="Z33" s="630" t="e">
        <f t="shared" si="31"/>
        <v>#REF!</v>
      </c>
      <c r="AA33" s="630" t="e">
        <f t="shared" si="32"/>
        <v>#REF!</v>
      </c>
      <c r="AB33" s="630" t="e">
        <f t="shared" si="33"/>
        <v>#REF!</v>
      </c>
      <c r="AC33" s="630" t="e">
        <f t="shared" si="34"/>
        <v>#REF!</v>
      </c>
      <c r="AE33" s="368">
        <f t="shared" si="36"/>
        <v>0</v>
      </c>
      <c r="AF33" s="368">
        <f t="shared" si="36"/>
        <v>0</v>
      </c>
      <c r="AG33" s="368">
        <f t="shared" si="36"/>
        <v>0</v>
      </c>
      <c r="AH33" s="368">
        <f t="shared" si="36"/>
        <v>0</v>
      </c>
      <c r="AI33" s="368">
        <f t="shared" si="36"/>
        <v>0</v>
      </c>
      <c r="AJ33" s="368">
        <f t="shared" si="18"/>
        <v>0</v>
      </c>
      <c r="AK33" s="368">
        <f t="shared" si="18"/>
        <v>0</v>
      </c>
      <c r="AL33" s="368">
        <f t="shared" si="18"/>
        <v>0</v>
      </c>
      <c r="AM33" s="368">
        <f t="shared" si="18"/>
        <v>0</v>
      </c>
      <c r="AN33" s="368">
        <f t="shared" si="18"/>
        <v>0</v>
      </c>
      <c r="AO33" s="368">
        <f t="shared" si="19"/>
        <v>0</v>
      </c>
      <c r="AP33" s="368">
        <f t="shared" si="20"/>
        <v>0</v>
      </c>
      <c r="AQ33" s="368">
        <f t="shared" si="21"/>
        <v>0</v>
      </c>
      <c r="AR33" s="368">
        <f t="shared" si="22"/>
        <v>0</v>
      </c>
      <c r="AS33" s="368">
        <f t="shared" si="23"/>
        <v>0</v>
      </c>
      <c r="AT33" s="368">
        <f t="shared" si="24"/>
        <v>0</v>
      </c>
      <c r="AU33" s="368">
        <f t="shared" si="20"/>
        <v>0</v>
      </c>
      <c r="AV33" s="368">
        <f t="shared" si="4"/>
        <v>0</v>
      </c>
      <c r="AW33" s="368">
        <f t="shared" si="25"/>
        <v>0</v>
      </c>
      <c r="AX33" s="368">
        <f t="shared" si="5"/>
        <v>0</v>
      </c>
      <c r="AY33" s="368">
        <f t="shared" si="6"/>
        <v>0</v>
      </c>
      <c r="AZ33" s="368">
        <f t="shared" si="20"/>
        <v>0</v>
      </c>
      <c r="BA33" s="368">
        <f t="shared" si="7"/>
        <v>0</v>
      </c>
      <c r="BB33" s="368">
        <f t="shared" si="8"/>
        <v>0</v>
      </c>
      <c r="BC33" s="368">
        <f t="shared" si="9"/>
        <v>0</v>
      </c>
      <c r="BD33" s="368">
        <f t="shared" si="10"/>
        <v>0</v>
      </c>
      <c r="BE33" s="368">
        <f t="shared" si="35"/>
        <v>0</v>
      </c>
      <c r="BF33" s="368">
        <f t="shared" si="37"/>
        <v>0</v>
      </c>
      <c r="BG33" s="368">
        <f t="shared" si="37"/>
        <v>0</v>
      </c>
      <c r="BH33" s="368">
        <f t="shared" si="37"/>
        <v>0</v>
      </c>
      <c r="BI33" s="368">
        <f t="shared" si="37"/>
        <v>0</v>
      </c>
      <c r="BJ33" s="368">
        <f t="shared" si="37"/>
        <v>0</v>
      </c>
    </row>
    <row r="34" spans="1:62" ht="40.4" customHeight="1" x14ac:dyDescent="0.35">
      <c r="A34" s="135" t="e">
        <f t="shared" si="0"/>
        <v>#REF!</v>
      </c>
      <c r="B34" s="26"/>
      <c r="C34" s="621" t="e">
        <f>'3.1 Sign Off'!C53</f>
        <v>#REF!</v>
      </c>
      <c r="D34" s="622" t="e">
        <f>'3.1 Sign Off'!D53</f>
        <v>#REF!</v>
      </c>
      <c r="E34" s="622" t="e">
        <f>'3.1 Sign Off'!E53</f>
        <v>#REF!</v>
      </c>
      <c r="F34" s="623" t="e">
        <f>'3.1 Sign Off'!F53</f>
        <v>#REF!</v>
      </c>
      <c r="G34" s="624"/>
      <c r="H34" s="625" t="e">
        <f>'3.1 Sign Off'!H53</f>
        <v>#REF!</v>
      </c>
      <c r="I34" s="625" t="e">
        <f>'3.1 Sign Off'!I53</f>
        <v>#REF!</v>
      </c>
      <c r="J34" s="624"/>
      <c r="K34" s="621" t="e">
        <f>'3.1 Sign Off'!K53</f>
        <v>#REF!</v>
      </c>
      <c r="L34" s="626"/>
      <c r="M34" s="621" t="e">
        <f>'3.1 Sign Off'!M53</f>
        <v>#REF!</v>
      </c>
      <c r="N34" s="628"/>
      <c r="O34" s="628"/>
      <c r="P34" s="628"/>
      <c r="Q34" s="628"/>
      <c r="R34" s="418"/>
      <c r="S34" s="525"/>
      <c r="T34" s="26"/>
      <c r="U34" s="76"/>
      <c r="V34" s="630" t="e">
        <f t="shared" si="27"/>
        <v>#REF!</v>
      </c>
      <c r="W34" s="630" t="e">
        <f t="shared" si="28"/>
        <v>#REF!</v>
      </c>
      <c r="X34" s="630" t="e">
        <f t="shared" si="29"/>
        <v>#REF!</v>
      </c>
      <c r="Y34" s="630" t="e">
        <f t="shared" si="30"/>
        <v>#REF!</v>
      </c>
      <c r="Z34" s="630" t="e">
        <f t="shared" si="31"/>
        <v>#REF!</v>
      </c>
      <c r="AA34" s="630" t="e">
        <f t="shared" si="32"/>
        <v>#REF!</v>
      </c>
      <c r="AB34" s="630" t="e">
        <f t="shared" si="33"/>
        <v>#REF!</v>
      </c>
      <c r="AC34" s="630" t="e">
        <f t="shared" si="34"/>
        <v>#REF!</v>
      </c>
      <c r="AE34" s="368">
        <f t="shared" si="36"/>
        <v>0</v>
      </c>
      <c r="AF34" s="368">
        <f t="shared" si="36"/>
        <v>0</v>
      </c>
      <c r="AG34" s="368">
        <f t="shared" si="36"/>
        <v>0</v>
      </c>
      <c r="AH34" s="368">
        <f t="shared" si="36"/>
        <v>0</v>
      </c>
      <c r="AI34" s="368">
        <f t="shared" si="36"/>
        <v>0</v>
      </c>
      <c r="AJ34" s="368">
        <f t="shared" si="18"/>
        <v>0</v>
      </c>
      <c r="AK34" s="368">
        <f t="shared" si="18"/>
        <v>0</v>
      </c>
      <c r="AL34" s="368">
        <f t="shared" si="18"/>
        <v>0</v>
      </c>
      <c r="AM34" s="368">
        <f t="shared" si="18"/>
        <v>0</v>
      </c>
      <c r="AN34" s="368">
        <f t="shared" si="18"/>
        <v>0</v>
      </c>
      <c r="AO34" s="368">
        <f t="shared" si="19"/>
        <v>0</v>
      </c>
      <c r="AP34" s="368">
        <f t="shared" si="20"/>
        <v>0</v>
      </c>
      <c r="AQ34" s="368">
        <f t="shared" si="21"/>
        <v>0</v>
      </c>
      <c r="AR34" s="368">
        <f t="shared" si="22"/>
        <v>0</v>
      </c>
      <c r="AS34" s="368">
        <f t="shared" si="23"/>
        <v>0</v>
      </c>
      <c r="AT34" s="368">
        <f t="shared" si="24"/>
        <v>0</v>
      </c>
      <c r="AU34" s="368">
        <f t="shared" si="20"/>
        <v>0</v>
      </c>
      <c r="AV34" s="368">
        <f t="shared" si="4"/>
        <v>0</v>
      </c>
      <c r="AW34" s="368">
        <f t="shared" si="25"/>
        <v>0</v>
      </c>
      <c r="AX34" s="368">
        <f t="shared" si="5"/>
        <v>0</v>
      </c>
      <c r="AY34" s="368">
        <f t="shared" si="6"/>
        <v>0</v>
      </c>
      <c r="AZ34" s="368">
        <f t="shared" si="20"/>
        <v>0</v>
      </c>
      <c r="BA34" s="368">
        <f t="shared" si="7"/>
        <v>0</v>
      </c>
      <c r="BB34" s="368">
        <f t="shared" si="8"/>
        <v>0</v>
      </c>
      <c r="BC34" s="368">
        <f t="shared" si="9"/>
        <v>0</v>
      </c>
      <c r="BD34" s="368">
        <f t="shared" si="10"/>
        <v>0</v>
      </c>
      <c r="BE34" s="368">
        <f t="shared" si="35"/>
        <v>0</v>
      </c>
      <c r="BF34" s="368">
        <f t="shared" si="37"/>
        <v>0</v>
      </c>
      <c r="BG34" s="368">
        <f t="shared" si="37"/>
        <v>0</v>
      </c>
      <c r="BH34" s="368">
        <f t="shared" si="37"/>
        <v>0</v>
      </c>
      <c r="BI34" s="368">
        <f t="shared" si="37"/>
        <v>0</v>
      </c>
      <c r="BJ34" s="368">
        <f t="shared" si="37"/>
        <v>0</v>
      </c>
    </row>
    <row r="35" spans="1:62" ht="40.4" customHeight="1" x14ac:dyDescent="0.35">
      <c r="A35" s="135" t="e">
        <f t="shared" si="0"/>
        <v>#REF!</v>
      </c>
      <c r="B35" s="26"/>
      <c r="C35" s="621" t="e">
        <f>'3.1 Sign Off'!C54</f>
        <v>#REF!</v>
      </c>
      <c r="D35" s="622" t="e">
        <f>'3.1 Sign Off'!D54</f>
        <v>#REF!</v>
      </c>
      <c r="E35" s="622" t="e">
        <f>'3.1 Sign Off'!E54</f>
        <v>#REF!</v>
      </c>
      <c r="F35" s="623" t="e">
        <f>'3.1 Sign Off'!F54</f>
        <v>#REF!</v>
      </c>
      <c r="G35" s="624"/>
      <c r="H35" s="625" t="e">
        <f>'3.1 Sign Off'!H54</f>
        <v>#REF!</v>
      </c>
      <c r="I35" s="625" t="e">
        <f>'3.1 Sign Off'!I54</f>
        <v>#REF!</v>
      </c>
      <c r="J35" s="624"/>
      <c r="K35" s="621" t="e">
        <f>'3.1 Sign Off'!K54</f>
        <v>#REF!</v>
      </c>
      <c r="L35" s="626"/>
      <c r="M35" s="621" t="e">
        <f>'3.1 Sign Off'!M54</f>
        <v>#REF!</v>
      </c>
      <c r="N35" s="628"/>
      <c r="O35" s="628"/>
      <c r="P35" s="628"/>
      <c r="Q35" s="628"/>
      <c r="R35" s="418"/>
      <c r="S35" s="525"/>
      <c r="T35" s="26"/>
      <c r="U35" s="76"/>
      <c r="V35" s="630" t="e">
        <f t="shared" si="27"/>
        <v>#REF!</v>
      </c>
      <c r="W35" s="630" t="e">
        <f t="shared" si="28"/>
        <v>#REF!</v>
      </c>
      <c r="X35" s="630" t="e">
        <f t="shared" si="29"/>
        <v>#REF!</v>
      </c>
      <c r="Y35" s="630" t="e">
        <f t="shared" si="30"/>
        <v>#REF!</v>
      </c>
      <c r="Z35" s="630" t="e">
        <f t="shared" si="31"/>
        <v>#REF!</v>
      </c>
      <c r="AA35" s="630" t="e">
        <f t="shared" si="32"/>
        <v>#REF!</v>
      </c>
      <c r="AB35" s="630" t="e">
        <f t="shared" si="33"/>
        <v>#REF!</v>
      </c>
      <c r="AC35" s="630" t="e">
        <f t="shared" si="34"/>
        <v>#REF!</v>
      </c>
      <c r="AE35" s="368">
        <f t="shared" si="36"/>
        <v>0</v>
      </c>
      <c r="AF35" s="368">
        <f t="shared" si="36"/>
        <v>0</v>
      </c>
      <c r="AG35" s="368">
        <f t="shared" si="36"/>
        <v>0</v>
      </c>
      <c r="AH35" s="368">
        <f t="shared" si="36"/>
        <v>0</v>
      </c>
      <c r="AI35" s="368">
        <f t="shared" si="36"/>
        <v>0</v>
      </c>
      <c r="AJ35" s="368">
        <f t="shared" si="18"/>
        <v>0</v>
      </c>
      <c r="AK35" s="368">
        <f t="shared" si="18"/>
        <v>0</v>
      </c>
      <c r="AL35" s="368">
        <f t="shared" si="18"/>
        <v>0</v>
      </c>
      <c r="AM35" s="368">
        <f t="shared" si="18"/>
        <v>0</v>
      </c>
      <c r="AN35" s="368">
        <f t="shared" si="18"/>
        <v>0</v>
      </c>
      <c r="AO35" s="368">
        <f t="shared" si="19"/>
        <v>0</v>
      </c>
      <c r="AP35" s="368">
        <f t="shared" si="20"/>
        <v>0</v>
      </c>
      <c r="AQ35" s="368">
        <f t="shared" si="21"/>
        <v>0</v>
      </c>
      <c r="AR35" s="368">
        <f t="shared" si="22"/>
        <v>0</v>
      </c>
      <c r="AS35" s="368">
        <f t="shared" si="23"/>
        <v>0</v>
      </c>
      <c r="AT35" s="368">
        <f t="shared" si="24"/>
        <v>0</v>
      </c>
      <c r="AU35" s="368">
        <f t="shared" si="20"/>
        <v>0</v>
      </c>
      <c r="AV35" s="368">
        <f t="shared" si="4"/>
        <v>0</v>
      </c>
      <c r="AW35" s="368">
        <f t="shared" si="25"/>
        <v>0</v>
      </c>
      <c r="AX35" s="368">
        <f t="shared" si="5"/>
        <v>0</v>
      </c>
      <c r="AY35" s="368">
        <f t="shared" si="6"/>
        <v>0</v>
      </c>
      <c r="AZ35" s="368">
        <f t="shared" si="20"/>
        <v>0</v>
      </c>
      <c r="BA35" s="368">
        <f t="shared" si="7"/>
        <v>0</v>
      </c>
      <c r="BB35" s="368">
        <f t="shared" si="8"/>
        <v>0</v>
      </c>
      <c r="BC35" s="368">
        <f t="shared" si="9"/>
        <v>0</v>
      </c>
      <c r="BD35" s="368">
        <f t="shared" si="10"/>
        <v>0</v>
      </c>
      <c r="BE35" s="368">
        <f t="shared" si="35"/>
        <v>0</v>
      </c>
      <c r="BF35" s="368">
        <f t="shared" si="37"/>
        <v>0</v>
      </c>
      <c r="BG35" s="368">
        <f t="shared" si="37"/>
        <v>0</v>
      </c>
      <c r="BH35" s="368">
        <f t="shared" si="37"/>
        <v>0</v>
      </c>
      <c r="BI35" s="368">
        <f t="shared" si="37"/>
        <v>0</v>
      </c>
      <c r="BJ35" s="368">
        <f t="shared" si="37"/>
        <v>0</v>
      </c>
    </row>
    <row r="36" spans="1:62" ht="40.4" customHeight="1" x14ac:dyDescent="0.35">
      <c r="A36" s="135" t="e">
        <f t="shared" si="0"/>
        <v>#REF!</v>
      </c>
      <c r="B36" s="26"/>
      <c r="C36" s="621" t="e">
        <f>'3.1 Sign Off'!C55</f>
        <v>#REF!</v>
      </c>
      <c r="D36" s="622" t="e">
        <f>'3.1 Sign Off'!D55</f>
        <v>#REF!</v>
      </c>
      <c r="E36" s="622" t="e">
        <f>'3.1 Sign Off'!E55</f>
        <v>#REF!</v>
      </c>
      <c r="F36" s="623" t="e">
        <f>'3.1 Sign Off'!F55</f>
        <v>#REF!</v>
      </c>
      <c r="G36" s="624"/>
      <c r="H36" s="625" t="e">
        <f>'3.1 Sign Off'!H55</f>
        <v>#REF!</v>
      </c>
      <c r="I36" s="625" t="e">
        <f>'3.1 Sign Off'!I55</f>
        <v>#REF!</v>
      </c>
      <c r="J36" s="624"/>
      <c r="K36" s="621" t="e">
        <f>'3.1 Sign Off'!K55</f>
        <v>#REF!</v>
      </c>
      <c r="L36" s="626"/>
      <c r="M36" s="621" t="e">
        <f>'3.1 Sign Off'!M55</f>
        <v>#REF!</v>
      </c>
      <c r="N36" s="628"/>
      <c r="O36" s="628"/>
      <c r="P36" s="628"/>
      <c r="Q36" s="628"/>
      <c r="R36" s="418"/>
      <c r="S36" s="525"/>
      <c r="T36" s="26"/>
      <c r="U36" s="76"/>
      <c r="V36" s="630" t="e">
        <f t="shared" si="27"/>
        <v>#REF!</v>
      </c>
      <c r="W36" s="630" t="e">
        <f t="shared" si="28"/>
        <v>#REF!</v>
      </c>
      <c r="X36" s="630" t="e">
        <f t="shared" si="29"/>
        <v>#REF!</v>
      </c>
      <c r="Y36" s="630" t="e">
        <f t="shared" si="30"/>
        <v>#REF!</v>
      </c>
      <c r="Z36" s="630" t="e">
        <f t="shared" si="31"/>
        <v>#REF!</v>
      </c>
      <c r="AA36" s="630" t="e">
        <f t="shared" si="32"/>
        <v>#REF!</v>
      </c>
      <c r="AB36" s="630" t="e">
        <f t="shared" si="33"/>
        <v>#REF!</v>
      </c>
      <c r="AC36" s="630" t="e">
        <f t="shared" si="34"/>
        <v>#REF!</v>
      </c>
      <c r="AE36" s="368">
        <f t="shared" si="36"/>
        <v>0</v>
      </c>
      <c r="AF36" s="368">
        <f t="shared" si="36"/>
        <v>0</v>
      </c>
      <c r="AG36" s="368">
        <f t="shared" si="36"/>
        <v>0</v>
      </c>
      <c r="AH36" s="368">
        <f t="shared" si="36"/>
        <v>0</v>
      </c>
      <c r="AI36" s="368">
        <f t="shared" si="36"/>
        <v>0</v>
      </c>
      <c r="AJ36" s="368">
        <f t="shared" si="18"/>
        <v>0</v>
      </c>
      <c r="AK36" s="368">
        <f t="shared" si="18"/>
        <v>0</v>
      </c>
      <c r="AL36" s="368">
        <f t="shared" si="18"/>
        <v>0</v>
      </c>
      <c r="AM36" s="368">
        <f t="shared" si="18"/>
        <v>0</v>
      </c>
      <c r="AN36" s="368">
        <f t="shared" si="18"/>
        <v>0</v>
      </c>
      <c r="AO36" s="368">
        <f t="shared" si="19"/>
        <v>0</v>
      </c>
      <c r="AP36" s="368">
        <f t="shared" si="20"/>
        <v>0</v>
      </c>
      <c r="AQ36" s="368">
        <f t="shared" si="21"/>
        <v>0</v>
      </c>
      <c r="AR36" s="368">
        <f t="shared" si="22"/>
        <v>0</v>
      </c>
      <c r="AS36" s="368">
        <f t="shared" si="23"/>
        <v>0</v>
      </c>
      <c r="AT36" s="368">
        <f t="shared" si="24"/>
        <v>0</v>
      </c>
      <c r="AU36" s="368">
        <f t="shared" si="20"/>
        <v>0</v>
      </c>
      <c r="AV36" s="368">
        <f t="shared" si="4"/>
        <v>0</v>
      </c>
      <c r="AW36" s="368">
        <f t="shared" si="25"/>
        <v>0</v>
      </c>
      <c r="AX36" s="368">
        <f t="shared" si="5"/>
        <v>0</v>
      </c>
      <c r="AY36" s="368">
        <f t="shared" si="6"/>
        <v>0</v>
      </c>
      <c r="AZ36" s="368">
        <f t="shared" si="20"/>
        <v>0</v>
      </c>
      <c r="BA36" s="368">
        <f t="shared" si="7"/>
        <v>0</v>
      </c>
      <c r="BB36" s="368">
        <f t="shared" si="8"/>
        <v>0</v>
      </c>
      <c r="BC36" s="368">
        <f t="shared" si="9"/>
        <v>0</v>
      </c>
      <c r="BD36" s="368">
        <f t="shared" si="10"/>
        <v>0</v>
      </c>
      <c r="BE36" s="368">
        <f t="shared" si="35"/>
        <v>0</v>
      </c>
      <c r="BF36" s="368">
        <f t="shared" si="37"/>
        <v>0</v>
      </c>
      <c r="BG36" s="368">
        <f t="shared" si="37"/>
        <v>0</v>
      </c>
      <c r="BH36" s="368">
        <f t="shared" si="37"/>
        <v>0</v>
      </c>
      <c r="BI36" s="368">
        <f t="shared" si="37"/>
        <v>0</v>
      </c>
      <c r="BJ36" s="368">
        <f t="shared" si="37"/>
        <v>0</v>
      </c>
    </row>
    <row r="37" spans="1:62" ht="40.4" customHeight="1" x14ac:dyDescent="0.35">
      <c r="A37" s="135" t="e">
        <f t="shared" si="0"/>
        <v>#REF!</v>
      </c>
      <c r="B37" s="26"/>
      <c r="C37" s="621" t="e">
        <f>'3.1 Sign Off'!C56</f>
        <v>#REF!</v>
      </c>
      <c r="D37" s="622" t="e">
        <f>'3.1 Sign Off'!D56</f>
        <v>#REF!</v>
      </c>
      <c r="E37" s="622" t="e">
        <f>'3.1 Sign Off'!E56</f>
        <v>#REF!</v>
      </c>
      <c r="F37" s="623" t="e">
        <f>'3.1 Sign Off'!F56</f>
        <v>#REF!</v>
      </c>
      <c r="G37" s="624"/>
      <c r="H37" s="625" t="e">
        <f>'3.1 Sign Off'!H56</f>
        <v>#REF!</v>
      </c>
      <c r="I37" s="625" t="e">
        <f>'3.1 Sign Off'!I56</f>
        <v>#REF!</v>
      </c>
      <c r="J37" s="624"/>
      <c r="K37" s="621" t="e">
        <f>'3.1 Sign Off'!K56</f>
        <v>#REF!</v>
      </c>
      <c r="L37" s="626"/>
      <c r="M37" s="621" t="e">
        <f>'3.1 Sign Off'!M56</f>
        <v>#REF!</v>
      </c>
      <c r="N37" s="628"/>
      <c r="O37" s="628"/>
      <c r="P37" s="628"/>
      <c r="Q37" s="628"/>
      <c r="R37" s="418"/>
      <c r="S37" s="525"/>
      <c r="T37" s="26"/>
      <c r="U37" s="76"/>
      <c r="V37" s="630" t="e">
        <f t="shared" si="27"/>
        <v>#REF!</v>
      </c>
      <c r="W37" s="630" t="e">
        <f t="shared" si="28"/>
        <v>#REF!</v>
      </c>
      <c r="X37" s="630" t="e">
        <f t="shared" si="29"/>
        <v>#REF!</v>
      </c>
      <c r="Y37" s="630" t="e">
        <f t="shared" si="30"/>
        <v>#REF!</v>
      </c>
      <c r="Z37" s="630" t="e">
        <f t="shared" si="31"/>
        <v>#REF!</v>
      </c>
      <c r="AA37" s="630" t="e">
        <f t="shared" si="32"/>
        <v>#REF!</v>
      </c>
      <c r="AB37" s="630" t="e">
        <f t="shared" si="33"/>
        <v>#REF!</v>
      </c>
      <c r="AC37" s="630" t="e">
        <f t="shared" si="34"/>
        <v>#REF!</v>
      </c>
      <c r="AE37" s="368">
        <f t="shared" si="36"/>
        <v>0</v>
      </c>
      <c r="AF37" s="368">
        <f t="shared" si="36"/>
        <v>0</v>
      </c>
      <c r="AG37" s="368">
        <f t="shared" si="36"/>
        <v>0</v>
      </c>
      <c r="AH37" s="368">
        <f t="shared" si="36"/>
        <v>0</v>
      </c>
      <c r="AI37" s="368">
        <f t="shared" si="36"/>
        <v>0</v>
      </c>
      <c r="AJ37" s="368">
        <f t="shared" si="18"/>
        <v>0</v>
      </c>
      <c r="AK37" s="368">
        <f t="shared" si="18"/>
        <v>0</v>
      </c>
      <c r="AL37" s="368">
        <f t="shared" si="18"/>
        <v>0</v>
      </c>
      <c r="AM37" s="368">
        <f t="shared" si="18"/>
        <v>0</v>
      </c>
      <c r="AN37" s="368">
        <f t="shared" si="18"/>
        <v>0</v>
      </c>
      <c r="AO37" s="368">
        <f t="shared" si="19"/>
        <v>0</v>
      </c>
      <c r="AP37" s="368">
        <f t="shared" si="20"/>
        <v>0</v>
      </c>
      <c r="AQ37" s="368">
        <f t="shared" si="21"/>
        <v>0</v>
      </c>
      <c r="AR37" s="368">
        <f t="shared" si="22"/>
        <v>0</v>
      </c>
      <c r="AS37" s="368">
        <f t="shared" si="23"/>
        <v>0</v>
      </c>
      <c r="AT37" s="368">
        <f t="shared" si="24"/>
        <v>0</v>
      </c>
      <c r="AU37" s="368">
        <f t="shared" si="20"/>
        <v>0</v>
      </c>
      <c r="AV37" s="368">
        <f t="shared" si="4"/>
        <v>0</v>
      </c>
      <c r="AW37" s="368">
        <f t="shared" si="25"/>
        <v>0</v>
      </c>
      <c r="AX37" s="368">
        <f t="shared" si="5"/>
        <v>0</v>
      </c>
      <c r="AY37" s="368">
        <f t="shared" si="6"/>
        <v>0</v>
      </c>
      <c r="AZ37" s="368">
        <f t="shared" si="20"/>
        <v>0</v>
      </c>
      <c r="BA37" s="368">
        <f t="shared" si="7"/>
        <v>0</v>
      </c>
      <c r="BB37" s="368">
        <f t="shared" si="8"/>
        <v>0</v>
      </c>
      <c r="BC37" s="368">
        <f t="shared" si="9"/>
        <v>0</v>
      </c>
      <c r="BD37" s="368">
        <f t="shared" si="10"/>
        <v>0</v>
      </c>
      <c r="BE37" s="368">
        <f t="shared" si="35"/>
        <v>0</v>
      </c>
      <c r="BF37" s="368">
        <f t="shared" si="37"/>
        <v>0</v>
      </c>
      <c r="BG37" s="368">
        <f t="shared" si="37"/>
        <v>0</v>
      </c>
      <c r="BH37" s="368">
        <f t="shared" si="37"/>
        <v>0</v>
      </c>
      <c r="BI37" s="368">
        <f t="shared" si="37"/>
        <v>0</v>
      </c>
      <c r="BJ37" s="368">
        <f t="shared" si="37"/>
        <v>0</v>
      </c>
    </row>
    <row r="38" spans="1:62" ht="40.4" customHeight="1" x14ac:dyDescent="0.35">
      <c r="A38" s="135" t="e">
        <f t="shared" si="0"/>
        <v>#REF!</v>
      </c>
      <c r="B38" s="26"/>
      <c r="C38" s="621" t="e">
        <f>'3.1 Sign Off'!C57</f>
        <v>#REF!</v>
      </c>
      <c r="D38" s="622" t="e">
        <f>'3.1 Sign Off'!D57</f>
        <v>#REF!</v>
      </c>
      <c r="E38" s="622" t="e">
        <f>'3.1 Sign Off'!E57</f>
        <v>#REF!</v>
      </c>
      <c r="F38" s="623" t="e">
        <f>'3.1 Sign Off'!F57</f>
        <v>#REF!</v>
      </c>
      <c r="G38" s="624"/>
      <c r="H38" s="625" t="e">
        <f>'3.1 Sign Off'!H57</f>
        <v>#REF!</v>
      </c>
      <c r="I38" s="625" t="e">
        <f>'3.1 Sign Off'!I57</f>
        <v>#REF!</v>
      </c>
      <c r="J38" s="624"/>
      <c r="K38" s="621" t="e">
        <f>'3.1 Sign Off'!K57</f>
        <v>#REF!</v>
      </c>
      <c r="L38" s="626"/>
      <c r="M38" s="621" t="e">
        <f>'3.1 Sign Off'!M57</f>
        <v>#REF!</v>
      </c>
      <c r="N38" s="628"/>
      <c r="O38" s="628"/>
      <c r="P38" s="628"/>
      <c r="Q38" s="628"/>
      <c r="R38" s="418"/>
      <c r="S38" s="525"/>
      <c r="T38" s="26"/>
      <c r="U38" s="76"/>
      <c r="V38" s="630" t="e">
        <f t="shared" si="27"/>
        <v>#REF!</v>
      </c>
      <c r="W38" s="630" t="e">
        <f t="shared" si="28"/>
        <v>#REF!</v>
      </c>
      <c r="X38" s="630" t="e">
        <f t="shared" si="29"/>
        <v>#REF!</v>
      </c>
      <c r="Y38" s="630" t="e">
        <f t="shared" si="30"/>
        <v>#REF!</v>
      </c>
      <c r="Z38" s="630" t="e">
        <f t="shared" si="31"/>
        <v>#REF!</v>
      </c>
      <c r="AA38" s="630" t="e">
        <f t="shared" si="32"/>
        <v>#REF!</v>
      </c>
      <c r="AB38" s="630" t="e">
        <f t="shared" si="33"/>
        <v>#REF!</v>
      </c>
      <c r="AC38" s="630" t="e">
        <f t="shared" si="34"/>
        <v>#REF!</v>
      </c>
      <c r="AE38" s="368">
        <f t="shared" si="36"/>
        <v>0</v>
      </c>
      <c r="AF38" s="368">
        <f t="shared" si="36"/>
        <v>0</v>
      </c>
      <c r="AG38" s="368">
        <f t="shared" si="36"/>
        <v>0</v>
      </c>
      <c r="AH38" s="368">
        <f t="shared" si="36"/>
        <v>0</v>
      </c>
      <c r="AI38" s="368">
        <f t="shared" si="36"/>
        <v>0</v>
      </c>
      <c r="AJ38" s="368">
        <f t="shared" si="18"/>
        <v>0</v>
      </c>
      <c r="AK38" s="368">
        <f t="shared" si="18"/>
        <v>0</v>
      </c>
      <c r="AL38" s="368">
        <f t="shared" si="18"/>
        <v>0</v>
      </c>
      <c r="AM38" s="368">
        <f t="shared" si="18"/>
        <v>0</v>
      </c>
      <c r="AN38" s="368">
        <f t="shared" si="18"/>
        <v>0</v>
      </c>
      <c r="AO38" s="368">
        <f t="shared" si="19"/>
        <v>0</v>
      </c>
      <c r="AP38" s="368">
        <f t="shared" si="20"/>
        <v>0</v>
      </c>
      <c r="AQ38" s="368">
        <f t="shared" si="21"/>
        <v>0</v>
      </c>
      <c r="AR38" s="368">
        <f t="shared" si="22"/>
        <v>0</v>
      </c>
      <c r="AS38" s="368">
        <f t="shared" si="23"/>
        <v>0</v>
      </c>
      <c r="AT38" s="368">
        <f t="shared" si="24"/>
        <v>0</v>
      </c>
      <c r="AU38" s="368">
        <f t="shared" si="20"/>
        <v>0</v>
      </c>
      <c r="AV38" s="368">
        <f t="shared" si="4"/>
        <v>0</v>
      </c>
      <c r="AW38" s="368">
        <f t="shared" si="25"/>
        <v>0</v>
      </c>
      <c r="AX38" s="368">
        <f t="shared" si="5"/>
        <v>0</v>
      </c>
      <c r="AY38" s="368">
        <f t="shared" si="6"/>
        <v>0</v>
      </c>
      <c r="AZ38" s="368">
        <f t="shared" si="20"/>
        <v>0</v>
      </c>
      <c r="BA38" s="368">
        <f t="shared" si="7"/>
        <v>0</v>
      </c>
      <c r="BB38" s="368">
        <f t="shared" si="8"/>
        <v>0</v>
      </c>
      <c r="BC38" s="368">
        <f t="shared" si="9"/>
        <v>0</v>
      </c>
      <c r="BD38" s="368">
        <f t="shared" si="10"/>
        <v>0</v>
      </c>
      <c r="BE38" s="368">
        <f t="shared" si="35"/>
        <v>0</v>
      </c>
      <c r="BF38" s="368">
        <f t="shared" si="37"/>
        <v>0</v>
      </c>
      <c r="BG38" s="368">
        <f t="shared" si="37"/>
        <v>0</v>
      </c>
      <c r="BH38" s="368">
        <f t="shared" si="37"/>
        <v>0</v>
      </c>
      <c r="BI38" s="368">
        <f t="shared" si="37"/>
        <v>0</v>
      </c>
      <c r="BJ38" s="368">
        <f t="shared" si="37"/>
        <v>0</v>
      </c>
    </row>
    <row r="39" spans="1:62" ht="40.4" customHeight="1" x14ac:dyDescent="0.35">
      <c r="A39" s="135" t="e">
        <f t="shared" si="0"/>
        <v>#REF!</v>
      </c>
      <c r="B39" s="26"/>
      <c r="C39" s="621" t="e">
        <f>'3.1 Sign Off'!C58</f>
        <v>#REF!</v>
      </c>
      <c r="D39" s="622" t="e">
        <f>'3.1 Sign Off'!D58</f>
        <v>#REF!</v>
      </c>
      <c r="E39" s="622" t="e">
        <f>'3.1 Sign Off'!E58</f>
        <v>#REF!</v>
      </c>
      <c r="F39" s="623" t="e">
        <f>'3.1 Sign Off'!F58</f>
        <v>#REF!</v>
      </c>
      <c r="G39" s="624"/>
      <c r="H39" s="625" t="e">
        <f>'3.1 Sign Off'!H58</f>
        <v>#REF!</v>
      </c>
      <c r="I39" s="625" t="e">
        <f>'3.1 Sign Off'!I58</f>
        <v>#REF!</v>
      </c>
      <c r="J39" s="624"/>
      <c r="K39" s="621" t="e">
        <f>'3.1 Sign Off'!K58</f>
        <v>#REF!</v>
      </c>
      <c r="L39" s="626"/>
      <c r="M39" s="621" t="e">
        <f>'3.1 Sign Off'!M58</f>
        <v>#REF!</v>
      </c>
      <c r="N39" s="628"/>
      <c r="O39" s="628"/>
      <c r="P39" s="628"/>
      <c r="Q39" s="628"/>
      <c r="R39" s="418"/>
      <c r="S39" s="525"/>
      <c r="T39" s="26"/>
      <c r="U39" s="76"/>
      <c r="V39" s="630" t="e">
        <f t="shared" si="27"/>
        <v>#REF!</v>
      </c>
      <c r="W39" s="630" t="e">
        <f t="shared" si="28"/>
        <v>#REF!</v>
      </c>
      <c r="X39" s="630" t="e">
        <f t="shared" si="29"/>
        <v>#REF!</v>
      </c>
      <c r="Y39" s="630" t="e">
        <f t="shared" si="30"/>
        <v>#REF!</v>
      </c>
      <c r="Z39" s="630" t="e">
        <f t="shared" si="31"/>
        <v>#REF!</v>
      </c>
      <c r="AA39" s="630" t="e">
        <f t="shared" si="32"/>
        <v>#REF!</v>
      </c>
      <c r="AB39" s="630" t="e">
        <f t="shared" si="33"/>
        <v>#REF!</v>
      </c>
      <c r="AC39" s="630" t="e">
        <f t="shared" si="34"/>
        <v>#REF!</v>
      </c>
      <c r="AE39" s="368">
        <f t="shared" si="36"/>
        <v>0</v>
      </c>
      <c r="AF39" s="368">
        <f t="shared" si="36"/>
        <v>0</v>
      </c>
      <c r="AG39" s="368">
        <f t="shared" si="36"/>
        <v>0</v>
      </c>
      <c r="AH39" s="368">
        <f t="shared" si="36"/>
        <v>0</v>
      </c>
      <c r="AI39" s="368">
        <f t="shared" si="36"/>
        <v>0</v>
      </c>
      <c r="AJ39" s="368">
        <f t="shared" si="18"/>
        <v>0</v>
      </c>
      <c r="AK39" s="368">
        <f t="shared" si="18"/>
        <v>0</v>
      </c>
      <c r="AL39" s="368">
        <f t="shared" si="18"/>
        <v>0</v>
      </c>
      <c r="AM39" s="368">
        <f t="shared" si="18"/>
        <v>0</v>
      </c>
      <c r="AN39" s="368">
        <f t="shared" si="18"/>
        <v>0</v>
      </c>
      <c r="AO39" s="368">
        <f t="shared" si="19"/>
        <v>0</v>
      </c>
      <c r="AP39" s="368">
        <f t="shared" si="20"/>
        <v>0</v>
      </c>
      <c r="AQ39" s="368">
        <f t="shared" si="21"/>
        <v>0</v>
      </c>
      <c r="AR39" s="368">
        <f t="shared" si="22"/>
        <v>0</v>
      </c>
      <c r="AS39" s="368">
        <f t="shared" si="23"/>
        <v>0</v>
      </c>
      <c r="AT39" s="368">
        <f t="shared" si="24"/>
        <v>0</v>
      </c>
      <c r="AU39" s="368">
        <f t="shared" si="20"/>
        <v>0</v>
      </c>
      <c r="AV39" s="368">
        <f t="shared" si="4"/>
        <v>0</v>
      </c>
      <c r="AW39" s="368">
        <f t="shared" si="25"/>
        <v>0</v>
      </c>
      <c r="AX39" s="368">
        <f t="shared" si="5"/>
        <v>0</v>
      </c>
      <c r="AY39" s="368">
        <f t="shared" si="6"/>
        <v>0</v>
      </c>
      <c r="AZ39" s="368">
        <f t="shared" si="20"/>
        <v>0</v>
      </c>
      <c r="BA39" s="368">
        <f t="shared" si="7"/>
        <v>0</v>
      </c>
      <c r="BB39" s="368">
        <f t="shared" si="8"/>
        <v>0</v>
      </c>
      <c r="BC39" s="368">
        <f t="shared" si="9"/>
        <v>0</v>
      </c>
      <c r="BD39" s="368">
        <f t="shared" si="10"/>
        <v>0</v>
      </c>
      <c r="BE39" s="368">
        <f t="shared" si="35"/>
        <v>0</v>
      </c>
      <c r="BF39" s="368">
        <f t="shared" si="37"/>
        <v>0</v>
      </c>
      <c r="BG39" s="368">
        <f t="shared" si="37"/>
        <v>0</v>
      </c>
      <c r="BH39" s="368">
        <f t="shared" si="37"/>
        <v>0</v>
      </c>
      <c r="BI39" s="368">
        <f t="shared" si="37"/>
        <v>0</v>
      </c>
      <c r="BJ39" s="368">
        <f t="shared" si="37"/>
        <v>0</v>
      </c>
    </row>
    <row r="40" spans="1:62" ht="40.4" customHeight="1" x14ac:dyDescent="0.35">
      <c r="A40" s="135" t="e">
        <f t="shared" si="0"/>
        <v>#REF!</v>
      </c>
      <c r="B40" s="26"/>
      <c r="C40" s="621" t="e">
        <f>'3.1 Sign Off'!C59</f>
        <v>#REF!</v>
      </c>
      <c r="D40" s="622" t="e">
        <f>'3.1 Sign Off'!D59</f>
        <v>#REF!</v>
      </c>
      <c r="E40" s="622" t="e">
        <f>'3.1 Sign Off'!E59</f>
        <v>#REF!</v>
      </c>
      <c r="F40" s="623" t="e">
        <f>'3.1 Sign Off'!F59</f>
        <v>#REF!</v>
      </c>
      <c r="G40" s="624"/>
      <c r="H40" s="625" t="e">
        <f>'3.1 Sign Off'!H59</f>
        <v>#REF!</v>
      </c>
      <c r="I40" s="625" t="e">
        <f>'3.1 Sign Off'!I59</f>
        <v>#REF!</v>
      </c>
      <c r="J40" s="624"/>
      <c r="K40" s="621" t="e">
        <f>'3.1 Sign Off'!K59</f>
        <v>#REF!</v>
      </c>
      <c r="L40" s="626"/>
      <c r="M40" s="621" t="e">
        <f>'3.1 Sign Off'!M59</f>
        <v>#REF!</v>
      </c>
      <c r="N40" s="628"/>
      <c r="O40" s="628"/>
      <c r="P40" s="628"/>
      <c r="Q40" s="628"/>
      <c r="R40" s="418"/>
      <c r="S40" s="525"/>
      <c r="T40" s="26"/>
      <c r="U40" s="76"/>
      <c r="V40" s="630" t="e">
        <f t="shared" si="27"/>
        <v>#REF!</v>
      </c>
      <c r="W40" s="630" t="e">
        <f t="shared" si="28"/>
        <v>#REF!</v>
      </c>
      <c r="X40" s="630" t="e">
        <f t="shared" si="29"/>
        <v>#REF!</v>
      </c>
      <c r="Y40" s="630" t="e">
        <f t="shared" si="30"/>
        <v>#REF!</v>
      </c>
      <c r="Z40" s="630" t="e">
        <f t="shared" si="31"/>
        <v>#REF!</v>
      </c>
      <c r="AA40" s="630" t="e">
        <f t="shared" si="32"/>
        <v>#REF!</v>
      </c>
      <c r="AB40" s="630" t="e">
        <f t="shared" si="33"/>
        <v>#REF!</v>
      </c>
      <c r="AC40" s="630" t="e">
        <f t="shared" si="34"/>
        <v>#REF!</v>
      </c>
      <c r="AE40" s="368">
        <f t="shared" si="36"/>
        <v>0</v>
      </c>
      <c r="AF40" s="368">
        <f t="shared" si="36"/>
        <v>0</v>
      </c>
      <c r="AG40" s="368">
        <f t="shared" si="36"/>
        <v>0</v>
      </c>
      <c r="AH40" s="368">
        <f t="shared" si="36"/>
        <v>0</v>
      </c>
      <c r="AI40" s="368">
        <f t="shared" si="36"/>
        <v>0</v>
      </c>
      <c r="AJ40" s="368">
        <f t="shared" si="18"/>
        <v>0</v>
      </c>
      <c r="AK40" s="368">
        <f t="shared" si="18"/>
        <v>0</v>
      </c>
      <c r="AL40" s="368">
        <f t="shared" si="18"/>
        <v>0</v>
      </c>
      <c r="AM40" s="368">
        <f t="shared" si="18"/>
        <v>0</v>
      </c>
      <c r="AN40" s="368">
        <f t="shared" si="18"/>
        <v>0</v>
      </c>
      <c r="AO40" s="368">
        <f t="shared" si="19"/>
        <v>0</v>
      </c>
      <c r="AP40" s="368">
        <f t="shared" si="20"/>
        <v>0</v>
      </c>
      <c r="AQ40" s="368">
        <f t="shared" si="21"/>
        <v>0</v>
      </c>
      <c r="AR40" s="368">
        <f t="shared" si="22"/>
        <v>0</v>
      </c>
      <c r="AS40" s="368">
        <f t="shared" si="23"/>
        <v>0</v>
      </c>
      <c r="AT40" s="368">
        <f t="shared" si="24"/>
        <v>0</v>
      </c>
      <c r="AU40" s="368">
        <f t="shared" si="20"/>
        <v>0</v>
      </c>
      <c r="AV40" s="368">
        <f t="shared" si="4"/>
        <v>0</v>
      </c>
      <c r="AW40" s="368">
        <f t="shared" si="25"/>
        <v>0</v>
      </c>
      <c r="AX40" s="368">
        <f t="shared" si="5"/>
        <v>0</v>
      </c>
      <c r="AY40" s="368">
        <f t="shared" si="6"/>
        <v>0</v>
      </c>
      <c r="AZ40" s="368">
        <f t="shared" si="20"/>
        <v>0</v>
      </c>
      <c r="BA40" s="368">
        <f t="shared" si="7"/>
        <v>0</v>
      </c>
      <c r="BB40" s="368">
        <f t="shared" si="8"/>
        <v>0</v>
      </c>
      <c r="BC40" s="368">
        <f t="shared" si="9"/>
        <v>0</v>
      </c>
      <c r="BD40" s="368">
        <f t="shared" si="10"/>
        <v>0</v>
      </c>
      <c r="BE40" s="368">
        <f t="shared" si="35"/>
        <v>0</v>
      </c>
      <c r="BF40" s="368">
        <f t="shared" si="37"/>
        <v>0</v>
      </c>
      <c r="BG40" s="368">
        <f t="shared" si="37"/>
        <v>0</v>
      </c>
      <c r="BH40" s="368">
        <f t="shared" si="37"/>
        <v>0</v>
      </c>
      <c r="BI40" s="368">
        <f t="shared" si="37"/>
        <v>0</v>
      </c>
      <c r="BJ40" s="368">
        <f t="shared" si="37"/>
        <v>0</v>
      </c>
    </row>
    <row r="41" spans="1:62" ht="40.4" customHeight="1" x14ac:dyDescent="0.35">
      <c r="A41" s="135" t="e">
        <f t="shared" si="0"/>
        <v>#REF!</v>
      </c>
      <c r="B41" s="26"/>
      <c r="C41" s="621" t="e">
        <f>'3.1 Sign Off'!C60</f>
        <v>#REF!</v>
      </c>
      <c r="D41" s="622" t="e">
        <f>'3.1 Sign Off'!D60</f>
        <v>#REF!</v>
      </c>
      <c r="E41" s="622" t="e">
        <f>'3.1 Sign Off'!E60</f>
        <v>#REF!</v>
      </c>
      <c r="F41" s="623" t="e">
        <f>'3.1 Sign Off'!F60</f>
        <v>#REF!</v>
      </c>
      <c r="G41" s="624"/>
      <c r="H41" s="625" t="e">
        <f>'3.1 Sign Off'!H60</f>
        <v>#REF!</v>
      </c>
      <c r="I41" s="625" t="e">
        <f>'3.1 Sign Off'!I60</f>
        <v>#REF!</v>
      </c>
      <c r="J41" s="624"/>
      <c r="K41" s="621" t="e">
        <f>'3.1 Sign Off'!K60</f>
        <v>#REF!</v>
      </c>
      <c r="L41" s="626"/>
      <c r="M41" s="621" t="e">
        <f>'3.1 Sign Off'!M60</f>
        <v>#REF!</v>
      </c>
      <c r="N41" s="628"/>
      <c r="O41" s="628"/>
      <c r="P41" s="628"/>
      <c r="Q41" s="628"/>
      <c r="R41" s="418"/>
      <c r="S41" s="525"/>
      <c r="T41" s="26"/>
      <c r="U41" s="76"/>
      <c r="V41" s="630" t="e">
        <f t="shared" si="27"/>
        <v>#REF!</v>
      </c>
      <c r="W41" s="630" t="e">
        <f t="shared" si="28"/>
        <v>#REF!</v>
      </c>
      <c r="X41" s="630" t="e">
        <f t="shared" si="29"/>
        <v>#REF!</v>
      </c>
      <c r="Y41" s="630" t="e">
        <f t="shared" si="30"/>
        <v>#REF!</v>
      </c>
      <c r="Z41" s="630" t="e">
        <f t="shared" si="31"/>
        <v>#REF!</v>
      </c>
      <c r="AA41" s="630" t="e">
        <f t="shared" si="32"/>
        <v>#REF!</v>
      </c>
      <c r="AB41" s="630" t="e">
        <f t="shared" si="33"/>
        <v>#REF!</v>
      </c>
      <c r="AC41" s="630" t="e">
        <f t="shared" si="34"/>
        <v>#REF!</v>
      </c>
      <c r="AE41" s="368">
        <f t="shared" si="36"/>
        <v>0</v>
      </c>
      <c r="AF41" s="368">
        <f t="shared" si="36"/>
        <v>0</v>
      </c>
      <c r="AG41" s="368">
        <f t="shared" si="36"/>
        <v>0</v>
      </c>
      <c r="AH41" s="368">
        <f t="shared" si="36"/>
        <v>0</v>
      </c>
      <c r="AI41" s="368">
        <f t="shared" si="36"/>
        <v>0</v>
      </c>
      <c r="AJ41" s="368">
        <f t="shared" si="18"/>
        <v>0</v>
      </c>
      <c r="AK41" s="368">
        <f t="shared" si="18"/>
        <v>0</v>
      </c>
      <c r="AL41" s="368">
        <f t="shared" si="18"/>
        <v>0</v>
      </c>
      <c r="AM41" s="368">
        <f t="shared" si="18"/>
        <v>0</v>
      </c>
      <c r="AN41" s="368">
        <f t="shared" si="18"/>
        <v>0</v>
      </c>
      <c r="AO41" s="368">
        <f t="shared" si="19"/>
        <v>0</v>
      </c>
      <c r="AP41" s="368">
        <f t="shared" si="20"/>
        <v>0</v>
      </c>
      <c r="AQ41" s="368">
        <f t="shared" si="21"/>
        <v>0</v>
      </c>
      <c r="AR41" s="368">
        <f t="shared" si="22"/>
        <v>0</v>
      </c>
      <c r="AS41" s="368">
        <f t="shared" si="23"/>
        <v>0</v>
      </c>
      <c r="AT41" s="368">
        <f t="shared" si="24"/>
        <v>0</v>
      </c>
      <c r="AU41" s="368">
        <f t="shared" si="20"/>
        <v>0</v>
      </c>
      <c r="AV41" s="368">
        <f t="shared" si="4"/>
        <v>0</v>
      </c>
      <c r="AW41" s="368">
        <f t="shared" si="25"/>
        <v>0</v>
      </c>
      <c r="AX41" s="368">
        <f t="shared" si="5"/>
        <v>0</v>
      </c>
      <c r="AY41" s="368">
        <f t="shared" si="6"/>
        <v>0</v>
      </c>
      <c r="AZ41" s="368">
        <f t="shared" si="20"/>
        <v>0</v>
      </c>
      <c r="BA41" s="368">
        <f t="shared" si="7"/>
        <v>0</v>
      </c>
      <c r="BB41" s="368">
        <f t="shared" si="8"/>
        <v>0</v>
      </c>
      <c r="BC41" s="368">
        <f t="shared" si="9"/>
        <v>0</v>
      </c>
      <c r="BD41" s="368">
        <f t="shared" si="10"/>
        <v>0</v>
      </c>
      <c r="BE41" s="368">
        <f t="shared" si="35"/>
        <v>0</v>
      </c>
      <c r="BF41" s="368">
        <f t="shared" si="37"/>
        <v>0</v>
      </c>
      <c r="BG41" s="368">
        <f t="shared" si="37"/>
        <v>0</v>
      </c>
      <c r="BH41" s="368">
        <f t="shared" si="37"/>
        <v>0</v>
      </c>
      <c r="BI41" s="368">
        <f t="shared" si="37"/>
        <v>0</v>
      </c>
      <c r="BJ41" s="368">
        <f t="shared" si="37"/>
        <v>0</v>
      </c>
    </row>
    <row r="42" spans="1:62" ht="40.4" customHeight="1" x14ac:dyDescent="0.35">
      <c r="A42" s="135" t="e">
        <f t="shared" si="0"/>
        <v>#REF!</v>
      </c>
      <c r="B42" s="26"/>
      <c r="C42" s="621" t="e">
        <f>'3.1 Sign Off'!C61</f>
        <v>#REF!</v>
      </c>
      <c r="D42" s="622" t="e">
        <f>'3.1 Sign Off'!D61</f>
        <v>#REF!</v>
      </c>
      <c r="E42" s="622" t="e">
        <f>'3.1 Sign Off'!E61</f>
        <v>#REF!</v>
      </c>
      <c r="F42" s="623" t="e">
        <f>'3.1 Sign Off'!F61</f>
        <v>#REF!</v>
      </c>
      <c r="G42" s="624"/>
      <c r="H42" s="625" t="e">
        <f>'3.1 Sign Off'!H61</f>
        <v>#REF!</v>
      </c>
      <c r="I42" s="625" t="e">
        <f>'3.1 Sign Off'!I61</f>
        <v>#REF!</v>
      </c>
      <c r="J42" s="624"/>
      <c r="K42" s="621" t="e">
        <f>'3.1 Sign Off'!K61</f>
        <v>#REF!</v>
      </c>
      <c r="L42" s="626"/>
      <c r="M42" s="621" t="e">
        <f>'3.1 Sign Off'!M61</f>
        <v>#REF!</v>
      </c>
      <c r="N42" s="628"/>
      <c r="O42" s="628"/>
      <c r="P42" s="628"/>
      <c r="Q42" s="628"/>
      <c r="R42" s="418"/>
      <c r="S42" s="525"/>
      <c r="T42" s="26"/>
      <c r="U42" s="76"/>
      <c r="V42" s="630" t="e">
        <f t="shared" si="27"/>
        <v>#REF!</v>
      </c>
      <c r="W42" s="630" t="e">
        <f t="shared" si="28"/>
        <v>#REF!</v>
      </c>
      <c r="X42" s="630" t="e">
        <f t="shared" si="29"/>
        <v>#REF!</v>
      </c>
      <c r="Y42" s="630" t="e">
        <f t="shared" si="30"/>
        <v>#REF!</v>
      </c>
      <c r="Z42" s="630" t="e">
        <f t="shared" si="31"/>
        <v>#REF!</v>
      </c>
      <c r="AA42" s="630" t="e">
        <f t="shared" si="32"/>
        <v>#REF!</v>
      </c>
      <c r="AB42" s="630" t="e">
        <f t="shared" si="33"/>
        <v>#REF!</v>
      </c>
      <c r="AC42" s="630" t="e">
        <f t="shared" si="34"/>
        <v>#REF!</v>
      </c>
      <c r="AE42" s="368">
        <f t="shared" si="36"/>
        <v>0</v>
      </c>
      <c r="AF42" s="368">
        <f t="shared" si="36"/>
        <v>0</v>
      </c>
      <c r="AG42" s="368">
        <f t="shared" si="36"/>
        <v>0</v>
      </c>
      <c r="AH42" s="368">
        <f t="shared" si="36"/>
        <v>0</v>
      </c>
      <c r="AI42" s="368">
        <f t="shared" si="36"/>
        <v>0</v>
      </c>
      <c r="AJ42" s="368">
        <f t="shared" si="18"/>
        <v>0</v>
      </c>
      <c r="AK42" s="368">
        <f t="shared" si="18"/>
        <v>0</v>
      </c>
      <c r="AL42" s="368">
        <f t="shared" si="18"/>
        <v>0</v>
      </c>
      <c r="AM42" s="368">
        <f t="shared" si="18"/>
        <v>0</v>
      </c>
      <c r="AN42" s="368">
        <f t="shared" si="18"/>
        <v>0</v>
      </c>
      <c r="AO42" s="368">
        <f t="shared" si="19"/>
        <v>0</v>
      </c>
      <c r="AP42" s="368">
        <f t="shared" si="20"/>
        <v>0</v>
      </c>
      <c r="AQ42" s="368">
        <f t="shared" si="21"/>
        <v>0</v>
      </c>
      <c r="AR42" s="368">
        <f t="shared" si="22"/>
        <v>0</v>
      </c>
      <c r="AS42" s="368">
        <f t="shared" si="23"/>
        <v>0</v>
      </c>
      <c r="AT42" s="368">
        <f t="shared" si="24"/>
        <v>0</v>
      </c>
      <c r="AU42" s="368">
        <f t="shared" si="20"/>
        <v>0</v>
      </c>
      <c r="AV42" s="368">
        <f t="shared" si="4"/>
        <v>0</v>
      </c>
      <c r="AW42" s="368">
        <f t="shared" si="25"/>
        <v>0</v>
      </c>
      <c r="AX42" s="368">
        <f t="shared" si="5"/>
        <v>0</v>
      </c>
      <c r="AY42" s="368">
        <f t="shared" si="6"/>
        <v>0</v>
      </c>
      <c r="AZ42" s="368">
        <f t="shared" si="20"/>
        <v>0</v>
      </c>
      <c r="BA42" s="368">
        <f t="shared" si="7"/>
        <v>0</v>
      </c>
      <c r="BB42" s="368">
        <f t="shared" si="8"/>
        <v>0</v>
      </c>
      <c r="BC42" s="368">
        <f t="shared" si="9"/>
        <v>0</v>
      </c>
      <c r="BD42" s="368">
        <f t="shared" si="10"/>
        <v>0</v>
      </c>
      <c r="BE42" s="368">
        <f t="shared" si="35"/>
        <v>0</v>
      </c>
      <c r="BF42" s="368">
        <f t="shared" si="37"/>
        <v>0</v>
      </c>
      <c r="BG42" s="368">
        <f t="shared" si="37"/>
        <v>0</v>
      </c>
      <c r="BH42" s="368">
        <f t="shared" si="37"/>
        <v>0</v>
      </c>
      <c r="BI42" s="368">
        <f t="shared" si="37"/>
        <v>0</v>
      </c>
      <c r="BJ42" s="368">
        <f t="shared" si="37"/>
        <v>0</v>
      </c>
    </row>
    <row r="43" spans="1:62" ht="40.4" customHeight="1" x14ac:dyDescent="0.35">
      <c r="A43" s="135" t="e">
        <f t="shared" ref="A43:A74" si="38">SUM(V43:AC43)</f>
        <v>#REF!</v>
      </c>
      <c r="B43" s="26"/>
      <c r="C43" s="621" t="e">
        <f>'3.1 Sign Off'!C62</f>
        <v>#REF!</v>
      </c>
      <c r="D43" s="622" t="e">
        <f>'3.1 Sign Off'!D62</f>
        <v>#REF!</v>
      </c>
      <c r="E43" s="622" t="e">
        <f>'3.1 Sign Off'!E62</f>
        <v>#REF!</v>
      </c>
      <c r="F43" s="623" t="e">
        <f>'3.1 Sign Off'!F62</f>
        <v>#REF!</v>
      </c>
      <c r="G43" s="624"/>
      <c r="H43" s="625" t="e">
        <f>'3.1 Sign Off'!H62</f>
        <v>#REF!</v>
      </c>
      <c r="I43" s="625" t="e">
        <f>'3.1 Sign Off'!I62</f>
        <v>#REF!</v>
      </c>
      <c r="J43" s="624"/>
      <c r="K43" s="621" t="e">
        <f>'3.1 Sign Off'!K62</f>
        <v>#REF!</v>
      </c>
      <c r="L43" s="626"/>
      <c r="M43" s="621" t="e">
        <f>'3.1 Sign Off'!M62</f>
        <v>#REF!</v>
      </c>
      <c r="N43" s="628"/>
      <c r="O43" s="628"/>
      <c r="P43" s="628"/>
      <c r="Q43" s="628"/>
      <c r="R43" s="418"/>
      <c r="S43" s="525"/>
      <c r="T43" s="26"/>
      <c r="U43" s="76"/>
      <c r="V43" s="630" t="e">
        <f t="shared" si="27"/>
        <v>#REF!</v>
      </c>
      <c r="W43" s="630" t="e">
        <f t="shared" si="28"/>
        <v>#REF!</v>
      </c>
      <c r="X43" s="630" t="e">
        <f t="shared" si="29"/>
        <v>#REF!</v>
      </c>
      <c r="Y43" s="630" t="e">
        <f t="shared" si="30"/>
        <v>#REF!</v>
      </c>
      <c r="Z43" s="630" t="e">
        <f t="shared" si="31"/>
        <v>#REF!</v>
      </c>
      <c r="AA43" s="630" t="e">
        <f t="shared" si="32"/>
        <v>#REF!</v>
      </c>
      <c r="AB43" s="630" t="e">
        <f t="shared" si="33"/>
        <v>#REF!</v>
      </c>
      <c r="AC43" s="630" t="e">
        <f t="shared" si="34"/>
        <v>#REF!</v>
      </c>
      <c r="AE43" s="368">
        <f t="shared" si="36"/>
        <v>0</v>
      </c>
      <c r="AF43" s="368">
        <f t="shared" si="36"/>
        <v>0</v>
      </c>
      <c r="AG43" s="368">
        <f t="shared" si="36"/>
        <v>0</v>
      </c>
      <c r="AH43" s="368">
        <f t="shared" si="36"/>
        <v>0</v>
      </c>
      <c r="AI43" s="368">
        <f t="shared" si="36"/>
        <v>0</v>
      </c>
      <c r="AJ43" s="368">
        <f t="shared" si="18"/>
        <v>0</v>
      </c>
      <c r="AK43" s="368">
        <f t="shared" si="18"/>
        <v>0</v>
      </c>
      <c r="AL43" s="368">
        <f t="shared" si="18"/>
        <v>0</v>
      </c>
      <c r="AM43" s="368">
        <f t="shared" si="18"/>
        <v>0</v>
      </c>
      <c r="AN43" s="368">
        <f t="shared" si="18"/>
        <v>0</v>
      </c>
      <c r="AO43" s="368">
        <f t="shared" si="19"/>
        <v>0</v>
      </c>
      <c r="AP43" s="368">
        <f t="shared" si="20"/>
        <v>0</v>
      </c>
      <c r="AQ43" s="368">
        <f t="shared" si="21"/>
        <v>0</v>
      </c>
      <c r="AR43" s="368">
        <f t="shared" si="22"/>
        <v>0</v>
      </c>
      <c r="AS43" s="368">
        <f t="shared" si="23"/>
        <v>0</v>
      </c>
      <c r="AT43" s="368">
        <f t="shared" si="24"/>
        <v>0</v>
      </c>
      <c r="AU43" s="368">
        <f t="shared" si="20"/>
        <v>0</v>
      </c>
      <c r="AV43" s="368">
        <f t="shared" si="20"/>
        <v>0</v>
      </c>
      <c r="AW43" s="368">
        <f t="shared" si="25"/>
        <v>0</v>
      </c>
      <c r="AX43" s="368">
        <f t="shared" si="5"/>
        <v>0</v>
      </c>
      <c r="AY43" s="368">
        <f t="shared" si="6"/>
        <v>0</v>
      </c>
      <c r="AZ43" s="368">
        <f t="shared" si="20"/>
        <v>0</v>
      </c>
      <c r="BA43" s="368">
        <f t="shared" ref="BA43:BA74" si="39">COUNTIF($I43,BA$10)</f>
        <v>0</v>
      </c>
      <c r="BB43" s="368">
        <f t="shared" si="8"/>
        <v>0</v>
      </c>
      <c r="BC43" s="368">
        <f t="shared" si="9"/>
        <v>0</v>
      </c>
      <c r="BD43" s="368">
        <f t="shared" si="10"/>
        <v>0</v>
      </c>
      <c r="BE43" s="368">
        <f t="shared" si="35"/>
        <v>0</v>
      </c>
      <c r="BF43" s="368">
        <f t="shared" si="37"/>
        <v>0</v>
      </c>
      <c r="BG43" s="368">
        <f t="shared" si="37"/>
        <v>0</v>
      </c>
      <c r="BH43" s="368">
        <f t="shared" si="37"/>
        <v>0</v>
      </c>
      <c r="BI43" s="368">
        <f t="shared" si="37"/>
        <v>0</v>
      </c>
      <c r="BJ43" s="368">
        <f t="shared" si="37"/>
        <v>0</v>
      </c>
    </row>
    <row r="44" spans="1:62" ht="40.4" customHeight="1" x14ac:dyDescent="0.35">
      <c r="A44" s="135" t="e">
        <f t="shared" si="38"/>
        <v>#REF!</v>
      </c>
      <c r="B44" s="26"/>
      <c r="C44" s="621" t="e">
        <f>'3.1 Sign Off'!C63</f>
        <v>#REF!</v>
      </c>
      <c r="D44" s="622" t="e">
        <f>'3.1 Sign Off'!D63</f>
        <v>#REF!</v>
      </c>
      <c r="E44" s="622" t="e">
        <f>'3.1 Sign Off'!E63</f>
        <v>#REF!</v>
      </c>
      <c r="F44" s="623" t="e">
        <f>'3.1 Sign Off'!F63</f>
        <v>#REF!</v>
      </c>
      <c r="G44" s="624"/>
      <c r="H44" s="625" t="e">
        <f>'3.1 Sign Off'!H63</f>
        <v>#REF!</v>
      </c>
      <c r="I44" s="625" t="e">
        <f>'3.1 Sign Off'!I63</f>
        <v>#REF!</v>
      </c>
      <c r="J44" s="624"/>
      <c r="K44" s="621" t="e">
        <f>'3.1 Sign Off'!K63</f>
        <v>#REF!</v>
      </c>
      <c r="L44" s="626"/>
      <c r="M44" s="621" t="e">
        <f>'3.1 Sign Off'!M63</f>
        <v>#REF!</v>
      </c>
      <c r="N44" s="628"/>
      <c r="O44" s="628"/>
      <c r="P44" s="628"/>
      <c r="Q44" s="628"/>
      <c r="R44" s="418"/>
      <c r="S44" s="525"/>
      <c r="T44" s="26"/>
      <c r="U44" s="76"/>
      <c r="V44" s="630" t="e">
        <f t="shared" si="27"/>
        <v>#REF!</v>
      </c>
      <c r="W44" s="630" t="e">
        <f t="shared" si="28"/>
        <v>#REF!</v>
      </c>
      <c r="X44" s="630" t="e">
        <f t="shared" si="29"/>
        <v>#REF!</v>
      </c>
      <c r="Y44" s="630" t="e">
        <f t="shared" si="30"/>
        <v>#REF!</v>
      </c>
      <c r="Z44" s="630" t="e">
        <f t="shared" si="31"/>
        <v>#REF!</v>
      </c>
      <c r="AA44" s="630" t="e">
        <f t="shared" si="32"/>
        <v>#REF!</v>
      </c>
      <c r="AB44" s="630" t="e">
        <f t="shared" si="33"/>
        <v>#REF!</v>
      </c>
      <c r="AC44" s="630" t="e">
        <f t="shared" si="34"/>
        <v>#REF!</v>
      </c>
      <c r="AE44" s="368">
        <f t="shared" ref="AE44:AI59" si="40">COUNTIF($D44,AE$10)</f>
        <v>0</v>
      </c>
      <c r="AF44" s="368">
        <f t="shared" si="40"/>
        <v>0</v>
      </c>
      <c r="AG44" s="368">
        <f t="shared" si="40"/>
        <v>0</v>
      </c>
      <c r="AH44" s="368">
        <f t="shared" si="40"/>
        <v>0</v>
      </c>
      <c r="AI44" s="368">
        <f t="shared" si="40"/>
        <v>0</v>
      </c>
      <c r="AJ44" s="368">
        <f t="shared" ref="AJ44:AN75" si="41">COUNTIF($H44,AJ$10)</f>
        <v>0</v>
      </c>
      <c r="AK44" s="368">
        <f t="shared" si="41"/>
        <v>0</v>
      </c>
      <c r="AL44" s="368">
        <f t="shared" si="41"/>
        <v>0</v>
      </c>
      <c r="AM44" s="368">
        <f t="shared" si="41"/>
        <v>0</v>
      </c>
      <c r="AN44" s="368">
        <f t="shared" si="41"/>
        <v>0</v>
      </c>
      <c r="AO44" s="368">
        <f t="shared" si="19"/>
        <v>0</v>
      </c>
      <c r="AP44" s="368">
        <f t="shared" ref="AP44:AZ75" si="42">COUNTIF($I44,AP$10)</f>
        <v>0</v>
      </c>
      <c r="AQ44" s="368">
        <f t="shared" si="42"/>
        <v>0</v>
      </c>
      <c r="AR44" s="368">
        <f t="shared" si="22"/>
        <v>0</v>
      </c>
      <c r="AS44" s="368">
        <f t="shared" si="23"/>
        <v>0</v>
      </c>
      <c r="AT44" s="368">
        <f t="shared" si="24"/>
        <v>0</v>
      </c>
      <c r="AU44" s="368">
        <f t="shared" si="42"/>
        <v>0</v>
      </c>
      <c r="AV44" s="368">
        <f t="shared" si="42"/>
        <v>0</v>
      </c>
      <c r="AW44" s="368">
        <f t="shared" si="25"/>
        <v>0</v>
      </c>
      <c r="AX44" s="368">
        <f t="shared" si="5"/>
        <v>0</v>
      </c>
      <c r="AY44" s="368">
        <f t="shared" si="6"/>
        <v>0</v>
      </c>
      <c r="AZ44" s="368">
        <f t="shared" si="42"/>
        <v>0</v>
      </c>
      <c r="BA44" s="368">
        <f t="shared" si="39"/>
        <v>0</v>
      </c>
      <c r="BB44" s="368">
        <f t="shared" si="8"/>
        <v>0</v>
      </c>
      <c r="BC44" s="368">
        <f t="shared" si="9"/>
        <v>0</v>
      </c>
      <c r="BD44" s="368">
        <f t="shared" si="10"/>
        <v>0</v>
      </c>
      <c r="BE44" s="368">
        <f t="shared" si="35"/>
        <v>0</v>
      </c>
      <c r="BF44" s="368">
        <f t="shared" ref="BF44:BJ59" si="43">COUNTIF($O44,BF$10)</f>
        <v>0</v>
      </c>
      <c r="BG44" s="368">
        <f t="shared" si="43"/>
        <v>0</v>
      </c>
      <c r="BH44" s="368">
        <f t="shared" si="43"/>
        <v>0</v>
      </c>
      <c r="BI44" s="368">
        <f t="shared" si="43"/>
        <v>0</v>
      </c>
      <c r="BJ44" s="368">
        <f t="shared" si="43"/>
        <v>0</v>
      </c>
    </row>
    <row r="45" spans="1:62" ht="40.4" customHeight="1" x14ac:dyDescent="0.35">
      <c r="A45" s="135" t="e">
        <f t="shared" si="38"/>
        <v>#REF!</v>
      </c>
      <c r="B45" s="26"/>
      <c r="C45" s="621" t="e">
        <f>'3.1 Sign Off'!C64</f>
        <v>#REF!</v>
      </c>
      <c r="D45" s="622" t="e">
        <f>'3.1 Sign Off'!D64</f>
        <v>#REF!</v>
      </c>
      <c r="E45" s="622" t="e">
        <f>'3.1 Sign Off'!E64</f>
        <v>#REF!</v>
      </c>
      <c r="F45" s="623" t="e">
        <f>'3.1 Sign Off'!F64</f>
        <v>#REF!</v>
      </c>
      <c r="G45" s="624"/>
      <c r="H45" s="625" t="e">
        <f>'3.1 Sign Off'!H64</f>
        <v>#REF!</v>
      </c>
      <c r="I45" s="625" t="e">
        <f>'3.1 Sign Off'!I64</f>
        <v>#REF!</v>
      </c>
      <c r="J45" s="624"/>
      <c r="K45" s="621" t="e">
        <f>'3.1 Sign Off'!K64</f>
        <v>#REF!</v>
      </c>
      <c r="L45" s="626"/>
      <c r="M45" s="621" t="e">
        <f>'3.1 Sign Off'!M64</f>
        <v>#REF!</v>
      </c>
      <c r="N45" s="628"/>
      <c r="O45" s="628"/>
      <c r="P45" s="628"/>
      <c r="Q45" s="628"/>
      <c r="R45" s="418"/>
      <c r="S45" s="525"/>
      <c r="T45" s="26"/>
      <c r="U45" s="76"/>
      <c r="V45" s="630" t="e">
        <f t="shared" si="27"/>
        <v>#REF!</v>
      </c>
      <c r="W45" s="630" t="e">
        <f t="shared" si="28"/>
        <v>#REF!</v>
      </c>
      <c r="X45" s="630" t="e">
        <f t="shared" si="29"/>
        <v>#REF!</v>
      </c>
      <c r="Y45" s="630" t="e">
        <f t="shared" si="30"/>
        <v>#REF!</v>
      </c>
      <c r="Z45" s="630" t="e">
        <f t="shared" si="31"/>
        <v>#REF!</v>
      </c>
      <c r="AA45" s="630" t="e">
        <f t="shared" si="32"/>
        <v>#REF!</v>
      </c>
      <c r="AB45" s="630" t="e">
        <f t="shared" si="33"/>
        <v>#REF!</v>
      </c>
      <c r="AC45" s="630" t="e">
        <f t="shared" si="34"/>
        <v>#REF!</v>
      </c>
      <c r="AE45" s="368">
        <f t="shared" si="40"/>
        <v>0</v>
      </c>
      <c r="AF45" s="368">
        <f t="shared" si="40"/>
        <v>0</v>
      </c>
      <c r="AG45" s="368">
        <f t="shared" si="40"/>
        <v>0</v>
      </c>
      <c r="AH45" s="368">
        <f t="shared" si="40"/>
        <v>0</v>
      </c>
      <c r="AI45" s="368">
        <f t="shared" si="40"/>
        <v>0</v>
      </c>
      <c r="AJ45" s="368">
        <f t="shared" si="41"/>
        <v>0</v>
      </c>
      <c r="AK45" s="368">
        <f t="shared" si="41"/>
        <v>0</v>
      </c>
      <c r="AL45" s="368">
        <f t="shared" si="41"/>
        <v>0</v>
      </c>
      <c r="AM45" s="368">
        <f t="shared" si="41"/>
        <v>0</v>
      </c>
      <c r="AN45" s="368">
        <f t="shared" si="41"/>
        <v>0</v>
      </c>
      <c r="AO45" s="368">
        <f t="shared" si="19"/>
        <v>0</v>
      </c>
      <c r="AP45" s="368">
        <f t="shared" si="42"/>
        <v>0</v>
      </c>
      <c r="AQ45" s="368">
        <f t="shared" si="42"/>
        <v>0</v>
      </c>
      <c r="AR45" s="368">
        <f t="shared" si="22"/>
        <v>0</v>
      </c>
      <c r="AS45" s="368">
        <f t="shared" si="23"/>
        <v>0</v>
      </c>
      <c r="AT45" s="368">
        <f t="shared" si="24"/>
        <v>0</v>
      </c>
      <c r="AU45" s="368">
        <f t="shared" si="42"/>
        <v>0</v>
      </c>
      <c r="AV45" s="368">
        <f t="shared" si="42"/>
        <v>0</v>
      </c>
      <c r="AW45" s="368">
        <f t="shared" si="25"/>
        <v>0</v>
      </c>
      <c r="AX45" s="368">
        <f t="shared" si="5"/>
        <v>0</v>
      </c>
      <c r="AY45" s="368">
        <f t="shared" si="6"/>
        <v>0</v>
      </c>
      <c r="AZ45" s="368">
        <f t="shared" si="42"/>
        <v>0</v>
      </c>
      <c r="BA45" s="368">
        <f t="shared" si="39"/>
        <v>0</v>
      </c>
      <c r="BB45" s="368">
        <f t="shared" si="8"/>
        <v>0</v>
      </c>
      <c r="BC45" s="368">
        <f t="shared" si="9"/>
        <v>0</v>
      </c>
      <c r="BD45" s="368">
        <f t="shared" si="10"/>
        <v>0</v>
      </c>
      <c r="BE45" s="368">
        <f t="shared" si="35"/>
        <v>0</v>
      </c>
      <c r="BF45" s="368">
        <f t="shared" si="43"/>
        <v>0</v>
      </c>
      <c r="BG45" s="368">
        <f t="shared" si="43"/>
        <v>0</v>
      </c>
      <c r="BH45" s="368">
        <f t="shared" si="43"/>
        <v>0</v>
      </c>
      <c r="BI45" s="368">
        <f t="shared" si="43"/>
        <v>0</v>
      </c>
      <c r="BJ45" s="368">
        <f t="shared" si="43"/>
        <v>0</v>
      </c>
    </row>
    <row r="46" spans="1:62" ht="40.4" customHeight="1" x14ac:dyDescent="0.35">
      <c r="A46" s="135" t="e">
        <f t="shared" si="38"/>
        <v>#REF!</v>
      </c>
      <c r="B46" s="26"/>
      <c r="C46" s="621" t="e">
        <f>'3.1 Sign Off'!C65</f>
        <v>#REF!</v>
      </c>
      <c r="D46" s="622" t="e">
        <f>'3.1 Sign Off'!D65</f>
        <v>#REF!</v>
      </c>
      <c r="E46" s="622" t="e">
        <f>'3.1 Sign Off'!E65</f>
        <v>#REF!</v>
      </c>
      <c r="F46" s="623" t="e">
        <f>'3.1 Sign Off'!F65</f>
        <v>#REF!</v>
      </c>
      <c r="G46" s="624"/>
      <c r="H46" s="625" t="e">
        <f>'3.1 Sign Off'!H65</f>
        <v>#REF!</v>
      </c>
      <c r="I46" s="625" t="e">
        <f>'3.1 Sign Off'!I65</f>
        <v>#REF!</v>
      </c>
      <c r="J46" s="624"/>
      <c r="K46" s="621" t="e">
        <f>'3.1 Sign Off'!K65</f>
        <v>#REF!</v>
      </c>
      <c r="L46" s="626"/>
      <c r="M46" s="621" t="e">
        <f>'3.1 Sign Off'!M65</f>
        <v>#REF!</v>
      </c>
      <c r="N46" s="628"/>
      <c r="O46" s="628"/>
      <c r="P46" s="628"/>
      <c r="Q46" s="628"/>
      <c r="R46" s="418"/>
      <c r="S46" s="525"/>
      <c r="T46" s="26"/>
      <c r="U46" s="76"/>
      <c r="V46" s="630" t="e">
        <f t="shared" si="27"/>
        <v>#REF!</v>
      </c>
      <c r="W46" s="630" t="e">
        <f t="shared" si="28"/>
        <v>#REF!</v>
      </c>
      <c r="X46" s="630" t="e">
        <f t="shared" si="29"/>
        <v>#REF!</v>
      </c>
      <c r="Y46" s="630" t="e">
        <f t="shared" si="30"/>
        <v>#REF!</v>
      </c>
      <c r="Z46" s="630" t="e">
        <f t="shared" si="31"/>
        <v>#REF!</v>
      </c>
      <c r="AA46" s="630" t="e">
        <f t="shared" si="32"/>
        <v>#REF!</v>
      </c>
      <c r="AB46" s="630" t="e">
        <f t="shared" si="33"/>
        <v>#REF!</v>
      </c>
      <c r="AC46" s="630" t="e">
        <f t="shared" si="34"/>
        <v>#REF!</v>
      </c>
      <c r="AE46" s="368">
        <f t="shared" si="40"/>
        <v>0</v>
      </c>
      <c r="AF46" s="368">
        <f t="shared" si="40"/>
        <v>0</v>
      </c>
      <c r="AG46" s="368">
        <f t="shared" si="40"/>
        <v>0</v>
      </c>
      <c r="AH46" s="368">
        <f t="shared" si="40"/>
        <v>0</v>
      </c>
      <c r="AI46" s="368">
        <f t="shared" si="40"/>
        <v>0</v>
      </c>
      <c r="AJ46" s="368">
        <f t="shared" si="41"/>
        <v>0</v>
      </c>
      <c r="AK46" s="368">
        <f t="shared" si="41"/>
        <v>0</v>
      </c>
      <c r="AL46" s="368">
        <f t="shared" si="41"/>
        <v>0</v>
      </c>
      <c r="AM46" s="368">
        <f t="shared" si="41"/>
        <v>0</v>
      </c>
      <c r="AN46" s="368">
        <f t="shared" si="41"/>
        <v>0</v>
      </c>
      <c r="AO46" s="368">
        <f t="shared" si="19"/>
        <v>0</v>
      </c>
      <c r="AP46" s="368">
        <f t="shared" si="42"/>
        <v>0</v>
      </c>
      <c r="AQ46" s="368">
        <f t="shared" si="42"/>
        <v>0</v>
      </c>
      <c r="AR46" s="368">
        <f t="shared" si="22"/>
        <v>0</v>
      </c>
      <c r="AS46" s="368">
        <f t="shared" si="23"/>
        <v>0</v>
      </c>
      <c r="AT46" s="368">
        <f t="shared" si="24"/>
        <v>0</v>
      </c>
      <c r="AU46" s="368">
        <f t="shared" si="42"/>
        <v>0</v>
      </c>
      <c r="AV46" s="368">
        <f t="shared" si="42"/>
        <v>0</v>
      </c>
      <c r="AW46" s="368">
        <f t="shared" si="25"/>
        <v>0</v>
      </c>
      <c r="AX46" s="368">
        <f t="shared" si="5"/>
        <v>0</v>
      </c>
      <c r="AY46" s="368">
        <f t="shared" si="6"/>
        <v>0</v>
      </c>
      <c r="AZ46" s="368">
        <f t="shared" si="42"/>
        <v>0</v>
      </c>
      <c r="BA46" s="368">
        <f t="shared" si="39"/>
        <v>0</v>
      </c>
      <c r="BB46" s="368">
        <f t="shared" si="8"/>
        <v>0</v>
      </c>
      <c r="BC46" s="368">
        <f t="shared" si="9"/>
        <v>0</v>
      </c>
      <c r="BD46" s="368">
        <f t="shared" si="10"/>
        <v>0</v>
      </c>
      <c r="BE46" s="368">
        <f t="shared" si="35"/>
        <v>0</v>
      </c>
      <c r="BF46" s="368">
        <f t="shared" si="43"/>
        <v>0</v>
      </c>
      <c r="BG46" s="368">
        <f t="shared" si="43"/>
        <v>0</v>
      </c>
      <c r="BH46" s="368">
        <f t="shared" si="43"/>
        <v>0</v>
      </c>
      <c r="BI46" s="368">
        <f t="shared" si="43"/>
        <v>0</v>
      </c>
      <c r="BJ46" s="368">
        <f t="shared" si="43"/>
        <v>0</v>
      </c>
    </row>
    <row r="47" spans="1:62" ht="40.4" customHeight="1" x14ac:dyDescent="0.35">
      <c r="A47" s="135" t="e">
        <f t="shared" si="38"/>
        <v>#REF!</v>
      </c>
      <c r="B47" s="26"/>
      <c r="C47" s="621" t="e">
        <f>'3.1 Sign Off'!C66</f>
        <v>#REF!</v>
      </c>
      <c r="D47" s="622" t="e">
        <f>'3.1 Sign Off'!D66</f>
        <v>#REF!</v>
      </c>
      <c r="E47" s="622" t="e">
        <f>'3.1 Sign Off'!E66</f>
        <v>#REF!</v>
      </c>
      <c r="F47" s="623" t="e">
        <f>'3.1 Sign Off'!F66</f>
        <v>#REF!</v>
      </c>
      <c r="G47" s="624"/>
      <c r="H47" s="625" t="e">
        <f>'3.1 Sign Off'!H66</f>
        <v>#REF!</v>
      </c>
      <c r="I47" s="625" t="e">
        <f>'3.1 Sign Off'!I66</f>
        <v>#REF!</v>
      </c>
      <c r="J47" s="624"/>
      <c r="K47" s="621" t="e">
        <f>'3.1 Sign Off'!K66</f>
        <v>#REF!</v>
      </c>
      <c r="L47" s="626"/>
      <c r="M47" s="621" t="e">
        <f>'3.1 Sign Off'!M66</f>
        <v>#REF!</v>
      </c>
      <c r="N47" s="628"/>
      <c r="O47" s="628"/>
      <c r="P47" s="628"/>
      <c r="Q47" s="628"/>
      <c r="R47" s="418"/>
      <c r="S47" s="525"/>
      <c r="T47" s="26"/>
      <c r="U47" s="76"/>
      <c r="V47" s="630" t="e">
        <f t="shared" si="27"/>
        <v>#REF!</v>
      </c>
      <c r="W47" s="630" t="e">
        <f t="shared" si="28"/>
        <v>#REF!</v>
      </c>
      <c r="X47" s="630" t="e">
        <f t="shared" si="29"/>
        <v>#REF!</v>
      </c>
      <c r="Y47" s="630" t="e">
        <f t="shared" si="30"/>
        <v>#REF!</v>
      </c>
      <c r="Z47" s="630" t="e">
        <f t="shared" si="31"/>
        <v>#REF!</v>
      </c>
      <c r="AA47" s="630" t="e">
        <f t="shared" si="32"/>
        <v>#REF!</v>
      </c>
      <c r="AB47" s="630" t="e">
        <f t="shared" si="33"/>
        <v>#REF!</v>
      </c>
      <c r="AC47" s="630" t="e">
        <f t="shared" si="34"/>
        <v>#REF!</v>
      </c>
      <c r="AE47" s="368">
        <f t="shared" si="40"/>
        <v>0</v>
      </c>
      <c r="AF47" s="368">
        <f t="shared" si="40"/>
        <v>0</v>
      </c>
      <c r="AG47" s="368">
        <f t="shared" si="40"/>
        <v>0</v>
      </c>
      <c r="AH47" s="368">
        <f t="shared" si="40"/>
        <v>0</v>
      </c>
      <c r="AI47" s="368">
        <f t="shared" si="40"/>
        <v>0</v>
      </c>
      <c r="AJ47" s="368">
        <f t="shared" si="41"/>
        <v>0</v>
      </c>
      <c r="AK47" s="368">
        <f t="shared" si="41"/>
        <v>0</v>
      </c>
      <c r="AL47" s="368">
        <f t="shared" si="41"/>
        <v>0</v>
      </c>
      <c r="AM47" s="368">
        <f t="shared" si="41"/>
        <v>0</v>
      </c>
      <c r="AN47" s="368">
        <f t="shared" si="41"/>
        <v>0</v>
      </c>
      <c r="AO47" s="368">
        <f t="shared" si="19"/>
        <v>0</v>
      </c>
      <c r="AP47" s="368">
        <f t="shared" si="42"/>
        <v>0</v>
      </c>
      <c r="AQ47" s="368">
        <f t="shared" si="42"/>
        <v>0</v>
      </c>
      <c r="AR47" s="368">
        <f t="shared" si="22"/>
        <v>0</v>
      </c>
      <c r="AS47" s="368">
        <f t="shared" si="23"/>
        <v>0</v>
      </c>
      <c r="AT47" s="368">
        <f t="shared" si="24"/>
        <v>0</v>
      </c>
      <c r="AU47" s="368">
        <f t="shared" si="42"/>
        <v>0</v>
      </c>
      <c r="AV47" s="368">
        <f t="shared" si="42"/>
        <v>0</v>
      </c>
      <c r="AW47" s="368">
        <f t="shared" si="25"/>
        <v>0</v>
      </c>
      <c r="AX47" s="368">
        <f t="shared" si="5"/>
        <v>0</v>
      </c>
      <c r="AY47" s="368">
        <f t="shared" si="6"/>
        <v>0</v>
      </c>
      <c r="AZ47" s="368">
        <f t="shared" si="42"/>
        <v>0</v>
      </c>
      <c r="BA47" s="368">
        <f t="shared" si="39"/>
        <v>0</v>
      </c>
      <c r="BB47" s="368">
        <f t="shared" si="8"/>
        <v>0</v>
      </c>
      <c r="BC47" s="368">
        <f t="shared" si="9"/>
        <v>0</v>
      </c>
      <c r="BD47" s="368">
        <f t="shared" si="10"/>
        <v>0</v>
      </c>
      <c r="BE47" s="368">
        <f t="shared" si="35"/>
        <v>0</v>
      </c>
      <c r="BF47" s="368">
        <f t="shared" si="43"/>
        <v>0</v>
      </c>
      <c r="BG47" s="368">
        <f t="shared" si="43"/>
        <v>0</v>
      </c>
      <c r="BH47" s="368">
        <f t="shared" si="43"/>
        <v>0</v>
      </c>
      <c r="BI47" s="368">
        <f t="shared" si="43"/>
        <v>0</v>
      </c>
      <c r="BJ47" s="368">
        <f t="shared" si="43"/>
        <v>0</v>
      </c>
    </row>
    <row r="48" spans="1:62" ht="40.4" customHeight="1" x14ac:dyDescent="0.35">
      <c r="A48" s="135" t="e">
        <f t="shared" si="38"/>
        <v>#REF!</v>
      </c>
      <c r="B48" s="26"/>
      <c r="C48" s="621" t="e">
        <f>'3.1 Sign Off'!C67</f>
        <v>#REF!</v>
      </c>
      <c r="D48" s="622" t="e">
        <f>'3.1 Sign Off'!D67</f>
        <v>#REF!</v>
      </c>
      <c r="E48" s="622" t="e">
        <f>'3.1 Sign Off'!E67</f>
        <v>#REF!</v>
      </c>
      <c r="F48" s="623" t="e">
        <f>'3.1 Sign Off'!F67</f>
        <v>#REF!</v>
      </c>
      <c r="G48" s="624"/>
      <c r="H48" s="625" t="e">
        <f>'3.1 Sign Off'!H67</f>
        <v>#REF!</v>
      </c>
      <c r="I48" s="625" t="e">
        <f>'3.1 Sign Off'!I67</f>
        <v>#REF!</v>
      </c>
      <c r="J48" s="624"/>
      <c r="K48" s="621" t="e">
        <f>'3.1 Sign Off'!K67</f>
        <v>#REF!</v>
      </c>
      <c r="L48" s="626"/>
      <c r="M48" s="621" t="e">
        <f>'3.1 Sign Off'!M67</f>
        <v>#REF!</v>
      </c>
      <c r="N48" s="628"/>
      <c r="O48" s="628"/>
      <c r="P48" s="628"/>
      <c r="Q48" s="628"/>
      <c r="R48" s="418"/>
      <c r="S48" s="525"/>
      <c r="T48" s="26"/>
      <c r="U48" s="76"/>
      <c r="V48" s="630" t="e">
        <f t="shared" si="27"/>
        <v>#REF!</v>
      </c>
      <c r="W48" s="630" t="e">
        <f t="shared" si="28"/>
        <v>#REF!</v>
      </c>
      <c r="X48" s="630" t="e">
        <f t="shared" si="29"/>
        <v>#REF!</v>
      </c>
      <c r="Y48" s="630" t="e">
        <f t="shared" si="30"/>
        <v>#REF!</v>
      </c>
      <c r="Z48" s="630" t="e">
        <f t="shared" si="31"/>
        <v>#REF!</v>
      </c>
      <c r="AA48" s="630" t="e">
        <f t="shared" si="32"/>
        <v>#REF!</v>
      </c>
      <c r="AB48" s="630" t="e">
        <f t="shared" si="33"/>
        <v>#REF!</v>
      </c>
      <c r="AC48" s="630" t="e">
        <f t="shared" si="34"/>
        <v>#REF!</v>
      </c>
      <c r="AE48" s="368">
        <f t="shared" si="40"/>
        <v>0</v>
      </c>
      <c r="AF48" s="368">
        <f t="shared" si="40"/>
        <v>0</v>
      </c>
      <c r="AG48" s="368">
        <f t="shared" si="40"/>
        <v>0</v>
      </c>
      <c r="AH48" s="368">
        <f t="shared" si="40"/>
        <v>0</v>
      </c>
      <c r="AI48" s="368">
        <f t="shared" si="40"/>
        <v>0</v>
      </c>
      <c r="AJ48" s="368">
        <f t="shared" si="41"/>
        <v>0</v>
      </c>
      <c r="AK48" s="368">
        <f t="shared" si="41"/>
        <v>0</v>
      </c>
      <c r="AL48" s="368">
        <f t="shared" si="41"/>
        <v>0</v>
      </c>
      <c r="AM48" s="368">
        <f t="shared" si="41"/>
        <v>0</v>
      </c>
      <c r="AN48" s="368">
        <f t="shared" si="41"/>
        <v>0</v>
      </c>
      <c r="AO48" s="368">
        <f t="shared" si="19"/>
        <v>0</v>
      </c>
      <c r="AP48" s="368">
        <f t="shared" si="42"/>
        <v>0</v>
      </c>
      <c r="AQ48" s="368">
        <f t="shared" si="42"/>
        <v>0</v>
      </c>
      <c r="AR48" s="368">
        <f t="shared" si="22"/>
        <v>0</v>
      </c>
      <c r="AS48" s="368">
        <f t="shared" si="23"/>
        <v>0</v>
      </c>
      <c r="AT48" s="368">
        <f t="shared" si="24"/>
        <v>0</v>
      </c>
      <c r="AU48" s="368">
        <f t="shared" si="42"/>
        <v>0</v>
      </c>
      <c r="AV48" s="368">
        <f t="shared" si="42"/>
        <v>0</v>
      </c>
      <c r="AW48" s="368">
        <f t="shared" si="25"/>
        <v>0</v>
      </c>
      <c r="AX48" s="368">
        <f t="shared" si="5"/>
        <v>0</v>
      </c>
      <c r="AY48" s="368">
        <f t="shared" si="6"/>
        <v>0</v>
      </c>
      <c r="AZ48" s="368">
        <f t="shared" si="42"/>
        <v>0</v>
      </c>
      <c r="BA48" s="368">
        <f t="shared" si="39"/>
        <v>0</v>
      </c>
      <c r="BB48" s="368">
        <f t="shared" si="8"/>
        <v>0</v>
      </c>
      <c r="BC48" s="368">
        <f t="shared" si="9"/>
        <v>0</v>
      </c>
      <c r="BD48" s="368">
        <f t="shared" si="10"/>
        <v>0</v>
      </c>
      <c r="BE48" s="368">
        <f t="shared" si="35"/>
        <v>0</v>
      </c>
      <c r="BF48" s="368">
        <f t="shared" si="43"/>
        <v>0</v>
      </c>
      <c r="BG48" s="368">
        <f t="shared" si="43"/>
        <v>0</v>
      </c>
      <c r="BH48" s="368">
        <f t="shared" si="43"/>
        <v>0</v>
      </c>
      <c r="BI48" s="368">
        <f t="shared" si="43"/>
        <v>0</v>
      </c>
      <c r="BJ48" s="368">
        <f t="shared" si="43"/>
        <v>0</v>
      </c>
    </row>
    <row r="49" spans="1:62" ht="40.4" customHeight="1" x14ac:dyDescent="0.35">
      <c r="A49" s="135" t="e">
        <f t="shared" si="38"/>
        <v>#REF!</v>
      </c>
      <c r="B49" s="26"/>
      <c r="C49" s="621" t="e">
        <f>'3.1 Sign Off'!C68</f>
        <v>#REF!</v>
      </c>
      <c r="D49" s="622" t="e">
        <f>'3.1 Sign Off'!D68</f>
        <v>#REF!</v>
      </c>
      <c r="E49" s="622" t="e">
        <f>'3.1 Sign Off'!E68</f>
        <v>#REF!</v>
      </c>
      <c r="F49" s="623" t="e">
        <f>'3.1 Sign Off'!F68</f>
        <v>#REF!</v>
      </c>
      <c r="G49" s="624"/>
      <c r="H49" s="625" t="e">
        <f>'3.1 Sign Off'!H68</f>
        <v>#REF!</v>
      </c>
      <c r="I49" s="625" t="e">
        <f>'3.1 Sign Off'!I68</f>
        <v>#REF!</v>
      </c>
      <c r="J49" s="624"/>
      <c r="K49" s="621" t="e">
        <f>'3.1 Sign Off'!K68</f>
        <v>#REF!</v>
      </c>
      <c r="L49" s="626"/>
      <c r="M49" s="621" t="e">
        <f>'3.1 Sign Off'!M68</f>
        <v>#REF!</v>
      </c>
      <c r="N49" s="628"/>
      <c r="O49" s="628"/>
      <c r="P49" s="628"/>
      <c r="Q49" s="628"/>
      <c r="R49" s="418"/>
      <c r="S49" s="525"/>
      <c r="T49" s="26"/>
      <c r="U49" s="76"/>
      <c r="V49" s="630" t="e">
        <f t="shared" si="27"/>
        <v>#REF!</v>
      </c>
      <c r="W49" s="630" t="e">
        <f t="shared" si="28"/>
        <v>#REF!</v>
      </c>
      <c r="X49" s="630" t="e">
        <f t="shared" si="29"/>
        <v>#REF!</v>
      </c>
      <c r="Y49" s="630" t="e">
        <f t="shared" si="30"/>
        <v>#REF!</v>
      </c>
      <c r="Z49" s="630" t="e">
        <f t="shared" si="31"/>
        <v>#REF!</v>
      </c>
      <c r="AA49" s="630" t="e">
        <f t="shared" si="32"/>
        <v>#REF!</v>
      </c>
      <c r="AB49" s="630" t="e">
        <f t="shared" si="33"/>
        <v>#REF!</v>
      </c>
      <c r="AC49" s="630" t="e">
        <f t="shared" si="34"/>
        <v>#REF!</v>
      </c>
      <c r="AE49" s="368">
        <f t="shared" si="40"/>
        <v>0</v>
      </c>
      <c r="AF49" s="368">
        <f t="shared" si="40"/>
        <v>0</v>
      </c>
      <c r="AG49" s="368">
        <f t="shared" si="40"/>
        <v>0</v>
      </c>
      <c r="AH49" s="368">
        <f t="shared" si="40"/>
        <v>0</v>
      </c>
      <c r="AI49" s="368">
        <f t="shared" si="40"/>
        <v>0</v>
      </c>
      <c r="AJ49" s="368">
        <f t="shared" si="41"/>
        <v>0</v>
      </c>
      <c r="AK49" s="368">
        <f t="shared" si="41"/>
        <v>0</v>
      </c>
      <c r="AL49" s="368">
        <f t="shared" si="41"/>
        <v>0</v>
      </c>
      <c r="AM49" s="368">
        <f t="shared" si="41"/>
        <v>0</v>
      </c>
      <c r="AN49" s="368">
        <f t="shared" si="41"/>
        <v>0</v>
      </c>
      <c r="AO49" s="368">
        <f t="shared" si="19"/>
        <v>0</v>
      </c>
      <c r="AP49" s="368">
        <f t="shared" si="42"/>
        <v>0</v>
      </c>
      <c r="AQ49" s="368">
        <f t="shared" si="42"/>
        <v>0</v>
      </c>
      <c r="AR49" s="368">
        <f t="shared" si="22"/>
        <v>0</v>
      </c>
      <c r="AS49" s="368">
        <f t="shared" si="23"/>
        <v>0</v>
      </c>
      <c r="AT49" s="368">
        <f t="shared" si="24"/>
        <v>0</v>
      </c>
      <c r="AU49" s="368">
        <f t="shared" si="42"/>
        <v>0</v>
      </c>
      <c r="AV49" s="368">
        <f t="shared" si="42"/>
        <v>0</v>
      </c>
      <c r="AW49" s="368">
        <f t="shared" si="25"/>
        <v>0</v>
      </c>
      <c r="AX49" s="368">
        <f t="shared" si="5"/>
        <v>0</v>
      </c>
      <c r="AY49" s="368">
        <f t="shared" si="6"/>
        <v>0</v>
      </c>
      <c r="AZ49" s="368">
        <f t="shared" si="42"/>
        <v>0</v>
      </c>
      <c r="BA49" s="368">
        <f t="shared" si="39"/>
        <v>0</v>
      </c>
      <c r="BB49" s="368">
        <f t="shared" si="8"/>
        <v>0</v>
      </c>
      <c r="BC49" s="368">
        <f t="shared" si="9"/>
        <v>0</v>
      </c>
      <c r="BD49" s="368">
        <f t="shared" si="10"/>
        <v>0</v>
      </c>
      <c r="BE49" s="368">
        <f t="shared" si="35"/>
        <v>0</v>
      </c>
      <c r="BF49" s="368">
        <f t="shared" si="43"/>
        <v>0</v>
      </c>
      <c r="BG49" s="368">
        <f t="shared" si="43"/>
        <v>0</v>
      </c>
      <c r="BH49" s="368">
        <f t="shared" si="43"/>
        <v>0</v>
      </c>
      <c r="BI49" s="368">
        <f t="shared" si="43"/>
        <v>0</v>
      </c>
      <c r="BJ49" s="368">
        <f t="shared" si="43"/>
        <v>0</v>
      </c>
    </row>
    <row r="50" spans="1:62" ht="40.4" customHeight="1" x14ac:dyDescent="0.35">
      <c r="A50" s="135" t="e">
        <f t="shared" si="38"/>
        <v>#REF!</v>
      </c>
      <c r="B50" s="26"/>
      <c r="C50" s="621" t="e">
        <f>'3.1 Sign Off'!C69</f>
        <v>#REF!</v>
      </c>
      <c r="D50" s="622" t="e">
        <f>'3.1 Sign Off'!D69</f>
        <v>#REF!</v>
      </c>
      <c r="E50" s="622" t="e">
        <f>'3.1 Sign Off'!E69</f>
        <v>#REF!</v>
      </c>
      <c r="F50" s="623" t="e">
        <f>'3.1 Sign Off'!F69</f>
        <v>#REF!</v>
      </c>
      <c r="G50" s="624"/>
      <c r="H50" s="625" t="e">
        <f>'3.1 Sign Off'!H69</f>
        <v>#REF!</v>
      </c>
      <c r="I50" s="625" t="e">
        <f>'3.1 Sign Off'!I69</f>
        <v>#REF!</v>
      </c>
      <c r="J50" s="624"/>
      <c r="K50" s="621" t="e">
        <f>'3.1 Sign Off'!K69</f>
        <v>#REF!</v>
      </c>
      <c r="L50" s="626"/>
      <c r="M50" s="621" t="e">
        <f>'3.1 Sign Off'!M69</f>
        <v>#REF!</v>
      </c>
      <c r="N50" s="628"/>
      <c r="O50" s="628"/>
      <c r="P50" s="628"/>
      <c r="Q50" s="628"/>
      <c r="R50" s="418"/>
      <c r="S50" s="525"/>
      <c r="T50" s="26"/>
      <c r="U50" s="76"/>
      <c r="V50" s="630" t="e">
        <f t="shared" si="27"/>
        <v>#REF!</v>
      </c>
      <c r="W50" s="630" t="e">
        <f t="shared" si="28"/>
        <v>#REF!</v>
      </c>
      <c r="X50" s="630" t="e">
        <f t="shared" si="29"/>
        <v>#REF!</v>
      </c>
      <c r="Y50" s="630" t="e">
        <f t="shared" si="30"/>
        <v>#REF!</v>
      </c>
      <c r="Z50" s="630" t="e">
        <f t="shared" si="31"/>
        <v>#REF!</v>
      </c>
      <c r="AA50" s="630" t="e">
        <f t="shared" si="32"/>
        <v>#REF!</v>
      </c>
      <c r="AB50" s="630" t="e">
        <f t="shared" si="33"/>
        <v>#REF!</v>
      </c>
      <c r="AC50" s="630" t="e">
        <f t="shared" si="34"/>
        <v>#REF!</v>
      </c>
      <c r="AE50" s="368">
        <f t="shared" si="40"/>
        <v>0</v>
      </c>
      <c r="AF50" s="368">
        <f t="shared" si="40"/>
        <v>0</v>
      </c>
      <c r="AG50" s="368">
        <f t="shared" si="40"/>
        <v>0</v>
      </c>
      <c r="AH50" s="368">
        <f t="shared" si="40"/>
        <v>0</v>
      </c>
      <c r="AI50" s="368">
        <f t="shared" si="40"/>
        <v>0</v>
      </c>
      <c r="AJ50" s="368">
        <f t="shared" si="41"/>
        <v>0</v>
      </c>
      <c r="AK50" s="368">
        <f t="shared" si="41"/>
        <v>0</v>
      </c>
      <c r="AL50" s="368">
        <f t="shared" si="41"/>
        <v>0</v>
      </c>
      <c r="AM50" s="368">
        <f t="shared" si="41"/>
        <v>0</v>
      </c>
      <c r="AN50" s="368">
        <f t="shared" si="41"/>
        <v>0</v>
      </c>
      <c r="AO50" s="368">
        <f t="shared" si="19"/>
        <v>0</v>
      </c>
      <c r="AP50" s="368">
        <f t="shared" si="42"/>
        <v>0</v>
      </c>
      <c r="AQ50" s="368">
        <f t="shared" si="42"/>
        <v>0</v>
      </c>
      <c r="AR50" s="368">
        <f t="shared" si="22"/>
        <v>0</v>
      </c>
      <c r="AS50" s="368">
        <f t="shared" si="23"/>
        <v>0</v>
      </c>
      <c r="AT50" s="368">
        <f t="shared" si="24"/>
        <v>0</v>
      </c>
      <c r="AU50" s="368">
        <f t="shared" si="42"/>
        <v>0</v>
      </c>
      <c r="AV50" s="368">
        <f t="shared" si="42"/>
        <v>0</v>
      </c>
      <c r="AW50" s="368">
        <f t="shared" si="25"/>
        <v>0</v>
      </c>
      <c r="AX50" s="368">
        <f t="shared" si="5"/>
        <v>0</v>
      </c>
      <c r="AY50" s="368">
        <f t="shared" si="6"/>
        <v>0</v>
      </c>
      <c r="AZ50" s="368">
        <f t="shared" si="42"/>
        <v>0</v>
      </c>
      <c r="BA50" s="368">
        <f t="shared" si="39"/>
        <v>0</v>
      </c>
      <c r="BB50" s="368">
        <f t="shared" si="8"/>
        <v>0</v>
      </c>
      <c r="BC50" s="368">
        <f t="shared" si="9"/>
        <v>0</v>
      </c>
      <c r="BD50" s="368">
        <f t="shared" si="10"/>
        <v>0</v>
      </c>
      <c r="BE50" s="368">
        <f t="shared" si="35"/>
        <v>0</v>
      </c>
      <c r="BF50" s="368">
        <f t="shared" si="43"/>
        <v>0</v>
      </c>
      <c r="BG50" s="368">
        <f t="shared" si="43"/>
        <v>0</v>
      </c>
      <c r="BH50" s="368">
        <f t="shared" si="43"/>
        <v>0</v>
      </c>
      <c r="BI50" s="368">
        <f t="shared" si="43"/>
        <v>0</v>
      </c>
      <c r="BJ50" s="368">
        <f t="shared" si="43"/>
        <v>0</v>
      </c>
    </row>
    <row r="51" spans="1:62" ht="40.4" customHeight="1" x14ac:dyDescent="0.35">
      <c r="A51" s="135" t="e">
        <f t="shared" si="38"/>
        <v>#REF!</v>
      </c>
      <c r="B51" s="26"/>
      <c r="C51" s="621" t="e">
        <f>'3.1 Sign Off'!C70</f>
        <v>#REF!</v>
      </c>
      <c r="D51" s="622" t="e">
        <f>'3.1 Sign Off'!D70</f>
        <v>#REF!</v>
      </c>
      <c r="E51" s="622" t="e">
        <f>'3.1 Sign Off'!E70</f>
        <v>#REF!</v>
      </c>
      <c r="F51" s="623" t="e">
        <f>'3.1 Sign Off'!F70</f>
        <v>#REF!</v>
      </c>
      <c r="G51" s="624"/>
      <c r="H51" s="625" t="e">
        <f>'3.1 Sign Off'!H70</f>
        <v>#REF!</v>
      </c>
      <c r="I51" s="625" t="e">
        <f>'3.1 Sign Off'!I70</f>
        <v>#REF!</v>
      </c>
      <c r="J51" s="624"/>
      <c r="K51" s="621" t="e">
        <f>'3.1 Sign Off'!K70</f>
        <v>#REF!</v>
      </c>
      <c r="L51" s="626"/>
      <c r="M51" s="621" t="e">
        <f>'3.1 Sign Off'!M70</f>
        <v>#REF!</v>
      </c>
      <c r="N51" s="628"/>
      <c r="O51" s="628"/>
      <c r="P51" s="628"/>
      <c r="Q51" s="628"/>
      <c r="R51" s="418"/>
      <c r="S51" s="525"/>
      <c r="T51" s="26"/>
      <c r="U51" s="76"/>
      <c r="V51" s="630" t="e">
        <f t="shared" ref="V51:V82" si="44">IF($H51="Keep",IF(ISBLANK(N51),1,0))</f>
        <v>#REF!</v>
      </c>
      <c r="W51" s="630" t="e">
        <f t="shared" ref="W51:W82" si="45">IF($H51="Changed to Keep",IF(ISBLANK(N51),1,0))</f>
        <v>#REF!</v>
      </c>
      <c r="X51" s="630" t="e">
        <f t="shared" ref="X51:X82" si="46">IF($H51="Keep",IF(ISBLANK(O51),1,0))</f>
        <v>#REF!</v>
      </c>
      <c r="Y51" s="630" t="e">
        <f t="shared" ref="Y51:Y82" si="47">IF($H51="Changed to Keep",IF(ISBLANK(O51),1,0))</f>
        <v>#REF!</v>
      </c>
      <c r="Z51" s="630" t="e">
        <f t="shared" ref="Z51:Z82" si="48">IF($H51="Keep",IF(ISBLANK(P51),1,0))</f>
        <v>#REF!</v>
      </c>
      <c r="AA51" s="630" t="e">
        <f t="shared" ref="AA51:AA82" si="49">IF($H51="Changed to Keep",IF(ISBLANK(P51),1,0))</f>
        <v>#REF!</v>
      </c>
      <c r="AB51" s="630" t="e">
        <f t="shared" ref="AB51:AB82" si="50">IF($H51="Keep",IF(ISBLANK(Q51),1,0))</f>
        <v>#REF!</v>
      </c>
      <c r="AC51" s="630" t="e">
        <f t="shared" ref="AC51:AC82" si="51">IF($H51="Changed to Keep",IF(ISBLANK(Q51),1,0))</f>
        <v>#REF!</v>
      </c>
      <c r="AE51" s="368">
        <f t="shared" si="40"/>
        <v>0</v>
      </c>
      <c r="AF51" s="368">
        <f t="shared" si="40"/>
        <v>0</v>
      </c>
      <c r="AG51" s="368">
        <f t="shared" si="40"/>
        <v>0</v>
      </c>
      <c r="AH51" s="368">
        <f t="shared" si="40"/>
        <v>0</v>
      </c>
      <c r="AI51" s="368">
        <f t="shared" si="40"/>
        <v>0</v>
      </c>
      <c r="AJ51" s="368">
        <f t="shared" si="41"/>
        <v>0</v>
      </c>
      <c r="AK51" s="368">
        <f t="shared" si="41"/>
        <v>0</v>
      </c>
      <c r="AL51" s="368">
        <f t="shared" si="41"/>
        <v>0</v>
      </c>
      <c r="AM51" s="368">
        <f t="shared" si="41"/>
        <v>0</v>
      </c>
      <c r="AN51" s="368">
        <f t="shared" si="41"/>
        <v>0</v>
      </c>
      <c r="AO51" s="368">
        <f t="shared" si="19"/>
        <v>0</v>
      </c>
      <c r="AP51" s="368">
        <f t="shared" si="42"/>
        <v>0</v>
      </c>
      <c r="AQ51" s="368">
        <f t="shared" si="42"/>
        <v>0</v>
      </c>
      <c r="AR51" s="368">
        <f t="shared" si="22"/>
        <v>0</v>
      </c>
      <c r="AS51" s="368">
        <f t="shared" si="23"/>
        <v>0</v>
      </c>
      <c r="AT51" s="368">
        <f t="shared" si="24"/>
        <v>0</v>
      </c>
      <c r="AU51" s="368">
        <f t="shared" si="42"/>
        <v>0</v>
      </c>
      <c r="AV51" s="368">
        <f t="shared" si="42"/>
        <v>0</v>
      </c>
      <c r="AW51" s="368">
        <f t="shared" si="25"/>
        <v>0</v>
      </c>
      <c r="AX51" s="368">
        <f t="shared" si="5"/>
        <v>0</v>
      </c>
      <c r="AY51" s="368">
        <f t="shared" si="6"/>
        <v>0</v>
      </c>
      <c r="AZ51" s="368">
        <f t="shared" si="42"/>
        <v>0</v>
      </c>
      <c r="BA51" s="368">
        <f t="shared" si="39"/>
        <v>0</v>
      </c>
      <c r="BB51" s="368">
        <f t="shared" si="8"/>
        <v>0</v>
      </c>
      <c r="BC51" s="368">
        <f t="shared" si="9"/>
        <v>0</v>
      </c>
      <c r="BD51" s="368">
        <f t="shared" si="10"/>
        <v>0</v>
      </c>
      <c r="BE51" s="368">
        <f t="shared" si="35"/>
        <v>0</v>
      </c>
      <c r="BF51" s="368">
        <f t="shared" si="43"/>
        <v>0</v>
      </c>
      <c r="BG51" s="368">
        <f t="shared" si="43"/>
        <v>0</v>
      </c>
      <c r="BH51" s="368">
        <f t="shared" si="43"/>
        <v>0</v>
      </c>
      <c r="BI51" s="368">
        <f t="shared" si="43"/>
        <v>0</v>
      </c>
      <c r="BJ51" s="368">
        <f t="shared" si="43"/>
        <v>0</v>
      </c>
    </row>
    <row r="52" spans="1:62" ht="40.4" customHeight="1" x14ac:dyDescent="0.35">
      <c r="A52" s="135" t="e">
        <f t="shared" si="38"/>
        <v>#REF!</v>
      </c>
      <c r="B52" s="26"/>
      <c r="C52" s="621" t="e">
        <f>'3.1 Sign Off'!C71</f>
        <v>#REF!</v>
      </c>
      <c r="D52" s="622" t="e">
        <f>'3.1 Sign Off'!D71</f>
        <v>#REF!</v>
      </c>
      <c r="E52" s="622" t="e">
        <f>'3.1 Sign Off'!E71</f>
        <v>#REF!</v>
      </c>
      <c r="F52" s="623" t="e">
        <f>'3.1 Sign Off'!F71</f>
        <v>#REF!</v>
      </c>
      <c r="G52" s="624"/>
      <c r="H52" s="625" t="e">
        <f>'3.1 Sign Off'!H71</f>
        <v>#REF!</v>
      </c>
      <c r="I52" s="625" t="e">
        <f>'3.1 Sign Off'!I71</f>
        <v>#REF!</v>
      </c>
      <c r="J52" s="624"/>
      <c r="K52" s="621" t="e">
        <f>'3.1 Sign Off'!K71</f>
        <v>#REF!</v>
      </c>
      <c r="L52" s="626"/>
      <c r="M52" s="621" t="e">
        <f>'3.1 Sign Off'!M71</f>
        <v>#REF!</v>
      </c>
      <c r="N52" s="628"/>
      <c r="O52" s="628"/>
      <c r="P52" s="628"/>
      <c r="Q52" s="628"/>
      <c r="R52" s="418"/>
      <c r="S52" s="525"/>
      <c r="T52" s="26"/>
      <c r="U52" s="76"/>
      <c r="V52" s="630" t="e">
        <f t="shared" si="44"/>
        <v>#REF!</v>
      </c>
      <c r="W52" s="630" t="e">
        <f t="shared" si="45"/>
        <v>#REF!</v>
      </c>
      <c r="X52" s="630" t="e">
        <f t="shared" si="46"/>
        <v>#REF!</v>
      </c>
      <c r="Y52" s="630" t="e">
        <f t="shared" si="47"/>
        <v>#REF!</v>
      </c>
      <c r="Z52" s="630" t="e">
        <f t="shared" si="48"/>
        <v>#REF!</v>
      </c>
      <c r="AA52" s="630" t="e">
        <f t="shared" si="49"/>
        <v>#REF!</v>
      </c>
      <c r="AB52" s="630" t="e">
        <f t="shared" si="50"/>
        <v>#REF!</v>
      </c>
      <c r="AC52" s="630" t="e">
        <f t="shared" si="51"/>
        <v>#REF!</v>
      </c>
      <c r="AE52" s="368">
        <f t="shared" si="40"/>
        <v>0</v>
      </c>
      <c r="AF52" s="368">
        <f t="shared" si="40"/>
        <v>0</v>
      </c>
      <c r="AG52" s="368">
        <f t="shared" si="40"/>
        <v>0</v>
      </c>
      <c r="AH52" s="368">
        <f t="shared" si="40"/>
        <v>0</v>
      </c>
      <c r="AI52" s="368">
        <f t="shared" si="40"/>
        <v>0</v>
      </c>
      <c r="AJ52" s="368">
        <f t="shared" si="41"/>
        <v>0</v>
      </c>
      <c r="AK52" s="368">
        <f t="shared" si="41"/>
        <v>0</v>
      </c>
      <c r="AL52" s="368">
        <f t="shared" si="41"/>
        <v>0</v>
      </c>
      <c r="AM52" s="368">
        <f t="shared" si="41"/>
        <v>0</v>
      </c>
      <c r="AN52" s="368">
        <f t="shared" si="41"/>
        <v>0</v>
      </c>
      <c r="AO52" s="368">
        <f t="shared" si="19"/>
        <v>0</v>
      </c>
      <c r="AP52" s="368">
        <f t="shared" si="42"/>
        <v>0</v>
      </c>
      <c r="AQ52" s="368">
        <f t="shared" si="42"/>
        <v>0</v>
      </c>
      <c r="AR52" s="368">
        <f t="shared" si="22"/>
        <v>0</v>
      </c>
      <c r="AS52" s="368">
        <f t="shared" si="23"/>
        <v>0</v>
      </c>
      <c r="AT52" s="368">
        <f t="shared" si="24"/>
        <v>0</v>
      </c>
      <c r="AU52" s="368">
        <f t="shared" si="42"/>
        <v>0</v>
      </c>
      <c r="AV52" s="368">
        <f t="shared" si="42"/>
        <v>0</v>
      </c>
      <c r="AW52" s="368">
        <f t="shared" si="25"/>
        <v>0</v>
      </c>
      <c r="AX52" s="368">
        <f t="shared" si="5"/>
        <v>0</v>
      </c>
      <c r="AY52" s="368">
        <f t="shared" si="6"/>
        <v>0</v>
      </c>
      <c r="AZ52" s="368">
        <f t="shared" si="42"/>
        <v>0</v>
      </c>
      <c r="BA52" s="368">
        <f t="shared" si="39"/>
        <v>0</v>
      </c>
      <c r="BB52" s="368">
        <f t="shared" si="8"/>
        <v>0</v>
      </c>
      <c r="BC52" s="368">
        <f t="shared" si="9"/>
        <v>0</v>
      </c>
      <c r="BD52" s="368">
        <f t="shared" si="10"/>
        <v>0</v>
      </c>
      <c r="BE52" s="368">
        <f t="shared" si="35"/>
        <v>0</v>
      </c>
      <c r="BF52" s="368">
        <f t="shared" si="43"/>
        <v>0</v>
      </c>
      <c r="BG52" s="368">
        <f t="shared" si="43"/>
        <v>0</v>
      </c>
      <c r="BH52" s="368">
        <f t="shared" si="43"/>
        <v>0</v>
      </c>
      <c r="BI52" s="368">
        <f t="shared" si="43"/>
        <v>0</v>
      </c>
      <c r="BJ52" s="368">
        <f t="shared" si="43"/>
        <v>0</v>
      </c>
    </row>
    <row r="53" spans="1:62" ht="40.4" customHeight="1" x14ac:dyDescent="0.35">
      <c r="A53" s="135" t="e">
        <f t="shared" si="38"/>
        <v>#REF!</v>
      </c>
      <c r="B53" s="26"/>
      <c r="C53" s="621" t="e">
        <f>'3.1 Sign Off'!C72</f>
        <v>#REF!</v>
      </c>
      <c r="D53" s="622" t="e">
        <f>'3.1 Sign Off'!D72</f>
        <v>#REF!</v>
      </c>
      <c r="E53" s="622" t="e">
        <f>'3.1 Sign Off'!E72</f>
        <v>#REF!</v>
      </c>
      <c r="F53" s="623" t="e">
        <f>'3.1 Sign Off'!F72</f>
        <v>#REF!</v>
      </c>
      <c r="G53" s="624"/>
      <c r="H53" s="625" t="e">
        <f>'3.1 Sign Off'!H72</f>
        <v>#REF!</v>
      </c>
      <c r="I53" s="625" t="e">
        <f>'3.1 Sign Off'!I72</f>
        <v>#REF!</v>
      </c>
      <c r="J53" s="624"/>
      <c r="K53" s="621" t="e">
        <f>'3.1 Sign Off'!K72</f>
        <v>#REF!</v>
      </c>
      <c r="L53" s="626"/>
      <c r="M53" s="621" t="e">
        <f>'3.1 Sign Off'!M72</f>
        <v>#REF!</v>
      </c>
      <c r="N53" s="628"/>
      <c r="O53" s="628"/>
      <c r="P53" s="628"/>
      <c r="Q53" s="628"/>
      <c r="R53" s="418"/>
      <c r="S53" s="525"/>
      <c r="T53" s="26"/>
      <c r="U53" s="76"/>
      <c r="V53" s="630" t="e">
        <f t="shared" si="44"/>
        <v>#REF!</v>
      </c>
      <c r="W53" s="630" t="e">
        <f t="shared" si="45"/>
        <v>#REF!</v>
      </c>
      <c r="X53" s="630" t="e">
        <f t="shared" si="46"/>
        <v>#REF!</v>
      </c>
      <c r="Y53" s="630" t="e">
        <f t="shared" si="47"/>
        <v>#REF!</v>
      </c>
      <c r="Z53" s="630" t="e">
        <f t="shared" si="48"/>
        <v>#REF!</v>
      </c>
      <c r="AA53" s="630" t="e">
        <f t="shared" si="49"/>
        <v>#REF!</v>
      </c>
      <c r="AB53" s="630" t="e">
        <f t="shared" si="50"/>
        <v>#REF!</v>
      </c>
      <c r="AC53" s="630" t="e">
        <f t="shared" si="51"/>
        <v>#REF!</v>
      </c>
      <c r="AE53" s="368">
        <f t="shared" si="40"/>
        <v>0</v>
      </c>
      <c r="AF53" s="368">
        <f t="shared" si="40"/>
        <v>0</v>
      </c>
      <c r="AG53" s="368">
        <f t="shared" si="40"/>
        <v>0</v>
      </c>
      <c r="AH53" s="368">
        <f t="shared" si="40"/>
        <v>0</v>
      </c>
      <c r="AI53" s="368">
        <f t="shared" si="40"/>
        <v>0</v>
      </c>
      <c r="AJ53" s="368">
        <f t="shared" si="41"/>
        <v>0</v>
      </c>
      <c r="AK53" s="368">
        <f t="shared" si="41"/>
        <v>0</v>
      </c>
      <c r="AL53" s="368">
        <f t="shared" si="41"/>
        <v>0</v>
      </c>
      <c r="AM53" s="368">
        <f t="shared" si="41"/>
        <v>0</v>
      </c>
      <c r="AN53" s="368">
        <f t="shared" si="41"/>
        <v>0</v>
      </c>
      <c r="AO53" s="368">
        <f t="shared" si="19"/>
        <v>0</v>
      </c>
      <c r="AP53" s="368">
        <f t="shared" si="42"/>
        <v>0</v>
      </c>
      <c r="AQ53" s="368">
        <f t="shared" si="42"/>
        <v>0</v>
      </c>
      <c r="AR53" s="368">
        <f t="shared" si="22"/>
        <v>0</v>
      </c>
      <c r="AS53" s="368">
        <f t="shared" si="23"/>
        <v>0</v>
      </c>
      <c r="AT53" s="368">
        <f t="shared" si="24"/>
        <v>0</v>
      </c>
      <c r="AU53" s="368">
        <f t="shared" si="42"/>
        <v>0</v>
      </c>
      <c r="AV53" s="368">
        <f t="shared" si="42"/>
        <v>0</v>
      </c>
      <c r="AW53" s="368">
        <f t="shared" si="25"/>
        <v>0</v>
      </c>
      <c r="AX53" s="368">
        <f t="shared" si="5"/>
        <v>0</v>
      </c>
      <c r="AY53" s="368">
        <f t="shared" si="6"/>
        <v>0</v>
      </c>
      <c r="AZ53" s="368">
        <f t="shared" si="42"/>
        <v>0</v>
      </c>
      <c r="BA53" s="368">
        <f t="shared" si="39"/>
        <v>0</v>
      </c>
      <c r="BB53" s="368">
        <f t="shared" si="8"/>
        <v>0</v>
      </c>
      <c r="BC53" s="368">
        <f t="shared" si="9"/>
        <v>0</v>
      </c>
      <c r="BD53" s="368">
        <f t="shared" si="10"/>
        <v>0</v>
      </c>
      <c r="BE53" s="368">
        <f t="shared" si="35"/>
        <v>0</v>
      </c>
      <c r="BF53" s="368">
        <f t="shared" si="43"/>
        <v>0</v>
      </c>
      <c r="BG53" s="368">
        <f t="shared" si="43"/>
        <v>0</v>
      </c>
      <c r="BH53" s="368">
        <f t="shared" si="43"/>
        <v>0</v>
      </c>
      <c r="BI53" s="368">
        <f t="shared" si="43"/>
        <v>0</v>
      </c>
      <c r="BJ53" s="368">
        <f t="shared" si="43"/>
        <v>0</v>
      </c>
    </row>
    <row r="54" spans="1:62" ht="40.4" customHeight="1" x14ac:dyDescent="0.35">
      <c r="A54" s="135" t="e">
        <f t="shared" si="38"/>
        <v>#REF!</v>
      </c>
      <c r="B54" s="26"/>
      <c r="C54" s="621" t="e">
        <f>'3.1 Sign Off'!C73</f>
        <v>#REF!</v>
      </c>
      <c r="D54" s="622" t="e">
        <f>'3.1 Sign Off'!D73</f>
        <v>#REF!</v>
      </c>
      <c r="E54" s="622" t="e">
        <f>'3.1 Sign Off'!E73</f>
        <v>#REF!</v>
      </c>
      <c r="F54" s="623" t="e">
        <f>'3.1 Sign Off'!F73</f>
        <v>#REF!</v>
      </c>
      <c r="G54" s="624"/>
      <c r="H54" s="625" t="e">
        <f>'3.1 Sign Off'!H73</f>
        <v>#REF!</v>
      </c>
      <c r="I54" s="625" t="e">
        <f>'3.1 Sign Off'!I73</f>
        <v>#REF!</v>
      </c>
      <c r="J54" s="624"/>
      <c r="K54" s="621" t="e">
        <f>'3.1 Sign Off'!K73</f>
        <v>#REF!</v>
      </c>
      <c r="L54" s="626"/>
      <c r="M54" s="621" t="e">
        <f>'3.1 Sign Off'!M73</f>
        <v>#REF!</v>
      </c>
      <c r="N54" s="628"/>
      <c r="O54" s="628"/>
      <c r="P54" s="628"/>
      <c r="Q54" s="628"/>
      <c r="R54" s="418"/>
      <c r="S54" s="525"/>
      <c r="T54" s="26"/>
      <c r="U54" s="76"/>
      <c r="V54" s="630" t="e">
        <f t="shared" si="44"/>
        <v>#REF!</v>
      </c>
      <c r="W54" s="630" t="e">
        <f t="shared" si="45"/>
        <v>#REF!</v>
      </c>
      <c r="X54" s="630" t="e">
        <f t="shared" si="46"/>
        <v>#REF!</v>
      </c>
      <c r="Y54" s="630" t="e">
        <f t="shared" si="47"/>
        <v>#REF!</v>
      </c>
      <c r="Z54" s="630" t="e">
        <f t="shared" si="48"/>
        <v>#REF!</v>
      </c>
      <c r="AA54" s="630" t="e">
        <f t="shared" si="49"/>
        <v>#REF!</v>
      </c>
      <c r="AB54" s="630" t="e">
        <f t="shared" si="50"/>
        <v>#REF!</v>
      </c>
      <c r="AC54" s="630" t="e">
        <f t="shared" si="51"/>
        <v>#REF!</v>
      </c>
      <c r="AE54" s="368">
        <f t="shared" si="40"/>
        <v>0</v>
      </c>
      <c r="AF54" s="368">
        <f t="shared" si="40"/>
        <v>0</v>
      </c>
      <c r="AG54" s="368">
        <f t="shared" si="40"/>
        <v>0</v>
      </c>
      <c r="AH54" s="368">
        <f t="shared" si="40"/>
        <v>0</v>
      </c>
      <c r="AI54" s="368">
        <f t="shared" si="40"/>
        <v>0</v>
      </c>
      <c r="AJ54" s="368">
        <f t="shared" si="41"/>
        <v>0</v>
      </c>
      <c r="AK54" s="368">
        <f t="shared" si="41"/>
        <v>0</v>
      </c>
      <c r="AL54" s="368">
        <f t="shared" si="41"/>
        <v>0</v>
      </c>
      <c r="AM54" s="368">
        <f t="shared" si="41"/>
        <v>0</v>
      </c>
      <c r="AN54" s="368">
        <f t="shared" si="41"/>
        <v>0</v>
      </c>
      <c r="AO54" s="368">
        <f t="shared" si="19"/>
        <v>0</v>
      </c>
      <c r="AP54" s="368">
        <f t="shared" si="42"/>
        <v>0</v>
      </c>
      <c r="AQ54" s="368">
        <f t="shared" si="42"/>
        <v>0</v>
      </c>
      <c r="AR54" s="368">
        <f t="shared" si="22"/>
        <v>0</v>
      </c>
      <c r="AS54" s="368">
        <f t="shared" si="23"/>
        <v>0</v>
      </c>
      <c r="AT54" s="368">
        <f t="shared" si="24"/>
        <v>0</v>
      </c>
      <c r="AU54" s="368">
        <f t="shared" si="42"/>
        <v>0</v>
      </c>
      <c r="AV54" s="368">
        <f t="shared" si="42"/>
        <v>0</v>
      </c>
      <c r="AW54" s="368">
        <f t="shared" si="25"/>
        <v>0</v>
      </c>
      <c r="AX54" s="368">
        <f t="shared" si="5"/>
        <v>0</v>
      </c>
      <c r="AY54" s="368">
        <f t="shared" si="6"/>
        <v>0</v>
      </c>
      <c r="AZ54" s="368">
        <f t="shared" si="42"/>
        <v>0</v>
      </c>
      <c r="BA54" s="368">
        <f t="shared" si="39"/>
        <v>0</v>
      </c>
      <c r="BB54" s="368">
        <f t="shared" si="8"/>
        <v>0</v>
      </c>
      <c r="BC54" s="368">
        <f t="shared" si="9"/>
        <v>0</v>
      </c>
      <c r="BD54" s="368">
        <f t="shared" si="10"/>
        <v>0</v>
      </c>
      <c r="BE54" s="368">
        <f t="shared" si="35"/>
        <v>0</v>
      </c>
      <c r="BF54" s="368">
        <f t="shared" si="43"/>
        <v>0</v>
      </c>
      <c r="BG54" s="368">
        <f t="shared" si="43"/>
        <v>0</v>
      </c>
      <c r="BH54" s="368">
        <f t="shared" si="43"/>
        <v>0</v>
      </c>
      <c r="BI54" s="368">
        <f t="shared" si="43"/>
        <v>0</v>
      </c>
      <c r="BJ54" s="368">
        <f t="shared" si="43"/>
        <v>0</v>
      </c>
    </row>
    <row r="55" spans="1:62" ht="40.4" customHeight="1" x14ac:dyDescent="0.35">
      <c r="A55" s="135" t="e">
        <f t="shared" si="38"/>
        <v>#REF!</v>
      </c>
      <c r="B55" s="26"/>
      <c r="C55" s="621" t="e">
        <f>'3.1 Sign Off'!C74</f>
        <v>#REF!</v>
      </c>
      <c r="D55" s="622" t="e">
        <f>'3.1 Sign Off'!D74</f>
        <v>#REF!</v>
      </c>
      <c r="E55" s="622" t="e">
        <f>'3.1 Sign Off'!E74</f>
        <v>#REF!</v>
      </c>
      <c r="F55" s="623" t="e">
        <f>'3.1 Sign Off'!F74</f>
        <v>#REF!</v>
      </c>
      <c r="G55" s="624"/>
      <c r="H55" s="625" t="e">
        <f>'3.1 Sign Off'!H74</f>
        <v>#REF!</v>
      </c>
      <c r="I55" s="625" t="e">
        <f>'3.1 Sign Off'!I74</f>
        <v>#REF!</v>
      </c>
      <c r="J55" s="624"/>
      <c r="K55" s="621" t="e">
        <f>'3.1 Sign Off'!K74</f>
        <v>#REF!</v>
      </c>
      <c r="L55" s="626"/>
      <c r="M55" s="621" t="e">
        <f>'3.1 Sign Off'!M74</f>
        <v>#REF!</v>
      </c>
      <c r="N55" s="628"/>
      <c r="O55" s="628"/>
      <c r="P55" s="628"/>
      <c r="Q55" s="628"/>
      <c r="R55" s="418"/>
      <c r="S55" s="525"/>
      <c r="T55" s="26"/>
      <c r="U55" s="76"/>
      <c r="V55" s="630" t="e">
        <f t="shared" si="44"/>
        <v>#REF!</v>
      </c>
      <c r="W55" s="630" t="e">
        <f t="shared" si="45"/>
        <v>#REF!</v>
      </c>
      <c r="X55" s="630" t="e">
        <f t="shared" si="46"/>
        <v>#REF!</v>
      </c>
      <c r="Y55" s="630" t="e">
        <f t="shared" si="47"/>
        <v>#REF!</v>
      </c>
      <c r="Z55" s="630" t="e">
        <f t="shared" si="48"/>
        <v>#REF!</v>
      </c>
      <c r="AA55" s="630" t="e">
        <f t="shared" si="49"/>
        <v>#REF!</v>
      </c>
      <c r="AB55" s="630" t="e">
        <f t="shared" si="50"/>
        <v>#REF!</v>
      </c>
      <c r="AC55" s="630" t="e">
        <f t="shared" si="51"/>
        <v>#REF!</v>
      </c>
      <c r="AE55" s="368">
        <f t="shared" si="40"/>
        <v>0</v>
      </c>
      <c r="AF55" s="368">
        <f t="shared" si="40"/>
        <v>0</v>
      </c>
      <c r="AG55" s="368">
        <f t="shared" si="40"/>
        <v>0</v>
      </c>
      <c r="AH55" s="368">
        <f t="shared" si="40"/>
        <v>0</v>
      </c>
      <c r="AI55" s="368">
        <f t="shared" si="40"/>
        <v>0</v>
      </c>
      <c r="AJ55" s="368">
        <f t="shared" si="41"/>
        <v>0</v>
      </c>
      <c r="AK55" s="368">
        <f t="shared" si="41"/>
        <v>0</v>
      </c>
      <c r="AL55" s="368">
        <f t="shared" si="41"/>
        <v>0</v>
      </c>
      <c r="AM55" s="368">
        <f t="shared" si="41"/>
        <v>0</v>
      </c>
      <c r="AN55" s="368">
        <f t="shared" si="41"/>
        <v>0</v>
      </c>
      <c r="AO55" s="368">
        <f t="shared" si="19"/>
        <v>0</v>
      </c>
      <c r="AP55" s="368">
        <f t="shared" si="42"/>
        <v>0</v>
      </c>
      <c r="AQ55" s="368">
        <f t="shared" si="42"/>
        <v>0</v>
      </c>
      <c r="AR55" s="368">
        <f t="shared" si="22"/>
        <v>0</v>
      </c>
      <c r="AS55" s="368">
        <f t="shared" si="23"/>
        <v>0</v>
      </c>
      <c r="AT55" s="368">
        <f t="shared" si="24"/>
        <v>0</v>
      </c>
      <c r="AU55" s="368">
        <f t="shared" si="42"/>
        <v>0</v>
      </c>
      <c r="AV55" s="368">
        <f t="shared" si="42"/>
        <v>0</v>
      </c>
      <c r="AW55" s="368">
        <f t="shared" si="25"/>
        <v>0</v>
      </c>
      <c r="AX55" s="368">
        <f t="shared" si="5"/>
        <v>0</v>
      </c>
      <c r="AY55" s="368">
        <f t="shared" si="6"/>
        <v>0</v>
      </c>
      <c r="AZ55" s="368">
        <f t="shared" si="42"/>
        <v>0</v>
      </c>
      <c r="BA55" s="368">
        <f t="shared" si="39"/>
        <v>0</v>
      </c>
      <c r="BB55" s="368">
        <f t="shared" si="8"/>
        <v>0</v>
      </c>
      <c r="BC55" s="368">
        <f t="shared" si="9"/>
        <v>0</v>
      </c>
      <c r="BD55" s="368">
        <f t="shared" si="10"/>
        <v>0</v>
      </c>
      <c r="BE55" s="368">
        <f t="shared" si="35"/>
        <v>0</v>
      </c>
      <c r="BF55" s="368">
        <f t="shared" si="43"/>
        <v>0</v>
      </c>
      <c r="BG55" s="368">
        <f t="shared" si="43"/>
        <v>0</v>
      </c>
      <c r="BH55" s="368">
        <f t="shared" si="43"/>
        <v>0</v>
      </c>
      <c r="BI55" s="368">
        <f t="shared" si="43"/>
        <v>0</v>
      </c>
      <c r="BJ55" s="368">
        <f t="shared" si="43"/>
        <v>0</v>
      </c>
    </row>
    <row r="56" spans="1:62" ht="40.4" customHeight="1" x14ac:dyDescent="0.35">
      <c r="A56" s="135" t="e">
        <f t="shared" si="38"/>
        <v>#REF!</v>
      </c>
      <c r="B56" s="26"/>
      <c r="C56" s="621" t="e">
        <f>'3.1 Sign Off'!C75</f>
        <v>#REF!</v>
      </c>
      <c r="D56" s="622" t="e">
        <f>'3.1 Sign Off'!D75</f>
        <v>#REF!</v>
      </c>
      <c r="E56" s="622" t="e">
        <f>'3.1 Sign Off'!E75</f>
        <v>#REF!</v>
      </c>
      <c r="F56" s="623" t="e">
        <f>'3.1 Sign Off'!F75</f>
        <v>#REF!</v>
      </c>
      <c r="G56" s="624"/>
      <c r="H56" s="625" t="e">
        <f>'3.1 Sign Off'!H75</f>
        <v>#REF!</v>
      </c>
      <c r="I56" s="625" t="e">
        <f>'3.1 Sign Off'!I75</f>
        <v>#REF!</v>
      </c>
      <c r="J56" s="624"/>
      <c r="K56" s="621" t="e">
        <f>'3.1 Sign Off'!K75</f>
        <v>#REF!</v>
      </c>
      <c r="L56" s="626"/>
      <c r="M56" s="621" t="e">
        <f>'3.1 Sign Off'!M75</f>
        <v>#REF!</v>
      </c>
      <c r="N56" s="628"/>
      <c r="O56" s="628"/>
      <c r="P56" s="628"/>
      <c r="Q56" s="628"/>
      <c r="R56" s="418"/>
      <c r="S56" s="525"/>
      <c r="T56" s="26"/>
      <c r="U56" s="76"/>
      <c r="V56" s="630" t="e">
        <f t="shared" si="44"/>
        <v>#REF!</v>
      </c>
      <c r="W56" s="630" t="e">
        <f t="shared" si="45"/>
        <v>#REF!</v>
      </c>
      <c r="X56" s="630" t="e">
        <f t="shared" si="46"/>
        <v>#REF!</v>
      </c>
      <c r="Y56" s="630" t="e">
        <f t="shared" si="47"/>
        <v>#REF!</v>
      </c>
      <c r="Z56" s="630" t="e">
        <f t="shared" si="48"/>
        <v>#REF!</v>
      </c>
      <c r="AA56" s="630" t="e">
        <f t="shared" si="49"/>
        <v>#REF!</v>
      </c>
      <c r="AB56" s="630" t="e">
        <f t="shared" si="50"/>
        <v>#REF!</v>
      </c>
      <c r="AC56" s="630" t="e">
        <f t="shared" si="51"/>
        <v>#REF!</v>
      </c>
      <c r="AE56" s="368">
        <f t="shared" si="40"/>
        <v>0</v>
      </c>
      <c r="AF56" s="368">
        <f t="shared" si="40"/>
        <v>0</v>
      </c>
      <c r="AG56" s="368">
        <f t="shared" si="40"/>
        <v>0</v>
      </c>
      <c r="AH56" s="368">
        <f t="shared" si="40"/>
        <v>0</v>
      </c>
      <c r="AI56" s="368">
        <f t="shared" si="40"/>
        <v>0</v>
      </c>
      <c r="AJ56" s="368">
        <f t="shared" si="41"/>
        <v>0</v>
      </c>
      <c r="AK56" s="368">
        <f t="shared" si="41"/>
        <v>0</v>
      </c>
      <c r="AL56" s="368">
        <f t="shared" si="41"/>
        <v>0</v>
      </c>
      <c r="AM56" s="368">
        <f t="shared" si="41"/>
        <v>0</v>
      </c>
      <c r="AN56" s="368">
        <f t="shared" si="41"/>
        <v>0</v>
      </c>
      <c r="AO56" s="368">
        <f t="shared" si="19"/>
        <v>0</v>
      </c>
      <c r="AP56" s="368">
        <f t="shared" si="42"/>
        <v>0</v>
      </c>
      <c r="AQ56" s="368">
        <f t="shared" si="42"/>
        <v>0</v>
      </c>
      <c r="AR56" s="368">
        <f t="shared" si="22"/>
        <v>0</v>
      </c>
      <c r="AS56" s="368">
        <f t="shared" si="23"/>
        <v>0</v>
      </c>
      <c r="AT56" s="368">
        <f t="shared" si="24"/>
        <v>0</v>
      </c>
      <c r="AU56" s="368">
        <f t="shared" si="42"/>
        <v>0</v>
      </c>
      <c r="AV56" s="368">
        <f t="shared" si="42"/>
        <v>0</v>
      </c>
      <c r="AW56" s="368">
        <f t="shared" si="25"/>
        <v>0</v>
      </c>
      <c r="AX56" s="368">
        <f t="shared" si="5"/>
        <v>0</v>
      </c>
      <c r="AY56" s="368">
        <f t="shared" si="6"/>
        <v>0</v>
      </c>
      <c r="AZ56" s="368">
        <f t="shared" si="42"/>
        <v>0</v>
      </c>
      <c r="BA56" s="368">
        <f t="shared" si="39"/>
        <v>0</v>
      </c>
      <c r="BB56" s="368">
        <f t="shared" si="8"/>
        <v>0</v>
      </c>
      <c r="BC56" s="368">
        <f t="shared" si="9"/>
        <v>0</v>
      </c>
      <c r="BD56" s="368">
        <f t="shared" si="10"/>
        <v>0</v>
      </c>
      <c r="BE56" s="368">
        <f t="shared" si="35"/>
        <v>0</v>
      </c>
      <c r="BF56" s="368">
        <f t="shared" si="43"/>
        <v>0</v>
      </c>
      <c r="BG56" s="368">
        <f t="shared" si="43"/>
        <v>0</v>
      </c>
      <c r="BH56" s="368">
        <f t="shared" si="43"/>
        <v>0</v>
      </c>
      <c r="BI56" s="368">
        <f t="shared" si="43"/>
        <v>0</v>
      </c>
      <c r="BJ56" s="368">
        <f t="shared" si="43"/>
        <v>0</v>
      </c>
    </row>
    <row r="57" spans="1:62" ht="40.4" customHeight="1" x14ac:dyDescent="0.35">
      <c r="A57" s="135" t="e">
        <f t="shared" si="38"/>
        <v>#REF!</v>
      </c>
      <c r="B57" s="26"/>
      <c r="C57" s="621" t="e">
        <f>'3.1 Sign Off'!C76</f>
        <v>#REF!</v>
      </c>
      <c r="D57" s="622" t="e">
        <f>'3.1 Sign Off'!D76</f>
        <v>#REF!</v>
      </c>
      <c r="E57" s="622" t="e">
        <f>'3.1 Sign Off'!E76</f>
        <v>#REF!</v>
      </c>
      <c r="F57" s="623" t="e">
        <f>'3.1 Sign Off'!F76</f>
        <v>#REF!</v>
      </c>
      <c r="G57" s="624"/>
      <c r="H57" s="625" t="e">
        <f>'3.1 Sign Off'!H76</f>
        <v>#REF!</v>
      </c>
      <c r="I57" s="625" t="e">
        <f>'3.1 Sign Off'!I76</f>
        <v>#REF!</v>
      </c>
      <c r="J57" s="624"/>
      <c r="K57" s="621" t="e">
        <f>'3.1 Sign Off'!K76</f>
        <v>#REF!</v>
      </c>
      <c r="L57" s="626"/>
      <c r="M57" s="621" t="e">
        <f>'3.1 Sign Off'!M76</f>
        <v>#REF!</v>
      </c>
      <c r="N57" s="628"/>
      <c r="O57" s="628"/>
      <c r="P57" s="628"/>
      <c r="Q57" s="628"/>
      <c r="R57" s="418"/>
      <c r="S57" s="525"/>
      <c r="T57" s="26"/>
      <c r="U57" s="76"/>
      <c r="V57" s="630" t="e">
        <f t="shared" si="44"/>
        <v>#REF!</v>
      </c>
      <c r="W57" s="630" t="e">
        <f t="shared" si="45"/>
        <v>#REF!</v>
      </c>
      <c r="X57" s="630" t="e">
        <f t="shared" si="46"/>
        <v>#REF!</v>
      </c>
      <c r="Y57" s="630" t="e">
        <f t="shared" si="47"/>
        <v>#REF!</v>
      </c>
      <c r="Z57" s="630" t="e">
        <f t="shared" si="48"/>
        <v>#REF!</v>
      </c>
      <c r="AA57" s="630" t="e">
        <f t="shared" si="49"/>
        <v>#REF!</v>
      </c>
      <c r="AB57" s="630" t="e">
        <f t="shared" si="50"/>
        <v>#REF!</v>
      </c>
      <c r="AC57" s="630" t="e">
        <f t="shared" si="51"/>
        <v>#REF!</v>
      </c>
      <c r="AE57" s="368">
        <f t="shared" si="40"/>
        <v>0</v>
      </c>
      <c r="AF57" s="368">
        <f t="shared" si="40"/>
        <v>0</v>
      </c>
      <c r="AG57" s="368">
        <f t="shared" si="40"/>
        <v>0</v>
      </c>
      <c r="AH57" s="368">
        <f t="shared" si="40"/>
        <v>0</v>
      </c>
      <c r="AI57" s="368">
        <f t="shared" si="40"/>
        <v>0</v>
      </c>
      <c r="AJ57" s="368">
        <f t="shared" si="41"/>
        <v>0</v>
      </c>
      <c r="AK57" s="368">
        <f t="shared" si="41"/>
        <v>0</v>
      </c>
      <c r="AL57" s="368">
        <f t="shared" si="41"/>
        <v>0</v>
      </c>
      <c r="AM57" s="368">
        <f t="shared" si="41"/>
        <v>0</v>
      </c>
      <c r="AN57" s="368">
        <f t="shared" si="41"/>
        <v>0</v>
      </c>
      <c r="AO57" s="368">
        <f t="shared" si="19"/>
        <v>0</v>
      </c>
      <c r="AP57" s="368">
        <f t="shared" si="42"/>
        <v>0</v>
      </c>
      <c r="AQ57" s="368">
        <f t="shared" si="42"/>
        <v>0</v>
      </c>
      <c r="AR57" s="368">
        <f t="shared" si="22"/>
        <v>0</v>
      </c>
      <c r="AS57" s="368">
        <f t="shared" si="23"/>
        <v>0</v>
      </c>
      <c r="AT57" s="368">
        <f t="shared" si="24"/>
        <v>0</v>
      </c>
      <c r="AU57" s="368">
        <f t="shared" si="42"/>
        <v>0</v>
      </c>
      <c r="AV57" s="368">
        <f t="shared" si="42"/>
        <v>0</v>
      </c>
      <c r="AW57" s="368">
        <f t="shared" si="25"/>
        <v>0</v>
      </c>
      <c r="AX57" s="368">
        <f t="shared" si="5"/>
        <v>0</v>
      </c>
      <c r="AY57" s="368">
        <f t="shared" si="6"/>
        <v>0</v>
      </c>
      <c r="AZ57" s="368">
        <f t="shared" si="42"/>
        <v>0</v>
      </c>
      <c r="BA57" s="368">
        <f t="shared" si="39"/>
        <v>0</v>
      </c>
      <c r="BB57" s="368">
        <f t="shared" si="8"/>
        <v>0</v>
      </c>
      <c r="BC57" s="368">
        <f t="shared" si="9"/>
        <v>0</v>
      </c>
      <c r="BD57" s="368">
        <f t="shared" si="10"/>
        <v>0</v>
      </c>
      <c r="BE57" s="368">
        <f t="shared" si="35"/>
        <v>0</v>
      </c>
      <c r="BF57" s="368">
        <f t="shared" si="43"/>
        <v>0</v>
      </c>
      <c r="BG57" s="368">
        <f t="shared" si="43"/>
        <v>0</v>
      </c>
      <c r="BH57" s="368">
        <f t="shared" si="43"/>
        <v>0</v>
      </c>
      <c r="BI57" s="368">
        <f t="shared" si="43"/>
        <v>0</v>
      </c>
      <c r="BJ57" s="368">
        <f t="shared" si="43"/>
        <v>0</v>
      </c>
    </row>
    <row r="58" spans="1:62" ht="40.4" customHeight="1" x14ac:dyDescent="0.35">
      <c r="A58" s="135" t="e">
        <f t="shared" si="38"/>
        <v>#REF!</v>
      </c>
      <c r="B58" s="26"/>
      <c r="C58" s="621" t="e">
        <f>'3.1 Sign Off'!C77</f>
        <v>#REF!</v>
      </c>
      <c r="D58" s="622" t="e">
        <f>'3.1 Sign Off'!D77</f>
        <v>#REF!</v>
      </c>
      <c r="E58" s="622" t="e">
        <f>'3.1 Sign Off'!E77</f>
        <v>#REF!</v>
      </c>
      <c r="F58" s="623" t="e">
        <f>'3.1 Sign Off'!F77</f>
        <v>#REF!</v>
      </c>
      <c r="G58" s="624"/>
      <c r="H58" s="625" t="e">
        <f>'3.1 Sign Off'!H77</f>
        <v>#REF!</v>
      </c>
      <c r="I58" s="625" t="e">
        <f>'3.1 Sign Off'!I77</f>
        <v>#REF!</v>
      </c>
      <c r="J58" s="624"/>
      <c r="K58" s="621" t="e">
        <f>'3.1 Sign Off'!K77</f>
        <v>#REF!</v>
      </c>
      <c r="L58" s="626"/>
      <c r="M58" s="621" t="e">
        <f>'3.1 Sign Off'!M77</f>
        <v>#REF!</v>
      </c>
      <c r="N58" s="628"/>
      <c r="O58" s="628"/>
      <c r="P58" s="628"/>
      <c r="Q58" s="628"/>
      <c r="R58" s="418"/>
      <c r="S58" s="525"/>
      <c r="T58" s="26"/>
      <c r="U58" s="76"/>
      <c r="V58" s="630" t="e">
        <f t="shared" si="44"/>
        <v>#REF!</v>
      </c>
      <c r="W58" s="630" t="e">
        <f t="shared" si="45"/>
        <v>#REF!</v>
      </c>
      <c r="X58" s="630" t="e">
        <f t="shared" si="46"/>
        <v>#REF!</v>
      </c>
      <c r="Y58" s="630" t="e">
        <f t="shared" si="47"/>
        <v>#REF!</v>
      </c>
      <c r="Z58" s="630" t="e">
        <f t="shared" si="48"/>
        <v>#REF!</v>
      </c>
      <c r="AA58" s="630" t="e">
        <f t="shared" si="49"/>
        <v>#REF!</v>
      </c>
      <c r="AB58" s="630" t="e">
        <f t="shared" si="50"/>
        <v>#REF!</v>
      </c>
      <c r="AC58" s="630" t="e">
        <f t="shared" si="51"/>
        <v>#REF!</v>
      </c>
      <c r="AE58" s="368">
        <f t="shared" si="40"/>
        <v>0</v>
      </c>
      <c r="AF58" s="368">
        <f t="shared" si="40"/>
        <v>0</v>
      </c>
      <c r="AG58" s="368">
        <f t="shared" si="40"/>
        <v>0</v>
      </c>
      <c r="AH58" s="368">
        <f t="shared" si="40"/>
        <v>0</v>
      </c>
      <c r="AI58" s="368">
        <f t="shared" si="40"/>
        <v>0</v>
      </c>
      <c r="AJ58" s="368">
        <f t="shared" si="41"/>
        <v>0</v>
      </c>
      <c r="AK58" s="368">
        <f t="shared" si="41"/>
        <v>0</v>
      </c>
      <c r="AL58" s="368">
        <f t="shared" si="41"/>
        <v>0</v>
      </c>
      <c r="AM58" s="368">
        <f t="shared" si="41"/>
        <v>0</v>
      </c>
      <c r="AN58" s="368">
        <f t="shared" si="41"/>
        <v>0</v>
      </c>
      <c r="AO58" s="368">
        <f t="shared" si="19"/>
        <v>0</v>
      </c>
      <c r="AP58" s="368">
        <f t="shared" si="42"/>
        <v>0</v>
      </c>
      <c r="AQ58" s="368">
        <f t="shared" si="42"/>
        <v>0</v>
      </c>
      <c r="AR58" s="368">
        <f t="shared" si="22"/>
        <v>0</v>
      </c>
      <c r="AS58" s="368">
        <f t="shared" si="23"/>
        <v>0</v>
      </c>
      <c r="AT58" s="368">
        <f t="shared" si="24"/>
        <v>0</v>
      </c>
      <c r="AU58" s="368">
        <f t="shared" si="42"/>
        <v>0</v>
      </c>
      <c r="AV58" s="368">
        <f t="shared" si="42"/>
        <v>0</v>
      </c>
      <c r="AW58" s="368">
        <f t="shared" si="25"/>
        <v>0</v>
      </c>
      <c r="AX58" s="368">
        <f t="shared" si="5"/>
        <v>0</v>
      </c>
      <c r="AY58" s="368">
        <f t="shared" si="6"/>
        <v>0</v>
      </c>
      <c r="AZ58" s="368">
        <f t="shared" si="42"/>
        <v>0</v>
      </c>
      <c r="BA58" s="368">
        <f t="shared" si="39"/>
        <v>0</v>
      </c>
      <c r="BB58" s="368">
        <f t="shared" si="8"/>
        <v>0</v>
      </c>
      <c r="BC58" s="368">
        <f t="shared" si="9"/>
        <v>0</v>
      </c>
      <c r="BD58" s="368">
        <f t="shared" si="10"/>
        <v>0</v>
      </c>
      <c r="BE58" s="368">
        <f t="shared" si="35"/>
        <v>0</v>
      </c>
      <c r="BF58" s="368">
        <f t="shared" si="43"/>
        <v>0</v>
      </c>
      <c r="BG58" s="368">
        <f t="shared" si="43"/>
        <v>0</v>
      </c>
      <c r="BH58" s="368">
        <f t="shared" si="43"/>
        <v>0</v>
      </c>
      <c r="BI58" s="368">
        <f t="shared" si="43"/>
        <v>0</v>
      </c>
      <c r="BJ58" s="368">
        <f t="shared" si="43"/>
        <v>0</v>
      </c>
    </row>
    <row r="59" spans="1:62" ht="40.4" customHeight="1" x14ac:dyDescent="0.35">
      <c r="A59" s="135" t="e">
        <f t="shared" si="38"/>
        <v>#REF!</v>
      </c>
      <c r="B59" s="26"/>
      <c r="C59" s="621" t="e">
        <f>'3.1 Sign Off'!C78</f>
        <v>#REF!</v>
      </c>
      <c r="D59" s="622" t="e">
        <f>'3.1 Sign Off'!D78</f>
        <v>#REF!</v>
      </c>
      <c r="E59" s="622" t="e">
        <f>'3.1 Sign Off'!E78</f>
        <v>#REF!</v>
      </c>
      <c r="F59" s="623" t="e">
        <f>'3.1 Sign Off'!F78</f>
        <v>#REF!</v>
      </c>
      <c r="G59" s="624"/>
      <c r="H59" s="625" t="e">
        <f>'3.1 Sign Off'!H78</f>
        <v>#REF!</v>
      </c>
      <c r="I59" s="625" t="e">
        <f>'3.1 Sign Off'!I78</f>
        <v>#REF!</v>
      </c>
      <c r="J59" s="624"/>
      <c r="K59" s="621" t="e">
        <f>'3.1 Sign Off'!K78</f>
        <v>#REF!</v>
      </c>
      <c r="L59" s="626"/>
      <c r="M59" s="621" t="e">
        <f>'3.1 Sign Off'!M78</f>
        <v>#REF!</v>
      </c>
      <c r="N59" s="628"/>
      <c r="O59" s="628"/>
      <c r="P59" s="628"/>
      <c r="Q59" s="628"/>
      <c r="R59" s="418"/>
      <c r="S59" s="525"/>
      <c r="T59" s="26"/>
      <c r="U59" s="76"/>
      <c r="V59" s="630" t="e">
        <f t="shared" si="44"/>
        <v>#REF!</v>
      </c>
      <c r="W59" s="630" t="e">
        <f t="shared" si="45"/>
        <v>#REF!</v>
      </c>
      <c r="X59" s="630" t="e">
        <f t="shared" si="46"/>
        <v>#REF!</v>
      </c>
      <c r="Y59" s="630" t="e">
        <f t="shared" si="47"/>
        <v>#REF!</v>
      </c>
      <c r="Z59" s="630" t="e">
        <f t="shared" si="48"/>
        <v>#REF!</v>
      </c>
      <c r="AA59" s="630" t="e">
        <f t="shared" si="49"/>
        <v>#REF!</v>
      </c>
      <c r="AB59" s="630" t="e">
        <f t="shared" si="50"/>
        <v>#REF!</v>
      </c>
      <c r="AC59" s="630" t="e">
        <f t="shared" si="51"/>
        <v>#REF!</v>
      </c>
      <c r="AE59" s="368">
        <f t="shared" si="40"/>
        <v>0</v>
      </c>
      <c r="AF59" s="368">
        <f t="shared" si="40"/>
        <v>0</v>
      </c>
      <c r="AG59" s="368">
        <f t="shared" si="40"/>
        <v>0</v>
      </c>
      <c r="AH59" s="368">
        <f t="shared" si="40"/>
        <v>0</v>
      </c>
      <c r="AI59" s="368">
        <f t="shared" si="40"/>
        <v>0</v>
      </c>
      <c r="AJ59" s="368">
        <f t="shared" si="41"/>
        <v>0</v>
      </c>
      <c r="AK59" s="368">
        <f t="shared" si="41"/>
        <v>0</v>
      </c>
      <c r="AL59" s="368">
        <f t="shared" si="41"/>
        <v>0</v>
      </c>
      <c r="AM59" s="368">
        <f t="shared" si="41"/>
        <v>0</v>
      </c>
      <c r="AN59" s="368">
        <f t="shared" si="41"/>
        <v>0</v>
      </c>
      <c r="AO59" s="368">
        <f t="shared" si="19"/>
        <v>0</v>
      </c>
      <c r="AP59" s="368">
        <f t="shared" si="42"/>
        <v>0</v>
      </c>
      <c r="AQ59" s="368">
        <f t="shared" si="42"/>
        <v>0</v>
      </c>
      <c r="AR59" s="368">
        <f t="shared" si="22"/>
        <v>0</v>
      </c>
      <c r="AS59" s="368">
        <f t="shared" si="23"/>
        <v>0</v>
      </c>
      <c r="AT59" s="368">
        <f t="shared" si="24"/>
        <v>0</v>
      </c>
      <c r="AU59" s="368">
        <f t="shared" si="42"/>
        <v>0</v>
      </c>
      <c r="AV59" s="368">
        <f t="shared" si="42"/>
        <v>0</v>
      </c>
      <c r="AW59" s="368">
        <f t="shared" si="25"/>
        <v>0</v>
      </c>
      <c r="AX59" s="368">
        <f t="shared" si="5"/>
        <v>0</v>
      </c>
      <c r="AY59" s="368">
        <f t="shared" si="6"/>
        <v>0</v>
      </c>
      <c r="AZ59" s="368">
        <f t="shared" si="42"/>
        <v>0</v>
      </c>
      <c r="BA59" s="368">
        <f t="shared" si="39"/>
        <v>0</v>
      </c>
      <c r="BB59" s="368">
        <f t="shared" si="8"/>
        <v>0</v>
      </c>
      <c r="BC59" s="368">
        <f t="shared" si="9"/>
        <v>0</v>
      </c>
      <c r="BD59" s="368">
        <f t="shared" si="10"/>
        <v>0</v>
      </c>
      <c r="BE59" s="368">
        <f t="shared" si="35"/>
        <v>0</v>
      </c>
      <c r="BF59" s="368">
        <f t="shared" si="43"/>
        <v>0</v>
      </c>
      <c r="BG59" s="368">
        <f t="shared" si="43"/>
        <v>0</v>
      </c>
      <c r="BH59" s="368">
        <f t="shared" si="43"/>
        <v>0</v>
      </c>
      <c r="BI59" s="368">
        <f t="shared" si="43"/>
        <v>0</v>
      </c>
      <c r="BJ59" s="368">
        <f t="shared" si="43"/>
        <v>0</v>
      </c>
    </row>
    <row r="60" spans="1:62" ht="40.4" customHeight="1" x14ac:dyDescent="0.35">
      <c r="A60" s="135" t="e">
        <f t="shared" si="38"/>
        <v>#REF!</v>
      </c>
      <c r="B60" s="26"/>
      <c r="C60" s="621" t="e">
        <f>'3.1 Sign Off'!C79</f>
        <v>#REF!</v>
      </c>
      <c r="D60" s="622" t="e">
        <f>'3.1 Sign Off'!D79</f>
        <v>#REF!</v>
      </c>
      <c r="E60" s="622" t="e">
        <f>'3.1 Sign Off'!E79</f>
        <v>#REF!</v>
      </c>
      <c r="F60" s="623" t="e">
        <f>'3.1 Sign Off'!F79</f>
        <v>#REF!</v>
      </c>
      <c r="G60" s="624"/>
      <c r="H60" s="625" t="e">
        <f>'3.1 Sign Off'!H79</f>
        <v>#REF!</v>
      </c>
      <c r="I60" s="625" t="e">
        <f>'3.1 Sign Off'!I79</f>
        <v>#REF!</v>
      </c>
      <c r="J60" s="624"/>
      <c r="K60" s="621" t="e">
        <f>'3.1 Sign Off'!K79</f>
        <v>#REF!</v>
      </c>
      <c r="L60" s="626"/>
      <c r="M60" s="621" t="e">
        <f>'3.1 Sign Off'!M79</f>
        <v>#REF!</v>
      </c>
      <c r="N60" s="628"/>
      <c r="O60" s="628"/>
      <c r="P60" s="628"/>
      <c r="Q60" s="628"/>
      <c r="R60" s="418"/>
      <c r="S60" s="525"/>
      <c r="T60" s="26"/>
      <c r="U60" s="76"/>
      <c r="V60" s="630" t="e">
        <f t="shared" si="44"/>
        <v>#REF!</v>
      </c>
      <c r="W60" s="630" t="e">
        <f t="shared" si="45"/>
        <v>#REF!</v>
      </c>
      <c r="X60" s="630" t="e">
        <f t="shared" si="46"/>
        <v>#REF!</v>
      </c>
      <c r="Y60" s="630" t="e">
        <f t="shared" si="47"/>
        <v>#REF!</v>
      </c>
      <c r="Z60" s="630" t="e">
        <f t="shared" si="48"/>
        <v>#REF!</v>
      </c>
      <c r="AA60" s="630" t="e">
        <f t="shared" si="49"/>
        <v>#REF!</v>
      </c>
      <c r="AB60" s="630" t="e">
        <f t="shared" si="50"/>
        <v>#REF!</v>
      </c>
      <c r="AC60" s="630" t="e">
        <f t="shared" si="51"/>
        <v>#REF!</v>
      </c>
      <c r="AE60" s="368">
        <f t="shared" ref="AE60:AI75" si="52">COUNTIF($D60,AE$10)</f>
        <v>0</v>
      </c>
      <c r="AF60" s="368">
        <f t="shared" si="52"/>
        <v>0</v>
      </c>
      <c r="AG60" s="368">
        <f t="shared" si="52"/>
        <v>0</v>
      </c>
      <c r="AH60" s="368">
        <f t="shared" si="52"/>
        <v>0</v>
      </c>
      <c r="AI60" s="368">
        <f t="shared" si="52"/>
        <v>0</v>
      </c>
      <c r="AJ60" s="368">
        <f t="shared" si="41"/>
        <v>0</v>
      </c>
      <c r="AK60" s="368">
        <f t="shared" si="41"/>
        <v>0</v>
      </c>
      <c r="AL60" s="368">
        <f t="shared" si="41"/>
        <v>0</v>
      </c>
      <c r="AM60" s="368">
        <f t="shared" si="41"/>
        <v>0</v>
      </c>
      <c r="AN60" s="368">
        <f t="shared" si="41"/>
        <v>0</v>
      </c>
      <c r="AO60" s="368">
        <f t="shared" si="19"/>
        <v>0</v>
      </c>
      <c r="AP60" s="368">
        <f t="shared" si="42"/>
        <v>0</v>
      </c>
      <c r="AQ60" s="368">
        <f t="shared" si="42"/>
        <v>0</v>
      </c>
      <c r="AR60" s="368">
        <f t="shared" si="22"/>
        <v>0</v>
      </c>
      <c r="AS60" s="368">
        <f t="shared" si="23"/>
        <v>0</v>
      </c>
      <c r="AT60" s="368">
        <f t="shared" si="24"/>
        <v>0</v>
      </c>
      <c r="AU60" s="368">
        <f t="shared" si="42"/>
        <v>0</v>
      </c>
      <c r="AV60" s="368">
        <f t="shared" si="42"/>
        <v>0</v>
      </c>
      <c r="AW60" s="368">
        <f t="shared" si="25"/>
        <v>0</v>
      </c>
      <c r="AX60" s="368">
        <f t="shared" si="5"/>
        <v>0</v>
      </c>
      <c r="AY60" s="368">
        <f t="shared" si="6"/>
        <v>0</v>
      </c>
      <c r="AZ60" s="368">
        <f t="shared" si="42"/>
        <v>0</v>
      </c>
      <c r="BA60" s="368">
        <f t="shared" si="39"/>
        <v>0</v>
      </c>
      <c r="BB60" s="368">
        <f t="shared" si="8"/>
        <v>0</v>
      </c>
      <c r="BC60" s="368">
        <f t="shared" si="9"/>
        <v>0</v>
      </c>
      <c r="BD60" s="368">
        <f t="shared" si="10"/>
        <v>0</v>
      </c>
      <c r="BE60" s="368">
        <f t="shared" si="35"/>
        <v>0</v>
      </c>
      <c r="BF60" s="368">
        <f t="shared" ref="BF60:BJ75" si="53">COUNTIF($O60,BF$10)</f>
        <v>0</v>
      </c>
      <c r="BG60" s="368">
        <f t="shared" si="53"/>
        <v>0</v>
      </c>
      <c r="BH60" s="368">
        <f t="shared" si="53"/>
        <v>0</v>
      </c>
      <c r="BI60" s="368">
        <f t="shared" si="53"/>
        <v>0</v>
      </c>
      <c r="BJ60" s="368">
        <f t="shared" si="53"/>
        <v>0</v>
      </c>
    </row>
    <row r="61" spans="1:62" ht="40.4" customHeight="1" x14ac:dyDescent="0.35">
      <c r="A61" s="135" t="e">
        <f t="shared" si="38"/>
        <v>#REF!</v>
      </c>
      <c r="B61" s="26"/>
      <c r="C61" s="621" t="e">
        <f>'3.1 Sign Off'!C80</f>
        <v>#REF!</v>
      </c>
      <c r="D61" s="622" t="e">
        <f>'3.1 Sign Off'!D80</f>
        <v>#REF!</v>
      </c>
      <c r="E61" s="622" t="e">
        <f>'3.1 Sign Off'!E80</f>
        <v>#REF!</v>
      </c>
      <c r="F61" s="623" t="e">
        <f>'3.1 Sign Off'!F80</f>
        <v>#REF!</v>
      </c>
      <c r="G61" s="624"/>
      <c r="H61" s="625" t="e">
        <f>'3.1 Sign Off'!H80</f>
        <v>#REF!</v>
      </c>
      <c r="I61" s="625" t="e">
        <f>'3.1 Sign Off'!I80</f>
        <v>#REF!</v>
      </c>
      <c r="J61" s="624"/>
      <c r="K61" s="621" t="e">
        <f>'3.1 Sign Off'!K80</f>
        <v>#REF!</v>
      </c>
      <c r="L61" s="626"/>
      <c r="M61" s="621" t="e">
        <f>'3.1 Sign Off'!M80</f>
        <v>#REF!</v>
      </c>
      <c r="N61" s="628"/>
      <c r="O61" s="628"/>
      <c r="P61" s="628"/>
      <c r="Q61" s="628"/>
      <c r="R61" s="418"/>
      <c r="S61" s="525"/>
      <c r="T61" s="26"/>
      <c r="U61" s="76"/>
      <c r="V61" s="630" t="e">
        <f t="shared" si="44"/>
        <v>#REF!</v>
      </c>
      <c r="W61" s="630" t="e">
        <f t="shared" si="45"/>
        <v>#REF!</v>
      </c>
      <c r="X61" s="630" t="e">
        <f t="shared" si="46"/>
        <v>#REF!</v>
      </c>
      <c r="Y61" s="630" t="e">
        <f t="shared" si="47"/>
        <v>#REF!</v>
      </c>
      <c r="Z61" s="630" t="e">
        <f t="shared" si="48"/>
        <v>#REF!</v>
      </c>
      <c r="AA61" s="630" t="e">
        <f t="shared" si="49"/>
        <v>#REF!</v>
      </c>
      <c r="AB61" s="630" t="e">
        <f t="shared" si="50"/>
        <v>#REF!</v>
      </c>
      <c r="AC61" s="630" t="e">
        <f t="shared" si="51"/>
        <v>#REF!</v>
      </c>
      <c r="AE61" s="368">
        <f t="shared" si="52"/>
        <v>0</v>
      </c>
      <c r="AF61" s="368">
        <f t="shared" si="52"/>
        <v>0</v>
      </c>
      <c r="AG61" s="368">
        <f t="shared" si="52"/>
        <v>0</v>
      </c>
      <c r="AH61" s="368">
        <f t="shared" si="52"/>
        <v>0</v>
      </c>
      <c r="AI61" s="368">
        <f t="shared" si="52"/>
        <v>0</v>
      </c>
      <c r="AJ61" s="368">
        <f t="shared" si="41"/>
        <v>0</v>
      </c>
      <c r="AK61" s="368">
        <f t="shared" si="41"/>
        <v>0</v>
      </c>
      <c r="AL61" s="368">
        <f t="shared" si="41"/>
        <v>0</v>
      </c>
      <c r="AM61" s="368">
        <f t="shared" si="41"/>
        <v>0</v>
      </c>
      <c r="AN61" s="368">
        <f t="shared" si="41"/>
        <v>0</v>
      </c>
      <c r="AO61" s="368">
        <f t="shared" si="19"/>
        <v>0</v>
      </c>
      <c r="AP61" s="368">
        <f t="shared" si="42"/>
        <v>0</v>
      </c>
      <c r="AQ61" s="368">
        <f t="shared" si="42"/>
        <v>0</v>
      </c>
      <c r="AR61" s="368">
        <f t="shared" si="22"/>
        <v>0</v>
      </c>
      <c r="AS61" s="368">
        <f t="shared" si="23"/>
        <v>0</v>
      </c>
      <c r="AT61" s="368">
        <f t="shared" si="24"/>
        <v>0</v>
      </c>
      <c r="AU61" s="368">
        <f t="shared" si="42"/>
        <v>0</v>
      </c>
      <c r="AV61" s="368">
        <f t="shared" si="42"/>
        <v>0</v>
      </c>
      <c r="AW61" s="368">
        <f t="shared" si="25"/>
        <v>0</v>
      </c>
      <c r="AX61" s="368">
        <f t="shared" si="5"/>
        <v>0</v>
      </c>
      <c r="AY61" s="368">
        <f t="shared" si="6"/>
        <v>0</v>
      </c>
      <c r="AZ61" s="368">
        <f t="shared" si="42"/>
        <v>0</v>
      </c>
      <c r="BA61" s="368">
        <f t="shared" si="39"/>
        <v>0</v>
      </c>
      <c r="BB61" s="368">
        <f t="shared" si="8"/>
        <v>0</v>
      </c>
      <c r="BC61" s="368">
        <f t="shared" si="9"/>
        <v>0</v>
      </c>
      <c r="BD61" s="368">
        <f t="shared" si="10"/>
        <v>0</v>
      </c>
      <c r="BE61" s="368">
        <f t="shared" si="35"/>
        <v>0</v>
      </c>
      <c r="BF61" s="368">
        <f t="shared" si="53"/>
        <v>0</v>
      </c>
      <c r="BG61" s="368">
        <f t="shared" si="53"/>
        <v>0</v>
      </c>
      <c r="BH61" s="368">
        <f t="shared" si="53"/>
        <v>0</v>
      </c>
      <c r="BI61" s="368">
        <f t="shared" si="53"/>
        <v>0</v>
      </c>
      <c r="BJ61" s="368">
        <f t="shared" si="53"/>
        <v>0</v>
      </c>
    </row>
    <row r="62" spans="1:62" ht="40.4" customHeight="1" x14ac:dyDescent="0.35">
      <c r="A62" s="135" t="e">
        <f t="shared" si="38"/>
        <v>#REF!</v>
      </c>
      <c r="B62" s="26"/>
      <c r="C62" s="621" t="e">
        <f>'3.1 Sign Off'!C81</f>
        <v>#REF!</v>
      </c>
      <c r="D62" s="622" t="e">
        <f>'3.1 Sign Off'!D81</f>
        <v>#REF!</v>
      </c>
      <c r="E62" s="622" t="e">
        <f>'3.1 Sign Off'!E81</f>
        <v>#REF!</v>
      </c>
      <c r="F62" s="623" t="e">
        <f>'3.1 Sign Off'!F81</f>
        <v>#REF!</v>
      </c>
      <c r="G62" s="624"/>
      <c r="H62" s="625" t="e">
        <f>'3.1 Sign Off'!H81</f>
        <v>#REF!</v>
      </c>
      <c r="I62" s="625" t="e">
        <f>'3.1 Sign Off'!I81</f>
        <v>#REF!</v>
      </c>
      <c r="J62" s="624"/>
      <c r="K62" s="621" t="e">
        <f>'3.1 Sign Off'!K81</f>
        <v>#REF!</v>
      </c>
      <c r="L62" s="626"/>
      <c r="M62" s="621" t="e">
        <f>'3.1 Sign Off'!M81</f>
        <v>#REF!</v>
      </c>
      <c r="N62" s="628"/>
      <c r="O62" s="628"/>
      <c r="P62" s="628"/>
      <c r="Q62" s="628"/>
      <c r="R62" s="418"/>
      <c r="S62" s="525"/>
      <c r="T62" s="26"/>
      <c r="U62" s="76"/>
      <c r="V62" s="630" t="e">
        <f t="shared" si="44"/>
        <v>#REF!</v>
      </c>
      <c r="W62" s="630" t="e">
        <f t="shared" si="45"/>
        <v>#REF!</v>
      </c>
      <c r="X62" s="630" t="e">
        <f t="shared" si="46"/>
        <v>#REF!</v>
      </c>
      <c r="Y62" s="630" t="e">
        <f t="shared" si="47"/>
        <v>#REF!</v>
      </c>
      <c r="Z62" s="630" t="e">
        <f t="shared" si="48"/>
        <v>#REF!</v>
      </c>
      <c r="AA62" s="630" t="e">
        <f t="shared" si="49"/>
        <v>#REF!</v>
      </c>
      <c r="AB62" s="630" t="e">
        <f t="shared" si="50"/>
        <v>#REF!</v>
      </c>
      <c r="AC62" s="630" t="e">
        <f t="shared" si="51"/>
        <v>#REF!</v>
      </c>
      <c r="AE62" s="368">
        <f t="shared" si="52"/>
        <v>0</v>
      </c>
      <c r="AF62" s="368">
        <f t="shared" si="52"/>
        <v>0</v>
      </c>
      <c r="AG62" s="368">
        <f t="shared" si="52"/>
        <v>0</v>
      </c>
      <c r="AH62" s="368">
        <f t="shared" si="52"/>
        <v>0</v>
      </c>
      <c r="AI62" s="368">
        <f t="shared" si="52"/>
        <v>0</v>
      </c>
      <c r="AJ62" s="368">
        <f t="shared" si="41"/>
        <v>0</v>
      </c>
      <c r="AK62" s="368">
        <f t="shared" si="41"/>
        <v>0</v>
      </c>
      <c r="AL62" s="368">
        <f t="shared" si="41"/>
        <v>0</v>
      </c>
      <c r="AM62" s="368">
        <f t="shared" si="41"/>
        <v>0</v>
      </c>
      <c r="AN62" s="368">
        <f t="shared" si="41"/>
        <v>0</v>
      </c>
      <c r="AO62" s="368">
        <f t="shared" si="19"/>
        <v>0</v>
      </c>
      <c r="AP62" s="368">
        <f t="shared" si="42"/>
        <v>0</v>
      </c>
      <c r="AQ62" s="368">
        <f t="shared" si="42"/>
        <v>0</v>
      </c>
      <c r="AR62" s="368">
        <f t="shared" si="22"/>
        <v>0</v>
      </c>
      <c r="AS62" s="368">
        <f t="shared" si="23"/>
        <v>0</v>
      </c>
      <c r="AT62" s="368">
        <f t="shared" si="24"/>
        <v>0</v>
      </c>
      <c r="AU62" s="368">
        <f t="shared" si="42"/>
        <v>0</v>
      </c>
      <c r="AV62" s="368">
        <f t="shared" si="42"/>
        <v>0</v>
      </c>
      <c r="AW62" s="368">
        <f t="shared" si="25"/>
        <v>0</v>
      </c>
      <c r="AX62" s="368">
        <f t="shared" si="5"/>
        <v>0</v>
      </c>
      <c r="AY62" s="368">
        <f t="shared" si="6"/>
        <v>0</v>
      </c>
      <c r="AZ62" s="368">
        <f t="shared" si="42"/>
        <v>0</v>
      </c>
      <c r="BA62" s="368">
        <f t="shared" si="39"/>
        <v>0</v>
      </c>
      <c r="BB62" s="368">
        <f t="shared" si="8"/>
        <v>0</v>
      </c>
      <c r="BC62" s="368">
        <f t="shared" si="9"/>
        <v>0</v>
      </c>
      <c r="BD62" s="368">
        <f t="shared" si="10"/>
        <v>0</v>
      </c>
      <c r="BE62" s="368">
        <f t="shared" si="35"/>
        <v>0</v>
      </c>
      <c r="BF62" s="368">
        <f t="shared" si="53"/>
        <v>0</v>
      </c>
      <c r="BG62" s="368">
        <f t="shared" si="53"/>
        <v>0</v>
      </c>
      <c r="BH62" s="368">
        <f t="shared" si="53"/>
        <v>0</v>
      </c>
      <c r="BI62" s="368">
        <f t="shared" si="53"/>
        <v>0</v>
      </c>
      <c r="BJ62" s="368">
        <f t="shared" si="53"/>
        <v>0</v>
      </c>
    </row>
    <row r="63" spans="1:62" ht="40.4" customHeight="1" x14ac:dyDescent="0.35">
      <c r="A63" s="135" t="e">
        <f t="shared" si="38"/>
        <v>#REF!</v>
      </c>
      <c r="B63" s="26"/>
      <c r="C63" s="621" t="e">
        <f>'3.1 Sign Off'!C82</f>
        <v>#REF!</v>
      </c>
      <c r="D63" s="622" t="e">
        <f>'3.1 Sign Off'!D82</f>
        <v>#REF!</v>
      </c>
      <c r="E63" s="622" t="e">
        <f>'3.1 Sign Off'!E82</f>
        <v>#REF!</v>
      </c>
      <c r="F63" s="623" t="e">
        <f>'3.1 Sign Off'!F82</f>
        <v>#REF!</v>
      </c>
      <c r="G63" s="624"/>
      <c r="H63" s="625" t="e">
        <f>'3.1 Sign Off'!H82</f>
        <v>#REF!</v>
      </c>
      <c r="I63" s="625" t="e">
        <f>'3.1 Sign Off'!I82</f>
        <v>#REF!</v>
      </c>
      <c r="J63" s="624"/>
      <c r="K63" s="621" t="e">
        <f>'3.1 Sign Off'!K82</f>
        <v>#REF!</v>
      </c>
      <c r="L63" s="626"/>
      <c r="M63" s="621" t="e">
        <f>'3.1 Sign Off'!M82</f>
        <v>#REF!</v>
      </c>
      <c r="N63" s="628"/>
      <c r="O63" s="628"/>
      <c r="P63" s="628"/>
      <c r="Q63" s="628"/>
      <c r="R63" s="418"/>
      <c r="S63" s="525"/>
      <c r="T63" s="26"/>
      <c r="U63" s="76"/>
      <c r="V63" s="630" t="e">
        <f t="shared" si="44"/>
        <v>#REF!</v>
      </c>
      <c r="W63" s="630" t="e">
        <f t="shared" si="45"/>
        <v>#REF!</v>
      </c>
      <c r="X63" s="630" t="e">
        <f t="shared" si="46"/>
        <v>#REF!</v>
      </c>
      <c r="Y63" s="630" t="e">
        <f t="shared" si="47"/>
        <v>#REF!</v>
      </c>
      <c r="Z63" s="630" t="e">
        <f t="shared" si="48"/>
        <v>#REF!</v>
      </c>
      <c r="AA63" s="630" t="e">
        <f t="shared" si="49"/>
        <v>#REF!</v>
      </c>
      <c r="AB63" s="630" t="e">
        <f t="shared" si="50"/>
        <v>#REF!</v>
      </c>
      <c r="AC63" s="630" t="e">
        <f t="shared" si="51"/>
        <v>#REF!</v>
      </c>
      <c r="AE63" s="368">
        <f t="shared" si="52"/>
        <v>0</v>
      </c>
      <c r="AF63" s="368">
        <f t="shared" si="52"/>
        <v>0</v>
      </c>
      <c r="AG63" s="368">
        <f t="shared" si="52"/>
        <v>0</v>
      </c>
      <c r="AH63" s="368">
        <f t="shared" si="52"/>
        <v>0</v>
      </c>
      <c r="AI63" s="368">
        <f t="shared" si="52"/>
        <v>0</v>
      </c>
      <c r="AJ63" s="368">
        <f t="shared" si="41"/>
        <v>0</v>
      </c>
      <c r="AK63" s="368">
        <f t="shared" si="41"/>
        <v>0</v>
      </c>
      <c r="AL63" s="368">
        <f t="shared" si="41"/>
        <v>0</v>
      </c>
      <c r="AM63" s="368">
        <f t="shared" si="41"/>
        <v>0</v>
      </c>
      <c r="AN63" s="368">
        <f t="shared" si="41"/>
        <v>0</v>
      </c>
      <c r="AO63" s="368">
        <f t="shared" si="19"/>
        <v>0</v>
      </c>
      <c r="AP63" s="368">
        <f t="shared" si="42"/>
        <v>0</v>
      </c>
      <c r="AQ63" s="368">
        <f t="shared" si="42"/>
        <v>0</v>
      </c>
      <c r="AR63" s="368">
        <f t="shared" si="22"/>
        <v>0</v>
      </c>
      <c r="AS63" s="368">
        <f t="shared" si="23"/>
        <v>0</v>
      </c>
      <c r="AT63" s="368">
        <f t="shared" si="24"/>
        <v>0</v>
      </c>
      <c r="AU63" s="368">
        <f t="shared" si="42"/>
        <v>0</v>
      </c>
      <c r="AV63" s="368">
        <f t="shared" si="42"/>
        <v>0</v>
      </c>
      <c r="AW63" s="368">
        <f t="shared" si="25"/>
        <v>0</v>
      </c>
      <c r="AX63" s="368">
        <f t="shared" si="5"/>
        <v>0</v>
      </c>
      <c r="AY63" s="368">
        <f t="shared" si="6"/>
        <v>0</v>
      </c>
      <c r="AZ63" s="368">
        <f t="shared" si="42"/>
        <v>0</v>
      </c>
      <c r="BA63" s="368">
        <f t="shared" si="39"/>
        <v>0</v>
      </c>
      <c r="BB63" s="368">
        <f t="shared" si="8"/>
        <v>0</v>
      </c>
      <c r="BC63" s="368">
        <f t="shared" si="9"/>
        <v>0</v>
      </c>
      <c r="BD63" s="368">
        <f t="shared" si="10"/>
        <v>0</v>
      </c>
      <c r="BE63" s="368">
        <f t="shared" si="35"/>
        <v>0</v>
      </c>
      <c r="BF63" s="368">
        <f t="shared" si="53"/>
        <v>0</v>
      </c>
      <c r="BG63" s="368">
        <f t="shared" si="53"/>
        <v>0</v>
      </c>
      <c r="BH63" s="368">
        <f t="shared" si="53"/>
        <v>0</v>
      </c>
      <c r="BI63" s="368">
        <f t="shared" si="53"/>
        <v>0</v>
      </c>
      <c r="BJ63" s="368">
        <f t="shared" si="53"/>
        <v>0</v>
      </c>
    </row>
    <row r="64" spans="1:62" ht="40.4" customHeight="1" x14ac:dyDescent="0.35">
      <c r="A64" s="135" t="e">
        <f t="shared" si="38"/>
        <v>#REF!</v>
      </c>
      <c r="B64" s="26"/>
      <c r="C64" s="621" t="e">
        <f>'3.1 Sign Off'!C83</f>
        <v>#REF!</v>
      </c>
      <c r="D64" s="622" t="e">
        <f>'3.1 Sign Off'!D83</f>
        <v>#REF!</v>
      </c>
      <c r="E64" s="622" t="e">
        <f>'3.1 Sign Off'!E83</f>
        <v>#REF!</v>
      </c>
      <c r="F64" s="623" t="e">
        <f>'3.1 Sign Off'!F83</f>
        <v>#REF!</v>
      </c>
      <c r="G64" s="624"/>
      <c r="H64" s="625" t="e">
        <f>'3.1 Sign Off'!H83</f>
        <v>#REF!</v>
      </c>
      <c r="I64" s="625" t="e">
        <f>'3.1 Sign Off'!I83</f>
        <v>#REF!</v>
      </c>
      <c r="J64" s="624"/>
      <c r="K64" s="621" t="e">
        <f>'3.1 Sign Off'!K83</f>
        <v>#REF!</v>
      </c>
      <c r="L64" s="626"/>
      <c r="M64" s="621" t="e">
        <f>'3.1 Sign Off'!M83</f>
        <v>#REF!</v>
      </c>
      <c r="N64" s="628"/>
      <c r="O64" s="628"/>
      <c r="P64" s="628"/>
      <c r="Q64" s="628"/>
      <c r="R64" s="418"/>
      <c r="S64" s="525"/>
      <c r="T64" s="26"/>
      <c r="U64" s="76"/>
      <c r="V64" s="630" t="e">
        <f t="shared" si="44"/>
        <v>#REF!</v>
      </c>
      <c r="W64" s="630" t="e">
        <f t="shared" si="45"/>
        <v>#REF!</v>
      </c>
      <c r="X64" s="630" t="e">
        <f t="shared" si="46"/>
        <v>#REF!</v>
      </c>
      <c r="Y64" s="630" t="e">
        <f t="shared" si="47"/>
        <v>#REF!</v>
      </c>
      <c r="Z64" s="630" t="e">
        <f t="shared" si="48"/>
        <v>#REF!</v>
      </c>
      <c r="AA64" s="630" t="e">
        <f t="shared" si="49"/>
        <v>#REF!</v>
      </c>
      <c r="AB64" s="630" t="e">
        <f t="shared" si="50"/>
        <v>#REF!</v>
      </c>
      <c r="AC64" s="630" t="e">
        <f t="shared" si="51"/>
        <v>#REF!</v>
      </c>
      <c r="AE64" s="368">
        <f t="shared" si="52"/>
        <v>0</v>
      </c>
      <c r="AF64" s="368">
        <f t="shared" si="52"/>
        <v>0</v>
      </c>
      <c r="AG64" s="368">
        <f t="shared" si="52"/>
        <v>0</v>
      </c>
      <c r="AH64" s="368">
        <f t="shared" si="52"/>
        <v>0</v>
      </c>
      <c r="AI64" s="368">
        <f t="shared" si="52"/>
        <v>0</v>
      </c>
      <c r="AJ64" s="368">
        <f t="shared" si="41"/>
        <v>0</v>
      </c>
      <c r="AK64" s="368">
        <f t="shared" si="41"/>
        <v>0</v>
      </c>
      <c r="AL64" s="368">
        <f t="shared" si="41"/>
        <v>0</v>
      </c>
      <c r="AM64" s="368">
        <f t="shared" si="41"/>
        <v>0</v>
      </c>
      <c r="AN64" s="368">
        <f t="shared" si="41"/>
        <v>0</v>
      </c>
      <c r="AO64" s="368">
        <f t="shared" si="19"/>
        <v>0</v>
      </c>
      <c r="AP64" s="368">
        <f t="shared" si="42"/>
        <v>0</v>
      </c>
      <c r="AQ64" s="368">
        <f t="shared" si="42"/>
        <v>0</v>
      </c>
      <c r="AR64" s="368">
        <f t="shared" si="22"/>
        <v>0</v>
      </c>
      <c r="AS64" s="368">
        <f t="shared" si="23"/>
        <v>0</v>
      </c>
      <c r="AT64" s="368">
        <f t="shared" si="24"/>
        <v>0</v>
      </c>
      <c r="AU64" s="368">
        <f t="shared" si="42"/>
        <v>0</v>
      </c>
      <c r="AV64" s="368">
        <f t="shared" si="42"/>
        <v>0</v>
      </c>
      <c r="AW64" s="368">
        <f t="shared" si="25"/>
        <v>0</v>
      </c>
      <c r="AX64" s="368">
        <f t="shared" si="5"/>
        <v>0</v>
      </c>
      <c r="AY64" s="368">
        <f t="shared" si="6"/>
        <v>0</v>
      </c>
      <c r="AZ64" s="368">
        <f t="shared" si="42"/>
        <v>0</v>
      </c>
      <c r="BA64" s="368">
        <f t="shared" si="39"/>
        <v>0</v>
      </c>
      <c r="BB64" s="368">
        <f t="shared" si="8"/>
        <v>0</v>
      </c>
      <c r="BC64" s="368">
        <f t="shared" si="9"/>
        <v>0</v>
      </c>
      <c r="BD64" s="368">
        <f t="shared" si="10"/>
        <v>0</v>
      </c>
      <c r="BE64" s="368">
        <f t="shared" si="35"/>
        <v>0</v>
      </c>
      <c r="BF64" s="368">
        <f t="shared" si="53"/>
        <v>0</v>
      </c>
      <c r="BG64" s="368">
        <f t="shared" si="53"/>
        <v>0</v>
      </c>
      <c r="BH64" s="368">
        <f t="shared" si="53"/>
        <v>0</v>
      </c>
      <c r="BI64" s="368">
        <f t="shared" si="53"/>
        <v>0</v>
      </c>
      <c r="BJ64" s="368">
        <f t="shared" si="53"/>
        <v>0</v>
      </c>
    </row>
    <row r="65" spans="1:62" ht="40.4" customHeight="1" x14ac:dyDescent="0.35">
      <c r="A65" s="135" t="e">
        <f t="shared" si="38"/>
        <v>#REF!</v>
      </c>
      <c r="B65" s="26"/>
      <c r="C65" s="621" t="e">
        <f>'3.1 Sign Off'!C84</f>
        <v>#REF!</v>
      </c>
      <c r="D65" s="622" t="e">
        <f>'3.1 Sign Off'!D84</f>
        <v>#REF!</v>
      </c>
      <c r="E65" s="622" t="e">
        <f>'3.1 Sign Off'!E84</f>
        <v>#REF!</v>
      </c>
      <c r="F65" s="623" t="e">
        <f>'3.1 Sign Off'!F84</f>
        <v>#REF!</v>
      </c>
      <c r="G65" s="624"/>
      <c r="H65" s="625" t="e">
        <f>'3.1 Sign Off'!H84</f>
        <v>#REF!</v>
      </c>
      <c r="I65" s="625" t="e">
        <f>'3.1 Sign Off'!I84</f>
        <v>#REF!</v>
      </c>
      <c r="J65" s="624"/>
      <c r="K65" s="621" t="e">
        <f>'3.1 Sign Off'!K84</f>
        <v>#REF!</v>
      </c>
      <c r="L65" s="626"/>
      <c r="M65" s="621" t="e">
        <f>'3.1 Sign Off'!M84</f>
        <v>#REF!</v>
      </c>
      <c r="N65" s="628"/>
      <c r="O65" s="628"/>
      <c r="P65" s="628"/>
      <c r="Q65" s="628"/>
      <c r="R65" s="418"/>
      <c r="S65" s="525"/>
      <c r="T65" s="26"/>
      <c r="U65" s="76"/>
      <c r="V65" s="630" t="e">
        <f t="shared" si="44"/>
        <v>#REF!</v>
      </c>
      <c r="W65" s="630" t="e">
        <f t="shared" si="45"/>
        <v>#REF!</v>
      </c>
      <c r="X65" s="630" t="e">
        <f t="shared" si="46"/>
        <v>#REF!</v>
      </c>
      <c r="Y65" s="630" t="e">
        <f t="shared" si="47"/>
        <v>#REF!</v>
      </c>
      <c r="Z65" s="630" t="e">
        <f t="shared" si="48"/>
        <v>#REF!</v>
      </c>
      <c r="AA65" s="630" t="e">
        <f t="shared" si="49"/>
        <v>#REF!</v>
      </c>
      <c r="AB65" s="630" t="e">
        <f t="shared" si="50"/>
        <v>#REF!</v>
      </c>
      <c r="AC65" s="630" t="e">
        <f t="shared" si="51"/>
        <v>#REF!</v>
      </c>
      <c r="AE65" s="368">
        <f t="shared" si="52"/>
        <v>0</v>
      </c>
      <c r="AF65" s="368">
        <f t="shared" si="52"/>
        <v>0</v>
      </c>
      <c r="AG65" s="368">
        <f t="shared" si="52"/>
        <v>0</v>
      </c>
      <c r="AH65" s="368">
        <f t="shared" si="52"/>
        <v>0</v>
      </c>
      <c r="AI65" s="368">
        <f t="shared" si="52"/>
        <v>0</v>
      </c>
      <c r="AJ65" s="368">
        <f t="shared" si="41"/>
        <v>0</v>
      </c>
      <c r="AK65" s="368">
        <f t="shared" si="41"/>
        <v>0</v>
      </c>
      <c r="AL65" s="368">
        <f t="shared" si="41"/>
        <v>0</v>
      </c>
      <c r="AM65" s="368">
        <f t="shared" si="41"/>
        <v>0</v>
      </c>
      <c r="AN65" s="368">
        <f t="shared" si="41"/>
        <v>0</v>
      </c>
      <c r="AO65" s="368">
        <f t="shared" si="19"/>
        <v>0</v>
      </c>
      <c r="AP65" s="368">
        <f t="shared" si="42"/>
        <v>0</v>
      </c>
      <c r="AQ65" s="368">
        <f t="shared" si="42"/>
        <v>0</v>
      </c>
      <c r="AR65" s="368">
        <f t="shared" si="22"/>
        <v>0</v>
      </c>
      <c r="AS65" s="368">
        <f t="shared" si="23"/>
        <v>0</v>
      </c>
      <c r="AT65" s="368">
        <f t="shared" si="24"/>
        <v>0</v>
      </c>
      <c r="AU65" s="368">
        <f t="shared" si="42"/>
        <v>0</v>
      </c>
      <c r="AV65" s="368">
        <f t="shared" si="42"/>
        <v>0</v>
      </c>
      <c r="AW65" s="368">
        <f t="shared" si="25"/>
        <v>0</v>
      </c>
      <c r="AX65" s="368">
        <f t="shared" si="5"/>
        <v>0</v>
      </c>
      <c r="AY65" s="368">
        <f t="shared" si="6"/>
        <v>0</v>
      </c>
      <c r="AZ65" s="368">
        <f t="shared" si="42"/>
        <v>0</v>
      </c>
      <c r="BA65" s="368">
        <f t="shared" si="39"/>
        <v>0</v>
      </c>
      <c r="BB65" s="368">
        <f t="shared" si="8"/>
        <v>0</v>
      </c>
      <c r="BC65" s="368">
        <f t="shared" si="9"/>
        <v>0</v>
      </c>
      <c r="BD65" s="368">
        <f t="shared" si="10"/>
        <v>0</v>
      </c>
      <c r="BE65" s="368">
        <f t="shared" si="35"/>
        <v>0</v>
      </c>
      <c r="BF65" s="368">
        <f t="shared" si="53"/>
        <v>0</v>
      </c>
      <c r="BG65" s="368">
        <f t="shared" si="53"/>
        <v>0</v>
      </c>
      <c r="BH65" s="368">
        <f t="shared" si="53"/>
        <v>0</v>
      </c>
      <c r="BI65" s="368">
        <f t="shared" si="53"/>
        <v>0</v>
      </c>
      <c r="BJ65" s="368">
        <f t="shared" si="53"/>
        <v>0</v>
      </c>
    </row>
    <row r="66" spans="1:62" ht="40.4" customHeight="1" x14ac:dyDescent="0.35">
      <c r="A66" s="135" t="e">
        <f t="shared" si="38"/>
        <v>#REF!</v>
      </c>
      <c r="B66" s="26"/>
      <c r="C66" s="621" t="e">
        <f>'3.1 Sign Off'!C85</f>
        <v>#REF!</v>
      </c>
      <c r="D66" s="622" t="e">
        <f>'3.1 Sign Off'!D85</f>
        <v>#REF!</v>
      </c>
      <c r="E66" s="622" t="e">
        <f>'3.1 Sign Off'!E85</f>
        <v>#REF!</v>
      </c>
      <c r="F66" s="623" t="e">
        <f>'3.1 Sign Off'!F85</f>
        <v>#REF!</v>
      </c>
      <c r="G66" s="624"/>
      <c r="H66" s="625" t="e">
        <f>'3.1 Sign Off'!H85</f>
        <v>#REF!</v>
      </c>
      <c r="I66" s="625" t="e">
        <f>'3.1 Sign Off'!I85</f>
        <v>#REF!</v>
      </c>
      <c r="J66" s="624"/>
      <c r="K66" s="621" t="e">
        <f>'3.1 Sign Off'!K85</f>
        <v>#REF!</v>
      </c>
      <c r="L66" s="626"/>
      <c r="M66" s="621" t="e">
        <f>'3.1 Sign Off'!M85</f>
        <v>#REF!</v>
      </c>
      <c r="N66" s="628"/>
      <c r="O66" s="628"/>
      <c r="P66" s="628"/>
      <c r="Q66" s="628"/>
      <c r="R66" s="418"/>
      <c r="S66" s="525"/>
      <c r="T66" s="26"/>
      <c r="U66" s="76"/>
      <c r="V66" s="630" t="e">
        <f t="shared" si="44"/>
        <v>#REF!</v>
      </c>
      <c r="W66" s="630" t="e">
        <f t="shared" si="45"/>
        <v>#REF!</v>
      </c>
      <c r="X66" s="630" t="e">
        <f t="shared" si="46"/>
        <v>#REF!</v>
      </c>
      <c r="Y66" s="630" t="e">
        <f t="shared" si="47"/>
        <v>#REF!</v>
      </c>
      <c r="Z66" s="630" t="e">
        <f t="shared" si="48"/>
        <v>#REF!</v>
      </c>
      <c r="AA66" s="630" t="e">
        <f t="shared" si="49"/>
        <v>#REF!</v>
      </c>
      <c r="AB66" s="630" t="e">
        <f t="shared" si="50"/>
        <v>#REF!</v>
      </c>
      <c r="AC66" s="630" t="e">
        <f t="shared" si="51"/>
        <v>#REF!</v>
      </c>
      <c r="AE66" s="368">
        <f t="shared" si="52"/>
        <v>0</v>
      </c>
      <c r="AF66" s="368">
        <f t="shared" si="52"/>
        <v>0</v>
      </c>
      <c r="AG66" s="368">
        <f t="shared" si="52"/>
        <v>0</v>
      </c>
      <c r="AH66" s="368">
        <f t="shared" si="52"/>
        <v>0</v>
      </c>
      <c r="AI66" s="368">
        <f t="shared" si="52"/>
        <v>0</v>
      </c>
      <c r="AJ66" s="368">
        <f t="shared" si="41"/>
        <v>0</v>
      </c>
      <c r="AK66" s="368">
        <f t="shared" si="41"/>
        <v>0</v>
      </c>
      <c r="AL66" s="368">
        <f t="shared" si="41"/>
        <v>0</v>
      </c>
      <c r="AM66" s="368">
        <f t="shared" si="41"/>
        <v>0</v>
      </c>
      <c r="AN66" s="368">
        <f t="shared" si="41"/>
        <v>0</v>
      </c>
      <c r="AO66" s="368">
        <f t="shared" si="19"/>
        <v>0</v>
      </c>
      <c r="AP66" s="368">
        <f t="shared" si="42"/>
        <v>0</v>
      </c>
      <c r="AQ66" s="368">
        <f t="shared" si="42"/>
        <v>0</v>
      </c>
      <c r="AR66" s="368">
        <f t="shared" si="22"/>
        <v>0</v>
      </c>
      <c r="AS66" s="368">
        <f t="shared" si="23"/>
        <v>0</v>
      </c>
      <c r="AT66" s="368">
        <f t="shared" si="24"/>
        <v>0</v>
      </c>
      <c r="AU66" s="368">
        <f t="shared" si="42"/>
        <v>0</v>
      </c>
      <c r="AV66" s="368">
        <f t="shared" si="42"/>
        <v>0</v>
      </c>
      <c r="AW66" s="368">
        <f t="shared" si="25"/>
        <v>0</v>
      </c>
      <c r="AX66" s="368">
        <f t="shared" si="5"/>
        <v>0</v>
      </c>
      <c r="AY66" s="368">
        <f t="shared" si="6"/>
        <v>0</v>
      </c>
      <c r="AZ66" s="368">
        <f t="shared" si="42"/>
        <v>0</v>
      </c>
      <c r="BA66" s="368">
        <f t="shared" si="39"/>
        <v>0</v>
      </c>
      <c r="BB66" s="368">
        <f t="shared" si="8"/>
        <v>0</v>
      </c>
      <c r="BC66" s="368">
        <f t="shared" si="9"/>
        <v>0</v>
      </c>
      <c r="BD66" s="368">
        <f t="shared" si="10"/>
        <v>0</v>
      </c>
      <c r="BE66" s="368">
        <f t="shared" si="35"/>
        <v>0</v>
      </c>
      <c r="BF66" s="368">
        <f t="shared" si="53"/>
        <v>0</v>
      </c>
      <c r="BG66" s="368">
        <f t="shared" si="53"/>
        <v>0</v>
      </c>
      <c r="BH66" s="368">
        <f t="shared" si="53"/>
        <v>0</v>
      </c>
      <c r="BI66" s="368">
        <f t="shared" si="53"/>
        <v>0</v>
      </c>
      <c r="BJ66" s="368">
        <f t="shared" si="53"/>
        <v>0</v>
      </c>
    </row>
    <row r="67" spans="1:62" ht="40.4" customHeight="1" x14ac:dyDescent="0.35">
      <c r="A67" s="135" t="e">
        <f t="shared" si="38"/>
        <v>#REF!</v>
      </c>
      <c r="B67" s="26"/>
      <c r="C67" s="621" t="e">
        <f>'3.1 Sign Off'!C86</f>
        <v>#REF!</v>
      </c>
      <c r="D67" s="622" t="e">
        <f>'3.1 Sign Off'!D86</f>
        <v>#REF!</v>
      </c>
      <c r="E67" s="622" t="e">
        <f>'3.1 Sign Off'!E86</f>
        <v>#REF!</v>
      </c>
      <c r="F67" s="623" t="e">
        <f>'3.1 Sign Off'!F86</f>
        <v>#REF!</v>
      </c>
      <c r="G67" s="624"/>
      <c r="H67" s="625" t="e">
        <f>'3.1 Sign Off'!H86</f>
        <v>#REF!</v>
      </c>
      <c r="I67" s="625" t="e">
        <f>'3.1 Sign Off'!I86</f>
        <v>#REF!</v>
      </c>
      <c r="J67" s="624"/>
      <c r="K67" s="621" t="e">
        <f>'3.1 Sign Off'!K86</f>
        <v>#REF!</v>
      </c>
      <c r="L67" s="626"/>
      <c r="M67" s="621" t="e">
        <f>'3.1 Sign Off'!M86</f>
        <v>#REF!</v>
      </c>
      <c r="N67" s="628"/>
      <c r="O67" s="628"/>
      <c r="P67" s="628"/>
      <c r="Q67" s="628"/>
      <c r="R67" s="418"/>
      <c r="S67" s="525"/>
      <c r="T67" s="26"/>
      <c r="U67" s="76"/>
      <c r="V67" s="630" t="e">
        <f t="shared" si="44"/>
        <v>#REF!</v>
      </c>
      <c r="W67" s="630" t="e">
        <f t="shared" si="45"/>
        <v>#REF!</v>
      </c>
      <c r="X67" s="630" t="e">
        <f t="shared" si="46"/>
        <v>#REF!</v>
      </c>
      <c r="Y67" s="630" t="e">
        <f t="shared" si="47"/>
        <v>#REF!</v>
      </c>
      <c r="Z67" s="630" t="e">
        <f t="shared" si="48"/>
        <v>#REF!</v>
      </c>
      <c r="AA67" s="630" t="e">
        <f t="shared" si="49"/>
        <v>#REF!</v>
      </c>
      <c r="AB67" s="630" t="e">
        <f t="shared" si="50"/>
        <v>#REF!</v>
      </c>
      <c r="AC67" s="630" t="e">
        <f t="shared" si="51"/>
        <v>#REF!</v>
      </c>
      <c r="AE67" s="368">
        <f t="shared" si="52"/>
        <v>0</v>
      </c>
      <c r="AF67" s="368">
        <f t="shared" si="52"/>
        <v>0</v>
      </c>
      <c r="AG67" s="368">
        <f t="shared" si="52"/>
        <v>0</v>
      </c>
      <c r="AH67" s="368">
        <f t="shared" si="52"/>
        <v>0</v>
      </c>
      <c r="AI67" s="368">
        <f t="shared" si="52"/>
        <v>0</v>
      </c>
      <c r="AJ67" s="368">
        <f t="shared" si="41"/>
        <v>0</v>
      </c>
      <c r="AK67" s="368">
        <f t="shared" si="41"/>
        <v>0</v>
      </c>
      <c r="AL67" s="368">
        <f t="shared" si="41"/>
        <v>0</v>
      </c>
      <c r="AM67" s="368">
        <f t="shared" si="41"/>
        <v>0</v>
      </c>
      <c r="AN67" s="368">
        <f t="shared" si="41"/>
        <v>0</v>
      </c>
      <c r="AO67" s="368">
        <f t="shared" si="19"/>
        <v>0</v>
      </c>
      <c r="AP67" s="368">
        <f t="shared" si="42"/>
        <v>0</v>
      </c>
      <c r="AQ67" s="368">
        <f t="shared" si="42"/>
        <v>0</v>
      </c>
      <c r="AR67" s="368">
        <f t="shared" si="22"/>
        <v>0</v>
      </c>
      <c r="AS67" s="368">
        <f t="shared" si="23"/>
        <v>0</v>
      </c>
      <c r="AT67" s="368">
        <f t="shared" si="24"/>
        <v>0</v>
      </c>
      <c r="AU67" s="368">
        <f t="shared" si="42"/>
        <v>0</v>
      </c>
      <c r="AV67" s="368">
        <f t="shared" si="42"/>
        <v>0</v>
      </c>
      <c r="AW67" s="368">
        <f t="shared" si="25"/>
        <v>0</v>
      </c>
      <c r="AX67" s="368">
        <f t="shared" si="5"/>
        <v>0</v>
      </c>
      <c r="AY67" s="368">
        <f t="shared" si="6"/>
        <v>0</v>
      </c>
      <c r="AZ67" s="368">
        <f t="shared" si="42"/>
        <v>0</v>
      </c>
      <c r="BA67" s="368">
        <f t="shared" si="39"/>
        <v>0</v>
      </c>
      <c r="BB67" s="368">
        <f t="shared" si="8"/>
        <v>0</v>
      </c>
      <c r="BC67" s="368">
        <f t="shared" si="9"/>
        <v>0</v>
      </c>
      <c r="BD67" s="368">
        <f t="shared" si="10"/>
        <v>0</v>
      </c>
      <c r="BE67" s="368">
        <f t="shared" si="35"/>
        <v>0</v>
      </c>
      <c r="BF67" s="368">
        <f t="shared" si="53"/>
        <v>0</v>
      </c>
      <c r="BG67" s="368">
        <f t="shared" si="53"/>
        <v>0</v>
      </c>
      <c r="BH67" s="368">
        <f t="shared" si="53"/>
        <v>0</v>
      </c>
      <c r="BI67" s="368">
        <f t="shared" si="53"/>
        <v>0</v>
      </c>
      <c r="BJ67" s="368">
        <f t="shared" si="53"/>
        <v>0</v>
      </c>
    </row>
    <row r="68" spans="1:62" ht="40.4" customHeight="1" x14ac:dyDescent="0.35">
      <c r="A68" s="135" t="e">
        <f t="shared" si="38"/>
        <v>#REF!</v>
      </c>
      <c r="B68" s="26"/>
      <c r="C68" s="621" t="e">
        <f>'3.1 Sign Off'!C87</f>
        <v>#REF!</v>
      </c>
      <c r="D68" s="622" t="e">
        <f>'3.1 Sign Off'!D87</f>
        <v>#REF!</v>
      </c>
      <c r="E68" s="622" t="e">
        <f>'3.1 Sign Off'!E87</f>
        <v>#REF!</v>
      </c>
      <c r="F68" s="623" t="e">
        <f>'3.1 Sign Off'!F87</f>
        <v>#REF!</v>
      </c>
      <c r="G68" s="624"/>
      <c r="H68" s="625" t="e">
        <f>'3.1 Sign Off'!H87</f>
        <v>#REF!</v>
      </c>
      <c r="I68" s="625" t="e">
        <f>'3.1 Sign Off'!I87</f>
        <v>#REF!</v>
      </c>
      <c r="J68" s="624"/>
      <c r="K68" s="621" t="e">
        <f>'3.1 Sign Off'!K87</f>
        <v>#REF!</v>
      </c>
      <c r="L68" s="626"/>
      <c r="M68" s="621" t="e">
        <f>'3.1 Sign Off'!M87</f>
        <v>#REF!</v>
      </c>
      <c r="N68" s="628"/>
      <c r="O68" s="628"/>
      <c r="P68" s="628"/>
      <c r="Q68" s="628"/>
      <c r="R68" s="418"/>
      <c r="S68" s="525"/>
      <c r="T68" s="26"/>
      <c r="U68" s="76"/>
      <c r="V68" s="630" t="e">
        <f t="shared" si="44"/>
        <v>#REF!</v>
      </c>
      <c r="W68" s="630" t="e">
        <f t="shared" si="45"/>
        <v>#REF!</v>
      </c>
      <c r="X68" s="630" t="e">
        <f t="shared" si="46"/>
        <v>#REF!</v>
      </c>
      <c r="Y68" s="630" t="e">
        <f t="shared" si="47"/>
        <v>#REF!</v>
      </c>
      <c r="Z68" s="630" t="e">
        <f t="shared" si="48"/>
        <v>#REF!</v>
      </c>
      <c r="AA68" s="630" t="e">
        <f t="shared" si="49"/>
        <v>#REF!</v>
      </c>
      <c r="AB68" s="630" t="e">
        <f t="shared" si="50"/>
        <v>#REF!</v>
      </c>
      <c r="AC68" s="630" t="e">
        <f t="shared" si="51"/>
        <v>#REF!</v>
      </c>
      <c r="AE68" s="368">
        <f t="shared" si="52"/>
        <v>0</v>
      </c>
      <c r="AF68" s="368">
        <f t="shared" si="52"/>
        <v>0</v>
      </c>
      <c r="AG68" s="368">
        <f t="shared" si="52"/>
        <v>0</v>
      </c>
      <c r="AH68" s="368">
        <f t="shared" si="52"/>
        <v>0</v>
      </c>
      <c r="AI68" s="368">
        <f t="shared" si="52"/>
        <v>0</v>
      </c>
      <c r="AJ68" s="368">
        <f t="shared" si="41"/>
        <v>0</v>
      </c>
      <c r="AK68" s="368">
        <f t="shared" si="41"/>
        <v>0</v>
      </c>
      <c r="AL68" s="368">
        <f t="shared" si="41"/>
        <v>0</v>
      </c>
      <c r="AM68" s="368">
        <f t="shared" si="41"/>
        <v>0</v>
      </c>
      <c r="AN68" s="368">
        <f t="shared" si="41"/>
        <v>0</v>
      </c>
      <c r="AO68" s="368">
        <f t="shared" si="19"/>
        <v>0</v>
      </c>
      <c r="AP68" s="368">
        <f t="shared" si="42"/>
        <v>0</v>
      </c>
      <c r="AQ68" s="368">
        <f t="shared" si="42"/>
        <v>0</v>
      </c>
      <c r="AR68" s="368">
        <f t="shared" si="22"/>
        <v>0</v>
      </c>
      <c r="AS68" s="368">
        <f t="shared" si="23"/>
        <v>0</v>
      </c>
      <c r="AT68" s="368">
        <f t="shared" si="24"/>
        <v>0</v>
      </c>
      <c r="AU68" s="368">
        <f t="shared" si="42"/>
        <v>0</v>
      </c>
      <c r="AV68" s="368">
        <f t="shared" si="42"/>
        <v>0</v>
      </c>
      <c r="AW68" s="368">
        <f t="shared" si="25"/>
        <v>0</v>
      </c>
      <c r="AX68" s="368">
        <f t="shared" si="5"/>
        <v>0</v>
      </c>
      <c r="AY68" s="368">
        <f t="shared" si="6"/>
        <v>0</v>
      </c>
      <c r="AZ68" s="368">
        <f t="shared" si="42"/>
        <v>0</v>
      </c>
      <c r="BA68" s="368">
        <f t="shared" si="39"/>
        <v>0</v>
      </c>
      <c r="BB68" s="368">
        <f t="shared" si="8"/>
        <v>0</v>
      </c>
      <c r="BC68" s="368">
        <f t="shared" si="9"/>
        <v>0</v>
      </c>
      <c r="BD68" s="368">
        <f t="shared" si="10"/>
        <v>0</v>
      </c>
      <c r="BE68" s="368">
        <f t="shared" si="35"/>
        <v>0</v>
      </c>
      <c r="BF68" s="368">
        <f t="shared" si="53"/>
        <v>0</v>
      </c>
      <c r="BG68" s="368">
        <f t="shared" si="53"/>
        <v>0</v>
      </c>
      <c r="BH68" s="368">
        <f t="shared" si="53"/>
        <v>0</v>
      </c>
      <c r="BI68" s="368">
        <f t="shared" si="53"/>
        <v>0</v>
      </c>
      <c r="BJ68" s="368">
        <f t="shared" si="53"/>
        <v>0</v>
      </c>
    </row>
    <row r="69" spans="1:62" ht="40.4" customHeight="1" x14ac:dyDescent="0.35">
      <c r="A69" s="135" t="e">
        <f t="shared" si="38"/>
        <v>#REF!</v>
      </c>
      <c r="B69" s="26"/>
      <c r="C69" s="621" t="e">
        <f>'3.1 Sign Off'!C88</f>
        <v>#REF!</v>
      </c>
      <c r="D69" s="622" t="e">
        <f>'3.1 Sign Off'!D88</f>
        <v>#REF!</v>
      </c>
      <c r="E69" s="622" t="e">
        <f>'3.1 Sign Off'!E88</f>
        <v>#REF!</v>
      </c>
      <c r="F69" s="623" t="e">
        <f>'3.1 Sign Off'!F88</f>
        <v>#REF!</v>
      </c>
      <c r="G69" s="624"/>
      <c r="H69" s="625" t="e">
        <f>'3.1 Sign Off'!H88</f>
        <v>#REF!</v>
      </c>
      <c r="I69" s="625" t="e">
        <f>'3.1 Sign Off'!I88</f>
        <v>#REF!</v>
      </c>
      <c r="J69" s="624"/>
      <c r="K69" s="621" t="e">
        <f>'3.1 Sign Off'!K88</f>
        <v>#REF!</v>
      </c>
      <c r="L69" s="626"/>
      <c r="M69" s="621" t="e">
        <f>'3.1 Sign Off'!M88</f>
        <v>#REF!</v>
      </c>
      <c r="N69" s="628"/>
      <c r="O69" s="628"/>
      <c r="P69" s="628"/>
      <c r="Q69" s="628"/>
      <c r="R69" s="418"/>
      <c r="S69" s="525"/>
      <c r="T69" s="26"/>
      <c r="U69" s="76"/>
      <c r="V69" s="630" t="e">
        <f t="shared" si="44"/>
        <v>#REF!</v>
      </c>
      <c r="W69" s="630" t="e">
        <f t="shared" si="45"/>
        <v>#REF!</v>
      </c>
      <c r="X69" s="630" t="e">
        <f t="shared" si="46"/>
        <v>#REF!</v>
      </c>
      <c r="Y69" s="630" t="e">
        <f t="shared" si="47"/>
        <v>#REF!</v>
      </c>
      <c r="Z69" s="630" t="e">
        <f t="shared" si="48"/>
        <v>#REF!</v>
      </c>
      <c r="AA69" s="630" t="e">
        <f t="shared" si="49"/>
        <v>#REF!</v>
      </c>
      <c r="AB69" s="630" t="e">
        <f t="shared" si="50"/>
        <v>#REF!</v>
      </c>
      <c r="AC69" s="630" t="e">
        <f t="shared" si="51"/>
        <v>#REF!</v>
      </c>
      <c r="AE69" s="368">
        <f t="shared" si="52"/>
        <v>0</v>
      </c>
      <c r="AF69" s="368">
        <f t="shared" si="52"/>
        <v>0</v>
      </c>
      <c r="AG69" s="368">
        <f t="shared" si="52"/>
        <v>0</v>
      </c>
      <c r="AH69" s="368">
        <f t="shared" si="52"/>
        <v>0</v>
      </c>
      <c r="AI69" s="368">
        <f t="shared" si="52"/>
        <v>0</v>
      </c>
      <c r="AJ69" s="368">
        <f t="shared" si="41"/>
        <v>0</v>
      </c>
      <c r="AK69" s="368">
        <f t="shared" si="41"/>
        <v>0</v>
      </c>
      <c r="AL69" s="368">
        <f t="shared" si="41"/>
        <v>0</v>
      </c>
      <c r="AM69" s="368">
        <f t="shared" si="41"/>
        <v>0</v>
      </c>
      <c r="AN69" s="368">
        <f t="shared" si="41"/>
        <v>0</v>
      </c>
      <c r="AO69" s="368">
        <f t="shared" si="19"/>
        <v>0</v>
      </c>
      <c r="AP69" s="368">
        <f t="shared" si="42"/>
        <v>0</v>
      </c>
      <c r="AQ69" s="368">
        <f t="shared" si="42"/>
        <v>0</v>
      </c>
      <c r="AR69" s="368">
        <f t="shared" si="22"/>
        <v>0</v>
      </c>
      <c r="AS69" s="368">
        <f t="shared" si="23"/>
        <v>0</v>
      </c>
      <c r="AT69" s="368">
        <f t="shared" si="24"/>
        <v>0</v>
      </c>
      <c r="AU69" s="368">
        <f t="shared" si="42"/>
        <v>0</v>
      </c>
      <c r="AV69" s="368">
        <f t="shared" si="42"/>
        <v>0</v>
      </c>
      <c r="AW69" s="368">
        <f t="shared" si="25"/>
        <v>0</v>
      </c>
      <c r="AX69" s="368">
        <f t="shared" si="5"/>
        <v>0</v>
      </c>
      <c r="AY69" s="368">
        <f t="shared" si="6"/>
        <v>0</v>
      </c>
      <c r="AZ69" s="368">
        <f t="shared" si="42"/>
        <v>0</v>
      </c>
      <c r="BA69" s="368">
        <f t="shared" si="39"/>
        <v>0</v>
      </c>
      <c r="BB69" s="368">
        <f t="shared" si="8"/>
        <v>0</v>
      </c>
      <c r="BC69" s="368">
        <f t="shared" si="9"/>
        <v>0</v>
      </c>
      <c r="BD69" s="368">
        <f t="shared" si="10"/>
        <v>0</v>
      </c>
      <c r="BE69" s="368">
        <f t="shared" si="35"/>
        <v>0</v>
      </c>
      <c r="BF69" s="368">
        <f t="shared" si="53"/>
        <v>0</v>
      </c>
      <c r="BG69" s="368">
        <f t="shared" si="53"/>
        <v>0</v>
      </c>
      <c r="BH69" s="368">
        <f t="shared" si="53"/>
        <v>0</v>
      </c>
      <c r="BI69" s="368">
        <f t="shared" si="53"/>
        <v>0</v>
      </c>
      <c r="BJ69" s="368">
        <f t="shared" si="53"/>
        <v>0</v>
      </c>
    </row>
    <row r="70" spans="1:62" ht="40.4" customHeight="1" x14ac:dyDescent="0.35">
      <c r="A70" s="135" t="e">
        <f t="shared" si="38"/>
        <v>#REF!</v>
      </c>
      <c r="B70" s="26"/>
      <c r="C70" s="621" t="e">
        <f>'3.1 Sign Off'!C89</f>
        <v>#REF!</v>
      </c>
      <c r="D70" s="622" t="e">
        <f>'3.1 Sign Off'!D89</f>
        <v>#REF!</v>
      </c>
      <c r="E70" s="622" t="e">
        <f>'3.1 Sign Off'!E89</f>
        <v>#REF!</v>
      </c>
      <c r="F70" s="623" t="e">
        <f>'3.1 Sign Off'!F89</f>
        <v>#REF!</v>
      </c>
      <c r="G70" s="624"/>
      <c r="H70" s="625" t="e">
        <f>'3.1 Sign Off'!H89</f>
        <v>#REF!</v>
      </c>
      <c r="I70" s="625" t="e">
        <f>'3.1 Sign Off'!I89</f>
        <v>#REF!</v>
      </c>
      <c r="J70" s="624"/>
      <c r="K70" s="621" t="e">
        <f>'3.1 Sign Off'!K89</f>
        <v>#REF!</v>
      </c>
      <c r="L70" s="626"/>
      <c r="M70" s="621" t="e">
        <f>'3.1 Sign Off'!M89</f>
        <v>#REF!</v>
      </c>
      <c r="N70" s="628"/>
      <c r="O70" s="628"/>
      <c r="P70" s="628"/>
      <c r="Q70" s="628"/>
      <c r="R70" s="418"/>
      <c r="S70" s="525"/>
      <c r="T70" s="26"/>
      <c r="U70" s="76"/>
      <c r="V70" s="630" t="e">
        <f t="shared" si="44"/>
        <v>#REF!</v>
      </c>
      <c r="W70" s="630" t="e">
        <f t="shared" si="45"/>
        <v>#REF!</v>
      </c>
      <c r="X70" s="630" t="e">
        <f t="shared" si="46"/>
        <v>#REF!</v>
      </c>
      <c r="Y70" s="630" t="e">
        <f t="shared" si="47"/>
        <v>#REF!</v>
      </c>
      <c r="Z70" s="630" t="e">
        <f t="shared" si="48"/>
        <v>#REF!</v>
      </c>
      <c r="AA70" s="630" t="e">
        <f t="shared" si="49"/>
        <v>#REF!</v>
      </c>
      <c r="AB70" s="630" t="e">
        <f t="shared" si="50"/>
        <v>#REF!</v>
      </c>
      <c r="AC70" s="630" t="e">
        <f t="shared" si="51"/>
        <v>#REF!</v>
      </c>
      <c r="AE70" s="368">
        <f t="shared" si="52"/>
        <v>0</v>
      </c>
      <c r="AF70" s="368">
        <f t="shared" si="52"/>
        <v>0</v>
      </c>
      <c r="AG70" s="368">
        <f t="shared" si="52"/>
        <v>0</v>
      </c>
      <c r="AH70" s="368">
        <f t="shared" si="52"/>
        <v>0</v>
      </c>
      <c r="AI70" s="368">
        <f t="shared" si="52"/>
        <v>0</v>
      </c>
      <c r="AJ70" s="368">
        <f t="shared" si="41"/>
        <v>0</v>
      </c>
      <c r="AK70" s="368">
        <f t="shared" si="41"/>
        <v>0</v>
      </c>
      <c r="AL70" s="368">
        <f t="shared" si="41"/>
        <v>0</v>
      </c>
      <c r="AM70" s="368">
        <f t="shared" si="41"/>
        <v>0</v>
      </c>
      <c r="AN70" s="368">
        <f t="shared" si="41"/>
        <v>0</v>
      </c>
      <c r="AO70" s="368">
        <f t="shared" si="19"/>
        <v>0</v>
      </c>
      <c r="AP70" s="368">
        <f t="shared" si="42"/>
        <v>0</v>
      </c>
      <c r="AQ70" s="368">
        <f t="shared" si="42"/>
        <v>0</v>
      </c>
      <c r="AR70" s="368">
        <f t="shared" si="22"/>
        <v>0</v>
      </c>
      <c r="AS70" s="368">
        <f t="shared" si="23"/>
        <v>0</v>
      </c>
      <c r="AT70" s="368">
        <f t="shared" si="24"/>
        <v>0</v>
      </c>
      <c r="AU70" s="368">
        <f t="shared" si="42"/>
        <v>0</v>
      </c>
      <c r="AV70" s="368">
        <f t="shared" si="42"/>
        <v>0</v>
      </c>
      <c r="AW70" s="368">
        <f t="shared" si="25"/>
        <v>0</v>
      </c>
      <c r="AX70" s="368">
        <f t="shared" si="5"/>
        <v>0</v>
      </c>
      <c r="AY70" s="368">
        <f t="shared" si="6"/>
        <v>0</v>
      </c>
      <c r="AZ70" s="368">
        <f t="shared" si="42"/>
        <v>0</v>
      </c>
      <c r="BA70" s="368">
        <f t="shared" si="39"/>
        <v>0</v>
      </c>
      <c r="BB70" s="368">
        <f t="shared" si="8"/>
        <v>0</v>
      </c>
      <c r="BC70" s="368">
        <f t="shared" si="9"/>
        <v>0</v>
      </c>
      <c r="BD70" s="368">
        <f t="shared" si="10"/>
        <v>0</v>
      </c>
      <c r="BE70" s="368">
        <f t="shared" si="35"/>
        <v>0</v>
      </c>
      <c r="BF70" s="368">
        <f t="shared" si="53"/>
        <v>0</v>
      </c>
      <c r="BG70" s="368">
        <f t="shared" si="53"/>
        <v>0</v>
      </c>
      <c r="BH70" s="368">
        <f t="shared" si="53"/>
        <v>0</v>
      </c>
      <c r="BI70" s="368">
        <f t="shared" si="53"/>
        <v>0</v>
      </c>
      <c r="BJ70" s="368">
        <f t="shared" si="53"/>
        <v>0</v>
      </c>
    </row>
    <row r="71" spans="1:62" ht="40.4" customHeight="1" x14ac:dyDescent="0.35">
      <c r="A71" s="135" t="e">
        <f t="shared" si="38"/>
        <v>#REF!</v>
      </c>
      <c r="B71" s="26"/>
      <c r="C71" s="621" t="e">
        <f>'3.1 Sign Off'!C90</f>
        <v>#REF!</v>
      </c>
      <c r="D71" s="622" t="e">
        <f>'3.1 Sign Off'!D90</f>
        <v>#REF!</v>
      </c>
      <c r="E71" s="622" t="e">
        <f>'3.1 Sign Off'!E90</f>
        <v>#REF!</v>
      </c>
      <c r="F71" s="623" t="e">
        <f>'3.1 Sign Off'!F90</f>
        <v>#REF!</v>
      </c>
      <c r="G71" s="624"/>
      <c r="H71" s="625" t="e">
        <f>'3.1 Sign Off'!H90</f>
        <v>#REF!</v>
      </c>
      <c r="I71" s="625" t="e">
        <f>'3.1 Sign Off'!I90</f>
        <v>#REF!</v>
      </c>
      <c r="J71" s="624"/>
      <c r="K71" s="621" t="e">
        <f>'3.1 Sign Off'!K90</f>
        <v>#REF!</v>
      </c>
      <c r="L71" s="626"/>
      <c r="M71" s="621" t="e">
        <f>'3.1 Sign Off'!M90</f>
        <v>#REF!</v>
      </c>
      <c r="N71" s="628"/>
      <c r="O71" s="628"/>
      <c r="P71" s="628"/>
      <c r="Q71" s="628"/>
      <c r="R71" s="418"/>
      <c r="S71" s="525"/>
      <c r="T71" s="26"/>
      <c r="U71" s="76"/>
      <c r="V71" s="630" t="e">
        <f t="shared" si="44"/>
        <v>#REF!</v>
      </c>
      <c r="W71" s="630" t="e">
        <f t="shared" si="45"/>
        <v>#REF!</v>
      </c>
      <c r="X71" s="630" t="e">
        <f t="shared" si="46"/>
        <v>#REF!</v>
      </c>
      <c r="Y71" s="630" t="e">
        <f t="shared" si="47"/>
        <v>#REF!</v>
      </c>
      <c r="Z71" s="630" t="e">
        <f t="shared" si="48"/>
        <v>#REF!</v>
      </c>
      <c r="AA71" s="630" t="e">
        <f t="shared" si="49"/>
        <v>#REF!</v>
      </c>
      <c r="AB71" s="630" t="e">
        <f t="shared" si="50"/>
        <v>#REF!</v>
      </c>
      <c r="AC71" s="630" t="e">
        <f t="shared" si="51"/>
        <v>#REF!</v>
      </c>
      <c r="AE71" s="368">
        <f t="shared" si="52"/>
        <v>0</v>
      </c>
      <c r="AF71" s="368">
        <f t="shared" si="52"/>
        <v>0</v>
      </c>
      <c r="AG71" s="368">
        <f t="shared" si="52"/>
        <v>0</v>
      </c>
      <c r="AH71" s="368">
        <f t="shared" si="52"/>
        <v>0</v>
      </c>
      <c r="AI71" s="368">
        <f t="shared" si="52"/>
        <v>0</v>
      </c>
      <c r="AJ71" s="368">
        <f t="shared" si="41"/>
        <v>0</v>
      </c>
      <c r="AK71" s="368">
        <f t="shared" si="41"/>
        <v>0</v>
      </c>
      <c r="AL71" s="368">
        <f t="shared" si="41"/>
        <v>0</v>
      </c>
      <c r="AM71" s="368">
        <f t="shared" si="41"/>
        <v>0</v>
      </c>
      <c r="AN71" s="368">
        <f t="shared" si="41"/>
        <v>0</v>
      </c>
      <c r="AO71" s="368">
        <f t="shared" si="19"/>
        <v>0</v>
      </c>
      <c r="AP71" s="368">
        <f t="shared" si="42"/>
        <v>0</v>
      </c>
      <c r="AQ71" s="368">
        <f t="shared" si="42"/>
        <v>0</v>
      </c>
      <c r="AR71" s="368">
        <f t="shared" si="22"/>
        <v>0</v>
      </c>
      <c r="AS71" s="368">
        <f t="shared" si="23"/>
        <v>0</v>
      </c>
      <c r="AT71" s="368">
        <f t="shared" si="24"/>
        <v>0</v>
      </c>
      <c r="AU71" s="368">
        <f t="shared" si="42"/>
        <v>0</v>
      </c>
      <c r="AV71" s="368">
        <f t="shared" si="42"/>
        <v>0</v>
      </c>
      <c r="AW71" s="368">
        <f t="shared" si="25"/>
        <v>0</v>
      </c>
      <c r="AX71" s="368">
        <f t="shared" si="5"/>
        <v>0</v>
      </c>
      <c r="AY71" s="368">
        <f t="shared" si="6"/>
        <v>0</v>
      </c>
      <c r="AZ71" s="368">
        <f t="shared" si="42"/>
        <v>0</v>
      </c>
      <c r="BA71" s="368">
        <f t="shared" si="39"/>
        <v>0</v>
      </c>
      <c r="BB71" s="368">
        <f t="shared" si="8"/>
        <v>0</v>
      </c>
      <c r="BC71" s="368">
        <f t="shared" si="9"/>
        <v>0</v>
      </c>
      <c r="BD71" s="368">
        <f t="shared" si="10"/>
        <v>0</v>
      </c>
      <c r="BE71" s="368">
        <f t="shared" si="35"/>
        <v>0</v>
      </c>
      <c r="BF71" s="368">
        <f t="shared" si="53"/>
        <v>0</v>
      </c>
      <c r="BG71" s="368">
        <f t="shared" si="53"/>
        <v>0</v>
      </c>
      <c r="BH71" s="368">
        <f t="shared" si="53"/>
        <v>0</v>
      </c>
      <c r="BI71" s="368">
        <f t="shared" si="53"/>
        <v>0</v>
      </c>
      <c r="BJ71" s="368">
        <f t="shared" si="53"/>
        <v>0</v>
      </c>
    </row>
    <row r="72" spans="1:62" ht="40.4" customHeight="1" x14ac:dyDescent="0.35">
      <c r="A72" s="135" t="e">
        <f t="shared" si="38"/>
        <v>#REF!</v>
      </c>
      <c r="B72" s="26"/>
      <c r="C72" s="621" t="e">
        <f>'3.1 Sign Off'!C91</f>
        <v>#REF!</v>
      </c>
      <c r="D72" s="622" t="e">
        <f>'3.1 Sign Off'!D91</f>
        <v>#REF!</v>
      </c>
      <c r="E72" s="622" t="e">
        <f>'3.1 Sign Off'!E91</f>
        <v>#REF!</v>
      </c>
      <c r="F72" s="623" t="e">
        <f>'3.1 Sign Off'!F91</f>
        <v>#REF!</v>
      </c>
      <c r="G72" s="624"/>
      <c r="H72" s="625" t="e">
        <f>'3.1 Sign Off'!H91</f>
        <v>#REF!</v>
      </c>
      <c r="I72" s="625" t="e">
        <f>'3.1 Sign Off'!I91</f>
        <v>#REF!</v>
      </c>
      <c r="J72" s="624"/>
      <c r="K72" s="621" t="e">
        <f>'3.1 Sign Off'!K91</f>
        <v>#REF!</v>
      </c>
      <c r="L72" s="626"/>
      <c r="M72" s="621" t="e">
        <f>'3.1 Sign Off'!M91</f>
        <v>#REF!</v>
      </c>
      <c r="N72" s="628"/>
      <c r="O72" s="628"/>
      <c r="P72" s="628"/>
      <c r="Q72" s="628"/>
      <c r="R72" s="418"/>
      <c r="S72" s="525"/>
      <c r="T72" s="26"/>
      <c r="U72" s="76"/>
      <c r="V72" s="630" t="e">
        <f t="shared" si="44"/>
        <v>#REF!</v>
      </c>
      <c r="W72" s="630" t="e">
        <f t="shared" si="45"/>
        <v>#REF!</v>
      </c>
      <c r="X72" s="630" t="e">
        <f t="shared" si="46"/>
        <v>#REF!</v>
      </c>
      <c r="Y72" s="630" t="e">
        <f t="shared" si="47"/>
        <v>#REF!</v>
      </c>
      <c r="Z72" s="630" t="e">
        <f t="shared" si="48"/>
        <v>#REF!</v>
      </c>
      <c r="AA72" s="630" t="e">
        <f t="shared" si="49"/>
        <v>#REF!</v>
      </c>
      <c r="AB72" s="630" t="e">
        <f t="shared" si="50"/>
        <v>#REF!</v>
      </c>
      <c r="AC72" s="630" t="e">
        <f t="shared" si="51"/>
        <v>#REF!</v>
      </c>
      <c r="AE72" s="368">
        <f t="shared" si="52"/>
        <v>0</v>
      </c>
      <c r="AF72" s="368">
        <f t="shared" si="52"/>
        <v>0</v>
      </c>
      <c r="AG72" s="368">
        <f t="shared" si="52"/>
        <v>0</v>
      </c>
      <c r="AH72" s="368">
        <f t="shared" si="52"/>
        <v>0</v>
      </c>
      <c r="AI72" s="368">
        <f t="shared" si="52"/>
        <v>0</v>
      </c>
      <c r="AJ72" s="368">
        <f t="shared" si="41"/>
        <v>0</v>
      </c>
      <c r="AK72" s="368">
        <f t="shared" si="41"/>
        <v>0</v>
      </c>
      <c r="AL72" s="368">
        <f t="shared" si="41"/>
        <v>0</v>
      </c>
      <c r="AM72" s="368">
        <f t="shared" si="41"/>
        <v>0</v>
      </c>
      <c r="AN72" s="368">
        <f t="shared" si="41"/>
        <v>0</v>
      </c>
      <c r="AO72" s="368">
        <f t="shared" si="19"/>
        <v>0</v>
      </c>
      <c r="AP72" s="368">
        <f t="shared" si="42"/>
        <v>0</v>
      </c>
      <c r="AQ72" s="368">
        <f t="shared" si="42"/>
        <v>0</v>
      </c>
      <c r="AR72" s="368">
        <f t="shared" si="22"/>
        <v>0</v>
      </c>
      <c r="AS72" s="368">
        <f t="shared" si="23"/>
        <v>0</v>
      </c>
      <c r="AT72" s="368">
        <f t="shared" si="24"/>
        <v>0</v>
      </c>
      <c r="AU72" s="368">
        <f t="shared" si="42"/>
        <v>0</v>
      </c>
      <c r="AV72" s="368">
        <f t="shared" si="42"/>
        <v>0</v>
      </c>
      <c r="AW72" s="368">
        <f t="shared" si="25"/>
        <v>0</v>
      </c>
      <c r="AX72" s="368">
        <f t="shared" si="5"/>
        <v>0</v>
      </c>
      <c r="AY72" s="368">
        <f t="shared" si="6"/>
        <v>0</v>
      </c>
      <c r="AZ72" s="368">
        <f t="shared" si="42"/>
        <v>0</v>
      </c>
      <c r="BA72" s="368">
        <f t="shared" si="39"/>
        <v>0</v>
      </c>
      <c r="BB72" s="368">
        <f t="shared" si="8"/>
        <v>0</v>
      </c>
      <c r="BC72" s="368">
        <f t="shared" si="9"/>
        <v>0</v>
      </c>
      <c r="BD72" s="368">
        <f t="shared" si="10"/>
        <v>0</v>
      </c>
      <c r="BE72" s="368">
        <f t="shared" si="35"/>
        <v>0</v>
      </c>
      <c r="BF72" s="368">
        <f t="shared" si="53"/>
        <v>0</v>
      </c>
      <c r="BG72" s="368">
        <f t="shared" si="53"/>
        <v>0</v>
      </c>
      <c r="BH72" s="368">
        <f t="shared" si="53"/>
        <v>0</v>
      </c>
      <c r="BI72" s="368">
        <f t="shared" si="53"/>
        <v>0</v>
      </c>
      <c r="BJ72" s="368">
        <f t="shared" si="53"/>
        <v>0</v>
      </c>
    </row>
    <row r="73" spans="1:62" ht="40.4" customHeight="1" x14ac:dyDescent="0.35">
      <c r="A73" s="135" t="e">
        <f t="shared" si="38"/>
        <v>#REF!</v>
      </c>
      <c r="B73" s="26"/>
      <c r="C73" s="621" t="e">
        <f>'3.1 Sign Off'!C92</f>
        <v>#REF!</v>
      </c>
      <c r="D73" s="622" t="e">
        <f>'3.1 Sign Off'!D92</f>
        <v>#REF!</v>
      </c>
      <c r="E73" s="622" t="e">
        <f>'3.1 Sign Off'!E92</f>
        <v>#REF!</v>
      </c>
      <c r="F73" s="623" t="e">
        <f>'3.1 Sign Off'!F92</f>
        <v>#REF!</v>
      </c>
      <c r="G73" s="624"/>
      <c r="H73" s="625" t="e">
        <f>'3.1 Sign Off'!H92</f>
        <v>#REF!</v>
      </c>
      <c r="I73" s="625" t="e">
        <f>'3.1 Sign Off'!I92</f>
        <v>#REF!</v>
      </c>
      <c r="J73" s="624"/>
      <c r="K73" s="621" t="e">
        <f>'3.1 Sign Off'!K92</f>
        <v>#REF!</v>
      </c>
      <c r="L73" s="626"/>
      <c r="M73" s="621" t="e">
        <f>'3.1 Sign Off'!M92</f>
        <v>#REF!</v>
      </c>
      <c r="N73" s="628"/>
      <c r="O73" s="628"/>
      <c r="P73" s="628"/>
      <c r="Q73" s="628"/>
      <c r="R73" s="418"/>
      <c r="S73" s="525"/>
      <c r="T73" s="26"/>
      <c r="U73" s="76"/>
      <c r="V73" s="630" t="e">
        <f t="shared" si="44"/>
        <v>#REF!</v>
      </c>
      <c r="W73" s="630" t="e">
        <f t="shared" si="45"/>
        <v>#REF!</v>
      </c>
      <c r="X73" s="630" t="e">
        <f t="shared" si="46"/>
        <v>#REF!</v>
      </c>
      <c r="Y73" s="630" t="e">
        <f t="shared" si="47"/>
        <v>#REF!</v>
      </c>
      <c r="Z73" s="630" t="e">
        <f t="shared" si="48"/>
        <v>#REF!</v>
      </c>
      <c r="AA73" s="630" t="e">
        <f t="shared" si="49"/>
        <v>#REF!</v>
      </c>
      <c r="AB73" s="630" t="e">
        <f t="shared" si="50"/>
        <v>#REF!</v>
      </c>
      <c r="AC73" s="630" t="e">
        <f t="shared" si="51"/>
        <v>#REF!</v>
      </c>
      <c r="AE73" s="368">
        <f t="shared" si="52"/>
        <v>0</v>
      </c>
      <c r="AF73" s="368">
        <f t="shared" si="52"/>
        <v>0</v>
      </c>
      <c r="AG73" s="368">
        <f t="shared" si="52"/>
        <v>0</v>
      </c>
      <c r="AH73" s="368">
        <f t="shared" si="52"/>
        <v>0</v>
      </c>
      <c r="AI73" s="368">
        <f t="shared" si="52"/>
        <v>0</v>
      </c>
      <c r="AJ73" s="368">
        <f t="shared" si="41"/>
        <v>0</v>
      </c>
      <c r="AK73" s="368">
        <f t="shared" si="41"/>
        <v>0</v>
      </c>
      <c r="AL73" s="368">
        <f t="shared" si="41"/>
        <v>0</v>
      </c>
      <c r="AM73" s="368">
        <f t="shared" si="41"/>
        <v>0</v>
      </c>
      <c r="AN73" s="368">
        <f t="shared" si="41"/>
        <v>0</v>
      </c>
      <c r="AO73" s="368">
        <f t="shared" si="19"/>
        <v>0</v>
      </c>
      <c r="AP73" s="368">
        <f t="shared" si="42"/>
        <v>0</v>
      </c>
      <c r="AQ73" s="368">
        <f t="shared" si="42"/>
        <v>0</v>
      </c>
      <c r="AR73" s="368">
        <f t="shared" si="22"/>
        <v>0</v>
      </c>
      <c r="AS73" s="368">
        <f t="shared" si="23"/>
        <v>0</v>
      </c>
      <c r="AT73" s="368">
        <f t="shared" si="24"/>
        <v>0</v>
      </c>
      <c r="AU73" s="368">
        <f t="shared" si="42"/>
        <v>0</v>
      </c>
      <c r="AV73" s="368">
        <f t="shared" si="42"/>
        <v>0</v>
      </c>
      <c r="AW73" s="368">
        <f t="shared" si="25"/>
        <v>0</v>
      </c>
      <c r="AX73" s="368">
        <f t="shared" si="5"/>
        <v>0</v>
      </c>
      <c r="AY73" s="368">
        <f t="shared" si="6"/>
        <v>0</v>
      </c>
      <c r="AZ73" s="368">
        <f t="shared" si="42"/>
        <v>0</v>
      </c>
      <c r="BA73" s="368">
        <f t="shared" si="39"/>
        <v>0</v>
      </c>
      <c r="BB73" s="368">
        <f t="shared" si="8"/>
        <v>0</v>
      </c>
      <c r="BC73" s="368">
        <f t="shared" si="9"/>
        <v>0</v>
      </c>
      <c r="BD73" s="368">
        <f t="shared" si="10"/>
        <v>0</v>
      </c>
      <c r="BE73" s="368">
        <f t="shared" si="35"/>
        <v>0</v>
      </c>
      <c r="BF73" s="368">
        <f t="shared" si="53"/>
        <v>0</v>
      </c>
      <c r="BG73" s="368">
        <f t="shared" si="53"/>
        <v>0</v>
      </c>
      <c r="BH73" s="368">
        <f t="shared" si="53"/>
        <v>0</v>
      </c>
      <c r="BI73" s="368">
        <f t="shared" si="53"/>
        <v>0</v>
      </c>
      <c r="BJ73" s="368">
        <f t="shared" si="53"/>
        <v>0</v>
      </c>
    </row>
    <row r="74" spans="1:62" ht="40.4" customHeight="1" x14ac:dyDescent="0.35">
      <c r="A74" s="135" t="e">
        <f t="shared" si="38"/>
        <v>#REF!</v>
      </c>
      <c r="B74" s="26"/>
      <c r="C74" s="621" t="e">
        <f>'3.1 Sign Off'!C93</f>
        <v>#REF!</v>
      </c>
      <c r="D74" s="622" t="e">
        <f>'3.1 Sign Off'!D93</f>
        <v>#REF!</v>
      </c>
      <c r="E74" s="622" t="e">
        <f>'3.1 Sign Off'!E93</f>
        <v>#REF!</v>
      </c>
      <c r="F74" s="623" t="e">
        <f>'3.1 Sign Off'!F93</f>
        <v>#REF!</v>
      </c>
      <c r="G74" s="624"/>
      <c r="H74" s="625" t="e">
        <f>'3.1 Sign Off'!H93</f>
        <v>#REF!</v>
      </c>
      <c r="I74" s="625" t="e">
        <f>'3.1 Sign Off'!I93</f>
        <v>#REF!</v>
      </c>
      <c r="J74" s="624"/>
      <c r="K74" s="621" t="e">
        <f>'3.1 Sign Off'!K93</f>
        <v>#REF!</v>
      </c>
      <c r="L74" s="626"/>
      <c r="M74" s="621" t="e">
        <f>'3.1 Sign Off'!M93</f>
        <v>#REF!</v>
      </c>
      <c r="N74" s="628"/>
      <c r="O74" s="628"/>
      <c r="P74" s="628"/>
      <c r="Q74" s="628"/>
      <c r="R74" s="418"/>
      <c r="S74" s="525"/>
      <c r="T74" s="26"/>
      <c r="U74" s="76"/>
      <c r="V74" s="630" t="e">
        <f t="shared" si="44"/>
        <v>#REF!</v>
      </c>
      <c r="W74" s="630" t="e">
        <f t="shared" si="45"/>
        <v>#REF!</v>
      </c>
      <c r="X74" s="630" t="e">
        <f t="shared" si="46"/>
        <v>#REF!</v>
      </c>
      <c r="Y74" s="630" t="e">
        <f t="shared" si="47"/>
        <v>#REF!</v>
      </c>
      <c r="Z74" s="630" t="e">
        <f t="shared" si="48"/>
        <v>#REF!</v>
      </c>
      <c r="AA74" s="630" t="e">
        <f t="shared" si="49"/>
        <v>#REF!</v>
      </c>
      <c r="AB74" s="630" t="e">
        <f t="shared" si="50"/>
        <v>#REF!</v>
      </c>
      <c r="AC74" s="630" t="e">
        <f t="shared" si="51"/>
        <v>#REF!</v>
      </c>
      <c r="AE74" s="368">
        <f t="shared" si="52"/>
        <v>0</v>
      </c>
      <c r="AF74" s="368">
        <f t="shared" si="52"/>
        <v>0</v>
      </c>
      <c r="AG74" s="368">
        <f t="shared" si="52"/>
        <v>0</v>
      </c>
      <c r="AH74" s="368">
        <f t="shared" si="52"/>
        <v>0</v>
      </c>
      <c r="AI74" s="368">
        <f t="shared" si="52"/>
        <v>0</v>
      </c>
      <c r="AJ74" s="368">
        <f t="shared" si="41"/>
        <v>0</v>
      </c>
      <c r="AK74" s="368">
        <f t="shared" si="41"/>
        <v>0</v>
      </c>
      <c r="AL74" s="368">
        <f t="shared" si="41"/>
        <v>0</v>
      </c>
      <c r="AM74" s="368">
        <f t="shared" si="41"/>
        <v>0</v>
      </c>
      <c r="AN74" s="368">
        <f t="shared" si="41"/>
        <v>0</v>
      </c>
      <c r="AO74" s="368">
        <f t="shared" si="19"/>
        <v>0</v>
      </c>
      <c r="AP74" s="368">
        <f t="shared" si="42"/>
        <v>0</v>
      </c>
      <c r="AQ74" s="368">
        <f t="shared" si="42"/>
        <v>0</v>
      </c>
      <c r="AR74" s="368">
        <f t="shared" si="22"/>
        <v>0</v>
      </c>
      <c r="AS74" s="368">
        <f t="shared" si="23"/>
        <v>0</v>
      </c>
      <c r="AT74" s="368">
        <f t="shared" si="24"/>
        <v>0</v>
      </c>
      <c r="AU74" s="368">
        <f t="shared" si="42"/>
        <v>0</v>
      </c>
      <c r="AV74" s="368">
        <f t="shared" si="42"/>
        <v>0</v>
      </c>
      <c r="AW74" s="368">
        <f t="shared" si="25"/>
        <v>0</v>
      </c>
      <c r="AX74" s="368">
        <f t="shared" si="5"/>
        <v>0</v>
      </c>
      <c r="AY74" s="368">
        <f t="shared" si="6"/>
        <v>0</v>
      </c>
      <c r="AZ74" s="368">
        <f t="shared" si="42"/>
        <v>0</v>
      </c>
      <c r="BA74" s="368">
        <f t="shared" si="39"/>
        <v>0</v>
      </c>
      <c r="BB74" s="368">
        <f t="shared" si="8"/>
        <v>0</v>
      </c>
      <c r="BC74" s="368">
        <f t="shared" si="9"/>
        <v>0</v>
      </c>
      <c r="BD74" s="368">
        <f t="shared" si="10"/>
        <v>0</v>
      </c>
      <c r="BE74" s="368">
        <f t="shared" si="35"/>
        <v>0</v>
      </c>
      <c r="BF74" s="368">
        <f t="shared" si="53"/>
        <v>0</v>
      </c>
      <c r="BG74" s="368">
        <f t="shared" si="53"/>
        <v>0</v>
      </c>
      <c r="BH74" s="368">
        <f t="shared" si="53"/>
        <v>0</v>
      </c>
      <c r="BI74" s="368">
        <f t="shared" si="53"/>
        <v>0</v>
      </c>
      <c r="BJ74" s="368">
        <f t="shared" si="53"/>
        <v>0</v>
      </c>
    </row>
    <row r="75" spans="1:62" ht="40.4" customHeight="1" x14ac:dyDescent="0.35">
      <c r="A75" s="135" t="e">
        <f t="shared" ref="A75:A106" si="54">SUM(V75:AC75)</f>
        <v>#REF!</v>
      </c>
      <c r="B75" s="26"/>
      <c r="C75" s="621" t="e">
        <f>'3.1 Sign Off'!C94</f>
        <v>#REF!</v>
      </c>
      <c r="D75" s="622" t="e">
        <f>'3.1 Sign Off'!D94</f>
        <v>#REF!</v>
      </c>
      <c r="E75" s="622" t="e">
        <f>'3.1 Sign Off'!E94</f>
        <v>#REF!</v>
      </c>
      <c r="F75" s="623" t="e">
        <f>'3.1 Sign Off'!F94</f>
        <v>#REF!</v>
      </c>
      <c r="G75" s="624"/>
      <c r="H75" s="625" t="e">
        <f>'3.1 Sign Off'!H94</f>
        <v>#REF!</v>
      </c>
      <c r="I75" s="625" t="e">
        <f>'3.1 Sign Off'!I94</f>
        <v>#REF!</v>
      </c>
      <c r="J75" s="624"/>
      <c r="K75" s="621" t="e">
        <f>'3.1 Sign Off'!K94</f>
        <v>#REF!</v>
      </c>
      <c r="L75" s="626"/>
      <c r="M75" s="621" t="e">
        <f>'3.1 Sign Off'!M94</f>
        <v>#REF!</v>
      </c>
      <c r="N75" s="628"/>
      <c r="O75" s="628"/>
      <c r="P75" s="628"/>
      <c r="Q75" s="628"/>
      <c r="R75" s="418"/>
      <c r="S75" s="525"/>
      <c r="T75" s="26"/>
      <c r="U75" s="76"/>
      <c r="V75" s="630" t="e">
        <f t="shared" si="44"/>
        <v>#REF!</v>
      </c>
      <c r="W75" s="630" t="e">
        <f t="shared" si="45"/>
        <v>#REF!</v>
      </c>
      <c r="X75" s="630" t="e">
        <f t="shared" si="46"/>
        <v>#REF!</v>
      </c>
      <c r="Y75" s="630" t="e">
        <f t="shared" si="47"/>
        <v>#REF!</v>
      </c>
      <c r="Z75" s="630" t="e">
        <f t="shared" si="48"/>
        <v>#REF!</v>
      </c>
      <c r="AA75" s="630" t="e">
        <f t="shared" si="49"/>
        <v>#REF!</v>
      </c>
      <c r="AB75" s="630" t="e">
        <f t="shared" si="50"/>
        <v>#REF!</v>
      </c>
      <c r="AC75" s="630" t="e">
        <f t="shared" si="51"/>
        <v>#REF!</v>
      </c>
      <c r="AE75" s="368">
        <f t="shared" si="52"/>
        <v>0</v>
      </c>
      <c r="AF75" s="368">
        <f t="shared" si="52"/>
        <v>0</v>
      </c>
      <c r="AG75" s="368">
        <f t="shared" si="52"/>
        <v>0</v>
      </c>
      <c r="AH75" s="368">
        <f t="shared" si="52"/>
        <v>0</v>
      </c>
      <c r="AI75" s="368">
        <f t="shared" si="52"/>
        <v>0</v>
      </c>
      <c r="AJ75" s="368">
        <f t="shared" si="41"/>
        <v>0</v>
      </c>
      <c r="AK75" s="368">
        <f t="shared" si="41"/>
        <v>0</v>
      </c>
      <c r="AL75" s="368">
        <f t="shared" si="41"/>
        <v>0</v>
      </c>
      <c r="AM75" s="368">
        <f t="shared" si="41"/>
        <v>0</v>
      </c>
      <c r="AN75" s="368">
        <f t="shared" si="41"/>
        <v>0</v>
      </c>
      <c r="AO75" s="368">
        <f t="shared" si="19"/>
        <v>0</v>
      </c>
      <c r="AP75" s="368">
        <f t="shared" si="42"/>
        <v>0</v>
      </c>
      <c r="AQ75" s="368">
        <f t="shared" si="42"/>
        <v>0</v>
      </c>
      <c r="AR75" s="368">
        <f t="shared" si="22"/>
        <v>0</v>
      </c>
      <c r="AS75" s="368">
        <f t="shared" si="23"/>
        <v>0</v>
      </c>
      <c r="AT75" s="368">
        <f t="shared" si="24"/>
        <v>0</v>
      </c>
      <c r="AU75" s="368">
        <f t="shared" si="42"/>
        <v>0</v>
      </c>
      <c r="AV75" s="368">
        <f t="shared" si="42"/>
        <v>0</v>
      </c>
      <c r="AW75" s="368">
        <f t="shared" si="25"/>
        <v>0</v>
      </c>
      <c r="AX75" s="368">
        <f t="shared" ref="AX75:AX138" si="55">COUNTIFS(AW75,1,$AO75,1)</f>
        <v>0</v>
      </c>
      <c r="AY75" s="368">
        <f t="shared" ref="AY75:AY138" si="56">COUNTIFS($AO75,1,AW75,1,$BE75,1)</f>
        <v>0</v>
      </c>
      <c r="AZ75" s="368">
        <f t="shared" si="42"/>
        <v>0</v>
      </c>
      <c r="BA75" s="368">
        <f t="shared" ref="BA75:BA106" si="57">COUNTIF($I75,BA$10)</f>
        <v>0</v>
      </c>
      <c r="BB75" s="368">
        <f t="shared" ref="BB75:BB138" si="58">AZ75+BA75</f>
        <v>0</v>
      </c>
      <c r="BC75" s="368">
        <f t="shared" ref="BC75:BC138" si="59">COUNTIFS(BB75,1,$AO75,1)</f>
        <v>0</v>
      </c>
      <c r="BD75" s="368">
        <f t="shared" ref="BD75:BD138" si="60">COUNTIFS($AO75,1,BB75,1,$BE75,1)</f>
        <v>0</v>
      </c>
      <c r="BE75" s="368">
        <f t="shared" si="35"/>
        <v>0</v>
      </c>
      <c r="BF75" s="368">
        <f t="shared" si="53"/>
        <v>0</v>
      </c>
      <c r="BG75" s="368">
        <f t="shared" si="53"/>
        <v>0</v>
      </c>
      <c r="BH75" s="368">
        <f t="shared" si="53"/>
        <v>0</v>
      </c>
      <c r="BI75" s="368">
        <f t="shared" si="53"/>
        <v>0</v>
      </c>
      <c r="BJ75" s="368">
        <f t="shared" si="53"/>
        <v>0</v>
      </c>
    </row>
    <row r="76" spans="1:62" ht="40.4" customHeight="1" x14ac:dyDescent="0.35">
      <c r="A76" s="135" t="e">
        <f t="shared" si="54"/>
        <v>#REF!</v>
      </c>
      <c r="B76" s="26"/>
      <c r="C76" s="621" t="e">
        <f>'3.1 Sign Off'!C95</f>
        <v>#REF!</v>
      </c>
      <c r="D76" s="622" t="e">
        <f>'3.1 Sign Off'!D95</f>
        <v>#REF!</v>
      </c>
      <c r="E76" s="622" t="e">
        <f>'3.1 Sign Off'!E95</f>
        <v>#REF!</v>
      </c>
      <c r="F76" s="623" t="e">
        <f>'3.1 Sign Off'!F95</f>
        <v>#REF!</v>
      </c>
      <c r="G76" s="624"/>
      <c r="H76" s="625" t="e">
        <f>'3.1 Sign Off'!H95</f>
        <v>#REF!</v>
      </c>
      <c r="I76" s="625" t="e">
        <f>'3.1 Sign Off'!I95</f>
        <v>#REF!</v>
      </c>
      <c r="J76" s="624"/>
      <c r="K76" s="621" t="e">
        <f>'3.1 Sign Off'!K95</f>
        <v>#REF!</v>
      </c>
      <c r="L76" s="626"/>
      <c r="M76" s="621" t="e">
        <f>'3.1 Sign Off'!M95</f>
        <v>#REF!</v>
      </c>
      <c r="N76" s="628"/>
      <c r="O76" s="628"/>
      <c r="P76" s="628"/>
      <c r="Q76" s="628"/>
      <c r="R76" s="418"/>
      <c r="S76" s="525"/>
      <c r="T76" s="26"/>
      <c r="U76" s="76"/>
      <c r="V76" s="630" t="e">
        <f t="shared" si="44"/>
        <v>#REF!</v>
      </c>
      <c r="W76" s="630" t="e">
        <f t="shared" si="45"/>
        <v>#REF!</v>
      </c>
      <c r="X76" s="630" t="e">
        <f t="shared" si="46"/>
        <v>#REF!</v>
      </c>
      <c r="Y76" s="630" t="e">
        <f t="shared" si="47"/>
        <v>#REF!</v>
      </c>
      <c r="Z76" s="630" t="e">
        <f t="shared" si="48"/>
        <v>#REF!</v>
      </c>
      <c r="AA76" s="630" t="e">
        <f t="shared" si="49"/>
        <v>#REF!</v>
      </c>
      <c r="AB76" s="630" t="e">
        <f t="shared" si="50"/>
        <v>#REF!</v>
      </c>
      <c r="AC76" s="630" t="e">
        <f t="shared" si="51"/>
        <v>#REF!</v>
      </c>
      <c r="AE76" s="368">
        <f t="shared" ref="AE76:AI91" si="61">COUNTIF($D76,AE$10)</f>
        <v>0</v>
      </c>
      <c r="AF76" s="368">
        <f t="shared" si="61"/>
        <v>0</v>
      </c>
      <c r="AG76" s="368">
        <f t="shared" si="61"/>
        <v>0</v>
      </c>
      <c r="AH76" s="368">
        <f t="shared" si="61"/>
        <v>0</v>
      </c>
      <c r="AI76" s="368">
        <f t="shared" si="61"/>
        <v>0</v>
      </c>
      <c r="AJ76" s="368">
        <f t="shared" ref="AJ76:AN107" si="62">COUNTIF($H76,AJ$10)</f>
        <v>0</v>
      </c>
      <c r="AK76" s="368">
        <f t="shared" si="62"/>
        <v>0</v>
      </c>
      <c r="AL76" s="368">
        <f t="shared" si="62"/>
        <v>0</v>
      </c>
      <c r="AM76" s="368">
        <f t="shared" si="62"/>
        <v>0</v>
      </c>
      <c r="AN76" s="368">
        <f t="shared" si="62"/>
        <v>0</v>
      </c>
      <c r="AO76" s="368">
        <f t="shared" ref="AO76:AO139" si="63">AK76+AM76</f>
        <v>0</v>
      </c>
      <c r="AP76" s="368">
        <f t="shared" ref="AP76:AZ107" si="64">COUNTIF($I76,AP$10)</f>
        <v>0</v>
      </c>
      <c r="AQ76" s="368">
        <f t="shared" si="64"/>
        <v>0</v>
      </c>
      <c r="AR76" s="368">
        <f t="shared" ref="AR76:AR139" si="65">AP76+AQ76</f>
        <v>0</v>
      </c>
      <c r="AS76" s="368">
        <f t="shared" ref="AS76:AS139" si="66">COUNTIFS(AR76,1,$AO76,1)</f>
        <v>0</v>
      </c>
      <c r="AT76" s="368">
        <f t="shared" ref="AT76:AT139" si="67">COUNTIFS($AO76,1,AR76,1,$BE76,1)</f>
        <v>0</v>
      </c>
      <c r="AU76" s="368">
        <f t="shared" si="64"/>
        <v>0</v>
      </c>
      <c r="AV76" s="368">
        <f t="shared" si="64"/>
        <v>0</v>
      </c>
      <c r="AW76" s="368">
        <f t="shared" ref="AW76:AW139" si="68">AU76+AV76</f>
        <v>0</v>
      </c>
      <c r="AX76" s="368">
        <f t="shared" si="55"/>
        <v>0</v>
      </c>
      <c r="AY76" s="368">
        <f t="shared" si="56"/>
        <v>0</v>
      </c>
      <c r="AZ76" s="368">
        <f t="shared" si="64"/>
        <v>0</v>
      </c>
      <c r="BA76" s="368">
        <f t="shared" si="57"/>
        <v>0</v>
      </c>
      <c r="BB76" s="368">
        <f t="shared" si="58"/>
        <v>0</v>
      </c>
      <c r="BC76" s="368">
        <f t="shared" si="59"/>
        <v>0</v>
      </c>
      <c r="BD76" s="368">
        <f t="shared" si="60"/>
        <v>0</v>
      </c>
      <c r="BE76" s="368">
        <f t="shared" si="35"/>
        <v>0</v>
      </c>
      <c r="BF76" s="368">
        <f t="shared" ref="BF76:BJ91" si="69">COUNTIF($O76,BF$10)</f>
        <v>0</v>
      </c>
      <c r="BG76" s="368">
        <f t="shared" si="69"/>
        <v>0</v>
      </c>
      <c r="BH76" s="368">
        <f t="shared" si="69"/>
        <v>0</v>
      </c>
      <c r="BI76" s="368">
        <f t="shared" si="69"/>
        <v>0</v>
      </c>
      <c r="BJ76" s="368">
        <f t="shared" si="69"/>
        <v>0</v>
      </c>
    </row>
    <row r="77" spans="1:62" ht="40.4" customHeight="1" x14ac:dyDescent="0.35">
      <c r="A77" s="135" t="e">
        <f t="shared" si="54"/>
        <v>#REF!</v>
      </c>
      <c r="B77" s="26"/>
      <c r="C77" s="621" t="e">
        <f>'3.1 Sign Off'!C96</f>
        <v>#REF!</v>
      </c>
      <c r="D77" s="622" t="e">
        <f>'3.1 Sign Off'!D96</f>
        <v>#REF!</v>
      </c>
      <c r="E77" s="622" t="e">
        <f>'3.1 Sign Off'!E96</f>
        <v>#REF!</v>
      </c>
      <c r="F77" s="623" t="e">
        <f>'3.1 Sign Off'!F96</f>
        <v>#REF!</v>
      </c>
      <c r="G77" s="624"/>
      <c r="H77" s="625" t="e">
        <f>'3.1 Sign Off'!H96</f>
        <v>#REF!</v>
      </c>
      <c r="I77" s="625" t="e">
        <f>'3.1 Sign Off'!I96</f>
        <v>#REF!</v>
      </c>
      <c r="J77" s="624"/>
      <c r="K77" s="621" t="e">
        <f>'3.1 Sign Off'!K96</f>
        <v>#REF!</v>
      </c>
      <c r="L77" s="626"/>
      <c r="M77" s="621" t="e">
        <f>'3.1 Sign Off'!M96</f>
        <v>#REF!</v>
      </c>
      <c r="N77" s="628"/>
      <c r="O77" s="628"/>
      <c r="P77" s="628"/>
      <c r="Q77" s="628"/>
      <c r="R77" s="418"/>
      <c r="S77" s="525"/>
      <c r="T77" s="26"/>
      <c r="U77" s="76"/>
      <c r="V77" s="630" t="e">
        <f t="shared" si="44"/>
        <v>#REF!</v>
      </c>
      <c r="W77" s="630" t="e">
        <f t="shared" si="45"/>
        <v>#REF!</v>
      </c>
      <c r="X77" s="630" t="e">
        <f t="shared" si="46"/>
        <v>#REF!</v>
      </c>
      <c r="Y77" s="630" t="e">
        <f t="shared" si="47"/>
        <v>#REF!</v>
      </c>
      <c r="Z77" s="630" t="e">
        <f t="shared" si="48"/>
        <v>#REF!</v>
      </c>
      <c r="AA77" s="630" t="e">
        <f t="shared" si="49"/>
        <v>#REF!</v>
      </c>
      <c r="AB77" s="630" t="e">
        <f t="shared" si="50"/>
        <v>#REF!</v>
      </c>
      <c r="AC77" s="630" t="e">
        <f t="shared" si="51"/>
        <v>#REF!</v>
      </c>
      <c r="AE77" s="368">
        <f t="shared" si="61"/>
        <v>0</v>
      </c>
      <c r="AF77" s="368">
        <f t="shared" si="61"/>
        <v>0</v>
      </c>
      <c r="AG77" s="368">
        <f t="shared" si="61"/>
        <v>0</v>
      </c>
      <c r="AH77" s="368">
        <f t="shared" si="61"/>
        <v>0</v>
      </c>
      <c r="AI77" s="368">
        <f t="shared" si="61"/>
        <v>0</v>
      </c>
      <c r="AJ77" s="368">
        <f t="shared" si="62"/>
        <v>0</v>
      </c>
      <c r="AK77" s="368">
        <f t="shared" si="62"/>
        <v>0</v>
      </c>
      <c r="AL77" s="368">
        <f t="shared" si="62"/>
        <v>0</v>
      </c>
      <c r="AM77" s="368">
        <f t="shared" si="62"/>
        <v>0</v>
      </c>
      <c r="AN77" s="368">
        <f t="shared" si="62"/>
        <v>0</v>
      </c>
      <c r="AO77" s="368">
        <f t="shared" si="63"/>
        <v>0</v>
      </c>
      <c r="AP77" s="368">
        <f t="shared" si="64"/>
        <v>0</v>
      </c>
      <c r="AQ77" s="368">
        <f t="shared" si="64"/>
        <v>0</v>
      </c>
      <c r="AR77" s="368">
        <f t="shared" si="65"/>
        <v>0</v>
      </c>
      <c r="AS77" s="368">
        <f t="shared" si="66"/>
        <v>0</v>
      </c>
      <c r="AT77" s="368">
        <f t="shared" si="67"/>
        <v>0</v>
      </c>
      <c r="AU77" s="368">
        <f t="shared" si="64"/>
        <v>0</v>
      </c>
      <c r="AV77" s="368">
        <f t="shared" si="64"/>
        <v>0</v>
      </c>
      <c r="AW77" s="368">
        <f t="shared" si="68"/>
        <v>0</v>
      </c>
      <c r="AX77" s="368">
        <f t="shared" si="55"/>
        <v>0</v>
      </c>
      <c r="AY77" s="368">
        <f t="shared" si="56"/>
        <v>0</v>
      </c>
      <c r="AZ77" s="368">
        <f t="shared" si="64"/>
        <v>0</v>
      </c>
      <c r="BA77" s="368">
        <f t="shared" si="57"/>
        <v>0</v>
      </c>
      <c r="BB77" s="368">
        <f t="shared" si="58"/>
        <v>0</v>
      </c>
      <c r="BC77" s="368">
        <f t="shared" si="59"/>
        <v>0</v>
      </c>
      <c r="BD77" s="368">
        <f t="shared" si="60"/>
        <v>0</v>
      </c>
      <c r="BE77" s="368">
        <f t="shared" si="35"/>
        <v>0</v>
      </c>
      <c r="BF77" s="368">
        <f t="shared" si="69"/>
        <v>0</v>
      </c>
      <c r="BG77" s="368">
        <f t="shared" si="69"/>
        <v>0</v>
      </c>
      <c r="BH77" s="368">
        <f t="shared" si="69"/>
        <v>0</v>
      </c>
      <c r="BI77" s="368">
        <f t="shared" si="69"/>
        <v>0</v>
      </c>
      <c r="BJ77" s="368">
        <f t="shared" si="69"/>
        <v>0</v>
      </c>
    </row>
    <row r="78" spans="1:62" ht="40.4" customHeight="1" x14ac:dyDescent="0.35">
      <c r="A78" s="135" t="e">
        <f t="shared" si="54"/>
        <v>#REF!</v>
      </c>
      <c r="B78" s="26"/>
      <c r="C78" s="621" t="e">
        <f>'3.1 Sign Off'!C97</f>
        <v>#REF!</v>
      </c>
      <c r="D78" s="622" t="e">
        <f>'3.1 Sign Off'!D97</f>
        <v>#REF!</v>
      </c>
      <c r="E78" s="622" t="e">
        <f>'3.1 Sign Off'!E97</f>
        <v>#REF!</v>
      </c>
      <c r="F78" s="623" t="e">
        <f>'3.1 Sign Off'!F97</f>
        <v>#REF!</v>
      </c>
      <c r="G78" s="624"/>
      <c r="H78" s="625" t="e">
        <f>'3.1 Sign Off'!H97</f>
        <v>#REF!</v>
      </c>
      <c r="I78" s="625" t="e">
        <f>'3.1 Sign Off'!I97</f>
        <v>#REF!</v>
      </c>
      <c r="J78" s="624"/>
      <c r="K78" s="621" t="e">
        <f>'3.1 Sign Off'!K97</f>
        <v>#REF!</v>
      </c>
      <c r="L78" s="626"/>
      <c r="M78" s="621" t="e">
        <f>'3.1 Sign Off'!M97</f>
        <v>#REF!</v>
      </c>
      <c r="N78" s="628"/>
      <c r="O78" s="628"/>
      <c r="P78" s="628"/>
      <c r="Q78" s="628"/>
      <c r="R78" s="418"/>
      <c r="S78" s="525"/>
      <c r="T78" s="26"/>
      <c r="U78" s="76"/>
      <c r="V78" s="630" t="e">
        <f t="shared" si="44"/>
        <v>#REF!</v>
      </c>
      <c r="W78" s="630" t="e">
        <f t="shared" si="45"/>
        <v>#REF!</v>
      </c>
      <c r="X78" s="630" t="e">
        <f t="shared" si="46"/>
        <v>#REF!</v>
      </c>
      <c r="Y78" s="630" t="e">
        <f t="shared" si="47"/>
        <v>#REF!</v>
      </c>
      <c r="Z78" s="630" t="e">
        <f t="shared" si="48"/>
        <v>#REF!</v>
      </c>
      <c r="AA78" s="630" t="e">
        <f t="shared" si="49"/>
        <v>#REF!</v>
      </c>
      <c r="AB78" s="630" t="e">
        <f t="shared" si="50"/>
        <v>#REF!</v>
      </c>
      <c r="AC78" s="630" t="e">
        <f t="shared" si="51"/>
        <v>#REF!</v>
      </c>
      <c r="AE78" s="368">
        <f t="shared" si="61"/>
        <v>0</v>
      </c>
      <c r="AF78" s="368">
        <f t="shared" si="61"/>
        <v>0</v>
      </c>
      <c r="AG78" s="368">
        <f t="shared" si="61"/>
        <v>0</v>
      </c>
      <c r="AH78" s="368">
        <f t="shared" si="61"/>
        <v>0</v>
      </c>
      <c r="AI78" s="368">
        <f t="shared" si="61"/>
        <v>0</v>
      </c>
      <c r="AJ78" s="368">
        <f t="shared" si="62"/>
        <v>0</v>
      </c>
      <c r="AK78" s="368">
        <f t="shared" si="62"/>
        <v>0</v>
      </c>
      <c r="AL78" s="368">
        <f t="shared" si="62"/>
        <v>0</v>
      </c>
      <c r="AM78" s="368">
        <f t="shared" si="62"/>
        <v>0</v>
      </c>
      <c r="AN78" s="368">
        <f t="shared" si="62"/>
        <v>0</v>
      </c>
      <c r="AO78" s="368">
        <f t="shared" si="63"/>
        <v>0</v>
      </c>
      <c r="AP78" s="368">
        <f t="shared" si="64"/>
        <v>0</v>
      </c>
      <c r="AQ78" s="368">
        <f t="shared" si="64"/>
        <v>0</v>
      </c>
      <c r="AR78" s="368">
        <f t="shared" si="65"/>
        <v>0</v>
      </c>
      <c r="AS78" s="368">
        <f t="shared" si="66"/>
        <v>0</v>
      </c>
      <c r="AT78" s="368">
        <f t="shared" si="67"/>
        <v>0</v>
      </c>
      <c r="AU78" s="368">
        <f t="shared" si="64"/>
        <v>0</v>
      </c>
      <c r="AV78" s="368">
        <f t="shared" si="64"/>
        <v>0</v>
      </c>
      <c r="AW78" s="368">
        <f t="shared" si="68"/>
        <v>0</v>
      </c>
      <c r="AX78" s="368">
        <f t="shared" si="55"/>
        <v>0</v>
      </c>
      <c r="AY78" s="368">
        <f t="shared" si="56"/>
        <v>0</v>
      </c>
      <c r="AZ78" s="368">
        <f t="shared" si="64"/>
        <v>0</v>
      </c>
      <c r="BA78" s="368">
        <f t="shared" si="57"/>
        <v>0</v>
      </c>
      <c r="BB78" s="368">
        <f t="shared" si="58"/>
        <v>0</v>
      </c>
      <c r="BC78" s="368">
        <f t="shared" si="59"/>
        <v>0</v>
      </c>
      <c r="BD78" s="368">
        <f t="shared" si="60"/>
        <v>0</v>
      </c>
      <c r="BE78" s="368">
        <f t="shared" si="35"/>
        <v>0</v>
      </c>
      <c r="BF78" s="368">
        <f t="shared" si="69"/>
        <v>0</v>
      </c>
      <c r="BG78" s="368">
        <f t="shared" si="69"/>
        <v>0</v>
      </c>
      <c r="BH78" s="368">
        <f t="shared" si="69"/>
        <v>0</v>
      </c>
      <c r="BI78" s="368">
        <f t="shared" si="69"/>
        <v>0</v>
      </c>
      <c r="BJ78" s="368">
        <f t="shared" si="69"/>
        <v>0</v>
      </c>
    </row>
    <row r="79" spans="1:62" ht="40.4" customHeight="1" x14ac:dyDescent="0.35">
      <c r="A79" s="135" t="e">
        <f t="shared" si="54"/>
        <v>#REF!</v>
      </c>
      <c r="B79" s="26"/>
      <c r="C79" s="621" t="e">
        <f>'3.1 Sign Off'!C98</f>
        <v>#REF!</v>
      </c>
      <c r="D79" s="622" t="e">
        <f>'3.1 Sign Off'!D98</f>
        <v>#REF!</v>
      </c>
      <c r="E79" s="622" t="e">
        <f>'3.1 Sign Off'!E98</f>
        <v>#REF!</v>
      </c>
      <c r="F79" s="623" t="e">
        <f>'3.1 Sign Off'!F98</f>
        <v>#REF!</v>
      </c>
      <c r="G79" s="624"/>
      <c r="H79" s="625" t="e">
        <f>'3.1 Sign Off'!H98</f>
        <v>#REF!</v>
      </c>
      <c r="I79" s="625" t="e">
        <f>'3.1 Sign Off'!I98</f>
        <v>#REF!</v>
      </c>
      <c r="J79" s="624"/>
      <c r="K79" s="621" t="e">
        <f>'3.1 Sign Off'!K98</f>
        <v>#REF!</v>
      </c>
      <c r="L79" s="626"/>
      <c r="M79" s="621" t="e">
        <f>'3.1 Sign Off'!M98</f>
        <v>#REF!</v>
      </c>
      <c r="N79" s="628"/>
      <c r="O79" s="628"/>
      <c r="P79" s="628"/>
      <c r="Q79" s="628"/>
      <c r="R79" s="418"/>
      <c r="S79" s="525"/>
      <c r="T79" s="26"/>
      <c r="U79" s="76"/>
      <c r="V79" s="630" t="e">
        <f t="shared" si="44"/>
        <v>#REF!</v>
      </c>
      <c r="W79" s="630" t="e">
        <f t="shared" si="45"/>
        <v>#REF!</v>
      </c>
      <c r="X79" s="630" t="e">
        <f t="shared" si="46"/>
        <v>#REF!</v>
      </c>
      <c r="Y79" s="630" t="e">
        <f t="shared" si="47"/>
        <v>#REF!</v>
      </c>
      <c r="Z79" s="630" t="e">
        <f t="shared" si="48"/>
        <v>#REF!</v>
      </c>
      <c r="AA79" s="630" t="e">
        <f t="shared" si="49"/>
        <v>#REF!</v>
      </c>
      <c r="AB79" s="630" t="e">
        <f t="shared" si="50"/>
        <v>#REF!</v>
      </c>
      <c r="AC79" s="630" t="e">
        <f t="shared" si="51"/>
        <v>#REF!</v>
      </c>
      <c r="AE79" s="368">
        <f t="shared" si="61"/>
        <v>0</v>
      </c>
      <c r="AF79" s="368">
        <f t="shared" si="61"/>
        <v>0</v>
      </c>
      <c r="AG79" s="368">
        <f t="shared" si="61"/>
        <v>0</v>
      </c>
      <c r="AH79" s="368">
        <f t="shared" si="61"/>
        <v>0</v>
      </c>
      <c r="AI79" s="368">
        <f t="shared" si="61"/>
        <v>0</v>
      </c>
      <c r="AJ79" s="368">
        <f t="shared" si="62"/>
        <v>0</v>
      </c>
      <c r="AK79" s="368">
        <f t="shared" si="62"/>
        <v>0</v>
      </c>
      <c r="AL79" s="368">
        <f t="shared" si="62"/>
        <v>0</v>
      </c>
      <c r="AM79" s="368">
        <f t="shared" si="62"/>
        <v>0</v>
      </c>
      <c r="AN79" s="368">
        <f t="shared" si="62"/>
        <v>0</v>
      </c>
      <c r="AO79" s="368">
        <f t="shared" si="63"/>
        <v>0</v>
      </c>
      <c r="AP79" s="368">
        <f t="shared" si="64"/>
        <v>0</v>
      </c>
      <c r="AQ79" s="368">
        <f t="shared" si="64"/>
        <v>0</v>
      </c>
      <c r="AR79" s="368">
        <f t="shared" si="65"/>
        <v>0</v>
      </c>
      <c r="AS79" s="368">
        <f t="shared" si="66"/>
        <v>0</v>
      </c>
      <c r="AT79" s="368">
        <f t="shared" si="67"/>
        <v>0</v>
      </c>
      <c r="AU79" s="368">
        <f t="shared" si="64"/>
        <v>0</v>
      </c>
      <c r="AV79" s="368">
        <f t="shared" si="64"/>
        <v>0</v>
      </c>
      <c r="AW79" s="368">
        <f t="shared" si="68"/>
        <v>0</v>
      </c>
      <c r="AX79" s="368">
        <f t="shared" si="55"/>
        <v>0</v>
      </c>
      <c r="AY79" s="368">
        <f t="shared" si="56"/>
        <v>0</v>
      </c>
      <c r="AZ79" s="368">
        <f t="shared" si="64"/>
        <v>0</v>
      </c>
      <c r="BA79" s="368">
        <f t="shared" si="57"/>
        <v>0</v>
      </c>
      <c r="BB79" s="368">
        <f t="shared" si="58"/>
        <v>0</v>
      </c>
      <c r="BC79" s="368">
        <f t="shared" si="59"/>
        <v>0</v>
      </c>
      <c r="BD79" s="368">
        <f t="shared" si="60"/>
        <v>0</v>
      </c>
      <c r="BE79" s="368">
        <f t="shared" si="35"/>
        <v>0</v>
      </c>
      <c r="BF79" s="368">
        <f t="shared" si="69"/>
        <v>0</v>
      </c>
      <c r="BG79" s="368">
        <f t="shared" si="69"/>
        <v>0</v>
      </c>
      <c r="BH79" s="368">
        <f t="shared" si="69"/>
        <v>0</v>
      </c>
      <c r="BI79" s="368">
        <f t="shared" si="69"/>
        <v>0</v>
      </c>
      <c r="BJ79" s="368">
        <f t="shared" si="69"/>
        <v>0</v>
      </c>
    </row>
    <row r="80" spans="1:62" ht="40.4" customHeight="1" x14ac:dyDescent="0.35">
      <c r="A80" s="135" t="e">
        <f t="shared" si="54"/>
        <v>#REF!</v>
      </c>
      <c r="B80" s="26"/>
      <c r="C80" s="621" t="e">
        <f>'3.1 Sign Off'!C99</f>
        <v>#REF!</v>
      </c>
      <c r="D80" s="622" t="e">
        <f>'3.1 Sign Off'!D99</f>
        <v>#REF!</v>
      </c>
      <c r="E80" s="622" t="e">
        <f>'3.1 Sign Off'!E99</f>
        <v>#REF!</v>
      </c>
      <c r="F80" s="623" t="e">
        <f>'3.1 Sign Off'!F99</f>
        <v>#REF!</v>
      </c>
      <c r="G80" s="624"/>
      <c r="H80" s="625" t="e">
        <f>'3.1 Sign Off'!H99</f>
        <v>#REF!</v>
      </c>
      <c r="I80" s="625" t="e">
        <f>'3.1 Sign Off'!I99</f>
        <v>#REF!</v>
      </c>
      <c r="J80" s="624"/>
      <c r="K80" s="621" t="e">
        <f>'3.1 Sign Off'!K99</f>
        <v>#REF!</v>
      </c>
      <c r="L80" s="626"/>
      <c r="M80" s="621" t="e">
        <f>'3.1 Sign Off'!M99</f>
        <v>#REF!</v>
      </c>
      <c r="N80" s="628"/>
      <c r="O80" s="628"/>
      <c r="P80" s="628"/>
      <c r="Q80" s="628"/>
      <c r="R80" s="418"/>
      <c r="S80" s="525"/>
      <c r="T80" s="26"/>
      <c r="U80" s="76"/>
      <c r="V80" s="630" t="e">
        <f t="shared" si="44"/>
        <v>#REF!</v>
      </c>
      <c r="W80" s="630" t="e">
        <f t="shared" si="45"/>
        <v>#REF!</v>
      </c>
      <c r="X80" s="630" t="e">
        <f t="shared" si="46"/>
        <v>#REF!</v>
      </c>
      <c r="Y80" s="630" t="e">
        <f t="shared" si="47"/>
        <v>#REF!</v>
      </c>
      <c r="Z80" s="630" t="e">
        <f t="shared" si="48"/>
        <v>#REF!</v>
      </c>
      <c r="AA80" s="630" t="e">
        <f t="shared" si="49"/>
        <v>#REF!</v>
      </c>
      <c r="AB80" s="630" t="e">
        <f t="shared" si="50"/>
        <v>#REF!</v>
      </c>
      <c r="AC80" s="630" t="e">
        <f t="shared" si="51"/>
        <v>#REF!</v>
      </c>
      <c r="AE80" s="368">
        <f t="shared" si="61"/>
        <v>0</v>
      </c>
      <c r="AF80" s="368">
        <f t="shared" si="61"/>
        <v>0</v>
      </c>
      <c r="AG80" s="368">
        <f t="shared" si="61"/>
        <v>0</v>
      </c>
      <c r="AH80" s="368">
        <f t="shared" si="61"/>
        <v>0</v>
      </c>
      <c r="AI80" s="368">
        <f t="shared" si="61"/>
        <v>0</v>
      </c>
      <c r="AJ80" s="368">
        <f t="shared" si="62"/>
        <v>0</v>
      </c>
      <c r="AK80" s="368">
        <f t="shared" si="62"/>
        <v>0</v>
      </c>
      <c r="AL80" s="368">
        <f t="shared" si="62"/>
        <v>0</v>
      </c>
      <c r="AM80" s="368">
        <f t="shared" si="62"/>
        <v>0</v>
      </c>
      <c r="AN80" s="368">
        <f t="shared" si="62"/>
        <v>0</v>
      </c>
      <c r="AO80" s="368">
        <f t="shared" si="63"/>
        <v>0</v>
      </c>
      <c r="AP80" s="368">
        <f t="shared" si="64"/>
        <v>0</v>
      </c>
      <c r="AQ80" s="368">
        <f t="shared" si="64"/>
        <v>0</v>
      </c>
      <c r="AR80" s="368">
        <f t="shared" si="65"/>
        <v>0</v>
      </c>
      <c r="AS80" s="368">
        <f t="shared" si="66"/>
        <v>0</v>
      </c>
      <c r="AT80" s="368">
        <f t="shared" si="67"/>
        <v>0</v>
      </c>
      <c r="AU80" s="368">
        <f t="shared" si="64"/>
        <v>0</v>
      </c>
      <c r="AV80" s="368">
        <f t="shared" si="64"/>
        <v>0</v>
      </c>
      <c r="AW80" s="368">
        <f t="shared" si="68"/>
        <v>0</v>
      </c>
      <c r="AX80" s="368">
        <f t="shared" si="55"/>
        <v>0</v>
      </c>
      <c r="AY80" s="368">
        <f t="shared" si="56"/>
        <v>0</v>
      </c>
      <c r="AZ80" s="368">
        <f t="shared" si="64"/>
        <v>0</v>
      </c>
      <c r="BA80" s="368">
        <f t="shared" si="57"/>
        <v>0</v>
      </c>
      <c r="BB80" s="368">
        <f t="shared" si="58"/>
        <v>0</v>
      </c>
      <c r="BC80" s="368">
        <f t="shared" si="59"/>
        <v>0</v>
      </c>
      <c r="BD80" s="368">
        <f t="shared" si="60"/>
        <v>0</v>
      </c>
      <c r="BE80" s="368">
        <f t="shared" si="35"/>
        <v>0</v>
      </c>
      <c r="BF80" s="368">
        <f t="shared" si="69"/>
        <v>0</v>
      </c>
      <c r="BG80" s="368">
        <f t="shared" si="69"/>
        <v>0</v>
      </c>
      <c r="BH80" s="368">
        <f t="shared" si="69"/>
        <v>0</v>
      </c>
      <c r="BI80" s="368">
        <f t="shared" si="69"/>
        <v>0</v>
      </c>
      <c r="BJ80" s="368">
        <f t="shared" si="69"/>
        <v>0</v>
      </c>
    </row>
    <row r="81" spans="1:62" ht="40.4" customHeight="1" x14ac:dyDescent="0.35">
      <c r="A81" s="135" t="e">
        <f t="shared" si="54"/>
        <v>#REF!</v>
      </c>
      <c r="B81" s="26"/>
      <c r="C81" s="621" t="e">
        <f>'3.1 Sign Off'!C100</f>
        <v>#REF!</v>
      </c>
      <c r="D81" s="622" t="e">
        <f>'3.1 Sign Off'!D100</f>
        <v>#REF!</v>
      </c>
      <c r="E81" s="622" t="e">
        <f>'3.1 Sign Off'!E100</f>
        <v>#REF!</v>
      </c>
      <c r="F81" s="623" t="e">
        <f>'3.1 Sign Off'!F100</f>
        <v>#REF!</v>
      </c>
      <c r="G81" s="624"/>
      <c r="H81" s="625" t="e">
        <f>'3.1 Sign Off'!H100</f>
        <v>#REF!</v>
      </c>
      <c r="I81" s="625" t="e">
        <f>'3.1 Sign Off'!I100</f>
        <v>#REF!</v>
      </c>
      <c r="J81" s="624"/>
      <c r="K81" s="621" t="e">
        <f>'3.1 Sign Off'!K100</f>
        <v>#REF!</v>
      </c>
      <c r="L81" s="626"/>
      <c r="M81" s="621" t="e">
        <f>'3.1 Sign Off'!M100</f>
        <v>#REF!</v>
      </c>
      <c r="N81" s="628"/>
      <c r="O81" s="628"/>
      <c r="P81" s="628"/>
      <c r="Q81" s="628"/>
      <c r="R81" s="418"/>
      <c r="S81" s="525"/>
      <c r="T81" s="26"/>
      <c r="U81" s="76"/>
      <c r="V81" s="630" t="e">
        <f t="shared" si="44"/>
        <v>#REF!</v>
      </c>
      <c r="W81" s="630" t="e">
        <f t="shared" si="45"/>
        <v>#REF!</v>
      </c>
      <c r="X81" s="630" t="e">
        <f t="shared" si="46"/>
        <v>#REF!</v>
      </c>
      <c r="Y81" s="630" t="e">
        <f t="shared" si="47"/>
        <v>#REF!</v>
      </c>
      <c r="Z81" s="630" t="e">
        <f t="shared" si="48"/>
        <v>#REF!</v>
      </c>
      <c r="AA81" s="630" t="e">
        <f t="shared" si="49"/>
        <v>#REF!</v>
      </c>
      <c r="AB81" s="630" t="e">
        <f t="shared" si="50"/>
        <v>#REF!</v>
      </c>
      <c r="AC81" s="630" t="e">
        <f t="shared" si="51"/>
        <v>#REF!</v>
      </c>
      <c r="AE81" s="368">
        <f t="shared" si="61"/>
        <v>0</v>
      </c>
      <c r="AF81" s="368">
        <f t="shared" si="61"/>
        <v>0</v>
      </c>
      <c r="AG81" s="368">
        <f t="shared" si="61"/>
        <v>0</v>
      </c>
      <c r="AH81" s="368">
        <f t="shared" si="61"/>
        <v>0</v>
      </c>
      <c r="AI81" s="368">
        <f t="shared" si="61"/>
        <v>0</v>
      </c>
      <c r="AJ81" s="368">
        <f t="shared" si="62"/>
        <v>0</v>
      </c>
      <c r="AK81" s="368">
        <f t="shared" si="62"/>
        <v>0</v>
      </c>
      <c r="AL81" s="368">
        <f t="shared" si="62"/>
        <v>0</v>
      </c>
      <c r="AM81" s="368">
        <f t="shared" si="62"/>
        <v>0</v>
      </c>
      <c r="AN81" s="368">
        <f t="shared" si="62"/>
        <v>0</v>
      </c>
      <c r="AO81" s="368">
        <f t="shared" si="63"/>
        <v>0</v>
      </c>
      <c r="AP81" s="368">
        <f t="shared" si="64"/>
        <v>0</v>
      </c>
      <c r="AQ81" s="368">
        <f t="shared" si="64"/>
        <v>0</v>
      </c>
      <c r="AR81" s="368">
        <f t="shared" si="65"/>
        <v>0</v>
      </c>
      <c r="AS81" s="368">
        <f t="shared" si="66"/>
        <v>0</v>
      </c>
      <c r="AT81" s="368">
        <f t="shared" si="67"/>
        <v>0</v>
      </c>
      <c r="AU81" s="368">
        <f t="shared" si="64"/>
        <v>0</v>
      </c>
      <c r="AV81" s="368">
        <f t="shared" si="64"/>
        <v>0</v>
      </c>
      <c r="AW81" s="368">
        <f t="shared" si="68"/>
        <v>0</v>
      </c>
      <c r="AX81" s="368">
        <f t="shared" si="55"/>
        <v>0</v>
      </c>
      <c r="AY81" s="368">
        <f t="shared" si="56"/>
        <v>0</v>
      </c>
      <c r="AZ81" s="368">
        <f t="shared" si="64"/>
        <v>0</v>
      </c>
      <c r="BA81" s="368">
        <f t="shared" si="57"/>
        <v>0</v>
      </c>
      <c r="BB81" s="368">
        <f t="shared" si="58"/>
        <v>0</v>
      </c>
      <c r="BC81" s="368">
        <f t="shared" si="59"/>
        <v>0</v>
      </c>
      <c r="BD81" s="368">
        <f t="shared" si="60"/>
        <v>0</v>
      </c>
      <c r="BE81" s="368">
        <f t="shared" si="35"/>
        <v>0</v>
      </c>
      <c r="BF81" s="368">
        <f t="shared" si="69"/>
        <v>0</v>
      </c>
      <c r="BG81" s="368">
        <f t="shared" si="69"/>
        <v>0</v>
      </c>
      <c r="BH81" s="368">
        <f t="shared" si="69"/>
        <v>0</v>
      </c>
      <c r="BI81" s="368">
        <f t="shared" si="69"/>
        <v>0</v>
      </c>
      <c r="BJ81" s="368">
        <f t="shared" si="69"/>
        <v>0</v>
      </c>
    </row>
    <row r="82" spans="1:62" ht="40.4" customHeight="1" x14ac:dyDescent="0.35">
      <c r="A82" s="135" t="e">
        <f t="shared" si="54"/>
        <v>#REF!</v>
      </c>
      <c r="B82" s="26"/>
      <c r="C82" s="621" t="e">
        <f>'3.1 Sign Off'!C101</f>
        <v>#REF!</v>
      </c>
      <c r="D82" s="622" t="e">
        <f>'3.1 Sign Off'!D101</f>
        <v>#REF!</v>
      </c>
      <c r="E82" s="622" t="e">
        <f>'3.1 Sign Off'!E101</f>
        <v>#REF!</v>
      </c>
      <c r="F82" s="623" t="e">
        <f>'3.1 Sign Off'!F101</f>
        <v>#REF!</v>
      </c>
      <c r="G82" s="624"/>
      <c r="H82" s="625" t="e">
        <f>'3.1 Sign Off'!H101</f>
        <v>#REF!</v>
      </c>
      <c r="I82" s="625" t="e">
        <f>'3.1 Sign Off'!I101</f>
        <v>#REF!</v>
      </c>
      <c r="J82" s="624"/>
      <c r="K82" s="621" t="e">
        <f>'3.1 Sign Off'!K101</f>
        <v>#REF!</v>
      </c>
      <c r="L82" s="626"/>
      <c r="M82" s="621" t="e">
        <f>'3.1 Sign Off'!M101</f>
        <v>#REF!</v>
      </c>
      <c r="N82" s="628"/>
      <c r="O82" s="628"/>
      <c r="P82" s="628"/>
      <c r="Q82" s="628"/>
      <c r="R82" s="418"/>
      <c r="S82" s="525"/>
      <c r="T82" s="26"/>
      <c r="U82" s="76"/>
      <c r="V82" s="630" t="e">
        <f t="shared" si="44"/>
        <v>#REF!</v>
      </c>
      <c r="W82" s="630" t="e">
        <f t="shared" si="45"/>
        <v>#REF!</v>
      </c>
      <c r="X82" s="630" t="e">
        <f t="shared" si="46"/>
        <v>#REF!</v>
      </c>
      <c r="Y82" s="630" t="e">
        <f t="shared" si="47"/>
        <v>#REF!</v>
      </c>
      <c r="Z82" s="630" t="e">
        <f t="shared" si="48"/>
        <v>#REF!</v>
      </c>
      <c r="AA82" s="630" t="e">
        <f t="shared" si="49"/>
        <v>#REF!</v>
      </c>
      <c r="AB82" s="630" t="e">
        <f t="shared" si="50"/>
        <v>#REF!</v>
      </c>
      <c r="AC82" s="630" t="e">
        <f t="shared" si="51"/>
        <v>#REF!</v>
      </c>
      <c r="AE82" s="368">
        <f t="shared" si="61"/>
        <v>0</v>
      </c>
      <c r="AF82" s="368">
        <f t="shared" si="61"/>
        <v>0</v>
      </c>
      <c r="AG82" s="368">
        <f t="shared" si="61"/>
        <v>0</v>
      </c>
      <c r="AH82" s="368">
        <f t="shared" si="61"/>
        <v>0</v>
      </c>
      <c r="AI82" s="368">
        <f t="shared" si="61"/>
        <v>0</v>
      </c>
      <c r="AJ82" s="368">
        <f t="shared" si="62"/>
        <v>0</v>
      </c>
      <c r="AK82" s="368">
        <f t="shared" si="62"/>
        <v>0</v>
      </c>
      <c r="AL82" s="368">
        <f t="shared" si="62"/>
        <v>0</v>
      </c>
      <c r="AM82" s="368">
        <f t="shared" si="62"/>
        <v>0</v>
      </c>
      <c r="AN82" s="368">
        <f t="shared" si="62"/>
        <v>0</v>
      </c>
      <c r="AO82" s="368">
        <f t="shared" si="63"/>
        <v>0</v>
      </c>
      <c r="AP82" s="368">
        <f t="shared" si="64"/>
        <v>0</v>
      </c>
      <c r="AQ82" s="368">
        <f t="shared" si="64"/>
        <v>0</v>
      </c>
      <c r="AR82" s="368">
        <f t="shared" si="65"/>
        <v>0</v>
      </c>
      <c r="AS82" s="368">
        <f t="shared" si="66"/>
        <v>0</v>
      </c>
      <c r="AT82" s="368">
        <f t="shared" si="67"/>
        <v>0</v>
      </c>
      <c r="AU82" s="368">
        <f t="shared" si="64"/>
        <v>0</v>
      </c>
      <c r="AV82" s="368">
        <f t="shared" si="64"/>
        <v>0</v>
      </c>
      <c r="AW82" s="368">
        <f t="shared" si="68"/>
        <v>0</v>
      </c>
      <c r="AX82" s="368">
        <f t="shared" si="55"/>
        <v>0</v>
      </c>
      <c r="AY82" s="368">
        <f t="shared" si="56"/>
        <v>0</v>
      </c>
      <c r="AZ82" s="368">
        <f t="shared" si="64"/>
        <v>0</v>
      </c>
      <c r="BA82" s="368">
        <f t="shared" si="57"/>
        <v>0</v>
      </c>
      <c r="BB82" s="368">
        <f t="shared" si="58"/>
        <v>0</v>
      </c>
      <c r="BC82" s="368">
        <f t="shared" si="59"/>
        <v>0</v>
      </c>
      <c r="BD82" s="368">
        <f t="shared" si="60"/>
        <v>0</v>
      </c>
      <c r="BE82" s="368">
        <f t="shared" si="35"/>
        <v>0</v>
      </c>
      <c r="BF82" s="368">
        <f t="shared" si="69"/>
        <v>0</v>
      </c>
      <c r="BG82" s="368">
        <f t="shared" si="69"/>
        <v>0</v>
      </c>
      <c r="BH82" s="368">
        <f t="shared" si="69"/>
        <v>0</v>
      </c>
      <c r="BI82" s="368">
        <f t="shared" si="69"/>
        <v>0</v>
      </c>
      <c r="BJ82" s="368">
        <f t="shared" si="69"/>
        <v>0</v>
      </c>
    </row>
    <row r="83" spans="1:62" ht="40.4" customHeight="1" x14ac:dyDescent="0.35">
      <c r="A83" s="135" t="e">
        <f t="shared" si="54"/>
        <v>#REF!</v>
      </c>
      <c r="B83" s="26"/>
      <c r="C83" s="621" t="e">
        <f>'3.1 Sign Off'!C102</f>
        <v>#REF!</v>
      </c>
      <c r="D83" s="622" t="e">
        <f>'3.1 Sign Off'!D102</f>
        <v>#REF!</v>
      </c>
      <c r="E83" s="622" t="e">
        <f>'3.1 Sign Off'!E102</f>
        <v>#REF!</v>
      </c>
      <c r="F83" s="623" t="e">
        <f>'3.1 Sign Off'!F102</f>
        <v>#REF!</v>
      </c>
      <c r="G83" s="624"/>
      <c r="H83" s="625" t="e">
        <f>'3.1 Sign Off'!H102</f>
        <v>#REF!</v>
      </c>
      <c r="I83" s="625" t="e">
        <f>'3.1 Sign Off'!I102</f>
        <v>#REF!</v>
      </c>
      <c r="J83" s="624"/>
      <c r="K83" s="621" t="e">
        <f>'3.1 Sign Off'!K102</f>
        <v>#REF!</v>
      </c>
      <c r="L83" s="626"/>
      <c r="M83" s="621" t="e">
        <f>'3.1 Sign Off'!M102</f>
        <v>#REF!</v>
      </c>
      <c r="N83" s="628"/>
      <c r="O83" s="628"/>
      <c r="P83" s="628"/>
      <c r="Q83" s="628"/>
      <c r="R83" s="418"/>
      <c r="S83" s="525"/>
      <c r="T83" s="26"/>
      <c r="U83" s="76"/>
      <c r="V83" s="630" t="e">
        <f t="shared" ref="V83:V114" si="70">IF($H83="Keep",IF(ISBLANK(N83),1,0))</f>
        <v>#REF!</v>
      </c>
      <c r="W83" s="630" t="e">
        <f t="shared" ref="W83:W114" si="71">IF($H83="Changed to Keep",IF(ISBLANK(N83),1,0))</f>
        <v>#REF!</v>
      </c>
      <c r="X83" s="630" t="e">
        <f t="shared" ref="X83:X114" si="72">IF($H83="Keep",IF(ISBLANK(O83),1,0))</f>
        <v>#REF!</v>
      </c>
      <c r="Y83" s="630" t="e">
        <f t="shared" ref="Y83:Y114" si="73">IF($H83="Changed to Keep",IF(ISBLANK(O83),1,0))</f>
        <v>#REF!</v>
      </c>
      <c r="Z83" s="630" t="e">
        <f t="shared" ref="Z83:Z114" si="74">IF($H83="Keep",IF(ISBLANK(P83),1,0))</f>
        <v>#REF!</v>
      </c>
      <c r="AA83" s="630" t="e">
        <f t="shared" ref="AA83:AA114" si="75">IF($H83="Changed to Keep",IF(ISBLANK(P83),1,0))</f>
        <v>#REF!</v>
      </c>
      <c r="AB83" s="630" t="e">
        <f t="shared" ref="AB83:AB114" si="76">IF($H83="Keep",IF(ISBLANK(Q83),1,0))</f>
        <v>#REF!</v>
      </c>
      <c r="AC83" s="630" t="e">
        <f t="shared" ref="AC83:AC114" si="77">IF($H83="Changed to Keep",IF(ISBLANK(Q83),1,0))</f>
        <v>#REF!</v>
      </c>
      <c r="AE83" s="368">
        <f t="shared" si="61"/>
        <v>0</v>
      </c>
      <c r="AF83" s="368">
        <f t="shared" si="61"/>
        <v>0</v>
      </c>
      <c r="AG83" s="368">
        <f t="shared" si="61"/>
        <v>0</v>
      </c>
      <c r="AH83" s="368">
        <f t="shared" si="61"/>
        <v>0</v>
      </c>
      <c r="AI83" s="368">
        <f t="shared" si="61"/>
        <v>0</v>
      </c>
      <c r="AJ83" s="368">
        <f t="shared" si="62"/>
        <v>0</v>
      </c>
      <c r="AK83" s="368">
        <f t="shared" si="62"/>
        <v>0</v>
      </c>
      <c r="AL83" s="368">
        <f t="shared" si="62"/>
        <v>0</v>
      </c>
      <c r="AM83" s="368">
        <f t="shared" si="62"/>
        <v>0</v>
      </c>
      <c r="AN83" s="368">
        <f t="shared" si="62"/>
        <v>0</v>
      </c>
      <c r="AO83" s="368">
        <f t="shared" si="63"/>
        <v>0</v>
      </c>
      <c r="AP83" s="368">
        <f t="shared" si="64"/>
        <v>0</v>
      </c>
      <c r="AQ83" s="368">
        <f t="shared" si="64"/>
        <v>0</v>
      </c>
      <c r="AR83" s="368">
        <f t="shared" si="65"/>
        <v>0</v>
      </c>
      <c r="AS83" s="368">
        <f t="shared" si="66"/>
        <v>0</v>
      </c>
      <c r="AT83" s="368">
        <f t="shared" si="67"/>
        <v>0</v>
      </c>
      <c r="AU83" s="368">
        <f t="shared" si="64"/>
        <v>0</v>
      </c>
      <c r="AV83" s="368">
        <f t="shared" si="64"/>
        <v>0</v>
      </c>
      <c r="AW83" s="368">
        <f t="shared" si="68"/>
        <v>0</v>
      </c>
      <c r="AX83" s="368">
        <f t="shared" si="55"/>
        <v>0</v>
      </c>
      <c r="AY83" s="368">
        <f t="shared" si="56"/>
        <v>0</v>
      </c>
      <c r="AZ83" s="368">
        <f t="shared" si="64"/>
        <v>0</v>
      </c>
      <c r="BA83" s="368">
        <f t="shared" si="57"/>
        <v>0</v>
      </c>
      <c r="BB83" s="368">
        <f t="shared" si="58"/>
        <v>0</v>
      </c>
      <c r="BC83" s="368">
        <f t="shared" si="59"/>
        <v>0</v>
      </c>
      <c r="BD83" s="368">
        <f t="shared" si="60"/>
        <v>0</v>
      </c>
      <c r="BE83" s="368">
        <f t="shared" si="35"/>
        <v>0</v>
      </c>
      <c r="BF83" s="368">
        <f t="shared" si="69"/>
        <v>0</v>
      </c>
      <c r="BG83" s="368">
        <f t="shared" si="69"/>
        <v>0</v>
      </c>
      <c r="BH83" s="368">
        <f t="shared" si="69"/>
        <v>0</v>
      </c>
      <c r="BI83" s="368">
        <f t="shared" si="69"/>
        <v>0</v>
      </c>
      <c r="BJ83" s="368">
        <f t="shared" si="69"/>
        <v>0</v>
      </c>
    </row>
    <row r="84" spans="1:62" ht="40.4" customHeight="1" x14ac:dyDescent="0.35">
      <c r="A84" s="135" t="e">
        <f t="shared" si="54"/>
        <v>#REF!</v>
      </c>
      <c r="B84" s="26"/>
      <c r="C84" s="621" t="e">
        <f>'3.1 Sign Off'!C103</f>
        <v>#REF!</v>
      </c>
      <c r="D84" s="622" t="e">
        <f>'3.1 Sign Off'!D103</f>
        <v>#REF!</v>
      </c>
      <c r="E84" s="622" t="e">
        <f>'3.1 Sign Off'!E103</f>
        <v>#REF!</v>
      </c>
      <c r="F84" s="623" t="e">
        <f>'3.1 Sign Off'!F103</f>
        <v>#REF!</v>
      </c>
      <c r="G84" s="624"/>
      <c r="H84" s="625" t="e">
        <f>'3.1 Sign Off'!H103</f>
        <v>#REF!</v>
      </c>
      <c r="I84" s="625" t="e">
        <f>'3.1 Sign Off'!I103</f>
        <v>#REF!</v>
      </c>
      <c r="J84" s="624"/>
      <c r="K84" s="621" t="e">
        <f>'3.1 Sign Off'!K103</f>
        <v>#REF!</v>
      </c>
      <c r="L84" s="626"/>
      <c r="M84" s="621" t="e">
        <f>'3.1 Sign Off'!M103</f>
        <v>#REF!</v>
      </c>
      <c r="N84" s="628"/>
      <c r="O84" s="628"/>
      <c r="P84" s="628"/>
      <c r="Q84" s="628"/>
      <c r="R84" s="418"/>
      <c r="S84" s="525"/>
      <c r="T84" s="26"/>
      <c r="U84" s="76"/>
      <c r="V84" s="630" t="e">
        <f t="shared" si="70"/>
        <v>#REF!</v>
      </c>
      <c r="W84" s="630" t="e">
        <f t="shared" si="71"/>
        <v>#REF!</v>
      </c>
      <c r="X84" s="630" t="e">
        <f t="shared" si="72"/>
        <v>#REF!</v>
      </c>
      <c r="Y84" s="630" t="e">
        <f t="shared" si="73"/>
        <v>#REF!</v>
      </c>
      <c r="Z84" s="630" t="e">
        <f t="shared" si="74"/>
        <v>#REF!</v>
      </c>
      <c r="AA84" s="630" t="e">
        <f t="shared" si="75"/>
        <v>#REF!</v>
      </c>
      <c r="AB84" s="630" t="e">
        <f t="shared" si="76"/>
        <v>#REF!</v>
      </c>
      <c r="AC84" s="630" t="e">
        <f t="shared" si="77"/>
        <v>#REF!</v>
      </c>
      <c r="AE84" s="368">
        <f t="shared" si="61"/>
        <v>0</v>
      </c>
      <c r="AF84" s="368">
        <f t="shared" si="61"/>
        <v>0</v>
      </c>
      <c r="AG84" s="368">
        <f t="shared" si="61"/>
        <v>0</v>
      </c>
      <c r="AH84" s="368">
        <f t="shared" si="61"/>
        <v>0</v>
      </c>
      <c r="AI84" s="368">
        <f t="shared" si="61"/>
        <v>0</v>
      </c>
      <c r="AJ84" s="368">
        <f t="shared" si="62"/>
        <v>0</v>
      </c>
      <c r="AK84" s="368">
        <f t="shared" si="62"/>
        <v>0</v>
      </c>
      <c r="AL84" s="368">
        <f t="shared" si="62"/>
        <v>0</v>
      </c>
      <c r="AM84" s="368">
        <f t="shared" si="62"/>
        <v>0</v>
      </c>
      <c r="AN84" s="368">
        <f t="shared" si="62"/>
        <v>0</v>
      </c>
      <c r="AO84" s="368">
        <f t="shared" si="63"/>
        <v>0</v>
      </c>
      <c r="AP84" s="368">
        <f t="shared" si="64"/>
        <v>0</v>
      </c>
      <c r="AQ84" s="368">
        <f t="shared" si="64"/>
        <v>0</v>
      </c>
      <c r="AR84" s="368">
        <f t="shared" si="65"/>
        <v>0</v>
      </c>
      <c r="AS84" s="368">
        <f t="shared" si="66"/>
        <v>0</v>
      </c>
      <c r="AT84" s="368">
        <f t="shared" si="67"/>
        <v>0</v>
      </c>
      <c r="AU84" s="368">
        <f t="shared" si="64"/>
        <v>0</v>
      </c>
      <c r="AV84" s="368">
        <f t="shared" si="64"/>
        <v>0</v>
      </c>
      <c r="AW84" s="368">
        <f t="shared" si="68"/>
        <v>0</v>
      </c>
      <c r="AX84" s="368">
        <f t="shared" si="55"/>
        <v>0</v>
      </c>
      <c r="AY84" s="368">
        <f t="shared" si="56"/>
        <v>0</v>
      </c>
      <c r="AZ84" s="368">
        <f t="shared" si="64"/>
        <v>0</v>
      </c>
      <c r="BA84" s="368">
        <f t="shared" si="57"/>
        <v>0</v>
      </c>
      <c r="BB84" s="368">
        <f t="shared" si="58"/>
        <v>0</v>
      </c>
      <c r="BC84" s="368">
        <f t="shared" si="59"/>
        <v>0</v>
      </c>
      <c r="BD84" s="368">
        <f t="shared" si="60"/>
        <v>0</v>
      </c>
      <c r="BE84" s="368">
        <f t="shared" ref="BE84:BE147" si="78">COUNTIF($N84,BE$10)</f>
        <v>0</v>
      </c>
      <c r="BF84" s="368">
        <f t="shared" si="69"/>
        <v>0</v>
      </c>
      <c r="BG84" s="368">
        <f t="shared" si="69"/>
        <v>0</v>
      </c>
      <c r="BH84" s="368">
        <f t="shared" si="69"/>
        <v>0</v>
      </c>
      <c r="BI84" s="368">
        <f t="shared" si="69"/>
        <v>0</v>
      </c>
      <c r="BJ84" s="368">
        <f t="shared" si="69"/>
        <v>0</v>
      </c>
    </row>
    <row r="85" spans="1:62" ht="40.4" customHeight="1" x14ac:dyDescent="0.35">
      <c r="A85" s="135" t="e">
        <f t="shared" si="54"/>
        <v>#REF!</v>
      </c>
      <c r="B85" s="26"/>
      <c r="C85" s="621" t="e">
        <f>'3.1 Sign Off'!C104</f>
        <v>#REF!</v>
      </c>
      <c r="D85" s="622" t="e">
        <f>'3.1 Sign Off'!D104</f>
        <v>#REF!</v>
      </c>
      <c r="E85" s="622" t="e">
        <f>'3.1 Sign Off'!E104</f>
        <v>#REF!</v>
      </c>
      <c r="F85" s="623" t="e">
        <f>'3.1 Sign Off'!F104</f>
        <v>#REF!</v>
      </c>
      <c r="G85" s="624"/>
      <c r="H85" s="625" t="e">
        <f>'3.1 Sign Off'!H104</f>
        <v>#REF!</v>
      </c>
      <c r="I85" s="625" t="e">
        <f>'3.1 Sign Off'!I104</f>
        <v>#REF!</v>
      </c>
      <c r="J85" s="624"/>
      <c r="K85" s="621" t="e">
        <f>'3.1 Sign Off'!K104</f>
        <v>#REF!</v>
      </c>
      <c r="L85" s="626"/>
      <c r="M85" s="621" t="e">
        <f>'3.1 Sign Off'!M104</f>
        <v>#REF!</v>
      </c>
      <c r="N85" s="628"/>
      <c r="O85" s="628"/>
      <c r="P85" s="628"/>
      <c r="Q85" s="628"/>
      <c r="R85" s="418"/>
      <c r="S85" s="525"/>
      <c r="T85" s="26"/>
      <c r="U85" s="76"/>
      <c r="V85" s="630" t="e">
        <f t="shared" si="70"/>
        <v>#REF!</v>
      </c>
      <c r="W85" s="630" t="e">
        <f t="shared" si="71"/>
        <v>#REF!</v>
      </c>
      <c r="X85" s="630" t="e">
        <f t="shared" si="72"/>
        <v>#REF!</v>
      </c>
      <c r="Y85" s="630" t="e">
        <f t="shared" si="73"/>
        <v>#REF!</v>
      </c>
      <c r="Z85" s="630" t="e">
        <f t="shared" si="74"/>
        <v>#REF!</v>
      </c>
      <c r="AA85" s="630" t="e">
        <f t="shared" si="75"/>
        <v>#REF!</v>
      </c>
      <c r="AB85" s="630" t="e">
        <f t="shared" si="76"/>
        <v>#REF!</v>
      </c>
      <c r="AC85" s="630" t="e">
        <f t="shared" si="77"/>
        <v>#REF!</v>
      </c>
      <c r="AE85" s="368">
        <f t="shared" si="61"/>
        <v>0</v>
      </c>
      <c r="AF85" s="368">
        <f t="shared" si="61"/>
        <v>0</v>
      </c>
      <c r="AG85" s="368">
        <f t="shared" si="61"/>
        <v>0</v>
      </c>
      <c r="AH85" s="368">
        <f t="shared" si="61"/>
        <v>0</v>
      </c>
      <c r="AI85" s="368">
        <f t="shared" si="61"/>
        <v>0</v>
      </c>
      <c r="AJ85" s="368">
        <f t="shared" si="62"/>
        <v>0</v>
      </c>
      <c r="AK85" s="368">
        <f t="shared" si="62"/>
        <v>0</v>
      </c>
      <c r="AL85" s="368">
        <f t="shared" si="62"/>
        <v>0</v>
      </c>
      <c r="AM85" s="368">
        <f t="shared" si="62"/>
        <v>0</v>
      </c>
      <c r="AN85" s="368">
        <f t="shared" si="62"/>
        <v>0</v>
      </c>
      <c r="AO85" s="368">
        <f t="shared" si="63"/>
        <v>0</v>
      </c>
      <c r="AP85" s="368">
        <f t="shared" si="64"/>
        <v>0</v>
      </c>
      <c r="AQ85" s="368">
        <f t="shared" si="64"/>
        <v>0</v>
      </c>
      <c r="AR85" s="368">
        <f t="shared" si="65"/>
        <v>0</v>
      </c>
      <c r="AS85" s="368">
        <f t="shared" si="66"/>
        <v>0</v>
      </c>
      <c r="AT85" s="368">
        <f t="shared" si="67"/>
        <v>0</v>
      </c>
      <c r="AU85" s="368">
        <f t="shared" si="64"/>
        <v>0</v>
      </c>
      <c r="AV85" s="368">
        <f t="shared" si="64"/>
        <v>0</v>
      </c>
      <c r="AW85" s="368">
        <f t="shared" si="68"/>
        <v>0</v>
      </c>
      <c r="AX85" s="368">
        <f t="shared" si="55"/>
        <v>0</v>
      </c>
      <c r="AY85" s="368">
        <f t="shared" si="56"/>
        <v>0</v>
      </c>
      <c r="AZ85" s="368">
        <f t="shared" si="64"/>
        <v>0</v>
      </c>
      <c r="BA85" s="368">
        <f t="shared" si="57"/>
        <v>0</v>
      </c>
      <c r="BB85" s="368">
        <f t="shared" si="58"/>
        <v>0</v>
      </c>
      <c r="BC85" s="368">
        <f t="shared" si="59"/>
        <v>0</v>
      </c>
      <c r="BD85" s="368">
        <f t="shared" si="60"/>
        <v>0</v>
      </c>
      <c r="BE85" s="368">
        <f t="shared" si="78"/>
        <v>0</v>
      </c>
      <c r="BF85" s="368">
        <f t="shared" si="69"/>
        <v>0</v>
      </c>
      <c r="BG85" s="368">
        <f t="shared" si="69"/>
        <v>0</v>
      </c>
      <c r="BH85" s="368">
        <f t="shared" si="69"/>
        <v>0</v>
      </c>
      <c r="BI85" s="368">
        <f t="shared" si="69"/>
        <v>0</v>
      </c>
      <c r="BJ85" s="368">
        <f t="shared" si="69"/>
        <v>0</v>
      </c>
    </row>
    <row r="86" spans="1:62" ht="40.4" customHeight="1" x14ac:dyDescent="0.35">
      <c r="A86" s="135" t="e">
        <f t="shared" si="54"/>
        <v>#REF!</v>
      </c>
      <c r="B86" s="26"/>
      <c r="C86" s="621" t="e">
        <f>'3.1 Sign Off'!C105</f>
        <v>#REF!</v>
      </c>
      <c r="D86" s="622" t="e">
        <f>'3.1 Sign Off'!D105</f>
        <v>#REF!</v>
      </c>
      <c r="E86" s="622" t="e">
        <f>'3.1 Sign Off'!E105</f>
        <v>#REF!</v>
      </c>
      <c r="F86" s="623" t="e">
        <f>'3.1 Sign Off'!F105</f>
        <v>#REF!</v>
      </c>
      <c r="G86" s="624"/>
      <c r="H86" s="625" t="e">
        <f>'3.1 Sign Off'!H105</f>
        <v>#REF!</v>
      </c>
      <c r="I86" s="625" t="e">
        <f>'3.1 Sign Off'!I105</f>
        <v>#REF!</v>
      </c>
      <c r="J86" s="624"/>
      <c r="K86" s="621" t="e">
        <f>'3.1 Sign Off'!K105</f>
        <v>#REF!</v>
      </c>
      <c r="L86" s="626"/>
      <c r="M86" s="621" t="e">
        <f>'3.1 Sign Off'!M105</f>
        <v>#REF!</v>
      </c>
      <c r="N86" s="628"/>
      <c r="O86" s="628"/>
      <c r="P86" s="628"/>
      <c r="Q86" s="628"/>
      <c r="R86" s="418"/>
      <c r="S86" s="525"/>
      <c r="T86" s="26"/>
      <c r="U86" s="76"/>
      <c r="V86" s="630" t="e">
        <f t="shared" si="70"/>
        <v>#REF!</v>
      </c>
      <c r="W86" s="630" t="e">
        <f t="shared" si="71"/>
        <v>#REF!</v>
      </c>
      <c r="X86" s="630" t="e">
        <f t="shared" si="72"/>
        <v>#REF!</v>
      </c>
      <c r="Y86" s="630" t="e">
        <f t="shared" si="73"/>
        <v>#REF!</v>
      </c>
      <c r="Z86" s="630" t="e">
        <f t="shared" si="74"/>
        <v>#REF!</v>
      </c>
      <c r="AA86" s="630" t="e">
        <f t="shared" si="75"/>
        <v>#REF!</v>
      </c>
      <c r="AB86" s="630" t="e">
        <f t="shared" si="76"/>
        <v>#REF!</v>
      </c>
      <c r="AC86" s="630" t="e">
        <f t="shared" si="77"/>
        <v>#REF!</v>
      </c>
      <c r="AE86" s="368">
        <f t="shared" si="61"/>
        <v>0</v>
      </c>
      <c r="AF86" s="368">
        <f t="shared" si="61"/>
        <v>0</v>
      </c>
      <c r="AG86" s="368">
        <f t="shared" si="61"/>
        <v>0</v>
      </c>
      <c r="AH86" s="368">
        <f t="shared" si="61"/>
        <v>0</v>
      </c>
      <c r="AI86" s="368">
        <f t="shared" si="61"/>
        <v>0</v>
      </c>
      <c r="AJ86" s="368">
        <f t="shared" si="62"/>
        <v>0</v>
      </c>
      <c r="AK86" s="368">
        <f t="shared" si="62"/>
        <v>0</v>
      </c>
      <c r="AL86" s="368">
        <f t="shared" si="62"/>
        <v>0</v>
      </c>
      <c r="AM86" s="368">
        <f t="shared" si="62"/>
        <v>0</v>
      </c>
      <c r="AN86" s="368">
        <f t="shared" si="62"/>
        <v>0</v>
      </c>
      <c r="AO86" s="368">
        <f t="shared" si="63"/>
        <v>0</v>
      </c>
      <c r="AP86" s="368">
        <f t="shared" si="64"/>
        <v>0</v>
      </c>
      <c r="AQ86" s="368">
        <f t="shared" si="64"/>
        <v>0</v>
      </c>
      <c r="AR86" s="368">
        <f t="shared" si="65"/>
        <v>0</v>
      </c>
      <c r="AS86" s="368">
        <f t="shared" si="66"/>
        <v>0</v>
      </c>
      <c r="AT86" s="368">
        <f t="shared" si="67"/>
        <v>0</v>
      </c>
      <c r="AU86" s="368">
        <f t="shared" si="64"/>
        <v>0</v>
      </c>
      <c r="AV86" s="368">
        <f t="shared" si="64"/>
        <v>0</v>
      </c>
      <c r="AW86" s="368">
        <f t="shared" si="68"/>
        <v>0</v>
      </c>
      <c r="AX86" s="368">
        <f t="shared" si="55"/>
        <v>0</v>
      </c>
      <c r="AY86" s="368">
        <f t="shared" si="56"/>
        <v>0</v>
      </c>
      <c r="AZ86" s="368">
        <f t="shared" si="64"/>
        <v>0</v>
      </c>
      <c r="BA86" s="368">
        <f t="shared" si="57"/>
        <v>0</v>
      </c>
      <c r="BB86" s="368">
        <f t="shared" si="58"/>
        <v>0</v>
      </c>
      <c r="BC86" s="368">
        <f t="shared" si="59"/>
        <v>0</v>
      </c>
      <c r="BD86" s="368">
        <f t="shared" si="60"/>
        <v>0</v>
      </c>
      <c r="BE86" s="368">
        <f t="shared" si="78"/>
        <v>0</v>
      </c>
      <c r="BF86" s="368">
        <f t="shared" si="69"/>
        <v>0</v>
      </c>
      <c r="BG86" s="368">
        <f t="shared" si="69"/>
        <v>0</v>
      </c>
      <c r="BH86" s="368">
        <f t="shared" si="69"/>
        <v>0</v>
      </c>
      <c r="BI86" s="368">
        <f t="shared" si="69"/>
        <v>0</v>
      </c>
      <c r="BJ86" s="368">
        <f t="shared" si="69"/>
        <v>0</v>
      </c>
    </row>
    <row r="87" spans="1:62" ht="40.4" customHeight="1" x14ac:dyDescent="0.35">
      <c r="A87" s="135" t="e">
        <f t="shared" si="54"/>
        <v>#REF!</v>
      </c>
      <c r="B87" s="26"/>
      <c r="C87" s="621" t="e">
        <f>'3.1 Sign Off'!C106</f>
        <v>#REF!</v>
      </c>
      <c r="D87" s="622" t="e">
        <f>'3.1 Sign Off'!D106</f>
        <v>#REF!</v>
      </c>
      <c r="E87" s="622" t="e">
        <f>'3.1 Sign Off'!E106</f>
        <v>#REF!</v>
      </c>
      <c r="F87" s="623" t="e">
        <f>'3.1 Sign Off'!F106</f>
        <v>#REF!</v>
      </c>
      <c r="G87" s="624"/>
      <c r="H87" s="625" t="e">
        <f>'3.1 Sign Off'!H106</f>
        <v>#REF!</v>
      </c>
      <c r="I87" s="625" t="e">
        <f>'3.1 Sign Off'!I106</f>
        <v>#REF!</v>
      </c>
      <c r="J87" s="624"/>
      <c r="K87" s="621" t="e">
        <f>'3.1 Sign Off'!K106</f>
        <v>#REF!</v>
      </c>
      <c r="L87" s="626"/>
      <c r="M87" s="621" t="e">
        <f>'3.1 Sign Off'!M106</f>
        <v>#REF!</v>
      </c>
      <c r="N87" s="628"/>
      <c r="O87" s="628"/>
      <c r="P87" s="628"/>
      <c r="Q87" s="628"/>
      <c r="R87" s="418"/>
      <c r="S87" s="525"/>
      <c r="T87" s="26"/>
      <c r="U87" s="76"/>
      <c r="V87" s="630" t="e">
        <f t="shared" si="70"/>
        <v>#REF!</v>
      </c>
      <c r="W87" s="630" t="e">
        <f t="shared" si="71"/>
        <v>#REF!</v>
      </c>
      <c r="X87" s="630" t="e">
        <f t="shared" si="72"/>
        <v>#REF!</v>
      </c>
      <c r="Y87" s="630" t="e">
        <f t="shared" si="73"/>
        <v>#REF!</v>
      </c>
      <c r="Z87" s="630" t="e">
        <f t="shared" si="74"/>
        <v>#REF!</v>
      </c>
      <c r="AA87" s="630" t="e">
        <f t="shared" si="75"/>
        <v>#REF!</v>
      </c>
      <c r="AB87" s="630" t="e">
        <f t="shared" si="76"/>
        <v>#REF!</v>
      </c>
      <c r="AC87" s="630" t="e">
        <f t="shared" si="77"/>
        <v>#REF!</v>
      </c>
      <c r="AE87" s="368">
        <f t="shared" si="61"/>
        <v>0</v>
      </c>
      <c r="AF87" s="368">
        <f t="shared" si="61"/>
        <v>0</v>
      </c>
      <c r="AG87" s="368">
        <f t="shared" si="61"/>
        <v>0</v>
      </c>
      <c r="AH87" s="368">
        <f t="shared" si="61"/>
        <v>0</v>
      </c>
      <c r="AI87" s="368">
        <f t="shared" si="61"/>
        <v>0</v>
      </c>
      <c r="AJ87" s="368">
        <f t="shared" si="62"/>
        <v>0</v>
      </c>
      <c r="AK87" s="368">
        <f t="shared" si="62"/>
        <v>0</v>
      </c>
      <c r="AL87" s="368">
        <f t="shared" si="62"/>
        <v>0</v>
      </c>
      <c r="AM87" s="368">
        <f t="shared" si="62"/>
        <v>0</v>
      </c>
      <c r="AN87" s="368">
        <f t="shared" si="62"/>
        <v>0</v>
      </c>
      <c r="AO87" s="368">
        <f t="shared" si="63"/>
        <v>0</v>
      </c>
      <c r="AP87" s="368">
        <f t="shared" si="64"/>
        <v>0</v>
      </c>
      <c r="AQ87" s="368">
        <f t="shared" si="64"/>
        <v>0</v>
      </c>
      <c r="AR87" s="368">
        <f t="shared" si="65"/>
        <v>0</v>
      </c>
      <c r="AS87" s="368">
        <f t="shared" si="66"/>
        <v>0</v>
      </c>
      <c r="AT87" s="368">
        <f t="shared" si="67"/>
        <v>0</v>
      </c>
      <c r="AU87" s="368">
        <f t="shared" si="64"/>
        <v>0</v>
      </c>
      <c r="AV87" s="368">
        <f t="shared" si="64"/>
        <v>0</v>
      </c>
      <c r="AW87" s="368">
        <f t="shared" si="68"/>
        <v>0</v>
      </c>
      <c r="AX87" s="368">
        <f t="shared" si="55"/>
        <v>0</v>
      </c>
      <c r="AY87" s="368">
        <f t="shared" si="56"/>
        <v>0</v>
      </c>
      <c r="AZ87" s="368">
        <f t="shared" si="64"/>
        <v>0</v>
      </c>
      <c r="BA87" s="368">
        <f t="shared" si="57"/>
        <v>0</v>
      </c>
      <c r="BB87" s="368">
        <f t="shared" si="58"/>
        <v>0</v>
      </c>
      <c r="BC87" s="368">
        <f t="shared" si="59"/>
        <v>0</v>
      </c>
      <c r="BD87" s="368">
        <f t="shared" si="60"/>
        <v>0</v>
      </c>
      <c r="BE87" s="368">
        <f t="shared" si="78"/>
        <v>0</v>
      </c>
      <c r="BF87" s="368">
        <f t="shared" si="69"/>
        <v>0</v>
      </c>
      <c r="BG87" s="368">
        <f t="shared" si="69"/>
        <v>0</v>
      </c>
      <c r="BH87" s="368">
        <f t="shared" si="69"/>
        <v>0</v>
      </c>
      <c r="BI87" s="368">
        <f t="shared" si="69"/>
        <v>0</v>
      </c>
      <c r="BJ87" s="368">
        <f t="shared" si="69"/>
        <v>0</v>
      </c>
    </row>
    <row r="88" spans="1:62" ht="40.4" customHeight="1" x14ac:dyDescent="0.35">
      <c r="A88" s="135" t="e">
        <f t="shared" si="54"/>
        <v>#REF!</v>
      </c>
      <c r="B88" s="26"/>
      <c r="C88" s="621" t="e">
        <f>'3.1 Sign Off'!C107</f>
        <v>#REF!</v>
      </c>
      <c r="D88" s="622" t="e">
        <f>'3.1 Sign Off'!D107</f>
        <v>#REF!</v>
      </c>
      <c r="E88" s="622" t="e">
        <f>'3.1 Sign Off'!E107</f>
        <v>#REF!</v>
      </c>
      <c r="F88" s="623" t="e">
        <f>'3.1 Sign Off'!F107</f>
        <v>#REF!</v>
      </c>
      <c r="G88" s="624"/>
      <c r="H88" s="625" t="e">
        <f>'3.1 Sign Off'!H107</f>
        <v>#REF!</v>
      </c>
      <c r="I88" s="625" t="e">
        <f>'3.1 Sign Off'!I107</f>
        <v>#REF!</v>
      </c>
      <c r="J88" s="624"/>
      <c r="K88" s="621" t="e">
        <f>'3.1 Sign Off'!K107</f>
        <v>#REF!</v>
      </c>
      <c r="L88" s="626"/>
      <c r="M88" s="621" t="e">
        <f>'3.1 Sign Off'!M107</f>
        <v>#REF!</v>
      </c>
      <c r="N88" s="628"/>
      <c r="O88" s="628"/>
      <c r="P88" s="628"/>
      <c r="Q88" s="628"/>
      <c r="R88" s="418"/>
      <c r="S88" s="525"/>
      <c r="T88" s="26"/>
      <c r="U88" s="76"/>
      <c r="V88" s="630" t="e">
        <f t="shared" si="70"/>
        <v>#REF!</v>
      </c>
      <c r="W88" s="630" t="e">
        <f t="shared" si="71"/>
        <v>#REF!</v>
      </c>
      <c r="X88" s="630" t="e">
        <f t="shared" si="72"/>
        <v>#REF!</v>
      </c>
      <c r="Y88" s="630" t="e">
        <f t="shared" si="73"/>
        <v>#REF!</v>
      </c>
      <c r="Z88" s="630" t="e">
        <f t="shared" si="74"/>
        <v>#REF!</v>
      </c>
      <c r="AA88" s="630" t="e">
        <f t="shared" si="75"/>
        <v>#REF!</v>
      </c>
      <c r="AB88" s="630" t="e">
        <f t="shared" si="76"/>
        <v>#REF!</v>
      </c>
      <c r="AC88" s="630" t="e">
        <f t="shared" si="77"/>
        <v>#REF!</v>
      </c>
      <c r="AE88" s="368">
        <f t="shared" si="61"/>
        <v>0</v>
      </c>
      <c r="AF88" s="368">
        <f t="shared" si="61"/>
        <v>0</v>
      </c>
      <c r="AG88" s="368">
        <f t="shared" si="61"/>
        <v>0</v>
      </c>
      <c r="AH88" s="368">
        <f t="shared" si="61"/>
        <v>0</v>
      </c>
      <c r="AI88" s="368">
        <f t="shared" si="61"/>
        <v>0</v>
      </c>
      <c r="AJ88" s="368">
        <f t="shared" si="62"/>
        <v>0</v>
      </c>
      <c r="AK88" s="368">
        <f t="shared" si="62"/>
        <v>0</v>
      </c>
      <c r="AL88" s="368">
        <f t="shared" si="62"/>
        <v>0</v>
      </c>
      <c r="AM88" s="368">
        <f t="shared" si="62"/>
        <v>0</v>
      </c>
      <c r="AN88" s="368">
        <f t="shared" si="62"/>
        <v>0</v>
      </c>
      <c r="AO88" s="368">
        <f t="shared" si="63"/>
        <v>0</v>
      </c>
      <c r="AP88" s="368">
        <f t="shared" si="64"/>
        <v>0</v>
      </c>
      <c r="AQ88" s="368">
        <f t="shared" si="64"/>
        <v>0</v>
      </c>
      <c r="AR88" s="368">
        <f t="shared" si="65"/>
        <v>0</v>
      </c>
      <c r="AS88" s="368">
        <f t="shared" si="66"/>
        <v>0</v>
      </c>
      <c r="AT88" s="368">
        <f t="shared" si="67"/>
        <v>0</v>
      </c>
      <c r="AU88" s="368">
        <f t="shared" si="64"/>
        <v>0</v>
      </c>
      <c r="AV88" s="368">
        <f t="shared" si="64"/>
        <v>0</v>
      </c>
      <c r="AW88" s="368">
        <f t="shared" si="68"/>
        <v>0</v>
      </c>
      <c r="AX88" s="368">
        <f t="shared" si="55"/>
        <v>0</v>
      </c>
      <c r="AY88" s="368">
        <f t="shared" si="56"/>
        <v>0</v>
      </c>
      <c r="AZ88" s="368">
        <f t="shared" si="64"/>
        <v>0</v>
      </c>
      <c r="BA88" s="368">
        <f t="shared" si="57"/>
        <v>0</v>
      </c>
      <c r="BB88" s="368">
        <f t="shared" si="58"/>
        <v>0</v>
      </c>
      <c r="BC88" s="368">
        <f t="shared" si="59"/>
        <v>0</v>
      </c>
      <c r="BD88" s="368">
        <f t="shared" si="60"/>
        <v>0</v>
      </c>
      <c r="BE88" s="368">
        <f t="shared" si="78"/>
        <v>0</v>
      </c>
      <c r="BF88" s="368">
        <f t="shared" si="69"/>
        <v>0</v>
      </c>
      <c r="BG88" s="368">
        <f t="shared" si="69"/>
        <v>0</v>
      </c>
      <c r="BH88" s="368">
        <f t="shared" si="69"/>
        <v>0</v>
      </c>
      <c r="BI88" s="368">
        <f t="shared" si="69"/>
        <v>0</v>
      </c>
      <c r="BJ88" s="368">
        <f t="shared" si="69"/>
        <v>0</v>
      </c>
    </row>
    <row r="89" spans="1:62" ht="40.4" customHeight="1" x14ac:dyDescent="0.35">
      <c r="A89" s="135" t="e">
        <f t="shared" si="54"/>
        <v>#REF!</v>
      </c>
      <c r="B89" s="26"/>
      <c r="C89" s="621" t="e">
        <f>'3.1 Sign Off'!C108</f>
        <v>#REF!</v>
      </c>
      <c r="D89" s="622" t="e">
        <f>'3.1 Sign Off'!D108</f>
        <v>#REF!</v>
      </c>
      <c r="E89" s="622" t="e">
        <f>'3.1 Sign Off'!E108</f>
        <v>#REF!</v>
      </c>
      <c r="F89" s="623" t="e">
        <f>'3.1 Sign Off'!F108</f>
        <v>#REF!</v>
      </c>
      <c r="G89" s="624"/>
      <c r="H89" s="625" t="e">
        <f>'3.1 Sign Off'!H108</f>
        <v>#REF!</v>
      </c>
      <c r="I89" s="625" t="e">
        <f>'3.1 Sign Off'!I108</f>
        <v>#REF!</v>
      </c>
      <c r="J89" s="624"/>
      <c r="K89" s="621" t="e">
        <f>'3.1 Sign Off'!K108</f>
        <v>#REF!</v>
      </c>
      <c r="L89" s="626"/>
      <c r="M89" s="621" t="e">
        <f>'3.1 Sign Off'!M108</f>
        <v>#REF!</v>
      </c>
      <c r="N89" s="628"/>
      <c r="O89" s="628"/>
      <c r="P89" s="628"/>
      <c r="Q89" s="628"/>
      <c r="R89" s="418"/>
      <c r="S89" s="525"/>
      <c r="T89" s="26"/>
      <c r="U89" s="76"/>
      <c r="V89" s="630" t="e">
        <f t="shared" si="70"/>
        <v>#REF!</v>
      </c>
      <c r="W89" s="630" t="e">
        <f t="shared" si="71"/>
        <v>#REF!</v>
      </c>
      <c r="X89" s="630" t="e">
        <f t="shared" si="72"/>
        <v>#REF!</v>
      </c>
      <c r="Y89" s="630" t="e">
        <f t="shared" si="73"/>
        <v>#REF!</v>
      </c>
      <c r="Z89" s="630" t="e">
        <f t="shared" si="74"/>
        <v>#REF!</v>
      </c>
      <c r="AA89" s="630" t="e">
        <f t="shared" si="75"/>
        <v>#REF!</v>
      </c>
      <c r="AB89" s="630" t="e">
        <f t="shared" si="76"/>
        <v>#REF!</v>
      </c>
      <c r="AC89" s="630" t="e">
        <f t="shared" si="77"/>
        <v>#REF!</v>
      </c>
      <c r="AE89" s="368">
        <f t="shared" si="61"/>
        <v>0</v>
      </c>
      <c r="AF89" s="368">
        <f t="shared" si="61"/>
        <v>0</v>
      </c>
      <c r="AG89" s="368">
        <f t="shared" si="61"/>
        <v>0</v>
      </c>
      <c r="AH89" s="368">
        <f t="shared" si="61"/>
        <v>0</v>
      </c>
      <c r="AI89" s="368">
        <f t="shared" si="61"/>
        <v>0</v>
      </c>
      <c r="AJ89" s="368">
        <f t="shared" si="62"/>
        <v>0</v>
      </c>
      <c r="AK89" s="368">
        <f t="shared" si="62"/>
        <v>0</v>
      </c>
      <c r="AL89" s="368">
        <f t="shared" si="62"/>
        <v>0</v>
      </c>
      <c r="AM89" s="368">
        <f t="shared" si="62"/>
        <v>0</v>
      </c>
      <c r="AN89" s="368">
        <f t="shared" si="62"/>
        <v>0</v>
      </c>
      <c r="AO89" s="368">
        <f t="shared" si="63"/>
        <v>0</v>
      </c>
      <c r="AP89" s="368">
        <f t="shared" si="64"/>
        <v>0</v>
      </c>
      <c r="AQ89" s="368">
        <f t="shared" si="64"/>
        <v>0</v>
      </c>
      <c r="AR89" s="368">
        <f t="shared" si="65"/>
        <v>0</v>
      </c>
      <c r="AS89" s="368">
        <f t="shared" si="66"/>
        <v>0</v>
      </c>
      <c r="AT89" s="368">
        <f t="shared" si="67"/>
        <v>0</v>
      </c>
      <c r="AU89" s="368">
        <f t="shared" si="64"/>
        <v>0</v>
      </c>
      <c r="AV89" s="368">
        <f t="shared" si="64"/>
        <v>0</v>
      </c>
      <c r="AW89" s="368">
        <f t="shared" si="68"/>
        <v>0</v>
      </c>
      <c r="AX89" s="368">
        <f t="shared" si="55"/>
        <v>0</v>
      </c>
      <c r="AY89" s="368">
        <f t="shared" si="56"/>
        <v>0</v>
      </c>
      <c r="AZ89" s="368">
        <f t="shared" si="64"/>
        <v>0</v>
      </c>
      <c r="BA89" s="368">
        <f t="shared" si="57"/>
        <v>0</v>
      </c>
      <c r="BB89" s="368">
        <f t="shared" si="58"/>
        <v>0</v>
      </c>
      <c r="BC89" s="368">
        <f t="shared" si="59"/>
        <v>0</v>
      </c>
      <c r="BD89" s="368">
        <f t="shared" si="60"/>
        <v>0</v>
      </c>
      <c r="BE89" s="368">
        <f t="shared" si="78"/>
        <v>0</v>
      </c>
      <c r="BF89" s="368">
        <f t="shared" si="69"/>
        <v>0</v>
      </c>
      <c r="BG89" s="368">
        <f t="shared" si="69"/>
        <v>0</v>
      </c>
      <c r="BH89" s="368">
        <f t="shared" si="69"/>
        <v>0</v>
      </c>
      <c r="BI89" s="368">
        <f t="shared" si="69"/>
        <v>0</v>
      </c>
      <c r="BJ89" s="368">
        <f t="shared" si="69"/>
        <v>0</v>
      </c>
    </row>
    <row r="90" spans="1:62" ht="40.4" customHeight="1" x14ac:dyDescent="0.35">
      <c r="A90" s="135" t="e">
        <f t="shared" si="54"/>
        <v>#REF!</v>
      </c>
      <c r="B90" s="26"/>
      <c r="C90" s="621" t="e">
        <f>'3.1 Sign Off'!C109</f>
        <v>#REF!</v>
      </c>
      <c r="D90" s="622" t="e">
        <f>'3.1 Sign Off'!D109</f>
        <v>#REF!</v>
      </c>
      <c r="E90" s="622" t="e">
        <f>'3.1 Sign Off'!E109</f>
        <v>#REF!</v>
      </c>
      <c r="F90" s="623" t="e">
        <f>'3.1 Sign Off'!F109</f>
        <v>#REF!</v>
      </c>
      <c r="G90" s="624"/>
      <c r="H90" s="625" t="e">
        <f>'3.1 Sign Off'!H109</f>
        <v>#REF!</v>
      </c>
      <c r="I90" s="625" t="e">
        <f>'3.1 Sign Off'!I109</f>
        <v>#REF!</v>
      </c>
      <c r="J90" s="624"/>
      <c r="K90" s="621" t="e">
        <f>'3.1 Sign Off'!K109</f>
        <v>#REF!</v>
      </c>
      <c r="L90" s="626"/>
      <c r="M90" s="621" t="e">
        <f>'3.1 Sign Off'!M109</f>
        <v>#REF!</v>
      </c>
      <c r="N90" s="628"/>
      <c r="O90" s="628"/>
      <c r="P90" s="628"/>
      <c r="Q90" s="628"/>
      <c r="R90" s="418"/>
      <c r="S90" s="525"/>
      <c r="T90" s="26"/>
      <c r="U90" s="76"/>
      <c r="V90" s="630" t="e">
        <f t="shared" si="70"/>
        <v>#REF!</v>
      </c>
      <c r="W90" s="630" t="e">
        <f t="shared" si="71"/>
        <v>#REF!</v>
      </c>
      <c r="X90" s="630" t="e">
        <f t="shared" si="72"/>
        <v>#REF!</v>
      </c>
      <c r="Y90" s="630" t="e">
        <f t="shared" si="73"/>
        <v>#REF!</v>
      </c>
      <c r="Z90" s="630" t="e">
        <f t="shared" si="74"/>
        <v>#REF!</v>
      </c>
      <c r="AA90" s="630" t="e">
        <f t="shared" si="75"/>
        <v>#REF!</v>
      </c>
      <c r="AB90" s="630" t="e">
        <f t="shared" si="76"/>
        <v>#REF!</v>
      </c>
      <c r="AC90" s="630" t="e">
        <f t="shared" si="77"/>
        <v>#REF!</v>
      </c>
      <c r="AE90" s="368">
        <f t="shared" si="61"/>
        <v>0</v>
      </c>
      <c r="AF90" s="368">
        <f t="shared" si="61"/>
        <v>0</v>
      </c>
      <c r="AG90" s="368">
        <f t="shared" si="61"/>
        <v>0</v>
      </c>
      <c r="AH90" s="368">
        <f t="shared" si="61"/>
        <v>0</v>
      </c>
      <c r="AI90" s="368">
        <f t="shared" si="61"/>
        <v>0</v>
      </c>
      <c r="AJ90" s="368">
        <f t="shared" si="62"/>
        <v>0</v>
      </c>
      <c r="AK90" s="368">
        <f t="shared" si="62"/>
        <v>0</v>
      </c>
      <c r="AL90" s="368">
        <f t="shared" si="62"/>
        <v>0</v>
      </c>
      <c r="AM90" s="368">
        <f t="shared" si="62"/>
        <v>0</v>
      </c>
      <c r="AN90" s="368">
        <f t="shared" si="62"/>
        <v>0</v>
      </c>
      <c r="AO90" s="368">
        <f t="shared" si="63"/>
        <v>0</v>
      </c>
      <c r="AP90" s="368">
        <f t="shared" si="64"/>
        <v>0</v>
      </c>
      <c r="AQ90" s="368">
        <f t="shared" si="64"/>
        <v>0</v>
      </c>
      <c r="AR90" s="368">
        <f t="shared" si="65"/>
        <v>0</v>
      </c>
      <c r="AS90" s="368">
        <f t="shared" si="66"/>
        <v>0</v>
      </c>
      <c r="AT90" s="368">
        <f t="shared" si="67"/>
        <v>0</v>
      </c>
      <c r="AU90" s="368">
        <f t="shared" si="64"/>
        <v>0</v>
      </c>
      <c r="AV90" s="368">
        <f t="shared" si="64"/>
        <v>0</v>
      </c>
      <c r="AW90" s="368">
        <f t="shared" si="68"/>
        <v>0</v>
      </c>
      <c r="AX90" s="368">
        <f t="shared" si="55"/>
        <v>0</v>
      </c>
      <c r="AY90" s="368">
        <f t="shared" si="56"/>
        <v>0</v>
      </c>
      <c r="AZ90" s="368">
        <f t="shared" si="64"/>
        <v>0</v>
      </c>
      <c r="BA90" s="368">
        <f t="shared" si="57"/>
        <v>0</v>
      </c>
      <c r="BB90" s="368">
        <f t="shared" si="58"/>
        <v>0</v>
      </c>
      <c r="BC90" s="368">
        <f t="shared" si="59"/>
        <v>0</v>
      </c>
      <c r="BD90" s="368">
        <f t="shared" si="60"/>
        <v>0</v>
      </c>
      <c r="BE90" s="368">
        <f t="shared" si="78"/>
        <v>0</v>
      </c>
      <c r="BF90" s="368">
        <f t="shared" si="69"/>
        <v>0</v>
      </c>
      <c r="BG90" s="368">
        <f t="shared" si="69"/>
        <v>0</v>
      </c>
      <c r="BH90" s="368">
        <f t="shared" si="69"/>
        <v>0</v>
      </c>
      <c r="BI90" s="368">
        <f t="shared" si="69"/>
        <v>0</v>
      </c>
      <c r="BJ90" s="368">
        <f t="shared" si="69"/>
        <v>0</v>
      </c>
    </row>
    <row r="91" spans="1:62" ht="40.4" customHeight="1" x14ac:dyDescent="0.35">
      <c r="A91" s="135" t="e">
        <f t="shared" si="54"/>
        <v>#REF!</v>
      </c>
      <c r="B91" s="26"/>
      <c r="C91" s="621" t="e">
        <f>'3.1 Sign Off'!C110</f>
        <v>#REF!</v>
      </c>
      <c r="D91" s="622" t="e">
        <f>'3.1 Sign Off'!D110</f>
        <v>#REF!</v>
      </c>
      <c r="E91" s="622" t="e">
        <f>'3.1 Sign Off'!E110</f>
        <v>#REF!</v>
      </c>
      <c r="F91" s="623" t="e">
        <f>'3.1 Sign Off'!F110</f>
        <v>#REF!</v>
      </c>
      <c r="G91" s="624"/>
      <c r="H91" s="625" t="e">
        <f>'3.1 Sign Off'!H110</f>
        <v>#REF!</v>
      </c>
      <c r="I91" s="625" t="e">
        <f>'3.1 Sign Off'!I110</f>
        <v>#REF!</v>
      </c>
      <c r="J91" s="624"/>
      <c r="K91" s="621" t="e">
        <f>'3.1 Sign Off'!K110</f>
        <v>#REF!</v>
      </c>
      <c r="L91" s="626"/>
      <c r="M91" s="621" t="e">
        <f>'3.1 Sign Off'!M110</f>
        <v>#REF!</v>
      </c>
      <c r="N91" s="628"/>
      <c r="O91" s="628"/>
      <c r="P91" s="628"/>
      <c r="Q91" s="628"/>
      <c r="R91" s="418"/>
      <c r="S91" s="525"/>
      <c r="T91" s="26"/>
      <c r="U91" s="76"/>
      <c r="V91" s="630" t="e">
        <f t="shared" si="70"/>
        <v>#REF!</v>
      </c>
      <c r="W91" s="630" t="e">
        <f t="shared" si="71"/>
        <v>#REF!</v>
      </c>
      <c r="X91" s="630" t="e">
        <f t="shared" si="72"/>
        <v>#REF!</v>
      </c>
      <c r="Y91" s="630" t="e">
        <f t="shared" si="73"/>
        <v>#REF!</v>
      </c>
      <c r="Z91" s="630" t="e">
        <f t="shared" si="74"/>
        <v>#REF!</v>
      </c>
      <c r="AA91" s="630" t="e">
        <f t="shared" si="75"/>
        <v>#REF!</v>
      </c>
      <c r="AB91" s="630" t="e">
        <f t="shared" si="76"/>
        <v>#REF!</v>
      </c>
      <c r="AC91" s="630" t="e">
        <f t="shared" si="77"/>
        <v>#REF!</v>
      </c>
      <c r="AE91" s="368">
        <f t="shared" si="61"/>
        <v>0</v>
      </c>
      <c r="AF91" s="368">
        <f t="shared" si="61"/>
        <v>0</v>
      </c>
      <c r="AG91" s="368">
        <f t="shared" si="61"/>
        <v>0</v>
      </c>
      <c r="AH91" s="368">
        <f t="shared" si="61"/>
        <v>0</v>
      </c>
      <c r="AI91" s="368">
        <f t="shared" si="61"/>
        <v>0</v>
      </c>
      <c r="AJ91" s="368">
        <f t="shared" si="62"/>
        <v>0</v>
      </c>
      <c r="AK91" s="368">
        <f t="shared" si="62"/>
        <v>0</v>
      </c>
      <c r="AL91" s="368">
        <f t="shared" si="62"/>
        <v>0</v>
      </c>
      <c r="AM91" s="368">
        <f t="shared" si="62"/>
        <v>0</v>
      </c>
      <c r="AN91" s="368">
        <f t="shared" si="62"/>
        <v>0</v>
      </c>
      <c r="AO91" s="368">
        <f t="shared" si="63"/>
        <v>0</v>
      </c>
      <c r="AP91" s="368">
        <f t="shared" si="64"/>
        <v>0</v>
      </c>
      <c r="AQ91" s="368">
        <f t="shared" si="64"/>
        <v>0</v>
      </c>
      <c r="AR91" s="368">
        <f t="shared" si="65"/>
        <v>0</v>
      </c>
      <c r="AS91" s="368">
        <f t="shared" si="66"/>
        <v>0</v>
      </c>
      <c r="AT91" s="368">
        <f t="shared" si="67"/>
        <v>0</v>
      </c>
      <c r="AU91" s="368">
        <f t="shared" si="64"/>
        <v>0</v>
      </c>
      <c r="AV91" s="368">
        <f t="shared" si="64"/>
        <v>0</v>
      </c>
      <c r="AW91" s="368">
        <f t="shared" si="68"/>
        <v>0</v>
      </c>
      <c r="AX91" s="368">
        <f t="shared" si="55"/>
        <v>0</v>
      </c>
      <c r="AY91" s="368">
        <f t="shared" si="56"/>
        <v>0</v>
      </c>
      <c r="AZ91" s="368">
        <f t="shared" si="64"/>
        <v>0</v>
      </c>
      <c r="BA91" s="368">
        <f t="shared" si="57"/>
        <v>0</v>
      </c>
      <c r="BB91" s="368">
        <f t="shared" si="58"/>
        <v>0</v>
      </c>
      <c r="BC91" s="368">
        <f t="shared" si="59"/>
        <v>0</v>
      </c>
      <c r="BD91" s="368">
        <f t="shared" si="60"/>
        <v>0</v>
      </c>
      <c r="BE91" s="368">
        <f t="shared" si="78"/>
        <v>0</v>
      </c>
      <c r="BF91" s="368">
        <f t="shared" si="69"/>
        <v>0</v>
      </c>
      <c r="BG91" s="368">
        <f t="shared" si="69"/>
        <v>0</v>
      </c>
      <c r="BH91" s="368">
        <f t="shared" si="69"/>
        <v>0</v>
      </c>
      <c r="BI91" s="368">
        <f t="shared" si="69"/>
        <v>0</v>
      </c>
      <c r="BJ91" s="368">
        <f t="shared" si="69"/>
        <v>0</v>
      </c>
    </row>
    <row r="92" spans="1:62" ht="40.4" customHeight="1" x14ac:dyDescent="0.35">
      <c r="A92" s="135" t="e">
        <f t="shared" si="54"/>
        <v>#REF!</v>
      </c>
      <c r="B92" s="26"/>
      <c r="C92" s="621" t="e">
        <f>'3.1 Sign Off'!C111</f>
        <v>#REF!</v>
      </c>
      <c r="D92" s="622" t="e">
        <f>'3.1 Sign Off'!D111</f>
        <v>#REF!</v>
      </c>
      <c r="E92" s="622" t="e">
        <f>'3.1 Sign Off'!E111</f>
        <v>#REF!</v>
      </c>
      <c r="F92" s="623" t="e">
        <f>'3.1 Sign Off'!F111</f>
        <v>#REF!</v>
      </c>
      <c r="G92" s="624"/>
      <c r="H92" s="625" t="e">
        <f>'3.1 Sign Off'!H111</f>
        <v>#REF!</v>
      </c>
      <c r="I92" s="625" t="e">
        <f>'3.1 Sign Off'!I111</f>
        <v>#REF!</v>
      </c>
      <c r="J92" s="624"/>
      <c r="K92" s="621" t="e">
        <f>'3.1 Sign Off'!K111</f>
        <v>#REF!</v>
      </c>
      <c r="L92" s="626"/>
      <c r="M92" s="621" t="e">
        <f>'3.1 Sign Off'!M111</f>
        <v>#REF!</v>
      </c>
      <c r="N92" s="628"/>
      <c r="O92" s="628"/>
      <c r="P92" s="628"/>
      <c r="Q92" s="628"/>
      <c r="R92" s="418"/>
      <c r="S92" s="525"/>
      <c r="T92" s="26"/>
      <c r="U92" s="76"/>
      <c r="V92" s="630" t="e">
        <f t="shared" si="70"/>
        <v>#REF!</v>
      </c>
      <c r="W92" s="630" t="e">
        <f t="shared" si="71"/>
        <v>#REF!</v>
      </c>
      <c r="X92" s="630" t="e">
        <f t="shared" si="72"/>
        <v>#REF!</v>
      </c>
      <c r="Y92" s="630" t="e">
        <f t="shared" si="73"/>
        <v>#REF!</v>
      </c>
      <c r="Z92" s="630" t="e">
        <f t="shared" si="74"/>
        <v>#REF!</v>
      </c>
      <c r="AA92" s="630" t="e">
        <f t="shared" si="75"/>
        <v>#REF!</v>
      </c>
      <c r="AB92" s="630" t="e">
        <f t="shared" si="76"/>
        <v>#REF!</v>
      </c>
      <c r="AC92" s="630" t="e">
        <f t="shared" si="77"/>
        <v>#REF!</v>
      </c>
      <c r="AE92" s="368">
        <f t="shared" ref="AE92:AI107" si="79">COUNTIF($D92,AE$10)</f>
        <v>0</v>
      </c>
      <c r="AF92" s="368">
        <f t="shared" si="79"/>
        <v>0</v>
      </c>
      <c r="AG92" s="368">
        <f t="shared" si="79"/>
        <v>0</v>
      </c>
      <c r="AH92" s="368">
        <f t="shared" si="79"/>
        <v>0</v>
      </c>
      <c r="AI92" s="368">
        <f t="shared" si="79"/>
        <v>0</v>
      </c>
      <c r="AJ92" s="368">
        <f t="shared" si="62"/>
        <v>0</v>
      </c>
      <c r="AK92" s="368">
        <f t="shared" si="62"/>
        <v>0</v>
      </c>
      <c r="AL92" s="368">
        <f t="shared" si="62"/>
        <v>0</v>
      </c>
      <c r="AM92" s="368">
        <f t="shared" si="62"/>
        <v>0</v>
      </c>
      <c r="AN92" s="368">
        <f t="shared" si="62"/>
        <v>0</v>
      </c>
      <c r="AO92" s="368">
        <f t="shared" si="63"/>
        <v>0</v>
      </c>
      <c r="AP92" s="368">
        <f t="shared" si="64"/>
        <v>0</v>
      </c>
      <c r="AQ92" s="368">
        <f t="shared" si="64"/>
        <v>0</v>
      </c>
      <c r="AR92" s="368">
        <f t="shared" si="65"/>
        <v>0</v>
      </c>
      <c r="AS92" s="368">
        <f t="shared" si="66"/>
        <v>0</v>
      </c>
      <c r="AT92" s="368">
        <f t="shared" si="67"/>
        <v>0</v>
      </c>
      <c r="AU92" s="368">
        <f t="shared" si="64"/>
        <v>0</v>
      </c>
      <c r="AV92" s="368">
        <f t="shared" si="64"/>
        <v>0</v>
      </c>
      <c r="AW92" s="368">
        <f t="shared" si="68"/>
        <v>0</v>
      </c>
      <c r="AX92" s="368">
        <f t="shared" si="55"/>
        <v>0</v>
      </c>
      <c r="AY92" s="368">
        <f t="shared" si="56"/>
        <v>0</v>
      </c>
      <c r="AZ92" s="368">
        <f t="shared" si="64"/>
        <v>0</v>
      </c>
      <c r="BA92" s="368">
        <f t="shared" si="57"/>
        <v>0</v>
      </c>
      <c r="BB92" s="368">
        <f t="shared" si="58"/>
        <v>0</v>
      </c>
      <c r="BC92" s="368">
        <f t="shared" si="59"/>
        <v>0</v>
      </c>
      <c r="BD92" s="368">
        <f t="shared" si="60"/>
        <v>0</v>
      </c>
      <c r="BE92" s="368">
        <f t="shared" si="78"/>
        <v>0</v>
      </c>
      <c r="BF92" s="368">
        <f t="shared" ref="BF92:BJ107" si="80">COUNTIF($O92,BF$10)</f>
        <v>0</v>
      </c>
      <c r="BG92" s="368">
        <f t="shared" si="80"/>
        <v>0</v>
      </c>
      <c r="BH92" s="368">
        <f t="shared" si="80"/>
        <v>0</v>
      </c>
      <c r="BI92" s="368">
        <f t="shared" si="80"/>
        <v>0</v>
      </c>
      <c r="BJ92" s="368">
        <f t="shared" si="80"/>
        <v>0</v>
      </c>
    </row>
    <row r="93" spans="1:62" ht="40.4" customHeight="1" x14ac:dyDescent="0.35">
      <c r="A93" s="135" t="e">
        <f t="shared" si="54"/>
        <v>#REF!</v>
      </c>
      <c r="B93" s="26"/>
      <c r="C93" s="621" t="e">
        <f>'3.1 Sign Off'!C112</f>
        <v>#REF!</v>
      </c>
      <c r="D93" s="622" t="e">
        <f>'3.1 Sign Off'!D112</f>
        <v>#REF!</v>
      </c>
      <c r="E93" s="622" t="e">
        <f>'3.1 Sign Off'!E112</f>
        <v>#REF!</v>
      </c>
      <c r="F93" s="623" t="e">
        <f>'3.1 Sign Off'!F112</f>
        <v>#REF!</v>
      </c>
      <c r="G93" s="624"/>
      <c r="H93" s="625" t="e">
        <f>'3.1 Sign Off'!H112</f>
        <v>#REF!</v>
      </c>
      <c r="I93" s="625" t="e">
        <f>'3.1 Sign Off'!I112</f>
        <v>#REF!</v>
      </c>
      <c r="J93" s="624"/>
      <c r="K93" s="621" t="e">
        <f>'3.1 Sign Off'!K112</f>
        <v>#REF!</v>
      </c>
      <c r="L93" s="626"/>
      <c r="M93" s="621" t="e">
        <f>'3.1 Sign Off'!M112</f>
        <v>#REF!</v>
      </c>
      <c r="N93" s="628"/>
      <c r="O93" s="628"/>
      <c r="P93" s="628"/>
      <c r="Q93" s="628"/>
      <c r="R93" s="418"/>
      <c r="S93" s="525"/>
      <c r="T93" s="26"/>
      <c r="U93" s="76"/>
      <c r="V93" s="630" t="e">
        <f t="shared" si="70"/>
        <v>#REF!</v>
      </c>
      <c r="W93" s="630" t="e">
        <f t="shared" si="71"/>
        <v>#REF!</v>
      </c>
      <c r="X93" s="630" t="e">
        <f t="shared" si="72"/>
        <v>#REF!</v>
      </c>
      <c r="Y93" s="630" t="e">
        <f t="shared" si="73"/>
        <v>#REF!</v>
      </c>
      <c r="Z93" s="630" t="e">
        <f t="shared" si="74"/>
        <v>#REF!</v>
      </c>
      <c r="AA93" s="630" t="e">
        <f t="shared" si="75"/>
        <v>#REF!</v>
      </c>
      <c r="AB93" s="630" t="e">
        <f t="shared" si="76"/>
        <v>#REF!</v>
      </c>
      <c r="AC93" s="630" t="e">
        <f t="shared" si="77"/>
        <v>#REF!</v>
      </c>
      <c r="AE93" s="368">
        <f t="shared" si="79"/>
        <v>0</v>
      </c>
      <c r="AF93" s="368">
        <f t="shared" si="79"/>
        <v>0</v>
      </c>
      <c r="AG93" s="368">
        <f t="shared" si="79"/>
        <v>0</v>
      </c>
      <c r="AH93" s="368">
        <f t="shared" si="79"/>
        <v>0</v>
      </c>
      <c r="AI93" s="368">
        <f t="shared" si="79"/>
        <v>0</v>
      </c>
      <c r="AJ93" s="368">
        <f t="shared" si="62"/>
        <v>0</v>
      </c>
      <c r="AK93" s="368">
        <f t="shared" si="62"/>
        <v>0</v>
      </c>
      <c r="AL93" s="368">
        <f t="shared" si="62"/>
        <v>0</v>
      </c>
      <c r="AM93" s="368">
        <f t="shared" si="62"/>
        <v>0</v>
      </c>
      <c r="AN93" s="368">
        <f t="shared" si="62"/>
        <v>0</v>
      </c>
      <c r="AO93" s="368">
        <f t="shared" si="63"/>
        <v>0</v>
      </c>
      <c r="AP93" s="368">
        <f t="shared" si="64"/>
        <v>0</v>
      </c>
      <c r="AQ93" s="368">
        <f t="shared" si="64"/>
        <v>0</v>
      </c>
      <c r="AR93" s="368">
        <f t="shared" si="65"/>
        <v>0</v>
      </c>
      <c r="AS93" s="368">
        <f t="shared" si="66"/>
        <v>0</v>
      </c>
      <c r="AT93" s="368">
        <f t="shared" si="67"/>
        <v>0</v>
      </c>
      <c r="AU93" s="368">
        <f t="shared" si="64"/>
        <v>0</v>
      </c>
      <c r="AV93" s="368">
        <f t="shared" si="64"/>
        <v>0</v>
      </c>
      <c r="AW93" s="368">
        <f t="shared" si="68"/>
        <v>0</v>
      </c>
      <c r="AX93" s="368">
        <f t="shared" si="55"/>
        <v>0</v>
      </c>
      <c r="AY93" s="368">
        <f t="shared" si="56"/>
        <v>0</v>
      </c>
      <c r="AZ93" s="368">
        <f t="shared" si="64"/>
        <v>0</v>
      </c>
      <c r="BA93" s="368">
        <f t="shared" si="57"/>
        <v>0</v>
      </c>
      <c r="BB93" s="368">
        <f t="shared" si="58"/>
        <v>0</v>
      </c>
      <c r="BC93" s="368">
        <f t="shared" si="59"/>
        <v>0</v>
      </c>
      <c r="BD93" s="368">
        <f t="shared" si="60"/>
        <v>0</v>
      </c>
      <c r="BE93" s="368">
        <f t="shared" si="78"/>
        <v>0</v>
      </c>
      <c r="BF93" s="368">
        <f t="shared" si="80"/>
        <v>0</v>
      </c>
      <c r="BG93" s="368">
        <f t="shared" si="80"/>
        <v>0</v>
      </c>
      <c r="BH93" s="368">
        <f t="shared" si="80"/>
        <v>0</v>
      </c>
      <c r="BI93" s="368">
        <f t="shared" si="80"/>
        <v>0</v>
      </c>
      <c r="BJ93" s="368">
        <f t="shared" si="80"/>
        <v>0</v>
      </c>
    </row>
    <row r="94" spans="1:62" ht="40.4" customHeight="1" x14ac:dyDescent="0.35">
      <c r="A94" s="135" t="e">
        <f t="shared" si="54"/>
        <v>#REF!</v>
      </c>
      <c r="B94" s="26"/>
      <c r="C94" s="621" t="e">
        <f>'3.1 Sign Off'!C113</f>
        <v>#REF!</v>
      </c>
      <c r="D94" s="622" t="e">
        <f>'3.1 Sign Off'!D113</f>
        <v>#REF!</v>
      </c>
      <c r="E94" s="622" t="e">
        <f>'3.1 Sign Off'!E113</f>
        <v>#REF!</v>
      </c>
      <c r="F94" s="623" t="e">
        <f>'3.1 Sign Off'!F113</f>
        <v>#REF!</v>
      </c>
      <c r="G94" s="624"/>
      <c r="H94" s="625" t="e">
        <f>'3.1 Sign Off'!H113</f>
        <v>#REF!</v>
      </c>
      <c r="I94" s="625" t="e">
        <f>'3.1 Sign Off'!I113</f>
        <v>#REF!</v>
      </c>
      <c r="J94" s="624"/>
      <c r="K94" s="621" t="e">
        <f>'3.1 Sign Off'!K113</f>
        <v>#REF!</v>
      </c>
      <c r="L94" s="626"/>
      <c r="M94" s="621" t="e">
        <f>'3.1 Sign Off'!M113</f>
        <v>#REF!</v>
      </c>
      <c r="N94" s="628"/>
      <c r="O94" s="628"/>
      <c r="P94" s="628"/>
      <c r="Q94" s="628"/>
      <c r="R94" s="418"/>
      <c r="S94" s="525"/>
      <c r="T94" s="26"/>
      <c r="U94" s="76"/>
      <c r="V94" s="630" t="e">
        <f t="shared" si="70"/>
        <v>#REF!</v>
      </c>
      <c r="W94" s="630" t="e">
        <f t="shared" si="71"/>
        <v>#REF!</v>
      </c>
      <c r="X94" s="630" t="e">
        <f t="shared" si="72"/>
        <v>#REF!</v>
      </c>
      <c r="Y94" s="630" t="e">
        <f t="shared" si="73"/>
        <v>#REF!</v>
      </c>
      <c r="Z94" s="630" t="e">
        <f t="shared" si="74"/>
        <v>#REF!</v>
      </c>
      <c r="AA94" s="630" t="e">
        <f t="shared" si="75"/>
        <v>#REF!</v>
      </c>
      <c r="AB94" s="630" t="e">
        <f t="shared" si="76"/>
        <v>#REF!</v>
      </c>
      <c r="AC94" s="630" t="e">
        <f t="shared" si="77"/>
        <v>#REF!</v>
      </c>
      <c r="AE94" s="368">
        <f t="shared" si="79"/>
        <v>0</v>
      </c>
      <c r="AF94" s="368">
        <f t="shared" si="79"/>
        <v>0</v>
      </c>
      <c r="AG94" s="368">
        <f t="shared" si="79"/>
        <v>0</v>
      </c>
      <c r="AH94" s="368">
        <f t="shared" si="79"/>
        <v>0</v>
      </c>
      <c r="AI94" s="368">
        <f t="shared" si="79"/>
        <v>0</v>
      </c>
      <c r="AJ94" s="368">
        <f t="shared" si="62"/>
        <v>0</v>
      </c>
      <c r="AK94" s="368">
        <f t="shared" si="62"/>
        <v>0</v>
      </c>
      <c r="AL94" s="368">
        <f t="shared" si="62"/>
        <v>0</v>
      </c>
      <c r="AM94" s="368">
        <f t="shared" si="62"/>
        <v>0</v>
      </c>
      <c r="AN94" s="368">
        <f t="shared" si="62"/>
        <v>0</v>
      </c>
      <c r="AO94" s="368">
        <f t="shared" si="63"/>
        <v>0</v>
      </c>
      <c r="AP94" s="368">
        <f t="shared" si="64"/>
        <v>0</v>
      </c>
      <c r="AQ94" s="368">
        <f t="shared" si="64"/>
        <v>0</v>
      </c>
      <c r="AR94" s="368">
        <f t="shared" si="65"/>
        <v>0</v>
      </c>
      <c r="AS94" s="368">
        <f t="shared" si="66"/>
        <v>0</v>
      </c>
      <c r="AT94" s="368">
        <f t="shared" si="67"/>
        <v>0</v>
      </c>
      <c r="AU94" s="368">
        <f t="shared" si="64"/>
        <v>0</v>
      </c>
      <c r="AV94" s="368">
        <f t="shared" si="64"/>
        <v>0</v>
      </c>
      <c r="AW94" s="368">
        <f t="shared" si="68"/>
        <v>0</v>
      </c>
      <c r="AX94" s="368">
        <f t="shared" si="55"/>
        <v>0</v>
      </c>
      <c r="AY94" s="368">
        <f t="shared" si="56"/>
        <v>0</v>
      </c>
      <c r="AZ94" s="368">
        <f t="shared" si="64"/>
        <v>0</v>
      </c>
      <c r="BA94" s="368">
        <f t="shared" si="57"/>
        <v>0</v>
      </c>
      <c r="BB94" s="368">
        <f t="shared" si="58"/>
        <v>0</v>
      </c>
      <c r="BC94" s="368">
        <f t="shared" si="59"/>
        <v>0</v>
      </c>
      <c r="BD94" s="368">
        <f t="shared" si="60"/>
        <v>0</v>
      </c>
      <c r="BE94" s="368">
        <f t="shared" si="78"/>
        <v>0</v>
      </c>
      <c r="BF94" s="368">
        <f t="shared" si="80"/>
        <v>0</v>
      </c>
      <c r="BG94" s="368">
        <f t="shared" si="80"/>
        <v>0</v>
      </c>
      <c r="BH94" s="368">
        <f t="shared" si="80"/>
        <v>0</v>
      </c>
      <c r="BI94" s="368">
        <f t="shared" si="80"/>
        <v>0</v>
      </c>
      <c r="BJ94" s="368">
        <f t="shared" si="80"/>
        <v>0</v>
      </c>
    </row>
    <row r="95" spans="1:62" ht="40.4" customHeight="1" x14ac:dyDescent="0.35">
      <c r="A95" s="135" t="e">
        <f t="shared" si="54"/>
        <v>#REF!</v>
      </c>
      <c r="B95" s="26"/>
      <c r="C95" s="621" t="e">
        <f>'3.1 Sign Off'!C114</f>
        <v>#REF!</v>
      </c>
      <c r="D95" s="622" t="e">
        <f>'3.1 Sign Off'!D114</f>
        <v>#REF!</v>
      </c>
      <c r="E95" s="622" t="e">
        <f>'3.1 Sign Off'!E114</f>
        <v>#REF!</v>
      </c>
      <c r="F95" s="623" t="e">
        <f>'3.1 Sign Off'!F114</f>
        <v>#REF!</v>
      </c>
      <c r="G95" s="624"/>
      <c r="H95" s="625" t="e">
        <f>'3.1 Sign Off'!H114</f>
        <v>#REF!</v>
      </c>
      <c r="I95" s="625" t="e">
        <f>'3.1 Sign Off'!I114</f>
        <v>#REF!</v>
      </c>
      <c r="J95" s="624"/>
      <c r="K95" s="621" t="e">
        <f>'3.1 Sign Off'!K114</f>
        <v>#REF!</v>
      </c>
      <c r="L95" s="626"/>
      <c r="M95" s="621" t="e">
        <f>'3.1 Sign Off'!M114</f>
        <v>#REF!</v>
      </c>
      <c r="N95" s="628"/>
      <c r="O95" s="628"/>
      <c r="P95" s="628"/>
      <c r="Q95" s="628"/>
      <c r="R95" s="418"/>
      <c r="S95" s="525"/>
      <c r="T95" s="26"/>
      <c r="U95" s="76"/>
      <c r="V95" s="630" t="e">
        <f t="shared" si="70"/>
        <v>#REF!</v>
      </c>
      <c r="W95" s="630" t="e">
        <f t="shared" si="71"/>
        <v>#REF!</v>
      </c>
      <c r="X95" s="630" t="e">
        <f t="shared" si="72"/>
        <v>#REF!</v>
      </c>
      <c r="Y95" s="630" t="e">
        <f t="shared" si="73"/>
        <v>#REF!</v>
      </c>
      <c r="Z95" s="630" t="e">
        <f t="shared" si="74"/>
        <v>#REF!</v>
      </c>
      <c r="AA95" s="630" t="e">
        <f t="shared" si="75"/>
        <v>#REF!</v>
      </c>
      <c r="AB95" s="630" t="e">
        <f t="shared" si="76"/>
        <v>#REF!</v>
      </c>
      <c r="AC95" s="630" t="e">
        <f t="shared" si="77"/>
        <v>#REF!</v>
      </c>
      <c r="AE95" s="368">
        <f t="shared" si="79"/>
        <v>0</v>
      </c>
      <c r="AF95" s="368">
        <f t="shared" si="79"/>
        <v>0</v>
      </c>
      <c r="AG95" s="368">
        <f t="shared" si="79"/>
        <v>0</v>
      </c>
      <c r="AH95" s="368">
        <f t="shared" si="79"/>
        <v>0</v>
      </c>
      <c r="AI95" s="368">
        <f t="shared" si="79"/>
        <v>0</v>
      </c>
      <c r="AJ95" s="368">
        <f t="shared" si="62"/>
        <v>0</v>
      </c>
      <c r="AK95" s="368">
        <f t="shared" si="62"/>
        <v>0</v>
      </c>
      <c r="AL95" s="368">
        <f t="shared" si="62"/>
        <v>0</v>
      </c>
      <c r="AM95" s="368">
        <f t="shared" si="62"/>
        <v>0</v>
      </c>
      <c r="AN95" s="368">
        <f t="shared" si="62"/>
        <v>0</v>
      </c>
      <c r="AO95" s="368">
        <f t="shared" si="63"/>
        <v>0</v>
      </c>
      <c r="AP95" s="368">
        <f t="shared" si="64"/>
        <v>0</v>
      </c>
      <c r="AQ95" s="368">
        <f t="shared" si="64"/>
        <v>0</v>
      </c>
      <c r="AR95" s="368">
        <f t="shared" si="65"/>
        <v>0</v>
      </c>
      <c r="AS95" s="368">
        <f t="shared" si="66"/>
        <v>0</v>
      </c>
      <c r="AT95" s="368">
        <f t="shared" si="67"/>
        <v>0</v>
      </c>
      <c r="AU95" s="368">
        <f t="shared" si="64"/>
        <v>0</v>
      </c>
      <c r="AV95" s="368">
        <f t="shared" si="64"/>
        <v>0</v>
      </c>
      <c r="AW95" s="368">
        <f t="shared" si="68"/>
        <v>0</v>
      </c>
      <c r="AX95" s="368">
        <f t="shared" si="55"/>
        <v>0</v>
      </c>
      <c r="AY95" s="368">
        <f t="shared" si="56"/>
        <v>0</v>
      </c>
      <c r="AZ95" s="368">
        <f t="shared" si="64"/>
        <v>0</v>
      </c>
      <c r="BA95" s="368">
        <f t="shared" si="57"/>
        <v>0</v>
      </c>
      <c r="BB95" s="368">
        <f t="shared" si="58"/>
        <v>0</v>
      </c>
      <c r="BC95" s="368">
        <f t="shared" si="59"/>
        <v>0</v>
      </c>
      <c r="BD95" s="368">
        <f t="shared" si="60"/>
        <v>0</v>
      </c>
      <c r="BE95" s="368">
        <f t="shared" si="78"/>
        <v>0</v>
      </c>
      <c r="BF95" s="368">
        <f t="shared" si="80"/>
        <v>0</v>
      </c>
      <c r="BG95" s="368">
        <f t="shared" si="80"/>
        <v>0</v>
      </c>
      <c r="BH95" s="368">
        <f t="shared" si="80"/>
        <v>0</v>
      </c>
      <c r="BI95" s="368">
        <f t="shared" si="80"/>
        <v>0</v>
      </c>
      <c r="BJ95" s="368">
        <f t="shared" si="80"/>
        <v>0</v>
      </c>
    </row>
    <row r="96" spans="1:62" ht="40.4" customHeight="1" x14ac:dyDescent="0.35">
      <c r="A96" s="135" t="e">
        <f t="shared" si="54"/>
        <v>#REF!</v>
      </c>
      <c r="B96" s="26"/>
      <c r="C96" s="621" t="e">
        <f>'3.1 Sign Off'!C115</f>
        <v>#REF!</v>
      </c>
      <c r="D96" s="622" t="e">
        <f>'3.1 Sign Off'!D115</f>
        <v>#REF!</v>
      </c>
      <c r="E96" s="622" t="e">
        <f>'3.1 Sign Off'!E115</f>
        <v>#REF!</v>
      </c>
      <c r="F96" s="623" t="e">
        <f>'3.1 Sign Off'!F115</f>
        <v>#REF!</v>
      </c>
      <c r="G96" s="624"/>
      <c r="H96" s="625" t="e">
        <f>'3.1 Sign Off'!H115</f>
        <v>#REF!</v>
      </c>
      <c r="I96" s="625" t="e">
        <f>'3.1 Sign Off'!I115</f>
        <v>#REF!</v>
      </c>
      <c r="J96" s="624"/>
      <c r="K96" s="621" t="e">
        <f>'3.1 Sign Off'!K115</f>
        <v>#REF!</v>
      </c>
      <c r="L96" s="626"/>
      <c r="M96" s="621" t="e">
        <f>'3.1 Sign Off'!M115</f>
        <v>#REF!</v>
      </c>
      <c r="N96" s="628"/>
      <c r="O96" s="628"/>
      <c r="P96" s="628"/>
      <c r="Q96" s="628"/>
      <c r="R96" s="418"/>
      <c r="S96" s="525"/>
      <c r="T96" s="26"/>
      <c r="U96" s="76"/>
      <c r="V96" s="630" t="e">
        <f t="shared" si="70"/>
        <v>#REF!</v>
      </c>
      <c r="W96" s="630" t="e">
        <f t="shared" si="71"/>
        <v>#REF!</v>
      </c>
      <c r="X96" s="630" t="e">
        <f t="shared" si="72"/>
        <v>#REF!</v>
      </c>
      <c r="Y96" s="630" t="e">
        <f t="shared" si="73"/>
        <v>#REF!</v>
      </c>
      <c r="Z96" s="630" t="e">
        <f t="shared" si="74"/>
        <v>#REF!</v>
      </c>
      <c r="AA96" s="630" t="e">
        <f t="shared" si="75"/>
        <v>#REF!</v>
      </c>
      <c r="AB96" s="630" t="e">
        <f t="shared" si="76"/>
        <v>#REF!</v>
      </c>
      <c r="AC96" s="630" t="e">
        <f t="shared" si="77"/>
        <v>#REF!</v>
      </c>
      <c r="AE96" s="368">
        <f t="shared" si="79"/>
        <v>0</v>
      </c>
      <c r="AF96" s="368">
        <f t="shared" si="79"/>
        <v>0</v>
      </c>
      <c r="AG96" s="368">
        <f t="shared" si="79"/>
        <v>0</v>
      </c>
      <c r="AH96" s="368">
        <f t="shared" si="79"/>
        <v>0</v>
      </c>
      <c r="AI96" s="368">
        <f t="shared" si="79"/>
        <v>0</v>
      </c>
      <c r="AJ96" s="368">
        <f t="shared" si="62"/>
        <v>0</v>
      </c>
      <c r="AK96" s="368">
        <f t="shared" si="62"/>
        <v>0</v>
      </c>
      <c r="AL96" s="368">
        <f t="shared" si="62"/>
        <v>0</v>
      </c>
      <c r="AM96" s="368">
        <f t="shared" si="62"/>
        <v>0</v>
      </c>
      <c r="AN96" s="368">
        <f t="shared" si="62"/>
        <v>0</v>
      </c>
      <c r="AO96" s="368">
        <f t="shared" si="63"/>
        <v>0</v>
      </c>
      <c r="AP96" s="368">
        <f t="shared" si="64"/>
        <v>0</v>
      </c>
      <c r="AQ96" s="368">
        <f t="shared" si="64"/>
        <v>0</v>
      </c>
      <c r="AR96" s="368">
        <f t="shared" si="65"/>
        <v>0</v>
      </c>
      <c r="AS96" s="368">
        <f t="shared" si="66"/>
        <v>0</v>
      </c>
      <c r="AT96" s="368">
        <f t="shared" si="67"/>
        <v>0</v>
      </c>
      <c r="AU96" s="368">
        <f t="shared" si="64"/>
        <v>0</v>
      </c>
      <c r="AV96" s="368">
        <f t="shared" si="64"/>
        <v>0</v>
      </c>
      <c r="AW96" s="368">
        <f t="shared" si="68"/>
        <v>0</v>
      </c>
      <c r="AX96" s="368">
        <f t="shared" si="55"/>
        <v>0</v>
      </c>
      <c r="AY96" s="368">
        <f t="shared" si="56"/>
        <v>0</v>
      </c>
      <c r="AZ96" s="368">
        <f t="shared" si="64"/>
        <v>0</v>
      </c>
      <c r="BA96" s="368">
        <f t="shared" si="57"/>
        <v>0</v>
      </c>
      <c r="BB96" s="368">
        <f t="shared" si="58"/>
        <v>0</v>
      </c>
      <c r="BC96" s="368">
        <f t="shared" si="59"/>
        <v>0</v>
      </c>
      <c r="BD96" s="368">
        <f t="shared" si="60"/>
        <v>0</v>
      </c>
      <c r="BE96" s="368">
        <f t="shared" si="78"/>
        <v>0</v>
      </c>
      <c r="BF96" s="368">
        <f t="shared" si="80"/>
        <v>0</v>
      </c>
      <c r="BG96" s="368">
        <f t="shared" si="80"/>
        <v>0</v>
      </c>
      <c r="BH96" s="368">
        <f t="shared" si="80"/>
        <v>0</v>
      </c>
      <c r="BI96" s="368">
        <f t="shared" si="80"/>
        <v>0</v>
      </c>
      <c r="BJ96" s="368">
        <f t="shared" si="80"/>
        <v>0</v>
      </c>
    </row>
    <row r="97" spans="1:62" ht="40.4" customHeight="1" x14ac:dyDescent="0.35">
      <c r="A97" s="135" t="e">
        <f t="shared" si="54"/>
        <v>#REF!</v>
      </c>
      <c r="B97" s="26"/>
      <c r="C97" s="621" t="e">
        <f>'3.1 Sign Off'!C116</f>
        <v>#REF!</v>
      </c>
      <c r="D97" s="622" t="e">
        <f>'3.1 Sign Off'!D116</f>
        <v>#REF!</v>
      </c>
      <c r="E97" s="622" t="e">
        <f>'3.1 Sign Off'!E116</f>
        <v>#REF!</v>
      </c>
      <c r="F97" s="623" t="e">
        <f>'3.1 Sign Off'!F116</f>
        <v>#REF!</v>
      </c>
      <c r="G97" s="624"/>
      <c r="H97" s="625" t="e">
        <f>'3.1 Sign Off'!H116</f>
        <v>#REF!</v>
      </c>
      <c r="I97" s="625" t="e">
        <f>'3.1 Sign Off'!I116</f>
        <v>#REF!</v>
      </c>
      <c r="J97" s="624"/>
      <c r="K97" s="621" t="e">
        <f>'3.1 Sign Off'!K116</f>
        <v>#REF!</v>
      </c>
      <c r="L97" s="626"/>
      <c r="M97" s="621" t="e">
        <f>'3.1 Sign Off'!M116</f>
        <v>#REF!</v>
      </c>
      <c r="N97" s="628"/>
      <c r="O97" s="628"/>
      <c r="P97" s="628"/>
      <c r="Q97" s="628"/>
      <c r="R97" s="418"/>
      <c r="S97" s="525"/>
      <c r="T97" s="26"/>
      <c r="U97" s="76"/>
      <c r="V97" s="630" t="e">
        <f t="shared" si="70"/>
        <v>#REF!</v>
      </c>
      <c r="W97" s="630" t="e">
        <f t="shared" si="71"/>
        <v>#REF!</v>
      </c>
      <c r="X97" s="630" t="e">
        <f t="shared" si="72"/>
        <v>#REF!</v>
      </c>
      <c r="Y97" s="630" t="e">
        <f t="shared" si="73"/>
        <v>#REF!</v>
      </c>
      <c r="Z97" s="630" t="e">
        <f t="shared" si="74"/>
        <v>#REF!</v>
      </c>
      <c r="AA97" s="630" t="e">
        <f t="shared" si="75"/>
        <v>#REF!</v>
      </c>
      <c r="AB97" s="630" t="e">
        <f t="shared" si="76"/>
        <v>#REF!</v>
      </c>
      <c r="AC97" s="630" t="e">
        <f t="shared" si="77"/>
        <v>#REF!</v>
      </c>
      <c r="AE97" s="368">
        <f t="shared" si="79"/>
        <v>0</v>
      </c>
      <c r="AF97" s="368">
        <f t="shared" si="79"/>
        <v>0</v>
      </c>
      <c r="AG97" s="368">
        <f t="shared" si="79"/>
        <v>0</v>
      </c>
      <c r="AH97" s="368">
        <f t="shared" si="79"/>
        <v>0</v>
      </c>
      <c r="AI97" s="368">
        <f t="shared" si="79"/>
        <v>0</v>
      </c>
      <c r="AJ97" s="368">
        <f t="shared" si="62"/>
        <v>0</v>
      </c>
      <c r="AK97" s="368">
        <f t="shared" si="62"/>
        <v>0</v>
      </c>
      <c r="AL97" s="368">
        <f t="shared" si="62"/>
        <v>0</v>
      </c>
      <c r="AM97" s="368">
        <f t="shared" si="62"/>
        <v>0</v>
      </c>
      <c r="AN97" s="368">
        <f t="shared" si="62"/>
        <v>0</v>
      </c>
      <c r="AO97" s="368">
        <f t="shared" si="63"/>
        <v>0</v>
      </c>
      <c r="AP97" s="368">
        <f t="shared" si="64"/>
        <v>0</v>
      </c>
      <c r="AQ97" s="368">
        <f t="shared" si="64"/>
        <v>0</v>
      </c>
      <c r="AR97" s="368">
        <f t="shared" si="65"/>
        <v>0</v>
      </c>
      <c r="AS97" s="368">
        <f t="shared" si="66"/>
        <v>0</v>
      </c>
      <c r="AT97" s="368">
        <f t="shared" si="67"/>
        <v>0</v>
      </c>
      <c r="AU97" s="368">
        <f t="shared" si="64"/>
        <v>0</v>
      </c>
      <c r="AV97" s="368">
        <f t="shared" si="64"/>
        <v>0</v>
      </c>
      <c r="AW97" s="368">
        <f t="shared" si="68"/>
        <v>0</v>
      </c>
      <c r="AX97" s="368">
        <f t="shared" si="55"/>
        <v>0</v>
      </c>
      <c r="AY97" s="368">
        <f t="shared" si="56"/>
        <v>0</v>
      </c>
      <c r="AZ97" s="368">
        <f t="shared" si="64"/>
        <v>0</v>
      </c>
      <c r="BA97" s="368">
        <f t="shared" si="57"/>
        <v>0</v>
      </c>
      <c r="BB97" s="368">
        <f t="shared" si="58"/>
        <v>0</v>
      </c>
      <c r="BC97" s="368">
        <f t="shared" si="59"/>
        <v>0</v>
      </c>
      <c r="BD97" s="368">
        <f t="shared" si="60"/>
        <v>0</v>
      </c>
      <c r="BE97" s="368">
        <f t="shared" si="78"/>
        <v>0</v>
      </c>
      <c r="BF97" s="368">
        <f t="shared" si="80"/>
        <v>0</v>
      </c>
      <c r="BG97" s="368">
        <f t="shared" si="80"/>
        <v>0</v>
      </c>
      <c r="BH97" s="368">
        <f t="shared" si="80"/>
        <v>0</v>
      </c>
      <c r="BI97" s="368">
        <f t="shared" si="80"/>
        <v>0</v>
      </c>
      <c r="BJ97" s="368">
        <f t="shared" si="80"/>
        <v>0</v>
      </c>
    </row>
    <row r="98" spans="1:62" ht="40.4" customHeight="1" x14ac:dyDescent="0.35">
      <c r="A98" s="135" t="e">
        <f t="shared" si="54"/>
        <v>#REF!</v>
      </c>
      <c r="B98" s="26"/>
      <c r="C98" s="621" t="e">
        <f>'3.1 Sign Off'!C117</f>
        <v>#REF!</v>
      </c>
      <c r="D98" s="622" t="e">
        <f>'3.1 Sign Off'!D117</f>
        <v>#REF!</v>
      </c>
      <c r="E98" s="622" t="e">
        <f>'3.1 Sign Off'!E117</f>
        <v>#REF!</v>
      </c>
      <c r="F98" s="623" t="e">
        <f>'3.1 Sign Off'!F117</f>
        <v>#REF!</v>
      </c>
      <c r="G98" s="624"/>
      <c r="H98" s="625" t="e">
        <f>'3.1 Sign Off'!H117</f>
        <v>#REF!</v>
      </c>
      <c r="I98" s="625" t="e">
        <f>'3.1 Sign Off'!I117</f>
        <v>#REF!</v>
      </c>
      <c r="J98" s="624"/>
      <c r="K98" s="621" t="e">
        <f>'3.1 Sign Off'!K117</f>
        <v>#REF!</v>
      </c>
      <c r="L98" s="626"/>
      <c r="M98" s="621" t="e">
        <f>'3.1 Sign Off'!M117</f>
        <v>#REF!</v>
      </c>
      <c r="N98" s="628"/>
      <c r="O98" s="628"/>
      <c r="P98" s="628"/>
      <c r="Q98" s="628"/>
      <c r="R98" s="418"/>
      <c r="S98" s="525"/>
      <c r="T98" s="26"/>
      <c r="U98" s="76"/>
      <c r="V98" s="630" t="e">
        <f t="shared" si="70"/>
        <v>#REF!</v>
      </c>
      <c r="W98" s="630" t="e">
        <f t="shared" si="71"/>
        <v>#REF!</v>
      </c>
      <c r="X98" s="630" t="e">
        <f t="shared" si="72"/>
        <v>#REF!</v>
      </c>
      <c r="Y98" s="630" t="e">
        <f t="shared" si="73"/>
        <v>#REF!</v>
      </c>
      <c r="Z98" s="630" t="e">
        <f t="shared" si="74"/>
        <v>#REF!</v>
      </c>
      <c r="AA98" s="630" t="e">
        <f t="shared" si="75"/>
        <v>#REF!</v>
      </c>
      <c r="AB98" s="630" t="e">
        <f t="shared" si="76"/>
        <v>#REF!</v>
      </c>
      <c r="AC98" s="630" t="e">
        <f t="shared" si="77"/>
        <v>#REF!</v>
      </c>
      <c r="AE98" s="368">
        <f t="shared" si="79"/>
        <v>0</v>
      </c>
      <c r="AF98" s="368">
        <f t="shared" si="79"/>
        <v>0</v>
      </c>
      <c r="AG98" s="368">
        <f t="shared" si="79"/>
        <v>0</v>
      </c>
      <c r="AH98" s="368">
        <f t="shared" si="79"/>
        <v>0</v>
      </c>
      <c r="AI98" s="368">
        <f t="shared" si="79"/>
        <v>0</v>
      </c>
      <c r="AJ98" s="368">
        <f t="shared" si="62"/>
        <v>0</v>
      </c>
      <c r="AK98" s="368">
        <f t="shared" si="62"/>
        <v>0</v>
      </c>
      <c r="AL98" s="368">
        <f t="shared" si="62"/>
        <v>0</v>
      </c>
      <c r="AM98" s="368">
        <f t="shared" si="62"/>
        <v>0</v>
      </c>
      <c r="AN98" s="368">
        <f t="shared" si="62"/>
        <v>0</v>
      </c>
      <c r="AO98" s="368">
        <f t="shared" si="63"/>
        <v>0</v>
      </c>
      <c r="AP98" s="368">
        <f t="shared" si="64"/>
        <v>0</v>
      </c>
      <c r="AQ98" s="368">
        <f t="shared" si="64"/>
        <v>0</v>
      </c>
      <c r="AR98" s="368">
        <f t="shared" si="65"/>
        <v>0</v>
      </c>
      <c r="AS98" s="368">
        <f t="shared" si="66"/>
        <v>0</v>
      </c>
      <c r="AT98" s="368">
        <f t="shared" si="67"/>
        <v>0</v>
      </c>
      <c r="AU98" s="368">
        <f t="shared" si="64"/>
        <v>0</v>
      </c>
      <c r="AV98" s="368">
        <f t="shared" si="64"/>
        <v>0</v>
      </c>
      <c r="AW98" s="368">
        <f t="shared" si="68"/>
        <v>0</v>
      </c>
      <c r="AX98" s="368">
        <f t="shared" si="55"/>
        <v>0</v>
      </c>
      <c r="AY98" s="368">
        <f t="shared" si="56"/>
        <v>0</v>
      </c>
      <c r="AZ98" s="368">
        <f t="shared" si="64"/>
        <v>0</v>
      </c>
      <c r="BA98" s="368">
        <f t="shared" si="57"/>
        <v>0</v>
      </c>
      <c r="BB98" s="368">
        <f t="shared" si="58"/>
        <v>0</v>
      </c>
      <c r="BC98" s="368">
        <f t="shared" si="59"/>
        <v>0</v>
      </c>
      <c r="BD98" s="368">
        <f t="shared" si="60"/>
        <v>0</v>
      </c>
      <c r="BE98" s="368">
        <f t="shared" si="78"/>
        <v>0</v>
      </c>
      <c r="BF98" s="368">
        <f t="shared" si="80"/>
        <v>0</v>
      </c>
      <c r="BG98" s="368">
        <f t="shared" si="80"/>
        <v>0</v>
      </c>
      <c r="BH98" s="368">
        <f t="shared" si="80"/>
        <v>0</v>
      </c>
      <c r="BI98" s="368">
        <f t="shared" si="80"/>
        <v>0</v>
      </c>
      <c r="BJ98" s="368">
        <f t="shared" si="80"/>
        <v>0</v>
      </c>
    </row>
    <row r="99" spans="1:62" ht="40.4" customHeight="1" x14ac:dyDescent="0.35">
      <c r="A99" s="135" t="e">
        <f t="shared" si="54"/>
        <v>#REF!</v>
      </c>
      <c r="B99" s="26"/>
      <c r="C99" s="621" t="e">
        <f>'3.1 Sign Off'!C118</f>
        <v>#REF!</v>
      </c>
      <c r="D99" s="622" t="e">
        <f>'3.1 Sign Off'!D118</f>
        <v>#REF!</v>
      </c>
      <c r="E99" s="622" t="e">
        <f>'3.1 Sign Off'!E118</f>
        <v>#REF!</v>
      </c>
      <c r="F99" s="623" t="e">
        <f>'3.1 Sign Off'!F118</f>
        <v>#REF!</v>
      </c>
      <c r="G99" s="624"/>
      <c r="H99" s="625" t="e">
        <f>'3.1 Sign Off'!H118</f>
        <v>#REF!</v>
      </c>
      <c r="I99" s="625" t="e">
        <f>'3.1 Sign Off'!I118</f>
        <v>#REF!</v>
      </c>
      <c r="J99" s="624"/>
      <c r="K99" s="621" t="e">
        <f>'3.1 Sign Off'!K118</f>
        <v>#REF!</v>
      </c>
      <c r="L99" s="626"/>
      <c r="M99" s="621" t="e">
        <f>'3.1 Sign Off'!M118</f>
        <v>#REF!</v>
      </c>
      <c r="N99" s="628"/>
      <c r="O99" s="628"/>
      <c r="P99" s="628"/>
      <c r="Q99" s="628"/>
      <c r="R99" s="418"/>
      <c r="S99" s="525"/>
      <c r="T99" s="26"/>
      <c r="U99" s="76"/>
      <c r="V99" s="630" t="e">
        <f t="shared" si="70"/>
        <v>#REF!</v>
      </c>
      <c r="W99" s="630" t="e">
        <f t="shared" si="71"/>
        <v>#REF!</v>
      </c>
      <c r="X99" s="630" t="e">
        <f t="shared" si="72"/>
        <v>#REF!</v>
      </c>
      <c r="Y99" s="630" t="e">
        <f t="shared" si="73"/>
        <v>#REF!</v>
      </c>
      <c r="Z99" s="630" t="e">
        <f t="shared" si="74"/>
        <v>#REF!</v>
      </c>
      <c r="AA99" s="630" t="e">
        <f t="shared" si="75"/>
        <v>#REF!</v>
      </c>
      <c r="AB99" s="630" t="e">
        <f t="shared" si="76"/>
        <v>#REF!</v>
      </c>
      <c r="AC99" s="630" t="e">
        <f t="shared" si="77"/>
        <v>#REF!</v>
      </c>
      <c r="AE99" s="368">
        <f t="shared" si="79"/>
        <v>0</v>
      </c>
      <c r="AF99" s="368">
        <f t="shared" si="79"/>
        <v>0</v>
      </c>
      <c r="AG99" s="368">
        <f t="shared" si="79"/>
        <v>0</v>
      </c>
      <c r="AH99" s="368">
        <f t="shared" si="79"/>
        <v>0</v>
      </c>
      <c r="AI99" s="368">
        <f t="shared" si="79"/>
        <v>0</v>
      </c>
      <c r="AJ99" s="368">
        <f t="shared" si="62"/>
        <v>0</v>
      </c>
      <c r="AK99" s="368">
        <f t="shared" si="62"/>
        <v>0</v>
      </c>
      <c r="AL99" s="368">
        <f t="shared" si="62"/>
        <v>0</v>
      </c>
      <c r="AM99" s="368">
        <f t="shared" si="62"/>
        <v>0</v>
      </c>
      <c r="AN99" s="368">
        <f t="shared" si="62"/>
        <v>0</v>
      </c>
      <c r="AO99" s="368">
        <f t="shared" si="63"/>
        <v>0</v>
      </c>
      <c r="AP99" s="368">
        <f t="shared" si="64"/>
        <v>0</v>
      </c>
      <c r="AQ99" s="368">
        <f t="shared" si="64"/>
        <v>0</v>
      </c>
      <c r="AR99" s="368">
        <f t="shared" si="65"/>
        <v>0</v>
      </c>
      <c r="AS99" s="368">
        <f t="shared" si="66"/>
        <v>0</v>
      </c>
      <c r="AT99" s="368">
        <f t="shared" si="67"/>
        <v>0</v>
      </c>
      <c r="AU99" s="368">
        <f t="shared" si="64"/>
        <v>0</v>
      </c>
      <c r="AV99" s="368">
        <f t="shared" si="64"/>
        <v>0</v>
      </c>
      <c r="AW99" s="368">
        <f t="shared" si="68"/>
        <v>0</v>
      </c>
      <c r="AX99" s="368">
        <f t="shared" si="55"/>
        <v>0</v>
      </c>
      <c r="AY99" s="368">
        <f t="shared" si="56"/>
        <v>0</v>
      </c>
      <c r="AZ99" s="368">
        <f t="shared" si="64"/>
        <v>0</v>
      </c>
      <c r="BA99" s="368">
        <f t="shared" si="57"/>
        <v>0</v>
      </c>
      <c r="BB99" s="368">
        <f t="shared" si="58"/>
        <v>0</v>
      </c>
      <c r="BC99" s="368">
        <f t="shared" si="59"/>
        <v>0</v>
      </c>
      <c r="BD99" s="368">
        <f t="shared" si="60"/>
        <v>0</v>
      </c>
      <c r="BE99" s="368">
        <f t="shared" si="78"/>
        <v>0</v>
      </c>
      <c r="BF99" s="368">
        <f t="shared" si="80"/>
        <v>0</v>
      </c>
      <c r="BG99" s="368">
        <f t="shared" si="80"/>
        <v>0</v>
      </c>
      <c r="BH99" s="368">
        <f t="shared" si="80"/>
        <v>0</v>
      </c>
      <c r="BI99" s="368">
        <f t="shared" si="80"/>
        <v>0</v>
      </c>
      <c r="BJ99" s="368">
        <f t="shared" si="80"/>
        <v>0</v>
      </c>
    </row>
    <row r="100" spans="1:62" ht="40.4" customHeight="1" x14ac:dyDescent="0.35">
      <c r="A100" s="135" t="e">
        <f t="shared" si="54"/>
        <v>#REF!</v>
      </c>
      <c r="B100" s="26"/>
      <c r="C100" s="621" t="e">
        <f>'3.1 Sign Off'!C119</f>
        <v>#REF!</v>
      </c>
      <c r="D100" s="622" t="e">
        <f>'3.1 Sign Off'!D119</f>
        <v>#REF!</v>
      </c>
      <c r="E100" s="622" t="e">
        <f>'3.1 Sign Off'!E119</f>
        <v>#REF!</v>
      </c>
      <c r="F100" s="623" t="e">
        <f>'3.1 Sign Off'!F119</f>
        <v>#REF!</v>
      </c>
      <c r="G100" s="624"/>
      <c r="H100" s="625" t="e">
        <f>'3.1 Sign Off'!H119</f>
        <v>#REF!</v>
      </c>
      <c r="I100" s="625" t="e">
        <f>'3.1 Sign Off'!I119</f>
        <v>#REF!</v>
      </c>
      <c r="J100" s="624"/>
      <c r="K100" s="621" t="e">
        <f>'3.1 Sign Off'!K119</f>
        <v>#REF!</v>
      </c>
      <c r="L100" s="626"/>
      <c r="M100" s="621" t="e">
        <f>'3.1 Sign Off'!M119</f>
        <v>#REF!</v>
      </c>
      <c r="N100" s="628"/>
      <c r="O100" s="628"/>
      <c r="P100" s="628"/>
      <c r="Q100" s="628"/>
      <c r="R100" s="418"/>
      <c r="S100" s="525"/>
      <c r="T100" s="26"/>
      <c r="U100" s="76"/>
      <c r="V100" s="630" t="e">
        <f t="shared" si="70"/>
        <v>#REF!</v>
      </c>
      <c r="W100" s="630" t="e">
        <f t="shared" si="71"/>
        <v>#REF!</v>
      </c>
      <c r="X100" s="630" t="e">
        <f t="shared" si="72"/>
        <v>#REF!</v>
      </c>
      <c r="Y100" s="630" t="e">
        <f t="shared" si="73"/>
        <v>#REF!</v>
      </c>
      <c r="Z100" s="630" t="e">
        <f t="shared" si="74"/>
        <v>#REF!</v>
      </c>
      <c r="AA100" s="630" t="e">
        <f t="shared" si="75"/>
        <v>#REF!</v>
      </c>
      <c r="AB100" s="630" t="e">
        <f t="shared" si="76"/>
        <v>#REF!</v>
      </c>
      <c r="AC100" s="630" t="e">
        <f t="shared" si="77"/>
        <v>#REF!</v>
      </c>
      <c r="AE100" s="368">
        <f t="shared" si="79"/>
        <v>0</v>
      </c>
      <c r="AF100" s="368">
        <f t="shared" si="79"/>
        <v>0</v>
      </c>
      <c r="AG100" s="368">
        <f t="shared" si="79"/>
        <v>0</v>
      </c>
      <c r="AH100" s="368">
        <f t="shared" si="79"/>
        <v>0</v>
      </c>
      <c r="AI100" s="368">
        <f t="shared" si="79"/>
        <v>0</v>
      </c>
      <c r="AJ100" s="368">
        <f t="shared" si="62"/>
        <v>0</v>
      </c>
      <c r="AK100" s="368">
        <f t="shared" si="62"/>
        <v>0</v>
      </c>
      <c r="AL100" s="368">
        <f t="shared" si="62"/>
        <v>0</v>
      </c>
      <c r="AM100" s="368">
        <f t="shared" si="62"/>
        <v>0</v>
      </c>
      <c r="AN100" s="368">
        <f t="shared" si="62"/>
        <v>0</v>
      </c>
      <c r="AO100" s="368">
        <f t="shared" si="63"/>
        <v>0</v>
      </c>
      <c r="AP100" s="368">
        <f t="shared" si="64"/>
        <v>0</v>
      </c>
      <c r="AQ100" s="368">
        <f t="shared" si="64"/>
        <v>0</v>
      </c>
      <c r="AR100" s="368">
        <f t="shared" si="65"/>
        <v>0</v>
      </c>
      <c r="AS100" s="368">
        <f t="shared" si="66"/>
        <v>0</v>
      </c>
      <c r="AT100" s="368">
        <f t="shared" si="67"/>
        <v>0</v>
      </c>
      <c r="AU100" s="368">
        <f t="shared" si="64"/>
        <v>0</v>
      </c>
      <c r="AV100" s="368">
        <f t="shared" si="64"/>
        <v>0</v>
      </c>
      <c r="AW100" s="368">
        <f t="shared" si="68"/>
        <v>0</v>
      </c>
      <c r="AX100" s="368">
        <f t="shared" si="55"/>
        <v>0</v>
      </c>
      <c r="AY100" s="368">
        <f t="shared" si="56"/>
        <v>0</v>
      </c>
      <c r="AZ100" s="368">
        <f t="shared" si="64"/>
        <v>0</v>
      </c>
      <c r="BA100" s="368">
        <f t="shared" si="57"/>
        <v>0</v>
      </c>
      <c r="BB100" s="368">
        <f t="shared" si="58"/>
        <v>0</v>
      </c>
      <c r="BC100" s="368">
        <f t="shared" si="59"/>
        <v>0</v>
      </c>
      <c r="BD100" s="368">
        <f t="shared" si="60"/>
        <v>0</v>
      </c>
      <c r="BE100" s="368">
        <f t="shared" si="78"/>
        <v>0</v>
      </c>
      <c r="BF100" s="368">
        <f t="shared" si="80"/>
        <v>0</v>
      </c>
      <c r="BG100" s="368">
        <f t="shared" si="80"/>
        <v>0</v>
      </c>
      <c r="BH100" s="368">
        <f t="shared" si="80"/>
        <v>0</v>
      </c>
      <c r="BI100" s="368">
        <f t="shared" si="80"/>
        <v>0</v>
      </c>
      <c r="BJ100" s="368">
        <f t="shared" si="80"/>
        <v>0</v>
      </c>
    </row>
    <row r="101" spans="1:62" ht="40.4" customHeight="1" x14ac:dyDescent="0.35">
      <c r="A101" s="135" t="e">
        <f t="shared" si="54"/>
        <v>#REF!</v>
      </c>
      <c r="B101" s="26"/>
      <c r="C101" s="621" t="e">
        <f>'3.1 Sign Off'!C120</f>
        <v>#REF!</v>
      </c>
      <c r="D101" s="622" t="e">
        <f>'3.1 Sign Off'!D120</f>
        <v>#REF!</v>
      </c>
      <c r="E101" s="622" t="e">
        <f>'3.1 Sign Off'!E120</f>
        <v>#REF!</v>
      </c>
      <c r="F101" s="623" t="e">
        <f>'3.1 Sign Off'!F120</f>
        <v>#REF!</v>
      </c>
      <c r="G101" s="624"/>
      <c r="H101" s="625" t="e">
        <f>'3.1 Sign Off'!H120</f>
        <v>#REF!</v>
      </c>
      <c r="I101" s="625" t="e">
        <f>'3.1 Sign Off'!I120</f>
        <v>#REF!</v>
      </c>
      <c r="J101" s="624"/>
      <c r="K101" s="621" t="e">
        <f>'3.1 Sign Off'!K120</f>
        <v>#REF!</v>
      </c>
      <c r="L101" s="626"/>
      <c r="M101" s="621" t="e">
        <f>'3.1 Sign Off'!M120</f>
        <v>#REF!</v>
      </c>
      <c r="N101" s="628"/>
      <c r="O101" s="628"/>
      <c r="P101" s="628"/>
      <c r="Q101" s="628"/>
      <c r="R101" s="418"/>
      <c r="S101" s="525"/>
      <c r="T101" s="26"/>
      <c r="U101" s="76"/>
      <c r="V101" s="630" t="e">
        <f t="shared" si="70"/>
        <v>#REF!</v>
      </c>
      <c r="W101" s="630" t="e">
        <f t="shared" si="71"/>
        <v>#REF!</v>
      </c>
      <c r="X101" s="630" t="e">
        <f t="shared" si="72"/>
        <v>#REF!</v>
      </c>
      <c r="Y101" s="630" t="e">
        <f t="shared" si="73"/>
        <v>#REF!</v>
      </c>
      <c r="Z101" s="630" t="e">
        <f t="shared" si="74"/>
        <v>#REF!</v>
      </c>
      <c r="AA101" s="630" t="e">
        <f t="shared" si="75"/>
        <v>#REF!</v>
      </c>
      <c r="AB101" s="630" t="e">
        <f t="shared" si="76"/>
        <v>#REF!</v>
      </c>
      <c r="AC101" s="630" t="e">
        <f t="shared" si="77"/>
        <v>#REF!</v>
      </c>
      <c r="AE101" s="368">
        <f t="shared" si="79"/>
        <v>0</v>
      </c>
      <c r="AF101" s="368">
        <f t="shared" si="79"/>
        <v>0</v>
      </c>
      <c r="AG101" s="368">
        <f t="shared" si="79"/>
        <v>0</v>
      </c>
      <c r="AH101" s="368">
        <f t="shared" si="79"/>
        <v>0</v>
      </c>
      <c r="AI101" s="368">
        <f t="shared" si="79"/>
        <v>0</v>
      </c>
      <c r="AJ101" s="368">
        <f t="shared" si="62"/>
        <v>0</v>
      </c>
      <c r="AK101" s="368">
        <f t="shared" si="62"/>
        <v>0</v>
      </c>
      <c r="AL101" s="368">
        <f t="shared" si="62"/>
        <v>0</v>
      </c>
      <c r="AM101" s="368">
        <f t="shared" si="62"/>
        <v>0</v>
      </c>
      <c r="AN101" s="368">
        <f t="shared" si="62"/>
        <v>0</v>
      </c>
      <c r="AO101" s="368">
        <f t="shared" si="63"/>
        <v>0</v>
      </c>
      <c r="AP101" s="368">
        <f t="shared" si="64"/>
        <v>0</v>
      </c>
      <c r="AQ101" s="368">
        <f t="shared" si="64"/>
        <v>0</v>
      </c>
      <c r="AR101" s="368">
        <f t="shared" si="65"/>
        <v>0</v>
      </c>
      <c r="AS101" s="368">
        <f t="shared" si="66"/>
        <v>0</v>
      </c>
      <c r="AT101" s="368">
        <f t="shared" si="67"/>
        <v>0</v>
      </c>
      <c r="AU101" s="368">
        <f t="shared" si="64"/>
        <v>0</v>
      </c>
      <c r="AV101" s="368">
        <f t="shared" si="64"/>
        <v>0</v>
      </c>
      <c r="AW101" s="368">
        <f t="shared" si="68"/>
        <v>0</v>
      </c>
      <c r="AX101" s="368">
        <f t="shared" si="55"/>
        <v>0</v>
      </c>
      <c r="AY101" s="368">
        <f t="shared" si="56"/>
        <v>0</v>
      </c>
      <c r="AZ101" s="368">
        <f t="shared" si="64"/>
        <v>0</v>
      </c>
      <c r="BA101" s="368">
        <f t="shared" si="57"/>
        <v>0</v>
      </c>
      <c r="BB101" s="368">
        <f t="shared" si="58"/>
        <v>0</v>
      </c>
      <c r="BC101" s="368">
        <f t="shared" si="59"/>
        <v>0</v>
      </c>
      <c r="BD101" s="368">
        <f t="shared" si="60"/>
        <v>0</v>
      </c>
      <c r="BE101" s="368">
        <f t="shared" si="78"/>
        <v>0</v>
      </c>
      <c r="BF101" s="368">
        <f t="shared" si="80"/>
        <v>0</v>
      </c>
      <c r="BG101" s="368">
        <f t="shared" si="80"/>
        <v>0</v>
      </c>
      <c r="BH101" s="368">
        <f t="shared" si="80"/>
        <v>0</v>
      </c>
      <c r="BI101" s="368">
        <f t="shared" si="80"/>
        <v>0</v>
      </c>
      <c r="BJ101" s="368">
        <f t="shared" si="80"/>
        <v>0</v>
      </c>
    </row>
    <row r="102" spans="1:62" ht="40.4" customHeight="1" x14ac:dyDescent="0.35">
      <c r="A102" s="135" t="e">
        <f t="shared" si="54"/>
        <v>#REF!</v>
      </c>
      <c r="B102" s="26"/>
      <c r="C102" s="621" t="e">
        <f>'3.1 Sign Off'!C121</f>
        <v>#REF!</v>
      </c>
      <c r="D102" s="622" t="e">
        <f>'3.1 Sign Off'!D121</f>
        <v>#REF!</v>
      </c>
      <c r="E102" s="622" t="e">
        <f>'3.1 Sign Off'!E121</f>
        <v>#REF!</v>
      </c>
      <c r="F102" s="623" t="e">
        <f>'3.1 Sign Off'!F121</f>
        <v>#REF!</v>
      </c>
      <c r="G102" s="624"/>
      <c r="H102" s="625" t="e">
        <f>'3.1 Sign Off'!H121</f>
        <v>#REF!</v>
      </c>
      <c r="I102" s="625" t="e">
        <f>'3.1 Sign Off'!I121</f>
        <v>#REF!</v>
      </c>
      <c r="J102" s="624"/>
      <c r="K102" s="621" t="e">
        <f>'3.1 Sign Off'!K121</f>
        <v>#REF!</v>
      </c>
      <c r="L102" s="626"/>
      <c r="M102" s="621" t="e">
        <f>'3.1 Sign Off'!M121</f>
        <v>#REF!</v>
      </c>
      <c r="N102" s="628"/>
      <c r="O102" s="628"/>
      <c r="P102" s="628"/>
      <c r="Q102" s="628"/>
      <c r="R102" s="418"/>
      <c r="S102" s="525"/>
      <c r="T102" s="26"/>
      <c r="U102" s="76"/>
      <c r="V102" s="630" t="e">
        <f t="shared" si="70"/>
        <v>#REF!</v>
      </c>
      <c r="W102" s="630" t="e">
        <f t="shared" si="71"/>
        <v>#REF!</v>
      </c>
      <c r="X102" s="630" t="e">
        <f t="shared" si="72"/>
        <v>#REF!</v>
      </c>
      <c r="Y102" s="630" t="e">
        <f t="shared" si="73"/>
        <v>#REF!</v>
      </c>
      <c r="Z102" s="630" t="e">
        <f t="shared" si="74"/>
        <v>#REF!</v>
      </c>
      <c r="AA102" s="630" t="e">
        <f t="shared" si="75"/>
        <v>#REF!</v>
      </c>
      <c r="AB102" s="630" t="e">
        <f t="shared" si="76"/>
        <v>#REF!</v>
      </c>
      <c r="AC102" s="630" t="e">
        <f t="shared" si="77"/>
        <v>#REF!</v>
      </c>
      <c r="AE102" s="368">
        <f t="shared" si="79"/>
        <v>0</v>
      </c>
      <c r="AF102" s="368">
        <f t="shared" si="79"/>
        <v>0</v>
      </c>
      <c r="AG102" s="368">
        <f t="shared" si="79"/>
        <v>0</v>
      </c>
      <c r="AH102" s="368">
        <f t="shared" si="79"/>
        <v>0</v>
      </c>
      <c r="AI102" s="368">
        <f t="shared" si="79"/>
        <v>0</v>
      </c>
      <c r="AJ102" s="368">
        <f t="shared" si="62"/>
        <v>0</v>
      </c>
      <c r="AK102" s="368">
        <f t="shared" si="62"/>
        <v>0</v>
      </c>
      <c r="AL102" s="368">
        <f t="shared" si="62"/>
        <v>0</v>
      </c>
      <c r="AM102" s="368">
        <f t="shared" si="62"/>
        <v>0</v>
      </c>
      <c r="AN102" s="368">
        <f t="shared" si="62"/>
        <v>0</v>
      </c>
      <c r="AO102" s="368">
        <f t="shared" si="63"/>
        <v>0</v>
      </c>
      <c r="AP102" s="368">
        <f t="shared" si="64"/>
        <v>0</v>
      </c>
      <c r="AQ102" s="368">
        <f t="shared" si="64"/>
        <v>0</v>
      </c>
      <c r="AR102" s="368">
        <f t="shared" si="65"/>
        <v>0</v>
      </c>
      <c r="AS102" s="368">
        <f t="shared" si="66"/>
        <v>0</v>
      </c>
      <c r="AT102" s="368">
        <f t="shared" si="67"/>
        <v>0</v>
      </c>
      <c r="AU102" s="368">
        <f t="shared" si="64"/>
        <v>0</v>
      </c>
      <c r="AV102" s="368">
        <f t="shared" si="64"/>
        <v>0</v>
      </c>
      <c r="AW102" s="368">
        <f t="shared" si="68"/>
        <v>0</v>
      </c>
      <c r="AX102" s="368">
        <f t="shared" si="55"/>
        <v>0</v>
      </c>
      <c r="AY102" s="368">
        <f t="shared" si="56"/>
        <v>0</v>
      </c>
      <c r="AZ102" s="368">
        <f t="shared" si="64"/>
        <v>0</v>
      </c>
      <c r="BA102" s="368">
        <f t="shared" si="57"/>
        <v>0</v>
      </c>
      <c r="BB102" s="368">
        <f t="shared" si="58"/>
        <v>0</v>
      </c>
      <c r="BC102" s="368">
        <f t="shared" si="59"/>
        <v>0</v>
      </c>
      <c r="BD102" s="368">
        <f t="shared" si="60"/>
        <v>0</v>
      </c>
      <c r="BE102" s="368">
        <f t="shared" si="78"/>
        <v>0</v>
      </c>
      <c r="BF102" s="368">
        <f t="shared" si="80"/>
        <v>0</v>
      </c>
      <c r="BG102" s="368">
        <f t="shared" si="80"/>
        <v>0</v>
      </c>
      <c r="BH102" s="368">
        <f t="shared" si="80"/>
        <v>0</v>
      </c>
      <c r="BI102" s="368">
        <f t="shared" si="80"/>
        <v>0</v>
      </c>
      <c r="BJ102" s="368">
        <f t="shared" si="80"/>
        <v>0</v>
      </c>
    </row>
    <row r="103" spans="1:62" ht="40.4" customHeight="1" x14ac:dyDescent="0.35">
      <c r="A103" s="135" t="e">
        <f t="shared" si="54"/>
        <v>#REF!</v>
      </c>
      <c r="B103" s="26"/>
      <c r="C103" s="621" t="e">
        <f>'3.1 Sign Off'!C122</f>
        <v>#REF!</v>
      </c>
      <c r="D103" s="622" t="e">
        <f>'3.1 Sign Off'!D122</f>
        <v>#REF!</v>
      </c>
      <c r="E103" s="622" t="e">
        <f>'3.1 Sign Off'!E122</f>
        <v>#REF!</v>
      </c>
      <c r="F103" s="623" t="e">
        <f>'3.1 Sign Off'!F122</f>
        <v>#REF!</v>
      </c>
      <c r="G103" s="624"/>
      <c r="H103" s="625" t="e">
        <f>'3.1 Sign Off'!H122</f>
        <v>#REF!</v>
      </c>
      <c r="I103" s="625" t="e">
        <f>'3.1 Sign Off'!I122</f>
        <v>#REF!</v>
      </c>
      <c r="J103" s="624"/>
      <c r="K103" s="621" t="e">
        <f>'3.1 Sign Off'!K122</f>
        <v>#REF!</v>
      </c>
      <c r="L103" s="626"/>
      <c r="M103" s="621" t="e">
        <f>'3.1 Sign Off'!M122</f>
        <v>#REF!</v>
      </c>
      <c r="N103" s="628"/>
      <c r="O103" s="628"/>
      <c r="P103" s="628"/>
      <c r="Q103" s="628"/>
      <c r="R103" s="418"/>
      <c r="S103" s="525"/>
      <c r="T103" s="26"/>
      <c r="U103" s="76"/>
      <c r="V103" s="630" t="e">
        <f t="shared" si="70"/>
        <v>#REF!</v>
      </c>
      <c r="W103" s="630" t="e">
        <f t="shared" si="71"/>
        <v>#REF!</v>
      </c>
      <c r="X103" s="630" t="e">
        <f t="shared" si="72"/>
        <v>#REF!</v>
      </c>
      <c r="Y103" s="630" t="e">
        <f t="shared" si="73"/>
        <v>#REF!</v>
      </c>
      <c r="Z103" s="630" t="e">
        <f t="shared" si="74"/>
        <v>#REF!</v>
      </c>
      <c r="AA103" s="630" t="e">
        <f t="shared" si="75"/>
        <v>#REF!</v>
      </c>
      <c r="AB103" s="630" t="e">
        <f t="shared" si="76"/>
        <v>#REF!</v>
      </c>
      <c r="AC103" s="630" t="e">
        <f t="shared" si="77"/>
        <v>#REF!</v>
      </c>
      <c r="AE103" s="368">
        <f t="shared" si="79"/>
        <v>0</v>
      </c>
      <c r="AF103" s="368">
        <f t="shared" si="79"/>
        <v>0</v>
      </c>
      <c r="AG103" s="368">
        <f t="shared" si="79"/>
        <v>0</v>
      </c>
      <c r="AH103" s="368">
        <f t="shared" si="79"/>
        <v>0</v>
      </c>
      <c r="AI103" s="368">
        <f t="shared" si="79"/>
        <v>0</v>
      </c>
      <c r="AJ103" s="368">
        <f t="shared" si="62"/>
        <v>0</v>
      </c>
      <c r="AK103" s="368">
        <f t="shared" si="62"/>
        <v>0</v>
      </c>
      <c r="AL103" s="368">
        <f t="shared" si="62"/>
        <v>0</v>
      </c>
      <c r="AM103" s="368">
        <f t="shared" si="62"/>
        <v>0</v>
      </c>
      <c r="AN103" s="368">
        <f t="shared" si="62"/>
        <v>0</v>
      </c>
      <c r="AO103" s="368">
        <f t="shared" si="63"/>
        <v>0</v>
      </c>
      <c r="AP103" s="368">
        <f t="shared" si="64"/>
        <v>0</v>
      </c>
      <c r="AQ103" s="368">
        <f t="shared" si="64"/>
        <v>0</v>
      </c>
      <c r="AR103" s="368">
        <f t="shared" si="65"/>
        <v>0</v>
      </c>
      <c r="AS103" s="368">
        <f t="shared" si="66"/>
        <v>0</v>
      </c>
      <c r="AT103" s="368">
        <f t="shared" si="67"/>
        <v>0</v>
      </c>
      <c r="AU103" s="368">
        <f t="shared" si="64"/>
        <v>0</v>
      </c>
      <c r="AV103" s="368">
        <f t="shared" si="64"/>
        <v>0</v>
      </c>
      <c r="AW103" s="368">
        <f t="shared" si="68"/>
        <v>0</v>
      </c>
      <c r="AX103" s="368">
        <f t="shared" si="55"/>
        <v>0</v>
      </c>
      <c r="AY103" s="368">
        <f t="shared" si="56"/>
        <v>0</v>
      </c>
      <c r="AZ103" s="368">
        <f t="shared" si="64"/>
        <v>0</v>
      </c>
      <c r="BA103" s="368">
        <f t="shared" si="57"/>
        <v>0</v>
      </c>
      <c r="BB103" s="368">
        <f t="shared" si="58"/>
        <v>0</v>
      </c>
      <c r="BC103" s="368">
        <f t="shared" si="59"/>
        <v>0</v>
      </c>
      <c r="BD103" s="368">
        <f t="shared" si="60"/>
        <v>0</v>
      </c>
      <c r="BE103" s="368">
        <f t="shared" si="78"/>
        <v>0</v>
      </c>
      <c r="BF103" s="368">
        <f t="shared" si="80"/>
        <v>0</v>
      </c>
      <c r="BG103" s="368">
        <f t="shared" si="80"/>
        <v>0</v>
      </c>
      <c r="BH103" s="368">
        <f t="shared" si="80"/>
        <v>0</v>
      </c>
      <c r="BI103" s="368">
        <f t="shared" si="80"/>
        <v>0</v>
      </c>
      <c r="BJ103" s="368">
        <f t="shared" si="80"/>
        <v>0</v>
      </c>
    </row>
    <row r="104" spans="1:62" ht="40.4" customHeight="1" x14ac:dyDescent="0.35">
      <c r="A104" s="135" t="e">
        <f t="shared" si="54"/>
        <v>#REF!</v>
      </c>
      <c r="B104" s="26"/>
      <c r="C104" s="621" t="e">
        <f>'3.1 Sign Off'!C123</f>
        <v>#REF!</v>
      </c>
      <c r="D104" s="622" t="e">
        <f>'3.1 Sign Off'!D123</f>
        <v>#REF!</v>
      </c>
      <c r="E104" s="622" t="e">
        <f>'3.1 Sign Off'!E123</f>
        <v>#REF!</v>
      </c>
      <c r="F104" s="623" t="e">
        <f>'3.1 Sign Off'!F123</f>
        <v>#REF!</v>
      </c>
      <c r="G104" s="624"/>
      <c r="H104" s="625" t="e">
        <f>'3.1 Sign Off'!H123</f>
        <v>#REF!</v>
      </c>
      <c r="I104" s="625" t="e">
        <f>'3.1 Sign Off'!I123</f>
        <v>#REF!</v>
      </c>
      <c r="J104" s="624"/>
      <c r="K104" s="621" t="e">
        <f>'3.1 Sign Off'!K123</f>
        <v>#REF!</v>
      </c>
      <c r="L104" s="626"/>
      <c r="M104" s="621" t="e">
        <f>'3.1 Sign Off'!M123</f>
        <v>#REF!</v>
      </c>
      <c r="N104" s="628"/>
      <c r="O104" s="628"/>
      <c r="P104" s="628"/>
      <c r="Q104" s="628"/>
      <c r="R104" s="418"/>
      <c r="S104" s="525"/>
      <c r="T104" s="26"/>
      <c r="U104" s="76"/>
      <c r="V104" s="630" t="e">
        <f t="shared" si="70"/>
        <v>#REF!</v>
      </c>
      <c r="W104" s="630" t="e">
        <f t="shared" si="71"/>
        <v>#REF!</v>
      </c>
      <c r="X104" s="630" t="e">
        <f t="shared" si="72"/>
        <v>#REF!</v>
      </c>
      <c r="Y104" s="630" t="e">
        <f t="shared" si="73"/>
        <v>#REF!</v>
      </c>
      <c r="Z104" s="630" t="e">
        <f t="shared" si="74"/>
        <v>#REF!</v>
      </c>
      <c r="AA104" s="630" t="e">
        <f t="shared" si="75"/>
        <v>#REF!</v>
      </c>
      <c r="AB104" s="630" t="e">
        <f t="shared" si="76"/>
        <v>#REF!</v>
      </c>
      <c r="AC104" s="630" t="e">
        <f t="shared" si="77"/>
        <v>#REF!</v>
      </c>
      <c r="AE104" s="368">
        <f t="shared" si="79"/>
        <v>0</v>
      </c>
      <c r="AF104" s="368">
        <f t="shared" si="79"/>
        <v>0</v>
      </c>
      <c r="AG104" s="368">
        <f t="shared" si="79"/>
        <v>0</v>
      </c>
      <c r="AH104" s="368">
        <f t="shared" si="79"/>
        <v>0</v>
      </c>
      <c r="AI104" s="368">
        <f t="shared" si="79"/>
        <v>0</v>
      </c>
      <c r="AJ104" s="368">
        <f t="shared" si="62"/>
        <v>0</v>
      </c>
      <c r="AK104" s="368">
        <f t="shared" si="62"/>
        <v>0</v>
      </c>
      <c r="AL104" s="368">
        <f t="shared" si="62"/>
        <v>0</v>
      </c>
      <c r="AM104" s="368">
        <f t="shared" si="62"/>
        <v>0</v>
      </c>
      <c r="AN104" s="368">
        <f t="shared" si="62"/>
        <v>0</v>
      </c>
      <c r="AO104" s="368">
        <f t="shared" si="63"/>
        <v>0</v>
      </c>
      <c r="AP104" s="368">
        <f t="shared" si="64"/>
        <v>0</v>
      </c>
      <c r="AQ104" s="368">
        <f t="shared" si="64"/>
        <v>0</v>
      </c>
      <c r="AR104" s="368">
        <f t="shared" si="65"/>
        <v>0</v>
      </c>
      <c r="AS104" s="368">
        <f t="shared" si="66"/>
        <v>0</v>
      </c>
      <c r="AT104" s="368">
        <f t="shared" si="67"/>
        <v>0</v>
      </c>
      <c r="AU104" s="368">
        <f t="shared" si="64"/>
        <v>0</v>
      </c>
      <c r="AV104" s="368">
        <f t="shared" si="64"/>
        <v>0</v>
      </c>
      <c r="AW104" s="368">
        <f t="shared" si="68"/>
        <v>0</v>
      </c>
      <c r="AX104" s="368">
        <f t="shared" si="55"/>
        <v>0</v>
      </c>
      <c r="AY104" s="368">
        <f t="shared" si="56"/>
        <v>0</v>
      </c>
      <c r="AZ104" s="368">
        <f t="shared" si="64"/>
        <v>0</v>
      </c>
      <c r="BA104" s="368">
        <f t="shared" si="57"/>
        <v>0</v>
      </c>
      <c r="BB104" s="368">
        <f t="shared" si="58"/>
        <v>0</v>
      </c>
      <c r="BC104" s="368">
        <f t="shared" si="59"/>
        <v>0</v>
      </c>
      <c r="BD104" s="368">
        <f t="shared" si="60"/>
        <v>0</v>
      </c>
      <c r="BE104" s="368">
        <f t="shared" si="78"/>
        <v>0</v>
      </c>
      <c r="BF104" s="368">
        <f t="shared" si="80"/>
        <v>0</v>
      </c>
      <c r="BG104" s="368">
        <f t="shared" si="80"/>
        <v>0</v>
      </c>
      <c r="BH104" s="368">
        <f t="shared" si="80"/>
        <v>0</v>
      </c>
      <c r="BI104" s="368">
        <f t="shared" si="80"/>
        <v>0</v>
      </c>
      <c r="BJ104" s="368">
        <f t="shared" si="80"/>
        <v>0</v>
      </c>
    </row>
    <row r="105" spans="1:62" ht="40.4" customHeight="1" x14ac:dyDescent="0.35">
      <c r="A105" s="135" t="e">
        <f t="shared" si="54"/>
        <v>#REF!</v>
      </c>
      <c r="B105" s="26"/>
      <c r="C105" s="621" t="e">
        <f>'3.1 Sign Off'!C124</f>
        <v>#REF!</v>
      </c>
      <c r="D105" s="622" t="e">
        <f>'3.1 Sign Off'!D124</f>
        <v>#REF!</v>
      </c>
      <c r="E105" s="622" t="e">
        <f>'3.1 Sign Off'!E124</f>
        <v>#REF!</v>
      </c>
      <c r="F105" s="623" t="e">
        <f>'3.1 Sign Off'!F124</f>
        <v>#REF!</v>
      </c>
      <c r="G105" s="624"/>
      <c r="H105" s="625" t="e">
        <f>'3.1 Sign Off'!H124</f>
        <v>#REF!</v>
      </c>
      <c r="I105" s="625" t="e">
        <f>'3.1 Sign Off'!I124</f>
        <v>#REF!</v>
      </c>
      <c r="J105" s="624"/>
      <c r="K105" s="621" t="e">
        <f>'3.1 Sign Off'!K124</f>
        <v>#REF!</v>
      </c>
      <c r="L105" s="626"/>
      <c r="M105" s="621" t="e">
        <f>'3.1 Sign Off'!M124</f>
        <v>#REF!</v>
      </c>
      <c r="N105" s="628"/>
      <c r="O105" s="628"/>
      <c r="P105" s="628"/>
      <c r="Q105" s="628"/>
      <c r="R105" s="418"/>
      <c r="S105" s="525"/>
      <c r="T105" s="26"/>
      <c r="U105" s="76"/>
      <c r="V105" s="630" t="e">
        <f t="shared" si="70"/>
        <v>#REF!</v>
      </c>
      <c r="W105" s="630" t="e">
        <f t="shared" si="71"/>
        <v>#REF!</v>
      </c>
      <c r="X105" s="630" t="e">
        <f t="shared" si="72"/>
        <v>#REF!</v>
      </c>
      <c r="Y105" s="630" t="e">
        <f t="shared" si="73"/>
        <v>#REF!</v>
      </c>
      <c r="Z105" s="630" t="e">
        <f t="shared" si="74"/>
        <v>#REF!</v>
      </c>
      <c r="AA105" s="630" t="e">
        <f t="shared" si="75"/>
        <v>#REF!</v>
      </c>
      <c r="AB105" s="630" t="e">
        <f t="shared" si="76"/>
        <v>#REF!</v>
      </c>
      <c r="AC105" s="630" t="e">
        <f t="shared" si="77"/>
        <v>#REF!</v>
      </c>
      <c r="AE105" s="368">
        <f t="shared" si="79"/>
        <v>0</v>
      </c>
      <c r="AF105" s="368">
        <f t="shared" si="79"/>
        <v>0</v>
      </c>
      <c r="AG105" s="368">
        <f t="shared" si="79"/>
        <v>0</v>
      </c>
      <c r="AH105" s="368">
        <f t="shared" si="79"/>
        <v>0</v>
      </c>
      <c r="AI105" s="368">
        <f t="shared" si="79"/>
        <v>0</v>
      </c>
      <c r="AJ105" s="368">
        <f t="shared" si="62"/>
        <v>0</v>
      </c>
      <c r="AK105" s="368">
        <f t="shared" si="62"/>
        <v>0</v>
      </c>
      <c r="AL105" s="368">
        <f t="shared" si="62"/>
        <v>0</v>
      </c>
      <c r="AM105" s="368">
        <f t="shared" si="62"/>
        <v>0</v>
      </c>
      <c r="AN105" s="368">
        <f t="shared" si="62"/>
        <v>0</v>
      </c>
      <c r="AO105" s="368">
        <f t="shared" si="63"/>
        <v>0</v>
      </c>
      <c r="AP105" s="368">
        <f t="shared" si="64"/>
        <v>0</v>
      </c>
      <c r="AQ105" s="368">
        <f t="shared" si="64"/>
        <v>0</v>
      </c>
      <c r="AR105" s="368">
        <f t="shared" si="65"/>
        <v>0</v>
      </c>
      <c r="AS105" s="368">
        <f t="shared" si="66"/>
        <v>0</v>
      </c>
      <c r="AT105" s="368">
        <f t="shared" si="67"/>
        <v>0</v>
      </c>
      <c r="AU105" s="368">
        <f t="shared" si="64"/>
        <v>0</v>
      </c>
      <c r="AV105" s="368">
        <f t="shared" si="64"/>
        <v>0</v>
      </c>
      <c r="AW105" s="368">
        <f t="shared" si="68"/>
        <v>0</v>
      </c>
      <c r="AX105" s="368">
        <f t="shared" si="55"/>
        <v>0</v>
      </c>
      <c r="AY105" s="368">
        <f t="shared" si="56"/>
        <v>0</v>
      </c>
      <c r="AZ105" s="368">
        <f t="shared" si="64"/>
        <v>0</v>
      </c>
      <c r="BA105" s="368">
        <f t="shared" si="57"/>
        <v>0</v>
      </c>
      <c r="BB105" s="368">
        <f t="shared" si="58"/>
        <v>0</v>
      </c>
      <c r="BC105" s="368">
        <f t="shared" si="59"/>
        <v>0</v>
      </c>
      <c r="BD105" s="368">
        <f t="shared" si="60"/>
        <v>0</v>
      </c>
      <c r="BE105" s="368">
        <f t="shared" si="78"/>
        <v>0</v>
      </c>
      <c r="BF105" s="368">
        <f t="shared" si="80"/>
        <v>0</v>
      </c>
      <c r="BG105" s="368">
        <f t="shared" si="80"/>
        <v>0</v>
      </c>
      <c r="BH105" s="368">
        <f t="shared" si="80"/>
        <v>0</v>
      </c>
      <c r="BI105" s="368">
        <f t="shared" si="80"/>
        <v>0</v>
      </c>
      <c r="BJ105" s="368">
        <f t="shared" si="80"/>
        <v>0</v>
      </c>
    </row>
    <row r="106" spans="1:62" ht="40.4" customHeight="1" x14ac:dyDescent="0.35">
      <c r="A106" s="135" t="e">
        <f t="shared" si="54"/>
        <v>#REF!</v>
      </c>
      <c r="B106" s="26"/>
      <c r="C106" s="621" t="e">
        <f>'3.1 Sign Off'!C125</f>
        <v>#REF!</v>
      </c>
      <c r="D106" s="622" t="e">
        <f>'3.1 Sign Off'!D125</f>
        <v>#REF!</v>
      </c>
      <c r="E106" s="622" t="e">
        <f>'3.1 Sign Off'!E125</f>
        <v>#REF!</v>
      </c>
      <c r="F106" s="623" t="e">
        <f>'3.1 Sign Off'!F125</f>
        <v>#REF!</v>
      </c>
      <c r="G106" s="624"/>
      <c r="H106" s="625" t="e">
        <f>'3.1 Sign Off'!H125</f>
        <v>#REF!</v>
      </c>
      <c r="I106" s="625" t="e">
        <f>'3.1 Sign Off'!I125</f>
        <v>#REF!</v>
      </c>
      <c r="J106" s="624"/>
      <c r="K106" s="621" t="e">
        <f>'3.1 Sign Off'!K125</f>
        <v>#REF!</v>
      </c>
      <c r="L106" s="626"/>
      <c r="M106" s="621" t="e">
        <f>'3.1 Sign Off'!M125</f>
        <v>#REF!</v>
      </c>
      <c r="N106" s="628"/>
      <c r="O106" s="628"/>
      <c r="P106" s="628"/>
      <c r="Q106" s="628"/>
      <c r="R106" s="418"/>
      <c r="S106" s="525"/>
      <c r="T106" s="26"/>
      <c r="U106" s="76"/>
      <c r="V106" s="630" t="e">
        <f t="shared" si="70"/>
        <v>#REF!</v>
      </c>
      <c r="W106" s="630" t="e">
        <f t="shared" si="71"/>
        <v>#REF!</v>
      </c>
      <c r="X106" s="630" t="e">
        <f t="shared" si="72"/>
        <v>#REF!</v>
      </c>
      <c r="Y106" s="630" t="e">
        <f t="shared" si="73"/>
        <v>#REF!</v>
      </c>
      <c r="Z106" s="630" t="e">
        <f t="shared" si="74"/>
        <v>#REF!</v>
      </c>
      <c r="AA106" s="630" t="e">
        <f t="shared" si="75"/>
        <v>#REF!</v>
      </c>
      <c r="AB106" s="630" t="e">
        <f t="shared" si="76"/>
        <v>#REF!</v>
      </c>
      <c r="AC106" s="630" t="e">
        <f t="shared" si="77"/>
        <v>#REF!</v>
      </c>
      <c r="AE106" s="368">
        <f t="shared" si="79"/>
        <v>0</v>
      </c>
      <c r="AF106" s="368">
        <f t="shared" si="79"/>
        <v>0</v>
      </c>
      <c r="AG106" s="368">
        <f t="shared" si="79"/>
        <v>0</v>
      </c>
      <c r="AH106" s="368">
        <f t="shared" si="79"/>
        <v>0</v>
      </c>
      <c r="AI106" s="368">
        <f t="shared" si="79"/>
        <v>0</v>
      </c>
      <c r="AJ106" s="368">
        <f t="shared" si="62"/>
        <v>0</v>
      </c>
      <c r="AK106" s="368">
        <f t="shared" si="62"/>
        <v>0</v>
      </c>
      <c r="AL106" s="368">
        <f t="shared" si="62"/>
        <v>0</v>
      </c>
      <c r="AM106" s="368">
        <f t="shared" si="62"/>
        <v>0</v>
      </c>
      <c r="AN106" s="368">
        <f t="shared" si="62"/>
        <v>0</v>
      </c>
      <c r="AO106" s="368">
        <f t="shared" si="63"/>
        <v>0</v>
      </c>
      <c r="AP106" s="368">
        <f t="shared" si="64"/>
        <v>0</v>
      </c>
      <c r="AQ106" s="368">
        <f t="shared" si="64"/>
        <v>0</v>
      </c>
      <c r="AR106" s="368">
        <f t="shared" si="65"/>
        <v>0</v>
      </c>
      <c r="AS106" s="368">
        <f t="shared" si="66"/>
        <v>0</v>
      </c>
      <c r="AT106" s="368">
        <f t="shared" si="67"/>
        <v>0</v>
      </c>
      <c r="AU106" s="368">
        <f t="shared" si="64"/>
        <v>0</v>
      </c>
      <c r="AV106" s="368">
        <f t="shared" si="64"/>
        <v>0</v>
      </c>
      <c r="AW106" s="368">
        <f t="shared" si="68"/>
        <v>0</v>
      </c>
      <c r="AX106" s="368">
        <f t="shared" si="55"/>
        <v>0</v>
      </c>
      <c r="AY106" s="368">
        <f t="shared" si="56"/>
        <v>0</v>
      </c>
      <c r="AZ106" s="368">
        <f t="shared" si="64"/>
        <v>0</v>
      </c>
      <c r="BA106" s="368">
        <f t="shared" si="57"/>
        <v>0</v>
      </c>
      <c r="BB106" s="368">
        <f t="shared" si="58"/>
        <v>0</v>
      </c>
      <c r="BC106" s="368">
        <f t="shared" si="59"/>
        <v>0</v>
      </c>
      <c r="BD106" s="368">
        <f t="shared" si="60"/>
        <v>0</v>
      </c>
      <c r="BE106" s="368">
        <f t="shared" si="78"/>
        <v>0</v>
      </c>
      <c r="BF106" s="368">
        <f t="shared" si="80"/>
        <v>0</v>
      </c>
      <c r="BG106" s="368">
        <f t="shared" si="80"/>
        <v>0</v>
      </c>
      <c r="BH106" s="368">
        <f t="shared" si="80"/>
        <v>0</v>
      </c>
      <c r="BI106" s="368">
        <f t="shared" si="80"/>
        <v>0</v>
      </c>
      <c r="BJ106" s="368">
        <f t="shared" si="80"/>
        <v>0</v>
      </c>
    </row>
    <row r="107" spans="1:62" ht="40.4" customHeight="1" x14ac:dyDescent="0.35">
      <c r="A107" s="135" t="e">
        <f t="shared" ref="A107:A138" si="81">SUM(V107:AC107)</f>
        <v>#REF!</v>
      </c>
      <c r="B107" s="26"/>
      <c r="C107" s="621" t="e">
        <f>'3.1 Sign Off'!C126</f>
        <v>#REF!</v>
      </c>
      <c r="D107" s="622" t="e">
        <f>'3.1 Sign Off'!D126</f>
        <v>#REF!</v>
      </c>
      <c r="E107" s="622" t="e">
        <f>'3.1 Sign Off'!E126</f>
        <v>#REF!</v>
      </c>
      <c r="F107" s="623" t="e">
        <f>'3.1 Sign Off'!F126</f>
        <v>#REF!</v>
      </c>
      <c r="G107" s="624"/>
      <c r="H107" s="625" t="e">
        <f>'3.1 Sign Off'!H126</f>
        <v>#REF!</v>
      </c>
      <c r="I107" s="625" t="e">
        <f>'3.1 Sign Off'!I126</f>
        <v>#REF!</v>
      </c>
      <c r="J107" s="624"/>
      <c r="K107" s="621" t="e">
        <f>'3.1 Sign Off'!K126</f>
        <v>#REF!</v>
      </c>
      <c r="L107" s="626"/>
      <c r="M107" s="621" t="e">
        <f>'3.1 Sign Off'!M126</f>
        <v>#REF!</v>
      </c>
      <c r="N107" s="628"/>
      <c r="O107" s="628"/>
      <c r="P107" s="628"/>
      <c r="Q107" s="628"/>
      <c r="R107" s="418"/>
      <c r="S107" s="525"/>
      <c r="T107" s="26"/>
      <c r="U107" s="76"/>
      <c r="V107" s="630" t="e">
        <f t="shared" si="70"/>
        <v>#REF!</v>
      </c>
      <c r="W107" s="630" t="e">
        <f t="shared" si="71"/>
        <v>#REF!</v>
      </c>
      <c r="X107" s="630" t="e">
        <f t="shared" si="72"/>
        <v>#REF!</v>
      </c>
      <c r="Y107" s="630" t="e">
        <f t="shared" si="73"/>
        <v>#REF!</v>
      </c>
      <c r="Z107" s="630" t="e">
        <f t="shared" si="74"/>
        <v>#REF!</v>
      </c>
      <c r="AA107" s="630" t="e">
        <f t="shared" si="75"/>
        <v>#REF!</v>
      </c>
      <c r="AB107" s="630" t="e">
        <f t="shared" si="76"/>
        <v>#REF!</v>
      </c>
      <c r="AC107" s="630" t="e">
        <f t="shared" si="77"/>
        <v>#REF!</v>
      </c>
      <c r="AE107" s="368">
        <f t="shared" si="79"/>
        <v>0</v>
      </c>
      <c r="AF107" s="368">
        <f t="shared" si="79"/>
        <v>0</v>
      </c>
      <c r="AG107" s="368">
        <f t="shared" si="79"/>
        <v>0</v>
      </c>
      <c r="AH107" s="368">
        <f t="shared" si="79"/>
        <v>0</v>
      </c>
      <c r="AI107" s="368">
        <f t="shared" si="79"/>
        <v>0</v>
      </c>
      <c r="AJ107" s="368">
        <f t="shared" si="62"/>
        <v>0</v>
      </c>
      <c r="AK107" s="368">
        <f t="shared" si="62"/>
        <v>0</v>
      </c>
      <c r="AL107" s="368">
        <f t="shared" si="62"/>
        <v>0</v>
      </c>
      <c r="AM107" s="368">
        <f t="shared" si="62"/>
        <v>0</v>
      </c>
      <c r="AN107" s="368">
        <f t="shared" si="62"/>
        <v>0</v>
      </c>
      <c r="AO107" s="368">
        <f t="shared" si="63"/>
        <v>0</v>
      </c>
      <c r="AP107" s="368">
        <f t="shared" si="64"/>
        <v>0</v>
      </c>
      <c r="AQ107" s="368">
        <f t="shared" si="64"/>
        <v>0</v>
      </c>
      <c r="AR107" s="368">
        <f t="shared" si="65"/>
        <v>0</v>
      </c>
      <c r="AS107" s="368">
        <f t="shared" si="66"/>
        <v>0</v>
      </c>
      <c r="AT107" s="368">
        <f t="shared" si="67"/>
        <v>0</v>
      </c>
      <c r="AU107" s="368">
        <f t="shared" si="64"/>
        <v>0</v>
      </c>
      <c r="AV107" s="368">
        <f t="shared" si="64"/>
        <v>0</v>
      </c>
      <c r="AW107" s="368">
        <f t="shared" si="68"/>
        <v>0</v>
      </c>
      <c r="AX107" s="368">
        <f t="shared" si="55"/>
        <v>0</v>
      </c>
      <c r="AY107" s="368">
        <f t="shared" si="56"/>
        <v>0</v>
      </c>
      <c r="AZ107" s="368">
        <f t="shared" si="64"/>
        <v>0</v>
      </c>
      <c r="BA107" s="368">
        <f t="shared" ref="BA107:BA138" si="82">COUNTIF($I107,BA$10)</f>
        <v>0</v>
      </c>
      <c r="BB107" s="368">
        <f t="shared" si="58"/>
        <v>0</v>
      </c>
      <c r="BC107" s="368">
        <f t="shared" si="59"/>
        <v>0</v>
      </c>
      <c r="BD107" s="368">
        <f t="shared" si="60"/>
        <v>0</v>
      </c>
      <c r="BE107" s="368">
        <f t="shared" si="78"/>
        <v>0</v>
      </c>
      <c r="BF107" s="368">
        <f t="shared" si="80"/>
        <v>0</v>
      </c>
      <c r="BG107" s="368">
        <f t="shared" si="80"/>
        <v>0</v>
      </c>
      <c r="BH107" s="368">
        <f t="shared" si="80"/>
        <v>0</v>
      </c>
      <c r="BI107" s="368">
        <f t="shared" si="80"/>
        <v>0</v>
      </c>
      <c r="BJ107" s="368">
        <f t="shared" si="80"/>
        <v>0</v>
      </c>
    </row>
    <row r="108" spans="1:62" ht="40.4" customHeight="1" x14ac:dyDescent="0.35">
      <c r="A108" s="135" t="e">
        <f t="shared" si="81"/>
        <v>#REF!</v>
      </c>
      <c r="B108" s="26"/>
      <c r="C108" s="621" t="e">
        <f>'3.1 Sign Off'!C127</f>
        <v>#REF!</v>
      </c>
      <c r="D108" s="622" t="e">
        <f>'3.1 Sign Off'!D127</f>
        <v>#REF!</v>
      </c>
      <c r="E108" s="622" t="e">
        <f>'3.1 Sign Off'!E127</f>
        <v>#REF!</v>
      </c>
      <c r="F108" s="623" t="e">
        <f>'3.1 Sign Off'!F127</f>
        <v>#REF!</v>
      </c>
      <c r="G108" s="624"/>
      <c r="H108" s="625" t="e">
        <f>'3.1 Sign Off'!H127</f>
        <v>#REF!</v>
      </c>
      <c r="I108" s="625" t="e">
        <f>'3.1 Sign Off'!I127</f>
        <v>#REF!</v>
      </c>
      <c r="J108" s="624"/>
      <c r="K108" s="621" t="e">
        <f>'3.1 Sign Off'!K127</f>
        <v>#REF!</v>
      </c>
      <c r="L108" s="626"/>
      <c r="M108" s="621" t="e">
        <f>'3.1 Sign Off'!M127</f>
        <v>#REF!</v>
      </c>
      <c r="N108" s="628"/>
      <c r="O108" s="628"/>
      <c r="P108" s="628"/>
      <c r="Q108" s="628"/>
      <c r="R108" s="418"/>
      <c r="S108" s="525"/>
      <c r="T108" s="26"/>
      <c r="U108" s="76"/>
      <c r="V108" s="630" t="e">
        <f t="shared" si="70"/>
        <v>#REF!</v>
      </c>
      <c r="W108" s="630" t="e">
        <f t="shared" si="71"/>
        <v>#REF!</v>
      </c>
      <c r="X108" s="630" t="e">
        <f t="shared" si="72"/>
        <v>#REF!</v>
      </c>
      <c r="Y108" s="630" t="e">
        <f t="shared" si="73"/>
        <v>#REF!</v>
      </c>
      <c r="Z108" s="630" t="e">
        <f t="shared" si="74"/>
        <v>#REF!</v>
      </c>
      <c r="AA108" s="630" t="e">
        <f t="shared" si="75"/>
        <v>#REF!</v>
      </c>
      <c r="AB108" s="630" t="e">
        <f t="shared" si="76"/>
        <v>#REF!</v>
      </c>
      <c r="AC108" s="630" t="e">
        <f t="shared" si="77"/>
        <v>#REF!</v>
      </c>
      <c r="AE108" s="368">
        <f t="shared" ref="AE108:AI123" si="83">COUNTIF($D108,AE$10)</f>
        <v>0</v>
      </c>
      <c r="AF108" s="368">
        <f t="shared" si="83"/>
        <v>0</v>
      </c>
      <c r="AG108" s="368">
        <f t="shared" si="83"/>
        <v>0</v>
      </c>
      <c r="AH108" s="368">
        <f t="shared" si="83"/>
        <v>0</v>
      </c>
      <c r="AI108" s="368">
        <f t="shared" si="83"/>
        <v>0</v>
      </c>
      <c r="AJ108" s="368">
        <f t="shared" ref="AJ108:AN139" si="84">COUNTIF($H108,AJ$10)</f>
        <v>0</v>
      </c>
      <c r="AK108" s="368">
        <f t="shared" si="84"/>
        <v>0</v>
      </c>
      <c r="AL108" s="368">
        <f t="shared" si="84"/>
        <v>0</v>
      </c>
      <c r="AM108" s="368">
        <f t="shared" si="84"/>
        <v>0</v>
      </c>
      <c r="AN108" s="368">
        <f t="shared" si="84"/>
        <v>0</v>
      </c>
      <c r="AO108" s="368">
        <f t="shared" si="63"/>
        <v>0</v>
      </c>
      <c r="AP108" s="368">
        <f t="shared" ref="AP108:AZ139" si="85">COUNTIF($I108,AP$10)</f>
        <v>0</v>
      </c>
      <c r="AQ108" s="368">
        <f t="shared" si="85"/>
        <v>0</v>
      </c>
      <c r="AR108" s="368">
        <f t="shared" si="65"/>
        <v>0</v>
      </c>
      <c r="AS108" s="368">
        <f t="shared" si="66"/>
        <v>0</v>
      </c>
      <c r="AT108" s="368">
        <f t="shared" si="67"/>
        <v>0</v>
      </c>
      <c r="AU108" s="368">
        <f t="shared" si="85"/>
        <v>0</v>
      </c>
      <c r="AV108" s="368">
        <f t="shared" si="85"/>
        <v>0</v>
      </c>
      <c r="AW108" s="368">
        <f t="shared" si="68"/>
        <v>0</v>
      </c>
      <c r="AX108" s="368">
        <f t="shared" si="55"/>
        <v>0</v>
      </c>
      <c r="AY108" s="368">
        <f t="shared" si="56"/>
        <v>0</v>
      </c>
      <c r="AZ108" s="368">
        <f t="shared" si="85"/>
        <v>0</v>
      </c>
      <c r="BA108" s="368">
        <f t="shared" si="82"/>
        <v>0</v>
      </c>
      <c r="BB108" s="368">
        <f t="shared" si="58"/>
        <v>0</v>
      </c>
      <c r="BC108" s="368">
        <f t="shared" si="59"/>
        <v>0</v>
      </c>
      <c r="BD108" s="368">
        <f t="shared" si="60"/>
        <v>0</v>
      </c>
      <c r="BE108" s="368">
        <f t="shared" si="78"/>
        <v>0</v>
      </c>
      <c r="BF108" s="368">
        <f t="shared" ref="BF108:BJ123" si="86">COUNTIF($O108,BF$10)</f>
        <v>0</v>
      </c>
      <c r="BG108" s="368">
        <f t="shared" si="86"/>
        <v>0</v>
      </c>
      <c r="BH108" s="368">
        <f t="shared" si="86"/>
        <v>0</v>
      </c>
      <c r="BI108" s="368">
        <f t="shared" si="86"/>
        <v>0</v>
      </c>
      <c r="BJ108" s="368">
        <f t="shared" si="86"/>
        <v>0</v>
      </c>
    </row>
    <row r="109" spans="1:62" ht="40.4" customHeight="1" x14ac:dyDescent="0.35">
      <c r="A109" s="135" t="e">
        <f t="shared" si="81"/>
        <v>#REF!</v>
      </c>
      <c r="B109" s="26"/>
      <c r="C109" s="621" t="e">
        <f>'3.1 Sign Off'!C128</f>
        <v>#REF!</v>
      </c>
      <c r="D109" s="622" t="e">
        <f>'3.1 Sign Off'!D128</f>
        <v>#REF!</v>
      </c>
      <c r="E109" s="622" t="e">
        <f>'3.1 Sign Off'!E128</f>
        <v>#REF!</v>
      </c>
      <c r="F109" s="623" t="e">
        <f>'3.1 Sign Off'!F128</f>
        <v>#REF!</v>
      </c>
      <c r="G109" s="624"/>
      <c r="H109" s="625" t="e">
        <f>'3.1 Sign Off'!H128</f>
        <v>#REF!</v>
      </c>
      <c r="I109" s="625" t="e">
        <f>'3.1 Sign Off'!I128</f>
        <v>#REF!</v>
      </c>
      <c r="J109" s="624"/>
      <c r="K109" s="621" t="e">
        <f>'3.1 Sign Off'!K128</f>
        <v>#REF!</v>
      </c>
      <c r="L109" s="626"/>
      <c r="M109" s="621" t="e">
        <f>'3.1 Sign Off'!M128</f>
        <v>#REF!</v>
      </c>
      <c r="N109" s="628"/>
      <c r="O109" s="628"/>
      <c r="P109" s="628"/>
      <c r="Q109" s="628"/>
      <c r="R109" s="418"/>
      <c r="S109" s="525"/>
      <c r="T109" s="26"/>
      <c r="U109" s="76"/>
      <c r="V109" s="630" t="e">
        <f t="shared" si="70"/>
        <v>#REF!</v>
      </c>
      <c r="W109" s="630" t="e">
        <f t="shared" si="71"/>
        <v>#REF!</v>
      </c>
      <c r="X109" s="630" t="e">
        <f t="shared" si="72"/>
        <v>#REF!</v>
      </c>
      <c r="Y109" s="630" t="e">
        <f t="shared" si="73"/>
        <v>#REF!</v>
      </c>
      <c r="Z109" s="630" t="e">
        <f t="shared" si="74"/>
        <v>#REF!</v>
      </c>
      <c r="AA109" s="630" t="e">
        <f t="shared" si="75"/>
        <v>#REF!</v>
      </c>
      <c r="AB109" s="630" t="e">
        <f t="shared" si="76"/>
        <v>#REF!</v>
      </c>
      <c r="AC109" s="630" t="e">
        <f t="shared" si="77"/>
        <v>#REF!</v>
      </c>
      <c r="AE109" s="368">
        <f t="shared" si="83"/>
        <v>0</v>
      </c>
      <c r="AF109" s="368">
        <f t="shared" si="83"/>
        <v>0</v>
      </c>
      <c r="AG109" s="368">
        <f t="shared" si="83"/>
        <v>0</v>
      </c>
      <c r="AH109" s="368">
        <f t="shared" si="83"/>
        <v>0</v>
      </c>
      <c r="AI109" s="368">
        <f t="shared" si="83"/>
        <v>0</v>
      </c>
      <c r="AJ109" s="368">
        <f t="shared" si="84"/>
        <v>0</v>
      </c>
      <c r="AK109" s="368">
        <f t="shared" si="84"/>
        <v>0</v>
      </c>
      <c r="AL109" s="368">
        <f t="shared" si="84"/>
        <v>0</v>
      </c>
      <c r="AM109" s="368">
        <f t="shared" si="84"/>
        <v>0</v>
      </c>
      <c r="AN109" s="368">
        <f t="shared" si="84"/>
        <v>0</v>
      </c>
      <c r="AO109" s="368">
        <f t="shared" si="63"/>
        <v>0</v>
      </c>
      <c r="AP109" s="368">
        <f t="shared" si="85"/>
        <v>0</v>
      </c>
      <c r="AQ109" s="368">
        <f t="shared" si="85"/>
        <v>0</v>
      </c>
      <c r="AR109" s="368">
        <f t="shared" si="65"/>
        <v>0</v>
      </c>
      <c r="AS109" s="368">
        <f t="shared" si="66"/>
        <v>0</v>
      </c>
      <c r="AT109" s="368">
        <f t="shared" si="67"/>
        <v>0</v>
      </c>
      <c r="AU109" s="368">
        <f t="shared" si="85"/>
        <v>0</v>
      </c>
      <c r="AV109" s="368">
        <f t="shared" si="85"/>
        <v>0</v>
      </c>
      <c r="AW109" s="368">
        <f t="shared" si="68"/>
        <v>0</v>
      </c>
      <c r="AX109" s="368">
        <f t="shared" si="55"/>
        <v>0</v>
      </c>
      <c r="AY109" s="368">
        <f t="shared" si="56"/>
        <v>0</v>
      </c>
      <c r="AZ109" s="368">
        <f t="shared" si="85"/>
        <v>0</v>
      </c>
      <c r="BA109" s="368">
        <f t="shared" si="82"/>
        <v>0</v>
      </c>
      <c r="BB109" s="368">
        <f t="shared" si="58"/>
        <v>0</v>
      </c>
      <c r="BC109" s="368">
        <f t="shared" si="59"/>
        <v>0</v>
      </c>
      <c r="BD109" s="368">
        <f t="shared" si="60"/>
        <v>0</v>
      </c>
      <c r="BE109" s="368">
        <f t="shared" si="78"/>
        <v>0</v>
      </c>
      <c r="BF109" s="368">
        <f t="shared" si="86"/>
        <v>0</v>
      </c>
      <c r="BG109" s="368">
        <f t="shared" si="86"/>
        <v>0</v>
      </c>
      <c r="BH109" s="368">
        <f t="shared" si="86"/>
        <v>0</v>
      </c>
      <c r="BI109" s="368">
        <f t="shared" si="86"/>
        <v>0</v>
      </c>
      <c r="BJ109" s="368">
        <f t="shared" si="86"/>
        <v>0</v>
      </c>
    </row>
    <row r="110" spans="1:62" ht="40.4" customHeight="1" x14ac:dyDescent="0.35">
      <c r="A110" s="135" t="e">
        <f t="shared" si="81"/>
        <v>#REF!</v>
      </c>
      <c r="B110" s="26"/>
      <c r="C110" s="621" t="e">
        <f>'3.1 Sign Off'!C129</f>
        <v>#REF!</v>
      </c>
      <c r="D110" s="622" t="e">
        <f>'3.1 Sign Off'!D129</f>
        <v>#REF!</v>
      </c>
      <c r="E110" s="622" t="e">
        <f>'3.1 Sign Off'!E129</f>
        <v>#REF!</v>
      </c>
      <c r="F110" s="623" t="e">
        <f>'3.1 Sign Off'!F129</f>
        <v>#REF!</v>
      </c>
      <c r="G110" s="624"/>
      <c r="H110" s="625" t="e">
        <f>'3.1 Sign Off'!H129</f>
        <v>#REF!</v>
      </c>
      <c r="I110" s="625" t="e">
        <f>'3.1 Sign Off'!I129</f>
        <v>#REF!</v>
      </c>
      <c r="J110" s="624"/>
      <c r="K110" s="621" t="e">
        <f>'3.1 Sign Off'!K129</f>
        <v>#REF!</v>
      </c>
      <c r="L110" s="626"/>
      <c r="M110" s="621" t="e">
        <f>'3.1 Sign Off'!M129</f>
        <v>#REF!</v>
      </c>
      <c r="N110" s="628"/>
      <c r="O110" s="628"/>
      <c r="P110" s="628"/>
      <c r="Q110" s="628"/>
      <c r="R110" s="418"/>
      <c r="S110" s="525"/>
      <c r="T110" s="26"/>
      <c r="U110" s="76"/>
      <c r="V110" s="630" t="e">
        <f t="shared" si="70"/>
        <v>#REF!</v>
      </c>
      <c r="W110" s="630" t="e">
        <f t="shared" si="71"/>
        <v>#REF!</v>
      </c>
      <c r="X110" s="630" t="e">
        <f t="shared" si="72"/>
        <v>#REF!</v>
      </c>
      <c r="Y110" s="630" t="e">
        <f t="shared" si="73"/>
        <v>#REF!</v>
      </c>
      <c r="Z110" s="630" t="e">
        <f t="shared" si="74"/>
        <v>#REF!</v>
      </c>
      <c r="AA110" s="630" t="e">
        <f t="shared" si="75"/>
        <v>#REF!</v>
      </c>
      <c r="AB110" s="630" t="e">
        <f t="shared" si="76"/>
        <v>#REF!</v>
      </c>
      <c r="AC110" s="630" t="e">
        <f t="shared" si="77"/>
        <v>#REF!</v>
      </c>
      <c r="AE110" s="368">
        <f t="shared" si="83"/>
        <v>0</v>
      </c>
      <c r="AF110" s="368">
        <f t="shared" si="83"/>
        <v>0</v>
      </c>
      <c r="AG110" s="368">
        <f t="shared" si="83"/>
        <v>0</v>
      </c>
      <c r="AH110" s="368">
        <f t="shared" si="83"/>
        <v>0</v>
      </c>
      <c r="AI110" s="368">
        <f t="shared" si="83"/>
        <v>0</v>
      </c>
      <c r="AJ110" s="368">
        <f t="shared" si="84"/>
        <v>0</v>
      </c>
      <c r="AK110" s="368">
        <f t="shared" si="84"/>
        <v>0</v>
      </c>
      <c r="AL110" s="368">
        <f t="shared" si="84"/>
        <v>0</v>
      </c>
      <c r="AM110" s="368">
        <f t="shared" si="84"/>
        <v>0</v>
      </c>
      <c r="AN110" s="368">
        <f t="shared" si="84"/>
        <v>0</v>
      </c>
      <c r="AO110" s="368">
        <f t="shared" si="63"/>
        <v>0</v>
      </c>
      <c r="AP110" s="368">
        <f t="shared" si="85"/>
        <v>0</v>
      </c>
      <c r="AQ110" s="368">
        <f t="shared" si="85"/>
        <v>0</v>
      </c>
      <c r="AR110" s="368">
        <f t="shared" si="65"/>
        <v>0</v>
      </c>
      <c r="AS110" s="368">
        <f t="shared" si="66"/>
        <v>0</v>
      </c>
      <c r="AT110" s="368">
        <f t="shared" si="67"/>
        <v>0</v>
      </c>
      <c r="AU110" s="368">
        <f t="shared" si="85"/>
        <v>0</v>
      </c>
      <c r="AV110" s="368">
        <f t="shared" si="85"/>
        <v>0</v>
      </c>
      <c r="AW110" s="368">
        <f t="shared" si="68"/>
        <v>0</v>
      </c>
      <c r="AX110" s="368">
        <f t="shared" si="55"/>
        <v>0</v>
      </c>
      <c r="AY110" s="368">
        <f t="shared" si="56"/>
        <v>0</v>
      </c>
      <c r="AZ110" s="368">
        <f t="shared" si="85"/>
        <v>0</v>
      </c>
      <c r="BA110" s="368">
        <f t="shared" si="82"/>
        <v>0</v>
      </c>
      <c r="BB110" s="368">
        <f t="shared" si="58"/>
        <v>0</v>
      </c>
      <c r="BC110" s="368">
        <f t="shared" si="59"/>
        <v>0</v>
      </c>
      <c r="BD110" s="368">
        <f t="shared" si="60"/>
        <v>0</v>
      </c>
      <c r="BE110" s="368">
        <f t="shared" si="78"/>
        <v>0</v>
      </c>
      <c r="BF110" s="368">
        <f t="shared" si="86"/>
        <v>0</v>
      </c>
      <c r="BG110" s="368">
        <f t="shared" si="86"/>
        <v>0</v>
      </c>
      <c r="BH110" s="368">
        <f t="shared" si="86"/>
        <v>0</v>
      </c>
      <c r="BI110" s="368">
        <f t="shared" si="86"/>
        <v>0</v>
      </c>
      <c r="BJ110" s="368">
        <f t="shared" si="86"/>
        <v>0</v>
      </c>
    </row>
    <row r="111" spans="1:62" ht="40.4" customHeight="1" x14ac:dyDescent="0.35">
      <c r="A111" s="135" t="e">
        <f t="shared" si="81"/>
        <v>#REF!</v>
      </c>
      <c r="B111" s="26"/>
      <c r="C111" s="621" t="e">
        <f>'3.1 Sign Off'!C130</f>
        <v>#REF!</v>
      </c>
      <c r="D111" s="622" t="e">
        <f>'3.1 Sign Off'!D130</f>
        <v>#REF!</v>
      </c>
      <c r="E111" s="622" t="e">
        <f>'3.1 Sign Off'!E130</f>
        <v>#REF!</v>
      </c>
      <c r="F111" s="623" t="e">
        <f>'3.1 Sign Off'!F130</f>
        <v>#REF!</v>
      </c>
      <c r="G111" s="624"/>
      <c r="H111" s="625" t="e">
        <f>'3.1 Sign Off'!H130</f>
        <v>#REF!</v>
      </c>
      <c r="I111" s="625" t="e">
        <f>'3.1 Sign Off'!I130</f>
        <v>#REF!</v>
      </c>
      <c r="J111" s="624"/>
      <c r="K111" s="621" t="e">
        <f>'3.1 Sign Off'!K130</f>
        <v>#REF!</v>
      </c>
      <c r="L111" s="626"/>
      <c r="M111" s="621" t="e">
        <f>'3.1 Sign Off'!M130</f>
        <v>#REF!</v>
      </c>
      <c r="N111" s="628"/>
      <c r="O111" s="628"/>
      <c r="P111" s="628"/>
      <c r="Q111" s="628"/>
      <c r="R111" s="418"/>
      <c r="S111" s="525"/>
      <c r="T111" s="26"/>
      <c r="U111" s="76"/>
      <c r="V111" s="630" t="e">
        <f t="shared" si="70"/>
        <v>#REF!</v>
      </c>
      <c r="W111" s="630" t="e">
        <f t="shared" si="71"/>
        <v>#REF!</v>
      </c>
      <c r="X111" s="630" t="e">
        <f t="shared" si="72"/>
        <v>#REF!</v>
      </c>
      <c r="Y111" s="630" t="e">
        <f t="shared" si="73"/>
        <v>#REF!</v>
      </c>
      <c r="Z111" s="630" t="e">
        <f t="shared" si="74"/>
        <v>#REF!</v>
      </c>
      <c r="AA111" s="630" t="e">
        <f t="shared" si="75"/>
        <v>#REF!</v>
      </c>
      <c r="AB111" s="630" t="e">
        <f t="shared" si="76"/>
        <v>#REF!</v>
      </c>
      <c r="AC111" s="630" t="e">
        <f t="shared" si="77"/>
        <v>#REF!</v>
      </c>
      <c r="AE111" s="368">
        <f t="shared" si="83"/>
        <v>0</v>
      </c>
      <c r="AF111" s="368">
        <f t="shared" si="83"/>
        <v>0</v>
      </c>
      <c r="AG111" s="368">
        <f t="shared" si="83"/>
        <v>0</v>
      </c>
      <c r="AH111" s="368">
        <f t="shared" si="83"/>
        <v>0</v>
      </c>
      <c r="AI111" s="368">
        <f t="shared" si="83"/>
        <v>0</v>
      </c>
      <c r="AJ111" s="368">
        <f t="shared" si="84"/>
        <v>0</v>
      </c>
      <c r="AK111" s="368">
        <f t="shared" si="84"/>
        <v>0</v>
      </c>
      <c r="AL111" s="368">
        <f t="shared" si="84"/>
        <v>0</v>
      </c>
      <c r="AM111" s="368">
        <f t="shared" si="84"/>
        <v>0</v>
      </c>
      <c r="AN111" s="368">
        <f t="shared" si="84"/>
        <v>0</v>
      </c>
      <c r="AO111" s="368">
        <f t="shared" si="63"/>
        <v>0</v>
      </c>
      <c r="AP111" s="368">
        <f t="shared" si="85"/>
        <v>0</v>
      </c>
      <c r="AQ111" s="368">
        <f t="shared" si="85"/>
        <v>0</v>
      </c>
      <c r="AR111" s="368">
        <f t="shared" si="65"/>
        <v>0</v>
      </c>
      <c r="AS111" s="368">
        <f t="shared" si="66"/>
        <v>0</v>
      </c>
      <c r="AT111" s="368">
        <f t="shared" si="67"/>
        <v>0</v>
      </c>
      <c r="AU111" s="368">
        <f t="shared" si="85"/>
        <v>0</v>
      </c>
      <c r="AV111" s="368">
        <f t="shared" si="85"/>
        <v>0</v>
      </c>
      <c r="AW111" s="368">
        <f t="shared" si="68"/>
        <v>0</v>
      </c>
      <c r="AX111" s="368">
        <f t="shared" si="55"/>
        <v>0</v>
      </c>
      <c r="AY111" s="368">
        <f t="shared" si="56"/>
        <v>0</v>
      </c>
      <c r="AZ111" s="368">
        <f t="shared" si="85"/>
        <v>0</v>
      </c>
      <c r="BA111" s="368">
        <f t="shared" si="82"/>
        <v>0</v>
      </c>
      <c r="BB111" s="368">
        <f t="shared" si="58"/>
        <v>0</v>
      </c>
      <c r="BC111" s="368">
        <f t="shared" si="59"/>
        <v>0</v>
      </c>
      <c r="BD111" s="368">
        <f t="shared" si="60"/>
        <v>0</v>
      </c>
      <c r="BE111" s="368">
        <f t="shared" si="78"/>
        <v>0</v>
      </c>
      <c r="BF111" s="368">
        <f t="shared" si="86"/>
        <v>0</v>
      </c>
      <c r="BG111" s="368">
        <f t="shared" si="86"/>
        <v>0</v>
      </c>
      <c r="BH111" s="368">
        <f t="shared" si="86"/>
        <v>0</v>
      </c>
      <c r="BI111" s="368">
        <f t="shared" si="86"/>
        <v>0</v>
      </c>
      <c r="BJ111" s="368">
        <f t="shared" si="86"/>
        <v>0</v>
      </c>
    </row>
    <row r="112" spans="1:62" ht="40.4" customHeight="1" x14ac:dyDescent="0.35">
      <c r="A112" s="135" t="e">
        <f t="shared" si="81"/>
        <v>#REF!</v>
      </c>
      <c r="B112" s="26"/>
      <c r="C112" s="621" t="e">
        <f>'3.1 Sign Off'!C131</f>
        <v>#REF!</v>
      </c>
      <c r="D112" s="622" t="e">
        <f>'3.1 Sign Off'!D131</f>
        <v>#REF!</v>
      </c>
      <c r="E112" s="622" t="e">
        <f>'3.1 Sign Off'!E131</f>
        <v>#REF!</v>
      </c>
      <c r="F112" s="623" t="e">
        <f>'3.1 Sign Off'!F131</f>
        <v>#REF!</v>
      </c>
      <c r="G112" s="624"/>
      <c r="H112" s="625" t="e">
        <f>'3.1 Sign Off'!H131</f>
        <v>#REF!</v>
      </c>
      <c r="I112" s="625" t="e">
        <f>'3.1 Sign Off'!I131</f>
        <v>#REF!</v>
      </c>
      <c r="J112" s="624"/>
      <c r="K112" s="621" t="e">
        <f>'3.1 Sign Off'!K131</f>
        <v>#REF!</v>
      </c>
      <c r="L112" s="626"/>
      <c r="M112" s="621" t="e">
        <f>'3.1 Sign Off'!M131</f>
        <v>#REF!</v>
      </c>
      <c r="N112" s="628"/>
      <c r="O112" s="628"/>
      <c r="P112" s="628"/>
      <c r="Q112" s="628"/>
      <c r="R112" s="418"/>
      <c r="S112" s="525"/>
      <c r="T112" s="26"/>
      <c r="U112" s="76"/>
      <c r="V112" s="630" t="e">
        <f t="shared" si="70"/>
        <v>#REF!</v>
      </c>
      <c r="W112" s="630" t="e">
        <f t="shared" si="71"/>
        <v>#REF!</v>
      </c>
      <c r="X112" s="630" t="e">
        <f t="shared" si="72"/>
        <v>#REF!</v>
      </c>
      <c r="Y112" s="630" t="e">
        <f t="shared" si="73"/>
        <v>#REF!</v>
      </c>
      <c r="Z112" s="630" t="e">
        <f t="shared" si="74"/>
        <v>#REF!</v>
      </c>
      <c r="AA112" s="630" t="e">
        <f t="shared" si="75"/>
        <v>#REF!</v>
      </c>
      <c r="AB112" s="630" t="e">
        <f t="shared" si="76"/>
        <v>#REF!</v>
      </c>
      <c r="AC112" s="630" t="e">
        <f t="shared" si="77"/>
        <v>#REF!</v>
      </c>
      <c r="AE112" s="368">
        <f t="shared" si="83"/>
        <v>0</v>
      </c>
      <c r="AF112" s="368">
        <f t="shared" si="83"/>
        <v>0</v>
      </c>
      <c r="AG112" s="368">
        <f t="shared" si="83"/>
        <v>0</v>
      </c>
      <c r="AH112" s="368">
        <f t="shared" si="83"/>
        <v>0</v>
      </c>
      <c r="AI112" s="368">
        <f t="shared" si="83"/>
        <v>0</v>
      </c>
      <c r="AJ112" s="368">
        <f t="shared" si="84"/>
        <v>0</v>
      </c>
      <c r="AK112" s="368">
        <f t="shared" si="84"/>
        <v>0</v>
      </c>
      <c r="AL112" s="368">
        <f t="shared" si="84"/>
        <v>0</v>
      </c>
      <c r="AM112" s="368">
        <f t="shared" si="84"/>
        <v>0</v>
      </c>
      <c r="AN112" s="368">
        <f t="shared" si="84"/>
        <v>0</v>
      </c>
      <c r="AO112" s="368">
        <f t="shared" si="63"/>
        <v>0</v>
      </c>
      <c r="AP112" s="368">
        <f t="shared" si="85"/>
        <v>0</v>
      </c>
      <c r="AQ112" s="368">
        <f t="shared" si="85"/>
        <v>0</v>
      </c>
      <c r="AR112" s="368">
        <f t="shared" si="65"/>
        <v>0</v>
      </c>
      <c r="AS112" s="368">
        <f t="shared" si="66"/>
        <v>0</v>
      </c>
      <c r="AT112" s="368">
        <f t="shared" si="67"/>
        <v>0</v>
      </c>
      <c r="AU112" s="368">
        <f t="shared" si="85"/>
        <v>0</v>
      </c>
      <c r="AV112" s="368">
        <f t="shared" si="85"/>
        <v>0</v>
      </c>
      <c r="AW112" s="368">
        <f t="shared" si="68"/>
        <v>0</v>
      </c>
      <c r="AX112" s="368">
        <f t="shared" si="55"/>
        <v>0</v>
      </c>
      <c r="AY112" s="368">
        <f t="shared" si="56"/>
        <v>0</v>
      </c>
      <c r="AZ112" s="368">
        <f t="shared" si="85"/>
        <v>0</v>
      </c>
      <c r="BA112" s="368">
        <f t="shared" si="82"/>
        <v>0</v>
      </c>
      <c r="BB112" s="368">
        <f t="shared" si="58"/>
        <v>0</v>
      </c>
      <c r="BC112" s="368">
        <f t="shared" si="59"/>
        <v>0</v>
      </c>
      <c r="BD112" s="368">
        <f t="shared" si="60"/>
        <v>0</v>
      </c>
      <c r="BE112" s="368">
        <f t="shared" si="78"/>
        <v>0</v>
      </c>
      <c r="BF112" s="368">
        <f t="shared" si="86"/>
        <v>0</v>
      </c>
      <c r="BG112" s="368">
        <f t="shared" si="86"/>
        <v>0</v>
      </c>
      <c r="BH112" s="368">
        <f t="shared" si="86"/>
        <v>0</v>
      </c>
      <c r="BI112" s="368">
        <f t="shared" si="86"/>
        <v>0</v>
      </c>
      <c r="BJ112" s="368">
        <f t="shared" si="86"/>
        <v>0</v>
      </c>
    </row>
    <row r="113" spans="1:62" ht="40.4" customHeight="1" x14ac:dyDescent="0.35">
      <c r="A113" s="135" t="e">
        <f t="shared" si="81"/>
        <v>#REF!</v>
      </c>
      <c r="B113" s="26"/>
      <c r="C113" s="621" t="e">
        <f>'3.1 Sign Off'!C132</f>
        <v>#REF!</v>
      </c>
      <c r="D113" s="622" t="e">
        <f>'3.1 Sign Off'!D132</f>
        <v>#REF!</v>
      </c>
      <c r="E113" s="622" t="e">
        <f>'3.1 Sign Off'!E132</f>
        <v>#REF!</v>
      </c>
      <c r="F113" s="623" t="e">
        <f>'3.1 Sign Off'!F132</f>
        <v>#REF!</v>
      </c>
      <c r="G113" s="624"/>
      <c r="H113" s="625" t="e">
        <f>'3.1 Sign Off'!H132</f>
        <v>#REF!</v>
      </c>
      <c r="I113" s="625" t="e">
        <f>'3.1 Sign Off'!I132</f>
        <v>#REF!</v>
      </c>
      <c r="J113" s="624"/>
      <c r="K113" s="621" t="e">
        <f>'3.1 Sign Off'!K132</f>
        <v>#REF!</v>
      </c>
      <c r="L113" s="626"/>
      <c r="M113" s="621" t="e">
        <f>'3.1 Sign Off'!M132</f>
        <v>#REF!</v>
      </c>
      <c r="N113" s="628"/>
      <c r="O113" s="628"/>
      <c r="P113" s="628"/>
      <c r="Q113" s="628"/>
      <c r="R113" s="418"/>
      <c r="S113" s="525"/>
      <c r="T113" s="26"/>
      <c r="U113" s="76"/>
      <c r="V113" s="630" t="e">
        <f t="shared" si="70"/>
        <v>#REF!</v>
      </c>
      <c r="W113" s="630" t="e">
        <f t="shared" si="71"/>
        <v>#REF!</v>
      </c>
      <c r="X113" s="630" t="e">
        <f t="shared" si="72"/>
        <v>#REF!</v>
      </c>
      <c r="Y113" s="630" t="e">
        <f t="shared" si="73"/>
        <v>#REF!</v>
      </c>
      <c r="Z113" s="630" t="e">
        <f t="shared" si="74"/>
        <v>#REF!</v>
      </c>
      <c r="AA113" s="630" t="e">
        <f t="shared" si="75"/>
        <v>#REF!</v>
      </c>
      <c r="AB113" s="630" t="e">
        <f t="shared" si="76"/>
        <v>#REF!</v>
      </c>
      <c r="AC113" s="630" t="e">
        <f t="shared" si="77"/>
        <v>#REF!</v>
      </c>
      <c r="AE113" s="368">
        <f t="shared" si="83"/>
        <v>0</v>
      </c>
      <c r="AF113" s="368">
        <f t="shared" si="83"/>
        <v>0</v>
      </c>
      <c r="AG113" s="368">
        <f t="shared" si="83"/>
        <v>0</v>
      </c>
      <c r="AH113" s="368">
        <f t="shared" si="83"/>
        <v>0</v>
      </c>
      <c r="AI113" s="368">
        <f t="shared" si="83"/>
        <v>0</v>
      </c>
      <c r="AJ113" s="368">
        <f t="shared" si="84"/>
        <v>0</v>
      </c>
      <c r="AK113" s="368">
        <f t="shared" si="84"/>
        <v>0</v>
      </c>
      <c r="AL113" s="368">
        <f t="shared" si="84"/>
        <v>0</v>
      </c>
      <c r="AM113" s="368">
        <f t="shared" si="84"/>
        <v>0</v>
      </c>
      <c r="AN113" s="368">
        <f t="shared" si="84"/>
        <v>0</v>
      </c>
      <c r="AO113" s="368">
        <f t="shared" si="63"/>
        <v>0</v>
      </c>
      <c r="AP113" s="368">
        <f t="shared" si="85"/>
        <v>0</v>
      </c>
      <c r="AQ113" s="368">
        <f t="shared" si="85"/>
        <v>0</v>
      </c>
      <c r="AR113" s="368">
        <f t="shared" si="65"/>
        <v>0</v>
      </c>
      <c r="AS113" s="368">
        <f t="shared" si="66"/>
        <v>0</v>
      </c>
      <c r="AT113" s="368">
        <f t="shared" si="67"/>
        <v>0</v>
      </c>
      <c r="AU113" s="368">
        <f t="shared" si="85"/>
        <v>0</v>
      </c>
      <c r="AV113" s="368">
        <f t="shared" si="85"/>
        <v>0</v>
      </c>
      <c r="AW113" s="368">
        <f t="shared" si="68"/>
        <v>0</v>
      </c>
      <c r="AX113" s="368">
        <f t="shared" si="55"/>
        <v>0</v>
      </c>
      <c r="AY113" s="368">
        <f t="shared" si="56"/>
        <v>0</v>
      </c>
      <c r="AZ113" s="368">
        <f t="shared" si="85"/>
        <v>0</v>
      </c>
      <c r="BA113" s="368">
        <f t="shared" si="82"/>
        <v>0</v>
      </c>
      <c r="BB113" s="368">
        <f t="shared" si="58"/>
        <v>0</v>
      </c>
      <c r="BC113" s="368">
        <f t="shared" si="59"/>
        <v>0</v>
      </c>
      <c r="BD113" s="368">
        <f t="shared" si="60"/>
        <v>0</v>
      </c>
      <c r="BE113" s="368">
        <f t="shared" si="78"/>
        <v>0</v>
      </c>
      <c r="BF113" s="368">
        <f t="shared" si="86"/>
        <v>0</v>
      </c>
      <c r="BG113" s="368">
        <f t="shared" si="86"/>
        <v>0</v>
      </c>
      <c r="BH113" s="368">
        <f t="shared" si="86"/>
        <v>0</v>
      </c>
      <c r="BI113" s="368">
        <f t="shared" si="86"/>
        <v>0</v>
      </c>
      <c r="BJ113" s="368">
        <f t="shared" si="86"/>
        <v>0</v>
      </c>
    </row>
    <row r="114" spans="1:62" ht="40.4" customHeight="1" x14ac:dyDescent="0.35">
      <c r="A114" s="135" t="e">
        <f t="shared" si="81"/>
        <v>#REF!</v>
      </c>
      <c r="B114" s="26"/>
      <c r="C114" s="621" t="e">
        <f>'3.1 Sign Off'!C133</f>
        <v>#REF!</v>
      </c>
      <c r="D114" s="622" t="e">
        <f>'3.1 Sign Off'!D133</f>
        <v>#REF!</v>
      </c>
      <c r="E114" s="622" t="e">
        <f>'3.1 Sign Off'!E133</f>
        <v>#REF!</v>
      </c>
      <c r="F114" s="623" t="e">
        <f>'3.1 Sign Off'!F133</f>
        <v>#REF!</v>
      </c>
      <c r="G114" s="624"/>
      <c r="H114" s="625" t="e">
        <f>'3.1 Sign Off'!H133</f>
        <v>#REF!</v>
      </c>
      <c r="I114" s="625" t="e">
        <f>'3.1 Sign Off'!I133</f>
        <v>#REF!</v>
      </c>
      <c r="J114" s="624"/>
      <c r="K114" s="621" t="e">
        <f>'3.1 Sign Off'!K133</f>
        <v>#REF!</v>
      </c>
      <c r="L114" s="626"/>
      <c r="M114" s="621" t="e">
        <f>'3.1 Sign Off'!M133</f>
        <v>#REF!</v>
      </c>
      <c r="N114" s="628"/>
      <c r="O114" s="628"/>
      <c r="P114" s="628"/>
      <c r="Q114" s="628"/>
      <c r="R114" s="418"/>
      <c r="S114" s="525"/>
      <c r="T114" s="26"/>
      <c r="U114" s="76"/>
      <c r="V114" s="630" t="e">
        <f t="shared" si="70"/>
        <v>#REF!</v>
      </c>
      <c r="W114" s="630" t="e">
        <f t="shared" si="71"/>
        <v>#REF!</v>
      </c>
      <c r="X114" s="630" t="e">
        <f t="shared" si="72"/>
        <v>#REF!</v>
      </c>
      <c r="Y114" s="630" t="e">
        <f t="shared" si="73"/>
        <v>#REF!</v>
      </c>
      <c r="Z114" s="630" t="e">
        <f t="shared" si="74"/>
        <v>#REF!</v>
      </c>
      <c r="AA114" s="630" t="e">
        <f t="shared" si="75"/>
        <v>#REF!</v>
      </c>
      <c r="AB114" s="630" t="e">
        <f t="shared" si="76"/>
        <v>#REF!</v>
      </c>
      <c r="AC114" s="630" t="e">
        <f t="shared" si="77"/>
        <v>#REF!</v>
      </c>
      <c r="AE114" s="368">
        <f t="shared" si="83"/>
        <v>0</v>
      </c>
      <c r="AF114" s="368">
        <f t="shared" si="83"/>
        <v>0</v>
      </c>
      <c r="AG114" s="368">
        <f t="shared" si="83"/>
        <v>0</v>
      </c>
      <c r="AH114" s="368">
        <f t="shared" si="83"/>
        <v>0</v>
      </c>
      <c r="AI114" s="368">
        <f t="shared" si="83"/>
        <v>0</v>
      </c>
      <c r="AJ114" s="368">
        <f t="shared" si="84"/>
        <v>0</v>
      </c>
      <c r="AK114" s="368">
        <f t="shared" si="84"/>
        <v>0</v>
      </c>
      <c r="AL114" s="368">
        <f t="shared" si="84"/>
        <v>0</v>
      </c>
      <c r="AM114" s="368">
        <f t="shared" si="84"/>
        <v>0</v>
      </c>
      <c r="AN114" s="368">
        <f t="shared" si="84"/>
        <v>0</v>
      </c>
      <c r="AO114" s="368">
        <f t="shared" si="63"/>
        <v>0</v>
      </c>
      <c r="AP114" s="368">
        <f t="shared" si="85"/>
        <v>0</v>
      </c>
      <c r="AQ114" s="368">
        <f t="shared" si="85"/>
        <v>0</v>
      </c>
      <c r="AR114" s="368">
        <f t="shared" si="65"/>
        <v>0</v>
      </c>
      <c r="AS114" s="368">
        <f t="shared" si="66"/>
        <v>0</v>
      </c>
      <c r="AT114" s="368">
        <f t="shared" si="67"/>
        <v>0</v>
      </c>
      <c r="AU114" s="368">
        <f t="shared" si="85"/>
        <v>0</v>
      </c>
      <c r="AV114" s="368">
        <f t="shared" si="85"/>
        <v>0</v>
      </c>
      <c r="AW114" s="368">
        <f t="shared" si="68"/>
        <v>0</v>
      </c>
      <c r="AX114" s="368">
        <f t="shared" si="55"/>
        <v>0</v>
      </c>
      <c r="AY114" s="368">
        <f t="shared" si="56"/>
        <v>0</v>
      </c>
      <c r="AZ114" s="368">
        <f t="shared" si="85"/>
        <v>0</v>
      </c>
      <c r="BA114" s="368">
        <f t="shared" si="82"/>
        <v>0</v>
      </c>
      <c r="BB114" s="368">
        <f t="shared" si="58"/>
        <v>0</v>
      </c>
      <c r="BC114" s="368">
        <f t="shared" si="59"/>
        <v>0</v>
      </c>
      <c r="BD114" s="368">
        <f t="shared" si="60"/>
        <v>0</v>
      </c>
      <c r="BE114" s="368">
        <f t="shared" si="78"/>
        <v>0</v>
      </c>
      <c r="BF114" s="368">
        <f t="shared" si="86"/>
        <v>0</v>
      </c>
      <c r="BG114" s="368">
        <f t="shared" si="86"/>
        <v>0</v>
      </c>
      <c r="BH114" s="368">
        <f t="shared" si="86"/>
        <v>0</v>
      </c>
      <c r="BI114" s="368">
        <f t="shared" si="86"/>
        <v>0</v>
      </c>
      <c r="BJ114" s="368">
        <f t="shared" si="86"/>
        <v>0</v>
      </c>
    </row>
    <row r="115" spans="1:62" ht="40.4" customHeight="1" x14ac:dyDescent="0.35">
      <c r="A115" s="135" t="e">
        <f t="shared" si="81"/>
        <v>#REF!</v>
      </c>
      <c r="B115" s="26"/>
      <c r="C115" s="621" t="e">
        <f>'3.1 Sign Off'!C134</f>
        <v>#REF!</v>
      </c>
      <c r="D115" s="622" t="e">
        <f>'3.1 Sign Off'!D134</f>
        <v>#REF!</v>
      </c>
      <c r="E115" s="622" t="e">
        <f>'3.1 Sign Off'!E134</f>
        <v>#REF!</v>
      </c>
      <c r="F115" s="623" t="e">
        <f>'3.1 Sign Off'!F134</f>
        <v>#REF!</v>
      </c>
      <c r="G115" s="624"/>
      <c r="H115" s="625" t="e">
        <f>'3.1 Sign Off'!H134</f>
        <v>#REF!</v>
      </c>
      <c r="I115" s="625" t="e">
        <f>'3.1 Sign Off'!I134</f>
        <v>#REF!</v>
      </c>
      <c r="J115" s="624"/>
      <c r="K115" s="621" t="e">
        <f>'3.1 Sign Off'!K134</f>
        <v>#REF!</v>
      </c>
      <c r="L115" s="626"/>
      <c r="M115" s="621" t="e">
        <f>'3.1 Sign Off'!M134</f>
        <v>#REF!</v>
      </c>
      <c r="N115" s="628"/>
      <c r="O115" s="628"/>
      <c r="P115" s="628"/>
      <c r="Q115" s="628"/>
      <c r="R115" s="418"/>
      <c r="S115" s="525"/>
      <c r="T115" s="26"/>
      <c r="U115" s="76"/>
      <c r="V115" s="630" t="e">
        <f t="shared" ref="V115:V149" si="87">IF($H115="Keep",IF(ISBLANK(N115),1,0))</f>
        <v>#REF!</v>
      </c>
      <c r="W115" s="630" t="e">
        <f t="shared" ref="W115:W149" si="88">IF($H115="Changed to Keep",IF(ISBLANK(N115),1,0))</f>
        <v>#REF!</v>
      </c>
      <c r="X115" s="630" t="e">
        <f t="shared" ref="X115:X149" si="89">IF($H115="Keep",IF(ISBLANK(O115),1,0))</f>
        <v>#REF!</v>
      </c>
      <c r="Y115" s="630" t="e">
        <f t="shared" ref="Y115:Y149" si="90">IF($H115="Changed to Keep",IF(ISBLANK(O115),1,0))</f>
        <v>#REF!</v>
      </c>
      <c r="Z115" s="630" t="e">
        <f t="shared" ref="Z115:Z149" si="91">IF($H115="Keep",IF(ISBLANK(P115),1,0))</f>
        <v>#REF!</v>
      </c>
      <c r="AA115" s="630" t="e">
        <f t="shared" ref="AA115:AA149" si="92">IF($H115="Changed to Keep",IF(ISBLANK(P115),1,0))</f>
        <v>#REF!</v>
      </c>
      <c r="AB115" s="630" t="e">
        <f t="shared" ref="AB115:AB149" si="93">IF($H115="Keep",IF(ISBLANK(Q115),1,0))</f>
        <v>#REF!</v>
      </c>
      <c r="AC115" s="630" t="e">
        <f t="shared" ref="AC115:AC149" si="94">IF($H115="Changed to Keep",IF(ISBLANK(Q115),1,0))</f>
        <v>#REF!</v>
      </c>
      <c r="AE115" s="368">
        <f t="shared" si="83"/>
        <v>0</v>
      </c>
      <c r="AF115" s="368">
        <f t="shared" si="83"/>
        <v>0</v>
      </c>
      <c r="AG115" s="368">
        <f t="shared" si="83"/>
        <v>0</v>
      </c>
      <c r="AH115" s="368">
        <f t="shared" si="83"/>
        <v>0</v>
      </c>
      <c r="AI115" s="368">
        <f t="shared" si="83"/>
        <v>0</v>
      </c>
      <c r="AJ115" s="368">
        <f t="shared" si="84"/>
        <v>0</v>
      </c>
      <c r="AK115" s="368">
        <f t="shared" si="84"/>
        <v>0</v>
      </c>
      <c r="AL115" s="368">
        <f t="shared" si="84"/>
        <v>0</v>
      </c>
      <c r="AM115" s="368">
        <f t="shared" si="84"/>
        <v>0</v>
      </c>
      <c r="AN115" s="368">
        <f t="shared" si="84"/>
        <v>0</v>
      </c>
      <c r="AO115" s="368">
        <f t="shared" si="63"/>
        <v>0</v>
      </c>
      <c r="AP115" s="368">
        <f t="shared" si="85"/>
        <v>0</v>
      </c>
      <c r="AQ115" s="368">
        <f t="shared" si="85"/>
        <v>0</v>
      </c>
      <c r="AR115" s="368">
        <f t="shared" si="65"/>
        <v>0</v>
      </c>
      <c r="AS115" s="368">
        <f t="shared" si="66"/>
        <v>0</v>
      </c>
      <c r="AT115" s="368">
        <f t="shared" si="67"/>
        <v>0</v>
      </c>
      <c r="AU115" s="368">
        <f t="shared" si="85"/>
        <v>0</v>
      </c>
      <c r="AV115" s="368">
        <f t="shared" si="85"/>
        <v>0</v>
      </c>
      <c r="AW115" s="368">
        <f t="shared" si="68"/>
        <v>0</v>
      </c>
      <c r="AX115" s="368">
        <f t="shared" si="55"/>
        <v>0</v>
      </c>
      <c r="AY115" s="368">
        <f t="shared" si="56"/>
        <v>0</v>
      </c>
      <c r="AZ115" s="368">
        <f t="shared" si="85"/>
        <v>0</v>
      </c>
      <c r="BA115" s="368">
        <f t="shared" si="82"/>
        <v>0</v>
      </c>
      <c r="BB115" s="368">
        <f t="shared" si="58"/>
        <v>0</v>
      </c>
      <c r="BC115" s="368">
        <f t="shared" si="59"/>
        <v>0</v>
      </c>
      <c r="BD115" s="368">
        <f t="shared" si="60"/>
        <v>0</v>
      </c>
      <c r="BE115" s="368">
        <f t="shared" si="78"/>
        <v>0</v>
      </c>
      <c r="BF115" s="368">
        <f t="shared" si="86"/>
        <v>0</v>
      </c>
      <c r="BG115" s="368">
        <f t="shared" si="86"/>
        <v>0</v>
      </c>
      <c r="BH115" s="368">
        <f t="shared" si="86"/>
        <v>0</v>
      </c>
      <c r="BI115" s="368">
        <f t="shared" si="86"/>
        <v>0</v>
      </c>
      <c r="BJ115" s="368">
        <f t="shared" si="86"/>
        <v>0</v>
      </c>
    </row>
    <row r="116" spans="1:62" ht="40.4" customHeight="1" x14ac:dyDescent="0.35">
      <c r="A116" s="135" t="e">
        <f t="shared" si="81"/>
        <v>#REF!</v>
      </c>
      <c r="B116" s="26"/>
      <c r="C116" s="621" t="e">
        <f>'3.1 Sign Off'!C135</f>
        <v>#REF!</v>
      </c>
      <c r="D116" s="622" t="e">
        <f>'3.1 Sign Off'!D135</f>
        <v>#REF!</v>
      </c>
      <c r="E116" s="622" t="e">
        <f>'3.1 Sign Off'!E135</f>
        <v>#REF!</v>
      </c>
      <c r="F116" s="623" t="e">
        <f>'3.1 Sign Off'!F135</f>
        <v>#REF!</v>
      </c>
      <c r="G116" s="624"/>
      <c r="H116" s="625" t="e">
        <f>'3.1 Sign Off'!H135</f>
        <v>#REF!</v>
      </c>
      <c r="I116" s="625" t="e">
        <f>'3.1 Sign Off'!I135</f>
        <v>#REF!</v>
      </c>
      <c r="J116" s="624"/>
      <c r="K116" s="621" t="e">
        <f>'3.1 Sign Off'!K135</f>
        <v>#REF!</v>
      </c>
      <c r="L116" s="626"/>
      <c r="M116" s="621" t="e">
        <f>'3.1 Sign Off'!M135</f>
        <v>#REF!</v>
      </c>
      <c r="N116" s="628"/>
      <c r="O116" s="628"/>
      <c r="P116" s="628"/>
      <c r="Q116" s="628"/>
      <c r="R116" s="418"/>
      <c r="S116" s="525"/>
      <c r="T116" s="26"/>
      <c r="U116" s="76"/>
      <c r="V116" s="630" t="e">
        <f t="shared" si="87"/>
        <v>#REF!</v>
      </c>
      <c r="W116" s="630" t="e">
        <f t="shared" si="88"/>
        <v>#REF!</v>
      </c>
      <c r="X116" s="630" t="e">
        <f t="shared" si="89"/>
        <v>#REF!</v>
      </c>
      <c r="Y116" s="630" t="e">
        <f t="shared" si="90"/>
        <v>#REF!</v>
      </c>
      <c r="Z116" s="630" t="e">
        <f t="shared" si="91"/>
        <v>#REF!</v>
      </c>
      <c r="AA116" s="630" t="e">
        <f t="shared" si="92"/>
        <v>#REF!</v>
      </c>
      <c r="AB116" s="630" t="e">
        <f t="shared" si="93"/>
        <v>#REF!</v>
      </c>
      <c r="AC116" s="630" t="e">
        <f t="shared" si="94"/>
        <v>#REF!</v>
      </c>
      <c r="AE116" s="368">
        <f t="shared" si="83"/>
        <v>0</v>
      </c>
      <c r="AF116" s="368">
        <f t="shared" si="83"/>
        <v>0</v>
      </c>
      <c r="AG116" s="368">
        <f t="shared" si="83"/>
        <v>0</v>
      </c>
      <c r="AH116" s="368">
        <f t="shared" si="83"/>
        <v>0</v>
      </c>
      <c r="AI116" s="368">
        <f t="shared" si="83"/>
        <v>0</v>
      </c>
      <c r="AJ116" s="368">
        <f t="shared" si="84"/>
        <v>0</v>
      </c>
      <c r="AK116" s="368">
        <f t="shared" si="84"/>
        <v>0</v>
      </c>
      <c r="AL116" s="368">
        <f t="shared" si="84"/>
        <v>0</v>
      </c>
      <c r="AM116" s="368">
        <f t="shared" si="84"/>
        <v>0</v>
      </c>
      <c r="AN116" s="368">
        <f t="shared" si="84"/>
        <v>0</v>
      </c>
      <c r="AO116" s="368">
        <f t="shared" si="63"/>
        <v>0</v>
      </c>
      <c r="AP116" s="368">
        <f t="shared" si="85"/>
        <v>0</v>
      </c>
      <c r="AQ116" s="368">
        <f t="shared" si="85"/>
        <v>0</v>
      </c>
      <c r="AR116" s="368">
        <f t="shared" si="65"/>
        <v>0</v>
      </c>
      <c r="AS116" s="368">
        <f t="shared" si="66"/>
        <v>0</v>
      </c>
      <c r="AT116" s="368">
        <f t="shared" si="67"/>
        <v>0</v>
      </c>
      <c r="AU116" s="368">
        <f t="shared" si="85"/>
        <v>0</v>
      </c>
      <c r="AV116" s="368">
        <f t="shared" si="85"/>
        <v>0</v>
      </c>
      <c r="AW116" s="368">
        <f t="shared" si="68"/>
        <v>0</v>
      </c>
      <c r="AX116" s="368">
        <f t="shared" si="55"/>
        <v>0</v>
      </c>
      <c r="AY116" s="368">
        <f t="shared" si="56"/>
        <v>0</v>
      </c>
      <c r="AZ116" s="368">
        <f t="shared" si="85"/>
        <v>0</v>
      </c>
      <c r="BA116" s="368">
        <f t="shared" si="82"/>
        <v>0</v>
      </c>
      <c r="BB116" s="368">
        <f t="shared" si="58"/>
        <v>0</v>
      </c>
      <c r="BC116" s="368">
        <f t="shared" si="59"/>
        <v>0</v>
      </c>
      <c r="BD116" s="368">
        <f t="shared" si="60"/>
        <v>0</v>
      </c>
      <c r="BE116" s="368">
        <f t="shared" si="78"/>
        <v>0</v>
      </c>
      <c r="BF116" s="368">
        <f t="shared" si="86"/>
        <v>0</v>
      </c>
      <c r="BG116" s="368">
        <f t="shared" si="86"/>
        <v>0</v>
      </c>
      <c r="BH116" s="368">
        <f t="shared" si="86"/>
        <v>0</v>
      </c>
      <c r="BI116" s="368">
        <f t="shared" si="86"/>
        <v>0</v>
      </c>
      <c r="BJ116" s="368">
        <f t="shared" si="86"/>
        <v>0</v>
      </c>
    </row>
    <row r="117" spans="1:62" ht="40.4" customHeight="1" x14ac:dyDescent="0.35">
      <c r="A117" s="135" t="e">
        <f t="shared" si="81"/>
        <v>#REF!</v>
      </c>
      <c r="B117" s="26"/>
      <c r="C117" s="621" t="e">
        <f>'3.1 Sign Off'!C136</f>
        <v>#REF!</v>
      </c>
      <c r="D117" s="622" t="e">
        <f>'3.1 Sign Off'!D136</f>
        <v>#REF!</v>
      </c>
      <c r="E117" s="622" t="e">
        <f>'3.1 Sign Off'!E136</f>
        <v>#REF!</v>
      </c>
      <c r="F117" s="623" t="e">
        <f>'3.1 Sign Off'!F136</f>
        <v>#REF!</v>
      </c>
      <c r="G117" s="624"/>
      <c r="H117" s="625" t="e">
        <f>'3.1 Sign Off'!H136</f>
        <v>#REF!</v>
      </c>
      <c r="I117" s="625" t="e">
        <f>'3.1 Sign Off'!I136</f>
        <v>#REF!</v>
      </c>
      <c r="J117" s="624"/>
      <c r="K117" s="621" t="e">
        <f>'3.1 Sign Off'!K136</f>
        <v>#REF!</v>
      </c>
      <c r="L117" s="626"/>
      <c r="M117" s="621" t="e">
        <f>'3.1 Sign Off'!M136</f>
        <v>#REF!</v>
      </c>
      <c r="N117" s="628"/>
      <c r="O117" s="628"/>
      <c r="P117" s="628"/>
      <c r="Q117" s="628"/>
      <c r="R117" s="418"/>
      <c r="S117" s="525"/>
      <c r="T117" s="26"/>
      <c r="U117" s="76"/>
      <c r="V117" s="630" t="e">
        <f t="shared" si="87"/>
        <v>#REF!</v>
      </c>
      <c r="W117" s="630" t="e">
        <f t="shared" si="88"/>
        <v>#REF!</v>
      </c>
      <c r="X117" s="630" t="e">
        <f t="shared" si="89"/>
        <v>#REF!</v>
      </c>
      <c r="Y117" s="630" t="e">
        <f t="shared" si="90"/>
        <v>#REF!</v>
      </c>
      <c r="Z117" s="630" t="e">
        <f t="shared" si="91"/>
        <v>#REF!</v>
      </c>
      <c r="AA117" s="630" t="e">
        <f t="shared" si="92"/>
        <v>#REF!</v>
      </c>
      <c r="AB117" s="630" t="e">
        <f t="shared" si="93"/>
        <v>#REF!</v>
      </c>
      <c r="AC117" s="630" t="e">
        <f t="shared" si="94"/>
        <v>#REF!</v>
      </c>
      <c r="AE117" s="368">
        <f t="shared" si="83"/>
        <v>0</v>
      </c>
      <c r="AF117" s="368">
        <f t="shared" si="83"/>
        <v>0</v>
      </c>
      <c r="AG117" s="368">
        <f t="shared" si="83"/>
        <v>0</v>
      </c>
      <c r="AH117" s="368">
        <f t="shared" si="83"/>
        <v>0</v>
      </c>
      <c r="AI117" s="368">
        <f t="shared" si="83"/>
        <v>0</v>
      </c>
      <c r="AJ117" s="368">
        <f t="shared" si="84"/>
        <v>0</v>
      </c>
      <c r="AK117" s="368">
        <f t="shared" si="84"/>
        <v>0</v>
      </c>
      <c r="AL117" s="368">
        <f t="shared" si="84"/>
        <v>0</v>
      </c>
      <c r="AM117" s="368">
        <f t="shared" si="84"/>
        <v>0</v>
      </c>
      <c r="AN117" s="368">
        <f t="shared" si="84"/>
        <v>0</v>
      </c>
      <c r="AO117" s="368">
        <f t="shared" si="63"/>
        <v>0</v>
      </c>
      <c r="AP117" s="368">
        <f t="shared" si="85"/>
        <v>0</v>
      </c>
      <c r="AQ117" s="368">
        <f t="shared" si="85"/>
        <v>0</v>
      </c>
      <c r="AR117" s="368">
        <f t="shared" si="65"/>
        <v>0</v>
      </c>
      <c r="AS117" s="368">
        <f t="shared" si="66"/>
        <v>0</v>
      </c>
      <c r="AT117" s="368">
        <f t="shared" si="67"/>
        <v>0</v>
      </c>
      <c r="AU117" s="368">
        <f t="shared" si="85"/>
        <v>0</v>
      </c>
      <c r="AV117" s="368">
        <f t="shared" si="85"/>
        <v>0</v>
      </c>
      <c r="AW117" s="368">
        <f t="shared" si="68"/>
        <v>0</v>
      </c>
      <c r="AX117" s="368">
        <f t="shared" si="55"/>
        <v>0</v>
      </c>
      <c r="AY117" s="368">
        <f t="shared" si="56"/>
        <v>0</v>
      </c>
      <c r="AZ117" s="368">
        <f t="shared" si="85"/>
        <v>0</v>
      </c>
      <c r="BA117" s="368">
        <f t="shared" si="82"/>
        <v>0</v>
      </c>
      <c r="BB117" s="368">
        <f t="shared" si="58"/>
        <v>0</v>
      </c>
      <c r="BC117" s="368">
        <f t="shared" si="59"/>
        <v>0</v>
      </c>
      <c r="BD117" s="368">
        <f t="shared" si="60"/>
        <v>0</v>
      </c>
      <c r="BE117" s="368">
        <f t="shared" si="78"/>
        <v>0</v>
      </c>
      <c r="BF117" s="368">
        <f t="shared" si="86"/>
        <v>0</v>
      </c>
      <c r="BG117" s="368">
        <f t="shared" si="86"/>
        <v>0</v>
      </c>
      <c r="BH117" s="368">
        <f t="shared" si="86"/>
        <v>0</v>
      </c>
      <c r="BI117" s="368">
        <f t="shared" si="86"/>
        <v>0</v>
      </c>
      <c r="BJ117" s="368">
        <f t="shared" si="86"/>
        <v>0</v>
      </c>
    </row>
    <row r="118" spans="1:62" ht="40.4" customHeight="1" x14ac:dyDescent="0.35">
      <c r="A118" s="135" t="e">
        <f t="shared" si="81"/>
        <v>#REF!</v>
      </c>
      <c r="B118" s="26"/>
      <c r="C118" s="621" t="e">
        <f>'3.1 Sign Off'!C137</f>
        <v>#REF!</v>
      </c>
      <c r="D118" s="622" t="e">
        <f>'3.1 Sign Off'!D137</f>
        <v>#REF!</v>
      </c>
      <c r="E118" s="622" t="e">
        <f>'3.1 Sign Off'!E137</f>
        <v>#REF!</v>
      </c>
      <c r="F118" s="623" t="e">
        <f>'3.1 Sign Off'!F137</f>
        <v>#REF!</v>
      </c>
      <c r="G118" s="624"/>
      <c r="H118" s="625" t="e">
        <f>'3.1 Sign Off'!H137</f>
        <v>#REF!</v>
      </c>
      <c r="I118" s="625" t="e">
        <f>'3.1 Sign Off'!I137</f>
        <v>#REF!</v>
      </c>
      <c r="J118" s="624"/>
      <c r="K118" s="621" t="e">
        <f>'3.1 Sign Off'!K137</f>
        <v>#REF!</v>
      </c>
      <c r="L118" s="626"/>
      <c r="M118" s="621" t="e">
        <f>'3.1 Sign Off'!M137</f>
        <v>#REF!</v>
      </c>
      <c r="N118" s="628"/>
      <c r="O118" s="628"/>
      <c r="P118" s="628"/>
      <c r="Q118" s="628"/>
      <c r="R118" s="418"/>
      <c r="S118" s="525"/>
      <c r="T118" s="26"/>
      <c r="U118" s="76"/>
      <c r="V118" s="630" t="e">
        <f t="shared" si="87"/>
        <v>#REF!</v>
      </c>
      <c r="W118" s="630" t="e">
        <f t="shared" si="88"/>
        <v>#REF!</v>
      </c>
      <c r="X118" s="630" t="e">
        <f t="shared" si="89"/>
        <v>#REF!</v>
      </c>
      <c r="Y118" s="630" t="e">
        <f t="shared" si="90"/>
        <v>#REF!</v>
      </c>
      <c r="Z118" s="630" t="e">
        <f t="shared" si="91"/>
        <v>#REF!</v>
      </c>
      <c r="AA118" s="630" t="e">
        <f t="shared" si="92"/>
        <v>#REF!</v>
      </c>
      <c r="AB118" s="630" t="e">
        <f t="shared" si="93"/>
        <v>#REF!</v>
      </c>
      <c r="AC118" s="630" t="e">
        <f t="shared" si="94"/>
        <v>#REF!</v>
      </c>
      <c r="AE118" s="368">
        <f t="shared" si="83"/>
        <v>0</v>
      </c>
      <c r="AF118" s="368">
        <f t="shared" si="83"/>
        <v>0</v>
      </c>
      <c r="AG118" s="368">
        <f t="shared" si="83"/>
        <v>0</v>
      </c>
      <c r="AH118" s="368">
        <f t="shared" si="83"/>
        <v>0</v>
      </c>
      <c r="AI118" s="368">
        <f t="shared" si="83"/>
        <v>0</v>
      </c>
      <c r="AJ118" s="368">
        <f t="shared" si="84"/>
        <v>0</v>
      </c>
      <c r="AK118" s="368">
        <f t="shared" si="84"/>
        <v>0</v>
      </c>
      <c r="AL118" s="368">
        <f t="shared" si="84"/>
        <v>0</v>
      </c>
      <c r="AM118" s="368">
        <f t="shared" si="84"/>
        <v>0</v>
      </c>
      <c r="AN118" s="368">
        <f t="shared" si="84"/>
        <v>0</v>
      </c>
      <c r="AO118" s="368">
        <f t="shared" si="63"/>
        <v>0</v>
      </c>
      <c r="AP118" s="368">
        <f t="shared" si="85"/>
        <v>0</v>
      </c>
      <c r="AQ118" s="368">
        <f t="shared" si="85"/>
        <v>0</v>
      </c>
      <c r="AR118" s="368">
        <f t="shared" si="65"/>
        <v>0</v>
      </c>
      <c r="AS118" s="368">
        <f t="shared" si="66"/>
        <v>0</v>
      </c>
      <c r="AT118" s="368">
        <f t="shared" si="67"/>
        <v>0</v>
      </c>
      <c r="AU118" s="368">
        <f t="shared" si="85"/>
        <v>0</v>
      </c>
      <c r="AV118" s="368">
        <f t="shared" si="85"/>
        <v>0</v>
      </c>
      <c r="AW118" s="368">
        <f t="shared" si="68"/>
        <v>0</v>
      </c>
      <c r="AX118" s="368">
        <f t="shared" si="55"/>
        <v>0</v>
      </c>
      <c r="AY118" s="368">
        <f t="shared" si="56"/>
        <v>0</v>
      </c>
      <c r="AZ118" s="368">
        <f t="shared" si="85"/>
        <v>0</v>
      </c>
      <c r="BA118" s="368">
        <f t="shared" si="82"/>
        <v>0</v>
      </c>
      <c r="BB118" s="368">
        <f t="shared" si="58"/>
        <v>0</v>
      </c>
      <c r="BC118" s="368">
        <f t="shared" si="59"/>
        <v>0</v>
      </c>
      <c r="BD118" s="368">
        <f t="shared" si="60"/>
        <v>0</v>
      </c>
      <c r="BE118" s="368">
        <f t="shared" si="78"/>
        <v>0</v>
      </c>
      <c r="BF118" s="368">
        <f t="shared" si="86"/>
        <v>0</v>
      </c>
      <c r="BG118" s="368">
        <f t="shared" si="86"/>
        <v>0</v>
      </c>
      <c r="BH118" s="368">
        <f t="shared" si="86"/>
        <v>0</v>
      </c>
      <c r="BI118" s="368">
        <f t="shared" si="86"/>
        <v>0</v>
      </c>
      <c r="BJ118" s="368">
        <f t="shared" si="86"/>
        <v>0</v>
      </c>
    </row>
    <row r="119" spans="1:62" ht="40.4" customHeight="1" x14ac:dyDescent="0.35">
      <c r="A119" s="135" t="e">
        <f t="shared" si="81"/>
        <v>#REF!</v>
      </c>
      <c r="B119" s="26"/>
      <c r="C119" s="621" t="e">
        <f>'3.1 Sign Off'!C138</f>
        <v>#REF!</v>
      </c>
      <c r="D119" s="622" t="e">
        <f>'3.1 Sign Off'!D138</f>
        <v>#REF!</v>
      </c>
      <c r="E119" s="622" t="e">
        <f>'3.1 Sign Off'!E138</f>
        <v>#REF!</v>
      </c>
      <c r="F119" s="623" t="e">
        <f>'3.1 Sign Off'!F138</f>
        <v>#REF!</v>
      </c>
      <c r="G119" s="624"/>
      <c r="H119" s="625" t="e">
        <f>'3.1 Sign Off'!H138</f>
        <v>#REF!</v>
      </c>
      <c r="I119" s="625" t="e">
        <f>'3.1 Sign Off'!I138</f>
        <v>#REF!</v>
      </c>
      <c r="J119" s="624"/>
      <c r="K119" s="621" t="e">
        <f>'3.1 Sign Off'!K138</f>
        <v>#REF!</v>
      </c>
      <c r="L119" s="626"/>
      <c r="M119" s="621" t="e">
        <f>'3.1 Sign Off'!M138</f>
        <v>#REF!</v>
      </c>
      <c r="N119" s="628"/>
      <c r="O119" s="628"/>
      <c r="P119" s="628"/>
      <c r="Q119" s="628"/>
      <c r="R119" s="418"/>
      <c r="S119" s="525"/>
      <c r="T119" s="26"/>
      <c r="U119" s="76"/>
      <c r="V119" s="630" t="e">
        <f t="shared" si="87"/>
        <v>#REF!</v>
      </c>
      <c r="W119" s="630" t="e">
        <f t="shared" si="88"/>
        <v>#REF!</v>
      </c>
      <c r="X119" s="630" t="e">
        <f t="shared" si="89"/>
        <v>#REF!</v>
      </c>
      <c r="Y119" s="630" t="e">
        <f t="shared" si="90"/>
        <v>#REF!</v>
      </c>
      <c r="Z119" s="630" t="e">
        <f t="shared" si="91"/>
        <v>#REF!</v>
      </c>
      <c r="AA119" s="630" t="e">
        <f t="shared" si="92"/>
        <v>#REF!</v>
      </c>
      <c r="AB119" s="630" t="e">
        <f t="shared" si="93"/>
        <v>#REF!</v>
      </c>
      <c r="AC119" s="630" t="e">
        <f t="shared" si="94"/>
        <v>#REF!</v>
      </c>
      <c r="AE119" s="368">
        <f t="shared" si="83"/>
        <v>0</v>
      </c>
      <c r="AF119" s="368">
        <f t="shared" si="83"/>
        <v>0</v>
      </c>
      <c r="AG119" s="368">
        <f t="shared" si="83"/>
        <v>0</v>
      </c>
      <c r="AH119" s="368">
        <f t="shared" si="83"/>
        <v>0</v>
      </c>
      <c r="AI119" s="368">
        <f t="shared" si="83"/>
        <v>0</v>
      </c>
      <c r="AJ119" s="368">
        <f t="shared" si="84"/>
        <v>0</v>
      </c>
      <c r="AK119" s="368">
        <f t="shared" si="84"/>
        <v>0</v>
      </c>
      <c r="AL119" s="368">
        <f t="shared" si="84"/>
        <v>0</v>
      </c>
      <c r="AM119" s="368">
        <f t="shared" si="84"/>
        <v>0</v>
      </c>
      <c r="AN119" s="368">
        <f t="shared" si="84"/>
        <v>0</v>
      </c>
      <c r="AO119" s="368">
        <f t="shared" si="63"/>
        <v>0</v>
      </c>
      <c r="AP119" s="368">
        <f t="shared" si="85"/>
        <v>0</v>
      </c>
      <c r="AQ119" s="368">
        <f t="shared" si="85"/>
        <v>0</v>
      </c>
      <c r="AR119" s="368">
        <f t="shared" si="65"/>
        <v>0</v>
      </c>
      <c r="AS119" s="368">
        <f t="shared" si="66"/>
        <v>0</v>
      </c>
      <c r="AT119" s="368">
        <f t="shared" si="67"/>
        <v>0</v>
      </c>
      <c r="AU119" s="368">
        <f t="shared" si="85"/>
        <v>0</v>
      </c>
      <c r="AV119" s="368">
        <f t="shared" si="85"/>
        <v>0</v>
      </c>
      <c r="AW119" s="368">
        <f t="shared" si="68"/>
        <v>0</v>
      </c>
      <c r="AX119" s="368">
        <f t="shared" si="55"/>
        <v>0</v>
      </c>
      <c r="AY119" s="368">
        <f t="shared" si="56"/>
        <v>0</v>
      </c>
      <c r="AZ119" s="368">
        <f t="shared" si="85"/>
        <v>0</v>
      </c>
      <c r="BA119" s="368">
        <f t="shared" si="82"/>
        <v>0</v>
      </c>
      <c r="BB119" s="368">
        <f t="shared" si="58"/>
        <v>0</v>
      </c>
      <c r="BC119" s="368">
        <f t="shared" si="59"/>
        <v>0</v>
      </c>
      <c r="BD119" s="368">
        <f t="shared" si="60"/>
        <v>0</v>
      </c>
      <c r="BE119" s="368">
        <f t="shared" si="78"/>
        <v>0</v>
      </c>
      <c r="BF119" s="368">
        <f t="shared" si="86"/>
        <v>0</v>
      </c>
      <c r="BG119" s="368">
        <f t="shared" si="86"/>
        <v>0</v>
      </c>
      <c r="BH119" s="368">
        <f t="shared" si="86"/>
        <v>0</v>
      </c>
      <c r="BI119" s="368">
        <f t="shared" si="86"/>
        <v>0</v>
      </c>
      <c r="BJ119" s="368">
        <f t="shared" si="86"/>
        <v>0</v>
      </c>
    </row>
    <row r="120" spans="1:62" ht="40.4" customHeight="1" x14ac:dyDescent="0.35">
      <c r="A120" s="135" t="e">
        <f t="shared" si="81"/>
        <v>#REF!</v>
      </c>
      <c r="B120" s="26"/>
      <c r="C120" s="621" t="e">
        <f>'3.1 Sign Off'!C139</f>
        <v>#REF!</v>
      </c>
      <c r="D120" s="622" t="e">
        <f>'3.1 Sign Off'!D139</f>
        <v>#REF!</v>
      </c>
      <c r="E120" s="622" t="e">
        <f>'3.1 Sign Off'!E139</f>
        <v>#REF!</v>
      </c>
      <c r="F120" s="623" t="e">
        <f>'3.1 Sign Off'!F139</f>
        <v>#REF!</v>
      </c>
      <c r="G120" s="624"/>
      <c r="H120" s="625" t="e">
        <f>'3.1 Sign Off'!H139</f>
        <v>#REF!</v>
      </c>
      <c r="I120" s="625" t="e">
        <f>'3.1 Sign Off'!I139</f>
        <v>#REF!</v>
      </c>
      <c r="J120" s="624"/>
      <c r="K120" s="621" t="e">
        <f>'3.1 Sign Off'!K139</f>
        <v>#REF!</v>
      </c>
      <c r="L120" s="626"/>
      <c r="M120" s="621" t="e">
        <f>'3.1 Sign Off'!M139</f>
        <v>#REF!</v>
      </c>
      <c r="N120" s="628"/>
      <c r="O120" s="628"/>
      <c r="P120" s="628"/>
      <c r="Q120" s="628"/>
      <c r="R120" s="418"/>
      <c r="S120" s="525"/>
      <c r="T120" s="26"/>
      <c r="U120" s="76"/>
      <c r="V120" s="630" t="e">
        <f t="shared" si="87"/>
        <v>#REF!</v>
      </c>
      <c r="W120" s="630" t="e">
        <f t="shared" si="88"/>
        <v>#REF!</v>
      </c>
      <c r="X120" s="630" t="e">
        <f t="shared" si="89"/>
        <v>#REF!</v>
      </c>
      <c r="Y120" s="630" t="e">
        <f t="shared" si="90"/>
        <v>#REF!</v>
      </c>
      <c r="Z120" s="630" t="e">
        <f t="shared" si="91"/>
        <v>#REF!</v>
      </c>
      <c r="AA120" s="630" t="e">
        <f t="shared" si="92"/>
        <v>#REF!</v>
      </c>
      <c r="AB120" s="630" t="e">
        <f t="shared" si="93"/>
        <v>#REF!</v>
      </c>
      <c r="AC120" s="630" t="e">
        <f t="shared" si="94"/>
        <v>#REF!</v>
      </c>
      <c r="AE120" s="368">
        <f t="shared" si="83"/>
        <v>0</v>
      </c>
      <c r="AF120" s="368">
        <f t="shared" si="83"/>
        <v>0</v>
      </c>
      <c r="AG120" s="368">
        <f t="shared" si="83"/>
        <v>0</v>
      </c>
      <c r="AH120" s="368">
        <f t="shared" si="83"/>
        <v>0</v>
      </c>
      <c r="AI120" s="368">
        <f t="shared" si="83"/>
        <v>0</v>
      </c>
      <c r="AJ120" s="368">
        <f t="shared" si="84"/>
        <v>0</v>
      </c>
      <c r="AK120" s="368">
        <f t="shared" si="84"/>
        <v>0</v>
      </c>
      <c r="AL120" s="368">
        <f t="shared" si="84"/>
        <v>0</v>
      </c>
      <c r="AM120" s="368">
        <f t="shared" si="84"/>
        <v>0</v>
      </c>
      <c r="AN120" s="368">
        <f t="shared" si="84"/>
        <v>0</v>
      </c>
      <c r="AO120" s="368">
        <f t="shared" si="63"/>
        <v>0</v>
      </c>
      <c r="AP120" s="368">
        <f t="shared" si="85"/>
        <v>0</v>
      </c>
      <c r="AQ120" s="368">
        <f t="shared" si="85"/>
        <v>0</v>
      </c>
      <c r="AR120" s="368">
        <f t="shared" si="65"/>
        <v>0</v>
      </c>
      <c r="AS120" s="368">
        <f t="shared" si="66"/>
        <v>0</v>
      </c>
      <c r="AT120" s="368">
        <f t="shared" si="67"/>
        <v>0</v>
      </c>
      <c r="AU120" s="368">
        <f t="shared" si="85"/>
        <v>0</v>
      </c>
      <c r="AV120" s="368">
        <f t="shared" si="85"/>
        <v>0</v>
      </c>
      <c r="AW120" s="368">
        <f t="shared" si="68"/>
        <v>0</v>
      </c>
      <c r="AX120" s="368">
        <f t="shared" si="55"/>
        <v>0</v>
      </c>
      <c r="AY120" s="368">
        <f t="shared" si="56"/>
        <v>0</v>
      </c>
      <c r="AZ120" s="368">
        <f t="shared" si="85"/>
        <v>0</v>
      </c>
      <c r="BA120" s="368">
        <f t="shared" si="82"/>
        <v>0</v>
      </c>
      <c r="BB120" s="368">
        <f t="shared" si="58"/>
        <v>0</v>
      </c>
      <c r="BC120" s="368">
        <f t="shared" si="59"/>
        <v>0</v>
      </c>
      <c r="BD120" s="368">
        <f t="shared" si="60"/>
        <v>0</v>
      </c>
      <c r="BE120" s="368">
        <f t="shared" si="78"/>
        <v>0</v>
      </c>
      <c r="BF120" s="368">
        <f t="shared" si="86"/>
        <v>0</v>
      </c>
      <c r="BG120" s="368">
        <f t="shared" si="86"/>
        <v>0</v>
      </c>
      <c r="BH120" s="368">
        <f t="shared" si="86"/>
        <v>0</v>
      </c>
      <c r="BI120" s="368">
        <f t="shared" si="86"/>
        <v>0</v>
      </c>
      <c r="BJ120" s="368">
        <f t="shared" si="86"/>
        <v>0</v>
      </c>
    </row>
    <row r="121" spans="1:62" ht="40.4" customHeight="1" x14ac:dyDescent="0.35">
      <c r="A121" s="135" t="e">
        <f t="shared" si="81"/>
        <v>#REF!</v>
      </c>
      <c r="B121" s="26"/>
      <c r="C121" s="621" t="e">
        <f>'3.1 Sign Off'!C140</f>
        <v>#REF!</v>
      </c>
      <c r="D121" s="622" t="e">
        <f>'3.1 Sign Off'!D140</f>
        <v>#REF!</v>
      </c>
      <c r="E121" s="622" t="e">
        <f>'3.1 Sign Off'!E140</f>
        <v>#REF!</v>
      </c>
      <c r="F121" s="623" t="e">
        <f>'3.1 Sign Off'!F140</f>
        <v>#REF!</v>
      </c>
      <c r="G121" s="624"/>
      <c r="H121" s="625" t="e">
        <f>'3.1 Sign Off'!H140</f>
        <v>#REF!</v>
      </c>
      <c r="I121" s="625" t="e">
        <f>'3.1 Sign Off'!I140</f>
        <v>#REF!</v>
      </c>
      <c r="J121" s="624"/>
      <c r="K121" s="621" t="e">
        <f>'3.1 Sign Off'!K140</f>
        <v>#REF!</v>
      </c>
      <c r="L121" s="626"/>
      <c r="M121" s="621" t="e">
        <f>'3.1 Sign Off'!M140</f>
        <v>#REF!</v>
      </c>
      <c r="N121" s="628"/>
      <c r="O121" s="628"/>
      <c r="P121" s="628"/>
      <c r="Q121" s="628"/>
      <c r="R121" s="418"/>
      <c r="S121" s="525"/>
      <c r="T121" s="26"/>
      <c r="U121" s="76"/>
      <c r="V121" s="630" t="e">
        <f t="shared" si="87"/>
        <v>#REF!</v>
      </c>
      <c r="W121" s="630" t="e">
        <f t="shared" si="88"/>
        <v>#REF!</v>
      </c>
      <c r="X121" s="630" t="e">
        <f t="shared" si="89"/>
        <v>#REF!</v>
      </c>
      <c r="Y121" s="630" t="e">
        <f t="shared" si="90"/>
        <v>#REF!</v>
      </c>
      <c r="Z121" s="630" t="e">
        <f t="shared" si="91"/>
        <v>#REF!</v>
      </c>
      <c r="AA121" s="630" t="e">
        <f t="shared" si="92"/>
        <v>#REF!</v>
      </c>
      <c r="AB121" s="630" t="e">
        <f t="shared" si="93"/>
        <v>#REF!</v>
      </c>
      <c r="AC121" s="630" t="e">
        <f t="shared" si="94"/>
        <v>#REF!</v>
      </c>
      <c r="AE121" s="368">
        <f t="shared" si="83"/>
        <v>0</v>
      </c>
      <c r="AF121" s="368">
        <f t="shared" si="83"/>
        <v>0</v>
      </c>
      <c r="AG121" s="368">
        <f t="shared" si="83"/>
        <v>0</v>
      </c>
      <c r="AH121" s="368">
        <f t="shared" si="83"/>
        <v>0</v>
      </c>
      <c r="AI121" s="368">
        <f t="shared" si="83"/>
        <v>0</v>
      </c>
      <c r="AJ121" s="368">
        <f t="shared" si="84"/>
        <v>0</v>
      </c>
      <c r="AK121" s="368">
        <f t="shared" si="84"/>
        <v>0</v>
      </c>
      <c r="AL121" s="368">
        <f t="shared" si="84"/>
        <v>0</v>
      </c>
      <c r="AM121" s="368">
        <f t="shared" si="84"/>
        <v>0</v>
      </c>
      <c r="AN121" s="368">
        <f t="shared" si="84"/>
        <v>0</v>
      </c>
      <c r="AO121" s="368">
        <f t="shared" si="63"/>
        <v>0</v>
      </c>
      <c r="AP121" s="368">
        <f t="shared" si="85"/>
        <v>0</v>
      </c>
      <c r="AQ121" s="368">
        <f t="shared" si="85"/>
        <v>0</v>
      </c>
      <c r="AR121" s="368">
        <f t="shared" si="65"/>
        <v>0</v>
      </c>
      <c r="AS121" s="368">
        <f t="shared" si="66"/>
        <v>0</v>
      </c>
      <c r="AT121" s="368">
        <f t="shared" si="67"/>
        <v>0</v>
      </c>
      <c r="AU121" s="368">
        <f t="shared" si="85"/>
        <v>0</v>
      </c>
      <c r="AV121" s="368">
        <f t="shared" si="85"/>
        <v>0</v>
      </c>
      <c r="AW121" s="368">
        <f t="shared" si="68"/>
        <v>0</v>
      </c>
      <c r="AX121" s="368">
        <f t="shared" si="55"/>
        <v>0</v>
      </c>
      <c r="AY121" s="368">
        <f t="shared" si="56"/>
        <v>0</v>
      </c>
      <c r="AZ121" s="368">
        <f t="shared" si="85"/>
        <v>0</v>
      </c>
      <c r="BA121" s="368">
        <f t="shared" si="82"/>
        <v>0</v>
      </c>
      <c r="BB121" s="368">
        <f t="shared" si="58"/>
        <v>0</v>
      </c>
      <c r="BC121" s="368">
        <f t="shared" si="59"/>
        <v>0</v>
      </c>
      <c r="BD121" s="368">
        <f t="shared" si="60"/>
        <v>0</v>
      </c>
      <c r="BE121" s="368">
        <f t="shared" si="78"/>
        <v>0</v>
      </c>
      <c r="BF121" s="368">
        <f t="shared" si="86"/>
        <v>0</v>
      </c>
      <c r="BG121" s="368">
        <f t="shared" si="86"/>
        <v>0</v>
      </c>
      <c r="BH121" s="368">
        <f t="shared" si="86"/>
        <v>0</v>
      </c>
      <c r="BI121" s="368">
        <f t="shared" si="86"/>
        <v>0</v>
      </c>
      <c r="BJ121" s="368">
        <f t="shared" si="86"/>
        <v>0</v>
      </c>
    </row>
    <row r="122" spans="1:62" ht="40.4" customHeight="1" x14ac:dyDescent="0.35">
      <c r="A122" s="135" t="e">
        <f t="shared" si="81"/>
        <v>#REF!</v>
      </c>
      <c r="B122" s="26"/>
      <c r="C122" s="621" t="e">
        <f>'3.1 Sign Off'!C141</f>
        <v>#REF!</v>
      </c>
      <c r="D122" s="622" t="e">
        <f>'3.1 Sign Off'!D141</f>
        <v>#REF!</v>
      </c>
      <c r="E122" s="622" t="e">
        <f>'3.1 Sign Off'!E141</f>
        <v>#REF!</v>
      </c>
      <c r="F122" s="623" t="e">
        <f>'3.1 Sign Off'!F141</f>
        <v>#REF!</v>
      </c>
      <c r="G122" s="624"/>
      <c r="H122" s="625" t="e">
        <f>'3.1 Sign Off'!H141</f>
        <v>#REF!</v>
      </c>
      <c r="I122" s="625" t="e">
        <f>'3.1 Sign Off'!I141</f>
        <v>#REF!</v>
      </c>
      <c r="J122" s="624"/>
      <c r="K122" s="621" t="e">
        <f>'3.1 Sign Off'!K141</f>
        <v>#REF!</v>
      </c>
      <c r="L122" s="626"/>
      <c r="M122" s="621" t="e">
        <f>'3.1 Sign Off'!M141</f>
        <v>#REF!</v>
      </c>
      <c r="N122" s="628"/>
      <c r="O122" s="628"/>
      <c r="P122" s="628"/>
      <c r="Q122" s="628"/>
      <c r="R122" s="418"/>
      <c r="S122" s="525"/>
      <c r="T122" s="26"/>
      <c r="U122" s="76"/>
      <c r="V122" s="630" t="e">
        <f t="shared" si="87"/>
        <v>#REF!</v>
      </c>
      <c r="W122" s="630" t="e">
        <f t="shared" si="88"/>
        <v>#REF!</v>
      </c>
      <c r="X122" s="630" t="e">
        <f t="shared" si="89"/>
        <v>#REF!</v>
      </c>
      <c r="Y122" s="630" t="e">
        <f t="shared" si="90"/>
        <v>#REF!</v>
      </c>
      <c r="Z122" s="630" t="e">
        <f t="shared" si="91"/>
        <v>#REF!</v>
      </c>
      <c r="AA122" s="630" t="e">
        <f t="shared" si="92"/>
        <v>#REF!</v>
      </c>
      <c r="AB122" s="630" t="e">
        <f t="shared" si="93"/>
        <v>#REF!</v>
      </c>
      <c r="AC122" s="630" t="e">
        <f t="shared" si="94"/>
        <v>#REF!</v>
      </c>
      <c r="AE122" s="368">
        <f t="shared" si="83"/>
        <v>0</v>
      </c>
      <c r="AF122" s="368">
        <f t="shared" si="83"/>
        <v>0</v>
      </c>
      <c r="AG122" s="368">
        <f t="shared" si="83"/>
        <v>0</v>
      </c>
      <c r="AH122" s="368">
        <f t="shared" si="83"/>
        <v>0</v>
      </c>
      <c r="AI122" s="368">
        <f t="shared" si="83"/>
        <v>0</v>
      </c>
      <c r="AJ122" s="368">
        <f t="shared" si="84"/>
        <v>0</v>
      </c>
      <c r="AK122" s="368">
        <f t="shared" si="84"/>
        <v>0</v>
      </c>
      <c r="AL122" s="368">
        <f t="shared" si="84"/>
        <v>0</v>
      </c>
      <c r="AM122" s="368">
        <f t="shared" si="84"/>
        <v>0</v>
      </c>
      <c r="AN122" s="368">
        <f t="shared" si="84"/>
        <v>0</v>
      </c>
      <c r="AO122" s="368">
        <f t="shared" si="63"/>
        <v>0</v>
      </c>
      <c r="AP122" s="368">
        <f t="shared" si="85"/>
        <v>0</v>
      </c>
      <c r="AQ122" s="368">
        <f t="shared" si="85"/>
        <v>0</v>
      </c>
      <c r="AR122" s="368">
        <f t="shared" si="65"/>
        <v>0</v>
      </c>
      <c r="AS122" s="368">
        <f t="shared" si="66"/>
        <v>0</v>
      </c>
      <c r="AT122" s="368">
        <f t="shared" si="67"/>
        <v>0</v>
      </c>
      <c r="AU122" s="368">
        <f t="shared" si="85"/>
        <v>0</v>
      </c>
      <c r="AV122" s="368">
        <f t="shared" si="85"/>
        <v>0</v>
      </c>
      <c r="AW122" s="368">
        <f t="shared" si="68"/>
        <v>0</v>
      </c>
      <c r="AX122" s="368">
        <f t="shared" si="55"/>
        <v>0</v>
      </c>
      <c r="AY122" s="368">
        <f t="shared" si="56"/>
        <v>0</v>
      </c>
      <c r="AZ122" s="368">
        <f t="shared" si="85"/>
        <v>0</v>
      </c>
      <c r="BA122" s="368">
        <f t="shared" si="82"/>
        <v>0</v>
      </c>
      <c r="BB122" s="368">
        <f t="shared" si="58"/>
        <v>0</v>
      </c>
      <c r="BC122" s="368">
        <f t="shared" si="59"/>
        <v>0</v>
      </c>
      <c r="BD122" s="368">
        <f t="shared" si="60"/>
        <v>0</v>
      </c>
      <c r="BE122" s="368">
        <f t="shared" si="78"/>
        <v>0</v>
      </c>
      <c r="BF122" s="368">
        <f t="shared" si="86"/>
        <v>0</v>
      </c>
      <c r="BG122" s="368">
        <f t="shared" si="86"/>
        <v>0</v>
      </c>
      <c r="BH122" s="368">
        <f t="shared" si="86"/>
        <v>0</v>
      </c>
      <c r="BI122" s="368">
        <f t="shared" si="86"/>
        <v>0</v>
      </c>
      <c r="BJ122" s="368">
        <f t="shared" si="86"/>
        <v>0</v>
      </c>
    </row>
    <row r="123" spans="1:62" ht="40.4" customHeight="1" x14ac:dyDescent="0.35">
      <c r="A123" s="135" t="e">
        <f t="shared" si="81"/>
        <v>#REF!</v>
      </c>
      <c r="B123" s="26"/>
      <c r="C123" s="621" t="e">
        <f>'3.1 Sign Off'!C142</f>
        <v>#REF!</v>
      </c>
      <c r="D123" s="622" t="e">
        <f>'3.1 Sign Off'!D142</f>
        <v>#REF!</v>
      </c>
      <c r="E123" s="622" t="e">
        <f>'3.1 Sign Off'!E142</f>
        <v>#REF!</v>
      </c>
      <c r="F123" s="623" t="e">
        <f>'3.1 Sign Off'!F142</f>
        <v>#REF!</v>
      </c>
      <c r="G123" s="624"/>
      <c r="H123" s="625" t="e">
        <f>'3.1 Sign Off'!H142</f>
        <v>#REF!</v>
      </c>
      <c r="I123" s="625" t="e">
        <f>'3.1 Sign Off'!I142</f>
        <v>#REF!</v>
      </c>
      <c r="J123" s="624"/>
      <c r="K123" s="621" t="e">
        <f>'3.1 Sign Off'!K142</f>
        <v>#REF!</v>
      </c>
      <c r="L123" s="626"/>
      <c r="M123" s="621" t="e">
        <f>'3.1 Sign Off'!M142</f>
        <v>#REF!</v>
      </c>
      <c r="N123" s="628"/>
      <c r="O123" s="628"/>
      <c r="P123" s="628"/>
      <c r="Q123" s="628"/>
      <c r="R123" s="418"/>
      <c r="S123" s="525"/>
      <c r="T123" s="26"/>
      <c r="U123" s="76"/>
      <c r="V123" s="630" t="e">
        <f t="shared" si="87"/>
        <v>#REF!</v>
      </c>
      <c r="W123" s="630" t="e">
        <f t="shared" si="88"/>
        <v>#REF!</v>
      </c>
      <c r="X123" s="630" t="e">
        <f t="shared" si="89"/>
        <v>#REF!</v>
      </c>
      <c r="Y123" s="630" t="e">
        <f t="shared" si="90"/>
        <v>#REF!</v>
      </c>
      <c r="Z123" s="630" t="e">
        <f t="shared" si="91"/>
        <v>#REF!</v>
      </c>
      <c r="AA123" s="630" t="e">
        <f t="shared" si="92"/>
        <v>#REF!</v>
      </c>
      <c r="AB123" s="630" t="e">
        <f t="shared" si="93"/>
        <v>#REF!</v>
      </c>
      <c r="AC123" s="630" t="e">
        <f t="shared" si="94"/>
        <v>#REF!</v>
      </c>
      <c r="AE123" s="368">
        <f t="shared" si="83"/>
        <v>0</v>
      </c>
      <c r="AF123" s="368">
        <f t="shared" si="83"/>
        <v>0</v>
      </c>
      <c r="AG123" s="368">
        <f t="shared" si="83"/>
        <v>0</v>
      </c>
      <c r="AH123" s="368">
        <f t="shared" si="83"/>
        <v>0</v>
      </c>
      <c r="AI123" s="368">
        <f t="shared" si="83"/>
        <v>0</v>
      </c>
      <c r="AJ123" s="368">
        <f t="shared" si="84"/>
        <v>0</v>
      </c>
      <c r="AK123" s="368">
        <f t="shared" si="84"/>
        <v>0</v>
      </c>
      <c r="AL123" s="368">
        <f t="shared" si="84"/>
        <v>0</v>
      </c>
      <c r="AM123" s="368">
        <f t="shared" si="84"/>
        <v>0</v>
      </c>
      <c r="AN123" s="368">
        <f t="shared" si="84"/>
        <v>0</v>
      </c>
      <c r="AO123" s="368">
        <f t="shared" si="63"/>
        <v>0</v>
      </c>
      <c r="AP123" s="368">
        <f t="shared" si="85"/>
        <v>0</v>
      </c>
      <c r="AQ123" s="368">
        <f t="shared" si="85"/>
        <v>0</v>
      </c>
      <c r="AR123" s="368">
        <f t="shared" si="65"/>
        <v>0</v>
      </c>
      <c r="AS123" s="368">
        <f t="shared" si="66"/>
        <v>0</v>
      </c>
      <c r="AT123" s="368">
        <f t="shared" si="67"/>
        <v>0</v>
      </c>
      <c r="AU123" s="368">
        <f t="shared" si="85"/>
        <v>0</v>
      </c>
      <c r="AV123" s="368">
        <f t="shared" si="85"/>
        <v>0</v>
      </c>
      <c r="AW123" s="368">
        <f t="shared" si="68"/>
        <v>0</v>
      </c>
      <c r="AX123" s="368">
        <f t="shared" si="55"/>
        <v>0</v>
      </c>
      <c r="AY123" s="368">
        <f t="shared" si="56"/>
        <v>0</v>
      </c>
      <c r="AZ123" s="368">
        <f t="shared" si="85"/>
        <v>0</v>
      </c>
      <c r="BA123" s="368">
        <f t="shared" si="82"/>
        <v>0</v>
      </c>
      <c r="BB123" s="368">
        <f t="shared" si="58"/>
        <v>0</v>
      </c>
      <c r="BC123" s="368">
        <f t="shared" si="59"/>
        <v>0</v>
      </c>
      <c r="BD123" s="368">
        <f t="shared" si="60"/>
        <v>0</v>
      </c>
      <c r="BE123" s="368">
        <f t="shared" si="78"/>
        <v>0</v>
      </c>
      <c r="BF123" s="368">
        <f t="shared" si="86"/>
        <v>0</v>
      </c>
      <c r="BG123" s="368">
        <f t="shared" si="86"/>
        <v>0</v>
      </c>
      <c r="BH123" s="368">
        <f t="shared" si="86"/>
        <v>0</v>
      </c>
      <c r="BI123" s="368">
        <f t="shared" si="86"/>
        <v>0</v>
      </c>
      <c r="BJ123" s="368">
        <f t="shared" si="86"/>
        <v>0</v>
      </c>
    </row>
    <row r="124" spans="1:62" ht="40.4" customHeight="1" x14ac:dyDescent="0.35">
      <c r="A124" s="135" t="e">
        <f t="shared" si="81"/>
        <v>#REF!</v>
      </c>
      <c r="B124" s="26"/>
      <c r="C124" s="621" t="e">
        <f>'3.1 Sign Off'!C143</f>
        <v>#REF!</v>
      </c>
      <c r="D124" s="622" t="e">
        <f>'3.1 Sign Off'!D143</f>
        <v>#REF!</v>
      </c>
      <c r="E124" s="622" t="e">
        <f>'3.1 Sign Off'!E143</f>
        <v>#REF!</v>
      </c>
      <c r="F124" s="623" t="e">
        <f>'3.1 Sign Off'!F143</f>
        <v>#REF!</v>
      </c>
      <c r="G124" s="624"/>
      <c r="H124" s="625" t="e">
        <f>'3.1 Sign Off'!H143</f>
        <v>#REF!</v>
      </c>
      <c r="I124" s="625" t="e">
        <f>'3.1 Sign Off'!I143</f>
        <v>#REF!</v>
      </c>
      <c r="J124" s="624"/>
      <c r="K124" s="621" t="e">
        <f>'3.1 Sign Off'!K143</f>
        <v>#REF!</v>
      </c>
      <c r="L124" s="626"/>
      <c r="M124" s="621" t="e">
        <f>'3.1 Sign Off'!M143</f>
        <v>#REF!</v>
      </c>
      <c r="N124" s="628"/>
      <c r="O124" s="628"/>
      <c r="P124" s="628"/>
      <c r="Q124" s="628"/>
      <c r="R124" s="418"/>
      <c r="S124" s="525"/>
      <c r="T124" s="26"/>
      <c r="U124" s="76"/>
      <c r="V124" s="630" t="e">
        <f t="shared" si="87"/>
        <v>#REF!</v>
      </c>
      <c r="W124" s="630" t="e">
        <f t="shared" si="88"/>
        <v>#REF!</v>
      </c>
      <c r="X124" s="630" t="e">
        <f t="shared" si="89"/>
        <v>#REF!</v>
      </c>
      <c r="Y124" s="630" t="e">
        <f t="shared" si="90"/>
        <v>#REF!</v>
      </c>
      <c r="Z124" s="630" t="e">
        <f t="shared" si="91"/>
        <v>#REF!</v>
      </c>
      <c r="AA124" s="630" t="e">
        <f t="shared" si="92"/>
        <v>#REF!</v>
      </c>
      <c r="AB124" s="630" t="e">
        <f t="shared" si="93"/>
        <v>#REF!</v>
      </c>
      <c r="AC124" s="630" t="e">
        <f t="shared" si="94"/>
        <v>#REF!</v>
      </c>
      <c r="AE124" s="368">
        <f t="shared" ref="AE124:AI139" si="95">COUNTIF($D124,AE$10)</f>
        <v>0</v>
      </c>
      <c r="AF124" s="368">
        <f t="shared" si="95"/>
        <v>0</v>
      </c>
      <c r="AG124" s="368">
        <f t="shared" si="95"/>
        <v>0</v>
      </c>
      <c r="AH124" s="368">
        <f t="shared" si="95"/>
        <v>0</v>
      </c>
      <c r="AI124" s="368">
        <f t="shared" si="95"/>
        <v>0</v>
      </c>
      <c r="AJ124" s="368">
        <f t="shared" si="84"/>
        <v>0</v>
      </c>
      <c r="AK124" s="368">
        <f t="shared" si="84"/>
        <v>0</v>
      </c>
      <c r="AL124" s="368">
        <f t="shared" si="84"/>
        <v>0</v>
      </c>
      <c r="AM124" s="368">
        <f t="shared" si="84"/>
        <v>0</v>
      </c>
      <c r="AN124" s="368">
        <f t="shared" si="84"/>
        <v>0</v>
      </c>
      <c r="AO124" s="368">
        <f t="shared" si="63"/>
        <v>0</v>
      </c>
      <c r="AP124" s="368">
        <f t="shared" si="85"/>
        <v>0</v>
      </c>
      <c r="AQ124" s="368">
        <f t="shared" si="85"/>
        <v>0</v>
      </c>
      <c r="AR124" s="368">
        <f t="shared" si="65"/>
        <v>0</v>
      </c>
      <c r="AS124" s="368">
        <f t="shared" si="66"/>
        <v>0</v>
      </c>
      <c r="AT124" s="368">
        <f t="shared" si="67"/>
        <v>0</v>
      </c>
      <c r="AU124" s="368">
        <f t="shared" si="85"/>
        <v>0</v>
      </c>
      <c r="AV124" s="368">
        <f t="shared" si="85"/>
        <v>0</v>
      </c>
      <c r="AW124" s="368">
        <f t="shared" si="68"/>
        <v>0</v>
      </c>
      <c r="AX124" s="368">
        <f t="shared" si="55"/>
        <v>0</v>
      </c>
      <c r="AY124" s="368">
        <f t="shared" si="56"/>
        <v>0</v>
      </c>
      <c r="AZ124" s="368">
        <f t="shared" si="85"/>
        <v>0</v>
      </c>
      <c r="BA124" s="368">
        <f t="shared" si="82"/>
        <v>0</v>
      </c>
      <c r="BB124" s="368">
        <f t="shared" si="58"/>
        <v>0</v>
      </c>
      <c r="BC124" s="368">
        <f t="shared" si="59"/>
        <v>0</v>
      </c>
      <c r="BD124" s="368">
        <f t="shared" si="60"/>
        <v>0</v>
      </c>
      <c r="BE124" s="368">
        <f t="shared" si="78"/>
        <v>0</v>
      </c>
      <c r="BF124" s="368">
        <f t="shared" ref="BF124:BJ139" si="96">COUNTIF($O124,BF$10)</f>
        <v>0</v>
      </c>
      <c r="BG124" s="368">
        <f t="shared" si="96"/>
        <v>0</v>
      </c>
      <c r="BH124" s="368">
        <f t="shared" si="96"/>
        <v>0</v>
      </c>
      <c r="BI124" s="368">
        <f t="shared" si="96"/>
        <v>0</v>
      </c>
      <c r="BJ124" s="368">
        <f t="shared" si="96"/>
        <v>0</v>
      </c>
    </row>
    <row r="125" spans="1:62" ht="40.4" customHeight="1" x14ac:dyDescent="0.35">
      <c r="A125" s="135" t="e">
        <f t="shared" si="81"/>
        <v>#REF!</v>
      </c>
      <c r="B125" s="26"/>
      <c r="C125" s="621" t="e">
        <f>'3.1 Sign Off'!C144</f>
        <v>#REF!</v>
      </c>
      <c r="D125" s="622" t="e">
        <f>'3.1 Sign Off'!D144</f>
        <v>#REF!</v>
      </c>
      <c r="E125" s="622" t="e">
        <f>'3.1 Sign Off'!E144</f>
        <v>#REF!</v>
      </c>
      <c r="F125" s="623" t="e">
        <f>'3.1 Sign Off'!F144</f>
        <v>#REF!</v>
      </c>
      <c r="G125" s="624"/>
      <c r="H125" s="625" t="e">
        <f>'3.1 Sign Off'!H144</f>
        <v>#REF!</v>
      </c>
      <c r="I125" s="625" t="e">
        <f>'3.1 Sign Off'!I144</f>
        <v>#REF!</v>
      </c>
      <c r="J125" s="624"/>
      <c r="K125" s="621" t="e">
        <f>'3.1 Sign Off'!K144</f>
        <v>#REF!</v>
      </c>
      <c r="L125" s="626"/>
      <c r="M125" s="621" t="e">
        <f>'3.1 Sign Off'!M144</f>
        <v>#REF!</v>
      </c>
      <c r="N125" s="628"/>
      <c r="O125" s="628"/>
      <c r="P125" s="628"/>
      <c r="Q125" s="628"/>
      <c r="R125" s="418"/>
      <c r="S125" s="525"/>
      <c r="T125" s="26"/>
      <c r="U125" s="76"/>
      <c r="V125" s="630" t="e">
        <f t="shared" si="87"/>
        <v>#REF!</v>
      </c>
      <c r="W125" s="630" t="e">
        <f t="shared" si="88"/>
        <v>#REF!</v>
      </c>
      <c r="X125" s="630" t="e">
        <f t="shared" si="89"/>
        <v>#REF!</v>
      </c>
      <c r="Y125" s="630" t="e">
        <f t="shared" si="90"/>
        <v>#REF!</v>
      </c>
      <c r="Z125" s="630" t="e">
        <f t="shared" si="91"/>
        <v>#REF!</v>
      </c>
      <c r="AA125" s="630" t="e">
        <f t="shared" si="92"/>
        <v>#REF!</v>
      </c>
      <c r="AB125" s="630" t="e">
        <f t="shared" si="93"/>
        <v>#REF!</v>
      </c>
      <c r="AC125" s="630" t="e">
        <f t="shared" si="94"/>
        <v>#REF!</v>
      </c>
      <c r="AE125" s="368">
        <f t="shared" si="95"/>
        <v>0</v>
      </c>
      <c r="AF125" s="368">
        <f t="shared" si="95"/>
        <v>0</v>
      </c>
      <c r="AG125" s="368">
        <f t="shared" si="95"/>
        <v>0</v>
      </c>
      <c r="AH125" s="368">
        <f t="shared" si="95"/>
        <v>0</v>
      </c>
      <c r="AI125" s="368">
        <f t="shared" si="95"/>
        <v>0</v>
      </c>
      <c r="AJ125" s="368">
        <f t="shared" si="84"/>
        <v>0</v>
      </c>
      <c r="AK125" s="368">
        <f t="shared" si="84"/>
        <v>0</v>
      </c>
      <c r="AL125" s="368">
        <f t="shared" si="84"/>
        <v>0</v>
      </c>
      <c r="AM125" s="368">
        <f t="shared" si="84"/>
        <v>0</v>
      </c>
      <c r="AN125" s="368">
        <f t="shared" si="84"/>
        <v>0</v>
      </c>
      <c r="AO125" s="368">
        <f t="shared" si="63"/>
        <v>0</v>
      </c>
      <c r="AP125" s="368">
        <f t="shared" si="85"/>
        <v>0</v>
      </c>
      <c r="AQ125" s="368">
        <f t="shared" si="85"/>
        <v>0</v>
      </c>
      <c r="AR125" s="368">
        <f t="shared" si="65"/>
        <v>0</v>
      </c>
      <c r="AS125" s="368">
        <f t="shared" si="66"/>
        <v>0</v>
      </c>
      <c r="AT125" s="368">
        <f t="shared" si="67"/>
        <v>0</v>
      </c>
      <c r="AU125" s="368">
        <f t="shared" si="85"/>
        <v>0</v>
      </c>
      <c r="AV125" s="368">
        <f t="shared" si="85"/>
        <v>0</v>
      </c>
      <c r="AW125" s="368">
        <f t="shared" si="68"/>
        <v>0</v>
      </c>
      <c r="AX125" s="368">
        <f t="shared" si="55"/>
        <v>0</v>
      </c>
      <c r="AY125" s="368">
        <f t="shared" si="56"/>
        <v>0</v>
      </c>
      <c r="AZ125" s="368">
        <f t="shared" si="85"/>
        <v>0</v>
      </c>
      <c r="BA125" s="368">
        <f t="shared" si="82"/>
        <v>0</v>
      </c>
      <c r="BB125" s="368">
        <f t="shared" si="58"/>
        <v>0</v>
      </c>
      <c r="BC125" s="368">
        <f t="shared" si="59"/>
        <v>0</v>
      </c>
      <c r="BD125" s="368">
        <f t="shared" si="60"/>
        <v>0</v>
      </c>
      <c r="BE125" s="368">
        <f t="shared" si="78"/>
        <v>0</v>
      </c>
      <c r="BF125" s="368">
        <f t="shared" si="96"/>
        <v>0</v>
      </c>
      <c r="BG125" s="368">
        <f t="shared" si="96"/>
        <v>0</v>
      </c>
      <c r="BH125" s="368">
        <f t="shared" si="96"/>
        <v>0</v>
      </c>
      <c r="BI125" s="368">
        <f t="shared" si="96"/>
        <v>0</v>
      </c>
      <c r="BJ125" s="368">
        <f t="shared" si="96"/>
        <v>0</v>
      </c>
    </row>
    <row r="126" spans="1:62" ht="40.4" customHeight="1" x14ac:dyDescent="0.35">
      <c r="A126" s="135" t="e">
        <f t="shared" si="81"/>
        <v>#REF!</v>
      </c>
      <c r="B126" s="26"/>
      <c r="C126" s="621" t="e">
        <f>'3.1 Sign Off'!C145</f>
        <v>#REF!</v>
      </c>
      <c r="D126" s="622" t="e">
        <f>'3.1 Sign Off'!D145</f>
        <v>#REF!</v>
      </c>
      <c r="E126" s="622" t="e">
        <f>'3.1 Sign Off'!E145</f>
        <v>#REF!</v>
      </c>
      <c r="F126" s="623" t="e">
        <f>'3.1 Sign Off'!F145</f>
        <v>#REF!</v>
      </c>
      <c r="G126" s="624"/>
      <c r="H126" s="625" t="e">
        <f>'3.1 Sign Off'!H145</f>
        <v>#REF!</v>
      </c>
      <c r="I126" s="625" t="e">
        <f>'3.1 Sign Off'!I145</f>
        <v>#REF!</v>
      </c>
      <c r="J126" s="624"/>
      <c r="K126" s="621" t="e">
        <f>'3.1 Sign Off'!K145</f>
        <v>#REF!</v>
      </c>
      <c r="L126" s="626"/>
      <c r="M126" s="621" t="e">
        <f>'3.1 Sign Off'!M145</f>
        <v>#REF!</v>
      </c>
      <c r="N126" s="628"/>
      <c r="O126" s="628"/>
      <c r="P126" s="628"/>
      <c r="Q126" s="628"/>
      <c r="R126" s="418"/>
      <c r="S126" s="525"/>
      <c r="T126" s="26"/>
      <c r="U126" s="76"/>
      <c r="V126" s="630" t="e">
        <f t="shared" si="87"/>
        <v>#REF!</v>
      </c>
      <c r="W126" s="630" t="e">
        <f t="shared" si="88"/>
        <v>#REF!</v>
      </c>
      <c r="X126" s="630" t="e">
        <f t="shared" si="89"/>
        <v>#REF!</v>
      </c>
      <c r="Y126" s="630" t="e">
        <f t="shared" si="90"/>
        <v>#REF!</v>
      </c>
      <c r="Z126" s="630" t="e">
        <f t="shared" si="91"/>
        <v>#REF!</v>
      </c>
      <c r="AA126" s="630" t="e">
        <f t="shared" si="92"/>
        <v>#REF!</v>
      </c>
      <c r="AB126" s="630" t="e">
        <f t="shared" si="93"/>
        <v>#REF!</v>
      </c>
      <c r="AC126" s="630" t="e">
        <f t="shared" si="94"/>
        <v>#REF!</v>
      </c>
      <c r="AE126" s="368">
        <f t="shared" si="95"/>
        <v>0</v>
      </c>
      <c r="AF126" s="368">
        <f t="shared" si="95"/>
        <v>0</v>
      </c>
      <c r="AG126" s="368">
        <f t="shared" si="95"/>
        <v>0</v>
      </c>
      <c r="AH126" s="368">
        <f t="shared" si="95"/>
        <v>0</v>
      </c>
      <c r="AI126" s="368">
        <f t="shared" si="95"/>
        <v>0</v>
      </c>
      <c r="AJ126" s="368">
        <f t="shared" si="84"/>
        <v>0</v>
      </c>
      <c r="AK126" s="368">
        <f t="shared" si="84"/>
        <v>0</v>
      </c>
      <c r="AL126" s="368">
        <f t="shared" si="84"/>
        <v>0</v>
      </c>
      <c r="AM126" s="368">
        <f t="shared" si="84"/>
        <v>0</v>
      </c>
      <c r="AN126" s="368">
        <f t="shared" si="84"/>
        <v>0</v>
      </c>
      <c r="AO126" s="368">
        <f t="shared" si="63"/>
        <v>0</v>
      </c>
      <c r="AP126" s="368">
        <f t="shared" si="85"/>
        <v>0</v>
      </c>
      <c r="AQ126" s="368">
        <f t="shared" si="85"/>
        <v>0</v>
      </c>
      <c r="AR126" s="368">
        <f t="shared" si="65"/>
        <v>0</v>
      </c>
      <c r="AS126" s="368">
        <f t="shared" si="66"/>
        <v>0</v>
      </c>
      <c r="AT126" s="368">
        <f t="shared" si="67"/>
        <v>0</v>
      </c>
      <c r="AU126" s="368">
        <f t="shared" si="85"/>
        <v>0</v>
      </c>
      <c r="AV126" s="368">
        <f t="shared" si="85"/>
        <v>0</v>
      </c>
      <c r="AW126" s="368">
        <f t="shared" si="68"/>
        <v>0</v>
      </c>
      <c r="AX126" s="368">
        <f t="shared" si="55"/>
        <v>0</v>
      </c>
      <c r="AY126" s="368">
        <f t="shared" si="56"/>
        <v>0</v>
      </c>
      <c r="AZ126" s="368">
        <f t="shared" si="85"/>
        <v>0</v>
      </c>
      <c r="BA126" s="368">
        <f t="shared" si="82"/>
        <v>0</v>
      </c>
      <c r="BB126" s="368">
        <f t="shared" si="58"/>
        <v>0</v>
      </c>
      <c r="BC126" s="368">
        <f t="shared" si="59"/>
        <v>0</v>
      </c>
      <c r="BD126" s="368">
        <f t="shared" si="60"/>
        <v>0</v>
      </c>
      <c r="BE126" s="368">
        <f t="shared" si="78"/>
        <v>0</v>
      </c>
      <c r="BF126" s="368">
        <f t="shared" si="96"/>
        <v>0</v>
      </c>
      <c r="BG126" s="368">
        <f t="shared" si="96"/>
        <v>0</v>
      </c>
      <c r="BH126" s="368">
        <f t="shared" si="96"/>
        <v>0</v>
      </c>
      <c r="BI126" s="368">
        <f t="shared" si="96"/>
        <v>0</v>
      </c>
      <c r="BJ126" s="368">
        <f t="shared" si="96"/>
        <v>0</v>
      </c>
    </row>
    <row r="127" spans="1:62" ht="40.4" customHeight="1" x14ac:dyDescent="0.35">
      <c r="A127" s="135" t="e">
        <f t="shared" si="81"/>
        <v>#REF!</v>
      </c>
      <c r="B127" s="26"/>
      <c r="C127" s="621" t="e">
        <f>'3.1 Sign Off'!C146</f>
        <v>#REF!</v>
      </c>
      <c r="D127" s="622" t="e">
        <f>'3.1 Sign Off'!D146</f>
        <v>#REF!</v>
      </c>
      <c r="E127" s="622" t="e">
        <f>'3.1 Sign Off'!E146</f>
        <v>#REF!</v>
      </c>
      <c r="F127" s="623" t="e">
        <f>'3.1 Sign Off'!F146</f>
        <v>#REF!</v>
      </c>
      <c r="G127" s="624"/>
      <c r="H127" s="625" t="e">
        <f>'3.1 Sign Off'!H146</f>
        <v>#REF!</v>
      </c>
      <c r="I127" s="625" t="e">
        <f>'3.1 Sign Off'!I146</f>
        <v>#REF!</v>
      </c>
      <c r="J127" s="624"/>
      <c r="K127" s="621" t="e">
        <f>'3.1 Sign Off'!K146</f>
        <v>#REF!</v>
      </c>
      <c r="L127" s="626"/>
      <c r="M127" s="621" t="e">
        <f>'3.1 Sign Off'!M146</f>
        <v>#REF!</v>
      </c>
      <c r="N127" s="628"/>
      <c r="O127" s="628"/>
      <c r="P127" s="628"/>
      <c r="Q127" s="628"/>
      <c r="R127" s="418"/>
      <c r="S127" s="525"/>
      <c r="T127" s="26"/>
      <c r="U127" s="76"/>
      <c r="V127" s="630" t="e">
        <f t="shared" si="87"/>
        <v>#REF!</v>
      </c>
      <c r="W127" s="630" t="e">
        <f t="shared" si="88"/>
        <v>#REF!</v>
      </c>
      <c r="X127" s="630" t="e">
        <f t="shared" si="89"/>
        <v>#REF!</v>
      </c>
      <c r="Y127" s="630" t="e">
        <f t="shared" si="90"/>
        <v>#REF!</v>
      </c>
      <c r="Z127" s="630" t="e">
        <f t="shared" si="91"/>
        <v>#REF!</v>
      </c>
      <c r="AA127" s="630" t="e">
        <f t="shared" si="92"/>
        <v>#REF!</v>
      </c>
      <c r="AB127" s="630" t="e">
        <f t="shared" si="93"/>
        <v>#REF!</v>
      </c>
      <c r="AC127" s="630" t="e">
        <f t="shared" si="94"/>
        <v>#REF!</v>
      </c>
      <c r="AE127" s="368">
        <f t="shared" si="95"/>
        <v>0</v>
      </c>
      <c r="AF127" s="368">
        <f t="shared" si="95"/>
        <v>0</v>
      </c>
      <c r="AG127" s="368">
        <f t="shared" si="95"/>
        <v>0</v>
      </c>
      <c r="AH127" s="368">
        <f t="shared" si="95"/>
        <v>0</v>
      </c>
      <c r="AI127" s="368">
        <f t="shared" si="95"/>
        <v>0</v>
      </c>
      <c r="AJ127" s="368">
        <f t="shared" si="84"/>
        <v>0</v>
      </c>
      <c r="AK127" s="368">
        <f t="shared" si="84"/>
        <v>0</v>
      </c>
      <c r="AL127" s="368">
        <f t="shared" si="84"/>
        <v>0</v>
      </c>
      <c r="AM127" s="368">
        <f t="shared" si="84"/>
        <v>0</v>
      </c>
      <c r="AN127" s="368">
        <f t="shared" si="84"/>
        <v>0</v>
      </c>
      <c r="AO127" s="368">
        <f t="shared" si="63"/>
        <v>0</v>
      </c>
      <c r="AP127" s="368">
        <f t="shared" si="85"/>
        <v>0</v>
      </c>
      <c r="AQ127" s="368">
        <f t="shared" si="85"/>
        <v>0</v>
      </c>
      <c r="AR127" s="368">
        <f t="shared" si="65"/>
        <v>0</v>
      </c>
      <c r="AS127" s="368">
        <f t="shared" si="66"/>
        <v>0</v>
      </c>
      <c r="AT127" s="368">
        <f t="shared" si="67"/>
        <v>0</v>
      </c>
      <c r="AU127" s="368">
        <f t="shared" si="85"/>
        <v>0</v>
      </c>
      <c r="AV127" s="368">
        <f t="shared" si="85"/>
        <v>0</v>
      </c>
      <c r="AW127" s="368">
        <f t="shared" si="68"/>
        <v>0</v>
      </c>
      <c r="AX127" s="368">
        <f t="shared" si="55"/>
        <v>0</v>
      </c>
      <c r="AY127" s="368">
        <f t="shared" si="56"/>
        <v>0</v>
      </c>
      <c r="AZ127" s="368">
        <f t="shared" si="85"/>
        <v>0</v>
      </c>
      <c r="BA127" s="368">
        <f t="shared" si="82"/>
        <v>0</v>
      </c>
      <c r="BB127" s="368">
        <f t="shared" si="58"/>
        <v>0</v>
      </c>
      <c r="BC127" s="368">
        <f t="shared" si="59"/>
        <v>0</v>
      </c>
      <c r="BD127" s="368">
        <f t="shared" si="60"/>
        <v>0</v>
      </c>
      <c r="BE127" s="368">
        <f t="shared" si="78"/>
        <v>0</v>
      </c>
      <c r="BF127" s="368">
        <f t="shared" si="96"/>
        <v>0</v>
      </c>
      <c r="BG127" s="368">
        <f t="shared" si="96"/>
        <v>0</v>
      </c>
      <c r="BH127" s="368">
        <f t="shared" si="96"/>
        <v>0</v>
      </c>
      <c r="BI127" s="368">
        <f t="shared" si="96"/>
        <v>0</v>
      </c>
      <c r="BJ127" s="368">
        <f t="shared" si="96"/>
        <v>0</v>
      </c>
    </row>
    <row r="128" spans="1:62" ht="40.4" customHeight="1" x14ac:dyDescent="0.35">
      <c r="A128" s="135" t="e">
        <f t="shared" si="81"/>
        <v>#REF!</v>
      </c>
      <c r="B128" s="26"/>
      <c r="C128" s="621" t="e">
        <f>'3.1 Sign Off'!C147</f>
        <v>#REF!</v>
      </c>
      <c r="D128" s="622" t="e">
        <f>'3.1 Sign Off'!D147</f>
        <v>#REF!</v>
      </c>
      <c r="E128" s="622" t="e">
        <f>'3.1 Sign Off'!E147</f>
        <v>#REF!</v>
      </c>
      <c r="F128" s="623" t="e">
        <f>'3.1 Sign Off'!F147</f>
        <v>#REF!</v>
      </c>
      <c r="G128" s="624"/>
      <c r="H128" s="625" t="e">
        <f>'3.1 Sign Off'!H147</f>
        <v>#REF!</v>
      </c>
      <c r="I128" s="625" t="e">
        <f>'3.1 Sign Off'!I147</f>
        <v>#REF!</v>
      </c>
      <c r="J128" s="624"/>
      <c r="K128" s="621" t="e">
        <f>'3.1 Sign Off'!K147</f>
        <v>#REF!</v>
      </c>
      <c r="L128" s="626"/>
      <c r="M128" s="621" t="e">
        <f>'3.1 Sign Off'!M147</f>
        <v>#REF!</v>
      </c>
      <c r="N128" s="628"/>
      <c r="O128" s="628"/>
      <c r="P128" s="628"/>
      <c r="Q128" s="628"/>
      <c r="R128" s="418"/>
      <c r="S128" s="525"/>
      <c r="T128" s="26"/>
      <c r="U128" s="76"/>
      <c r="V128" s="630" t="e">
        <f t="shared" si="87"/>
        <v>#REF!</v>
      </c>
      <c r="W128" s="630" t="e">
        <f t="shared" si="88"/>
        <v>#REF!</v>
      </c>
      <c r="X128" s="630" t="e">
        <f t="shared" si="89"/>
        <v>#REF!</v>
      </c>
      <c r="Y128" s="630" t="e">
        <f t="shared" si="90"/>
        <v>#REF!</v>
      </c>
      <c r="Z128" s="630" t="e">
        <f t="shared" si="91"/>
        <v>#REF!</v>
      </c>
      <c r="AA128" s="630" t="e">
        <f t="shared" si="92"/>
        <v>#REF!</v>
      </c>
      <c r="AB128" s="630" t="e">
        <f t="shared" si="93"/>
        <v>#REF!</v>
      </c>
      <c r="AC128" s="630" t="e">
        <f t="shared" si="94"/>
        <v>#REF!</v>
      </c>
      <c r="AE128" s="368">
        <f t="shared" si="95"/>
        <v>0</v>
      </c>
      <c r="AF128" s="368">
        <f t="shared" si="95"/>
        <v>0</v>
      </c>
      <c r="AG128" s="368">
        <f t="shared" si="95"/>
        <v>0</v>
      </c>
      <c r="AH128" s="368">
        <f t="shared" si="95"/>
        <v>0</v>
      </c>
      <c r="AI128" s="368">
        <f t="shared" si="95"/>
        <v>0</v>
      </c>
      <c r="AJ128" s="368">
        <f t="shared" si="84"/>
        <v>0</v>
      </c>
      <c r="AK128" s="368">
        <f t="shared" si="84"/>
        <v>0</v>
      </c>
      <c r="AL128" s="368">
        <f t="shared" si="84"/>
        <v>0</v>
      </c>
      <c r="AM128" s="368">
        <f t="shared" si="84"/>
        <v>0</v>
      </c>
      <c r="AN128" s="368">
        <f t="shared" si="84"/>
        <v>0</v>
      </c>
      <c r="AO128" s="368">
        <f t="shared" si="63"/>
        <v>0</v>
      </c>
      <c r="AP128" s="368">
        <f t="shared" si="85"/>
        <v>0</v>
      </c>
      <c r="AQ128" s="368">
        <f t="shared" si="85"/>
        <v>0</v>
      </c>
      <c r="AR128" s="368">
        <f t="shared" si="65"/>
        <v>0</v>
      </c>
      <c r="AS128" s="368">
        <f t="shared" si="66"/>
        <v>0</v>
      </c>
      <c r="AT128" s="368">
        <f t="shared" si="67"/>
        <v>0</v>
      </c>
      <c r="AU128" s="368">
        <f t="shared" si="85"/>
        <v>0</v>
      </c>
      <c r="AV128" s="368">
        <f t="shared" si="85"/>
        <v>0</v>
      </c>
      <c r="AW128" s="368">
        <f t="shared" si="68"/>
        <v>0</v>
      </c>
      <c r="AX128" s="368">
        <f t="shared" si="55"/>
        <v>0</v>
      </c>
      <c r="AY128" s="368">
        <f t="shared" si="56"/>
        <v>0</v>
      </c>
      <c r="AZ128" s="368">
        <f t="shared" si="85"/>
        <v>0</v>
      </c>
      <c r="BA128" s="368">
        <f t="shared" si="82"/>
        <v>0</v>
      </c>
      <c r="BB128" s="368">
        <f t="shared" si="58"/>
        <v>0</v>
      </c>
      <c r="BC128" s="368">
        <f t="shared" si="59"/>
        <v>0</v>
      </c>
      <c r="BD128" s="368">
        <f t="shared" si="60"/>
        <v>0</v>
      </c>
      <c r="BE128" s="368">
        <f t="shared" si="78"/>
        <v>0</v>
      </c>
      <c r="BF128" s="368">
        <f t="shared" si="96"/>
        <v>0</v>
      </c>
      <c r="BG128" s="368">
        <f t="shared" si="96"/>
        <v>0</v>
      </c>
      <c r="BH128" s="368">
        <f t="shared" si="96"/>
        <v>0</v>
      </c>
      <c r="BI128" s="368">
        <f t="shared" si="96"/>
        <v>0</v>
      </c>
      <c r="BJ128" s="368">
        <f t="shared" si="96"/>
        <v>0</v>
      </c>
    </row>
    <row r="129" spans="1:62" ht="40.4" customHeight="1" x14ac:dyDescent="0.35">
      <c r="A129" s="135" t="e">
        <f t="shared" si="81"/>
        <v>#REF!</v>
      </c>
      <c r="B129" s="26"/>
      <c r="C129" s="621" t="e">
        <f>'3.1 Sign Off'!C148</f>
        <v>#REF!</v>
      </c>
      <c r="D129" s="622" t="e">
        <f>'3.1 Sign Off'!D148</f>
        <v>#REF!</v>
      </c>
      <c r="E129" s="622" t="e">
        <f>'3.1 Sign Off'!E148</f>
        <v>#REF!</v>
      </c>
      <c r="F129" s="623" t="e">
        <f>'3.1 Sign Off'!F148</f>
        <v>#REF!</v>
      </c>
      <c r="G129" s="624"/>
      <c r="H129" s="625" t="e">
        <f>'3.1 Sign Off'!H148</f>
        <v>#REF!</v>
      </c>
      <c r="I129" s="625" t="e">
        <f>'3.1 Sign Off'!I148</f>
        <v>#REF!</v>
      </c>
      <c r="J129" s="624"/>
      <c r="K129" s="621" t="e">
        <f>'3.1 Sign Off'!K148</f>
        <v>#REF!</v>
      </c>
      <c r="L129" s="626"/>
      <c r="M129" s="621" t="e">
        <f>'3.1 Sign Off'!M148</f>
        <v>#REF!</v>
      </c>
      <c r="N129" s="628"/>
      <c r="O129" s="628"/>
      <c r="P129" s="628"/>
      <c r="Q129" s="628"/>
      <c r="R129" s="418"/>
      <c r="S129" s="525"/>
      <c r="T129" s="26"/>
      <c r="U129" s="76"/>
      <c r="V129" s="630" t="e">
        <f t="shared" si="87"/>
        <v>#REF!</v>
      </c>
      <c r="W129" s="630" t="e">
        <f t="shared" si="88"/>
        <v>#REF!</v>
      </c>
      <c r="X129" s="630" t="e">
        <f t="shared" si="89"/>
        <v>#REF!</v>
      </c>
      <c r="Y129" s="630" t="e">
        <f t="shared" si="90"/>
        <v>#REF!</v>
      </c>
      <c r="Z129" s="630" t="e">
        <f t="shared" si="91"/>
        <v>#REF!</v>
      </c>
      <c r="AA129" s="630" t="e">
        <f t="shared" si="92"/>
        <v>#REF!</v>
      </c>
      <c r="AB129" s="630" t="e">
        <f t="shared" si="93"/>
        <v>#REF!</v>
      </c>
      <c r="AC129" s="630" t="e">
        <f t="shared" si="94"/>
        <v>#REF!</v>
      </c>
      <c r="AE129" s="368">
        <f t="shared" si="95"/>
        <v>0</v>
      </c>
      <c r="AF129" s="368">
        <f t="shared" si="95"/>
        <v>0</v>
      </c>
      <c r="AG129" s="368">
        <f t="shared" si="95"/>
        <v>0</v>
      </c>
      <c r="AH129" s="368">
        <f t="shared" si="95"/>
        <v>0</v>
      </c>
      <c r="AI129" s="368">
        <f t="shared" si="95"/>
        <v>0</v>
      </c>
      <c r="AJ129" s="368">
        <f t="shared" si="84"/>
        <v>0</v>
      </c>
      <c r="AK129" s="368">
        <f t="shared" si="84"/>
        <v>0</v>
      </c>
      <c r="AL129" s="368">
        <f t="shared" si="84"/>
        <v>0</v>
      </c>
      <c r="AM129" s="368">
        <f t="shared" si="84"/>
        <v>0</v>
      </c>
      <c r="AN129" s="368">
        <f t="shared" si="84"/>
        <v>0</v>
      </c>
      <c r="AO129" s="368">
        <f t="shared" si="63"/>
        <v>0</v>
      </c>
      <c r="AP129" s="368">
        <f t="shared" si="85"/>
        <v>0</v>
      </c>
      <c r="AQ129" s="368">
        <f t="shared" si="85"/>
        <v>0</v>
      </c>
      <c r="AR129" s="368">
        <f t="shared" si="65"/>
        <v>0</v>
      </c>
      <c r="AS129" s="368">
        <f t="shared" si="66"/>
        <v>0</v>
      </c>
      <c r="AT129" s="368">
        <f t="shared" si="67"/>
        <v>0</v>
      </c>
      <c r="AU129" s="368">
        <f t="shared" si="85"/>
        <v>0</v>
      </c>
      <c r="AV129" s="368">
        <f t="shared" si="85"/>
        <v>0</v>
      </c>
      <c r="AW129" s="368">
        <f t="shared" si="68"/>
        <v>0</v>
      </c>
      <c r="AX129" s="368">
        <f t="shared" si="55"/>
        <v>0</v>
      </c>
      <c r="AY129" s="368">
        <f t="shared" si="56"/>
        <v>0</v>
      </c>
      <c r="AZ129" s="368">
        <f t="shared" si="85"/>
        <v>0</v>
      </c>
      <c r="BA129" s="368">
        <f t="shared" si="82"/>
        <v>0</v>
      </c>
      <c r="BB129" s="368">
        <f t="shared" si="58"/>
        <v>0</v>
      </c>
      <c r="BC129" s="368">
        <f t="shared" si="59"/>
        <v>0</v>
      </c>
      <c r="BD129" s="368">
        <f t="shared" si="60"/>
        <v>0</v>
      </c>
      <c r="BE129" s="368">
        <f t="shared" si="78"/>
        <v>0</v>
      </c>
      <c r="BF129" s="368">
        <f t="shared" si="96"/>
        <v>0</v>
      </c>
      <c r="BG129" s="368">
        <f t="shared" si="96"/>
        <v>0</v>
      </c>
      <c r="BH129" s="368">
        <f t="shared" si="96"/>
        <v>0</v>
      </c>
      <c r="BI129" s="368">
        <f t="shared" si="96"/>
        <v>0</v>
      </c>
      <c r="BJ129" s="368">
        <f t="shared" si="96"/>
        <v>0</v>
      </c>
    </row>
    <row r="130" spans="1:62" ht="40.4" customHeight="1" x14ac:dyDescent="0.35">
      <c r="A130" s="135" t="e">
        <f t="shared" si="81"/>
        <v>#REF!</v>
      </c>
      <c r="B130" s="26"/>
      <c r="C130" s="621" t="e">
        <f>'3.1 Sign Off'!C149</f>
        <v>#REF!</v>
      </c>
      <c r="D130" s="622" t="e">
        <f>'3.1 Sign Off'!D149</f>
        <v>#REF!</v>
      </c>
      <c r="E130" s="622" t="e">
        <f>'3.1 Sign Off'!E149</f>
        <v>#REF!</v>
      </c>
      <c r="F130" s="623" t="e">
        <f>'3.1 Sign Off'!F149</f>
        <v>#REF!</v>
      </c>
      <c r="G130" s="624"/>
      <c r="H130" s="625" t="e">
        <f>'3.1 Sign Off'!H149</f>
        <v>#REF!</v>
      </c>
      <c r="I130" s="625" t="e">
        <f>'3.1 Sign Off'!I149</f>
        <v>#REF!</v>
      </c>
      <c r="J130" s="624"/>
      <c r="K130" s="621" t="e">
        <f>'3.1 Sign Off'!K149</f>
        <v>#REF!</v>
      </c>
      <c r="L130" s="626"/>
      <c r="M130" s="621" t="e">
        <f>'3.1 Sign Off'!M149</f>
        <v>#REF!</v>
      </c>
      <c r="N130" s="628"/>
      <c r="O130" s="628"/>
      <c r="P130" s="628"/>
      <c r="Q130" s="628"/>
      <c r="R130" s="418"/>
      <c r="S130" s="525"/>
      <c r="T130" s="26"/>
      <c r="U130" s="76"/>
      <c r="V130" s="630" t="e">
        <f t="shared" si="87"/>
        <v>#REF!</v>
      </c>
      <c r="W130" s="630" t="e">
        <f t="shared" si="88"/>
        <v>#REF!</v>
      </c>
      <c r="X130" s="630" t="e">
        <f t="shared" si="89"/>
        <v>#REF!</v>
      </c>
      <c r="Y130" s="630" t="e">
        <f t="shared" si="90"/>
        <v>#REF!</v>
      </c>
      <c r="Z130" s="630" t="e">
        <f t="shared" si="91"/>
        <v>#REF!</v>
      </c>
      <c r="AA130" s="630" t="e">
        <f t="shared" si="92"/>
        <v>#REF!</v>
      </c>
      <c r="AB130" s="630" t="e">
        <f t="shared" si="93"/>
        <v>#REF!</v>
      </c>
      <c r="AC130" s="630" t="e">
        <f t="shared" si="94"/>
        <v>#REF!</v>
      </c>
      <c r="AE130" s="368">
        <f t="shared" si="95"/>
        <v>0</v>
      </c>
      <c r="AF130" s="368">
        <f t="shared" si="95"/>
        <v>0</v>
      </c>
      <c r="AG130" s="368">
        <f t="shared" si="95"/>
        <v>0</v>
      </c>
      <c r="AH130" s="368">
        <f t="shared" si="95"/>
        <v>0</v>
      </c>
      <c r="AI130" s="368">
        <f t="shared" si="95"/>
        <v>0</v>
      </c>
      <c r="AJ130" s="368">
        <f t="shared" si="84"/>
        <v>0</v>
      </c>
      <c r="AK130" s="368">
        <f t="shared" si="84"/>
        <v>0</v>
      </c>
      <c r="AL130" s="368">
        <f t="shared" si="84"/>
        <v>0</v>
      </c>
      <c r="AM130" s="368">
        <f t="shared" si="84"/>
        <v>0</v>
      </c>
      <c r="AN130" s="368">
        <f t="shared" si="84"/>
        <v>0</v>
      </c>
      <c r="AO130" s="368">
        <f t="shared" si="63"/>
        <v>0</v>
      </c>
      <c r="AP130" s="368">
        <f t="shared" si="85"/>
        <v>0</v>
      </c>
      <c r="AQ130" s="368">
        <f t="shared" si="85"/>
        <v>0</v>
      </c>
      <c r="AR130" s="368">
        <f t="shared" si="65"/>
        <v>0</v>
      </c>
      <c r="AS130" s="368">
        <f t="shared" si="66"/>
        <v>0</v>
      </c>
      <c r="AT130" s="368">
        <f t="shared" si="67"/>
        <v>0</v>
      </c>
      <c r="AU130" s="368">
        <f t="shared" si="85"/>
        <v>0</v>
      </c>
      <c r="AV130" s="368">
        <f t="shared" si="85"/>
        <v>0</v>
      </c>
      <c r="AW130" s="368">
        <f t="shared" si="68"/>
        <v>0</v>
      </c>
      <c r="AX130" s="368">
        <f t="shared" si="55"/>
        <v>0</v>
      </c>
      <c r="AY130" s="368">
        <f t="shared" si="56"/>
        <v>0</v>
      </c>
      <c r="AZ130" s="368">
        <f t="shared" si="85"/>
        <v>0</v>
      </c>
      <c r="BA130" s="368">
        <f t="shared" si="82"/>
        <v>0</v>
      </c>
      <c r="BB130" s="368">
        <f t="shared" si="58"/>
        <v>0</v>
      </c>
      <c r="BC130" s="368">
        <f t="shared" si="59"/>
        <v>0</v>
      </c>
      <c r="BD130" s="368">
        <f t="shared" si="60"/>
        <v>0</v>
      </c>
      <c r="BE130" s="368">
        <f t="shared" si="78"/>
        <v>0</v>
      </c>
      <c r="BF130" s="368">
        <f t="shared" si="96"/>
        <v>0</v>
      </c>
      <c r="BG130" s="368">
        <f t="shared" si="96"/>
        <v>0</v>
      </c>
      <c r="BH130" s="368">
        <f t="shared" si="96"/>
        <v>0</v>
      </c>
      <c r="BI130" s="368">
        <f t="shared" si="96"/>
        <v>0</v>
      </c>
      <c r="BJ130" s="368">
        <f t="shared" si="96"/>
        <v>0</v>
      </c>
    </row>
    <row r="131" spans="1:62" ht="40.4" customHeight="1" x14ac:dyDescent="0.35">
      <c r="A131" s="135" t="e">
        <f t="shared" si="81"/>
        <v>#REF!</v>
      </c>
      <c r="B131" s="26"/>
      <c r="C131" s="621" t="e">
        <f>'3.1 Sign Off'!C150</f>
        <v>#REF!</v>
      </c>
      <c r="D131" s="622" t="e">
        <f>'3.1 Sign Off'!D150</f>
        <v>#REF!</v>
      </c>
      <c r="E131" s="622" t="e">
        <f>'3.1 Sign Off'!E150</f>
        <v>#REF!</v>
      </c>
      <c r="F131" s="623" t="e">
        <f>'3.1 Sign Off'!F150</f>
        <v>#REF!</v>
      </c>
      <c r="G131" s="624"/>
      <c r="H131" s="625" t="e">
        <f>'3.1 Sign Off'!H150</f>
        <v>#REF!</v>
      </c>
      <c r="I131" s="625" t="e">
        <f>'3.1 Sign Off'!I150</f>
        <v>#REF!</v>
      </c>
      <c r="J131" s="624"/>
      <c r="K131" s="621" t="e">
        <f>'3.1 Sign Off'!K150</f>
        <v>#REF!</v>
      </c>
      <c r="L131" s="626"/>
      <c r="M131" s="621" t="e">
        <f>'3.1 Sign Off'!M150</f>
        <v>#REF!</v>
      </c>
      <c r="N131" s="628"/>
      <c r="O131" s="628"/>
      <c r="P131" s="628"/>
      <c r="Q131" s="628"/>
      <c r="R131" s="418"/>
      <c r="S131" s="525"/>
      <c r="T131" s="26"/>
      <c r="U131" s="76"/>
      <c r="V131" s="630" t="e">
        <f t="shared" si="87"/>
        <v>#REF!</v>
      </c>
      <c r="W131" s="630" t="e">
        <f t="shared" si="88"/>
        <v>#REF!</v>
      </c>
      <c r="X131" s="630" t="e">
        <f t="shared" si="89"/>
        <v>#REF!</v>
      </c>
      <c r="Y131" s="630" t="e">
        <f t="shared" si="90"/>
        <v>#REF!</v>
      </c>
      <c r="Z131" s="630" t="e">
        <f t="shared" si="91"/>
        <v>#REF!</v>
      </c>
      <c r="AA131" s="630" t="e">
        <f t="shared" si="92"/>
        <v>#REF!</v>
      </c>
      <c r="AB131" s="630" t="e">
        <f t="shared" si="93"/>
        <v>#REF!</v>
      </c>
      <c r="AC131" s="630" t="e">
        <f t="shared" si="94"/>
        <v>#REF!</v>
      </c>
      <c r="AE131" s="368">
        <f t="shared" si="95"/>
        <v>0</v>
      </c>
      <c r="AF131" s="368">
        <f t="shared" si="95"/>
        <v>0</v>
      </c>
      <c r="AG131" s="368">
        <f t="shared" si="95"/>
        <v>0</v>
      </c>
      <c r="AH131" s="368">
        <f t="shared" si="95"/>
        <v>0</v>
      </c>
      <c r="AI131" s="368">
        <f t="shared" si="95"/>
        <v>0</v>
      </c>
      <c r="AJ131" s="368">
        <f t="shared" si="84"/>
        <v>0</v>
      </c>
      <c r="AK131" s="368">
        <f t="shared" si="84"/>
        <v>0</v>
      </c>
      <c r="AL131" s="368">
        <f t="shared" si="84"/>
        <v>0</v>
      </c>
      <c r="AM131" s="368">
        <f t="shared" si="84"/>
        <v>0</v>
      </c>
      <c r="AN131" s="368">
        <f t="shared" si="84"/>
        <v>0</v>
      </c>
      <c r="AO131" s="368">
        <f t="shared" si="63"/>
        <v>0</v>
      </c>
      <c r="AP131" s="368">
        <f t="shared" si="85"/>
        <v>0</v>
      </c>
      <c r="AQ131" s="368">
        <f t="shared" si="85"/>
        <v>0</v>
      </c>
      <c r="AR131" s="368">
        <f t="shared" si="65"/>
        <v>0</v>
      </c>
      <c r="AS131" s="368">
        <f t="shared" si="66"/>
        <v>0</v>
      </c>
      <c r="AT131" s="368">
        <f t="shared" si="67"/>
        <v>0</v>
      </c>
      <c r="AU131" s="368">
        <f t="shared" si="85"/>
        <v>0</v>
      </c>
      <c r="AV131" s="368">
        <f t="shared" si="85"/>
        <v>0</v>
      </c>
      <c r="AW131" s="368">
        <f t="shared" si="68"/>
        <v>0</v>
      </c>
      <c r="AX131" s="368">
        <f t="shared" si="55"/>
        <v>0</v>
      </c>
      <c r="AY131" s="368">
        <f t="shared" si="56"/>
        <v>0</v>
      </c>
      <c r="AZ131" s="368">
        <f t="shared" si="85"/>
        <v>0</v>
      </c>
      <c r="BA131" s="368">
        <f t="shared" si="82"/>
        <v>0</v>
      </c>
      <c r="BB131" s="368">
        <f t="shared" si="58"/>
        <v>0</v>
      </c>
      <c r="BC131" s="368">
        <f t="shared" si="59"/>
        <v>0</v>
      </c>
      <c r="BD131" s="368">
        <f t="shared" si="60"/>
        <v>0</v>
      </c>
      <c r="BE131" s="368">
        <f t="shared" si="78"/>
        <v>0</v>
      </c>
      <c r="BF131" s="368">
        <f t="shared" si="96"/>
        <v>0</v>
      </c>
      <c r="BG131" s="368">
        <f t="shared" si="96"/>
        <v>0</v>
      </c>
      <c r="BH131" s="368">
        <f t="shared" si="96"/>
        <v>0</v>
      </c>
      <c r="BI131" s="368">
        <f t="shared" si="96"/>
        <v>0</v>
      </c>
      <c r="BJ131" s="368">
        <f t="shared" si="96"/>
        <v>0</v>
      </c>
    </row>
    <row r="132" spans="1:62" ht="40.4" customHeight="1" x14ac:dyDescent="0.35">
      <c r="A132" s="135" t="e">
        <f t="shared" si="81"/>
        <v>#REF!</v>
      </c>
      <c r="B132" s="26"/>
      <c r="C132" s="621" t="e">
        <f>'3.1 Sign Off'!C151</f>
        <v>#REF!</v>
      </c>
      <c r="D132" s="622" t="e">
        <f>'3.1 Sign Off'!D151</f>
        <v>#REF!</v>
      </c>
      <c r="E132" s="622" t="e">
        <f>'3.1 Sign Off'!E151</f>
        <v>#REF!</v>
      </c>
      <c r="F132" s="623" t="e">
        <f>'3.1 Sign Off'!F151</f>
        <v>#REF!</v>
      </c>
      <c r="G132" s="624"/>
      <c r="H132" s="625" t="e">
        <f>'3.1 Sign Off'!H151</f>
        <v>#REF!</v>
      </c>
      <c r="I132" s="625" t="e">
        <f>'3.1 Sign Off'!I151</f>
        <v>#REF!</v>
      </c>
      <c r="J132" s="624"/>
      <c r="K132" s="621" t="e">
        <f>'3.1 Sign Off'!K151</f>
        <v>#REF!</v>
      </c>
      <c r="L132" s="626"/>
      <c r="M132" s="621" t="e">
        <f>'3.1 Sign Off'!M151</f>
        <v>#REF!</v>
      </c>
      <c r="N132" s="628"/>
      <c r="O132" s="628"/>
      <c r="P132" s="628"/>
      <c r="Q132" s="628"/>
      <c r="R132" s="418"/>
      <c r="S132" s="525"/>
      <c r="T132" s="26"/>
      <c r="U132" s="76"/>
      <c r="V132" s="630" t="e">
        <f t="shared" si="87"/>
        <v>#REF!</v>
      </c>
      <c r="W132" s="630" t="e">
        <f t="shared" si="88"/>
        <v>#REF!</v>
      </c>
      <c r="X132" s="630" t="e">
        <f t="shared" si="89"/>
        <v>#REF!</v>
      </c>
      <c r="Y132" s="630" t="e">
        <f t="shared" si="90"/>
        <v>#REF!</v>
      </c>
      <c r="Z132" s="630" t="e">
        <f t="shared" si="91"/>
        <v>#REF!</v>
      </c>
      <c r="AA132" s="630" t="e">
        <f t="shared" si="92"/>
        <v>#REF!</v>
      </c>
      <c r="AB132" s="630" t="e">
        <f t="shared" si="93"/>
        <v>#REF!</v>
      </c>
      <c r="AC132" s="630" t="e">
        <f t="shared" si="94"/>
        <v>#REF!</v>
      </c>
      <c r="AE132" s="368">
        <f t="shared" si="95"/>
        <v>0</v>
      </c>
      <c r="AF132" s="368">
        <f t="shared" si="95"/>
        <v>0</v>
      </c>
      <c r="AG132" s="368">
        <f t="shared" si="95"/>
        <v>0</v>
      </c>
      <c r="AH132" s="368">
        <f t="shared" si="95"/>
        <v>0</v>
      </c>
      <c r="AI132" s="368">
        <f t="shared" si="95"/>
        <v>0</v>
      </c>
      <c r="AJ132" s="368">
        <f t="shared" si="84"/>
        <v>0</v>
      </c>
      <c r="AK132" s="368">
        <f t="shared" si="84"/>
        <v>0</v>
      </c>
      <c r="AL132" s="368">
        <f t="shared" si="84"/>
        <v>0</v>
      </c>
      <c r="AM132" s="368">
        <f t="shared" si="84"/>
        <v>0</v>
      </c>
      <c r="AN132" s="368">
        <f t="shared" si="84"/>
        <v>0</v>
      </c>
      <c r="AO132" s="368">
        <f t="shared" si="63"/>
        <v>0</v>
      </c>
      <c r="AP132" s="368">
        <f t="shared" si="85"/>
        <v>0</v>
      </c>
      <c r="AQ132" s="368">
        <f t="shared" si="85"/>
        <v>0</v>
      </c>
      <c r="AR132" s="368">
        <f t="shared" si="65"/>
        <v>0</v>
      </c>
      <c r="AS132" s="368">
        <f t="shared" si="66"/>
        <v>0</v>
      </c>
      <c r="AT132" s="368">
        <f t="shared" si="67"/>
        <v>0</v>
      </c>
      <c r="AU132" s="368">
        <f t="shared" si="85"/>
        <v>0</v>
      </c>
      <c r="AV132" s="368">
        <f t="shared" si="85"/>
        <v>0</v>
      </c>
      <c r="AW132" s="368">
        <f t="shared" si="68"/>
        <v>0</v>
      </c>
      <c r="AX132" s="368">
        <f t="shared" si="55"/>
        <v>0</v>
      </c>
      <c r="AY132" s="368">
        <f t="shared" si="56"/>
        <v>0</v>
      </c>
      <c r="AZ132" s="368">
        <f t="shared" si="85"/>
        <v>0</v>
      </c>
      <c r="BA132" s="368">
        <f t="shared" si="82"/>
        <v>0</v>
      </c>
      <c r="BB132" s="368">
        <f t="shared" si="58"/>
        <v>0</v>
      </c>
      <c r="BC132" s="368">
        <f t="shared" si="59"/>
        <v>0</v>
      </c>
      <c r="BD132" s="368">
        <f t="shared" si="60"/>
        <v>0</v>
      </c>
      <c r="BE132" s="368">
        <f t="shared" si="78"/>
        <v>0</v>
      </c>
      <c r="BF132" s="368">
        <f t="shared" si="96"/>
        <v>0</v>
      </c>
      <c r="BG132" s="368">
        <f t="shared" si="96"/>
        <v>0</v>
      </c>
      <c r="BH132" s="368">
        <f t="shared" si="96"/>
        <v>0</v>
      </c>
      <c r="BI132" s="368">
        <f t="shared" si="96"/>
        <v>0</v>
      </c>
      <c r="BJ132" s="368">
        <f t="shared" si="96"/>
        <v>0</v>
      </c>
    </row>
    <row r="133" spans="1:62" ht="40.4" customHeight="1" x14ac:dyDescent="0.35">
      <c r="A133" s="135" t="e">
        <f t="shared" si="81"/>
        <v>#REF!</v>
      </c>
      <c r="B133" s="26"/>
      <c r="C133" s="621" t="e">
        <f>'3.1 Sign Off'!C152</f>
        <v>#REF!</v>
      </c>
      <c r="D133" s="622" t="e">
        <f>'3.1 Sign Off'!D152</f>
        <v>#REF!</v>
      </c>
      <c r="E133" s="622" t="e">
        <f>'3.1 Sign Off'!E152</f>
        <v>#REF!</v>
      </c>
      <c r="F133" s="623" t="e">
        <f>'3.1 Sign Off'!F152</f>
        <v>#REF!</v>
      </c>
      <c r="G133" s="624"/>
      <c r="H133" s="625" t="e">
        <f>'3.1 Sign Off'!H152</f>
        <v>#REF!</v>
      </c>
      <c r="I133" s="625" t="e">
        <f>'3.1 Sign Off'!I152</f>
        <v>#REF!</v>
      </c>
      <c r="J133" s="624"/>
      <c r="K133" s="621" t="e">
        <f>'3.1 Sign Off'!K152</f>
        <v>#REF!</v>
      </c>
      <c r="L133" s="626"/>
      <c r="M133" s="621" t="e">
        <f>'3.1 Sign Off'!M152</f>
        <v>#REF!</v>
      </c>
      <c r="N133" s="628"/>
      <c r="O133" s="628"/>
      <c r="P133" s="628"/>
      <c r="Q133" s="628"/>
      <c r="R133" s="418"/>
      <c r="S133" s="525"/>
      <c r="T133" s="26"/>
      <c r="U133" s="76"/>
      <c r="V133" s="630" t="e">
        <f t="shared" si="87"/>
        <v>#REF!</v>
      </c>
      <c r="W133" s="630" t="e">
        <f t="shared" si="88"/>
        <v>#REF!</v>
      </c>
      <c r="X133" s="630" t="e">
        <f t="shared" si="89"/>
        <v>#REF!</v>
      </c>
      <c r="Y133" s="630" t="e">
        <f t="shared" si="90"/>
        <v>#REF!</v>
      </c>
      <c r="Z133" s="630" t="e">
        <f t="shared" si="91"/>
        <v>#REF!</v>
      </c>
      <c r="AA133" s="630" t="e">
        <f t="shared" si="92"/>
        <v>#REF!</v>
      </c>
      <c r="AB133" s="630" t="e">
        <f t="shared" si="93"/>
        <v>#REF!</v>
      </c>
      <c r="AC133" s="630" t="e">
        <f t="shared" si="94"/>
        <v>#REF!</v>
      </c>
      <c r="AE133" s="368">
        <f t="shared" si="95"/>
        <v>0</v>
      </c>
      <c r="AF133" s="368">
        <f t="shared" si="95"/>
        <v>0</v>
      </c>
      <c r="AG133" s="368">
        <f t="shared" si="95"/>
        <v>0</v>
      </c>
      <c r="AH133" s="368">
        <f t="shared" si="95"/>
        <v>0</v>
      </c>
      <c r="AI133" s="368">
        <f t="shared" si="95"/>
        <v>0</v>
      </c>
      <c r="AJ133" s="368">
        <f t="shared" si="84"/>
        <v>0</v>
      </c>
      <c r="AK133" s="368">
        <f t="shared" si="84"/>
        <v>0</v>
      </c>
      <c r="AL133" s="368">
        <f t="shared" si="84"/>
        <v>0</v>
      </c>
      <c r="AM133" s="368">
        <f t="shared" si="84"/>
        <v>0</v>
      </c>
      <c r="AN133" s="368">
        <f t="shared" si="84"/>
        <v>0</v>
      </c>
      <c r="AO133" s="368">
        <f t="shared" si="63"/>
        <v>0</v>
      </c>
      <c r="AP133" s="368">
        <f t="shared" si="85"/>
        <v>0</v>
      </c>
      <c r="AQ133" s="368">
        <f t="shared" si="85"/>
        <v>0</v>
      </c>
      <c r="AR133" s="368">
        <f t="shared" si="65"/>
        <v>0</v>
      </c>
      <c r="AS133" s="368">
        <f t="shared" si="66"/>
        <v>0</v>
      </c>
      <c r="AT133" s="368">
        <f t="shared" si="67"/>
        <v>0</v>
      </c>
      <c r="AU133" s="368">
        <f t="shared" si="85"/>
        <v>0</v>
      </c>
      <c r="AV133" s="368">
        <f t="shared" si="85"/>
        <v>0</v>
      </c>
      <c r="AW133" s="368">
        <f t="shared" si="68"/>
        <v>0</v>
      </c>
      <c r="AX133" s="368">
        <f t="shared" si="55"/>
        <v>0</v>
      </c>
      <c r="AY133" s="368">
        <f t="shared" si="56"/>
        <v>0</v>
      </c>
      <c r="AZ133" s="368">
        <f t="shared" si="85"/>
        <v>0</v>
      </c>
      <c r="BA133" s="368">
        <f t="shared" si="82"/>
        <v>0</v>
      </c>
      <c r="BB133" s="368">
        <f t="shared" si="58"/>
        <v>0</v>
      </c>
      <c r="BC133" s="368">
        <f t="shared" si="59"/>
        <v>0</v>
      </c>
      <c r="BD133" s="368">
        <f t="shared" si="60"/>
        <v>0</v>
      </c>
      <c r="BE133" s="368">
        <f t="shared" si="78"/>
        <v>0</v>
      </c>
      <c r="BF133" s="368">
        <f t="shared" si="96"/>
        <v>0</v>
      </c>
      <c r="BG133" s="368">
        <f t="shared" si="96"/>
        <v>0</v>
      </c>
      <c r="BH133" s="368">
        <f t="shared" si="96"/>
        <v>0</v>
      </c>
      <c r="BI133" s="368">
        <f t="shared" si="96"/>
        <v>0</v>
      </c>
      <c r="BJ133" s="368">
        <f t="shared" si="96"/>
        <v>0</v>
      </c>
    </row>
    <row r="134" spans="1:62" ht="40.4" customHeight="1" x14ac:dyDescent="0.35">
      <c r="A134" s="135" t="e">
        <f t="shared" si="81"/>
        <v>#REF!</v>
      </c>
      <c r="B134" s="26"/>
      <c r="C134" s="621" t="e">
        <f>'3.1 Sign Off'!C153</f>
        <v>#REF!</v>
      </c>
      <c r="D134" s="622" t="e">
        <f>'3.1 Sign Off'!D153</f>
        <v>#REF!</v>
      </c>
      <c r="E134" s="622" t="e">
        <f>'3.1 Sign Off'!E153</f>
        <v>#REF!</v>
      </c>
      <c r="F134" s="623" t="e">
        <f>'3.1 Sign Off'!F153</f>
        <v>#REF!</v>
      </c>
      <c r="G134" s="624"/>
      <c r="H134" s="625" t="e">
        <f>'3.1 Sign Off'!H153</f>
        <v>#REF!</v>
      </c>
      <c r="I134" s="625" t="e">
        <f>'3.1 Sign Off'!I153</f>
        <v>#REF!</v>
      </c>
      <c r="J134" s="624"/>
      <c r="K134" s="621" t="e">
        <f>'3.1 Sign Off'!K153</f>
        <v>#REF!</v>
      </c>
      <c r="L134" s="626"/>
      <c r="M134" s="621" t="e">
        <f>'3.1 Sign Off'!M153</f>
        <v>#REF!</v>
      </c>
      <c r="N134" s="628"/>
      <c r="O134" s="628"/>
      <c r="P134" s="628"/>
      <c r="Q134" s="628"/>
      <c r="R134" s="418"/>
      <c r="S134" s="525"/>
      <c r="T134" s="26"/>
      <c r="U134" s="76"/>
      <c r="V134" s="630" t="e">
        <f t="shared" si="87"/>
        <v>#REF!</v>
      </c>
      <c r="W134" s="630" t="e">
        <f t="shared" si="88"/>
        <v>#REF!</v>
      </c>
      <c r="X134" s="630" t="e">
        <f t="shared" si="89"/>
        <v>#REF!</v>
      </c>
      <c r="Y134" s="630" t="e">
        <f t="shared" si="90"/>
        <v>#REF!</v>
      </c>
      <c r="Z134" s="630" t="e">
        <f t="shared" si="91"/>
        <v>#REF!</v>
      </c>
      <c r="AA134" s="630" t="e">
        <f t="shared" si="92"/>
        <v>#REF!</v>
      </c>
      <c r="AB134" s="630" t="e">
        <f t="shared" si="93"/>
        <v>#REF!</v>
      </c>
      <c r="AC134" s="630" t="e">
        <f t="shared" si="94"/>
        <v>#REF!</v>
      </c>
      <c r="AE134" s="368">
        <f t="shared" si="95"/>
        <v>0</v>
      </c>
      <c r="AF134" s="368">
        <f t="shared" si="95"/>
        <v>0</v>
      </c>
      <c r="AG134" s="368">
        <f t="shared" si="95"/>
        <v>0</v>
      </c>
      <c r="AH134" s="368">
        <f t="shared" si="95"/>
        <v>0</v>
      </c>
      <c r="AI134" s="368">
        <f t="shared" si="95"/>
        <v>0</v>
      </c>
      <c r="AJ134" s="368">
        <f t="shared" si="84"/>
        <v>0</v>
      </c>
      <c r="AK134" s="368">
        <f t="shared" si="84"/>
        <v>0</v>
      </c>
      <c r="AL134" s="368">
        <f t="shared" si="84"/>
        <v>0</v>
      </c>
      <c r="AM134" s="368">
        <f t="shared" si="84"/>
        <v>0</v>
      </c>
      <c r="AN134" s="368">
        <f t="shared" si="84"/>
        <v>0</v>
      </c>
      <c r="AO134" s="368">
        <f t="shared" si="63"/>
        <v>0</v>
      </c>
      <c r="AP134" s="368">
        <f t="shared" si="85"/>
        <v>0</v>
      </c>
      <c r="AQ134" s="368">
        <f t="shared" si="85"/>
        <v>0</v>
      </c>
      <c r="AR134" s="368">
        <f t="shared" si="65"/>
        <v>0</v>
      </c>
      <c r="AS134" s="368">
        <f t="shared" si="66"/>
        <v>0</v>
      </c>
      <c r="AT134" s="368">
        <f t="shared" si="67"/>
        <v>0</v>
      </c>
      <c r="AU134" s="368">
        <f t="shared" si="85"/>
        <v>0</v>
      </c>
      <c r="AV134" s="368">
        <f t="shared" si="85"/>
        <v>0</v>
      </c>
      <c r="AW134" s="368">
        <f t="shared" si="68"/>
        <v>0</v>
      </c>
      <c r="AX134" s="368">
        <f t="shared" si="55"/>
        <v>0</v>
      </c>
      <c r="AY134" s="368">
        <f t="shared" si="56"/>
        <v>0</v>
      </c>
      <c r="AZ134" s="368">
        <f t="shared" si="85"/>
        <v>0</v>
      </c>
      <c r="BA134" s="368">
        <f t="shared" si="82"/>
        <v>0</v>
      </c>
      <c r="BB134" s="368">
        <f t="shared" si="58"/>
        <v>0</v>
      </c>
      <c r="BC134" s="368">
        <f t="shared" si="59"/>
        <v>0</v>
      </c>
      <c r="BD134" s="368">
        <f t="shared" si="60"/>
        <v>0</v>
      </c>
      <c r="BE134" s="368">
        <f t="shared" si="78"/>
        <v>0</v>
      </c>
      <c r="BF134" s="368">
        <f t="shared" si="96"/>
        <v>0</v>
      </c>
      <c r="BG134" s="368">
        <f t="shared" si="96"/>
        <v>0</v>
      </c>
      <c r="BH134" s="368">
        <f t="shared" si="96"/>
        <v>0</v>
      </c>
      <c r="BI134" s="368">
        <f t="shared" si="96"/>
        <v>0</v>
      </c>
      <c r="BJ134" s="368">
        <f t="shared" si="96"/>
        <v>0</v>
      </c>
    </row>
    <row r="135" spans="1:62" ht="40.4" customHeight="1" x14ac:dyDescent="0.35">
      <c r="A135" s="135" t="e">
        <f t="shared" si="81"/>
        <v>#REF!</v>
      </c>
      <c r="B135" s="26"/>
      <c r="C135" s="621" t="e">
        <f>'3.1 Sign Off'!C154</f>
        <v>#REF!</v>
      </c>
      <c r="D135" s="622" t="e">
        <f>'3.1 Sign Off'!D154</f>
        <v>#REF!</v>
      </c>
      <c r="E135" s="622" t="e">
        <f>'3.1 Sign Off'!E154</f>
        <v>#REF!</v>
      </c>
      <c r="F135" s="623" t="e">
        <f>'3.1 Sign Off'!F154</f>
        <v>#REF!</v>
      </c>
      <c r="G135" s="624"/>
      <c r="H135" s="625" t="e">
        <f>'3.1 Sign Off'!H154</f>
        <v>#REF!</v>
      </c>
      <c r="I135" s="625" t="e">
        <f>'3.1 Sign Off'!I154</f>
        <v>#REF!</v>
      </c>
      <c r="J135" s="624"/>
      <c r="K135" s="621" t="e">
        <f>'3.1 Sign Off'!K154</f>
        <v>#REF!</v>
      </c>
      <c r="L135" s="626"/>
      <c r="M135" s="621" t="e">
        <f>'3.1 Sign Off'!M154</f>
        <v>#REF!</v>
      </c>
      <c r="N135" s="628"/>
      <c r="O135" s="628"/>
      <c r="P135" s="628"/>
      <c r="Q135" s="628"/>
      <c r="R135" s="418"/>
      <c r="S135" s="525"/>
      <c r="T135" s="26"/>
      <c r="U135" s="76"/>
      <c r="V135" s="630" t="e">
        <f t="shared" si="87"/>
        <v>#REF!</v>
      </c>
      <c r="W135" s="630" t="e">
        <f t="shared" si="88"/>
        <v>#REF!</v>
      </c>
      <c r="X135" s="630" t="e">
        <f t="shared" si="89"/>
        <v>#REF!</v>
      </c>
      <c r="Y135" s="630" t="e">
        <f t="shared" si="90"/>
        <v>#REF!</v>
      </c>
      <c r="Z135" s="630" t="e">
        <f t="shared" si="91"/>
        <v>#REF!</v>
      </c>
      <c r="AA135" s="630" t="e">
        <f t="shared" si="92"/>
        <v>#REF!</v>
      </c>
      <c r="AB135" s="630" t="e">
        <f t="shared" si="93"/>
        <v>#REF!</v>
      </c>
      <c r="AC135" s="630" t="e">
        <f t="shared" si="94"/>
        <v>#REF!</v>
      </c>
      <c r="AE135" s="368">
        <f t="shared" si="95"/>
        <v>0</v>
      </c>
      <c r="AF135" s="368">
        <f t="shared" si="95"/>
        <v>0</v>
      </c>
      <c r="AG135" s="368">
        <f t="shared" si="95"/>
        <v>0</v>
      </c>
      <c r="AH135" s="368">
        <f t="shared" si="95"/>
        <v>0</v>
      </c>
      <c r="AI135" s="368">
        <f t="shared" si="95"/>
        <v>0</v>
      </c>
      <c r="AJ135" s="368">
        <f t="shared" si="84"/>
        <v>0</v>
      </c>
      <c r="AK135" s="368">
        <f t="shared" si="84"/>
        <v>0</v>
      </c>
      <c r="AL135" s="368">
        <f t="shared" si="84"/>
        <v>0</v>
      </c>
      <c r="AM135" s="368">
        <f t="shared" si="84"/>
        <v>0</v>
      </c>
      <c r="AN135" s="368">
        <f t="shared" si="84"/>
        <v>0</v>
      </c>
      <c r="AO135" s="368">
        <f t="shared" si="63"/>
        <v>0</v>
      </c>
      <c r="AP135" s="368">
        <f t="shared" si="85"/>
        <v>0</v>
      </c>
      <c r="AQ135" s="368">
        <f t="shared" si="85"/>
        <v>0</v>
      </c>
      <c r="AR135" s="368">
        <f t="shared" si="65"/>
        <v>0</v>
      </c>
      <c r="AS135" s="368">
        <f t="shared" si="66"/>
        <v>0</v>
      </c>
      <c r="AT135" s="368">
        <f t="shared" si="67"/>
        <v>0</v>
      </c>
      <c r="AU135" s="368">
        <f t="shared" si="85"/>
        <v>0</v>
      </c>
      <c r="AV135" s="368">
        <f t="shared" si="85"/>
        <v>0</v>
      </c>
      <c r="AW135" s="368">
        <f t="shared" si="68"/>
        <v>0</v>
      </c>
      <c r="AX135" s="368">
        <f t="shared" si="55"/>
        <v>0</v>
      </c>
      <c r="AY135" s="368">
        <f t="shared" si="56"/>
        <v>0</v>
      </c>
      <c r="AZ135" s="368">
        <f t="shared" si="85"/>
        <v>0</v>
      </c>
      <c r="BA135" s="368">
        <f t="shared" si="82"/>
        <v>0</v>
      </c>
      <c r="BB135" s="368">
        <f t="shared" si="58"/>
        <v>0</v>
      </c>
      <c r="BC135" s="368">
        <f t="shared" si="59"/>
        <v>0</v>
      </c>
      <c r="BD135" s="368">
        <f t="shared" si="60"/>
        <v>0</v>
      </c>
      <c r="BE135" s="368">
        <f t="shared" si="78"/>
        <v>0</v>
      </c>
      <c r="BF135" s="368">
        <f t="shared" si="96"/>
        <v>0</v>
      </c>
      <c r="BG135" s="368">
        <f t="shared" si="96"/>
        <v>0</v>
      </c>
      <c r="BH135" s="368">
        <f t="shared" si="96"/>
        <v>0</v>
      </c>
      <c r="BI135" s="368">
        <f t="shared" si="96"/>
        <v>0</v>
      </c>
      <c r="BJ135" s="368">
        <f t="shared" si="96"/>
        <v>0</v>
      </c>
    </row>
    <row r="136" spans="1:62" ht="40.4" customHeight="1" x14ac:dyDescent="0.35">
      <c r="A136" s="135" t="e">
        <f t="shared" si="81"/>
        <v>#REF!</v>
      </c>
      <c r="B136" s="26"/>
      <c r="C136" s="621" t="e">
        <f>'3.1 Sign Off'!C155</f>
        <v>#REF!</v>
      </c>
      <c r="D136" s="622" t="e">
        <f>'3.1 Sign Off'!D155</f>
        <v>#REF!</v>
      </c>
      <c r="E136" s="622" t="e">
        <f>'3.1 Sign Off'!E155</f>
        <v>#REF!</v>
      </c>
      <c r="F136" s="623" t="e">
        <f>'3.1 Sign Off'!F155</f>
        <v>#REF!</v>
      </c>
      <c r="G136" s="624"/>
      <c r="H136" s="625" t="e">
        <f>'3.1 Sign Off'!H155</f>
        <v>#REF!</v>
      </c>
      <c r="I136" s="625" t="e">
        <f>'3.1 Sign Off'!I155</f>
        <v>#REF!</v>
      </c>
      <c r="J136" s="624"/>
      <c r="K136" s="621" t="e">
        <f>'3.1 Sign Off'!K155</f>
        <v>#REF!</v>
      </c>
      <c r="L136" s="626"/>
      <c r="M136" s="621" t="e">
        <f>'3.1 Sign Off'!M155</f>
        <v>#REF!</v>
      </c>
      <c r="N136" s="628"/>
      <c r="O136" s="628"/>
      <c r="P136" s="628"/>
      <c r="Q136" s="628"/>
      <c r="R136" s="418"/>
      <c r="S136" s="525"/>
      <c r="T136" s="26"/>
      <c r="U136" s="76"/>
      <c r="V136" s="630" t="e">
        <f t="shared" si="87"/>
        <v>#REF!</v>
      </c>
      <c r="W136" s="630" t="e">
        <f t="shared" si="88"/>
        <v>#REF!</v>
      </c>
      <c r="X136" s="630" t="e">
        <f t="shared" si="89"/>
        <v>#REF!</v>
      </c>
      <c r="Y136" s="630" t="e">
        <f t="shared" si="90"/>
        <v>#REF!</v>
      </c>
      <c r="Z136" s="630" t="e">
        <f t="shared" si="91"/>
        <v>#REF!</v>
      </c>
      <c r="AA136" s="630" t="e">
        <f t="shared" si="92"/>
        <v>#REF!</v>
      </c>
      <c r="AB136" s="630" t="e">
        <f t="shared" si="93"/>
        <v>#REF!</v>
      </c>
      <c r="AC136" s="630" t="e">
        <f t="shared" si="94"/>
        <v>#REF!</v>
      </c>
      <c r="AE136" s="368">
        <f t="shared" si="95"/>
        <v>0</v>
      </c>
      <c r="AF136" s="368">
        <f t="shared" si="95"/>
        <v>0</v>
      </c>
      <c r="AG136" s="368">
        <f t="shared" si="95"/>
        <v>0</v>
      </c>
      <c r="AH136" s="368">
        <f t="shared" si="95"/>
        <v>0</v>
      </c>
      <c r="AI136" s="368">
        <f t="shared" si="95"/>
        <v>0</v>
      </c>
      <c r="AJ136" s="368">
        <f t="shared" si="84"/>
        <v>0</v>
      </c>
      <c r="AK136" s="368">
        <f t="shared" si="84"/>
        <v>0</v>
      </c>
      <c r="AL136" s="368">
        <f t="shared" si="84"/>
        <v>0</v>
      </c>
      <c r="AM136" s="368">
        <f t="shared" si="84"/>
        <v>0</v>
      </c>
      <c r="AN136" s="368">
        <f t="shared" si="84"/>
        <v>0</v>
      </c>
      <c r="AO136" s="368">
        <f t="shared" si="63"/>
        <v>0</v>
      </c>
      <c r="AP136" s="368">
        <f t="shared" si="85"/>
        <v>0</v>
      </c>
      <c r="AQ136" s="368">
        <f t="shared" si="85"/>
        <v>0</v>
      </c>
      <c r="AR136" s="368">
        <f t="shared" si="65"/>
        <v>0</v>
      </c>
      <c r="AS136" s="368">
        <f t="shared" si="66"/>
        <v>0</v>
      </c>
      <c r="AT136" s="368">
        <f t="shared" si="67"/>
        <v>0</v>
      </c>
      <c r="AU136" s="368">
        <f t="shared" si="85"/>
        <v>0</v>
      </c>
      <c r="AV136" s="368">
        <f t="shared" si="85"/>
        <v>0</v>
      </c>
      <c r="AW136" s="368">
        <f t="shared" si="68"/>
        <v>0</v>
      </c>
      <c r="AX136" s="368">
        <f t="shared" si="55"/>
        <v>0</v>
      </c>
      <c r="AY136" s="368">
        <f t="shared" si="56"/>
        <v>0</v>
      </c>
      <c r="AZ136" s="368">
        <f t="shared" si="85"/>
        <v>0</v>
      </c>
      <c r="BA136" s="368">
        <f t="shared" si="82"/>
        <v>0</v>
      </c>
      <c r="BB136" s="368">
        <f t="shared" si="58"/>
        <v>0</v>
      </c>
      <c r="BC136" s="368">
        <f t="shared" si="59"/>
        <v>0</v>
      </c>
      <c r="BD136" s="368">
        <f t="shared" si="60"/>
        <v>0</v>
      </c>
      <c r="BE136" s="368">
        <f t="shared" si="78"/>
        <v>0</v>
      </c>
      <c r="BF136" s="368">
        <f t="shared" si="96"/>
        <v>0</v>
      </c>
      <c r="BG136" s="368">
        <f t="shared" si="96"/>
        <v>0</v>
      </c>
      <c r="BH136" s="368">
        <f t="shared" si="96"/>
        <v>0</v>
      </c>
      <c r="BI136" s="368">
        <f t="shared" si="96"/>
        <v>0</v>
      </c>
      <c r="BJ136" s="368">
        <f t="shared" si="96"/>
        <v>0</v>
      </c>
    </row>
    <row r="137" spans="1:62" ht="40.4" customHeight="1" x14ac:dyDescent="0.35">
      <c r="A137" s="135" t="e">
        <f t="shared" si="81"/>
        <v>#REF!</v>
      </c>
      <c r="B137" s="26"/>
      <c r="C137" s="621" t="e">
        <f>'3.1 Sign Off'!C156</f>
        <v>#REF!</v>
      </c>
      <c r="D137" s="622" t="e">
        <f>'3.1 Sign Off'!D156</f>
        <v>#REF!</v>
      </c>
      <c r="E137" s="622" t="e">
        <f>'3.1 Sign Off'!E156</f>
        <v>#REF!</v>
      </c>
      <c r="F137" s="623" t="e">
        <f>'3.1 Sign Off'!F156</f>
        <v>#REF!</v>
      </c>
      <c r="G137" s="624"/>
      <c r="H137" s="625" t="e">
        <f>'3.1 Sign Off'!H156</f>
        <v>#REF!</v>
      </c>
      <c r="I137" s="625" t="e">
        <f>'3.1 Sign Off'!I156</f>
        <v>#REF!</v>
      </c>
      <c r="J137" s="624"/>
      <c r="K137" s="621" t="e">
        <f>'3.1 Sign Off'!K156</f>
        <v>#REF!</v>
      </c>
      <c r="L137" s="626"/>
      <c r="M137" s="621" t="e">
        <f>'3.1 Sign Off'!M156</f>
        <v>#REF!</v>
      </c>
      <c r="N137" s="628"/>
      <c r="O137" s="628"/>
      <c r="P137" s="628"/>
      <c r="Q137" s="628"/>
      <c r="R137" s="418"/>
      <c r="S137" s="525"/>
      <c r="T137" s="26"/>
      <c r="U137" s="76"/>
      <c r="V137" s="630" t="e">
        <f t="shared" si="87"/>
        <v>#REF!</v>
      </c>
      <c r="W137" s="630" t="e">
        <f t="shared" si="88"/>
        <v>#REF!</v>
      </c>
      <c r="X137" s="630" t="e">
        <f t="shared" si="89"/>
        <v>#REF!</v>
      </c>
      <c r="Y137" s="630" t="e">
        <f t="shared" si="90"/>
        <v>#REF!</v>
      </c>
      <c r="Z137" s="630" t="e">
        <f t="shared" si="91"/>
        <v>#REF!</v>
      </c>
      <c r="AA137" s="630" t="e">
        <f t="shared" si="92"/>
        <v>#REF!</v>
      </c>
      <c r="AB137" s="630" t="e">
        <f t="shared" si="93"/>
        <v>#REF!</v>
      </c>
      <c r="AC137" s="630" t="e">
        <f t="shared" si="94"/>
        <v>#REF!</v>
      </c>
      <c r="AE137" s="368">
        <f t="shared" si="95"/>
        <v>0</v>
      </c>
      <c r="AF137" s="368">
        <f t="shared" si="95"/>
        <v>0</v>
      </c>
      <c r="AG137" s="368">
        <f t="shared" si="95"/>
        <v>0</v>
      </c>
      <c r="AH137" s="368">
        <f t="shared" si="95"/>
        <v>0</v>
      </c>
      <c r="AI137" s="368">
        <f t="shared" si="95"/>
        <v>0</v>
      </c>
      <c r="AJ137" s="368">
        <f t="shared" si="84"/>
        <v>0</v>
      </c>
      <c r="AK137" s="368">
        <f t="shared" si="84"/>
        <v>0</v>
      </c>
      <c r="AL137" s="368">
        <f t="shared" si="84"/>
        <v>0</v>
      </c>
      <c r="AM137" s="368">
        <f t="shared" si="84"/>
        <v>0</v>
      </c>
      <c r="AN137" s="368">
        <f t="shared" si="84"/>
        <v>0</v>
      </c>
      <c r="AO137" s="368">
        <f t="shared" si="63"/>
        <v>0</v>
      </c>
      <c r="AP137" s="368">
        <f t="shared" si="85"/>
        <v>0</v>
      </c>
      <c r="AQ137" s="368">
        <f t="shared" si="85"/>
        <v>0</v>
      </c>
      <c r="AR137" s="368">
        <f t="shared" si="65"/>
        <v>0</v>
      </c>
      <c r="AS137" s="368">
        <f t="shared" si="66"/>
        <v>0</v>
      </c>
      <c r="AT137" s="368">
        <f t="shared" si="67"/>
        <v>0</v>
      </c>
      <c r="AU137" s="368">
        <f t="shared" si="85"/>
        <v>0</v>
      </c>
      <c r="AV137" s="368">
        <f t="shared" si="85"/>
        <v>0</v>
      </c>
      <c r="AW137" s="368">
        <f t="shared" si="68"/>
        <v>0</v>
      </c>
      <c r="AX137" s="368">
        <f t="shared" si="55"/>
        <v>0</v>
      </c>
      <c r="AY137" s="368">
        <f t="shared" si="56"/>
        <v>0</v>
      </c>
      <c r="AZ137" s="368">
        <f t="shared" si="85"/>
        <v>0</v>
      </c>
      <c r="BA137" s="368">
        <f t="shared" si="82"/>
        <v>0</v>
      </c>
      <c r="BB137" s="368">
        <f t="shared" si="58"/>
        <v>0</v>
      </c>
      <c r="BC137" s="368">
        <f t="shared" si="59"/>
        <v>0</v>
      </c>
      <c r="BD137" s="368">
        <f t="shared" si="60"/>
        <v>0</v>
      </c>
      <c r="BE137" s="368">
        <f t="shared" si="78"/>
        <v>0</v>
      </c>
      <c r="BF137" s="368">
        <f t="shared" si="96"/>
        <v>0</v>
      </c>
      <c r="BG137" s="368">
        <f t="shared" si="96"/>
        <v>0</v>
      </c>
      <c r="BH137" s="368">
        <f t="shared" si="96"/>
        <v>0</v>
      </c>
      <c r="BI137" s="368">
        <f t="shared" si="96"/>
        <v>0</v>
      </c>
      <c r="BJ137" s="368">
        <f t="shared" si="96"/>
        <v>0</v>
      </c>
    </row>
    <row r="138" spans="1:62" ht="40.4" customHeight="1" x14ac:dyDescent="0.35">
      <c r="A138" s="135" t="e">
        <f t="shared" si="81"/>
        <v>#REF!</v>
      </c>
      <c r="B138" s="26"/>
      <c r="C138" s="621" t="e">
        <f>'3.1 Sign Off'!C157</f>
        <v>#REF!</v>
      </c>
      <c r="D138" s="622" t="e">
        <f>'3.1 Sign Off'!D157</f>
        <v>#REF!</v>
      </c>
      <c r="E138" s="622" t="e">
        <f>'3.1 Sign Off'!E157</f>
        <v>#REF!</v>
      </c>
      <c r="F138" s="623" t="e">
        <f>'3.1 Sign Off'!F157</f>
        <v>#REF!</v>
      </c>
      <c r="G138" s="624"/>
      <c r="H138" s="625" t="e">
        <f>'3.1 Sign Off'!H157</f>
        <v>#REF!</v>
      </c>
      <c r="I138" s="625" t="e">
        <f>'3.1 Sign Off'!I157</f>
        <v>#REF!</v>
      </c>
      <c r="J138" s="624"/>
      <c r="K138" s="621" t="e">
        <f>'3.1 Sign Off'!K157</f>
        <v>#REF!</v>
      </c>
      <c r="L138" s="626"/>
      <c r="M138" s="621" t="e">
        <f>'3.1 Sign Off'!M157</f>
        <v>#REF!</v>
      </c>
      <c r="N138" s="628"/>
      <c r="O138" s="628"/>
      <c r="P138" s="628"/>
      <c r="Q138" s="628"/>
      <c r="R138" s="418"/>
      <c r="S138" s="525"/>
      <c r="T138" s="26"/>
      <c r="U138" s="76"/>
      <c r="V138" s="630" t="e">
        <f t="shared" si="87"/>
        <v>#REF!</v>
      </c>
      <c r="W138" s="630" t="e">
        <f t="shared" si="88"/>
        <v>#REF!</v>
      </c>
      <c r="X138" s="630" t="e">
        <f t="shared" si="89"/>
        <v>#REF!</v>
      </c>
      <c r="Y138" s="630" t="e">
        <f t="shared" si="90"/>
        <v>#REF!</v>
      </c>
      <c r="Z138" s="630" t="e">
        <f t="shared" si="91"/>
        <v>#REF!</v>
      </c>
      <c r="AA138" s="630" t="e">
        <f t="shared" si="92"/>
        <v>#REF!</v>
      </c>
      <c r="AB138" s="630" t="e">
        <f t="shared" si="93"/>
        <v>#REF!</v>
      </c>
      <c r="AC138" s="630" t="e">
        <f t="shared" si="94"/>
        <v>#REF!</v>
      </c>
      <c r="AE138" s="368">
        <f t="shared" si="95"/>
        <v>0</v>
      </c>
      <c r="AF138" s="368">
        <f t="shared" si="95"/>
        <v>0</v>
      </c>
      <c r="AG138" s="368">
        <f t="shared" si="95"/>
        <v>0</v>
      </c>
      <c r="AH138" s="368">
        <f t="shared" si="95"/>
        <v>0</v>
      </c>
      <c r="AI138" s="368">
        <f t="shared" si="95"/>
        <v>0</v>
      </c>
      <c r="AJ138" s="368">
        <f t="shared" si="84"/>
        <v>0</v>
      </c>
      <c r="AK138" s="368">
        <f t="shared" si="84"/>
        <v>0</v>
      </c>
      <c r="AL138" s="368">
        <f t="shared" si="84"/>
        <v>0</v>
      </c>
      <c r="AM138" s="368">
        <f t="shared" si="84"/>
        <v>0</v>
      </c>
      <c r="AN138" s="368">
        <f t="shared" si="84"/>
        <v>0</v>
      </c>
      <c r="AO138" s="368">
        <f t="shared" si="63"/>
        <v>0</v>
      </c>
      <c r="AP138" s="368">
        <f t="shared" si="85"/>
        <v>0</v>
      </c>
      <c r="AQ138" s="368">
        <f t="shared" si="85"/>
        <v>0</v>
      </c>
      <c r="AR138" s="368">
        <f t="shared" si="65"/>
        <v>0</v>
      </c>
      <c r="AS138" s="368">
        <f t="shared" si="66"/>
        <v>0</v>
      </c>
      <c r="AT138" s="368">
        <f t="shared" si="67"/>
        <v>0</v>
      </c>
      <c r="AU138" s="368">
        <f t="shared" si="85"/>
        <v>0</v>
      </c>
      <c r="AV138" s="368">
        <f t="shared" si="85"/>
        <v>0</v>
      </c>
      <c r="AW138" s="368">
        <f t="shared" si="68"/>
        <v>0</v>
      </c>
      <c r="AX138" s="368">
        <f t="shared" si="55"/>
        <v>0</v>
      </c>
      <c r="AY138" s="368">
        <f t="shared" si="56"/>
        <v>0</v>
      </c>
      <c r="AZ138" s="368">
        <f t="shared" si="85"/>
        <v>0</v>
      </c>
      <c r="BA138" s="368">
        <f t="shared" si="82"/>
        <v>0</v>
      </c>
      <c r="BB138" s="368">
        <f t="shared" si="58"/>
        <v>0</v>
      </c>
      <c r="BC138" s="368">
        <f t="shared" si="59"/>
        <v>0</v>
      </c>
      <c r="BD138" s="368">
        <f t="shared" si="60"/>
        <v>0</v>
      </c>
      <c r="BE138" s="368">
        <f t="shared" si="78"/>
        <v>0</v>
      </c>
      <c r="BF138" s="368">
        <f t="shared" si="96"/>
        <v>0</v>
      </c>
      <c r="BG138" s="368">
        <f t="shared" si="96"/>
        <v>0</v>
      </c>
      <c r="BH138" s="368">
        <f t="shared" si="96"/>
        <v>0</v>
      </c>
      <c r="BI138" s="368">
        <f t="shared" si="96"/>
        <v>0</v>
      </c>
      <c r="BJ138" s="368">
        <f t="shared" si="96"/>
        <v>0</v>
      </c>
    </row>
    <row r="139" spans="1:62" ht="40.4" customHeight="1" x14ac:dyDescent="0.35">
      <c r="A139" s="135" t="e">
        <f t="shared" ref="A139:A170" si="97">SUM(V139:AC139)</f>
        <v>#REF!</v>
      </c>
      <c r="B139" s="26"/>
      <c r="C139" s="621" t="e">
        <f>'3.1 Sign Off'!C158</f>
        <v>#REF!</v>
      </c>
      <c r="D139" s="622" t="e">
        <f>'3.1 Sign Off'!D158</f>
        <v>#REF!</v>
      </c>
      <c r="E139" s="622" t="e">
        <f>'3.1 Sign Off'!E158</f>
        <v>#REF!</v>
      </c>
      <c r="F139" s="623" t="e">
        <f>'3.1 Sign Off'!F158</f>
        <v>#REF!</v>
      </c>
      <c r="G139" s="624"/>
      <c r="H139" s="625" t="e">
        <f>'3.1 Sign Off'!H158</f>
        <v>#REF!</v>
      </c>
      <c r="I139" s="625" t="e">
        <f>'3.1 Sign Off'!I158</f>
        <v>#REF!</v>
      </c>
      <c r="J139" s="624"/>
      <c r="K139" s="621" t="e">
        <f>'3.1 Sign Off'!K158</f>
        <v>#REF!</v>
      </c>
      <c r="L139" s="626"/>
      <c r="M139" s="621" t="e">
        <f>'3.1 Sign Off'!M158</f>
        <v>#REF!</v>
      </c>
      <c r="N139" s="628"/>
      <c r="O139" s="628"/>
      <c r="P139" s="628"/>
      <c r="Q139" s="628"/>
      <c r="R139" s="418"/>
      <c r="S139" s="525"/>
      <c r="T139" s="26"/>
      <c r="U139" s="76"/>
      <c r="V139" s="630" t="e">
        <f t="shared" si="87"/>
        <v>#REF!</v>
      </c>
      <c r="W139" s="630" t="e">
        <f t="shared" si="88"/>
        <v>#REF!</v>
      </c>
      <c r="X139" s="630" t="e">
        <f t="shared" si="89"/>
        <v>#REF!</v>
      </c>
      <c r="Y139" s="630" t="e">
        <f t="shared" si="90"/>
        <v>#REF!</v>
      </c>
      <c r="Z139" s="630" t="e">
        <f t="shared" si="91"/>
        <v>#REF!</v>
      </c>
      <c r="AA139" s="630" t="e">
        <f t="shared" si="92"/>
        <v>#REF!</v>
      </c>
      <c r="AB139" s="630" t="e">
        <f t="shared" si="93"/>
        <v>#REF!</v>
      </c>
      <c r="AC139" s="630" t="e">
        <f t="shared" si="94"/>
        <v>#REF!</v>
      </c>
      <c r="AE139" s="368">
        <f t="shared" si="95"/>
        <v>0</v>
      </c>
      <c r="AF139" s="368">
        <f t="shared" si="95"/>
        <v>0</v>
      </c>
      <c r="AG139" s="368">
        <f t="shared" si="95"/>
        <v>0</v>
      </c>
      <c r="AH139" s="368">
        <f t="shared" si="95"/>
        <v>0</v>
      </c>
      <c r="AI139" s="368">
        <f t="shared" si="95"/>
        <v>0</v>
      </c>
      <c r="AJ139" s="368">
        <f t="shared" si="84"/>
        <v>0</v>
      </c>
      <c r="AK139" s="368">
        <f t="shared" si="84"/>
        <v>0</v>
      </c>
      <c r="AL139" s="368">
        <f t="shared" si="84"/>
        <v>0</v>
      </c>
      <c r="AM139" s="368">
        <f t="shared" si="84"/>
        <v>0</v>
      </c>
      <c r="AN139" s="368">
        <f t="shared" si="84"/>
        <v>0</v>
      </c>
      <c r="AO139" s="368">
        <f t="shared" si="63"/>
        <v>0</v>
      </c>
      <c r="AP139" s="368">
        <f t="shared" si="85"/>
        <v>0</v>
      </c>
      <c r="AQ139" s="368">
        <f t="shared" si="85"/>
        <v>0</v>
      </c>
      <c r="AR139" s="368">
        <f t="shared" si="65"/>
        <v>0</v>
      </c>
      <c r="AS139" s="368">
        <f t="shared" si="66"/>
        <v>0</v>
      </c>
      <c r="AT139" s="368">
        <f t="shared" si="67"/>
        <v>0</v>
      </c>
      <c r="AU139" s="368">
        <f t="shared" si="85"/>
        <v>0</v>
      </c>
      <c r="AV139" s="368">
        <f t="shared" si="85"/>
        <v>0</v>
      </c>
      <c r="AW139" s="368">
        <f t="shared" si="68"/>
        <v>0</v>
      </c>
      <c r="AX139" s="368">
        <f t="shared" ref="AX139:AX176" si="98">COUNTIFS(AW139,1,$AO139,1)</f>
        <v>0</v>
      </c>
      <c r="AY139" s="368">
        <f t="shared" ref="AY139:AY176" si="99">COUNTIFS($AO139,1,AW139,1,$BE139,1)</f>
        <v>0</v>
      </c>
      <c r="AZ139" s="368">
        <f t="shared" si="85"/>
        <v>0</v>
      </c>
      <c r="BA139" s="368">
        <f t="shared" ref="BA139:BA170" si="100">COUNTIF($I139,BA$10)</f>
        <v>0</v>
      </c>
      <c r="BB139" s="368">
        <f t="shared" ref="BB139:BB176" si="101">AZ139+BA139</f>
        <v>0</v>
      </c>
      <c r="BC139" s="368">
        <f t="shared" ref="BC139:BC176" si="102">COUNTIFS(BB139,1,$AO139,1)</f>
        <v>0</v>
      </c>
      <c r="BD139" s="368">
        <f t="shared" ref="BD139:BD176" si="103">COUNTIFS($AO139,1,BB139,1,$BE139,1)</f>
        <v>0</v>
      </c>
      <c r="BE139" s="368">
        <f t="shared" si="78"/>
        <v>0</v>
      </c>
      <c r="BF139" s="368">
        <f t="shared" si="96"/>
        <v>0</v>
      </c>
      <c r="BG139" s="368">
        <f t="shared" si="96"/>
        <v>0</v>
      </c>
      <c r="BH139" s="368">
        <f t="shared" si="96"/>
        <v>0</v>
      </c>
      <c r="BI139" s="368">
        <f t="shared" si="96"/>
        <v>0</v>
      </c>
      <c r="BJ139" s="368">
        <f t="shared" si="96"/>
        <v>0</v>
      </c>
    </row>
    <row r="140" spans="1:62" ht="40.4" customHeight="1" x14ac:dyDescent="0.35">
      <c r="A140" s="135" t="e">
        <f t="shared" si="97"/>
        <v>#REF!</v>
      </c>
      <c r="B140" s="26"/>
      <c r="C140" s="621" t="e">
        <f>'3.1 Sign Off'!C159</f>
        <v>#REF!</v>
      </c>
      <c r="D140" s="622" t="e">
        <f>'3.1 Sign Off'!D159</f>
        <v>#REF!</v>
      </c>
      <c r="E140" s="622" t="e">
        <f>'3.1 Sign Off'!E159</f>
        <v>#REF!</v>
      </c>
      <c r="F140" s="623" t="e">
        <f>'3.1 Sign Off'!F159</f>
        <v>#REF!</v>
      </c>
      <c r="G140" s="624"/>
      <c r="H140" s="625" t="e">
        <f>'3.1 Sign Off'!H159</f>
        <v>#REF!</v>
      </c>
      <c r="I140" s="625" t="e">
        <f>'3.1 Sign Off'!I159</f>
        <v>#REF!</v>
      </c>
      <c r="J140" s="624"/>
      <c r="K140" s="621" t="e">
        <f>'3.1 Sign Off'!K159</f>
        <v>#REF!</v>
      </c>
      <c r="L140" s="626"/>
      <c r="M140" s="621" t="e">
        <f>'3.1 Sign Off'!M159</f>
        <v>#REF!</v>
      </c>
      <c r="N140" s="628"/>
      <c r="O140" s="628"/>
      <c r="P140" s="628"/>
      <c r="Q140" s="628"/>
      <c r="R140" s="418"/>
      <c r="S140" s="525"/>
      <c r="T140" s="26"/>
      <c r="U140" s="76"/>
      <c r="V140" s="630" t="e">
        <f t="shared" si="87"/>
        <v>#REF!</v>
      </c>
      <c r="W140" s="630" t="e">
        <f t="shared" si="88"/>
        <v>#REF!</v>
      </c>
      <c r="X140" s="630" t="e">
        <f t="shared" si="89"/>
        <v>#REF!</v>
      </c>
      <c r="Y140" s="630" t="e">
        <f t="shared" si="90"/>
        <v>#REF!</v>
      </c>
      <c r="Z140" s="630" t="e">
        <f t="shared" si="91"/>
        <v>#REF!</v>
      </c>
      <c r="AA140" s="630" t="e">
        <f t="shared" si="92"/>
        <v>#REF!</v>
      </c>
      <c r="AB140" s="630" t="e">
        <f t="shared" si="93"/>
        <v>#REF!</v>
      </c>
      <c r="AC140" s="630" t="e">
        <f t="shared" si="94"/>
        <v>#REF!</v>
      </c>
      <c r="AE140" s="368">
        <f t="shared" ref="AE140:AI155" si="104">COUNTIF($D140,AE$10)</f>
        <v>0</v>
      </c>
      <c r="AF140" s="368">
        <f t="shared" si="104"/>
        <v>0</v>
      </c>
      <c r="AG140" s="368">
        <f t="shared" si="104"/>
        <v>0</v>
      </c>
      <c r="AH140" s="368">
        <f t="shared" si="104"/>
        <v>0</v>
      </c>
      <c r="AI140" s="368">
        <f t="shared" si="104"/>
        <v>0</v>
      </c>
      <c r="AJ140" s="368">
        <f t="shared" ref="AJ140:AN176" si="105">COUNTIF($H140,AJ$10)</f>
        <v>0</v>
      </c>
      <c r="AK140" s="368">
        <f t="shared" si="105"/>
        <v>0</v>
      </c>
      <c r="AL140" s="368">
        <f t="shared" si="105"/>
        <v>0</v>
      </c>
      <c r="AM140" s="368">
        <f t="shared" si="105"/>
        <v>0</v>
      </c>
      <c r="AN140" s="368">
        <f t="shared" si="105"/>
        <v>0</v>
      </c>
      <c r="AO140" s="368">
        <f t="shared" ref="AO140:AO176" si="106">AK140+AM140</f>
        <v>0</v>
      </c>
      <c r="AP140" s="368">
        <f t="shared" ref="AP140:AZ176" si="107">COUNTIF($I140,AP$10)</f>
        <v>0</v>
      </c>
      <c r="AQ140" s="368">
        <f t="shared" si="107"/>
        <v>0</v>
      </c>
      <c r="AR140" s="368">
        <f t="shared" ref="AR140:AR176" si="108">AP140+AQ140</f>
        <v>0</v>
      </c>
      <c r="AS140" s="368">
        <f t="shared" ref="AS140:AS176" si="109">COUNTIFS(AR140,1,$AO140,1)</f>
        <v>0</v>
      </c>
      <c r="AT140" s="368">
        <f t="shared" ref="AT140:AT176" si="110">COUNTIFS($AO140,1,AR140,1,$BE140,1)</f>
        <v>0</v>
      </c>
      <c r="AU140" s="368">
        <f t="shared" si="107"/>
        <v>0</v>
      </c>
      <c r="AV140" s="368">
        <f t="shared" si="107"/>
        <v>0</v>
      </c>
      <c r="AW140" s="368">
        <f t="shared" ref="AW140:AW176" si="111">AU140+AV140</f>
        <v>0</v>
      </c>
      <c r="AX140" s="368">
        <f t="shared" si="98"/>
        <v>0</v>
      </c>
      <c r="AY140" s="368">
        <f t="shared" si="99"/>
        <v>0</v>
      </c>
      <c r="AZ140" s="368">
        <f t="shared" si="107"/>
        <v>0</v>
      </c>
      <c r="BA140" s="368">
        <f t="shared" si="100"/>
        <v>0</v>
      </c>
      <c r="BB140" s="368">
        <f t="shared" si="101"/>
        <v>0</v>
      </c>
      <c r="BC140" s="368">
        <f t="shared" si="102"/>
        <v>0</v>
      </c>
      <c r="BD140" s="368">
        <f t="shared" si="103"/>
        <v>0</v>
      </c>
      <c r="BE140" s="368">
        <f t="shared" si="78"/>
        <v>0</v>
      </c>
      <c r="BF140" s="368">
        <f t="shared" ref="BF140:BJ155" si="112">COUNTIF($O140,BF$10)</f>
        <v>0</v>
      </c>
      <c r="BG140" s="368">
        <f t="shared" si="112"/>
        <v>0</v>
      </c>
      <c r="BH140" s="368">
        <f t="shared" si="112"/>
        <v>0</v>
      </c>
      <c r="BI140" s="368">
        <f t="shared" si="112"/>
        <v>0</v>
      </c>
      <c r="BJ140" s="368">
        <f t="shared" si="112"/>
        <v>0</v>
      </c>
    </row>
    <row r="141" spans="1:62" ht="40.4" customHeight="1" x14ac:dyDescent="0.35">
      <c r="A141" s="135" t="e">
        <f t="shared" si="97"/>
        <v>#REF!</v>
      </c>
      <c r="B141" s="26"/>
      <c r="C141" s="621" t="e">
        <f>'3.1 Sign Off'!C160</f>
        <v>#REF!</v>
      </c>
      <c r="D141" s="622" t="e">
        <f>'3.1 Sign Off'!D160</f>
        <v>#REF!</v>
      </c>
      <c r="E141" s="622" t="e">
        <f>'3.1 Sign Off'!E160</f>
        <v>#REF!</v>
      </c>
      <c r="F141" s="623" t="e">
        <f>'3.1 Sign Off'!F160</f>
        <v>#REF!</v>
      </c>
      <c r="G141" s="624"/>
      <c r="H141" s="625" t="e">
        <f>'3.1 Sign Off'!H160</f>
        <v>#REF!</v>
      </c>
      <c r="I141" s="625" t="e">
        <f>'3.1 Sign Off'!I160</f>
        <v>#REF!</v>
      </c>
      <c r="J141" s="624"/>
      <c r="K141" s="621" t="e">
        <f>'3.1 Sign Off'!K160</f>
        <v>#REF!</v>
      </c>
      <c r="L141" s="626"/>
      <c r="M141" s="621" t="e">
        <f>'3.1 Sign Off'!M160</f>
        <v>#REF!</v>
      </c>
      <c r="N141" s="628"/>
      <c r="O141" s="628"/>
      <c r="P141" s="628"/>
      <c r="Q141" s="628"/>
      <c r="R141" s="418"/>
      <c r="S141" s="525"/>
      <c r="T141" s="26"/>
      <c r="U141" s="76"/>
      <c r="V141" s="630" t="e">
        <f t="shared" si="87"/>
        <v>#REF!</v>
      </c>
      <c r="W141" s="630" t="e">
        <f t="shared" si="88"/>
        <v>#REF!</v>
      </c>
      <c r="X141" s="630" t="e">
        <f t="shared" si="89"/>
        <v>#REF!</v>
      </c>
      <c r="Y141" s="630" t="e">
        <f t="shared" si="90"/>
        <v>#REF!</v>
      </c>
      <c r="Z141" s="630" t="e">
        <f t="shared" si="91"/>
        <v>#REF!</v>
      </c>
      <c r="AA141" s="630" t="e">
        <f t="shared" si="92"/>
        <v>#REF!</v>
      </c>
      <c r="AB141" s="630" t="e">
        <f t="shared" si="93"/>
        <v>#REF!</v>
      </c>
      <c r="AC141" s="630" t="e">
        <f t="shared" si="94"/>
        <v>#REF!</v>
      </c>
      <c r="AE141" s="368">
        <f t="shared" si="104"/>
        <v>0</v>
      </c>
      <c r="AF141" s="368">
        <f t="shared" si="104"/>
        <v>0</v>
      </c>
      <c r="AG141" s="368">
        <f t="shared" si="104"/>
        <v>0</v>
      </c>
      <c r="AH141" s="368">
        <f t="shared" si="104"/>
        <v>0</v>
      </c>
      <c r="AI141" s="368">
        <f t="shared" si="104"/>
        <v>0</v>
      </c>
      <c r="AJ141" s="368">
        <f t="shared" si="105"/>
        <v>0</v>
      </c>
      <c r="AK141" s="368">
        <f t="shared" si="105"/>
        <v>0</v>
      </c>
      <c r="AL141" s="368">
        <f t="shared" si="105"/>
        <v>0</v>
      </c>
      <c r="AM141" s="368">
        <f t="shared" si="105"/>
        <v>0</v>
      </c>
      <c r="AN141" s="368">
        <f t="shared" si="105"/>
        <v>0</v>
      </c>
      <c r="AO141" s="368">
        <f t="shared" si="106"/>
        <v>0</v>
      </c>
      <c r="AP141" s="368">
        <f t="shared" si="107"/>
        <v>0</v>
      </c>
      <c r="AQ141" s="368">
        <f t="shared" si="107"/>
        <v>0</v>
      </c>
      <c r="AR141" s="368">
        <f t="shared" si="108"/>
        <v>0</v>
      </c>
      <c r="AS141" s="368">
        <f t="shared" si="109"/>
        <v>0</v>
      </c>
      <c r="AT141" s="368">
        <f t="shared" si="110"/>
        <v>0</v>
      </c>
      <c r="AU141" s="368">
        <f t="shared" si="107"/>
        <v>0</v>
      </c>
      <c r="AV141" s="368">
        <f t="shared" si="107"/>
        <v>0</v>
      </c>
      <c r="AW141" s="368">
        <f t="shared" si="111"/>
        <v>0</v>
      </c>
      <c r="AX141" s="368">
        <f t="shared" si="98"/>
        <v>0</v>
      </c>
      <c r="AY141" s="368">
        <f t="shared" si="99"/>
        <v>0</v>
      </c>
      <c r="AZ141" s="368">
        <f t="shared" si="107"/>
        <v>0</v>
      </c>
      <c r="BA141" s="368">
        <f t="shared" si="100"/>
        <v>0</v>
      </c>
      <c r="BB141" s="368">
        <f t="shared" si="101"/>
        <v>0</v>
      </c>
      <c r="BC141" s="368">
        <f t="shared" si="102"/>
        <v>0</v>
      </c>
      <c r="BD141" s="368">
        <f t="shared" si="103"/>
        <v>0</v>
      </c>
      <c r="BE141" s="368">
        <f t="shared" si="78"/>
        <v>0</v>
      </c>
      <c r="BF141" s="368">
        <f t="shared" si="112"/>
        <v>0</v>
      </c>
      <c r="BG141" s="368">
        <f t="shared" si="112"/>
        <v>0</v>
      </c>
      <c r="BH141" s="368">
        <f t="shared" si="112"/>
        <v>0</v>
      </c>
      <c r="BI141" s="368">
        <f t="shared" si="112"/>
        <v>0</v>
      </c>
      <c r="BJ141" s="368">
        <f t="shared" si="112"/>
        <v>0</v>
      </c>
    </row>
    <row r="142" spans="1:62" ht="40.4" customHeight="1" x14ac:dyDescent="0.35">
      <c r="A142" s="135" t="e">
        <f t="shared" si="97"/>
        <v>#REF!</v>
      </c>
      <c r="B142" s="26"/>
      <c r="C142" s="621" t="e">
        <f>'3.1 Sign Off'!C161</f>
        <v>#REF!</v>
      </c>
      <c r="D142" s="622" t="e">
        <f>'3.1 Sign Off'!D161</f>
        <v>#REF!</v>
      </c>
      <c r="E142" s="622" t="e">
        <f>'3.1 Sign Off'!E161</f>
        <v>#REF!</v>
      </c>
      <c r="F142" s="623" t="e">
        <f>'3.1 Sign Off'!F161</f>
        <v>#REF!</v>
      </c>
      <c r="G142" s="624"/>
      <c r="H142" s="625" t="e">
        <f>'3.1 Sign Off'!H161</f>
        <v>#REF!</v>
      </c>
      <c r="I142" s="625" t="e">
        <f>'3.1 Sign Off'!I161</f>
        <v>#REF!</v>
      </c>
      <c r="J142" s="624"/>
      <c r="K142" s="621" t="e">
        <f>'3.1 Sign Off'!K161</f>
        <v>#REF!</v>
      </c>
      <c r="L142" s="626"/>
      <c r="M142" s="621" t="e">
        <f>'3.1 Sign Off'!M161</f>
        <v>#REF!</v>
      </c>
      <c r="N142" s="628"/>
      <c r="O142" s="628"/>
      <c r="P142" s="628"/>
      <c r="Q142" s="628"/>
      <c r="R142" s="418"/>
      <c r="S142" s="525"/>
      <c r="T142" s="26"/>
      <c r="U142" s="76"/>
      <c r="V142" s="630" t="e">
        <f t="shared" si="87"/>
        <v>#REF!</v>
      </c>
      <c r="W142" s="630" t="e">
        <f t="shared" si="88"/>
        <v>#REF!</v>
      </c>
      <c r="X142" s="630" t="e">
        <f t="shared" si="89"/>
        <v>#REF!</v>
      </c>
      <c r="Y142" s="630" t="e">
        <f t="shared" si="90"/>
        <v>#REF!</v>
      </c>
      <c r="Z142" s="630" t="e">
        <f t="shared" si="91"/>
        <v>#REF!</v>
      </c>
      <c r="AA142" s="630" t="e">
        <f t="shared" si="92"/>
        <v>#REF!</v>
      </c>
      <c r="AB142" s="630" t="e">
        <f t="shared" si="93"/>
        <v>#REF!</v>
      </c>
      <c r="AC142" s="630" t="e">
        <f t="shared" si="94"/>
        <v>#REF!</v>
      </c>
      <c r="AE142" s="368">
        <f t="shared" si="104"/>
        <v>0</v>
      </c>
      <c r="AF142" s="368">
        <f t="shared" si="104"/>
        <v>0</v>
      </c>
      <c r="AG142" s="368">
        <f t="shared" si="104"/>
        <v>0</v>
      </c>
      <c r="AH142" s="368">
        <f t="shared" si="104"/>
        <v>0</v>
      </c>
      <c r="AI142" s="368">
        <f t="shared" si="104"/>
        <v>0</v>
      </c>
      <c r="AJ142" s="368">
        <f t="shared" si="105"/>
        <v>0</v>
      </c>
      <c r="AK142" s="368">
        <f t="shared" si="105"/>
        <v>0</v>
      </c>
      <c r="AL142" s="368">
        <f t="shared" si="105"/>
        <v>0</v>
      </c>
      <c r="AM142" s="368">
        <f t="shared" si="105"/>
        <v>0</v>
      </c>
      <c r="AN142" s="368">
        <f t="shared" si="105"/>
        <v>0</v>
      </c>
      <c r="AO142" s="368">
        <f t="shared" si="106"/>
        <v>0</v>
      </c>
      <c r="AP142" s="368">
        <f t="shared" si="107"/>
        <v>0</v>
      </c>
      <c r="AQ142" s="368">
        <f t="shared" si="107"/>
        <v>0</v>
      </c>
      <c r="AR142" s="368">
        <f t="shared" si="108"/>
        <v>0</v>
      </c>
      <c r="AS142" s="368">
        <f t="shared" si="109"/>
        <v>0</v>
      </c>
      <c r="AT142" s="368">
        <f t="shared" si="110"/>
        <v>0</v>
      </c>
      <c r="AU142" s="368">
        <f t="shared" si="107"/>
        <v>0</v>
      </c>
      <c r="AV142" s="368">
        <f t="shared" si="107"/>
        <v>0</v>
      </c>
      <c r="AW142" s="368">
        <f t="shared" si="111"/>
        <v>0</v>
      </c>
      <c r="AX142" s="368">
        <f t="shared" si="98"/>
        <v>0</v>
      </c>
      <c r="AY142" s="368">
        <f t="shared" si="99"/>
        <v>0</v>
      </c>
      <c r="AZ142" s="368">
        <f t="shared" si="107"/>
        <v>0</v>
      </c>
      <c r="BA142" s="368">
        <f t="shared" si="100"/>
        <v>0</v>
      </c>
      <c r="BB142" s="368">
        <f t="shared" si="101"/>
        <v>0</v>
      </c>
      <c r="BC142" s="368">
        <f t="shared" si="102"/>
        <v>0</v>
      </c>
      <c r="BD142" s="368">
        <f t="shared" si="103"/>
        <v>0</v>
      </c>
      <c r="BE142" s="368">
        <f t="shared" si="78"/>
        <v>0</v>
      </c>
      <c r="BF142" s="368">
        <f t="shared" si="112"/>
        <v>0</v>
      </c>
      <c r="BG142" s="368">
        <f t="shared" si="112"/>
        <v>0</v>
      </c>
      <c r="BH142" s="368">
        <f t="shared" si="112"/>
        <v>0</v>
      </c>
      <c r="BI142" s="368">
        <f t="shared" si="112"/>
        <v>0</v>
      </c>
      <c r="BJ142" s="368">
        <f t="shared" si="112"/>
        <v>0</v>
      </c>
    </row>
    <row r="143" spans="1:62" ht="40.4" customHeight="1" x14ac:dyDescent="0.35">
      <c r="A143" s="135" t="e">
        <f t="shared" si="97"/>
        <v>#REF!</v>
      </c>
      <c r="B143" s="26"/>
      <c r="C143" s="621" t="e">
        <f>'3.1 Sign Off'!C162</f>
        <v>#REF!</v>
      </c>
      <c r="D143" s="622" t="e">
        <f>'3.1 Sign Off'!D162</f>
        <v>#REF!</v>
      </c>
      <c r="E143" s="622" t="e">
        <f>'3.1 Sign Off'!E162</f>
        <v>#REF!</v>
      </c>
      <c r="F143" s="623" t="e">
        <f>'3.1 Sign Off'!F162</f>
        <v>#REF!</v>
      </c>
      <c r="G143" s="624"/>
      <c r="H143" s="625" t="e">
        <f>'3.1 Sign Off'!H162</f>
        <v>#REF!</v>
      </c>
      <c r="I143" s="625" t="e">
        <f>'3.1 Sign Off'!I162</f>
        <v>#REF!</v>
      </c>
      <c r="J143" s="624"/>
      <c r="K143" s="621" t="e">
        <f>'3.1 Sign Off'!K162</f>
        <v>#REF!</v>
      </c>
      <c r="L143" s="626"/>
      <c r="M143" s="621" t="e">
        <f>'3.1 Sign Off'!M162</f>
        <v>#REF!</v>
      </c>
      <c r="N143" s="628"/>
      <c r="O143" s="628"/>
      <c r="P143" s="628"/>
      <c r="Q143" s="628"/>
      <c r="R143" s="418"/>
      <c r="S143" s="525"/>
      <c r="T143" s="26"/>
      <c r="U143" s="76"/>
      <c r="V143" s="630" t="e">
        <f t="shared" si="87"/>
        <v>#REF!</v>
      </c>
      <c r="W143" s="630" t="e">
        <f t="shared" si="88"/>
        <v>#REF!</v>
      </c>
      <c r="X143" s="630" t="e">
        <f t="shared" si="89"/>
        <v>#REF!</v>
      </c>
      <c r="Y143" s="630" t="e">
        <f t="shared" si="90"/>
        <v>#REF!</v>
      </c>
      <c r="Z143" s="630" t="e">
        <f t="shared" si="91"/>
        <v>#REF!</v>
      </c>
      <c r="AA143" s="630" t="e">
        <f t="shared" si="92"/>
        <v>#REF!</v>
      </c>
      <c r="AB143" s="630" t="e">
        <f t="shared" si="93"/>
        <v>#REF!</v>
      </c>
      <c r="AC143" s="630" t="e">
        <f t="shared" si="94"/>
        <v>#REF!</v>
      </c>
      <c r="AE143" s="368">
        <f t="shared" si="104"/>
        <v>0</v>
      </c>
      <c r="AF143" s="368">
        <f t="shared" si="104"/>
        <v>0</v>
      </c>
      <c r="AG143" s="368">
        <f t="shared" si="104"/>
        <v>0</v>
      </c>
      <c r="AH143" s="368">
        <f t="shared" si="104"/>
        <v>0</v>
      </c>
      <c r="AI143" s="368">
        <f t="shared" si="104"/>
        <v>0</v>
      </c>
      <c r="AJ143" s="368">
        <f t="shared" si="105"/>
        <v>0</v>
      </c>
      <c r="AK143" s="368">
        <f t="shared" si="105"/>
        <v>0</v>
      </c>
      <c r="AL143" s="368">
        <f t="shared" si="105"/>
        <v>0</v>
      </c>
      <c r="AM143" s="368">
        <f t="shared" si="105"/>
        <v>0</v>
      </c>
      <c r="AN143" s="368">
        <f t="shared" si="105"/>
        <v>0</v>
      </c>
      <c r="AO143" s="368">
        <f t="shared" si="106"/>
        <v>0</v>
      </c>
      <c r="AP143" s="368">
        <f t="shared" si="107"/>
        <v>0</v>
      </c>
      <c r="AQ143" s="368">
        <f t="shared" si="107"/>
        <v>0</v>
      </c>
      <c r="AR143" s="368">
        <f t="shared" si="108"/>
        <v>0</v>
      </c>
      <c r="AS143" s="368">
        <f t="shared" si="109"/>
        <v>0</v>
      </c>
      <c r="AT143" s="368">
        <f t="shared" si="110"/>
        <v>0</v>
      </c>
      <c r="AU143" s="368">
        <f t="shared" si="107"/>
        <v>0</v>
      </c>
      <c r="AV143" s="368">
        <f t="shared" si="107"/>
        <v>0</v>
      </c>
      <c r="AW143" s="368">
        <f t="shared" si="111"/>
        <v>0</v>
      </c>
      <c r="AX143" s="368">
        <f t="shared" si="98"/>
        <v>0</v>
      </c>
      <c r="AY143" s="368">
        <f t="shared" si="99"/>
        <v>0</v>
      </c>
      <c r="AZ143" s="368">
        <f t="shared" si="107"/>
        <v>0</v>
      </c>
      <c r="BA143" s="368">
        <f t="shared" si="100"/>
        <v>0</v>
      </c>
      <c r="BB143" s="368">
        <f t="shared" si="101"/>
        <v>0</v>
      </c>
      <c r="BC143" s="368">
        <f t="shared" si="102"/>
        <v>0</v>
      </c>
      <c r="BD143" s="368">
        <f t="shared" si="103"/>
        <v>0</v>
      </c>
      <c r="BE143" s="368">
        <f t="shared" si="78"/>
        <v>0</v>
      </c>
      <c r="BF143" s="368">
        <f t="shared" si="112"/>
        <v>0</v>
      </c>
      <c r="BG143" s="368">
        <f t="shared" si="112"/>
        <v>0</v>
      </c>
      <c r="BH143" s="368">
        <f t="shared" si="112"/>
        <v>0</v>
      </c>
      <c r="BI143" s="368">
        <f t="shared" si="112"/>
        <v>0</v>
      </c>
      <c r="BJ143" s="368">
        <f t="shared" si="112"/>
        <v>0</v>
      </c>
    </row>
    <row r="144" spans="1:62" ht="40.4" customHeight="1" x14ac:dyDescent="0.35">
      <c r="A144" s="135" t="e">
        <f t="shared" si="97"/>
        <v>#REF!</v>
      </c>
      <c r="B144" s="26"/>
      <c r="C144" s="621" t="e">
        <f>'3.1 Sign Off'!C163</f>
        <v>#REF!</v>
      </c>
      <c r="D144" s="622" t="e">
        <f>'3.1 Sign Off'!D163</f>
        <v>#REF!</v>
      </c>
      <c r="E144" s="622" t="e">
        <f>'3.1 Sign Off'!E163</f>
        <v>#REF!</v>
      </c>
      <c r="F144" s="623" t="e">
        <f>'3.1 Sign Off'!F163</f>
        <v>#REF!</v>
      </c>
      <c r="G144" s="624"/>
      <c r="H144" s="625" t="e">
        <f>'3.1 Sign Off'!H163</f>
        <v>#REF!</v>
      </c>
      <c r="I144" s="625" t="e">
        <f>'3.1 Sign Off'!I163</f>
        <v>#REF!</v>
      </c>
      <c r="J144" s="624"/>
      <c r="K144" s="621" t="e">
        <f>'3.1 Sign Off'!K163</f>
        <v>#REF!</v>
      </c>
      <c r="L144" s="626"/>
      <c r="M144" s="621" t="e">
        <f>'3.1 Sign Off'!M163</f>
        <v>#REF!</v>
      </c>
      <c r="N144" s="628"/>
      <c r="O144" s="628"/>
      <c r="P144" s="628"/>
      <c r="Q144" s="628"/>
      <c r="R144" s="418"/>
      <c r="S144" s="525"/>
      <c r="T144" s="26"/>
      <c r="U144" s="76"/>
      <c r="V144" s="630" t="e">
        <f t="shared" si="87"/>
        <v>#REF!</v>
      </c>
      <c r="W144" s="630" t="e">
        <f t="shared" si="88"/>
        <v>#REF!</v>
      </c>
      <c r="X144" s="630" t="e">
        <f t="shared" si="89"/>
        <v>#REF!</v>
      </c>
      <c r="Y144" s="630" t="e">
        <f t="shared" si="90"/>
        <v>#REF!</v>
      </c>
      <c r="Z144" s="630" t="e">
        <f t="shared" si="91"/>
        <v>#REF!</v>
      </c>
      <c r="AA144" s="630" t="e">
        <f t="shared" si="92"/>
        <v>#REF!</v>
      </c>
      <c r="AB144" s="630" t="e">
        <f t="shared" si="93"/>
        <v>#REF!</v>
      </c>
      <c r="AC144" s="630" t="e">
        <f t="shared" si="94"/>
        <v>#REF!</v>
      </c>
      <c r="AE144" s="368">
        <f t="shared" si="104"/>
        <v>0</v>
      </c>
      <c r="AF144" s="368">
        <f t="shared" si="104"/>
        <v>0</v>
      </c>
      <c r="AG144" s="368">
        <f t="shared" si="104"/>
        <v>0</v>
      </c>
      <c r="AH144" s="368">
        <f t="shared" si="104"/>
        <v>0</v>
      </c>
      <c r="AI144" s="368">
        <f t="shared" si="104"/>
        <v>0</v>
      </c>
      <c r="AJ144" s="368">
        <f t="shared" si="105"/>
        <v>0</v>
      </c>
      <c r="AK144" s="368">
        <f t="shared" si="105"/>
        <v>0</v>
      </c>
      <c r="AL144" s="368">
        <f t="shared" si="105"/>
        <v>0</v>
      </c>
      <c r="AM144" s="368">
        <f t="shared" si="105"/>
        <v>0</v>
      </c>
      <c r="AN144" s="368">
        <f t="shared" si="105"/>
        <v>0</v>
      </c>
      <c r="AO144" s="368">
        <f t="shared" si="106"/>
        <v>0</v>
      </c>
      <c r="AP144" s="368">
        <f t="shared" si="107"/>
        <v>0</v>
      </c>
      <c r="AQ144" s="368">
        <f t="shared" si="107"/>
        <v>0</v>
      </c>
      <c r="AR144" s="368">
        <f t="shared" si="108"/>
        <v>0</v>
      </c>
      <c r="AS144" s="368">
        <f t="shared" si="109"/>
        <v>0</v>
      </c>
      <c r="AT144" s="368">
        <f t="shared" si="110"/>
        <v>0</v>
      </c>
      <c r="AU144" s="368">
        <f t="shared" si="107"/>
        <v>0</v>
      </c>
      <c r="AV144" s="368">
        <f t="shared" si="107"/>
        <v>0</v>
      </c>
      <c r="AW144" s="368">
        <f t="shared" si="111"/>
        <v>0</v>
      </c>
      <c r="AX144" s="368">
        <f t="shared" si="98"/>
        <v>0</v>
      </c>
      <c r="AY144" s="368">
        <f t="shared" si="99"/>
        <v>0</v>
      </c>
      <c r="AZ144" s="368">
        <f t="shared" si="107"/>
        <v>0</v>
      </c>
      <c r="BA144" s="368">
        <f t="shared" si="100"/>
        <v>0</v>
      </c>
      <c r="BB144" s="368">
        <f t="shared" si="101"/>
        <v>0</v>
      </c>
      <c r="BC144" s="368">
        <f t="shared" si="102"/>
        <v>0</v>
      </c>
      <c r="BD144" s="368">
        <f t="shared" si="103"/>
        <v>0</v>
      </c>
      <c r="BE144" s="368">
        <f t="shared" si="78"/>
        <v>0</v>
      </c>
      <c r="BF144" s="368">
        <f t="shared" si="112"/>
        <v>0</v>
      </c>
      <c r="BG144" s="368">
        <f t="shared" si="112"/>
        <v>0</v>
      </c>
      <c r="BH144" s="368">
        <f t="shared" si="112"/>
        <v>0</v>
      </c>
      <c r="BI144" s="368">
        <f t="shared" si="112"/>
        <v>0</v>
      </c>
      <c r="BJ144" s="368">
        <f t="shared" si="112"/>
        <v>0</v>
      </c>
    </row>
    <row r="145" spans="1:62" ht="40.4" customHeight="1" x14ac:dyDescent="0.35">
      <c r="A145" s="135" t="e">
        <f t="shared" si="97"/>
        <v>#REF!</v>
      </c>
      <c r="B145" s="26"/>
      <c r="C145" s="621" t="e">
        <f>'3.1 Sign Off'!C164</f>
        <v>#REF!</v>
      </c>
      <c r="D145" s="622" t="e">
        <f>'3.1 Sign Off'!D164</f>
        <v>#REF!</v>
      </c>
      <c r="E145" s="622" t="e">
        <f>'3.1 Sign Off'!E164</f>
        <v>#REF!</v>
      </c>
      <c r="F145" s="623" t="e">
        <f>'3.1 Sign Off'!F164</f>
        <v>#REF!</v>
      </c>
      <c r="G145" s="624"/>
      <c r="H145" s="625" t="e">
        <f>'3.1 Sign Off'!H164</f>
        <v>#REF!</v>
      </c>
      <c r="I145" s="625" t="e">
        <f>'3.1 Sign Off'!I164</f>
        <v>#REF!</v>
      </c>
      <c r="J145" s="624"/>
      <c r="K145" s="621" t="e">
        <f>'3.1 Sign Off'!K164</f>
        <v>#REF!</v>
      </c>
      <c r="L145" s="626"/>
      <c r="M145" s="621" t="e">
        <f>'3.1 Sign Off'!M164</f>
        <v>#REF!</v>
      </c>
      <c r="N145" s="628"/>
      <c r="O145" s="628"/>
      <c r="P145" s="628"/>
      <c r="Q145" s="628"/>
      <c r="R145" s="418"/>
      <c r="S145" s="525"/>
      <c r="T145" s="26"/>
      <c r="U145" s="76"/>
      <c r="V145" s="630" t="e">
        <f t="shared" si="87"/>
        <v>#REF!</v>
      </c>
      <c r="W145" s="630" t="e">
        <f t="shared" si="88"/>
        <v>#REF!</v>
      </c>
      <c r="X145" s="630" t="e">
        <f t="shared" si="89"/>
        <v>#REF!</v>
      </c>
      <c r="Y145" s="630" t="e">
        <f t="shared" si="90"/>
        <v>#REF!</v>
      </c>
      <c r="Z145" s="630" t="e">
        <f t="shared" si="91"/>
        <v>#REF!</v>
      </c>
      <c r="AA145" s="630" t="e">
        <f t="shared" si="92"/>
        <v>#REF!</v>
      </c>
      <c r="AB145" s="630" t="e">
        <f t="shared" si="93"/>
        <v>#REF!</v>
      </c>
      <c r="AC145" s="630" t="e">
        <f t="shared" si="94"/>
        <v>#REF!</v>
      </c>
      <c r="AE145" s="368">
        <f t="shared" si="104"/>
        <v>0</v>
      </c>
      <c r="AF145" s="368">
        <f t="shared" si="104"/>
        <v>0</v>
      </c>
      <c r="AG145" s="368">
        <f t="shared" si="104"/>
        <v>0</v>
      </c>
      <c r="AH145" s="368">
        <f t="shared" si="104"/>
        <v>0</v>
      </c>
      <c r="AI145" s="368">
        <f t="shared" si="104"/>
        <v>0</v>
      </c>
      <c r="AJ145" s="368">
        <f t="shared" si="105"/>
        <v>0</v>
      </c>
      <c r="AK145" s="368">
        <f t="shared" si="105"/>
        <v>0</v>
      </c>
      <c r="AL145" s="368">
        <f t="shared" si="105"/>
        <v>0</v>
      </c>
      <c r="AM145" s="368">
        <f t="shared" si="105"/>
        <v>0</v>
      </c>
      <c r="AN145" s="368">
        <f t="shared" si="105"/>
        <v>0</v>
      </c>
      <c r="AO145" s="368">
        <f t="shared" si="106"/>
        <v>0</v>
      </c>
      <c r="AP145" s="368">
        <f t="shared" si="107"/>
        <v>0</v>
      </c>
      <c r="AQ145" s="368">
        <f t="shared" si="107"/>
        <v>0</v>
      </c>
      <c r="AR145" s="368">
        <f t="shared" si="108"/>
        <v>0</v>
      </c>
      <c r="AS145" s="368">
        <f t="shared" si="109"/>
        <v>0</v>
      </c>
      <c r="AT145" s="368">
        <f t="shared" si="110"/>
        <v>0</v>
      </c>
      <c r="AU145" s="368">
        <f t="shared" si="107"/>
        <v>0</v>
      </c>
      <c r="AV145" s="368">
        <f t="shared" si="107"/>
        <v>0</v>
      </c>
      <c r="AW145" s="368">
        <f t="shared" si="111"/>
        <v>0</v>
      </c>
      <c r="AX145" s="368">
        <f t="shared" si="98"/>
        <v>0</v>
      </c>
      <c r="AY145" s="368">
        <f t="shared" si="99"/>
        <v>0</v>
      </c>
      <c r="AZ145" s="368">
        <f t="shared" si="107"/>
        <v>0</v>
      </c>
      <c r="BA145" s="368">
        <f t="shared" si="100"/>
        <v>0</v>
      </c>
      <c r="BB145" s="368">
        <f t="shared" si="101"/>
        <v>0</v>
      </c>
      <c r="BC145" s="368">
        <f t="shared" si="102"/>
        <v>0</v>
      </c>
      <c r="BD145" s="368">
        <f t="shared" si="103"/>
        <v>0</v>
      </c>
      <c r="BE145" s="368">
        <f t="shared" si="78"/>
        <v>0</v>
      </c>
      <c r="BF145" s="368">
        <f t="shared" si="112"/>
        <v>0</v>
      </c>
      <c r="BG145" s="368">
        <f t="shared" si="112"/>
        <v>0</v>
      </c>
      <c r="BH145" s="368">
        <f t="shared" si="112"/>
        <v>0</v>
      </c>
      <c r="BI145" s="368">
        <f t="shared" si="112"/>
        <v>0</v>
      </c>
      <c r="BJ145" s="368">
        <f t="shared" si="112"/>
        <v>0</v>
      </c>
    </row>
    <row r="146" spans="1:62" ht="40.4" customHeight="1" x14ac:dyDescent="0.35">
      <c r="A146" s="135" t="e">
        <f t="shared" si="97"/>
        <v>#REF!</v>
      </c>
      <c r="B146" s="26"/>
      <c r="C146" s="621" t="e">
        <f>'3.1 Sign Off'!C165</f>
        <v>#REF!</v>
      </c>
      <c r="D146" s="622" t="e">
        <f>'3.1 Sign Off'!D165</f>
        <v>#REF!</v>
      </c>
      <c r="E146" s="622" t="e">
        <f>'3.1 Sign Off'!E165</f>
        <v>#REF!</v>
      </c>
      <c r="F146" s="623" t="e">
        <f>'3.1 Sign Off'!F165</f>
        <v>#REF!</v>
      </c>
      <c r="G146" s="624"/>
      <c r="H146" s="625" t="e">
        <f>'3.1 Sign Off'!H165</f>
        <v>#REF!</v>
      </c>
      <c r="I146" s="625" t="e">
        <f>'3.1 Sign Off'!I165</f>
        <v>#REF!</v>
      </c>
      <c r="J146" s="624"/>
      <c r="K146" s="621" t="e">
        <f>'3.1 Sign Off'!K165</f>
        <v>#REF!</v>
      </c>
      <c r="L146" s="626"/>
      <c r="M146" s="621" t="e">
        <f>'3.1 Sign Off'!M165</f>
        <v>#REF!</v>
      </c>
      <c r="N146" s="628"/>
      <c r="O146" s="628"/>
      <c r="P146" s="628"/>
      <c r="Q146" s="628"/>
      <c r="R146" s="418"/>
      <c r="S146" s="525"/>
      <c r="T146" s="26"/>
      <c r="U146" s="76"/>
      <c r="V146" s="630" t="e">
        <f t="shared" si="87"/>
        <v>#REF!</v>
      </c>
      <c r="W146" s="630" t="e">
        <f t="shared" si="88"/>
        <v>#REF!</v>
      </c>
      <c r="X146" s="630" t="e">
        <f t="shared" si="89"/>
        <v>#REF!</v>
      </c>
      <c r="Y146" s="630" t="e">
        <f t="shared" si="90"/>
        <v>#REF!</v>
      </c>
      <c r="Z146" s="630" t="e">
        <f t="shared" si="91"/>
        <v>#REF!</v>
      </c>
      <c r="AA146" s="630" t="e">
        <f t="shared" si="92"/>
        <v>#REF!</v>
      </c>
      <c r="AB146" s="630" t="e">
        <f t="shared" si="93"/>
        <v>#REF!</v>
      </c>
      <c r="AC146" s="630" t="e">
        <f t="shared" si="94"/>
        <v>#REF!</v>
      </c>
      <c r="AE146" s="368">
        <f t="shared" si="104"/>
        <v>0</v>
      </c>
      <c r="AF146" s="368">
        <f t="shared" si="104"/>
        <v>0</v>
      </c>
      <c r="AG146" s="368">
        <f t="shared" si="104"/>
        <v>0</v>
      </c>
      <c r="AH146" s="368">
        <f t="shared" si="104"/>
        <v>0</v>
      </c>
      <c r="AI146" s="368">
        <f t="shared" si="104"/>
        <v>0</v>
      </c>
      <c r="AJ146" s="368">
        <f t="shared" si="105"/>
        <v>0</v>
      </c>
      <c r="AK146" s="368">
        <f t="shared" si="105"/>
        <v>0</v>
      </c>
      <c r="AL146" s="368">
        <f t="shared" si="105"/>
        <v>0</v>
      </c>
      <c r="AM146" s="368">
        <f t="shared" si="105"/>
        <v>0</v>
      </c>
      <c r="AN146" s="368">
        <f t="shared" si="105"/>
        <v>0</v>
      </c>
      <c r="AO146" s="368">
        <f t="shared" si="106"/>
        <v>0</v>
      </c>
      <c r="AP146" s="368">
        <f t="shared" si="107"/>
        <v>0</v>
      </c>
      <c r="AQ146" s="368">
        <f t="shared" si="107"/>
        <v>0</v>
      </c>
      <c r="AR146" s="368">
        <f t="shared" si="108"/>
        <v>0</v>
      </c>
      <c r="AS146" s="368">
        <f t="shared" si="109"/>
        <v>0</v>
      </c>
      <c r="AT146" s="368">
        <f t="shared" si="110"/>
        <v>0</v>
      </c>
      <c r="AU146" s="368">
        <f t="shared" si="107"/>
        <v>0</v>
      </c>
      <c r="AV146" s="368">
        <f t="shared" si="107"/>
        <v>0</v>
      </c>
      <c r="AW146" s="368">
        <f t="shared" si="111"/>
        <v>0</v>
      </c>
      <c r="AX146" s="368">
        <f t="shared" si="98"/>
        <v>0</v>
      </c>
      <c r="AY146" s="368">
        <f t="shared" si="99"/>
        <v>0</v>
      </c>
      <c r="AZ146" s="368">
        <f t="shared" si="107"/>
        <v>0</v>
      </c>
      <c r="BA146" s="368">
        <f t="shared" si="100"/>
        <v>0</v>
      </c>
      <c r="BB146" s="368">
        <f t="shared" si="101"/>
        <v>0</v>
      </c>
      <c r="BC146" s="368">
        <f t="shared" si="102"/>
        <v>0</v>
      </c>
      <c r="BD146" s="368">
        <f t="shared" si="103"/>
        <v>0</v>
      </c>
      <c r="BE146" s="368">
        <f t="shared" si="78"/>
        <v>0</v>
      </c>
      <c r="BF146" s="368">
        <f t="shared" si="112"/>
        <v>0</v>
      </c>
      <c r="BG146" s="368">
        <f t="shared" si="112"/>
        <v>0</v>
      </c>
      <c r="BH146" s="368">
        <f t="shared" si="112"/>
        <v>0</v>
      </c>
      <c r="BI146" s="368">
        <f t="shared" si="112"/>
        <v>0</v>
      </c>
      <c r="BJ146" s="368">
        <f t="shared" si="112"/>
        <v>0</v>
      </c>
    </row>
    <row r="147" spans="1:62" ht="40.4" customHeight="1" x14ac:dyDescent="0.35">
      <c r="A147" s="135" t="e">
        <f t="shared" si="97"/>
        <v>#REF!</v>
      </c>
      <c r="B147" s="26"/>
      <c r="C147" s="621" t="e">
        <f>'3.1 Sign Off'!C166</f>
        <v>#REF!</v>
      </c>
      <c r="D147" s="622" t="e">
        <f>'3.1 Sign Off'!D166</f>
        <v>#REF!</v>
      </c>
      <c r="E147" s="622" t="e">
        <f>'3.1 Sign Off'!E166</f>
        <v>#REF!</v>
      </c>
      <c r="F147" s="623" t="e">
        <f>'3.1 Sign Off'!F166</f>
        <v>#REF!</v>
      </c>
      <c r="G147" s="624"/>
      <c r="H147" s="625" t="e">
        <f>'3.1 Sign Off'!H166</f>
        <v>#REF!</v>
      </c>
      <c r="I147" s="625" t="e">
        <f>'3.1 Sign Off'!I166</f>
        <v>#REF!</v>
      </c>
      <c r="J147" s="624"/>
      <c r="K147" s="621" t="e">
        <f>'3.1 Sign Off'!K166</f>
        <v>#REF!</v>
      </c>
      <c r="L147" s="626"/>
      <c r="M147" s="621" t="e">
        <f>'3.1 Sign Off'!M166</f>
        <v>#REF!</v>
      </c>
      <c r="N147" s="628"/>
      <c r="O147" s="628"/>
      <c r="P147" s="628"/>
      <c r="Q147" s="628"/>
      <c r="R147" s="418"/>
      <c r="S147" s="525"/>
      <c r="T147" s="26"/>
      <c r="U147" s="76"/>
      <c r="V147" s="630" t="e">
        <f t="shared" si="87"/>
        <v>#REF!</v>
      </c>
      <c r="W147" s="630" t="e">
        <f t="shared" si="88"/>
        <v>#REF!</v>
      </c>
      <c r="X147" s="630" t="e">
        <f t="shared" si="89"/>
        <v>#REF!</v>
      </c>
      <c r="Y147" s="630" t="e">
        <f t="shared" si="90"/>
        <v>#REF!</v>
      </c>
      <c r="Z147" s="630" t="e">
        <f t="shared" si="91"/>
        <v>#REF!</v>
      </c>
      <c r="AA147" s="630" t="e">
        <f t="shared" si="92"/>
        <v>#REF!</v>
      </c>
      <c r="AB147" s="630" t="e">
        <f t="shared" si="93"/>
        <v>#REF!</v>
      </c>
      <c r="AC147" s="630" t="e">
        <f t="shared" si="94"/>
        <v>#REF!</v>
      </c>
      <c r="AE147" s="368">
        <f t="shared" si="104"/>
        <v>0</v>
      </c>
      <c r="AF147" s="368">
        <f t="shared" si="104"/>
        <v>0</v>
      </c>
      <c r="AG147" s="368">
        <f t="shared" si="104"/>
        <v>0</v>
      </c>
      <c r="AH147" s="368">
        <f t="shared" si="104"/>
        <v>0</v>
      </c>
      <c r="AI147" s="368">
        <f t="shared" si="104"/>
        <v>0</v>
      </c>
      <c r="AJ147" s="368">
        <f t="shared" si="105"/>
        <v>0</v>
      </c>
      <c r="AK147" s="368">
        <f t="shared" si="105"/>
        <v>0</v>
      </c>
      <c r="AL147" s="368">
        <f t="shared" si="105"/>
        <v>0</v>
      </c>
      <c r="AM147" s="368">
        <f t="shared" si="105"/>
        <v>0</v>
      </c>
      <c r="AN147" s="368">
        <f t="shared" si="105"/>
        <v>0</v>
      </c>
      <c r="AO147" s="368">
        <f t="shared" si="106"/>
        <v>0</v>
      </c>
      <c r="AP147" s="368">
        <f t="shared" si="107"/>
        <v>0</v>
      </c>
      <c r="AQ147" s="368">
        <f t="shared" si="107"/>
        <v>0</v>
      </c>
      <c r="AR147" s="368">
        <f t="shared" si="108"/>
        <v>0</v>
      </c>
      <c r="AS147" s="368">
        <f t="shared" si="109"/>
        <v>0</v>
      </c>
      <c r="AT147" s="368">
        <f t="shared" si="110"/>
        <v>0</v>
      </c>
      <c r="AU147" s="368">
        <f t="shared" si="107"/>
        <v>0</v>
      </c>
      <c r="AV147" s="368">
        <f t="shared" si="107"/>
        <v>0</v>
      </c>
      <c r="AW147" s="368">
        <f t="shared" si="111"/>
        <v>0</v>
      </c>
      <c r="AX147" s="368">
        <f t="shared" si="98"/>
        <v>0</v>
      </c>
      <c r="AY147" s="368">
        <f t="shared" si="99"/>
        <v>0</v>
      </c>
      <c r="AZ147" s="368">
        <f t="shared" si="107"/>
        <v>0</v>
      </c>
      <c r="BA147" s="368">
        <f t="shared" si="100"/>
        <v>0</v>
      </c>
      <c r="BB147" s="368">
        <f t="shared" si="101"/>
        <v>0</v>
      </c>
      <c r="BC147" s="368">
        <f t="shared" si="102"/>
        <v>0</v>
      </c>
      <c r="BD147" s="368">
        <f t="shared" si="103"/>
        <v>0</v>
      </c>
      <c r="BE147" s="368">
        <f t="shared" si="78"/>
        <v>0</v>
      </c>
      <c r="BF147" s="368">
        <f t="shared" si="112"/>
        <v>0</v>
      </c>
      <c r="BG147" s="368">
        <f t="shared" si="112"/>
        <v>0</v>
      </c>
      <c r="BH147" s="368">
        <f t="shared" si="112"/>
        <v>0</v>
      </c>
      <c r="BI147" s="368">
        <f t="shared" si="112"/>
        <v>0</v>
      </c>
      <c r="BJ147" s="368">
        <f t="shared" si="112"/>
        <v>0</v>
      </c>
    </row>
    <row r="148" spans="1:62" ht="40.4" customHeight="1" x14ac:dyDescent="0.35">
      <c r="A148" s="135" t="e">
        <f t="shared" si="97"/>
        <v>#REF!</v>
      </c>
      <c r="B148" s="26"/>
      <c r="C148" s="621" t="e">
        <f>'3.1 Sign Off'!C167</f>
        <v>#REF!</v>
      </c>
      <c r="D148" s="622" t="e">
        <f>'3.1 Sign Off'!D167</f>
        <v>#REF!</v>
      </c>
      <c r="E148" s="622" t="e">
        <f>'3.1 Sign Off'!E167</f>
        <v>#REF!</v>
      </c>
      <c r="F148" s="623" t="e">
        <f>'3.1 Sign Off'!F167</f>
        <v>#REF!</v>
      </c>
      <c r="G148" s="624"/>
      <c r="H148" s="625" t="e">
        <f>'3.1 Sign Off'!H167</f>
        <v>#REF!</v>
      </c>
      <c r="I148" s="625" t="e">
        <f>'3.1 Sign Off'!I167</f>
        <v>#REF!</v>
      </c>
      <c r="J148" s="624"/>
      <c r="K148" s="621" t="e">
        <f>'3.1 Sign Off'!K167</f>
        <v>#REF!</v>
      </c>
      <c r="L148" s="626"/>
      <c r="M148" s="621" t="e">
        <f>'3.1 Sign Off'!M167</f>
        <v>#REF!</v>
      </c>
      <c r="N148" s="628"/>
      <c r="O148" s="628"/>
      <c r="P148" s="628"/>
      <c r="Q148" s="628"/>
      <c r="R148" s="418"/>
      <c r="S148" s="525"/>
      <c r="T148" s="26"/>
      <c r="U148" s="76"/>
      <c r="V148" s="630" t="e">
        <f t="shared" si="87"/>
        <v>#REF!</v>
      </c>
      <c r="W148" s="630" t="e">
        <f t="shared" si="88"/>
        <v>#REF!</v>
      </c>
      <c r="X148" s="630" t="e">
        <f t="shared" si="89"/>
        <v>#REF!</v>
      </c>
      <c r="Y148" s="630" t="e">
        <f t="shared" si="90"/>
        <v>#REF!</v>
      </c>
      <c r="Z148" s="630" t="e">
        <f t="shared" si="91"/>
        <v>#REF!</v>
      </c>
      <c r="AA148" s="630" t="e">
        <f t="shared" si="92"/>
        <v>#REF!</v>
      </c>
      <c r="AB148" s="630" t="e">
        <f t="shared" si="93"/>
        <v>#REF!</v>
      </c>
      <c r="AC148" s="630" t="e">
        <f t="shared" si="94"/>
        <v>#REF!</v>
      </c>
      <c r="AE148" s="368">
        <f t="shared" si="104"/>
        <v>0</v>
      </c>
      <c r="AF148" s="368">
        <f t="shared" si="104"/>
        <v>0</v>
      </c>
      <c r="AG148" s="368">
        <f t="shared" si="104"/>
        <v>0</v>
      </c>
      <c r="AH148" s="368">
        <f t="shared" si="104"/>
        <v>0</v>
      </c>
      <c r="AI148" s="368">
        <f t="shared" si="104"/>
        <v>0</v>
      </c>
      <c r="AJ148" s="368">
        <f t="shared" si="105"/>
        <v>0</v>
      </c>
      <c r="AK148" s="368">
        <f t="shared" si="105"/>
        <v>0</v>
      </c>
      <c r="AL148" s="368">
        <f t="shared" si="105"/>
        <v>0</v>
      </c>
      <c r="AM148" s="368">
        <f t="shared" si="105"/>
        <v>0</v>
      </c>
      <c r="AN148" s="368">
        <f t="shared" si="105"/>
        <v>0</v>
      </c>
      <c r="AO148" s="368">
        <f t="shared" si="106"/>
        <v>0</v>
      </c>
      <c r="AP148" s="368">
        <f t="shared" si="107"/>
        <v>0</v>
      </c>
      <c r="AQ148" s="368">
        <f t="shared" si="107"/>
        <v>0</v>
      </c>
      <c r="AR148" s="368">
        <f t="shared" si="108"/>
        <v>0</v>
      </c>
      <c r="AS148" s="368">
        <f t="shared" si="109"/>
        <v>0</v>
      </c>
      <c r="AT148" s="368">
        <f t="shared" si="110"/>
        <v>0</v>
      </c>
      <c r="AU148" s="368">
        <f t="shared" si="107"/>
        <v>0</v>
      </c>
      <c r="AV148" s="368">
        <f t="shared" si="107"/>
        <v>0</v>
      </c>
      <c r="AW148" s="368">
        <f t="shared" si="111"/>
        <v>0</v>
      </c>
      <c r="AX148" s="368">
        <f t="shared" si="98"/>
        <v>0</v>
      </c>
      <c r="AY148" s="368">
        <f t="shared" si="99"/>
        <v>0</v>
      </c>
      <c r="AZ148" s="368">
        <f t="shared" si="107"/>
        <v>0</v>
      </c>
      <c r="BA148" s="368">
        <f t="shared" si="100"/>
        <v>0</v>
      </c>
      <c r="BB148" s="368">
        <f t="shared" si="101"/>
        <v>0</v>
      </c>
      <c r="BC148" s="368">
        <f t="shared" si="102"/>
        <v>0</v>
      </c>
      <c r="BD148" s="368">
        <f t="shared" si="103"/>
        <v>0</v>
      </c>
      <c r="BE148" s="368">
        <f t="shared" ref="BE148:BE176" si="113">COUNTIF($N148,BE$10)</f>
        <v>0</v>
      </c>
      <c r="BF148" s="368">
        <f t="shared" si="112"/>
        <v>0</v>
      </c>
      <c r="BG148" s="368">
        <f t="shared" si="112"/>
        <v>0</v>
      </c>
      <c r="BH148" s="368">
        <f t="shared" si="112"/>
        <v>0</v>
      </c>
      <c r="BI148" s="368">
        <f t="shared" si="112"/>
        <v>0</v>
      </c>
      <c r="BJ148" s="368">
        <f t="shared" si="112"/>
        <v>0</v>
      </c>
    </row>
    <row r="149" spans="1:62" ht="40.4" customHeight="1" x14ac:dyDescent="0.35">
      <c r="A149" s="135" t="e">
        <f t="shared" si="97"/>
        <v>#REF!</v>
      </c>
      <c r="B149" s="26"/>
      <c r="C149" s="621" t="e">
        <f>'3.1 Sign Off'!C168</f>
        <v>#REF!</v>
      </c>
      <c r="D149" s="622" t="e">
        <f>'3.1 Sign Off'!D168</f>
        <v>#REF!</v>
      </c>
      <c r="E149" s="622" t="e">
        <f>'3.1 Sign Off'!E168</f>
        <v>#REF!</v>
      </c>
      <c r="F149" s="623" t="e">
        <f>'3.1 Sign Off'!F168</f>
        <v>#REF!</v>
      </c>
      <c r="G149" s="624"/>
      <c r="H149" s="625" t="e">
        <f>'3.1 Sign Off'!H168</f>
        <v>#REF!</v>
      </c>
      <c r="I149" s="625" t="e">
        <f>'3.1 Sign Off'!I168</f>
        <v>#REF!</v>
      </c>
      <c r="J149" s="624"/>
      <c r="K149" s="621" t="e">
        <f>'3.1 Sign Off'!K168</f>
        <v>#REF!</v>
      </c>
      <c r="L149" s="626"/>
      <c r="M149" s="621" t="e">
        <f>'3.1 Sign Off'!M168</f>
        <v>#REF!</v>
      </c>
      <c r="N149" s="628"/>
      <c r="O149" s="628"/>
      <c r="P149" s="628"/>
      <c r="Q149" s="628"/>
      <c r="R149" s="418"/>
      <c r="S149" s="525"/>
      <c r="T149" s="26"/>
      <c r="U149" s="76"/>
      <c r="V149" s="630" t="e">
        <f t="shared" si="87"/>
        <v>#REF!</v>
      </c>
      <c r="W149" s="630" t="e">
        <f t="shared" si="88"/>
        <v>#REF!</v>
      </c>
      <c r="X149" s="630" t="e">
        <f t="shared" si="89"/>
        <v>#REF!</v>
      </c>
      <c r="Y149" s="630" t="e">
        <f t="shared" si="90"/>
        <v>#REF!</v>
      </c>
      <c r="Z149" s="630" t="e">
        <f t="shared" si="91"/>
        <v>#REF!</v>
      </c>
      <c r="AA149" s="630" t="e">
        <f t="shared" si="92"/>
        <v>#REF!</v>
      </c>
      <c r="AB149" s="630" t="e">
        <f t="shared" si="93"/>
        <v>#REF!</v>
      </c>
      <c r="AC149" s="630" t="e">
        <f t="shared" si="94"/>
        <v>#REF!</v>
      </c>
      <c r="AE149" s="368">
        <f t="shared" si="104"/>
        <v>0</v>
      </c>
      <c r="AF149" s="368">
        <f t="shared" si="104"/>
        <v>0</v>
      </c>
      <c r="AG149" s="368">
        <f t="shared" si="104"/>
        <v>0</v>
      </c>
      <c r="AH149" s="368">
        <f t="shared" si="104"/>
        <v>0</v>
      </c>
      <c r="AI149" s="368">
        <f t="shared" si="104"/>
        <v>0</v>
      </c>
      <c r="AJ149" s="368">
        <f t="shared" si="105"/>
        <v>0</v>
      </c>
      <c r="AK149" s="368">
        <f t="shared" si="105"/>
        <v>0</v>
      </c>
      <c r="AL149" s="368">
        <f t="shared" si="105"/>
        <v>0</v>
      </c>
      <c r="AM149" s="368">
        <f t="shared" si="105"/>
        <v>0</v>
      </c>
      <c r="AN149" s="368">
        <f t="shared" si="105"/>
        <v>0</v>
      </c>
      <c r="AO149" s="368">
        <f t="shared" si="106"/>
        <v>0</v>
      </c>
      <c r="AP149" s="368">
        <f t="shared" si="107"/>
        <v>0</v>
      </c>
      <c r="AQ149" s="368">
        <f t="shared" si="107"/>
        <v>0</v>
      </c>
      <c r="AR149" s="368">
        <f t="shared" si="108"/>
        <v>0</v>
      </c>
      <c r="AS149" s="368">
        <f t="shared" si="109"/>
        <v>0</v>
      </c>
      <c r="AT149" s="368">
        <f t="shared" si="110"/>
        <v>0</v>
      </c>
      <c r="AU149" s="368">
        <f t="shared" si="107"/>
        <v>0</v>
      </c>
      <c r="AV149" s="368">
        <f t="shared" si="107"/>
        <v>0</v>
      </c>
      <c r="AW149" s="368">
        <f t="shared" si="111"/>
        <v>0</v>
      </c>
      <c r="AX149" s="368">
        <f t="shared" si="98"/>
        <v>0</v>
      </c>
      <c r="AY149" s="368">
        <f t="shared" si="99"/>
        <v>0</v>
      </c>
      <c r="AZ149" s="368">
        <f t="shared" si="107"/>
        <v>0</v>
      </c>
      <c r="BA149" s="368">
        <f t="shared" si="100"/>
        <v>0</v>
      </c>
      <c r="BB149" s="368">
        <f t="shared" si="101"/>
        <v>0</v>
      </c>
      <c r="BC149" s="368">
        <f t="shared" si="102"/>
        <v>0</v>
      </c>
      <c r="BD149" s="368">
        <f t="shared" si="103"/>
        <v>0</v>
      </c>
      <c r="BE149" s="368">
        <f t="shared" si="113"/>
        <v>0</v>
      </c>
      <c r="BF149" s="368">
        <f t="shared" si="112"/>
        <v>0</v>
      </c>
      <c r="BG149" s="368">
        <f t="shared" si="112"/>
        <v>0</v>
      </c>
      <c r="BH149" s="368">
        <f t="shared" si="112"/>
        <v>0</v>
      </c>
      <c r="BI149" s="368">
        <f t="shared" si="112"/>
        <v>0</v>
      </c>
      <c r="BJ149" s="368">
        <f t="shared" si="112"/>
        <v>0</v>
      </c>
    </row>
    <row r="150" spans="1:62" ht="40.4" customHeight="1" x14ac:dyDescent="0.35">
      <c r="A150" s="135" t="e">
        <f t="shared" si="97"/>
        <v>#REF!</v>
      </c>
      <c r="B150" s="26"/>
      <c r="C150" s="621" t="e">
        <f>'3.1 Sign Off'!C169</f>
        <v>#REF!</v>
      </c>
      <c r="D150" s="622" t="e">
        <f>'3.1 Sign Off'!D169</f>
        <v>#REF!</v>
      </c>
      <c r="E150" s="622" t="e">
        <f>'3.1 Sign Off'!E169</f>
        <v>#REF!</v>
      </c>
      <c r="F150" s="623" t="e">
        <f>'3.1 Sign Off'!F169</f>
        <v>#REF!</v>
      </c>
      <c r="G150" s="624"/>
      <c r="H150" s="625" t="e">
        <f>'3.1 Sign Off'!H169</f>
        <v>#REF!</v>
      </c>
      <c r="I150" s="625" t="e">
        <f>'3.1 Sign Off'!I169</f>
        <v>#REF!</v>
      </c>
      <c r="J150" s="624"/>
      <c r="K150" s="621" t="e">
        <f>'3.1 Sign Off'!K169</f>
        <v>#REF!</v>
      </c>
      <c r="L150" s="626"/>
      <c r="M150" s="621" t="e">
        <f>'3.1 Sign Off'!M169</f>
        <v>#REF!</v>
      </c>
      <c r="N150" s="628"/>
      <c r="O150" s="628"/>
      <c r="P150" s="628"/>
      <c r="Q150" s="628"/>
      <c r="R150" s="418"/>
      <c r="S150" s="525"/>
      <c r="T150" s="26"/>
      <c r="U150" s="76"/>
      <c r="V150" s="630" t="e">
        <f t="shared" ref="V150:V176" si="114">IF($H150="Keep",IF(ISBLANK(N150),1,0))</f>
        <v>#REF!</v>
      </c>
      <c r="W150" s="630" t="e">
        <f t="shared" ref="W150:W176" si="115">IF($H150="Changed to Keep",IF(ISBLANK(N150),1,0))</f>
        <v>#REF!</v>
      </c>
      <c r="X150" s="630" t="e">
        <f t="shared" ref="X150:X176" si="116">IF($H150="Keep",IF(ISBLANK(O150),1,0))</f>
        <v>#REF!</v>
      </c>
      <c r="Y150" s="630" t="e">
        <f t="shared" ref="Y150:Y176" si="117">IF($H150="Changed to Keep",IF(ISBLANK(O150),1,0))</f>
        <v>#REF!</v>
      </c>
      <c r="Z150" s="630" t="e">
        <f t="shared" ref="Z150:Z176" si="118">IF($H150="Keep",IF(ISBLANK(P150),1,0))</f>
        <v>#REF!</v>
      </c>
      <c r="AA150" s="630" t="e">
        <f t="shared" ref="AA150:AA176" si="119">IF($H150="Changed to Keep",IF(ISBLANK(P150),1,0))</f>
        <v>#REF!</v>
      </c>
      <c r="AB150" s="630" t="e">
        <f t="shared" ref="AB150:AB176" si="120">IF($H150="Keep",IF(ISBLANK(Q150),1,0))</f>
        <v>#REF!</v>
      </c>
      <c r="AC150" s="630" t="e">
        <f t="shared" ref="AC150:AC176" si="121">IF($H150="Changed to Keep",IF(ISBLANK(Q150),1,0))</f>
        <v>#REF!</v>
      </c>
      <c r="AE150" s="368">
        <f t="shared" si="104"/>
        <v>0</v>
      </c>
      <c r="AF150" s="368">
        <f t="shared" si="104"/>
        <v>0</v>
      </c>
      <c r="AG150" s="368">
        <f t="shared" si="104"/>
        <v>0</v>
      </c>
      <c r="AH150" s="368">
        <f t="shared" si="104"/>
        <v>0</v>
      </c>
      <c r="AI150" s="368">
        <f t="shared" si="104"/>
        <v>0</v>
      </c>
      <c r="AJ150" s="368">
        <f t="shared" si="105"/>
        <v>0</v>
      </c>
      <c r="AK150" s="368">
        <f t="shared" si="105"/>
        <v>0</v>
      </c>
      <c r="AL150" s="368">
        <f t="shared" si="105"/>
        <v>0</v>
      </c>
      <c r="AM150" s="368">
        <f t="shared" si="105"/>
        <v>0</v>
      </c>
      <c r="AN150" s="368">
        <f t="shared" si="105"/>
        <v>0</v>
      </c>
      <c r="AO150" s="368">
        <f t="shared" si="106"/>
        <v>0</v>
      </c>
      <c r="AP150" s="368">
        <f t="shared" si="107"/>
        <v>0</v>
      </c>
      <c r="AQ150" s="368">
        <f t="shared" si="107"/>
        <v>0</v>
      </c>
      <c r="AR150" s="368">
        <f t="shared" si="108"/>
        <v>0</v>
      </c>
      <c r="AS150" s="368">
        <f t="shared" si="109"/>
        <v>0</v>
      </c>
      <c r="AT150" s="368">
        <f t="shared" si="110"/>
        <v>0</v>
      </c>
      <c r="AU150" s="368">
        <f t="shared" si="107"/>
        <v>0</v>
      </c>
      <c r="AV150" s="368">
        <f t="shared" si="107"/>
        <v>0</v>
      </c>
      <c r="AW150" s="368">
        <f t="shared" si="111"/>
        <v>0</v>
      </c>
      <c r="AX150" s="368">
        <f t="shared" si="98"/>
        <v>0</v>
      </c>
      <c r="AY150" s="368">
        <f t="shared" si="99"/>
        <v>0</v>
      </c>
      <c r="AZ150" s="368">
        <f t="shared" si="107"/>
        <v>0</v>
      </c>
      <c r="BA150" s="368">
        <f t="shared" si="100"/>
        <v>0</v>
      </c>
      <c r="BB150" s="368">
        <f t="shared" si="101"/>
        <v>0</v>
      </c>
      <c r="BC150" s="368">
        <f t="shared" si="102"/>
        <v>0</v>
      </c>
      <c r="BD150" s="368">
        <f t="shared" si="103"/>
        <v>0</v>
      </c>
      <c r="BE150" s="368">
        <f t="shared" si="113"/>
        <v>0</v>
      </c>
      <c r="BF150" s="368">
        <f t="shared" si="112"/>
        <v>0</v>
      </c>
      <c r="BG150" s="368">
        <f t="shared" si="112"/>
        <v>0</v>
      </c>
      <c r="BH150" s="368">
        <f t="shared" si="112"/>
        <v>0</v>
      </c>
      <c r="BI150" s="368">
        <f t="shared" si="112"/>
        <v>0</v>
      </c>
      <c r="BJ150" s="368">
        <f t="shared" si="112"/>
        <v>0</v>
      </c>
    </row>
    <row r="151" spans="1:62" ht="40.4" customHeight="1" x14ac:dyDescent="0.35">
      <c r="A151" s="135" t="e">
        <f t="shared" si="97"/>
        <v>#REF!</v>
      </c>
      <c r="B151" s="26"/>
      <c r="C151" s="621" t="e">
        <f>'3.1 Sign Off'!C170</f>
        <v>#REF!</v>
      </c>
      <c r="D151" s="622" t="e">
        <f>'3.1 Sign Off'!D170</f>
        <v>#REF!</v>
      </c>
      <c r="E151" s="622" t="e">
        <f>'3.1 Sign Off'!E170</f>
        <v>#REF!</v>
      </c>
      <c r="F151" s="623" t="e">
        <f>'3.1 Sign Off'!F170</f>
        <v>#REF!</v>
      </c>
      <c r="G151" s="624"/>
      <c r="H151" s="625" t="e">
        <f>'3.1 Sign Off'!H170</f>
        <v>#REF!</v>
      </c>
      <c r="I151" s="625" t="e">
        <f>'3.1 Sign Off'!I170</f>
        <v>#REF!</v>
      </c>
      <c r="J151" s="624"/>
      <c r="K151" s="621" t="e">
        <f>'3.1 Sign Off'!K170</f>
        <v>#REF!</v>
      </c>
      <c r="L151" s="626"/>
      <c r="M151" s="621" t="e">
        <f>'3.1 Sign Off'!M170</f>
        <v>#REF!</v>
      </c>
      <c r="N151" s="628"/>
      <c r="O151" s="628"/>
      <c r="P151" s="628"/>
      <c r="Q151" s="628"/>
      <c r="R151" s="418"/>
      <c r="S151" s="525"/>
      <c r="T151" s="26"/>
      <c r="U151" s="76"/>
      <c r="V151" s="630" t="e">
        <f t="shared" si="114"/>
        <v>#REF!</v>
      </c>
      <c r="W151" s="630" t="e">
        <f t="shared" si="115"/>
        <v>#REF!</v>
      </c>
      <c r="X151" s="630" t="e">
        <f t="shared" si="116"/>
        <v>#REF!</v>
      </c>
      <c r="Y151" s="630" t="e">
        <f t="shared" si="117"/>
        <v>#REF!</v>
      </c>
      <c r="Z151" s="630" t="e">
        <f t="shared" si="118"/>
        <v>#REF!</v>
      </c>
      <c r="AA151" s="630" t="e">
        <f t="shared" si="119"/>
        <v>#REF!</v>
      </c>
      <c r="AB151" s="630" t="e">
        <f t="shared" si="120"/>
        <v>#REF!</v>
      </c>
      <c r="AC151" s="630" t="e">
        <f t="shared" si="121"/>
        <v>#REF!</v>
      </c>
      <c r="AE151" s="368">
        <f t="shared" si="104"/>
        <v>0</v>
      </c>
      <c r="AF151" s="368">
        <f t="shared" si="104"/>
        <v>0</v>
      </c>
      <c r="AG151" s="368">
        <f t="shared" si="104"/>
        <v>0</v>
      </c>
      <c r="AH151" s="368">
        <f t="shared" si="104"/>
        <v>0</v>
      </c>
      <c r="AI151" s="368">
        <f t="shared" si="104"/>
        <v>0</v>
      </c>
      <c r="AJ151" s="368">
        <f t="shared" si="105"/>
        <v>0</v>
      </c>
      <c r="AK151" s="368">
        <f t="shared" si="105"/>
        <v>0</v>
      </c>
      <c r="AL151" s="368">
        <f t="shared" si="105"/>
        <v>0</v>
      </c>
      <c r="AM151" s="368">
        <f t="shared" si="105"/>
        <v>0</v>
      </c>
      <c r="AN151" s="368">
        <f t="shared" si="105"/>
        <v>0</v>
      </c>
      <c r="AO151" s="368">
        <f t="shared" si="106"/>
        <v>0</v>
      </c>
      <c r="AP151" s="368">
        <f t="shared" si="107"/>
        <v>0</v>
      </c>
      <c r="AQ151" s="368">
        <f t="shared" si="107"/>
        <v>0</v>
      </c>
      <c r="AR151" s="368">
        <f t="shared" si="108"/>
        <v>0</v>
      </c>
      <c r="AS151" s="368">
        <f t="shared" si="109"/>
        <v>0</v>
      </c>
      <c r="AT151" s="368">
        <f t="shared" si="110"/>
        <v>0</v>
      </c>
      <c r="AU151" s="368">
        <f t="shared" si="107"/>
        <v>0</v>
      </c>
      <c r="AV151" s="368">
        <f t="shared" si="107"/>
        <v>0</v>
      </c>
      <c r="AW151" s="368">
        <f t="shared" si="111"/>
        <v>0</v>
      </c>
      <c r="AX151" s="368">
        <f t="shared" si="98"/>
        <v>0</v>
      </c>
      <c r="AY151" s="368">
        <f t="shared" si="99"/>
        <v>0</v>
      </c>
      <c r="AZ151" s="368">
        <f t="shared" si="107"/>
        <v>0</v>
      </c>
      <c r="BA151" s="368">
        <f t="shared" si="100"/>
        <v>0</v>
      </c>
      <c r="BB151" s="368">
        <f t="shared" si="101"/>
        <v>0</v>
      </c>
      <c r="BC151" s="368">
        <f t="shared" si="102"/>
        <v>0</v>
      </c>
      <c r="BD151" s="368">
        <f t="shared" si="103"/>
        <v>0</v>
      </c>
      <c r="BE151" s="368">
        <f t="shared" si="113"/>
        <v>0</v>
      </c>
      <c r="BF151" s="368">
        <f t="shared" si="112"/>
        <v>0</v>
      </c>
      <c r="BG151" s="368">
        <f t="shared" si="112"/>
        <v>0</v>
      </c>
      <c r="BH151" s="368">
        <f t="shared" si="112"/>
        <v>0</v>
      </c>
      <c r="BI151" s="368">
        <f t="shared" si="112"/>
        <v>0</v>
      </c>
      <c r="BJ151" s="368">
        <f t="shared" si="112"/>
        <v>0</v>
      </c>
    </row>
    <row r="152" spans="1:62" ht="40.4" customHeight="1" x14ac:dyDescent="0.35">
      <c r="A152" s="135" t="e">
        <f t="shared" si="97"/>
        <v>#REF!</v>
      </c>
      <c r="B152" s="26"/>
      <c r="C152" s="621" t="e">
        <f>'3.1 Sign Off'!C171</f>
        <v>#REF!</v>
      </c>
      <c r="D152" s="622" t="e">
        <f>'3.1 Sign Off'!D171</f>
        <v>#REF!</v>
      </c>
      <c r="E152" s="622" t="e">
        <f>'3.1 Sign Off'!E171</f>
        <v>#REF!</v>
      </c>
      <c r="F152" s="623" t="e">
        <f>'3.1 Sign Off'!F171</f>
        <v>#REF!</v>
      </c>
      <c r="G152" s="624"/>
      <c r="H152" s="625" t="e">
        <f>'3.1 Sign Off'!H171</f>
        <v>#REF!</v>
      </c>
      <c r="I152" s="625" t="e">
        <f>'3.1 Sign Off'!I171</f>
        <v>#REF!</v>
      </c>
      <c r="J152" s="624"/>
      <c r="K152" s="621" t="e">
        <f>'3.1 Sign Off'!K171</f>
        <v>#REF!</v>
      </c>
      <c r="L152" s="626"/>
      <c r="M152" s="621" t="e">
        <f>'3.1 Sign Off'!M171</f>
        <v>#REF!</v>
      </c>
      <c r="N152" s="628"/>
      <c r="O152" s="628"/>
      <c r="P152" s="628"/>
      <c r="Q152" s="628"/>
      <c r="R152" s="418"/>
      <c r="S152" s="525"/>
      <c r="T152" s="26"/>
      <c r="U152" s="76"/>
      <c r="V152" s="630" t="e">
        <f t="shared" si="114"/>
        <v>#REF!</v>
      </c>
      <c r="W152" s="630" t="e">
        <f t="shared" si="115"/>
        <v>#REF!</v>
      </c>
      <c r="X152" s="630" t="e">
        <f t="shared" si="116"/>
        <v>#REF!</v>
      </c>
      <c r="Y152" s="630" t="e">
        <f t="shared" si="117"/>
        <v>#REF!</v>
      </c>
      <c r="Z152" s="630" t="e">
        <f t="shared" si="118"/>
        <v>#REF!</v>
      </c>
      <c r="AA152" s="630" t="e">
        <f t="shared" si="119"/>
        <v>#REF!</v>
      </c>
      <c r="AB152" s="630" t="e">
        <f t="shared" si="120"/>
        <v>#REF!</v>
      </c>
      <c r="AC152" s="630" t="e">
        <f t="shared" si="121"/>
        <v>#REF!</v>
      </c>
      <c r="AE152" s="368">
        <f t="shared" si="104"/>
        <v>0</v>
      </c>
      <c r="AF152" s="368">
        <f t="shared" si="104"/>
        <v>0</v>
      </c>
      <c r="AG152" s="368">
        <f t="shared" si="104"/>
        <v>0</v>
      </c>
      <c r="AH152" s="368">
        <f t="shared" si="104"/>
        <v>0</v>
      </c>
      <c r="AI152" s="368">
        <f t="shared" si="104"/>
        <v>0</v>
      </c>
      <c r="AJ152" s="368">
        <f t="shared" si="105"/>
        <v>0</v>
      </c>
      <c r="AK152" s="368">
        <f t="shared" si="105"/>
        <v>0</v>
      </c>
      <c r="AL152" s="368">
        <f t="shared" si="105"/>
        <v>0</v>
      </c>
      <c r="AM152" s="368">
        <f t="shared" si="105"/>
        <v>0</v>
      </c>
      <c r="AN152" s="368">
        <f t="shared" si="105"/>
        <v>0</v>
      </c>
      <c r="AO152" s="368">
        <f t="shared" si="106"/>
        <v>0</v>
      </c>
      <c r="AP152" s="368">
        <f t="shared" si="107"/>
        <v>0</v>
      </c>
      <c r="AQ152" s="368">
        <f t="shared" si="107"/>
        <v>0</v>
      </c>
      <c r="AR152" s="368">
        <f t="shared" si="108"/>
        <v>0</v>
      </c>
      <c r="AS152" s="368">
        <f t="shared" si="109"/>
        <v>0</v>
      </c>
      <c r="AT152" s="368">
        <f t="shared" si="110"/>
        <v>0</v>
      </c>
      <c r="AU152" s="368">
        <f t="shared" si="107"/>
        <v>0</v>
      </c>
      <c r="AV152" s="368">
        <f t="shared" si="107"/>
        <v>0</v>
      </c>
      <c r="AW152" s="368">
        <f t="shared" si="111"/>
        <v>0</v>
      </c>
      <c r="AX152" s="368">
        <f t="shared" si="98"/>
        <v>0</v>
      </c>
      <c r="AY152" s="368">
        <f t="shared" si="99"/>
        <v>0</v>
      </c>
      <c r="AZ152" s="368">
        <f t="shared" si="107"/>
        <v>0</v>
      </c>
      <c r="BA152" s="368">
        <f t="shared" si="100"/>
        <v>0</v>
      </c>
      <c r="BB152" s="368">
        <f t="shared" si="101"/>
        <v>0</v>
      </c>
      <c r="BC152" s="368">
        <f t="shared" si="102"/>
        <v>0</v>
      </c>
      <c r="BD152" s="368">
        <f t="shared" si="103"/>
        <v>0</v>
      </c>
      <c r="BE152" s="368">
        <f t="shared" si="113"/>
        <v>0</v>
      </c>
      <c r="BF152" s="368">
        <f t="shared" si="112"/>
        <v>0</v>
      </c>
      <c r="BG152" s="368">
        <f t="shared" si="112"/>
        <v>0</v>
      </c>
      <c r="BH152" s="368">
        <f t="shared" si="112"/>
        <v>0</v>
      </c>
      <c r="BI152" s="368">
        <f t="shared" si="112"/>
        <v>0</v>
      </c>
      <c r="BJ152" s="368">
        <f t="shared" si="112"/>
        <v>0</v>
      </c>
    </row>
    <row r="153" spans="1:62" ht="40.4" customHeight="1" x14ac:dyDescent="0.35">
      <c r="A153" s="135" t="e">
        <f t="shared" si="97"/>
        <v>#REF!</v>
      </c>
      <c r="B153" s="26"/>
      <c r="C153" s="621" t="e">
        <f>'3.1 Sign Off'!C172</f>
        <v>#REF!</v>
      </c>
      <c r="D153" s="622" t="e">
        <f>'3.1 Sign Off'!D172</f>
        <v>#REF!</v>
      </c>
      <c r="E153" s="622" t="e">
        <f>'3.1 Sign Off'!E172</f>
        <v>#REF!</v>
      </c>
      <c r="F153" s="623" t="e">
        <f>'3.1 Sign Off'!F172</f>
        <v>#REF!</v>
      </c>
      <c r="G153" s="624"/>
      <c r="H153" s="625" t="e">
        <f>'3.1 Sign Off'!H172</f>
        <v>#REF!</v>
      </c>
      <c r="I153" s="625" t="e">
        <f>'3.1 Sign Off'!I172</f>
        <v>#REF!</v>
      </c>
      <c r="J153" s="624"/>
      <c r="K153" s="621" t="e">
        <f>'3.1 Sign Off'!K172</f>
        <v>#REF!</v>
      </c>
      <c r="L153" s="626"/>
      <c r="M153" s="621" t="e">
        <f>'3.1 Sign Off'!M172</f>
        <v>#REF!</v>
      </c>
      <c r="N153" s="628"/>
      <c r="O153" s="628"/>
      <c r="P153" s="628"/>
      <c r="Q153" s="628"/>
      <c r="R153" s="418"/>
      <c r="S153" s="525"/>
      <c r="T153" s="26"/>
      <c r="U153" s="76"/>
      <c r="V153" s="630" t="e">
        <f t="shared" si="114"/>
        <v>#REF!</v>
      </c>
      <c r="W153" s="630" t="e">
        <f t="shared" si="115"/>
        <v>#REF!</v>
      </c>
      <c r="X153" s="630" t="e">
        <f t="shared" si="116"/>
        <v>#REF!</v>
      </c>
      <c r="Y153" s="630" t="e">
        <f t="shared" si="117"/>
        <v>#REF!</v>
      </c>
      <c r="Z153" s="630" t="e">
        <f t="shared" si="118"/>
        <v>#REF!</v>
      </c>
      <c r="AA153" s="630" t="e">
        <f t="shared" si="119"/>
        <v>#REF!</v>
      </c>
      <c r="AB153" s="630" t="e">
        <f t="shared" si="120"/>
        <v>#REF!</v>
      </c>
      <c r="AC153" s="630" t="e">
        <f t="shared" si="121"/>
        <v>#REF!</v>
      </c>
      <c r="AE153" s="368">
        <f t="shared" si="104"/>
        <v>0</v>
      </c>
      <c r="AF153" s="368">
        <f t="shared" si="104"/>
        <v>0</v>
      </c>
      <c r="AG153" s="368">
        <f t="shared" si="104"/>
        <v>0</v>
      </c>
      <c r="AH153" s="368">
        <f t="shared" si="104"/>
        <v>0</v>
      </c>
      <c r="AI153" s="368">
        <f t="shared" si="104"/>
        <v>0</v>
      </c>
      <c r="AJ153" s="368">
        <f t="shared" si="105"/>
        <v>0</v>
      </c>
      <c r="AK153" s="368">
        <f t="shared" si="105"/>
        <v>0</v>
      </c>
      <c r="AL153" s="368">
        <f t="shared" si="105"/>
        <v>0</v>
      </c>
      <c r="AM153" s="368">
        <f t="shared" si="105"/>
        <v>0</v>
      </c>
      <c r="AN153" s="368">
        <f t="shared" si="105"/>
        <v>0</v>
      </c>
      <c r="AO153" s="368">
        <f t="shared" si="106"/>
        <v>0</v>
      </c>
      <c r="AP153" s="368">
        <f t="shared" si="107"/>
        <v>0</v>
      </c>
      <c r="AQ153" s="368">
        <f t="shared" si="107"/>
        <v>0</v>
      </c>
      <c r="AR153" s="368">
        <f t="shared" si="108"/>
        <v>0</v>
      </c>
      <c r="AS153" s="368">
        <f t="shared" si="109"/>
        <v>0</v>
      </c>
      <c r="AT153" s="368">
        <f t="shared" si="110"/>
        <v>0</v>
      </c>
      <c r="AU153" s="368">
        <f t="shared" si="107"/>
        <v>0</v>
      </c>
      <c r="AV153" s="368">
        <f t="shared" si="107"/>
        <v>0</v>
      </c>
      <c r="AW153" s="368">
        <f t="shared" si="111"/>
        <v>0</v>
      </c>
      <c r="AX153" s="368">
        <f t="shared" si="98"/>
        <v>0</v>
      </c>
      <c r="AY153" s="368">
        <f t="shared" si="99"/>
        <v>0</v>
      </c>
      <c r="AZ153" s="368">
        <f t="shared" si="107"/>
        <v>0</v>
      </c>
      <c r="BA153" s="368">
        <f t="shared" si="100"/>
        <v>0</v>
      </c>
      <c r="BB153" s="368">
        <f t="shared" si="101"/>
        <v>0</v>
      </c>
      <c r="BC153" s="368">
        <f t="shared" si="102"/>
        <v>0</v>
      </c>
      <c r="BD153" s="368">
        <f t="shared" si="103"/>
        <v>0</v>
      </c>
      <c r="BE153" s="368">
        <f t="shared" si="113"/>
        <v>0</v>
      </c>
      <c r="BF153" s="368">
        <f t="shared" si="112"/>
        <v>0</v>
      </c>
      <c r="BG153" s="368">
        <f t="shared" si="112"/>
        <v>0</v>
      </c>
      <c r="BH153" s="368">
        <f t="shared" si="112"/>
        <v>0</v>
      </c>
      <c r="BI153" s="368">
        <f t="shared" si="112"/>
        <v>0</v>
      </c>
      <c r="BJ153" s="368">
        <f t="shared" si="112"/>
        <v>0</v>
      </c>
    </row>
    <row r="154" spans="1:62" ht="40.4" customHeight="1" x14ac:dyDescent="0.35">
      <c r="A154" s="135" t="e">
        <f t="shared" si="97"/>
        <v>#REF!</v>
      </c>
      <c r="B154" s="26"/>
      <c r="C154" s="621" t="e">
        <f>'3.1 Sign Off'!C173</f>
        <v>#REF!</v>
      </c>
      <c r="D154" s="622" t="e">
        <f>'3.1 Sign Off'!D173</f>
        <v>#REF!</v>
      </c>
      <c r="E154" s="622" t="e">
        <f>'3.1 Sign Off'!E173</f>
        <v>#REF!</v>
      </c>
      <c r="F154" s="623" t="e">
        <f>'3.1 Sign Off'!F173</f>
        <v>#REF!</v>
      </c>
      <c r="G154" s="624"/>
      <c r="H154" s="625" t="e">
        <f>'3.1 Sign Off'!H173</f>
        <v>#REF!</v>
      </c>
      <c r="I154" s="625" t="e">
        <f>'3.1 Sign Off'!I173</f>
        <v>#REF!</v>
      </c>
      <c r="J154" s="624"/>
      <c r="K154" s="621" t="e">
        <f>'3.1 Sign Off'!K173</f>
        <v>#REF!</v>
      </c>
      <c r="L154" s="626"/>
      <c r="M154" s="621" t="e">
        <f>'3.1 Sign Off'!M173</f>
        <v>#REF!</v>
      </c>
      <c r="N154" s="628"/>
      <c r="O154" s="628"/>
      <c r="P154" s="628"/>
      <c r="Q154" s="628"/>
      <c r="R154" s="418"/>
      <c r="S154" s="525"/>
      <c r="T154" s="26"/>
      <c r="U154" s="76"/>
      <c r="V154" s="630" t="e">
        <f t="shared" si="114"/>
        <v>#REF!</v>
      </c>
      <c r="W154" s="630" t="e">
        <f t="shared" si="115"/>
        <v>#REF!</v>
      </c>
      <c r="X154" s="630" t="e">
        <f t="shared" si="116"/>
        <v>#REF!</v>
      </c>
      <c r="Y154" s="630" t="e">
        <f t="shared" si="117"/>
        <v>#REF!</v>
      </c>
      <c r="Z154" s="630" t="e">
        <f t="shared" si="118"/>
        <v>#REF!</v>
      </c>
      <c r="AA154" s="630" t="e">
        <f t="shared" si="119"/>
        <v>#REF!</v>
      </c>
      <c r="AB154" s="630" t="e">
        <f t="shared" si="120"/>
        <v>#REF!</v>
      </c>
      <c r="AC154" s="630" t="e">
        <f t="shared" si="121"/>
        <v>#REF!</v>
      </c>
      <c r="AE154" s="368">
        <f t="shared" si="104"/>
        <v>0</v>
      </c>
      <c r="AF154" s="368">
        <f t="shared" si="104"/>
        <v>0</v>
      </c>
      <c r="AG154" s="368">
        <f t="shared" si="104"/>
        <v>0</v>
      </c>
      <c r="AH154" s="368">
        <f t="shared" si="104"/>
        <v>0</v>
      </c>
      <c r="AI154" s="368">
        <f t="shared" si="104"/>
        <v>0</v>
      </c>
      <c r="AJ154" s="368">
        <f t="shared" si="105"/>
        <v>0</v>
      </c>
      <c r="AK154" s="368">
        <f t="shared" si="105"/>
        <v>0</v>
      </c>
      <c r="AL154" s="368">
        <f t="shared" si="105"/>
        <v>0</v>
      </c>
      <c r="AM154" s="368">
        <f t="shared" si="105"/>
        <v>0</v>
      </c>
      <c r="AN154" s="368">
        <f t="shared" si="105"/>
        <v>0</v>
      </c>
      <c r="AO154" s="368">
        <f t="shared" si="106"/>
        <v>0</v>
      </c>
      <c r="AP154" s="368">
        <f t="shared" si="107"/>
        <v>0</v>
      </c>
      <c r="AQ154" s="368">
        <f t="shared" si="107"/>
        <v>0</v>
      </c>
      <c r="AR154" s="368">
        <f t="shared" si="108"/>
        <v>0</v>
      </c>
      <c r="AS154" s="368">
        <f t="shared" si="109"/>
        <v>0</v>
      </c>
      <c r="AT154" s="368">
        <f t="shared" si="110"/>
        <v>0</v>
      </c>
      <c r="AU154" s="368">
        <f t="shared" si="107"/>
        <v>0</v>
      </c>
      <c r="AV154" s="368">
        <f t="shared" si="107"/>
        <v>0</v>
      </c>
      <c r="AW154" s="368">
        <f t="shared" si="111"/>
        <v>0</v>
      </c>
      <c r="AX154" s="368">
        <f t="shared" si="98"/>
        <v>0</v>
      </c>
      <c r="AY154" s="368">
        <f t="shared" si="99"/>
        <v>0</v>
      </c>
      <c r="AZ154" s="368">
        <f t="shared" si="107"/>
        <v>0</v>
      </c>
      <c r="BA154" s="368">
        <f t="shared" si="100"/>
        <v>0</v>
      </c>
      <c r="BB154" s="368">
        <f t="shared" si="101"/>
        <v>0</v>
      </c>
      <c r="BC154" s="368">
        <f t="shared" si="102"/>
        <v>0</v>
      </c>
      <c r="BD154" s="368">
        <f t="shared" si="103"/>
        <v>0</v>
      </c>
      <c r="BE154" s="368">
        <f t="shared" si="113"/>
        <v>0</v>
      </c>
      <c r="BF154" s="368">
        <f t="shared" si="112"/>
        <v>0</v>
      </c>
      <c r="BG154" s="368">
        <f t="shared" si="112"/>
        <v>0</v>
      </c>
      <c r="BH154" s="368">
        <f t="shared" si="112"/>
        <v>0</v>
      </c>
      <c r="BI154" s="368">
        <f t="shared" si="112"/>
        <v>0</v>
      </c>
      <c r="BJ154" s="368">
        <f t="shared" si="112"/>
        <v>0</v>
      </c>
    </row>
    <row r="155" spans="1:62" ht="40.4" customHeight="1" x14ac:dyDescent="0.35">
      <c r="A155" s="135" t="e">
        <f t="shared" si="97"/>
        <v>#REF!</v>
      </c>
      <c r="B155" s="26"/>
      <c r="C155" s="621" t="e">
        <f>'3.1 Sign Off'!C174</f>
        <v>#REF!</v>
      </c>
      <c r="D155" s="622" t="e">
        <f>'3.1 Sign Off'!D174</f>
        <v>#REF!</v>
      </c>
      <c r="E155" s="622" t="e">
        <f>'3.1 Sign Off'!E174</f>
        <v>#REF!</v>
      </c>
      <c r="F155" s="623" t="e">
        <f>'3.1 Sign Off'!F174</f>
        <v>#REF!</v>
      </c>
      <c r="G155" s="624"/>
      <c r="H155" s="625" t="e">
        <f>'3.1 Sign Off'!H174</f>
        <v>#REF!</v>
      </c>
      <c r="I155" s="625" t="e">
        <f>'3.1 Sign Off'!I174</f>
        <v>#REF!</v>
      </c>
      <c r="J155" s="624"/>
      <c r="K155" s="621" t="e">
        <f>'3.1 Sign Off'!K174</f>
        <v>#REF!</v>
      </c>
      <c r="L155" s="626"/>
      <c r="M155" s="621" t="e">
        <f>'3.1 Sign Off'!M174</f>
        <v>#REF!</v>
      </c>
      <c r="N155" s="628"/>
      <c r="O155" s="628"/>
      <c r="P155" s="628"/>
      <c r="Q155" s="628"/>
      <c r="R155" s="418"/>
      <c r="S155" s="525"/>
      <c r="T155" s="26"/>
      <c r="U155" s="76"/>
      <c r="V155" s="630" t="e">
        <f t="shared" si="114"/>
        <v>#REF!</v>
      </c>
      <c r="W155" s="630" t="e">
        <f t="shared" si="115"/>
        <v>#REF!</v>
      </c>
      <c r="X155" s="630" t="e">
        <f t="shared" si="116"/>
        <v>#REF!</v>
      </c>
      <c r="Y155" s="630" t="e">
        <f t="shared" si="117"/>
        <v>#REF!</v>
      </c>
      <c r="Z155" s="630" t="e">
        <f t="shared" si="118"/>
        <v>#REF!</v>
      </c>
      <c r="AA155" s="630" t="e">
        <f t="shared" si="119"/>
        <v>#REF!</v>
      </c>
      <c r="AB155" s="630" t="e">
        <f t="shared" si="120"/>
        <v>#REF!</v>
      </c>
      <c r="AC155" s="630" t="e">
        <f t="shared" si="121"/>
        <v>#REF!</v>
      </c>
      <c r="AE155" s="368">
        <f t="shared" si="104"/>
        <v>0</v>
      </c>
      <c r="AF155" s="368">
        <f t="shared" si="104"/>
        <v>0</v>
      </c>
      <c r="AG155" s="368">
        <f t="shared" si="104"/>
        <v>0</v>
      </c>
      <c r="AH155" s="368">
        <f t="shared" si="104"/>
        <v>0</v>
      </c>
      <c r="AI155" s="368">
        <f t="shared" si="104"/>
        <v>0</v>
      </c>
      <c r="AJ155" s="368">
        <f t="shared" si="105"/>
        <v>0</v>
      </c>
      <c r="AK155" s="368">
        <f t="shared" si="105"/>
        <v>0</v>
      </c>
      <c r="AL155" s="368">
        <f t="shared" si="105"/>
        <v>0</v>
      </c>
      <c r="AM155" s="368">
        <f t="shared" si="105"/>
        <v>0</v>
      </c>
      <c r="AN155" s="368">
        <f t="shared" si="105"/>
        <v>0</v>
      </c>
      <c r="AO155" s="368">
        <f t="shared" si="106"/>
        <v>0</v>
      </c>
      <c r="AP155" s="368">
        <f t="shared" si="107"/>
        <v>0</v>
      </c>
      <c r="AQ155" s="368">
        <f t="shared" si="107"/>
        <v>0</v>
      </c>
      <c r="AR155" s="368">
        <f t="shared" si="108"/>
        <v>0</v>
      </c>
      <c r="AS155" s="368">
        <f t="shared" si="109"/>
        <v>0</v>
      </c>
      <c r="AT155" s="368">
        <f t="shared" si="110"/>
        <v>0</v>
      </c>
      <c r="AU155" s="368">
        <f t="shared" si="107"/>
        <v>0</v>
      </c>
      <c r="AV155" s="368">
        <f t="shared" si="107"/>
        <v>0</v>
      </c>
      <c r="AW155" s="368">
        <f t="shared" si="111"/>
        <v>0</v>
      </c>
      <c r="AX155" s="368">
        <f t="shared" si="98"/>
        <v>0</v>
      </c>
      <c r="AY155" s="368">
        <f t="shared" si="99"/>
        <v>0</v>
      </c>
      <c r="AZ155" s="368">
        <f t="shared" si="107"/>
        <v>0</v>
      </c>
      <c r="BA155" s="368">
        <f t="shared" si="100"/>
        <v>0</v>
      </c>
      <c r="BB155" s="368">
        <f t="shared" si="101"/>
        <v>0</v>
      </c>
      <c r="BC155" s="368">
        <f t="shared" si="102"/>
        <v>0</v>
      </c>
      <c r="BD155" s="368">
        <f t="shared" si="103"/>
        <v>0</v>
      </c>
      <c r="BE155" s="368">
        <f t="shared" si="113"/>
        <v>0</v>
      </c>
      <c r="BF155" s="368">
        <f t="shared" si="112"/>
        <v>0</v>
      </c>
      <c r="BG155" s="368">
        <f t="shared" si="112"/>
        <v>0</v>
      </c>
      <c r="BH155" s="368">
        <f t="shared" si="112"/>
        <v>0</v>
      </c>
      <c r="BI155" s="368">
        <f t="shared" si="112"/>
        <v>0</v>
      </c>
      <c r="BJ155" s="368">
        <f t="shared" si="112"/>
        <v>0</v>
      </c>
    </row>
    <row r="156" spans="1:62" ht="40.4" customHeight="1" x14ac:dyDescent="0.35">
      <c r="A156" s="135" t="e">
        <f t="shared" si="97"/>
        <v>#REF!</v>
      </c>
      <c r="B156" s="26"/>
      <c r="C156" s="621" t="e">
        <f>'3.1 Sign Off'!C175</f>
        <v>#REF!</v>
      </c>
      <c r="D156" s="622" t="e">
        <f>'3.1 Sign Off'!D175</f>
        <v>#REF!</v>
      </c>
      <c r="E156" s="622" t="e">
        <f>'3.1 Sign Off'!E175</f>
        <v>#REF!</v>
      </c>
      <c r="F156" s="623" t="e">
        <f>'3.1 Sign Off'!F175</f>
        <v>#REF!</v>
      </c>
      <c r="G156" s="624"/>
      <c r="H156" s="625" t="e">
        <f>'3.1 Sign Off'!H175</f>
        <v>#REF!</v>
      </c>
      <c r="I156" s="625" t="e">
        <f>'3.1 Sign Off'!I175</f>
        <v>#REF!</v>
      </c>
      <c r="J156" s="624"/>
      <c r="K156" s="621" t="e">
        <f>'3.1 Sign Off'!K175</f>
        <v>#REF!</v>
      </c>
      <c r="L156" s="626"/>
      <c r="M156" s="621" t="e">
        <f>'3.1 Sign Off'!M175</f>
        <v>#REF!</v>
      </c>
      <c r="N156" s="628"/>
      <c r="O156" s="628"/>
      <c r="P156" s="628"/>
      <c r="Q156" s="628"/>
      <c r="R156" s="418"/>
      <c r="S156" s="525"/>
      <c r="T156" s="26"/>
      <c r="U156" s="76"/>
      <c r="V156" s="630" t="e">
        <f t="shared" si="114"/>
        <v>#REF!</v>
      </c>
      <c r="W156" s="630" t="e">
        <f t="shared" si="115"/>
        <v>#REF!</v>
      </c>
      <c r="X156" s="630" t="e">
        <f t="shared" si="116"/>
        <v>#REF!</v>
      </c>
      <c r="Y156" s="630" t="e">
        <f t="shared" si="117"/>
        <v>#REF!</v>
      </c>
      <c r="Z156" s="630" t="e">
        <f t="shared" si="118"/>
        <v>#REF!</v>
      </c>
      <c r="AA156" s="630" t="e">
        <f t="shared" si="119"/>
        <v>#REF!</v>
      </c>
      <c r="AB156" s="630" t="e">
        <f t="shared" si="120"/>
        <v>#REF!</v>
      </c>
      <c r="AC156" s="630" t="e">
        <f t="shared" si="121"/>
        <v>#REF!</v>
      </c>
      <c r="AE156" s="368">
        <f t="shared" ref="AE156:AI171" si="122">COUNTIF($D156,AE$10)</f>
        <v>0</v>
      </c>
      <c r="AF156" s="368">
        <f t="shared" si="122"/>
        <v>0</v>
      </c>
      <c r="AG156" s="368">
        <f t="shared" si="122"/>
        <v>0</v>
      </c>
      <c r="AH156" s="368">
        <f t="shared" si="122"/>
        <v>0</v>
      </c>
      <c r="AI156" s="368">
        <f t="shared" si="122"/>
        <v>0</v>
      </c>
      <c r="AJ156" s="368">
        <f t="shared" si="105"/>
        <v>0</v>
      </c>
      <c r="AK156" s="368">
        <f t="shared" si="105"/>
        <v>0</v>
      </c>
      <c r="AL156" s="368">
        <f t="shared" si="105"/>
        <v>0</v>
      </c>
      <c r="AM156" s="368">
        <f t="shared" si="105"/>
        <v>0</v>
      </c>
      <c r="AN156" s="368">
        <f t="shared" si="105"/>
        <v>0</v>
      </c>
      <c r="AO156" s="368">
        <f t="shared" si="106"/>
        <v>0</v>
      </c>
      <c r="AP156" s="368">
        <f t="shared" si="107"/>
        <v>0</v>
      </c>
      <c r="AQ156" s="368">
        <f t="shared" si="107"/>
        <v>0</v>
      </c>
      <c r="AR156" s="368">
        <f t="shared" si="108"/>
        <v>0</v>
      </c>
      <c r="AS156" s="368">
        <f t="shared" si="109"/>
        <v>0</v>
      </c>
      <c r="AT156" s="368">
        <f t="shared" si="110"/>
        <v>0</v>
      </c>
      <c r="AU156" s="368">
        <f t="shared" si="107"/>
        <v>0</v>
      </c>
      <c r="AV156" s="368">
        <f t="shared" si="107"/>
        <v>0</v>
      </c>
      <c r="AW156" s="368">
        <f t="shared" si="111"/>
        <v>0</v>
      </c>
      <c r="AX156" s="368">
        <f t="shared" si="98"/>
        <v>0</v>
      </c>
      <c r="AY156" s="368">
        <f t="shared" si="99"/>
        <v>0</v>
      </c>
      <c r="AZ156" s="368">
        <f t="shared" si="107"/>
        <v>0</v>
      </c>
      <c r="BA156" s="368">
        <f t="shared" si="100"/>
        <v>0</v>
      </c>
      <c r="BB156" s="368">
        <f t="shared" si="101"/>
        <v>0</v>
      </c>
      <c r="BC156" s="368">
        <f t="shared" si="102"/>
        <v>0</v>
      </c>
      <c r="BD156" s="368">
        <f t="shared" si="103"/>
        <v>0</v>
      </c>
      <c r="BE156" s="368">
        <f t="shared" si="113"/>
        <v>0</v>
      </c>
      <c r="BF156" s="368">
        <f t="shared" ref="BF156:BJ171" si="123">COUNTIF($O156,BF$10)</f>
        <v>0</v>
      </c>
      <c r="BG156" s="368">
        <f t="shared" si="123"/>
        <v>0</v>
      </c>
      <c r="BH156" s="368">
        <f t="shared" si="123"/>
        <v>0</v>
      </c>
      <c r="BI156" s="368">
        <f t="shared" si="123"/>
        <v>0</v>
      </c>
      <c r="BJ156" s="368">
        <f t="shared" si="123"/>
        <v>0</v>
      </c>
    </row>
    <row r="157" spans="1:62" ht="40.4" customHeight="1" x14ac:dyDescent="0.35">
      <c r="A157" s="135" t="e">
        <f t="shared" si="97"/>
        <v>#REF!</v>
      </c>
      <c r="B157" s="26"/>
      <c r="C157" s="621" t="e">
        <f>'3.1 Sign Off'!C176</f>
        <v>#REF!</v>
      </c>
      <c r="D157" s="622" t="e">
        <f>'3.1 Sign Off'!D176</f>
        <v>#REF!</v>
      </c>
      <c r="E157" s="622" t="e">
        <f>'3.1 Sign Off'!E176</f>
        <v>#REF!</v>
      </c>
      <c r="F157" s="623" t="e">
        <f>'3.1 Sign Off'!F176</f>
        <v>#REF!</v>
      </c>
      <c r="G157" s="624"/>
      <c r="H157" s="625" t="e">
        <f>'3.1 Sign Off'!H176</f>
        <v>#REF!</v>
      </c>
      <c r="I157" s="625" t="e">
        <f>'3.1 Sign Off'!I176</f>
        <v>#REF!</v>
      </c>
      <c r="J157" s="624"/>
      <c r="K157" s="621" t="e">
        <f>'3.1 Sign Off'!K176</f>
        <v>#REF!</v>
      </c>
      <c r="L157" s="626"/>
      <c r="M157" s="621" t="e">
        <f>'3.1 Sign Off'!M176</f>
        <v>#REF!</v>
      </c>
      <c r="N157" s="628"/>
      <c r="O157" s="628"/>
      <c r="P157" s="628"/>
      <c r="Q157" s="628"/>
      <c r="R157" s="418"/>
      <c r="S157" s="525"/>
      <c r="T157" s="26"/>
      <c r="U157" s="76"/>
      <c r="V157" s="630" t="e">
        <f t="shared" si="114"/>
        <v>#REF!</v>
      </c>
      <c r="W157" s="630" t="e">
        <f t="shared" si="115"/>
        <v>#REF!</v>
      </c>
      <c r="X157" s="630" t="e">
        <f t="shared" si="116"/>
        <v>#REF!</v>
      </c>
      <c r="Y157" s="630" t="e">
        <f t="shared" si="117"/>
        <v>#REF!</v>
      </c>
      <c r="Z157" s="630" t="e">
        <f t="shared" si="118"/>
        <v>#REF!</v>
      </c>
      <c r="AA157" s="630" t="e">
        <f t="shared" si="119"/>
        <v>#REF!</v>
      </c>
      <c r="AB157" s="630" t="e">
        <f t="shared" si="120"/>
        <v>#REF!</v>
      </c>
      <c r="AC157" s="630" t="e">
        <f t="shared" si="121"/>
        <v>#REF!</v>
      </c>
      <c r="AE157" s="368">
        <f t="shared" si="122"/>
        <v>0</v>
      </c>
      <c r="AF157" s="368">
        <f t="shared" si="122"/>
        <v>0</v>
      </c>
      <c r="AG157" s="368">
        <f t="shared" si="122"/>
        <v>0</v>
      </c>
      <c r="AH157" s="368">
        <f t="shared" si="122"/>
        <v>0</v>
      </c>
      <c r="AI157" s="368">
        <f t="shared" si="122"/>
        <v>0</v>
      </c>
      <c r="AJ157" s="368">
        <f t="shared" si="105"/>
        <v>0</v>
      </c>
      <c r="AK157" s="368">
        <f t="shared" si="105"/>
        <v>0</v>
      </c>
      <c r="AL157" s="368">
        <f t="shared" si="105"/>
        <v>0</v>
      </c>
      <c r="AM157" s="368">
        <f t="shared" si="105"/>
        <v>0</v>
      </c>
      <c r="AN157" s="368">
        <f t="shared" si="105"/>
        <v>0</v>
      </c>
      <c r="AO157" s="368">
        <f t="shared" si="106"/>
        <v>0</v>
      </c>
      <c r="AP157" s="368">
        <f t="shared" si="107"/>
        <v>0</v>
      </c>
      <c r="AQ157" s="368">
        <f t="shared" si="107"/>
        <v>0</v>
      </c>
      <c r="AR157" s="368">
        <f t="shared" si="108"/>
        <v>0</v>
      </c>
      <c r="AS157" s="368">
        <f t="shared" si="109"/>
        <v>0</v>
      </c>
      <c r="AT157" s="368">
        <f t="shared" si="110"/>
        <v>0</v>
      </c>
      <c r="AU157" s="368">
        <f t="shared" si="107"/>
        <v>0</v>
      </c>
      <c r="AV157" s="368">
        <f t="shared" si="107"/>
        <v>0</v>
      </c>
      <c r="AW157" s="368">
        <f t="shared" si="111"/>
        <v>0</v>
      </c>
      <c r="AX157" s="368">
        <f t="shared" si="98"/>
        <v>0</v>
      </c>
      <c r="AY157" s="368">
        <f t="shared" si="99"/>
        <v>0</v>
      </c>
      <c r="AZ157" s="368">
        <f t="shared" si="107"/>
        <v>0</v>
      </c>
      <c r="BA157" s="368">
        <f t="shared" si="100"/>
        <v>0</v>
      </c>
      <c r="BB157" s="368">
        <f t="shared" si="101"/>
        <v>0</v>
      </c>
      <c r="BC157" s="368">
        <f t="shared" si="102"/>
        <v>0</v>
      </c>
      <c r="BD157" s="368">
        <f t="shared" si="103"/>
        <v>0</v>
      </c>
      <c r="BE157" s="368">
        <f t="shared" si="113"/>
        <v>0</v>
      </c>
      <c r="BF157" s="368">
        <f t="shared" si="123"/>
        <v>0</v>
      </c>
      <c r="BG157" s="368">
        <f t="shared" si="123"/>
        <v>0</v>
      </c>
      <c r="BH157" s="368">
        <f t="shared" si="123"/>
        <v>0</v>
      </c>
      <c r="BI157" s="368">
        <f t="shared" si="123"/>
        <v>0</v>
      </c>
      <c r="BJ157" s="368">
        <f t="shared" si="123"/>
        <v>0</v>
      </c>
    </row>
    <row r="158" spans="1:62" ht="40.4" customHeight="1" x14ac:dyDescent="0.35">
      <c r="A158" s="135" t="e">
        <f t="shared" si="97"/>
        <v>#REF!</v>
      </c>
      <c r="B158" s="26"/>
      <c r="C158" s="621" t="e">
        <f>'3.1 Sign Off'!C177</f>
        <v>#REF!</v>
      </c>
      <c r="D158" s="622" t="e">
        <f>'3.1 Sign Off'!D177</f>
        <v>#REF!</v>
      </c>
      <c r="E158" s="622" t="e">
        <f>'3.1 Sign Off'!E177</f>
        <v>#REF!</v>
      </c>
      <c r="F158" s="623" t="e">
        <f>'3.1 Sign Off'!F177</f>
        <v>#REF!</v>
      </c>
      <c r="G158" s="624"/>
      <c r="H158" s="625" t="e">
        <f>'3.1 Sign Off'!H177</f>
        <v>#REF!</v>
      </c>
      <c r="I158" s="625" t="e">
        <f>'3.1 Sign Off'!I177</f>
        <v>#REF!</v>
      </c>
      <c r="J158" s="624"/>
      <c r="K158" s="621" t="e">
        <f>'3.1 Sign Off'!K177</f>
        <v>#REF!</v>
      </c>
      <c r="L158" s="626"/>
      <c r="M158" s="621" t="e">
        <f>'3.1 Sign Off'!M177</f>
        <v>#REF!</v>
      </c>
      <c r="N158" s="628"/>
      <c r="O158" s="628"/>
      <c r="P158" s="628"/>
      <c r="Q158" s="628"/>
      <c r="R158" s="418"/>
      <c r="S158" s="525"/>
      <c r="T158" s="26"/>
      <c r="U158" s="76"/>
      <c r="V158" s="630" t="e">
        <f t="shared" si="114"/>
        <v>#REF!</v>
      </c>
      <c r="W158" s="630" t="e">
        <f t="shared" si="115"/>
        <v>#REF!</v>
      </c>
      <c r="X158" s="630" t="e">
        <f t="shared" si="116"/>
        <v>#REF!</v>
      </c>
      <c r="Y158" s="630" t="e">
        <f t="shared" si="117"/>
        <v>#REF!</v>
      </c>
      <c r="Z158" s="630" t="e">
        <f t="shared" si="118"/>
        <v>#REF!</v>
      </c>
      <c r="AA158" s="630" t="e">
        <f t="shared" si="119"/>
        <v>#REF!</v>
      </c>
      <c r="AB158" s="630" t="e">
        <f t="shared" si="120"/>
        <v>#REF!</v>
      </c>
      <c r="AC158" s="630" t="e">
        <f t="shared" si="121"/>
        <v>#REF!</v>
      </c>
      <c r="AE158" s="368">
        <f t="shared" si="122"/>
        <v>0</v>
      </c>
      <c r="AF158" s="368">
        <f t="shared" si="122"/>
        <v>0</v>
      </c>
      <c r="AG158" s="368">
        <f t="shared" si="122"/>
        <v>0</v>
      </c>
      <c r="AH158" s="368">
        <f t="shared" si="122"/>
        <v>0</v>
      </c>
      <c r="AI158" s="368">
        <f t="shared" si="122"/>
        <v>0</v>
      </c>
      <c r="AJ158" s="368">
        <f t="shared" si="105"/>
        <v>0</v>
      </c>
      <c r="AK158" s="368">
        <f t="shared" si="105"/>
        <v>0</v>
      </c>
      <c r="AL158" s="368">
        <f t="shared" si="105"/>
        <v>0</v>
      </c>
      <c r="AM158" s="368">
        <f t="shared" si="105"/>
        <v>0</v>
      </c>
      <c r="AN158" s="368">
        <f t="shared" si="105"/>
        <v>0</v>
      </c>
      <c r="AO158" s="368">
        <f t="shared" si="106"/>
        <v>0</v>
      </c>
      <c r="AP158" s="368">
        <f t="shared" si="107"/>
        <v>0</v>
      </c>
      <c r="AQ158" s="368">
        <f t="shared" si="107"/>
        <v>0</v>
      </c>
      <c r="AR158" s="368">
        <f t="shared" si="108"/>
        <v>0</v>
      </c>
      <c r="AS158" s="368">
        <f t="shared" si="109"/>
        <v>0</v>
      </c>
      <c r="AT158" s="368">
        <f t="shared" si="110"/>
        <v>0</v>
      </c>
      <c r="AU158" s="368">
        <f t="shared" si="107"/>
        <v>0</v>
      </c>
      <c r="AV158" s="368">
        <f t="shared" si="107"/>
        <v>0</v>
      </c>
      <c r="AW158" s="368">
        <f t="shared" si="111"/>
        <v>0</v>
      </c>
      <c r="AX158" s="368">
        <f t="shared" si="98"/>
        <v>0</v>
      </c>
      <c r="AY158" s="368">
        <f t="shared" si="99"/>
        <v>0</v>
      </c>
      <c r="AZ158" s="368">
        <f t="shared" si="107"/>
        <v>0</v>
      </c>
      <c r="BA158" s="368">
        <f t="shared" si="100"/>
        <v>0</v>
      </c>
      <c r="BB158" s="368">
        <f t="shared" si="101"/>
        <v>0</v>
      </c>
      <c r="BC158" s="368">
        <f t="shared" si="102"/>
        <v>0</v>
      </c>
      <c r="BD158" s="368">
        <f t="shared" si="103"/>
        <v>0</v>
      </c>
      <c r="BE158" s="368">
        <f t="shared" si="113"/>
        <v>0</v>
      </c>
      <c r="BF158" s="368">
        <f t="shared" si="123"/>
        <v>0</v>
      </c>
      <c r="BG158" s="368">
        <f t="shared" si="123"/>
        <v>0</v>
      </c>
      <c r="BH158" s="368">
        <f t="shared" si="123"/>
        <v>0</v>
      </c>
      <c r="BI158" s="368">
        <f t="shared" si="123"/>
        <v>0</v>
      </c>
      <c r="BJ158" s="368">
        <f t="shared" si="123"/>
        <v>0</v>
      </c>
    </row>
    <row r="159" spans="1:62" ht="40.4" customHeight="1" x14ac:dyDescent="0.35">
      <c r="A159" s="135" t="e">
        <f t="shared" si="97"/>
        <v>#REF!</v>
      </c>
      <c r="B159" s="26"/>
      <c r="C159" s="621" t="e">
        <f>'3.1 Sign Off'!C178</f>
        <v>#REF!</v>
      </c>
      <c r="D159" s="622" t="e">
        <f>'3.1 Sign Off'!D178</f>
        <v>#REF!</v>
      </c>
      <c r="E159" s="622" t="e">
        <f>'3.1 Sign Off'!E178</f>
        <v>#REF!</v>
      </c>
      <c r="F159" s="623" t="e">
        <f>'3.1 Sign Off'!F178</f>
        <v>#REF!</v>
      </c>
      <c r="G159" s="624"/>
      <c r="H159" s="625" t="e">
        <f>'3.1 Sign Off'!H178</f>
        <v>#REF!</v>
      </c>
      <c r="I159" s="625" t="e">
        <f>'3.1 Sign Off'!I178</f>
        <v>#REF!</v>
      </c>
      <c r="J159" s="624"/>
      <c r="K159" s="621" t="e">
        <f>'3.1 Sign Off'!K178</f>
        <v>#REF!</v>
      </c>
      <c r="L159" s="626"/>
      <c r="M159" s="621" t="e">
        <f>'3.1 Sign Off'!M178</f>
        <v>#REF!</v>
      </c>
      <c r="N159" s="628"/>
      <c r="O159" s="628"/>
      <c r="P159" s="628"/>
      <c r="Q159" s="628"/>
      <c r="R159" s="418"/>
      <c r="S159" s="525"/>
      <c r="T159" s="26"/>
      <c r="U159" s="76"/>
      <c r="V159" s="630" t="e">
        <f t="shared" si="114"/>
        <v>#REF!</v>
      </c>
      <c r="W159" s="630" t="e">
        <f t="shared" si="115"/>
        <v>#REF!</v>
      </c>
      <c r="X159" s="630" t="e">
        <f t="shared" si="116"/>
        <v>#REF!</v>
      </c>
      <c r="Y159" s="630" t="e">
        <f t="shared" si="117"/>
        <v>#REF!</v>
      </c>
      <c r="Z159" s="630" t="e">
        <f t="shared" si="118"/>
        <v>#REF!</v>
      </c>
      <c r="AA159" s="630" t="e">
        <f t="shared" si="119"/>
        <v>#REF!</v>
      </c>
      <c r="AB159" s="630" t="e">
        <f t="shared" si="120"/>
        <v>#REF!</v>
      </c>
      <c r="AC159" s="630" t="e">
        <f t="shared" si="121"/>
        <v>#REF!</v>
      </c>
      <c r="AE159" s="368">
        <f t="shared" si="122"/>
        <v>0</v>
      </c>
      <c r="AF159" s="368">
        <f t="shared" si="122"/>
        <v>0</v>
      </c>
      <c r="AG159" s="368">
        <f t="shared" si="122"/>
        <v>0</v>
      </c>
      <c r="AH159" s="368">
        <f t="shared" si="122"/>
        <v>0</v>
      </c>
      <c r="AI159" s="368">
        <f t="shared" si="122"/>
        <v>0</v>
      </c>
      <c r="AJ159" s="368">
        <f t="shared" si="105"/>
        <v>0</v>
      </c>
      <c r="AK159" s="368">
        <f t="shared" si="105"/>
        <v>0</v>
      </c>
      <c r="AL159" s="368">
        <f t="shared" si="105"/>
        <v>0</v>
      </c>
      <c r="AM159" s="368">
        <f t="shared" si="105"/>
        <v>0</v>
      </c>
      <c r="AN159" s="368">
        <f t="shared" si="105"/>
        <v>0</v>
      </c>
      <c r="AO159" s="368">
        <f t="shared" si="106"/>
        <v>0</v>
      </c>
      <c r="AP159" s="368">
        <f t="shared" si="107"/>
        <v>0</v>
      </c>
      <c r="AQ159" s="368">
        <f t="shared" si="107"/>
        <v>0</v>
      </c>
      <c r="AR159" s="368">
        <f t="shared" si="108"/>
        <v>0</v>
      </c>
      <c r="AS159" s="368">
        <f t="shared" si="109"/>
        <v>0</v>
      </c>
      <c r="AT159" s="368">
        <f t="shared" si="110"/>
        <v>0</v>
      </c>
      <c r="AU159" s="368">
        <f t="shared" si="107"/>
        <v>0</v>
      </c>
      <c r="AV159" s="368">
        <f t="shared" si="107"/>
        <v>0</v>
      </c>
      <c r="AW159" s="368">
        <f t="shared" si="111"/>
        <v>0</v>
      </c>
      <c r="AX159" s="368">
        <f t="shared" si="98"/>
        <v>0</v>
      </c>
      <c r="AY159" s="368">
        <f t="shared" si="99"/>
        <v>0</v>
      </c>
      <c r="AZ159" s="368">
        <f t="shared" si="107"/>
        <v>0</v>
      </c>
      <c r="BA159" s="368">
        <f t="shared" si="100"/>
        <v>0</v>
      </c>
      <c r="BB159" s="368">
        <f t="shared" si="101"/>
        <v>0</v>
      </c>
      <c r="BC159" s="368">
        <f t="shared" si="102"/>
        <v>0</v>
      </c>
      <c r="BD159" s="368">
        <f t="shared" si="103"/>
        <v>0</v>
      </c>
      <c r="BE159" s="368">
        <f t="shared" si="113"/>
        <v>0</v>
      </c>
      <c r="BF159" s="368">
        <f t="shared" si="123"/>
        <v>0</v>
      </c>
      <c r="BG159" s="368">
        <f t="shared" si="123"/>
        <v>0</v>
      </c>
      <c r="BH159" s="368">
        <f t="shared" si="123"/>
        <v>0</v>
      </c>
      <c r="BI159" s="368">
        <f t="shared" si="123"/>
        <v>0</v>
      </c>
      <c r="BJ159" s="368">
        <f t="shared" si="123"/>
        <v>0</v>
      </c>
    </row>
    <row r="160" spans="1:62" ht="40.4" customHeight="1" x14ac:dyDescent="0.35">
      <c r="A160" s="135" t="e">
        <f t="shared" si="97"/>
        <v>#REF!</v>
      </c>
      <c r="B160" s="26"/>
      <c r="C160" s="621" t="e">
        <f>'3.1 Sign Off'!C179</f>
        <v>#REF!</v>
      </c>
      <c r="D160" s="622" t="e">
        <f>'3.1 Sign Off'!D179</f>
        <v>#REF!</v>
      </c>
      <c r="E160" s="622" t="e">
        <f>'3.1 Sign Off'!E179</f>
        <v>#REF!</v>
      </c>
      <c r="F160" s="623" t="e">
        <f>'3.1 Sign Off'!F179</f>
        <v>#REF!</v>
      </c>
      <c r="G160" s="624"/>
      <c r="H160" s="625" t="e">
        <f>'3.1 Sign Off'!H179</f>
        <v>#REF!</v>
      </c>
      <c r="I160" s="625" t="e">
        <f>'3.1 Sign Off'!I179</f>
        <v>#REF!</v>
      </c>
      <c r="J160" s="624"/>
      <c r="K160" s="621" t="e">
        <f>'3.1 Sign Off'!K179</f>
        <v>#REF!</v>
      </c>
      <c r="L160" s="626"/>
      <c r="M160" s="621" t="e">
        <f>'3.1 Sign Off'!M179</f>
        <v>#REF!</v>
      </c>
      <c r="N160" s="628"/>
      <c r="O160" s="628"/>
      <c r="P160" s="628"/>
      <c r="Q160" s="628"/>
      <c r="R160" s="418"/>
      <c r="S160" s="525"/>
      <c r="T160" s="26"/>
      <c r="U160" s="76"/>
      <c r="V160" s="630" t="e">
        <f t="shared" si="114"/>
        <v>#REF!</v>
      </c>
      <c r="W160" s="630" t="e">
        <f t="shared" si="115"/>
        <v>#REF!</v>
      </c>
      <c r="X160" s="630" t="e">
        <f t="shared" si="116"/>
        <v>#REF!</v>
      </c>
      <c r="Y160" s="630" t="e">
        <f t="shared" si="117"/>
        <v>#REF!</v>
      </c>
      <c r="Z160" s="630" t="e">
        <f t="shared" si="118"/>
        <v>#REF!</v>
      </c>
      <c r="AA160" s="630" t="e">
        <f t="shared" si="119"/>
        <v>#REF!</v>
      </c>
      <c r="AB160" s="630" t="e">
        <f t="shared" si="120"/>
        <v>#REF!</v>
      </c>
      <c r="AC160" s="630" t="e">
        <f t="shared" si="121"/>
        <v>#REF!</v>
      </c>
      <c r="AE160" s="368">
        <f t="shared" si="122"/>
        <v>0</v>
      </c>
      <c r="AF160" s="368">
        <f t="shared" si="122"/>
        <v>0</v>
      </c>
      <c r="AG160" s="368">
        <f t="shared" si="122"/>
        <v>0</v>
      </c>
      <c r="AH160" s="368">
        <f t="shared" si="122"/>
        <v>0</v>
      </c>
      <c r="AI160" s="368">
        <f t="shared" si="122"/>
        <v>0</v>
      </c>
      <c r="AJ160" s="368">
        <f t="shared" si="105"/>
        <v>0</v>
      </c>
      <c r="AK160" s="368">
        <f t="shared" si="105"/>
        <v>0</v>
      </c>
      <c r="AL160" s="368">
        <f t="shared" si="105"/>
        <v>0</v>
      </c>
      <c r="AM160" s="368">
        <f t="shared" si="105"/>
        <v>0</v>
      </c>
      <c r="AN160" s="368">
        <f t="shared" si="105"/>
        <v>0</v>
      </c>
      <c r="AO160" s="368">
        <f t="shared" si="106"/>
        <v>0</v>
      </c>
      <c r="AP160" s="368">
        <f t="shared" si="107"/>
        <v>0</v>
      </c>
      <c r="AQ160" s="368">
        <f t="shared" si="107"/>
        <v>0</v>
      </c>
      <c r="AR160" s="368">
        <f t="shared" si="108"/>
        <v>0</v>
      </c>
      <c r="AS160" s="368">
        <f t="shared" si="109"/>
        <v>0</v>
      </c>
      <c r="AT160" s="368">
        <f t="shared" si="110"/>
        <v>0</v>
      </c>
      <c r="AU160" s="368">
        <f t="shared" si="107"/>
        <v>0</v>
      </c>
      <c r="AV160" s="368">
        <f t="shared" si="107"/>
        <v>0</v>
      </c>
      <c r="AW160" s="368">
        <f t="shared" si="111"/>
        <v>0</v>
      </c>
      <c r="AX160" s="368">
        <f t="shared" si="98"/>
        <v>0</v>
      </c>
      <c r="AY160" s="368">
        <f t="shared" si="99"/>
        <v>0</v>
      </c>
      <c r="AZ160" s="368">
        <f t="shared" si="107"/>
        <v>0</v>
      </c>
      <c r="BA160" s="368">
        <f t="shared" si="100"/>
        <v>0</v>
      </c>
      <c r="BB160" s="368">
        <f t="shared" si="101"/>
        <v>0</v>
      </c>
      <c r="BC160" s="368">
        <f t="shared" si="102"/>
        <v>0</v>
      </c>
      <c r="BD160" s="368">
        <f t="shared" si="103"/>
        <v>0</v>
      </c>
      <c r="BE160" s="368">
        <f t="shared" si="113"/>
        <v>0</v>
      </c>
      <c r="BF160" s="368">
        <f t="shared" si="123"/>
        <v>0</v>
      </c>
      <c r="BG160" s="368">
        <f t="shared" si="123"/>
        <v>0</v>
      </c>
      <c r="BH160" s="368">
        <f t="shared" si="123"/>
        <v>0</v>
      </c>
      <c r="BI160" s="368">
        <f t="shared" si="123"/>
        <v>0</v>
      </c>
      <c r="BJ160" s="368">
        <f t="shared" si="123"/>
        <v>0</v>
      </c>
    </row>
    <row r="161" spans="1:62" ht="40.4" customHeight="1" x14ac:dyDescent="0.35">
      <c r="A161" s="135" t="e">
        <f t="shared" si="97"/>
        <v>#REF!</v>
      </c>
      <c r="B161" s="26"/>
      <c r="C161" s="621" t="e">
        <f>'3.1 Sign Off'!C180</f>
        <v>#REF!</v>
      </c>
      <c r="D161" s="622" t="e">
        <f>'3.1 Sign Off'!D180</f>
        <v>#REF!</v>
      </c>
      <c r="E161" s="622" t="e">
        <f>'3.1 Sign Off'!E180</f>
        <v>#REF!</v>
      </c>
      <c r="F161" s="623" t="e">
        <f>'3.1 Sign Off'!F180</f>
        <v>#REF!</v>
      </c>
      <c r="G161" s="624"/>
      <c r="H161" s="625" t="e">
        <f>'3.1 Sign Off'!H180</f>
        <v>#REF!</v>
      </c>
      <c r="I161" s="625" t="e">
        <f>'3.1 Sign Off'!I180</f>
        <v>#REF!</v>
      </c>
      <c r="J161" s="624"/>
      <c r="K161" s="621" t="e">
        <f>'3.1 Sign Off'!K180</f>
        <v>#REF!</v>
      </c>
      <c r="L161" s="626"/>
      <c r="M161" s="621" t="e">
        <f>'3.1 Sign Off'!M180</f>
        <v>#REF!</v>
      </c>
      <c r="N161" s="628"/>
      <c r="O161" s="628"/>
      <c r="P161" s="628"/>
      <c r="Q161" s="628"/>
      <c r="R161" s="418"/>
      <c r="S161" s="525"/>
      <c r="T161" s="26"/>
      <c r="U161" s="76"/>
      <c r="V161" s="630" t="e">
        <f t="shared" si="114"/>
        <v>#REF!</v>
      </c>
      <c r="W161" s="630" t="e">
        <f t="shared" si="115"/>
        <v>#REF!</v>
      </c>
      <c r="X161" s="630" t="e">
        <f t="shared" si="116"/>
        <v>#REF!</v>
      </c>
      <c r="Y161" s="630" t="e">
        <f t="shared" si="117"/>
        <v>#REF!</v>
      </c>
      <c r="Z161" s="630" t="e">
        <f t="shared" si="118"/>
        <v>#REF!</v>
      </c>
      <c r="AA161" s="630" t="e">
        <f t="shared" si="119"/>
        <v>#REF!</v>
      </c>
      <c r="AB161" s="630" t="e">
        <f t="shared" si="120"/>
        <v>#REF!</v>
      </c>
      <c r="AC161" s="630" t="e">
        <f t="shared" si="121"/>
        <v>#REF!</v>
      </c>
      <c r="AE161" s="368">
        <f t="shared" si="122"/>
        <v>0</v>
      </c>
      <c r="AF161" s="368">
        <f t="shared" si="122"/>
        <v>0</v>
      </c>
      <c r="AG161" s="368">
        <f t="shared" si="122"/>
        <v>0</v>
      </c>
      <c r="AH161" s="368">
        <f t="shared" si="122"/>
        <v>0</v>
      </c>
      <c r="AI161" s="368">
        <f t="shared" si="122"/>
        <v>0</v>
      </c>
      <c r="AJ161" s="368">
        <f t="shared" si="105"/>
        <v>0</v>
      </c>
      <c r="AK161" s="368">
        <f t="shared" si="105"/>
        <v>0</v>
      </c>
      <c r="AL161" s="368">
        <f t="shared" si="105"/>
        <v>0</v>
      </c>
      <c r="AM161" s="368">
        <f t="shared" si="105"/>
        <v>0</v>
      </c>
      <c r="AN161" s="368">
        <f t="shared" si="105"/>
        <v>0</v>
      </c>
      <c r="AO161" s="368">
        <f t="shared" si="106"/>
        <v>0</v>
      </c>
      <c r="AP161" s="368">
        <f t="shared" si="107"/>
        <v>0</v>
      </c>
      <c r="AQ161" s="368">
        <f t="shared" si="107"/>
        <v>0</v>
      </c>
      <c r="AR161" s="368">
        <f t="shared" si="108"/>
        <v>0</v>
      </c>
      <c r="AS161" s="368">
        <f t="shared" si="109"/>
        <v>0</v>
      </c>
      <c r="AT161" s="368">
        <f t="shared" si="110"/>
        <v>0</v>
      </c>
      <c r="AU161" s="368">
        <f t="shared" si="107"/>
        <v>0</v>
      </c>
      <c r="AV161" s="368">
        <f t="shared" si="107"/>
        <v>0</v>
      </c>
      <c r="AW161" s="368">
        <f t="shared" si="111"/>
        <v>0</v>
      </c>
      <c r="AX161" s="368">
        <f t="shared" si="98"/>
        <v>0</v>
      </c>
      <c r="AY161" s="368">
        <f t="shared" si="99"/>
        <v>0</v>
      </c>
      <c r="AZ161" s="368">
        <f t="shared" si="107"/>
        <v>0</v>
      </c>
      <c r="BA161" s="368">
        <f t="shared" si="100"/>
        <v>0</v>
      </c>
      <c r="BB161" s="368">
        <f t="shared" si="101"/>
        <v>0</v>
      </c>
      <c r="BC161" s="368">
        <f t="shared" si="102"/>
        <v>0</v>
      </c>
      <c r="BD161" s="368">
        <f t="shared" si="103"/>
        <v>0</v>
      </c>
      <c r="BE161" s="368">
        <f t="shared" si="113"/>
        <v>0</v>
      </c>
      <c r="BF161" s="368">
        <f t="shared" si="123"/>
        <v>0</v>
      </c>
      <c r="BG161" s="368">
        <f t="shared" si="123"/>
        <v>0</v>
      </c>
      <c r="BH161" s="368">
        <f t="shared" si="123"/>
        <v>0</v>
      </c>
      <c r="BI161" s="368">
        <f t="shared" si="123"/>
        <v>0</v>
      </c>
      <c r="BJ161" s="368">
        <f t="shared" si="123"/>
        <v>0</v>
      </c>
    </row>
    <row r="162" spans="1:62" ht="40.4" customHeight="1" x14ac:dyDescent="0.35">
      <c r="A162" s="135" t="e">
        <f t="shared" si="97"/>
        <v>#REF!</v>
      </c>
      <c r="B162" s="26"/>
      <c r="C162" s="621" t="e">
        <f>'3.1 Sign Off'!C181</f>
        <v>#REF!</v>
      </c>
      <c r="D162" s="622" t="e">
        <f>'3.1 Sign Off'!D181</f>
        <v>#REF!</v>
      </c>
      <c r="E162" s="622" t="e">
        <f>'3.1 Sign Off'!E181</f>
        <v>#REF!</v>
      </c>
      <c r="F162" s="623" t="e">
        <f>'3.1 Sign Off'!F181</f>
        <v>#REF!</v>
      </c>
      <c r="G162" s="624"/>
      <c r="H162" s="625" t="e">
        <f>'3.1 Sign Off'!H181</f>
        <v>#REF!</v>
      </c>
      <c r="I162" s="625" t="e">
        <f>'3.1 Sign Off'!I181</f>
        <v>#REF!</v>
      </c>
      <c r="J162" s="624"/>
      <c r="K162" s="621" t="e">
        <f>'3.1 Sign Off'!K181</f>
        <v>#REF!</v>
      </c>
      <c r="L162" s="626"/>
      <c r="M162" s="621" t="e">
        <f>'3.1 Sign Off'!M181</f>
        <v>#REF!</v>
      </c>
      <c r="N162" s="628"/>
      <c r="O162" s="628"/>
      <c r="P162" s="628"/>
      <c r="Q162" s="628"/>
      <c r="R162" s="418"/>
      <c r="S162" s="525"/>
      <c r="T162" s="26"/>
      <c r="U162" s="76"/>
      <c r="V162" s="630" t="e">
        <f t="shared" si="114"/>
        <v>#REF!</v>
      </c>
      <c r="W162" s="630" t="e">
        <f t="shared" si="115"/>
        <v>#REF!</v>
      </c>
      <c r="X162" s="630" t="e">
        <f t="shared" si="116"/>
        <v>#REF!</v>
      </c>
      <c r="Y162" s="630" t="e">
        <f t="shared" si="117"/>
        <v>#REF!</v>
      </c>
      <c r="Z162" s="630" t="e">
        <f t="shared" si="118"/>
        <v>#REF!</v>
      </c>
      <c r="AA162" s="630" t="e">
        <f t="shared" si="119"/>
        <v>#REF!</v>
      </c>
      <c r="AB162" s="630" t="e">
        <f t="shared" si="120"/>
        <v>#REF!</v>
      </c>
      <c r="AC162" s="630" t="e">
        <f t="shared" si="121"/>
        <v>#REF!</v>
      </c>
      <c r="AE162" s="368">
        <f t="shared" si="122"/>
        <v>0</v>
      </c>
      <c r="AF162" s="368">
        <f t="shared" si="122"/>
        <v>0</v>
      </c>
      <c r="AG162" s="368">
        <f t="shared" si="122"/>
        <v>0</v>
      </c>
      <c r="AH162" s="368">
        <f t="shared" si="122"/>
        <v>0</v>
      </c>
      <c r="AI162" s="368">
        <f t="shared" si="122"/>
        <v>0</v>
      </c>
      <c r="AJ162" s="368">
        <f t="shared" si="105"/>
        <v>0</v>
      </c>
      <c r="AK162" s="368">
        <f t="shared" si="105"/>
        <v>0</v>
      </c>
      <c r="AL162" s="368">
        <f t="shared" si="105"/>
        <v>0</v>
      </c>
      <c r="AM162" s="368">
        <f t="shared" si="105"/>
        <v>0</v>
      </c>
      <c r="AN162" s="368">
        <f t="shared" si="105"/>
        <v>0</v>
      </c>
      <c r="AO162" s="368">
        <f t="shared" si="106"/>
        <v>0</v>
      </c>
      <c r="AP162" s="368">
        <f t="shared" si="107"/>
        <v>0</v>
      </c>
      <c r="AQ162" s="368">
        <f t="shared" si="107"/>
        <v>0</v>
      </c>
      <c r="AR162" s="368">
        <f t="shared" si="108"/>
        <v>0</v>
      </c>
      <c r="AS162" s="368">
        <f t="shared" si="109"/>
        <v>0</v>
      </c>
      <c r="AT162" s="368">
        <f t="shared" si="110"/>
        <v>0</v>
      </c>
      <c r="AU162" s="368">
        <f t="shared" si="107"/>
        <v>0</v>
      </c>
      <c r="AV162" s="368">
        <f t="shared" si="107"/>
        <v>0</v>
      </c>
      <c r="AW162" s="368">
        <f t="shared" si="111"/>
        <v>0</v>
      </c>
      <c r="AX162" s="368">
        <f t="shared" si="98"/>
        <v>0</v>
      </c>
      <c r="AY162" s="368">
        <f t="shared" si="99"/>
        <v>0</v>
      </c>
      <c r="AZ162" s="368">
        <f t="shared" si="107"/>
        <v>0</v>
      </c>
      <c r="BA162" s="368">
        <f t="shared" si="100"/>
        <v>0</v>
      </c>
      <c r="BB162" s="368">
        <f t="shared" si="101"/>
        <v>0</v>
      </c>
      <c r="BC162" s="368">
        <f t="shared" si="102"/>
        <v>0</v>
      </c>
      <c r="BD162" s="368">
        <f t="shared" si="103"/>
        <v>0</v>
      </c>
      <c r="BE162" s="368">
        <f t="shared" si="113"/>
        <v>0</v>
      </c>
      <c r="BF162" s="368">
        <f t="shared" si="123"/>
        <v>0</v>
      </c>
      <c r="BG162" s="368">
        <f t="shared" si="123"/>
        <v>0</v>
      </c>
      <c r="BH162" s="368">
        <f t="shared" si="123"/>
        <v>0</v>
      </c>
      <c r="BI162" s="368">
        <f t="shared" si="123"/>
        <v>0</v>
      </c>
      <c r="BJ162" s="368">
        <f t="shared" si="123"/>
        <v>0</v>
      </c>
    </row>
    <row r="163" spans="1:62" ht="40.4" customHeight="1" x14ac:dyDescent="0.35">
      <c r="A163" s="135" t="e">
        <f t="shared" si="97"/>
        <v>#REF!</v>
      </c>
      <c r="B163" s="26"/>
      <c r="C163" s="621" t="e">
        <f>'3.1 Sign Off'!C182</f>
        <v>#REF!</v>
      </c>
      <c r="D163" s="622" t="e">
        <f>'3.1 Sign Off'!D182</f>
        <v>#REF!</v>
      </c>
      <c r="E163" s="622" t="e">
        <f>'3.1 Sign Off'!E182</f>
        <v>#REF!</v>
      </c>
      <c r="F163" s="623" t="e">
        <f>'3.1 Sign Off'!F182</f>
        <v>#REF!</v>
      </c>
      <c r="G163" s="624"/>
      <c r="H163" s="625" t="e">
        <f>'3.1 Sign Off'!H182</f>
        <v>#REF!</v>
      </c>
      <c r="I163" s="625" t="e">
        <f>'3.1 Sign Off'!I182</f>
        <v>#REF!</v>
      </c>
      <c r="J163" s="624"/>
      <c r="K163" s="621" t="e">
        <f>'3.1 Sign Off'!K182</f>
        <v>#REF!</v>
      </c>
      <c r="L163" s="626"/>
      <c r="M163" s="621" t="e">
        <f>'3.1 Sign Off'!M182</f>
        <v>#REF!</v>
      </c>
      <c r="N163" s="628"/>
      <c r="O163" s="628"/>
      <c r="P163" s="628"/>
      <c r="Q163" s="628"/>
      <c r="R163" s="418"/>
      <c r="S163" s="525"/>
      <c r="T163" s="26"/>
      <c r="U163" s="76"/>
      <c r="V163" s="630" t="e">
        <f t="shared" si="114"/>
        <v>#REF!</v>
      </c>
      <c r="W163" s="630" t="e">
        <f t="shared" si="115"/>
        <v>#REF!</v>
      </c>
      <c r="X163" s="630" t="e">
        <f t="shared" si="116"/>
        <v>#REF!</v>
      </c>
      <c r="Y163" s="630" t="e">
        <f t="shared" si="117"/>
        <v>#REF!</v>
      </c>
      <c r="Z163" s="630" t="e">
        <f t="shared" si="118"/>
        <v>#REF!</v>
      </c>
      <c r="AA163" s="630" t="e">
        <f t="shared" si="119"/>
        <v>#REF!</v>
      </c>
      <c r="AB163" s="630" t="e">
        <f t="shared" si="120"/>
        <v>#REF!</v>
      </c>
      <c r="AC163" s="630" t="e">
        <f t="shared" si="121"/>
        <v>#REF!</v>
      </c>
      <c r="AE163" s="368">
        <f t="shared" si="122"/>
        <v>0</v>
      </c>
      <c r="AF163" s="368">
        <f t="shared" si="122"/>
        <v>0</v>
      </c>
      <c r="AG163" s="368">
        <f t="shared" si="122"/>
        <v>0</v>
      </c>
      <c r="AH163" s="368">
        <f t="shared" si="122"/>
        <v>0</v>
      </c>
      <c r="AI163" s="368">
        <f t="shared" si="122"/>
        <v>0</v>
      </c>
      <c r="AJ163" s="368">
        <f t="shared" si="105"/>
        <v>0</v>
      </c>
      <c r="AK163" s="368">
        <f t="shared" si="105"/>
        <v>0</v>
      </c>
      <c r="AL163" s="368">
        <f t="shared" si="105"/>
        <v>0</v>
      </c>
      <c r="AM163" s="368">
        <f t="shared" si="105"/>
        <v>0</v>
      </c>
      <c r="AN163" s="368">
        <f t="shared" si="105"/>
        <v>0</v>
      </c>
      <c r="AO163" s="368">
        <f t="shared" si="106"/>
        <v>0</v>
      </c>
      <c r="AP163" s="368">
        <f t="shared" si="107"/>
        <v>0</v>
      </c>
      <c r="AQ163" s="368">
        <f t="shared" si="107"/>
        <v>0</v>
      </c>
      <c r="AR163" s="368">
        <f t="shared" si="108"/>
        <v>0</v>
      </c>
      <c r="AS163" s="368">
        <f t="shared" si="109"/>
        <v>0</v>
      </c>
      <c r="AT163" s="368">
        <f t="shared" si="110"/>
        <v>0</v>
      </c>
      <c r="AU163" s="368">
        <f t="shared" si="107"/>
        <v>0</v>
      </c>
      <c r="AV163" s="368">
        <f t="shared" si="107"/>
        <v>0</v>
      </c>
      <c r="AW163" s="368">
        <f t="shared" si="111"/>
        <v>0</v>
      </c>
      <c r="AX163" s="368">
        <f t="shared" si="98"/>
        <v>0</v>
      </c>
      <c r="AY163" s="368">
        <f t="shared" si="99"/>
        <v>0</v>
      </c>
      <c r="AZ163" s="368">
        <f t="shared" si="107"/>
        <v>0</v>
      </c>
      <c r="BA163" s="368">
        <f t="shared" si="100"/>
        <v>0</v>
      </c>
      <c r="BB163" s="368">
        <f t="shared" si="101"/>
        <v>0</v>
      </c>
      <c r="BC163" s="368">
        <f t="shared" si="102"/>
        <v>0</v>
      </c>
      <c r="BD163" s="368">
        <f t="shared" si="103"/>
        <v>0</v>
      </c>
      <c r="BE163" s="368">
        <f t="shared" si="113"/>
        <v>0</v>
      </c>
      <c r="BF163" s="368">
        <f t="shared" si="123"/>
        <v>0</v>
      </c>
      <c r="BG163" s="368">
        <f t="shared" si="123"/>
        <v>0</v>
      </c>
      <c r="BH163" s="368">
        <f t="shared" si="123"/>
        <v>0</v>
      </c>
      <c r="BI163" s="368">
        <f t="shared" si="123"/>
        <v>0</v>
      </c>
      <c r="BJ163" s="368">
        <f t="shared" si="123"/>
        <v>0</v>
      </c>
    </row>
    <row r="164" spans="1:62" ht="40.4" customHeight="1" x14ac:dyDescent="0.35">
      <c r="A164" s="135" t="e">
        <f t="shared" si="97"/>
        <v>#REF!</v>
      </c>
      <c r="B164" s="26"/>
      <c r="C164" s="621" t="e">
        <f>'3.1 Sign Off'!C183</f>
        <v>#REF!</v>
      </c>
      <c r="D164" s="622" t="e">
        <f>'3.1 Sign Off'!D183</f>
        <v>#REF!</v>
      </c>
      <c r="E164" s="622" t="e">
        <f>'3.1 Sign Off'!E183</f>
        <v>#REF!</v>
      </c>
      <c r="F164" s="623" t="e">
        <f>'3.1 Sign Off'!F183</f>
        <v>#REF!</v>
      </c>
      <c r="G164" s="624"/>
      <c r="H164" s="625" t="e">
        <f>'3.1 Sign Off'!H183</f>
        <v>#REF!</v>
      </c>
      <c r="I164" s="625" t="e">
        <f>'3.1 Sign Off'!I183</f>
        <v>#REF!</v>
      </c>
      <c r="J164" s="624"/>
      <c r="K164" s="621" t="e">
        <f>'3.1 Sign Off'!K183</f>
        <v>#REF!</v>
      </c>
      <c r="L164" s="626"/>
      <c r="M164" s="621" t="e">
        <f>'3.1 Sign Off'!M183</f>
        <v>#REF!</v>
      </c>
      <c r="N164" s="628"/>
      <c r="O164" s="628"/>
      <c r="P164" s="628"/>
      <c r="Q164" s="628"/>
      <c r="R164" s="418"/>
      <c r="S164" s="525"/>
      <c r="T164" s="26"/>
      <c r="U164" s="76"/>
      <c r="V164" s="630" t="e">
        <f t="shared" si="114"/>
        <v>#REF!</v>
      </c>
      <c r="W164" s="630" t="e">
        <f t="shared" si="115"/>
        <v>#REF!</v>
      </c>
      <c r="X164" s="630" t="e">
        <f t="shared" si="116"/>
        <v>#REF!</v>
      </c>
      <c r="Y164" s="630" t="e">
        <f t="shared" si="117"/>
        <v>#REF!</v>
      </c>
      <c r="Z164" s="630" t="e">
        <f t="shared" si="118"/>
        <v>#REF!</v>
      </c>
      <c r="AA164" s="630" t="e">
        <f t="shared" si="119"/>
        <v>#REF!</v>
      </c>
      <c r="AB164" s="630" t="e">
        <f t="shared" si="120"/>
        <v>#REF!</v>
      </c>
      <c r="AC164" s="630" t="e">
        <f t="shared" si="121"/>
        <v>#REF!</v>
      </c>
      <c r="AE164" s="368">
        <f t="shared" si="122"/>
        <v>0</v>
      </c>
      <c r="AF164" s="368">
        <f t="shared" si="122"/>
        <v>0</v>
      </c>
      <c r="AG164" s="368">
        <f t="shared" si="122"/>
        <v>0</v>
      </c>
      <c r="AH164" s="368">
        <f t="shared" si="122"/>
        <v>0</v>
      </c>
      <c r="AI164" s="368">
        <f t="shared" si="122"/>
        <v>0</v>
      </c>
      <c r="AJ164" s="368">
        <f t="shared" si="105"/>
        <v>0</v>
      </c>
      <c r="AK164" s="368">
        <f t="shared" si="105"/>
        <v>0</v>
      </c>
      <c r="AL164" s="368">
        <f t="shared" si="105"/>
        <v>0</v>
      </c>
      <c r="AM164" s="368">
        <f t="shared" si="105"/>
        <v>0</v>
      </c>
      <c r="AN164" s="368">
        <f t="shared" si="105"/>
        <v>0</v>
      </c>
      <c r="AO164" s="368">
        <f t="shared" si="106"/>
        <v>0</v>
      </c>
      <c r="AP164" s="368">
        <f t="shared" si="107"/>
        <v>0</v>
      </c>
      <c r="AQ164" s="368">
        <f t="shared" si="107"/>
        <v>0</v>
      </c>
      <c r="AR164" s="368">
        <f t="shared" si="108"/>
        <v>0</v>
      </c>
      <c r="AS164" s="368">
        <f t="shared" si="109"/>
        <v>0</v>
      </c>
      <c r="AT164" s="368">
        <f t="shared" si="110"/>
        <v>0</v>
      </c>
      <c r="AU164" s="368">
        <f t="shared" si="107"/>
        <v>0</v>
      </c>
      <c r="AV164" s="368">
        <f t="shared" si="107"/>
        <v>0</v>
      </c>
      <c r="AW164" s="368">
        <f t="shared" si="111"/>
        <v>0</v>
      </c>
      <c r="AX164" s="368">
        <f t="shared" si="98"/>
        <v>0</v>
      </c>
      <c r="AY164" s="368">
        <f t="shared" si="99"/>
        <v>0</v>
      </c>
      <c r="AZ164" s="368">
        <f t="shared" si="107"/>
        <v>0</v>
      </c>
      <c r="BA164" s="368">
        <f t="shared" si="100"/>
        <v>0</v>
      </c>
      <c r="BB164" s="368">
        <f t="shared" si="101"/>
        <v>0</v>
      </c>
      <c r="BC164" s="368">
        <f t="shared" si="102"/>
        <v>0</v>
      </c>
      <c r="BD164" s="368">
        <f t="shared" si="103"/>
        <v>0</v>
      </c>
      <c r="BE164" s="368">
        <f t="shared" si="113"/>
        <v>0</v>
      </c>
      <c r="BF164" s="368">
        <f t="shared" si="123"/>
        <v>0</v>
      </c>
      <c r="BG164" s="368">
        <f t="shared" si="123"/>
        <v>0</v>
      </c>
      <c r="BH164" s="368">
        <f t="shared" si="123"/>
        <v>0</v>
      </c>
      <c r="BI164" s="368">
        <f t="shared" si="123"/>
        <v>0</v>
      </c>
      <c r="BJ164" s="368">
        <f t="shared" si="123"/>
        <v>0</v>
      </c>
    </row>
    <row r="165" spans="1:62" ht="40.4" customHeight="1" x14ac:dyDescent="0.35">
      <c r="A165" s="135" t="e">
        <f t="shared" si="97"/>
        <v>#REF!</v>
      </c>
      <c r="B165" s="26"/>
      <c r="C165" s="621" t="e">
        <f>'3.1 Sign Off'!C184</f>
        <v>#REF!</v>
      </c>
      <c r="D165" s="622" t="e">
        <f>'3.1 Sign Off'!D184</f>
        <v>#REF!</v>
      </c>
      <c r="E165" s="622" t="e">
        <f>'3.1 Sign Off'!E184</f>
        <v>#REF!</v>
      </c>
      <c r="F165" s="623" t="e">
        <f>'3.1 Sign Off'!F184</f>
        <v>#REF!</v>
      </c>
      <c r="G165" s="624"/>
      <c r="H165" s="625" t="e">
        <f>'3.1 Sign Off'!H184</f>
        <v>#REF!</v>
      </c>
      <c r="I165" s="625" t="e">
        <f>'3.1 Sign Off'!I184</f>
        <v>#REF!</v>
      </c>
      <c r="J165" s="624"/>
      <c r="K165" s="621" t="e">
        <f>'3.1 Sign Off'!K184</f>
        <v>#REF!</v>
      </c>
      <c r="L165" s="626"/>
      <c r="M165" s="621" t="e">
        <f>'3.1 Sign Off'!M184</f>
        <v>#REF!</v>
      </c>
      <c r="N165" s="628"/>
      <c r="O165" s="628"/>
      <c r="P165" s="628"/>
      <c r="Q165" s="628"/>
      <c r="R165" s="418"/>
      <c r="S165" s="525"/>
      <c r="T165" s="26"/>
      <c r="U165" s="76"/>
      <c r="V165" s="630" t="e">
        <f t="shared" si="114"/>
        <v>#REF!</v>
      </c>
      <c r="W165" s="630" t="e">
        <f t="shared" si="115"/>
        <v>#REF!</v>
      </c>
      <c r="X165" s="630" t="e">
        <f t="shared" si="116"/>
        <v>#REF!</v>
      </c>
      <c r="Y165" s="630" t="e">
        <f t="shared" si="117"/>
        <v>#REF!</v>
      </c>
      <c r="Z165" s="630" t="e">
        <f t="shared" si="118"/>
        <v>#REF!</v>
      </c>
      <c r="AA165" s="630" t="e">
        <f t="shared" si="119"/>
        <v>#REF!</v>
      </c>
      <c r="AB165" s="630" t="e">
        <f t="shared" si="120"/>
        <v>#REF!</v>
      </c>
      <c r="AC165" s="630" t="e">
        <f t="shared" si="121"/>
        <v>#REF!</v>
      </c>
      <c r="AE165" s="368">
        <f t="shared" si="122"/>
        <v>0</v>
      </c>
      <c r="AF165" s="368">
        <f t="shared" si="122"/>
        <v>0</v>
      </c>
      <c r="AG165" s="368">
        <f t="shared" si="122"/>
        <v>0</v>
      </c>
      <c r="AH165" s="368">
        <f t="shared" si="122"/>
        <v>0</v>
      </c>
      <c r="AI165" s="368">
        <f t="shared" si="122"/>
        <v>0</v>
      </c>
      <c r="AJ165" s="368">
        <f t="shared" si="105"/>
        <v>0</v>
      </c>
      <c r="AK165" s="368">
        <f t="shared" si="105"/>
        <v>0</v>
      </c>
      <c r="AL165" s="368">
        <f t="shared" si="105"/>
        <v>0</v>
      </c>
      <c r="AM165" s="368">
        <f t="shared" si="105"/>
        <v>0</v>
      </c>
      <c r="AN165" s="368">
        <f t="shared" si="105"/>
        <v>0</v>
      </c>
      <c r="AO165" s="368">
        <f t="shared" si="106"/>
        <v>0</v>
      </c>
      <c r="AP165" s="368">
        <f t="shared" si="107"/>
        <v>0</v>
      </c>
      <c r="AQ165" s="368">
        <f t="shared" si="107"/>
        <v>0</v>
      </c>
      <c r="AR165" s="368">
        <f t="shared" si="108"/>
        <v>0</v>
      </c>
      <c r="AS165" s="368">
        <f t="shared" si="109"/>
        <v>0</v>
      </c>
      <c r="AT165" s="368">
        <f t="shared" si="110"/>
        <v>0</v>
      </c>
      <c r="AU165" s="368">
        <f t="shared" si="107"/>
        <v>0</v>
      </c>
      <c r="AV165" s="368">
        <f t="shared" si="107"/>
        <v>0</v>
      </c>
      <c r="AW165" s="368">
        <f t="shared" si="111"/>
        <v>0</v>
      </c>
      <c r="AX165" s="368">
        <f t="shared" si="98"/>
        <v>0</v>
      </c>
      <c r="AY165" s="368">
        <f t="shared" si="99"/>
        <v>0</v>
      </c>
      <c r="AZ165" s="368">
        <f t="shared" si="107"/>
        <v>0</v>
      </c>
      <c r="BA165" s="368">
        <f t="shared" si="100"/>
        <v>0</v>
      </c>
      <c r="BB165" s="368">
        <f t="shared" si="101"/>
        <v>0</v>
      </c>
      <c r="BC165" s="368">
        <f t="shared" si="102"/>
        <v>0</v>
      </c>
      <c r="BD165" s="368">
        <f t="shared" si="103"/>
        <v>0</v>
      </c>
      <c r="BE165" s="368">
        <f t="shared" si="113"/>
        <v>0</v>
      </c>
      <c r="BF165" s="368">
        <f t="shared" si="123"/>
        <v>0</v>
      </c>
      <c r="BG165" s="368">
        <f t="shared" si="123"/>
        <v>0</v>
      </c>
      <c r="BH165" s="368">
        <f t="shared" si="123"/>
        <v>0</v>
      </c>
      <c r="BI165" s="368">
        <f t="shared" si="123"/>
        <v>0</v>
      </c>
      <c r="BJ165" s="368">
        <f t="shared" si="123"/>
        <v>0</v>
      </c>
    </row>
    <row r="166" spans="1:62" ht="40.4" customHeight="1" x14ac:dyDescent="0.35">
      <c r="A166" s="135" t="e">
        <f t="shared" si="97"/>
        <v>#REF!</v>
      </c>
      <c r="B166" s="26"/>
      <c r="C166" s="621" t="e">
        <f>'3.1 Sign Off'!C185</f>
        <v>#REF!</v>
      </c>
      <c r="D166" s="622" t="e">
        <f>'3.1 Sign Off'!D185</f>
        <v>#REF!</v>
      </c>
      <c r="E166" s="622" t="e">
        <f>'3.1 Sign Off'!E185</f>
        <v>#REF!</v>
      </c>
      <c r="F166" s="623" t="e">
        <f>'3.1 Sign Off'!F185</f>
        <v>#REF!</v>
      </c>
      <c r="G166" s="624"/>
      <c r="H166" s="625" t="e">
        <f>'3.1 Sign Off'!H185</f>
        <v>#REF!</v>
      </c>
      <c r="I166" s="625" t="e">
        <f>'3.1 Sign Off'!I185</f>
        <v>#REF!</v>
      </c>
      <c r="J166" s="624"/>
      <c r="K166" s="621" t="e">
        <f>'3.1 Sign Off'!K185</f>
        <v>#REF!</v>
      </c>
      <c r="L166" s="626"/>
      <c r="M166" s="621" t="e">
        <f>'3.1 Sign Off'!M185</f>
        <v>#REF!</v>
      </c>
      <c r="N166" s="628"/>
      <c r="O166" s="628"/>
      <c r="P166" s="628"/>
      <c r="Q166" s="628"/>
      <c r="R166" s="418"/>
      <c r="S166" s="525"/>
      <c r="T166" s="26"/>
      <c r="U166" s="76"/>
      <c r="V166" s="630" t="e">
        <f t="shared" si="114"/>
        <v>#REF!</v>
      </c>
      <c r="W166" s="630" t="e">
        <f t="shared" si="115"/>
        <v>#REF!</v>
      </c>
      <c r="X166" s="630" t="e">
        <f t="shared" si="116"/>
        <v>#REF!</v>
      </c>
      <c r="Y166" s="630" t="e">
        <f t="shared" si="117"/>
        <v>#REF!</v>
      </c>
      <c r="Z166" s="630" t="e">
        <f t="shared" si="118"/>
        <v>#REF!</v>
      </c>
      <c r="AA166" s="630" t="e">
        <f t="shared" si="119"/>
        <v>#REF!</v>
      </c>
      <c r="AB166" s="630" t="e">
        <f t="shared" si="120"/>
        <v>#REF!</v>
      </c>
      <c r="AC166" s="630" t="e">
        <f t="shared" si="121"/>
        <v>#REF!</v>
      </c>
      <c r="AE166" s="368">
        <f t="shared" si="122"/>
        <v>0</v>
      </c>
      <c r="AF166" s="368">
        <f t="shared" si="122"/>
        <v>0</v>
      </c>
      <c r="AG166" s="368">
        <f t="shared" si="122"/>
        <v>0</v>
      </c>
      <c r="AH166" s="368">
        <f t="shared" si="122"/>
        <v>0</v>
      </c>
      <c r="AI166" s="368">
        <f t="shared" si="122"/>
        <v>0</v>
      </c>
      <c r="AJ166" s="368">
        <f t="shared" si="105"/>
        <v>0</v>
      </c>
      <c r="AK166" s="368">
        <f t="shared" si="105"/>
        <v>0</v>
      </c>
      <c r="AL166" s="368">
        <f t="shared" si="105"/>
        <v>0</v>
      </c>
      <c r="AM166" s="368">
        <f t="shared" si="105"/>
        <v>0</v>
      </c>
      <c r="AN166" s="368">
        <f t="shared" si="105"/>
        <v>0</v>
      </c>
      <c r="AO166" s="368">
        <f t="shared" si="106"/>
        <v>0</v>
      </c>
      <c r="AP166" s="368">
        <f t="shared" si="107"/>
        <v>0</v>
      </c>
      <c r="AQ166" s="368">
        <f t="shared" si="107"/>
        <v>0</v>
      </c>
      <c r="AR166" s="368">
        <f t="shared" si="108"/>
        <v>0</v>
      </c>
      <c r="AS166" s="368">
        <f t="shared" si="109"/>
        <v>0</v>
      </c>
      <c r="AT166" s="368">
        <f t="shared" si="110"/>
        <v>0</v>
      </c>
      <c r="AU166" s="368">
        <f t="shared" si="107"/>
        <v>0</v>
      </c>
      <c r="AV166" s="368">
        <f t="shared" si="107"/>
        <v>0</v>
      </c>
      <c r="AW166" s="368">
        <f t="shared" si="111"/>
        <v>0</v>
      </c>
      <c r="AX166" s="368">
        <f t="shared" si="98"/>
        <v>0</v>
      </c>
      <c r="AY166" s="368">
        <f t="shared" si="99"/>
        <v>0</v>
      </c>
      <c r="AZ166" s="368">
        <f t="shared" si="107"/>
        <v>0</v>
      </c>
      <c r="BA166" s="368">
        <f t="shared" si="100"/>
        <v>0</v>
      </c>
      <c r="BB166" s="368">
        <f t="shared" si="101"/>
        <v>0</v>
      </c>
      <c r="BC166" s="368">
        <f t="shared" si="102"/>
        <v>0</v>
      </c>
      <c r="BD166" s="368">
        <f t="shared" si="103"/>
        <v>0</v>
      </c>
      <c r="BE166" s="368">
        <f t="shared" si="113"/>
        <v>0</v>
      </c>
      <c r="BF166" s="368">
        <f t="shared" si="123"/>
        <v>0</v>
      </c>
      <c r="BG166" s="368">
        <f t="shared" si="123"/>
        <v>0</v>
      </c>
      <c r="BH166" s="368">
        <f t="shared" si="123"/>
        <v>0</v>
      </c>
      <c r="BI166" s="368">
        <f t="shared" si="123"/>
        <v>0</v>
      </c>
      <c r="BJ166" s="368">
        <f t="shared" si="123"/>
        <v>0</v>
      </c>
    </row>
    <row r="167" spans="1:62" ht="40.4" customHeight="1" x14ac:dyDescent="0.35">
      <c r="A167" s="135" t="e">
        <f t="shared" si="97"/>
        <v>#REF!</v>
      </c>
      <c r="B167" s="26"/>
      <c r="C167" s="621" t="e">
        <f>'3.1 Sign Off'!C186</f>
        <v>#REF!</v>
      </c>
      <c r="D167" s="622" t="e">
        <f>'3.1 Sign Off'!D186</f>
        <v>#REF!</v>
      </c>
      <c r="E167" s="622" t="e">
        <f>'3.1 Sign Off'!E186</f>
        <v>#REF!</v>
      </c>
      <c r="F167" s="623" t="e">
        <f>'3.1 Sign Off'!F186</f>
        <v>#REF!</v>
      </c>
      <c r="G167" s="624"/>
      <c r="H167" s="625" t="e">
        <f>'3.1 Sign Off'!H186</f>
        <v>#REF!</v>
      </c>
      <c r="I167" s="625" t="e">
        <f>'3.1 Sign Off'!I186</f>
        <v>#REF!</v>
      </c>
      <c r="J167" s="624"/>
      <c r="K167" s="621" t="e">
        <f>'3.1 Sign Off'!K186</f>
        <v>#REF!</v>
      </c>
      <c r="L167" s="626"/>
      <c r="M167" s="621" t="e">
        <f>'3.1 Sign Off'!M186</f>
        <v>#REF!</v>
      </c>
      <c r="N167" s="628"/>
      <c r="O167" s="628"/>
      <c r="P167" s="628"/>
      <c r="Q167" s="628"/>
      <c r="R167" s="418"/>
      <c r="S167" s="525"/>
      <c r="T167" s="26"/>
      <c r="U167" s="76"/>
      <c r="V167" s="630" t="e">
        <f t="shared" si="114"/>
        <v>#REF!</v>
      </c>
      <c r="W167" s="630" t="e">
        <f t="shared" si="115"/>
        <v>#REF!</v>
      </c>
      <c r="X167" s="630" t="e">
        <f t="shared" si="116"/>
        <v>#REF!</v>
      </c>
      <c r="Y167" s="630" t="e">
        <f t="shared" si="117"/>
        <v>#REF!</v>
      </c>
      <c r="Z167" s="630" t="e">
        <f t="shared" si="118"/>
        <v>#REF!</v>
      </c>
      <c r="AA167" s="630" t="e">
        <f t="shared" si="119"/>
        <v>#REF!</v>
      </c>
      <c r="AB167" s="630" t="e">
        <f t="shared" si="120"/>
        <v>#REF!</v>
      </c>
      <c r="AC167" s="630" t="e">
        <f t="shared" si="121"/>
        <v>#REF!</v>
      </c>
      <c r="AE167" s="368">
        <f t="shared" si="122"/>
        <v>0</v>
      </c>
      <c r="AF167" s="368">
        <f t="shared" si="122"/>
        <v>0</v>
      </c>
      <c r="AG167" s="368">
        <f t="shared" si="122"/>
        <v>0</v>
      </c>
      <c r="AH167" s="368">
        <f t="shared" si="122"/>
        <v>0</v>
      </c>
      <c r="AI167" s="368">
        <f t="shared" si="122"/>
        <v>0</v>
      </c>
      <c r="AJ167" s="368">
        <f t="shared" si="105"/>
        <v>0</v>
      </c>
      <c r="AK167" s="368">
        <f t="shared" si="105"/>
        <v>0</v>
      </c>
      <c r="AL167" s="368">
        <f t="shared" si="105"/>
        <v>0</v>
      </c>
      <c r="AM167" s="368">
        <f t="shared" si="105"/>
        <v>0</v>
      </c>
      <c r="AN167" s="368">
        <f t="shared" si="105"/>
        <v>0</v>
      </c>
      <c r="AO167" s="368">
        <f t="shared" si="106"/>
        <v>0</v>
      </c>
      <c r="AP167" s="368">
        <f t="shared" si="107"/>
        <v>0</v>
      </c>
      <c r="AQ167" s="368">
        <f t="shared" si="107"/>
        <v>0</v>
      </c>
      <c r="AR167" s="368">
        <f t="shared" si="108"/>
        <v>0</v>
      </c>
      <c r="AS167" s="368">
        <f t="shared" si="109"/>
        <v>0</v>
      </c>
      <c r="AT167" s="368">
        <f t="shared" si="110"/>
        <v>0</v>
      </c>
      <c r="AU167" s="368">
        <f t="shared" si="107"/>
        <v>0</v>
      </c>
      <c r="AV167" s="368">
        <f t="shared" si="107"/>
        <v>0</v>
      </c>
      <c r="AW167" s="368">
        <f t="shared" si="111"/>
        <v>0</v>
      </c>
      <c r="AX167" s="368">
        <f t="shared" si="98"/>
        <v>0</v>
      </c>
      <c r="AY167" s="368">
        <f t="shared" si="99"/>
        <v>0</v>
      </c>
      <c r="AZ167" s="368">
        <f t="shared" si="107"/>
        <v>0</v>
      </c>
      <c r="BA167" s="368">
        <f t="shared" si="100"/>
        <v>0</v>
      </c>
      <c r="BB167" s="368">
        <f t="shared" si="101"/>
        <v>0</v>
      </c>
      <c r="BC167" s="368">
        <f t="shared" si="102"/>
        <v>0</v>
      </c>
      <c r="BD167" s="368">
        <f t="shared" si="103"/>
        <v>0</v>
      </c>
      <c r="BE167" s="368">
        <f t="shared" si="113"/>
        <v>0</v>
      </c>
      <c r="BF167" s="368">
        <f t="shared" si="123"/>
        <v>0</v>
      </c>
      <c r="BG167" s="368">
        <f t="shared" si="123"/>
        <v>0</v>
      </c>
      <c r="BH167" s="368">
        <f t="shared" si="123"/>
        <v>0</v>
      </c>
      <c r="BI167" s="368">
        <f t="shared" si="123"/>
        <v>0</v>
      </c>
      <c r="BJ167" s="368">
        <f t="shared" si="123"/>
        <v>0</v>
      </c>
    </row>
    <row r="168" spans="1:62" ht="40.4" customHeight="1" x14ac:dyDescent="0.35">
      <c r="A168" s="135" t="e">
        <f t="shared" si="97"/>
        <v>#REF!</v>
      </c>
      <c r="B168" s="26"/>
      <c r="C168" s="621" t="e">
        <f>'3.1 Sign Off'!C187</f>
        <v>#REF!</v>
      </c>
      <c r="D168" s="622" t="e">
        <f>'3.1 Sign Off'!D187</f>
        <v>#REF!</v>
      </c>
      <c r="E168" s="622" t="e">
        <f>'3.1 Sign Off'!E187</f>
        <v>#REF!</v>
      </c>
      <c r="F168" s="623" t="e">
        <f>'3.1 Sign Off'!F187</f>
        <v>#REF!</v>
      </c>
      <c r="G168" s="624"/>
      <c r="H168" s="625" t="e">
        <f>'3.1 Sign Off'!H187</f>
        <v>#REF!</v>
      </c>
      <c r="I168" s="625" t="e">
        <f>'3.1 Sign Off'!I187</f>
        <v>#REF!</v>
      </c>
      <c r="J168" s="624"/>
      <c r="K168" s="621" t="e">
        <f>'3.1 Sign Off'!K187</f>
        <v>#REF!</v>
      </c>
      <c r="L168" s="626"/>
      <c r="M168" s="621" t="e">
        <f>'3.1 Sign Off'!M187</f>
        <v>#REF!</v>
      </c>
      <c r="N168" s="628"/>
      <c r="O168" s="628"/>
      <c r="P168" s="628"/>
      <c r="Q168" s="628"/>
      <c r="R168" s="418"/>
      <c r="S168" s="525"/>
      <c r="T168" s="26"/>
      <c r="U168" s="76"/>
      <c r="V168" s="630" t="e">
        <f t="shared" si="114"/>
        <v>#REF!</v>
      </c>
      <c r="W168" s="630" t="e">
        <f t="shared" si="115"/>
        <v>#REF!</v>
      </c>
      <c r="X168" s="630" t="e">
        <f t="shared" si="116"/>
        <v>#REF!</v>
      </c>
      <c r="Y168" s="630" t="e">
        <f t="shared" si="117"/>
        <v>#REF!</v>
      </c>
      <c r="Z168" s="630" t="e">
        <f t="shared" si="118"/>
        <v>#REF!</v>
      </c>
      <c r="AA168" s="630" t="e">
        <f t="shared" si="119"/>
        <v>#REF!</v>
      </c>
      <c r="AB168" s="630" t="e">
        <f t="shared" si="120"/>
        <v>#REF!</v>
      </c>
      <c r="AC168" s="630" t="e">
        <f t="shared" si="121"/>
        <v>#REF!</v>
      </c>
      <c r="AE168" s="368">
        <f t="shared" si="122"/>
        <v>0</v>
      </c>
      <c r="AF168" s="368">
        <f t="shared" si="122"/>
        <v>0</v>
      </c>
      <c r="AG168" s="368">
        <f t="shared" si="122"/>
        <v>0</v>
      </c>
      <c r="AH168" s="368">
        <f t="shared" si="122"/>
        <v>0</v>
      </c>
      <c r="AI168" s="368">
        <f t="shared" si="122"/>
        <v>0</v>
      </c>
      <c r="AJ168" s="368">
        <f t="shared" si="105"/>
        <v>0</v>
      </c>
      <c r="AK168" s="368">
        <f t="shared" si="105"/>
        <v>0</v>
      </c>
      <c r="AL168" s="368">
        <f t="shared" si="105"/>
        <v>0</v>
      </c>
      <c r="AM168" s="368">
        <f t="shared" si="105"/>
        <v>0</v>
      </c>
      <c r="AN168" s="368">
        <f t="shared" si="105"/>
        <v>0</v>
      </c>
      <c r="AO168" s="368">
        <f t="shared" si="106"/>
        <v>0</v>
      </c>
      <c r="AP168" s="368">
        <f t="shared" si="107"/>
        <v>0</v>
      </c>
      <c r="AQ168" s="368">
        <f t="shared" si="107"/>
        <v>0</v>
      </c>
      <c r="AR168" s="368">
        <f t="shared" si="108"/>
        <v>0</v>
      </c>
      <c r="AS168" s="368">
        <f t="shared" si="109"/>
        <v>0</v>
      </c>
      <c r="AT168" s="368">
        <f t="shared" si="110"/>
        <v>0</v>
      </c>
      <c r="AU168" s="368">
        <f t="shared" si="107"/>
        <v>0</v>
      </c>
      <c r="AV168" s="368">
        <f t="shared" si="107"/>
        <v>0</v>
      </c>
      <c r="AW168" s="368">
        <f t="shared" si="111"/>
        <v>0</v>
      </c>
      <c r="AX168" s="368">
        <f t="shared" si="98"/>
        <v>0</v>
      </c>
      <c r="AY168" s="368">
        <f t="shared" si="99"/>
        <v>0</v>
      </c>
      <c r="AZ168" s="368">
        <f t="shared" si="107"/>
        <v>0</v>
      </c>
      <c r="BA168" s="368">
        <f t="shared" si="100"/>
        <v>0</v>
      </c>
      <c r="BB168" s="368">
        <f t="shared" si="101"/>
        <v>0</v>
      </c>
      <c r="BC168" s="368">
        <f t="shared" si="102"/>
        <v>0</v>
      </c>
      <c r="BD168" s="368">
        <f t="shared" si="103"/>
        <v>0</v>
      </c>
      <c r="BE168" s="368">
        <f t="shared" si="113"/>
        <v>0</v>
      </c>
      <c r="BF168" s="368">
        <f t="shared" si="123"/>
        <v>0</v>
      </c>
      <c r="BG168" s="368">
        <f t="shared" si="123"/>
        <v>0</v>
      </c>
      <c r="BH168" s="368">
        <f t="shared" si="123"/>
        <v>0</v>
      </c>
      <c r="BI168" s="368">
        <f t="shared" si="123"/>
        <v>0</v>
      </c>
      <c r="BJ168" s="368">
        <f t="shared" si="123"/>
        <v>0</v>
      </c>
    </row>
    <row r="169" spans="1:62" ht="40.4" customHeight="1" x14ac:dyDescent="0.35">
      <c r="A169" s="135" t="e">
        <f t="shared" si="97"/>
        <v>#REF!</v>
      </c>
      <c r="B169" s="26"/>
      <c r="C169" s="621" t="e">
        <f>'3.1 Sign Off'!C188</f>
        <v>#REF!</v>
      </c>
      <c r="D169" s="622" t="e">
        <f>'3.1 Sign Off'!D188</f>
        <v>#REF!</v>
      </c>
      <c r="E169" s="622" t="e">
        <f>'3.1 Sign Off'!E188</f>
        <v>#REF!</v>
      </c>
      <c r="F169" s="623" t="e">
        <f>'3.1 Sign Off'!F188</f>
        <v>#REF!</v>
      </c>
      <c r="G169" s="624"/>
      <c r="H169" s="625" t="e">
        <f>'3.1 Sign Off'!H188</f>
        <v>#REF!</v>
      </c>
      <c r="I169" s="625" t="e">
        <f>'3.1 Sign Off'!I188</f>
        <v>#REF!</v>
      </c>
      <c r="J169" s="624"/>
      <c r="K169" s="621" t="e">
        <f>'3.1 Sign Off'!K188</f>
        <v>#REF!</v>
      </c>
      <c r="L169" s="626"/>
      <c r="M169" s="621" t="e">
        <f>'3.1 Sign Off'!M188</f>
        <v>#REF!</v>
      </c>
      <c r="N169" s="628"/>
      <c r="O169" s="628"/>
      <c r="P169" s="628"/>
      <c r="Q169" s="628"/>
      <c r="R169" s="418"/>
      <c r="S169" s="525"/>
      <c r="T169" s="26"/>
      <c r="U169" s="76"/>
      <c r="V169" s="630" t="e">
        <f t="shared" si="114"/>
        <v>#REF!</v>
      </c>
      <c r="W169" s="630" t="e">
        <f t="shared" si="115"/>
        <v>#REF!</v>
      </c>
      <c r="X169" s="630" t="e">
        <f t="shared" si="116"/>
        <v>#REF!</v>
      </c>
      <c r="Y169" s="630" t="e">
        <f t="shared" si="117"/>
        <v>#REF!</v>
      </c>
      <c r="Z169" s="630" t="e">
        <f t="shared" si="118"/>
        <v>#REF!</v>
      </c>
      <c r="AA169" s="630" t="e">
        <f t="shared" si="119"/>
        <v>#REF!</v>
      </c>
      <c r="AB169" s="630" t="e">
        <f t="shared" si="120"/>
        <v>#REF!</v>
      </c>
      <c r="AC169" s="630" t="e">
        <f t="shared" si="121"/>
        <v>#REF!</v>
      </c>
      <c r="AE169" s="368">
        <f t="shared" si="122"/>
        <v>0</v>
      </c>
      <c r="AF169" s="368">
        <f t="shared" si="122"/>
        <v>0</v>
      </c>
      <c r="AG169" s="368">
        <f t="shared" si="122"/>
        <v>0</v>
      </c>
      <c r="AH169" s="368">
        <f t="shared" si="122"/>
        <v>0</v>
      </c>
      <c r="AI169" s="368">
        <f t="shared" si="122"/>
        <v>0</v>
      </c>
      <c r="AJ169" s="368">
        <f t="shared" si="105"/>
        <v>0</v>
      </c>
      <c r="AK169" s="368">
        <f t="shared" si="105"/>
        <v>0</v>
      </c>
      <c r="AL169" s="368">
        <f t="shared" si="105"/>
        <v>0</v>
      </c>
      <c r="AM169" s="368">
        <f t="shared" si="105"/>
        <v>0</v>
      </c>
      <c r="AN169" s="368">
        <f t="shared" si="105"/>
        <v>0</v>
      </c>
      <c r="AO169" s="368">
        <f t="shared" si="106"/>
        <v>0</v>
      </c>
      <c r="AP169" s="368">
        <f t="shared" si="107"/>
        <v>0</v>
      </c>
      <c r="AQ169" s="368">
        <f t="shared" si="107"/>
        <v>0</v>
      </c>
      <c r="AR169" s="368">
        <f t="shared" si="108"/>
        <v>0</v>
      </c>
      <c r="AS169" s="368">
        <f t="shared" si="109"/>
        <v>0</v>
      </c>
      <c r="AT169" s="368">
        <f t="shared" si="110"/>
        <v>0</v>
      </c>
      <c r="AU169" s="368">
        <f t="shared" si="107"/>
        <v>0</v>
      </c>
      <c r="AV169" s="368">
        <f t="shared" si="107"/>
        <v>0</v>
      </c>
      <c r="AW169" s="368">
        <f t="shared" si="111"/>
        <v>0</v>
      </c>
      <c r="AX169" s="368">
        <f t="shared" si="98"/>
        <v>0</v>
      </c>
      <c r="AY169" s="368">
        <f t="shared" si="99"/>
        <v>0</v>
      </c>
      <c r="AZ169" s="368">
        <f t="shared" si="107"/>
        <v>0</v>
      </c>
      <c r="BA169" s="368">
        <f t="shared" si="100"/>
        <v>0</v>
      </c>
      <c r="BB169" s="368">
        <f t="shared" si="101"/>
        <v>0</v>
      </c>
      <c r="BC169" s="368">
        <f t="shared" si="102"/>
        <v>0</v>
      </c>
      <c r="BD169" s="368">
        <f t="shared" si="103"/>
        <v>0</v>
      </c>
      <c r="BE169" s="368">
        <f t="shared" si="113"/>
        <v>0</v>
      </c>
      <c r="BF169" s="368">
        <f t="shared" si="123"/>
        <v>0</v>
      </c>
      <c r="BG169" s="368">
        <f t="shared" si="123"/>
        <v>0</v>
      </c>
      <c r="BH169" s="368">
        <f t="shared" si="123"/>
        <v>0</v>
      </c>
      <c r="BI169" s="368">
        <f t="shared" si="123"/>
        <v>0</v>
      </c>
      <c r="BJ169" s="368">
        <f t="shared" si="123"/>
        <v>0</v>
      </c>
    </row>
    <row r="170" spans="1:62" ht="40.4" customHeight="1" x14ac:dyDescent="0.35">
      <c r="A170" s="135" t="e">
        <f t="shared" si="97"/>
        <v>#REF!</v>
      </c>
      <c r="B170" s="26"/>
      <c r="C170" s="621" t="e">
        <f>'3.1 Sign Off'!C189</f>
        <v>#REF!</v>
      </c>
      <c r="D170" s="622" t="e">
        <f>'3.1 Sign Off'!D189</f>
        <v>#REF!</v>
      </c>
      <c r="E170" s="622" t="e">
        <f>'3.1 Sign Off'!E189</f>
        <v>#REF!</v>
      </c>
      <c r="F170" s="623" t="e">
        <f>'3.1 Sign Off'!F189</f>
        <v>#REF!</v>
      </c>
      <c r="G170" s="624"/>
      <c r="H170" s="625" t="e">
        <f>'3.1 Sign Off'!H189</f>
        <v>#REF!</v>
      </c>
      <c r="I170" s="625" t="e">
        <f>'3.1 Sign Off'!I189</f>
        <v>#REF!</v>
      </c>
      <c r="J170" s="624"/>
      <c r="K170" s="621" t="e">
        <f>'3.1 Sign Off'!K189</f>
        <v>#REF!</v>
      </c>
      <c r="L170" s="626"/>
      <c r="M170" s="621" t="e">
        <f>'3.1 Sign Off'!M189</f>
        <v>#REF!</v>
      </c>
      <c r="N170" s="628"/>
      <c r="O170" s="628"/>
      <c r="P170" s="628"/>
      <c r="Q170" s="628"/>
      <c r="R170" s="418"/>
      <c r="S170" s="525"/>
      <c r="T170" s="26"/>
      <c r="U170" s="76"/>
      <c r="V170" s="630" t="e">
        <f t="shared" si="114"/>
        <v>#REF!</v>
      </c>
      <c r="W170" s="630" t="e">
        <f t="shared" si="115"/>
        <v>#REF!</v>
      </c>
      <c r="X170" s="630" t="e">
        <f t="shared" si="116"/>
        <v>#REF!</v>
      </c>
      <c r="Y170" s="630" t="e">
        <f t="shared" si="117"/>
        <v>#REF!</v>
      </c>
      <c r="Z170" s="630" t="e">
        <f t="shared" si="118"/>
        <v>#REF!</v>
      </c>
      <c r="AA170" s="630" t="e">
        <f t="shared" si="119"/>
        <v>#REF!</v>
      </c>
      <c r="AB170" s="630" t="e">
        <f t="shared" si="120"/>
        <v>#REF!</v>
      </c>
      <c r="AC170" s="630" t="e">
        <f t="shared" si="121"/>
        <v>#REF!</v>
      </c>
      <c r="AE170" s="368">
        <f t="shared" si="122"/>
        <v>0</v>
      </c>
      <c r="AF170" s="368">
        <f t="shared" si="122"/>
        <v>0</v>
      </c>
      <c r="AG170" s="368">
        <f t="shared" si="122"/>
        <v>0</v>
      </c>
      <c r="AH170" s="368">
        <f t="shared" si="122"/>
        <v>0</v>
      </c>
      <c r="AI170" s="368">
        <f t="shared" si="122"/>
        <v>0</v>
      </c>
      <c r="AJ170" s="368">
        <f t="shared" si="105"/>
        <v>0</v>
      </c>
      <c r="AK170" s="368">
        <f t="shared" si="105"/>
        <v>0</v>
      </c>
      <c r="AL170" s="368">
        <f t="shared" si="105"/>
        <v>0</v>
      </c>
      <c r="AM170" s="368">
        <f t="shared" si="105"/>
        <v>0</v>
      </c>
      <c r="AN170" s="368">
        <f t="shared" si="105"/>
        <v>0</v>
      </c>
      <c r="AO170" s="368">
        <f t="shared" si="106"/>
        <v>0</v>
      </c>
      <c r="AP170" s="368">
        <f t="shared" si="107"/>
        <v>0</v>
      </c>
      <c r="AQ170" s="368">
        <f t="shared" si="107"/>
        <v>0</v>
      </c>
      <c r="AR170" s="368">
        <f t="shared" si="108"/>
        <v>0</v>
      </c>
      <c r="AS170" s="368">
        <f t="shared" si="109"/>
        <v>0</v>
      </c>
      <c r="AT170" s="368">
        <f t="shared" si="110"/>
        <v>0</v>
      </c>
      <c r="AU170" s="368">
        <f t="shared" si="107"/>
        <v>0</v>
      </c>
      <c r="AV170" s="368">
        <f t="shared" si="107"/>
        <v>0</v>
      </c>
      <c r="AW170" s="368">
        <f t="shared" si="111"/>
        <v>0</v>
      </c>
      <c r="AX170" s="368">
        <f t="shared" si="98"/>
        <v>0</v>
      </c>
      <c r="AY170" s="368">
        <f t="shared" si="99"/>
        <v>0</v>
      </c>
      <c r="AZ170" s="368">
        <f t="shared" si="107"/>
        <v>0</v>
      </c>
      <c r="BA170" s="368">
        <f t="shared" si="100"/>
        <v>0</v>
      </c>
      <c r="BB170" s="368">
        <f t="shared" si="101"/>
        <v>0</v>
      </c>
      <c r="BC170" s="368">
        <f t="shared" si="102"/>
        <v>0</v>
      </c>
      <c r="BD170" s="368">
        <f t="shared" si="103"/>
        <v>0</v>
      </c>
      <c r="BE170" s="368">
        <f t="shared" si="113"/>
        <v>0</v>
      </c>
      <c r="BF170" s="368">
        <f t="shared" si="123"/>
        <v>0</v>
      </c>
      <c r="BG170" s="368">
        <f t="shared" si="123"/>
        <v>0</v>
      </c>
      <c r="BH170" s="368">
        <f t="shared" si="123"/>
        <v>0</v>
      </c>
      <c r="BI170" s="368">
        <f t="shared" si="123"/>
        <v>0</v>
      </c>
      <c r="BJ170" s="368">
        <f t="shared" si="123"/>
        <v>0</v>
      </c>
    </row>
    <row r="171" spans="1:62" ht="40.4" customHeight="1" x14ac:dyDescent="0.35">
      <c r="A171" s="135" t="e">
        <f t="shared" ref="A171:A176" si="124">SUM(V171:AC171)</f>
        <v>#REF!</v>
      </c>
      <c r="B171" s="26"/>
      <c r="C171" s="621" t="e">
        <f>'3.1 Sign Off'!C190</f>
        <v>#REF!</v>
      </c>
      <c r="D171" s="622" t="e">
        <f>'3.1 Sign Off'!D190</f>
        <v>#REF!</v>
      </c>
      <c r="E171" s="622" t="e">
        <f>'3.1 Sign Off'!E190</f>
        <v>#REF!</v>
      </c>
      <c r="F171" s="623" t="e">
        <f>'3.1 Sign Off'!F190</f>
        <v>#REF!</v>
      </c>
      <c r="G171" s="624"/>
      <c r="H171" s="625" t="e">
        <f>'3.1 Sign Off'!H190</f>
        <v>#REF!</v>
      </c>
      <c r="I171" s="625" t="e">
        <f>'3.1 Sign Off'!I190</f>
        <v>#REF!</v>
      </c>
      <c r="J171" s="624"/>
      <c r="K171" s="621" t="e">
        <f>'3.1 Sign Off'!K190</f>
        <v>#REF!</v>
      </c>
      <c r="L171" s="626"/>
      <c r="M171" s="621" t="e">
        <f>'3.1 Sign Off'!M190</f>
        <v>#REF!</v>
      </c>
      <c r="N171" s="628"/>
      <c r="O171" s="628"/>
      <c r="P171" s="628"/>
      <c r="Q171" s="628"/>
      <c r="R171" s="418"/>
      <c r="S171" s="525"/>
      <c r="T171" s="26"/>
      <c r="U171" s="76"/>
      <c r="V171" s="630" t="e">
        <f t="shared" si="114"/>
        <v>#REF!</v>
      </c>
      <c r="W171" s="630" t="e">
        <f t="shared" si="115"/>
        <v>#REF!</v>
      </c>
      <c r="X171" s="630" t="e">
        <f t="shared" si="116"/>
        <v>#REF!</v>
      </c>
      <c r="Y171" s="630" t="e">
        <f t="shared" si="117"/>
        <v>#REF!</v>
      </c>
      <c r="Z171" s="630" t="e">
        <f t="shared" si="118"/>
        <v>#REF!</v>
      </c>
      <c r="AA171" s="630" t="e">
        <f t="shared" si="119"/>
        <v>#REF!</v>
      </c>
      <c r="AB171" s="630" t="e">
        <f t="shared" si="120"/>
        <v>#REF!</v>
      </c>
      <c r="AC171" s="630" t="e">
        <f t="shared" si="121"/>
        <v>#REF!</v>
      </c>
      <c r="AE171" s="368">
        <f t="shared" si="122"/>
        <v>0</v>
      </c>
      <c r="AF171" s="368">
        <f t="shared" si="122"/>
        <v>0</v>
      </c>
      <c r="AG171" s="368">
        <f t="shared" si="122"/>
        <v>0</v>
      </c>
      <c r="AH171" s="368">
        <f t="shared" si="122"/>
        <v>0</v>
      </c>
      <c r="AI171" s="368">
        <f t="shared" si="122"/>
        <v>0</v>
      </c>
      <c r="AJ171" s="368">
        <f t="shared" si="105"/>
        <v>0</v>
      </c>
      <c r="AK171" s="368">
        <f t="shared" si="105"/>
        <v>0</v>
      </c>
      <c r="AL171" s="368">
        <f t="shared" si="105"/>
        <v>0</v>
      </c>
      <c r="AM171" s="368">
        <f t="shared" si="105"/>
        <v>0</v>
      </c>
      <c r="AN171" s="368">
        <f t="shared" si="105"/>
        <v>0</v>
      </c>
      <c r="AO171" s="368">
        <f t="shared" si="106"/>
        <v>0</v>
      </c>
      <c r="AP171" s="368">
        <f t="shared" si="107"/>
        <v>0</v>
      </c>
      <c r="AQ171" s="368">
        <f t="shared" si="107"/>
        <v>0</v>
      </c>
      <c r="AR171" s="368">
        <f t="shared" si="108"/>
        <v>0</v>
      </c>
      <c r="AS171" s="368">
        <f t="shared" si="109"/>
        <v>0</v>
      </c>
      <c r="AT171" s="368">
        <f t="shared" si="110"/>
        <v>0</v>
      </c>
      <c r="AU171" s="368">
        <f t="shared" si="107"/>
        <v>0</v>
      </c>
      <c r="AV171" s="368">
        <f t="shared" si="107"/>
        <v>0</v>
      </c>
      <c r="AW171" s="368">
        <f t="shared" si="111"/>
        <v>0</v>
      </c>
      <c r="AX171" s="368">
        <f t="shared" si="98"/>
        <v>0</v>
      </c>
      <c r="AY171" s="368">
        <f t="shared" si="99"/>
        <v>0</v>
      </c>
      <c r="AZ171" s="368">
        <f t="shared" si="107"/>
        <v>0</v>
      </c>
      <c r="BA171" s="368">
        <f t="shared" ref="BA171:BA176" si="125">COUNTIF($I171,BA$10)</f>
        <v>0</v>
      </c>
      <c r="BB171" s="368">
        <f t="shared" si="101"/>
        <v>0</v>
      </c>
      <c r="BC171" s="368">
        <f t="shared" si="102"/>
        <v>0</v>
      </c>
      <c r="BD171" s="368">
        <f t="shared" si="103"/>
        <v>0</v>
      </c>
      <c r="BE171" s="368">
        <f t="shared" si="113"/>
        <v>0</v>
      </c>
      <c r="BF171" s="368">
        <f t="shared" si="123"/>
        <v>0</v>
      </c>
      <c r="BG171" s="368">
        <f t="shared" si="123"/>
        <v>0</v>
      </c>
      <c r="BH171" s="368">
        <f t="shared" si="123"/>
        <v>0</v>
      </c>
      <c r="BI171" s="368">
        <f t="shared" si="123"/>
        <v>0</v>
      </c>
      <c r="BJ171" s="368">
        <f t="shared" si="123"/>
        <v>0</v>
      </c>
    </row>
    <row r="172" spans="1:62" ht="40.4" customHeight="1" x14ac:dyDescent="0.35">
      <c r="A172" s="135" t="e">
        <f t="shared" si="124"/>
        <v>#REF!</v>
      </c>
      <c r="B172" s="26"/>
      <c r="C172" s="621" t="e">
        <f>'3.1 Sign Off'!C191</f>
        <v>#REF!</v>
      </c>
      <c r="D172" s="622" t="e">
        <f>'3.1 Sign Off'!D191</f>
        <v>#REF!</v>
      </c>
      <c r="E172" s="622" t="e">
        <f>'3.1 Sign Off'!E191</f>
        <v>#REF!</v>
      </c>
      <c r="F172" s="623" t="e">
        <f>'3.1 Sign Off'!F191</f>
        <v>#REF!</v>
      </c>
      <c r="G172" s="624"/>
      <c r="H172" s="625" t="e">
        <f>'3.1 Sign Off'!H191</f>
        <v>#REF!</v>
      </c>
      <c r="I172" s="625" t="e">
        <f>'3.1 Sign Off'!I191</f>
        <v>#REF!</v>
      </c>
      <c r="J172" s="624"/>
      <c r="K172" s="621" t="e">
        <f>'3.1 Sign Off'!K191</f>
        <v>#REF!</v>
      </c>
      <c r="L172" s="626"/>
      <c r="M172" s="621" t="e">
        <f>'3.1 Sign Off'!M191</f>
        <v>#REF!</v>
      </c>
      <c r="N172" s="628"/>
      <c r="O172" s="628"/>
      <c r="P172" s="628"/>
      <c r="Q172" s="628"/>
      <c r="R172" s="418"/>
      <c r="S172" s="525"/>
      <c r="T172" s="26"/>
      <c r="U172" s="76"/>
      <c r="V172" s="630" t="e">
        <f t="shared" si="114"/>
        <v>#REF!</v>
      </c>
      <c r="W172" s="630" t="e">
        <f t="shared" si="115"/>
        <v>#REF!</v>
      </c>
      <c r="X172" s="630" t="e">
        <f t="shared" si="116"/>
        <v>#REF!</v>
      </c>
      <c r="Y172" s="630" t="e">
        <f t="shared" si="117"/>
        <v>#REF!</v>
      </c>
      <c r="Z172" s="630" t="e">
        <f t="shared" si="118"/>
        <v>#REF!</v>
      </c>
      <c r="AA172" s="630" t="e">
        <f t="shared" si="119"/>
        <v>#REF!</v>
      </c>
      <c r="AB172" s="630" t="e">
        <f t="shared" si="120"/>
        <v>#REF!</v>
      </c>
      <c r="AC172" s="630" t="e">
        <f t="shared" si="121"/>
        <v>#REF!</v>
      </c>
      <c r="AE172" s="368">
        <f t="shared" ref="AE172:AI176" si="126">COUNTIF($D172,AE$10)</f>
        <v>0</v>
      </c>
      <c r="AF172" s="368">
        <f t="shared" si="126"/>
        <v>0</v>
      </c>
      <c r="AG172" s="368">
        <f t="shared" si="126"/>
        <v>0</v>
      </c>
      <c r="AH172" s="368">
        <f t="shared" si="126"/>
        <v>0</v>
      </c>
      <c r="AI172" s="368">
        <f t="shared" si="126"/>
        <v>0</v>
      </c>
      <c r="AJ172" s="368">
        <f t="shared" si="105"/>
        <v>0</v>
      </c>
      <c r="AK172" s="368">
        <f t="shared" si="105"/>
        <v>0</v>
      </c>
      <c r="AL172" s="368">
        <f t="shared" si="105"/>
        <v>0</v>
      </c>
      <c r="AM172" s="368">
        <f t="shared" si="105"/>
        <v>0</v>
      </c>
      <c r="AN172" s="368">
        <f t="shared" si="105"/>
        <v>0</v>
      </c>
      <c r="AO172" s="368">
        <f t="shared" si="106"/>
        <v>0</v>
      </c>
      <c r="AP172" s="368">
        <f t="shared" si="107"/>
        <v>0</v>
      </c>
      <c r="AQ172" s="368">
        <f t="shared" si="107"/>
        <v>0</v>
      </c>
      <c r="AR172" s="368">
        <f t="shared" si="108"/>
        <v>0</v>
      </c>
      <c r="AS172" s="368">
        <f t="shared" si="109"/>
        <v>0</v>
      </c>
      <c r="AT172" s="368">
        <f t="shared" si="110"/>
        <v>0</v>
      </c>
      <c r="AU172" s="368">
        <f t="shared" si="107"/>
        <v>0</v>
      </c>
      <c r="AV172" s="368">
        <f t="shared" si="107"/>
        <v>0</v>
      </c>
      <c r="AW172" s="368">
        <f t="shared" si="111"/>
        <v>0</v>
      </c>
      <c r="AX172" s="368">
        <f t="shared" si="98"/>
        <v>0</v>
      </c>
      <c r="AY172" s="368">
        <f t="shared" si="99"/>
        <v>0</v>
      </c>
      <c r="AZ172" s="368">
        <f t="shared" si="107"/>
        <v>0</v>
      </c>
      <c r="BA172" s="368">
        <f t="shared" si="125"/>
        <v>0</v>
      </c>
      <c r="BB172" s="368">
        <f t="shared" si="101"/>
        <v>0</v>
      </c>
      <c r="BC172" s="368">
        <f t="shared" si="102"/>
        <v>0</v>
      </c>
      <c r="BD172" s="368">
        <f t="shared" si="103"/>
        <v>0</v>
      </c>
      <c r="BE172" s="368">
        <f t="shared" si="113"/>
        <v>0</v>
      </c>
      <c r="BF172" s="368">
        <f t="shared" ref="BF172:BJ176" si="127">COUNTIF($O172,BF$10)</f>
        <v>0</v>
      </c>
      <c r="BG172" s="368">
        <f t="shared" si="127"/>
        <v>0</v>
      </c>
      <c r="BH172" s="368">
        <f t="shared" si="127"/>
        <v>0</v>
      </c>
      <c r="BI172" s="368">
        <f t="shared" si="127"/>
        <v>0</v>
      </c>
      <c r="BJ172" s="368">
        <f t="shared" si="127"/>
        <v>0</v>
      </c>
    </row>
    <row r="173" spans="1:62" ht="40.4" customHeight="1" x14ac:dyDescent="0.35">
      <c r="A173" s="135" t="e">
        <f t="shared" si="124"/>
        <v>#REF!</v>
      </c>
      <c r="B173" s="26"/>
      <c r="C173" s="621" t="e">
        <f>'3.1 Sign Off'!C192</f>
        <v>#REF!</v>
      </c>
      <c r="D173" s="622" t="e">
        <f>'3.1 Sign Off'!D192</f>
        <v>#REF!</v>
      </c>
      <c r="E173" s="622" t="e">
        <f>'3.1 Sign Off'!E192</f>
        <v>#REF!</v>
      </c>
      <c r="F173" s="623" t="e">
        <f>'3.1 Sign Off'!F192</f>
        <v>#REF!</v>
      </c>
      <c r="G173" s="624"/>
      <c r="H173" s="625" t="e">
        <f>'3.1 Sign Off'!H192</f>
        <v>#REF!</v>
      </c>
      <c r="I173" s="625" t="e">
        <f>'3.1 Sign Off'!I192</f>
        <v>#REF!</v>
      </c>
      <c r="J173" s="624"/>
      <c r="K173" s="621" t="e">
        <f>'3.1 Sign Off'!K192</f>
        <v>#REF!</v>
      </c>
      <c r="L173" s="626"/>
      <c r="M173" s="621" t="e">
        <f>'3.1 Sign Off'!M192</f>
        <v>#REF!</v>
      </c>
      <c r="N173" s="628"/>
      <c r="O173" s="628"/>
      <c r="P173" s="628"/>
      <c r="Q173" s="628"/>
      <c r="R173" s="418"/>
      <c r="S173" s="525"/>
      <c r="T173" s="26"/>
      <c r="U173" s="76"/>
      <c r="V173" s="630" t="e">
        <f t="shared" si="114"/>
        <v>#REF!</v>
      </c>
      <c r="W173" s="630" t="e">
        <f t="shared" si="115"/>
        <v>#REF!</v>
      </c>
      <c r="X173" s="630" t="e">
        <f t="shared" si="116"/>
        <v>#REF!</v>
      </c>
      <c r="Y173" s="630" t="e">
        <f t="shared" si="117"/>
        <v>#REF!</v>
      </c>
      <c r="Z173" s="630" t="e">
        <f t="shared" si="118"/>
        <v>#REF!</v>
      </c>
      <c r="AA173" s="630" t="e">
        <f t="shared" si="119"/>
        <v>#REF!</v>
      </c>
      <c r="AB173" s="630" t="e">
        <f t="shared" si="120"/>
        <v>#REF!</v>
      </c>
      <c r="AC173" s="630" t="e">
        <f t="shared" si="121"/>
        <v>#REF!</v>
      </c>
      <c r="AE173" s="368">
        <f t="shared" si="126"/>
        <v>0</v>
      </c>
      <c r="AF173" s="368">
        <f t="shared" si="126"/>
        <v>0</v>
      </c>
      <c r="AG173" s="368">
        <f t="shared" si="126"/>
        <v>0</v>
      </c>
      <c r="AH173" s="368">
        <f t="shared" si="126"/>
        <v>0</v>
      </c>
      <c r="AI173" s="368">
        <f t="shared" si="126"/>
        <v>0</v>
      </c>
      <c r="AJ173" s="368">
        <f t="shared" si="105"/>
        <v>0</v>
      </c>
      <c r="AK173" s="368">
        <f t="shared" si="105"/>
        <v>0</v>
      </c>
      <c r="AL173" s="368">
        <f t="shared" si="105"/>
        <v>0</v>
      </c>
      <c r="AM173" s="368">
        <f t="shared" si="105"/>
        <v>0</v>
      </c>
      <c r="AN173" s="368">
        <f t="shared" si="105"/>
        <v>0</v>
      </c>
      <c r="AO173" s="368">
        <f t="shared" si="106"/>
        <v>0</v>
      </c>
      <c r="AP173" s="368">
        <f t="shared" si="107"/>
        <v>0</v>
      </c>
      <c r="AQ173" s="368">
        <f t="shared" si="107"/>
        <v>0</v>
      </c>
      <c r="AR173" s="368">
        <f t="shared" si="108"/>
        <v>0</v>
      </c>
      <c r="AS173" s="368">
        <f t="shared" si="109"/>
        <v>0</v>
      </c>
      <c r="AT173" s="368">
        <f t="shared" si="110"/>
        <v>0</v>
      </c>
      <c r="AU173" s="368">
        <f t="shared" si="107"/>
        <v>0</v>
      </c>
      <c r="AV173" s="368">
        <f t="shared" si="107"/>
        <v>0</v>
      </c>
      <c r="AW173" s="368">
        <f t="shared" si="111"/>
        <v>0</v>
      </c>
      <c r="AX173" s="368">
        <f t="shared" si="98"/>
        <v>0</v>
      </c>
      <c r="AY173" s="368">
        <f t="shared" si="99"/>
        <v>0</v>
      </c>
      <c r="AZ173" s="368">
        <f t="shared" si="107"/>
        <v>0</v>
      </c>
      <c r="BA173" s="368">
        <f t="shared" si="125"/>
        <v>0</v>
      </c>
      <c r="BB173" s="368">
        <f t="shared" si="101"/>
        <v>0</v>
      </c>
      <c r="BC173" s="368">
        <f t="shared" si="102"/>
        <v>0</v>
      </c>
      <c r="BD173" s="368">
        <f t="shared" si="103"/>
        <v>0</v>
      </c>
      <c r="BE173" s="368">
        <f t="shared" si="113"/>
        <v>0</v>
      </c>
      <c r="BF173" s="368">
        <f t="shared" si="127"/>
        <v>0</v>
      </c>
      <c r="BG173" s="368">
        <f t="shared" si="127"/>
        <v>0</v>
      </c>
      <c r="BH173" s="368">
        <f t="shared" si="127"/>
        <v>0</v>
      </c>
      <c r="BI173" s="368">
        <f t="shared" si="127"/>
        <v>0</v>
      </c>
      <c r="BJ173" s="368">
        <f t="shared" si="127"/>
        <v>0</v>
      </c>
    </row>
    <row r="174" spans="1:62" ht="40.4" customHeight="1" x14ac:dyDescent="0.35">
      <c r="A174" s="135">
        <f t="shared" si="124"/>
        <v>0</v>
      </c>
      <c r="B174" s="26"/>
      <c r="C174" s="621" t="e">
        <f>'3.1 Sign Off'!C193</f>
        <v>#REF!</v>
      </c>
      <c r="D174" s="622" t="str">
        <f>'3.1 Sign Off'!D193</f>
        <v>Management</v>
      </c>
      <c r="E174" s="622" t="str">
        <f>'3.1 Sign Off'!E193</f>
        <v>Endorsements and Approvals</v>
      </c>
      <c r="F174" s="623" t="str">
        <f>'3.1 Sign Off'!F193</f>
        <v>Is there evidence that the business case is following JSP 655 guidance?</v>
      </c>
      <c r="G174" s="624"/>
      <c r="H174" s="625" t="str">
        <f>'3.1 Sign Off'!H193</f>
        <v>Remove</v>
      </c>
      <c r="I174" s="625" t="str">
        <f>'3.1 Sign Off'!I193</f>
        <v>No band selected</v>
      </c>
      <c r="J174" s="624"/>
      <c r="K174" s="621">
        <f>'3.1 Sign Off'!K193</f>
        <v>0</v>
      </c>
      <c r="L174" s="626"/>
      <c r="M174" s="621">
        <f>'3.1 Sign Off'!M193</f>
        <v>0</v>
      </c>
      <c r="N174" s="628"/>
      <c r="O174" s="628"/>
      <c r="P174" s="628"/>
      <c r="Q174" s="628"/>
      <c r="R174" s="418"/>
      <c r="S174" s="525"/>
      <c r="T174" s="26"/>
      <c r="U174" s="76"/>
      <c r="V174" s="630" t="b">
        <f t="shared" si="114"/>
        <v>0</v>
      </c>
      <c r="W174" s="630" t="b">
        <f t="shared" si="115"/>
        <v>0</v>
      </c>
      <c r="X174" s="630" t="b">
        <f t="shared" si="116"/>
        <v>0</v>
      </c>
      <c r="Y174" s="630" t="b">
        <f t="shared" si="117"/>
        <v>0</v>
      </c>
      <c r="Z174" s="630" t="b">
        <f t="shared" si="118"/>
        <v>0</v>
      </c>
      <c r="AA174" s="630" t="b">
        <f t="shared" si="119"/>
        <v>0</v>
      </c>
      <c r="AB174" s="630" t="b">
        <f t="shared" si="120"/>
        <v>0</v>
      </c>
      <c r="AC174" s="630" t="b">
        <f t="shared" si="121"/>
        <v>0</v>
      </c>
      <c r="AE174" s="368">
        <f t="shared" si="126"/>
        <v>0</v>
      </c>
      <c r="AF174" s="368">
        <f t="shared" si="126"/>
        <v>0</v>
      </c>
      <c r="AG174" s="368">
        <f t="shared" si="126"/>
        <v>0</v>
      </c>
      <c r="AH174" s="368">
        <f t="shared" si="126"/>
        <v>0</v>
      </c>
      <c r="AI174" s="368">
        <f t="shared" si="126"/>
        <v>1</v>
      </c>
      <c r="AJ174" s="368">
        <f t="shared" si="105"/>
        <v>0</v>
      </c>
      <c r="AK174" s="368">
        <f t="shared" si="105"/>
        <v>0</v>
      </c>
      <c r="AL174" s="368">
        <f t="shared" si="105"/>
        <v>1</v>
      </c>
      <c r="AM174" s="368">
        <f t="shared" si="105"/>
        <v>0</v>
      </c>
      <c r="AN174" s="368">
        <f t="shared" si="105"/>
        <v>0</v>
      </c>
      <c r="AO174" s="368">
        <f t="shared" si="106"/>
        <v>0</v>
      </c>
      <c r="AP174" s="368">
        <f t="shared" si="107"/>
        <v>0</v>
      </c>
      <c r="AQ174" s="368">
        <f t="shared" si="107"/>
        <v>0</v>
      </c>
      <c r="AR174" s="368">
        <f t="shared" si="108"/>
        <v>0</v>
      </c>
      <c r="AS174" s="368">
        <f t="shared" si="109"/>
        <v>0</v>
      </c>
      <c r="AT174" s="368">
        <f t="shared" si="110"/>
        <v>0</v>
      </c>
      <c r="AU174" s="368">
        <f t="shared" si="107"/>
        <v>0</v>
      </c>
      <c r="AV174" s="368">
        <f t="shared" si="107"/>
        <v>0</v>
      </c>
      <c r="AW174" s="368">
        <f t="shared" si="111"/>
        <v>0</v>
      </c>
      <c r="AX174" s="368">
        <f t="shared" si="98"/>
        <v>0</v>
      </c>
      <c r="AY174" s="368">
        <f t="shared" si="99"/>
        <v>0</v>
      </c>
      <c r="AZ174" s="368">
        <f t="shared" si="107"/>
        <v>0</v>
      </c>
      <c r="BA174" s="368">
        <f t="shared" si="125"/>
        <v>0</v>
      </c>
      <c r="BB174" s="368">
        <f t="shared" si="101"/>
        <v>0</v>
      </c>
      <c r="BC174" s="368">
        <f t="shared" si="102"/>
        <v>0</v>
      </c>
      <c r="BD174" s="368">
        <f t="shared" si="103"/>
        <v>0</v>
      </c>
      <c r="BE174" s="368">
        <f t="shared" si="113"/>
        <v>0</v>
      </c>
      <c r="BF174" s="368">
        <f t="shared" si="127"/>
        <v>0</v>
      </c>
      <c r="BG174" s="368">
        <f t="shared" si="127"/>
        <v>0</v>
      </c>
      <c r="BH174" s="368">
        <f t="shared" si="127"/>
        <v>0</v>
      </c>
      <c r="BI174" s="368">
        <f t="shared" si="127"/>
        <v>0</v>
      </c>
      <c r="BJ174" s="368">
        <f t="shared" si="127"/>
        <v>0</v>
      </c>
    </row>
    <row r="175" spans="1:62" ht="40.4" customHeight="1" x14ac:dyDescent="0.35">
      <c r="A175" s="135">
        <f t="shared" si="124"/>
        <v>0</v>
      </c>
      <c r="B175" s="26"/>
      <c r="C175" s="621" t="e">
        <f>'3.1 Sign Off'!C194</f>
        <v>#REF!</v>
      </c>
      <c r="D175" s="622" t="str">
        <f>'3.1 Sign Off'!D194</f>
        <v>Management</v>
      </c>
      <c r="E175" s="622" t="str">
        <f>'3.1 Sign Off'!E194</f>
        <v>Endorsements and Approvals</v>
      </c>
      <c r="F175" s="623" t="str">
        <f>'3.1 Sign Off'!F194</f>
        <v>If Standing Approval (standing financial delegation) is being used, is there evidence that the Standing Approval funding limit has been calculated correctly?</v>
      </c>
      <c r="G175" s="624"/>
      <c r="H175" s="625" t="str">
        <f>'3.1 Sign Off'!H194</f>
        <v>Remove</v>
      </c>
      <c r="I175" s="625" t="str">
        <f>'3.1 Sign Off'!I194</f>
        <v>No band selected</v>
      </c>
      <c r="J175" s="624"/>
      <c r="K175" s="621">
        <f>'3.1 Sign Off'!K194</f>
        <v>0</v>
      </c>
      <c r="L175" s="626"/>
      <c r="M175" s="621">
        <f>'3.1 Sign Off'!M194</f>
        <v>0</v>
      </c>
      <c r="N175" s="628"/>
      <c r="O175" s="628"/>
      <c r="P175" s="628"/>
      <c r="Q175" s="628"/>
      <c r="R175" s="418"/>
      <c r="S175" s="525"/>
      <c r="T175" s="26"/>
      <c r="U175" s="76"/>
      <c r="V175" s="630" t="b">
        <f t="shared" si="114"/>
        <v>0</v>
      </c>
      <c r="W175" s="630" t="b">
        <f t="shared" si="115"/>
        <v>0</v>
      </c>
      <c r="X175" s="630" t="b">
        <f t="shared" si="116"/>
        <v>0</v>
      </c>
      <c r="Y175" s="630" t="b">
        <f t="shared" si="117"/>
        <v>0</v>
      </c>
      <c r="Z175" s="630" t="b">
        <f t="shared" si="118"/>
        <v>0</v>
      </c>
      <c r="AA175" s="630" t="b">
        <f t="shared" si="119"/>
        <v>0</v>
      </c>
      <c r="AB175" s="630" t="b">
        <f t="shared" si="120"/>
        <v>0</v>
      </c>
      <c r="AC175" s="630" t="b">
        <f t="shared" si="121"/>
        <v>0</v>
      </c>
      <c r="AE175" s="368">
        <f t="shared" si="126"/>
        <v>0</v>
      </c>
      <c r="AF175" s="368">
        <f t="shared" si="126"/>
        <v>0</v>
      </c>
      <c r="AG175" s="368">
        <f t="shared" si="126"/>
        <v>0</v>
      </c>
      <c r="AH175" s="368">
        <f t="shared" si="126"/>
        <v>0</v>
      </c>
      <c r="AI175" s="368">
        <f t="shared" si="126"/>
        <v>1</v>
      </c>
      <c r="AJ175" s="368">
        <f t="shared" si="105"/>
        <v>0</v>
      </c>
      <c r="AK175" s="368">
        <f t="shared" si="105"/>
        <v>0</v>
      </c>
      <c r="AL175" s="368">
        <f t="shared" si="105"/>
        <v>1</v>
      </c>
      <c r="AM175" s="368">
        <f t="shared" si="105"/>
        <v>0</v>
      </c>
      <c r="AN175" s="368">
        <f t="shared" si="105"/>
        <v>0</v>
      </c>
      <c r="AO175" s="368">
        <f t="shared" si="106"/>
        <v>0</v>
      </c>
      <c r="AP175" s="368">
        <f t="shared" si="107"/>
        <v>0</v>
      </c>
      <c r="AQ175" s="368">
        <f t="shared" si="107"/>
        <v>0</v>
      </c>
      <c r="AR175" s="368">
        <f t="shared" si="108"/>
        <v>0</v>
      </c>
      <c r="AS175" s="368">
        <f t="shared" si="109"/>
        <v>0</v>
      </c>
      <c r="AT175" s="368">
        <f t="shared" si="110"/>
        <v>0</v>
      </c>
      <c r="AU175" s="368">
        <f t="shared" si="107"/>
        <v>0</v>
      </c>
      <c r="AV175" s="368">
        <f t="shared" si="107"/>
        <v>0</v>
      </c>
      <c r="AW175" s="368">
        <f t="shared" si="111"/>
        <v>0</v>
      </c>
      <c r="AX175" s="368">
        <f t="shared" si="98"/>
        <v>0</v>
      </c>
      <c r="AY175" s="368">
        <f t="shared" si="99"/>
        <v>0</v>
      </c>
      <c r="AZ175" s="368">
        <f t="shared" si="107"/>
        <v>0</v>
      </c>
      <c r="BA175" s="368">
        <f t="shared" si="125"/>
        <v>0</v>
      </c>
      <c r="BB175" s="368">
        <f t="shared" si="101"/>
        <v>0</v>
      </c>
      <c r="BC175" s="368">
        <f t="shared" si="102"/>
        <v>0</v>
      </c>
      <c r="BD175" s="368">
        <f t="shared" si="103"/>
        <v>0</v>
      </c>
      <c r="BE175" s="368">
        <f t="shared" si="113"/>
        <v>0</v>
      </c>
      <c r="BF175" s="368">
        <f t="shared" si="127"/>
        <v>0</v>
      </c>
      <c r="BG175" s="368">
        <f t="shared" si="127"/>
        <v>0</v>
      </c>
      <c r="BH175" s="368">
        <f t="shared" si="127"/>
        <v>0</v>
      </c>
      <c r="BI175" s="368">
        <f t="shared" si="127"/>
        <v>0</v>
      </c>
      <c r="BJ175" s="368">
        <f t="shared" si="127"/>
        <v>0</v>
      </c>
    </row>
    <row r="176" spans="1:62" ht="40.4" customHeight="1" x14ac:dyDescent="0.35">
      <c r="A176" s="135">
        <f t="shared" si="124"/>
        <v>0</v>
      </c>
      <c r="B176" s="26"/>
      <c r="C176" s="621" t="e">
        <f>'3.1 Sign Off'!C195</f>
        <v>#REF!</v>
      </c>
      <c r="D176" s="622" t="str">
        <f>'3.1 Sign Off'!D195</f>
        <v>Management</v>
      </c>
      <c r="E176" s="622" t="str">
        <f>'3.1 Sign Off'!E195</f>
        <v>Project  Management</v>
      </c>
      <c r="F176" s="623" t="str">
        <f>'3.1 Sign Off'!F195</f>
        <v>Is there evidence of a suitably mature communication requirement and plan for meeting these requirements? E.g. staff and trade union engagement, cross government co-ordination, ministerial announcements, etc.</v>
      </c>
      <c r="G176" s="624"/>
      <c r="H176" s="625" t="str">
        <f>'3.1 Sign Off'!H195</f>
        <v>Remove</v>
      </c>
      <c r="I176" s="625" t="str">
        <f>'3.1 Sign Off'!I195</f>
        <v>No band selected</v>
      </c>
      <c r="J176" s="624"/>
      <c r="K176" s="621">
        <f>'3.1 Sign Off'!K195</f>
        <v>0</v>
      </c>
      <c r="L176" s="626"/>
      <c r="M176" s="621">
        <f>'3.1 Sign Off'!M195</f>
        <v>0</v>
      </c>
      <c r="N176" s="628"/>
      <c r="O176" s="628"/>
      <c r="P176" s="628"/>
      <c r="Q176" s="628"/>
      <c r="R176" s="418"/>
      <c r="S176" s="525"/>
      <c r="T176" s="26"/>
      <c r="U176" s="76"/>
      <c r="V176" s="630" t="b">
        <f t="shared" si="114"/>
        <v>0</v>
      </c>
      <c r="W176" s="630" t="b">
        <f t="shared" si="115"/>
        <v>0</v>
      </c>
      <c r="X176" s="630" t="b">
        <f t="shared" si="116"/>
        <v>0</v>
      </c>
      <c r="Y176" s="630" t="b">
        <f t="shared" si="117"/>
        <v>0</v>
      </c>
      <c r="Z176" s="630" t="b">
        <f t="shared" si="118"/>
        <v>0</v>
      </c>
      <c r="AA176" s="630" t="b">
        <f t="shared" si="119"/>
        <v>0</v>
      </c>
      <c r="AB176" s="630" t="b">
        <f t="shared" si="120"/>
        <v>0</v>
      </c>
      <c r="AC176" s="630" t="b">
        <f t="shared" si="121"/>
        <v>0</v>
      </c>
      <c r="AE176" s="368">
        <f t="shared" si="126"/>
        <v>0</v>
      </c>
      <c r="AF176" s="368">
        <f t="shared" si="126"/>
        <v>0</v>
      </c>
      <c r="AG176" s="368">
        <f t="shared" si="126"/>
        <v>0</v>
      </c>
      <c r="AH176" s="368">
        <f t="shared" si="126"/>
        <v>0</v>
      </c>
      <c r="AI176" s="368">
        <f t="shared" si="126"/>
        <v>1</v>
      </c>
      <c r="AJ176" s="368">
        <f t="shared" si="105"/>
        <v>0</v>
      </c>
      <c r="AK176" s="368">
        <f t="shared" si="105"/>
        <v>0</v>
      </c>
      <c r="AL176" s="368">
        <f t="shared" si="105"/>
        <v>1</v>
      </c>
      <c r="AM176" s="368">
        <f t="shared" si="105"/>
        <v>0</v>
      </c>
      <c r="AN176" s="368">
        <f t="shared" si="105"/>
        <v>0</v>
      </c>
      <c r="AO176" s="368">
        <f t="shared" si="106"/>
        <v>0</v>
      </c>
      <c r="AP176" s="368">
        <f t="shared" si="107"/>
        <v>0</v>
      </c>
      <c r="AQ176" s="368">
        <f t="shared" si="107"/>
        <v>0</v>
      </c>
      <c r="AR176" s="368">
        <f t="shared" si="108"/>
        <v>0</v>
      </c>
      <c r="AS176" s="368">
        <f t="shared" si="109"/>
        <v>0</v>
      </c>
      <c r="AT176" s="368">
        <f t="shared" si="110"/>
        <v>0</v>
      </c>
      <c r="AU176" s="368">
        <f t="shared" si="107"/>
        <v>0</v>
      </c>
      <c r="AV176" s="368">
        <f t="shared" si="107"/>
        <v>0</v>
      </c>
      <c r="AW176" s="368">
        <f t="shared" si="111"/>
        <v>0</v>
      </c>
      <c r="AX176" s="368">
        <f t="shared" si="98"/>
        <v>0</v>
      </c>
      <c r="AY176" s="368">
        <f t="shared" si="99"/>
        <v>0</v>
      </c>
      <c r="AZ176" s="368">
        <f t="shared" si="107"/>
        <v>0</v>
      </c>
      <c r="BA176" s="368">
        <f t="shared" si="125"/>
        <v>0</v>
      </c>
      <c r="BB176" s="368">
        <f t="shared" si="101"/>
        <v>0</v>
      </c>
      <c r="BC176" s="368">
        <f t="shared" si="102"/>
        <v>0</v>
      </c>
      <c r="BD176" s="368">
        <f t="shared" si="103"/>
        <v>0</v>
      </c>
      <c r="BE176" s="368">
        <f t="shared" si="113"/>
        <v>0</v>
      </c>
      <c r="BF176" s="368">
        <f t="shared" si="127"/>
        <v>0</v>
      </c>
      <c r="BG176" s="368">
        <f t="shared" si="127"/>
        <v>0</v>
      </c>
      <c r="BH176" s="368">
        <f t="shared" si="127"/>
        <v>0</v>
      </c>
      <c r="BI176" s="368">
        <f t="shared" si="127"/>
        <v>0</v>
      </c>
      <c r="BJ176" s="368">
        <f t="shared" si="127"/>
        <v>0</v>
      </c>
    </row>
    <row r="177" spans="1:62" ht="26" x14ac:dyDescent="0.35">
      <c r="A177" s="19"/>
      <c r="B177" s="30"/>
      <c r="C177" s="158"/>
      <c r="D177" s="217"/>
      <c r="E177" s="217"/>
      <c r="F177" s="30"/>
      <c r="G177" s="30"/>
      <c r="H177" s="206"/>
      <c r="I177" s="206"/>
      <c r="J177" s="28"/>
      <c r="K177" s="158"/>
      <c r="L177" s="158"/>
      <c r="M177" s="158"/>
      <c r="N177" s="30"/>
      <c r="O177" s="30"/>
      <c r="P177" s="30"/>
      <c r="Q177" s="30"/>
      <c r="R177" s="30"/>
      <c r="S177" s="30"/>
      <c r="T177" s="30"/>
      <c r="U177" s="131"/>
      <c r="V177" s="363"/>
      <c r="W177" s="363"/>
      <c r="X177" s="363"/>
      <c r="Y177" s="363"/>
      <c r="Z177" s="363"/>
      <c r="AA177" s="363"/>
      <c r="AB177" s="363"/>
      <c r="AC177" s="363"/>
      <c r="AD177" s="632" t="s">
        <v>2581</v>
      </c>
      <c r="AE177" s="368">
        <f ca="1">SUM(AE11:AE176)</f>
        <v>24</v>
      </c>
      <c r="AF177" s="368">
        <f t="shared" ref="AF177:AI177" ca="1" si="128">SUM(AF11:AF176)</f>
        <v>20</v>
      </c>
      <c r="AG177" s="368">
        <f t="shared" ca="1" si="128"/>
        <v>29</v>
      </c>
      <c r="AH177" s="368">
        <f t="shared" ca="1" si="128"/>
        <v>25</v>
      </c>
      <c r="AI177" s="368">
        <f t="shared" ca="1" si="128"/>
        <v>59</v>
      </c>
      <c r="AJ177" s="368">
        <f t="shared" ref="AJ177" si="129">SUM(AJ11:AJ176)</f>
        <v>8</v>
      </c>
      <c r="AK177" s="368">
        <f t="shared" ref="AK177" si="130">SUM(AK11:AK176)</f>
        <v>0</v>
      </c>
      <c r="AL177" s="368">
        <f t="shared" ref="AL177" si="131">SUM(AL11:AL176)</f>
        <v>10</v>
      </c>
      <c r="AM177" s="368">
        <f t="shared" ref="AM177" si="132">SUM(AM11:AM176)</f>
        <v>0</v>
      </c>
      <c r="AN177" s="368">
        <f t="shared" ref="AN177" si="133">SUM(AN11:AN176)</f>
        <v>0</v>
      </c>
      <c r="AO177" s="368"/>
      <c r="AP177" s="368">
        <f t="shared" ref="AP177" si="134">SUM(AP11:AP176)</f>
        <v>0</v>
      </c>
      <c r="AQ177" s="368">
        <f t="shared" ref="AQ177" si="135">SUM(AQ11:AQ176)</f>
        <v>0</v>
      </c>
      <c r="AR177" s="368">
        <f t="shared" ref="AR177" si="136">SUM(AR11:AR176)</f>
        <v>0</v>
      </c>
      <c r="AS177" s="368">
        <f t="shared" ref="AS177" si="137">SUM(AS11:AS176)</f>
        <v>0</v>
      </c>
      <c r="AT177" s="368">
        <f t="shared" ref="AT177" si="138">SUM(AT11:AT176)</f>
        <v>0</v>
      </c>
      <c r="AU177" s="368">
        <f t="shared" ref="AU177" si="139">SUM(AU11:AU176)</f>
        <v>0</v>
      </c>
      <c r="AV177" s="368">
        <f t="shared" ref="AV177" si="140">SUM(AV11:AV176)</f>
        <v>0</v>
      </c>
      <c r="AW177" s="368">
        <f t="shared" ref="AW177" si="141">SUM(AW11:AW176)</f>
        <v>0</v>
      </c>
      <c r="AX177" s="368">
        <f t="shared" ref="AX177" si="142">SUM(AX11:AX176)</f>
        <v>0</v>
      </c>
      <c r="AY177" s="368">
        <f t="shared" ref="AY177" si="143">SUM(AY11:AY176)</f>
        <v>0</v>
      </c>
      <c r="AZ177" s="368">
        <f t="shared" ref="AZ177" si="144">SUM(AZ11:AZ176)</f>
        <v>0</v>
      </c>
      <c r="BA177" s="368">
        <f t="shared" ref="BA177" si="145">SUM(BA11:BA176)</f>
        <v>0</v>
      </c>
      <c r="BB177" s="368">
        <f t="shared" ref="BB177" si="146">SUM(BB11:BB176)</f>
        <v>0</v>
      </c>
      <c r="BC177" s="368">
        <f t="shared" ref="BC177" si="147">SUM(BC11:BC176)</f>
        <v>0</v>
      </c>
      <c r="BD177" s="368">
        <f t="shared" ref="BD177" si="148">SUM(BD11:BD176)</f>
        <v>0</v>
      </c>
      <c r="BE177" s="368">
        <f t="shared" ref="BE177" si="149">SUM(BE11:BE176)</f>
        <v>0</v>
      </c>
      <c r="BF177" s="368">
        <f t="shared" ref="BF177" si="150">SUM(BF11:BF176)</f>
        <v>1</v>
      </c>
      <c r="BG177" s="368">
        <f t="shared" ref="BG177" si="151">SUM(BG11:BG176)</f>
        <v>1</v>
      </c>
      <c r="BH177" s="368">
        <f t="shared" ref="BH177" si="152">SUM(BH11:BH176)</f>
        <v>1</v>
      </c>
      <c r="BI177" s="368">
        <f t="shared" ref="BI177" si="153">SUM(BI11:BI176)</f>
        <v>1</v>
      </c>
      <c r="BJ177" s="368">
        <f t="shared" ref="BJ177" si="154">SUM(BJ11:BJ176)</f>
        <v>1</v>
      </c>
    </row>
    <row r="178" spans="1:62" x14ac:dyDescent="0.35">
      <c r="A178" s="16"/>
      <c r="B178" s="6"/>
      <c r="C178" s="159"/>
      <c r="D178" s="220"/>
      <c r="E178" s="218"/>
      <c r="F178" s="17"/>
      <c r="G178" s="6"/>
      <c r="H178" s="207"/>
      <c r="I178" s="208"/>
      <c r="J178" s="6"/>
      <c r="K178" s="214"/>
      <c r="L178" s="214"/>
      <c r="M178" s="213"/>
      <c r="N178" s="130"/>
      <c r="O178" s="130"/>
      <c r="P178" s="130"/>
      <c r="Q178" s="130"/>
      <c r="R178" s="130"/>
      <c r="S178" s="130"/>
      <c r="T178" s="6"/>
      <c r="U178" s="6"/>
      <c r="V178" s="363"/>
      <c r="W178" s="363"/>
      <c r="X178" s="363"/>
      <c r="Y178" s="363"/>
      <c r="Z178" s="363"/>
      <c r="AA178" s="363"/>
      <c r="AB178" s="363"/>
      <c r="AC178" s="363"/>
    </row>
    <row r="179" spans="1:62" x14ac:dyDescent="0.35">
      <c r="A179" s="29"/>
      <c r="B179" s="633" t="s">
        <v>21</v>
      </c>
      <c r="C179" s="634"/>
      <c r="D179" s="635"/>
      <c r="E179" s="635"/>
      <c r="F179" s="465"/>
      <c r="G179" s="465"/>
      <c r="H179" s="636"/>
      <c r="I179" s="636"/>
      <c r="J179" s="465"/>
      <c r="K179" s="634"/>
      <c r="L179" s="634"/>
      <c r="M179" s="634"/>
      <c r="N179" s="465"/>
      <c r="O179" s="465"/>
      <c r="P179" s="465"/>
      <c r="Q179" s="456"/>
      <c r="R179" s="465"/>
      <c r="S179" s="465"/>
      <c r="T179" s="465"/>
      <c r="U179" s="99"/>
      <c r="V179" s="366"/>
      <c r="W179" s="366"/>
      <c r="X179" s="366"/>
      <c r="Y179" s="366"/>
      <c r="Z179" s="366"/>
      <c r="AA179" s="366"/>
      <c r="AB179" s="366"/>
      <c r="AC179" s="366"/>
    </row>
    <row r="180" spans="1:62" ht="65" x14ac:dyDescent="0.35">
      <c r="A180" s="719">
        <f>'1.1 Pg Details'!$D$39</f>
        <v>0</v>
      </c>
      <c r="B180" s="719"/>
      <c r="C180" s="719"/>
      <c r="D180" s="719"/>
      <c r="E180" s="719"/>
      <c r="F180" s="719"/>
      <c r="G180" s="719"/>
      <c r="H180" s="719"/>
      <c r="I180" s="719"/>
      <c r="J180" s="719"/>
      <c r="K180" s="719"/>
      <c r="L180" s="719"/>
      <c r="M180" s="719"/>
      <c r="N180" s="719"/>
      <c r="O180" s="719"/>
      <c r="P180" s="719"/>
      <c r="Q180" s="719"/>
      <c r="R180" s="719"/>
      <c r="S180" s="719"/>
      <c r="T180" s="719"/>
      <c r="U180" s="6"/>
      <c r="V180" s="363"/>
      <c r="W180" s="363"/>
      <c r="X180" s="363"/>
      <c r="Y180" s="363"/>
      <c r="Z180" s="363"/>
      <c r="AA180" s="363"/>
      <c r="AB180" s="363"/>
      <c r="AC180" s="363"/>
      <c r="AE180" s="360" t="str">
        <f>AE10</f>
        <v>Strategic</v>
      </c>
      <c r="AF180" s="360" t="str">
        <f t="shared" ref="AF180:BJ180" si="155">AF10</f>
        <v>Economic</v>
      </c>
      <c r="AG180" s="360" t="str">
        <f t="shared" si="155"/>
        <v>Commercial</v>
      </c>
      <c r="AH180" s="360" t="str">
        <f t="shared" si="155"/>
        <v>Financial</v>
      </c>
      <c r="AI180" s="360" t="str">
        <f t="shared" si="155"/>
        <v>Management</v>
      </c>
      <c r="AJ180" s="360" t="str">
        <f t="shared" si="155"/>
        <v>Not req'd</v>
      </c>
      <c r="AK180" s="360" t="str">
        <f t="shared" si="155"/>
        <v>Keep</v>
      </c>
      <c r="AL180" s="360" t="str">
        <f t="shared" si="155"/>
        <v>Remove</v>
      </c>
      <c r="AM180" s="360" t="str">
        <f t="shared" si="155"/>
        <v>Changed to Keep</v>
      </c>
      <c r="AN180" s="360" t="str">
        <f t="shared" si="155"/>
        <v>Changed to remove</v>
      </c>
      <c r="AO180" s="360" t="s">
        <v>2582</v>
      </c>
      <c r="AP180" s="360" t="str">
        <f t="shared" si="155"/>
        <v>1. Pg Internal</v>
      </c>
      <c r="AQ180" s="360" t="str">
        <f>AQ10</f>
        <v>Changed to 1. Pg Internal</v>
      </c>
      <c r="AR180" s="360" t="str">
        <f t="shared" ref="AR180" si="156">AR10</f>
        <v>Band 1?</v>
      </c>
      <c r="AS180" s="360" t="str">
        <f t="shared" ref="AS180:BD180" si="157">AS10</f>
        <v>Kept Band 1?</v>
      </c>
      <c r="AT180" s="360" t="str">
        <f t="shared" si="157"/>
        <v>Kept Assurance Complete?</v>
      </c>
      <c r="AU180" s="360" t="str">
        <f t="shared" si="157"/>
        <v>2. Pg External Line Mgmt.</v>
      </c>
      <c r="AV180" s="360" t="str">
        <f t="shared" si="157"/>
        <v>Changed to 2. Pg External Line Mgmt.</v>
      </c>
      <c r="AW180" s="360" t="str">
        <f t="shared" si="157"/>
        <v>Band 2?</v>
      </c>
      <c r="AX180" s="360" t="str">
        <f t="shared" si="157"/>
        <v>Kept Band 2?</v>
      </c>
      <c r="AY180" s="360" t="str">
        <f t="shared" si="157"/>
        <v>Kept Assurance Complete?</v>
      </c>
      <c r="AZ180" s="360" t="str">
        <f t="shared" si="157"/>
        <v>3. Independent</v>
      </c>
      <c r="BA180" s="360" t="str">
        <f t="shared" si="157"/>
        <v>Changed to 3. Independent</v>
      </c>
      <c r="BB180" s="360" t="str">
        <f t="shared" si="157"/>
        <v>Band 3?</v>
      </c>
      <c r="BC180" s="360" t="str">
        <f t="shared" si="157"/>
        <v>Kept Band 3?</v>
      </c>
      <c r="BD180" s="360" t="str">
        <f t="shared" si="157"/>
        <v>Kept Assurance Complete?</v>
      </c>
      <c r="BE180" s="360" t="str">
        <f t="shared" si="155"/>
        <v>Complete</v>
      </c>
      <c r="BF180" s="360" t="str">
        <f t="shared" si="155"/>
        <v>Not Yet Assured</v>
      </c>
      <c r="BG180" s="360" t="str">
        <f t="shared" si="155"/>
        <v>No or Minor Issues</v>
      </c>
      <c r="BH180" s="360" t="str">
        <f t="shared" si="155"/>
        <v>Issues</v>
      </c>
      <c r="BI180" s="360" t="str">
        <f t="shared" si="155"/>
        <v>Significant Issues</v>
      </c>
      <c r="BJ180" s="360" t="str">
        <f t="shared" si="155"/>
        <v>Major Issues</v>
      </c>
    </row>
    <row r="181" spans="1:62" ht="14.5" customHeight="1" x14ac:dyDescent="0.35">
      <c r="AD181" s="637" t="s">
        <v>1397</v>
      </c>
      <c r="AE181" s="360"/>
      <c r="AF181" s="360"/>
      <c r="AG181" s="360">
        <f>SUM(AG64:AG92)</f>
        <v>0</v>
      </c>
      <c r="AH181" s="360"/>
      <c r="AI181" s="360"/>
      <c r="AJ181" s="360">
        <f t="shared" ref="AJ181" si="158">SUM(AJ64:AJ92)</f>
        <v>0</v>
      </c>
      <c r="AK181" s="360">
        <f t="shared" ref="AK181:BJ181" si="159">SUM(AK64:AK92)</f>
        <v>0</v>
      </c>
      <c r="AL181" s="360">
        <f t="shared" si="159"/>
        <v>0</v>
      </c>
      <c r="AM181" s="360">
        <f t="shared" si="159"/>
        <v>0</v>
      </c>
      <c r="AN181" s="360">
        <f t="shared" si="159"/>
        <v>0</v>
      </c>
      <c r="AO181" s="360">
        <f t="shared" si="159"/>
        <v>0</v>
      </c>
      <c r="AP181" s="360">
        <f t="shared" si="159"/>
        <v>0</v>
      </c>
      <c r="AQ181" s="360">
        <f t="shared" si="159"/>
        <v>0</v>
      </c>
      <c r="AR181" s="360">
        <f t="shared" si="159"/>
        <v>0</v>
      </c>
      <c r="AS181" s="360">
        <f t="shared" si="159"/>
        <v>0</v>
      </c>
      <c r="AT181" s="360">
        <f t="shared" si="159"/>
        <v>0</v>
      </c>
      <c r="AU181" s="360">
        <f t="shared" si="159"/>
        <v>0</v>
      </c>
      <c r="AV181" s="360">
        <f t="shared" si="159"/>
        <v>0</v>
      </c>
      <c r="AW181" s="360">
        <f t="shared" si="159"/>
        <v>0</v>
      </c>
      <c r="AX181" s="360">
        <f t="shared" si="159"/>
        <v>0</v>
      </c>
      <c r="AY181" s="360">
        <f t="shared" si="159"/>
        <v>0</v>
      </c>
      <c r="AZ181" s="360">
        <f t="shared" si="159"/>
        <v>0</v>
      </c>
      <c r="BA181" s="360">
        <f t="shared" si="159"/>
        <v>0</v>
      </c>
      <c r="BB181" s="360">
        <f t="shared" si="159"/>
        <v>0</v>
      </c>
      <c r="BC181" s="360">
        <f t="shared" si="159"/>
        <v>0</v>
      </c>
      <c r="BD181" s="360">
        <f t="shared" si="159"/>
        <v>0</v>
      </c>
      <c r="BE181" s="360">
        <f t="shared" si="159"/>
        <v>0</v>
      </c>
      <c r="BF181" s="360">
        <f t="shared" si="159"/>
        <v>0</v>
      </c>
      <c r="BG181" s="360">
        <f t="shared" si="159"/>
        <v>0</v>
      </c>
      <c r="BH181" s="360">
        <f t="shared" si="159"/>
        <v>0</v>
      </c>
      <c r="BI181" s="360">
        <f t="shared" si="159"/>
        <v>0</v>
      </c>
      <c r="BJ181" s="360">
        <f t="shared" si="159"/>
        <v>0</v>
      </c>
    </row>
    <row r="182" spans="1:62" ht="14.5" customHeight="1" x14ac:dyDescent="0.35">
      <c r="F182" s="308"/>
      <c r="AD182" s="637" t="s">
        <v>1282</v>
      </c>
      <c r="AE182" s="360"/>
      <c r="AF182" s="360">
        <f>SUM(AF44:AF63)</f>
        <v>0</v>
      </c>
      <c r="AG182" s="360"/>
      <c r="AH182" s="360"/>
      <c r="AI182" s="360"/>
      <c r="AJ182" s="360">
        <f t="shared" ref="AJ182" si="160">SUM(AJ44:AJ63)</f>
        <v>0</v>
      </c>
      <c r="AK182" s="360">
        <f t="shared" ref="AK182:BJ182" si="161">SUM(AK44:AK63)</f>
        <v>0</v>
      </c>
      <c r="AL182" s="360">
        <f t="shared" si="161"/>
        <v>0</v>
      </c>
      <c r="AM182" s="360">
        <f t="shared" si="161"/>
        <v>0</v>
      </c>
      <c r="AN182" s="360">
        <f t="shared" si="161"/>
        <v>0</v>
      </c>
      <c r="AO182" s="360">
        <f t="shared" si="161"/>
        <v>0</v>
      </c>
      <c r="AP182" s="360">
        <f t="shared" si="161"/>
        <v>0</v>
      </c>
      <c r="AQ182" s="360">
        <f t="shared" si="161"/>
        <v>0</v>
      </c>
      <c r="AR182" s="360">
        <f t="shared" si="161"/>
        <v>0</v>
      </c>
      <c r="AS182" s="360">
        <f t="shared" si="161"/>
        <v>0</v>
      </c>
      <c r="AT182" s="360">
        <f t="shared" si="161"/>
        <v>0</v>
      </c>
      <c r="AU182" s="360">
        <f t="shared" si="161"/>
        <v>0</v>
      </c>
      <c r="AV182" s="360">
        <f t="shared" si="161"/>
        <v>0</v>
      </c>
      <c r="AW182" s="360">
        <f t="shared" si="161"/>
        <v>0</v>
      </c>
      <c r="AX182" s="360">
        <f t="shared" si="161"/>
        <v>0</v>
      </c>
      <c r="AY182" s="360">
        <f t="shared" si="161"/>
        <v>0</v>
      </c>
      <c r="AZ182" s="360">
        <f t="shared" si="161"/>
        <v>0</v>
      </c>
      <c r="BA182" s="360">
        <f t="shared" si="161"/>
        <v>0</v>
      </c>
      <c r="BB182" s="360">
        <f t="shared" si="161"/>
        <v>0</v>
      </c>
      <c r="BC182" s="360">
        <f t="shared" si="161"/>
        <v>0</v>
      </c>
      <c r="BD182" s="360">
        <f t="shared" si="161"/>
        <v>0</v>
      </c>
      <c r="BE182" s="360">
        <f t="shared" si="161"/>
        <v>0</v>
      </c>
      <c r="BF182" s="360">
        <f t="shared" si="161"/>
        <v>0</v>
      </c>
      <c r="BG182" s="360">
        <f t="shared" si="161"/>
        <v>0</v>
      </c>
      <c r="BH182" s="360">
        <f t="shared" si="161"/>
        <v>0</v>
      </c>
      <c r="BI182" s="360">
        <f t="shared" si="161"/>
        <v>0</v>
      </c>
      <c r="BJ182" s="360">
        <f t="shared" si="161"/>
        <v>0</v>
      </c>
    </row>
    <row r="183" spans="1:62" ht="14.5" customHeight="1" x14ac:dyDescent="0.35">
      <c r="F183" s="308"/>
      <c r="AD183" s="637" t="s">
        <v>1632</v>
      </c>
      <c r="AE183" s="360"/>
      <c r="AF183" s="360"/>
      <c r="AG183" s="360"/>
      <c r="AH183" s="360">
        <f ca="1">SUM(AH93:AH117)</f>
        <v>25</v>
      </c>
      <c r="AI183" s="360"/>
      <c r="AJ183" s="360">
        <f t="shared" ref="AJ183" si="162">SUM(AJ93:AJ117)</f>
        <v>0</v>
      </c>
      <c r="AK183" s="360">
        <f t="shared" ref="AK183:BJ183" si="163">SUM(AK93:AK117)</f>
        <v>0</v>
      </c>
      <c r="AL183" s="360">
        <f t="shared" si="163"/>
        <v>0</v>
      </c>
      <c r="AM183" s="360">
        <f t="shared" si="163"/>
        <v>0</v>
      </c>
      <c r="AN183" s="360">
        <f t="shared" si="163"/>
        <v>0</v>
      </c>
      <c r="AO183" s="360">
        <f t="shared" si="163"/>
        <v>0</v>
      </c>
      <c r="AP183" s="360">
        <f t="shared" si="163"/>
        <v>0</v>
      </c>
      <c r="AQ183" s="360">
        <f t="shared" si="163"/>
        <v>0</v>
      </c>
      <c r="AR183" s="360">
        <f t="shared" si="163"/>
        <v>0</v>
      </c>
      <c r="AS183" s="360">
        <f t="shared" si="163"/>
        <v>0</v>
      </c>
      <c r="AT183" s="360">
        <f t="shared" si="163"/>
        <v>0</v>
      </c>
      <c r="AU183" s="360">
        <f t="shared" si="163"/>
        <v>0</v>
      </c>
      <c r="AV183" s="360">
        <f t="shared" si="163"/>
        <v>0</v>
      </c>
      <c r="AW183" s="360">
        <f t="shared" si="163"/>
        <v>0</v>
      </c>
      <c r="AX183" s="360">
        <f t="shared" si="163"/>
        <v>0</v>
      </c>
      <c r="AY183" s="360">
        <f t="shared" si="163"/>
        <v>0</v>
      </c>
      <c r="AZ183" s="360">
        <f t="shared" si="163"/>
        <v>0</v>
      </c>
      <c r="BA183" s="360">
        <f t="shared" si="163"/>
        <v>0</v>
      </c>
      <c r="BB183" s="360">
        <f t="shared" si="163"/>
        <v>0</v>
      </c>
      <c r="BC183" s="360">
        <f t="shared" si="163"/>
        <v>0</v>
      </c>
      <c r="BD183" s="360">
        <f t="shared" si="163"/>
        <v>0</v>
      </c>
      <c r="BE183" s="360">
        <f t="shared" si="163"/>
        <v>0</v>
      </c>
      <c r="BF183" s="360">
        <f t="shared" si="163"/>
        <v>0</v>
      </c>
      <c r="BG183" s="360">
        <f t="shared" si="163"/>
        <v>0</v>
      </c>
      <c r="BH183" s="360">
        <f t="shared" si="163"/>
        <v>0</v>
      </c>
      <c r="BI183" s="360">
        <f t="shared" si="163"/>
        <v>0</v>
      </c>
      <c r="BJ183" s="360">
        <f t="shared" si="163"/>
        <v>0</v>
      </c>
    </row>
    <row r="184" spans="1:62" ht="14.5" customHeight="1" x14ac:dyDescent="0.35">
      <c r="F184" s="308"/>
      <c r="AD184" s="637" t="s">
        <v>1737</v>
      </c>
      <c r="AE184" s="360"/>
      <c r="AF184" s="360"/>
      <c r="AG184" s="360"/>
      <c r="AH184" s="360"/>
      <c r="AI184" s="360">
        <f ca="1">SUM(AI118:AI176)</f>
        <v>59</v>
      </c>
      <c r="AJ184" s="360">
        <f t="shared" ref="AJ184" si="164">SUM(AJ118:AJ176)</f>
        <v>0</v>
      </c>
      <c r="AK184" s="360">
        <f t="shared" ref="AK184:BJ184" si="165">SUM(AK118:AK176)</f>
        <v>0</v>
      </c>
      <c r="AL184" s="360">
        <f t="shared" si="165"/>
        <v>3</v>
      </c>
      <c r="AM184" s="360">
        <f t="shared" si="165"/>
        <v>0</v>
      </c>
      <c r="AN184" s="360">
        <f t="shared" si="165"/>
        <v>0</v>
      </c>
      <c r="AO184" s="360">
        <f t="shared" si="165"/>
        <v>0</v>
      </c>
      <c r="AP184" s="360">
        <f t="shared" si="165"/>
        <v>0</v>
      </c>
      <c r="AQ184" s="360">
        <f t="shared" si="165"/>
        <v>0</v>
      </c>
      <c r="AR184" s="360">
        <f t="shared" si="165"/>
        <v>0</v>
      </c>
      <c r="AS184" s="360">
        <f t="shared" si="165"/>
        <v>0</v>
      </c>
      <c r="AT184" s="360">
        <f t="shared" si="165"/>
        <v>0</v>
      </c>
      <c r="AU184" s="360">
        <f t="shared" si="165"/>
        <v>0</v>
      </c>
      <c r="AV184" s="360">
        <f t="shared" si="165"/>
        <v>0</v>
      </c>
      <c r="AW184" s="360">
        <f t="shared" si="165"/>
        <v>0</v>
      </c>
      <c r="AX184" s="360">
        <f t="shared" si="165"/>
        <v>0</v>
      </c>
      <c r="AY184" s="360">
        <f t="shared" si="165"/>
        <v>0</v>
      </c>
      <c r="AZ184" s="360">
        <f t="shared" si="165"/>
        <v>0</v>
      </c>
      <c r="BA184" s="360">
        <f t="shared" si="165"/>
        <v>0</v>
      </c>
      <c r="BB184" s="360">
        <f t="shared" si="165"/>
        <v>0</v>
      </c>
      <c r="BC184" s="360">
        <f t="shared" si="165"/>
        <v>0</v>
      </c>
      <c r="BD184" s="360">
        <f t="shared" si="165"/>
        <v>0</v>
      </c>
      <c r="BE184" s="360">
        <f t="shared" si="165"/>
        <v>0</v>
      </c>
      <c r="BF184" s="360">
        <f t="shared" si="165"/>
        <v>0</v>
      </c>
      <c r="BG184" s="360">
        <f t="shared" si="165"/>
        <v>0</v>
      </c>
      <c r="BH184" s="360">
        <f t="shared" si="165"/>
        <v>0</v>
      </c>
      <c r="BI184" s="360">
        <f t="shared" si="165"/>
        <v>0</v>
      </c>
      <c r="BJ184" s="360">
        <f t="shared" si="165"/>
        <v>0</v>
      </c>
    </row>
    <row r="185" spans="1:62" ht="14.5" customHeight="1" x14ac:dyDescent="0.35">
      <c r="F185" s="308"/>
      <c r="AD185" s="637" t="s">
        <v>1164</v>
      </c>
      <c r="AE185" s="360">
        <f ca="1">SUM(AE19:AE43)</f>
        <v>24</v>
      </c>
      <c r="AF185" s="360"/>
      <c r="AG185" s="360"/>
      <c r="AH185" s="360"/>
      <c r="AI185" s="360"/>
      <c r="AJ185" s="360">
        <f t="shared" ref="AJ185" si="166">SUM(AJ19:AJ43)</f>
        <v>0</v>
      </c>
      <c r="AK185" s="360">
        <f t="shared" ref="AK185:BJ185" si="167">SUM(AK19:AK43)</f>
        <v>0</v>
      </c>
      <c r="AL185" s="360">
        <f t="shared" si="167"/>
        <v>7</v>
      </c>
      <c r="AM185" s="360">
        <f t="shared" si="167"/>
        <v>0</v>
      </c>
      <c r="AN185" s="360">
        <f t="shared" si="167"/>
        <v>0</v>
      </c>
      <c r="AO185" s="360">
        <f t="shared" si="167"/>
        <v>0</v>
      </c>
      <c r="AP185" s="360">
        <f t="shared" si="167"/>
        <v>0</v>
      </c>
      <c r="AQ185" s="360">
        <f t="shared" si="167"/>
        <v>0</v>
      </c>
      <c r="AR185" s="360">
        <f t="shared" si="167"/>
        <v>0</v>
      </c>
      <c r="AS185" s="360">
        <f t="shared" si="167"/>
        <v>0</v>
      </c>
      <c r="AT185" s="360">
        <f t="shared" si="167"/>
        <v>0</v>
      </c>
      <c r="AU185" s="360">
        <f t="shared" si="167"/>
        <v>0</v>
      </c>
      <c r="AV185" s="360">
        <f t="shared" si="167"/>
        <v>0</v>
      </c>
      <c r="AW185" s="360">
        <f t="shared" si="167"/>
        <v>0</v>
      </c>
      <c r="AX185" s="360">
        <f t="shared" si="167"/>
        <v>0</v>
      </c>
      <c r="AY185" s="360">
        <f t="shared" si="167"/>
        <v>0</v>
      </c>
      <c r="AZ185" s="360">
        <f t="shared" si="167"/>
        <v>0</v>
      </c>
      <c r="BA185" s="360">
        <f t="shared" si="167"/>
        <v>0</v>
      </c>
      <c r="BB185" s="360">
        <f t="shared" si="167"/>
        <v>0</v>
      </c>
      <c r="BC185" s="360">
        <f t="shared" si="167"/>
        <v>0</v>
      </c>
      <c r="BD185" s="360">
        <f t="shared" si="167"/>
        <v>0</v>
      </c>
      <c r="BE185" s="360">
        <f t="shared" si="167"/>
        <v>0</v>
      </c>
      <c r="BF185" s="360">
        <f t="shared" si="167"/>
        <v>1</v>
      </c>
      <c r="BG185" s="360">
        <f t="shared" si="167"/>
        <v>1</v>
      </c>
      <c r="BH185" s="360">
        <f t="shared" si="167"/>
        <v>1</v>
      </c>
      <c r="BI185" s="360">
        <f t="shared" si="167"/>
        <v>1</v>
      </c>
      <c r="BJ185" s="360">
        <f t="shared" si="167"/>
        <v>1</v>
      </c>
    </row>
    <row r="186" spans="1:62" ht="14.5" customHeight="1" x14ac:dyDescent="0.35">
      <c r="F186" s="308"/>
    </row>
    <row r="187" spans="1:62" ht="14.5" customHeight="1" x14ac:dyDescent="0.35">
      <c r="AE187" s="360"/>
      <c r="AF187" s="783" t="s">
        <v>268</v>
      </c>
      <c r="AG187" s="783"/>
      <c r="AH187" s="783" t="s">
        <v>269</v>
      </c>
      <c r="AI187" s="783"/>
      <c r="AJ187" s="783" t="s">
        <v>270</v>
      </c>
      <c r="AK187" s="783"/>
      <c r="AL187" s="784" t="s">
        <v>81</v>
      </c>
      <c r="AM187" s="784"/>
      <c r="AQ187" s="368" t="s">
        <v>2583</v>
      </c>
      <c r="AR187" s="372"/>
      <c r="AS187" s="373"/>
      <c r="AT187" s="368" t="s">
        <v>2584</v>
      </c>
      <c r="AU187" s="372"/>
      <c r="AV187" s="373"/>
      <c r="AW187" s="360"/>
    </row>
    <row r="188" spans="1:62" ht="59.5" customHeight="1" x14ac:dyDescent="0.35">
      <c r="AE188" s="360" t="s">
        <v>1140</v>
      </c>
      <c r="AF188" s="360" t="s">
        <v>2585</v>
      </c>
      <c r="AG188" s="360" t="s">
        <v>2586</v>
      </c>
      <c r="AH188" s="360" t="s">
        <v>2585</v>
      </c>
      <c r="AI188" s="360" t="s">
        <v>2586</v>
      </c>
      <c r="AJ188" s="360" t="s">
        <v>2585</v>
      </c>
      <c r="AK188" s="360" t="s">
        <v>2586</v>
      </c>
      <c r="AL188" s="360" t="s">
        <v>2585</v>
      </c>
      <c r="AM188" s="360" t="s">
        <v>2587</v>
      </c>
      <c r="AQ188" s="360" t="s">
        <v>2588</v>
      </c>
      <c r="AR188" s="360" t="s">
        <v>2589</v>
      </c>
      <c r="AS188" s="360" t="s">
        <v>234</v>
      </c>
      <c r="AT188" s="360" t="s">
        <v>2590</v>
      </c>
      <c r="AU188" s="360" t="s">
        <v>2591</v>
      </c>
      <c r="AV188" s="360" t="s">
        <v>2592</v>
      </c>
      <c r="AW188" s="360" t="s">
        <v>2593</v>
      </c>
    </row>
    <row r="189" spans="1:62" ht="14.5" customHeight="1" x14ac:dyDescent="0.35">
      <c r="AE189" s="360" t="s">
        <v>1397</v>
      </c>
      <c r="AF189" s="374">
        <f>AT181</f>
        <v>0</v>
      </c>
      <c r="AG189" s="374">
        <f>AS181</f>
        <v>0</v>
      </c>
      <c r="AH189" s="374">
        <f>AY181</f>
        <v>0</v>
      </c>
      <c r="AI189" s="374">
        <f>AX181</f>
        <v>0</v>
      </c>
      <c r="AJ189" s="374">
        <f>BD181</f>
        <v>0</v>
      </c>
      <c r="AK189" s="374">
        <f>BC181</f>
        <v>0</v>
      </c>
      <c r="AL189" s="374">
        <f>AF189+AH189+AJ189</f>
        <v>0</v>
      </c>
      <c r="AM189" s="374">
        <f t="shared" ref="AM189:AM193" si="168">SUM(AG189,AI189,AK189)</f>
        <v>0</v>
      </c>
      <c r="AQ189" s="360">
        <v>158</v>
      </c>
      <c r="AR189" s="360">
        <f>COUNTIF('2.1 LOEs, Artefacts &amp; Assurance'!AW19:AW28,"Keep")</f>
        <v>0</v>
      </c>
      <c r="AS189" s="360">
        <f>COUNTIF('2.1 LOEs, Artefacts &amp; Assurance'!AW19:AW28,"Remove")</f>
        <v>10</v>
      </c>
      <c r="AT189" s="360">
        <f>SUM(AM11:AM18)</f>
        <v>0</v>
      </c>
      <c r="AU189" s="360">
        <f>AM177-AT189</f>
        <v>0</v>
      </c>
      <c r="AV189" s="360">
        <f>AN177</f>
        <v>0</v>
      </c>
      <c r="AW189" s="360">
        <f>(AR189-AV189)+AU189</f>
        <v>0</v>
      </c>
    </row>
    <row r="190" spans="1:62" ht="14.5" customHeight="1" x14ac:dyDescent="0.35">
      <c r="AE190" s="360" t="s">
        <v>1282</v>
      </c>
      <c r="AF190" s="374">
        <f>AT182</f>
        <v>0</v>
      </c>
      <c r="AG190" s="374">
        <f>AS182</f>
        <v>0</v>
      </c>
      <c r="AH190" s="374">
        <f>AY182</f>
        <v>0</v>
      </c>
      <c r="AI190" s="374">
        <f>AX182</f>
        <v>0</v>
      </c>
      <c r="AJ190" s="374">
        <f>BD182</f>
        <v>0</v>
      </c>
      <c r="AK190" s="374">
        <f>BC182</f>
        <v>0</v>
      </c>
      <c r="AL190" s="374">
        <f t="shared" ref="AL190:AL193" si="169">AF190+AH190+AJ190</f>
        <v>0</v>
      </c>
      <c r="AM190" s="374">
        <f t="shared" si="168"/>
        <v>0</v>
      </c>
    </row>
    <row r="191" spans="1:62" ht="14.5" customHeight="1" x14ac:dyDescent="0.35">
      <c r="AE191" s="360" t="s">
        <v>1632</v>
      </c>
      <c r="AF191" s="374">
        <f>AT183</f>
        <v>0</v>
      </c>
      <c r="AG191" s="374">
        <f>AS183</f>
        <v>0</v>
      </c>
      <c r="AH191" s="374">
        <f>AY183</f>
        <v>0</v>
      </c>
      <c r="AI191" s="374">
        <f>AX183</f>
        <v>0</v>
      </c>
      <c r="AJ191" s="374">
        <f>BD183</f>
        <v>0</v>
      </c>
      <c r="AK191" s="374">
        <f>BC183</f>
        <v>0</v>
      </c>
      <c r="AL191" s="374">
        <f t="shared" si="169"/>
        <v>0</v>
      </c>
      <c r="AM191" s="374">
        <f t="shared" si="168"/>
        <v>0</v>
      </c>
    </row>
    <row r="192" spans="1:62" ht="14.5" customHeight="1" x14ac:dyDescent="0.35">
      <c r="AE192" s="360" t="s">
        <v>1737</v>
      </c>
      <c r="AF192" s="374">
        <f>AT184</f>
        <v>0</v>
      </c>
      <c r="AG192" s="374">
        <f>AS184</f>
        <v>0</v>
      </c>
      <c r="AH192" s="374">
        <f>AY184</f>
        <v>0</v>
      </c>
      <c r="AI192" s="374">
        <f>AX184</f>
        <v>0</v>
      </c>
      <c r="AJ192" s="374">
        <f>BD184</f>
        <v>0</v>
      </c>
      <c r="AK192" s="374">
        <f>BC184</f>
        <v>0</v>
      </c>
      <c r="AL192" s="374">
        <f t="shared" si="169"/>
        <v>0</v>
      </c>
      <c r="AM192" s="374">
        <f t="shared" si="168"/>
        <v>0</v>
      </c>
    </row>
    <row r="193" spans="31:39" ht="14.5" customHeight="1" x14ac:dyDescent="0.35">
      <c r="AE193" s="360" t="s">
        <v>1164</v>
      </c>
      <c r="AF193" s="374">
        <f>AT185</f>
        <v>0</v>
      </c>
      <c r="AG193" s="374">
        <f>AS185</f>
        <v>0</v>
      </c>
      <c r="AH193" s="374">
        <f>AY185</f>
        <v>0</v>
      </c>
      <c r="AI193" s="374">
        <f>AX185</f>
        <v>0</v>
      </c>
      <c r="AJ193" s="374">
        <f>BD185</f>
        <v>0</v>
      </c>
      <c r="AK193" s="374">
        <f>BC185</f>
        <v>0</v>
      </c>
      <c r="AL193" s="374">
        <f t="shared" si="169"/>
        <v>0</v>
      </c>
      <c r="AM193" s="374">
        <f t="shared" si="168"/>
        <v>0</v>
      </c>
    </row>
    <row r="194" spans="31:39" ht="14.5" customHeight="1" x14ac:dyDescent="0.35">
      <c r="AE194" s="638" t="s">
        <v>2581</v>
      </c>
      <c r="AF194" s="375">
        <f>SUM(AF189:AF193)</f>
        <v>0</v>
      </c>
      <c r="AG194" s="375">
        <f t="shared" ref="AG194:AM194" si="170">SUM(AG189:AG193)</f>
        <v>0</v>
      </c>
      <c r="AH194" s="375">
        <f t="shared" si="170"/>
        <v>0</v>
      </c>
      <c r="AI194" s="375">
        <f t="shared" si="170"/>
        <v>0</v>
      </c>
      <c r="AJ194" s="375">
        <f t="shared" si="170"/>
        <v>0</v>
      </c>
      <c r="AK194" s="375">
        <f t="shared" si="170"/>
        <v>0</v>
      </c>
      <c r="AL194" s="375">
        <f t="shared" si="170"/>
        <v>0</v>
      </c>
      <c r="AM194" s="375">
        <f t="shared" si="170"/>
        <v>0</v>
      </c>
    </row>
    <row r="196" spans="31:39" ht="14.5" customHeight="1" x14ac:dyDescent="0.35">
      <c r="AE196" s="360" t="s">
        <v>1140</v>
      </c>
      <c r="AF196" s="360" t="s">
        <v>373</v>
      </c>
      <c r="AG196" s="360" t="s">
        <v>376</v>
      </c>
      <c r="AH196" s="360" t="s">
        <v>379</v>
      </c>
      <c r="AI196" s="360" t="s">
        <v>382</v>
      </c>
      <c r="AJ196" s="360" t="s">
        <v>385</v>
      </c>
      <c r="AK196" s="360" t="s">
        <v>2587</v>
      </c>
    </row>
    <row r="197" spans="31:39" ht="14.5" customHeight="1" x14ac:dyDescent="0.35">
      <c r="AE197" s="360" t="s">
        <v>1397</v>
      </c>
      <c r="AF197" s="374">
        <f t="shared" ref="AF197:AJ201" si="171">BF181</f>
        <v>0</v>
      </c>
      <c r="AG197" s="374">
        <f t="shared" si="171"/>
        <v>0</v>
      </c>
      <c r="AH197" s="374">
        <f t="shared" si="171"/>
        <v>0</v>
      </c>
      <c r="AI197" s="374">
        <f t="shared" si="171"/>
        <v>0</v>
      </c>
      <c r="AJ197" s="374">
        <f t="shared" si="171"/>
        <v>0</v>
      </c>
      <c r="AK197" s="374">
        <f>SUM(AF197:AJ197)</f>
        <v>0</v>
      </c>
    </row>
    <row r="198" spans="31:39" ht="14.5" customHeight="1" x14ac:dyDescent="0.35">
      <c r="AE198" s="360" t="s">
        <v>1282</v>
      </c>
      <c r="AF198" s="374">
        <f t="shared" si="171"/>
        <v>0</v>
      </c>
      <c r="AG198" s="374">
        <f t="shared" si="171"/>
        <v>0</v>
      </c>
      <c r="AH198" s="374">
        <f t="shared" si="171"/>
        <v>0</v>
      </c>
      <c r="AI198" s="374">
        <f t="shared" si="171"/>
        <v>0</v>
      </c>
      <c r="AJ198" s="374">
        <f t="shared" si="171"/>
        <v>0</v>
      </c>
      <c r="AK198" s="374">
        <f t="shared" ref="AK198:AK201" si="172">SUM(AF198:AJ198)</f>
        <v>0</v>
      </c>
    </row>
    <row r="199" spans="31:39" ht="14.5" customHeight="1" x14ac:dyDescent="0.35">
      <c r="AE199" s="360" t="s">
        <v>1632</v>
      </c>
      <c r="AF199" s="374">
        <f t="shared" si="171"/>
        <v>0</v>
      </c>
      <c r="AG199" s="374">
        <f t="shared" si="171"/>
        <v>0</v>
      </c>
      <c r="AH199" s="374">
        <f t="shared" si="171"/>
        <v>0</v>
      </c>
      <c r="AI199" s="374">
        <f t="shared" si="171"/>
        <v>0</v>
      </c>
      <c r="AJ199" s="374">
        <f t="shared" si="171"/>
        <v>0</v>
      </c>
      <c r="AK199" s="374">
        <f t="shared" si="172"/>
        <v>0</v>
      </c>
    </row>
    <row r="200" spans="31:39" ht="14.5" customHeight="1" x14ac:dyDescent="0.35">
      <c r="AE200" s="360" t="s">
        <v>1737</v>
      </c>
      <c r="AF200" s="374">
        <f t="shared" si="171"/>
        <v>0</v>
      </c>
      <c r="AG200" s="374">
        <f t="shared" si="171"/>
        <v>0</v>
      </c>
      <c r="AH200" s="374">
        <f t="shared" si="171"/>
        <v>0</v>
      </c>
      <c r="AI200" s="374">
        <f t="shared" si="171"/>
        <v>0</v>
      </c>
      <c r="AJ200" s="374">
        <f t="shared" si="171"/>
        <v>0</v>
      </c>
      <c r="AK200" s="374">
        <f t="shared" si="172"/>
        <v>0</v>
      </c>
    </row>
    <row r="201" spans="31:39" ht="14.5" customHeight="1" x14ac:dyDescent="0.35">
      <c r="AE201" s="360" t="s">
        <v>1164</v>
      </c>
      <c r="AF201" s="374">
        <f t="shared" si="171"/>
        <v>1</v>
      </c>
      <c r="AG201" s="374">
        <f t="shared" si="171"/>
        <v>1</v>
      </c>
      <c r="AH201" s="374">
        <f t="shared" si="171"/>
        <v>1</v>
      </c>
      <c r="AI201" s="374">
        <f t="shared" si="171"/>
        <v>1</v>
      </c>
      <c r="AJ201" s="374">
        <f t="shared" si="171"/>
        <v>1</v>
      </c>
      <c r="AK201" s="374">
        <f t="shared" si="172"/>
        <v>5</v>
      </c>
    </row>
    <row r="202" spans="31:39" ht="14.5" customHeight="1" x14ac:dyDescent="0.35">
      <c r="AE202" s="638" t="s">
        <v>2581</v>
      </c>
      <c r="AF202" s="375">
        <f>SUM(AF197:AF201)</f>
        <v>1</v>
      </c>
      <c r="AG202" s="375">
        <f t="shared" ref="AG202:AK202" si="173">SUM(AG197:AG201)</f>
        <v>1</v>
      </c>
      <c r="AH202" s="375">
        <f t="shared" si="173"/>
        <v>1</v>
      </c>
      <c r="AI202" s="375">
        <f t="shared" si="173"/>
        <v>1</v>
      </c>
      <c r="AJ202" s="375">
        <f t="shared" si="173"/>
        <v>1</v>
      </c>
      <c r="AK202" s="375">
        <f t="shared" si="173"/>
        <v>5</v>
      </c>
    </row>
  </sheetData>
  <sheetProtection formatCells="0" formatColumns="0" formatRows="0" insertHyperlinks="0" autoFilter="0"/>
  <autoFilter ref="C10:S177" xr:uid="{E106ABE6-5776-456C-B455-67D227C305DE}"/>
  <mergeCells count="10">
    <mergeCell ref="AF187:AG187"/>
    <mergeCell ref="AH187:AI187"/>
    <mergeCell ref="AJ187:AK187"/>
    <mergeCell ref="AL187:AM187"/>
    <mergeCell ref="V9:AC9"/>
    <mergeCell ref="B8:S8"/>
    <mergeCell ref="A1:T1"/>
    <mergeCell ref="A180:T180"/>
    <mergeCell ref="H9:K9"/>
    <mergeCell ref="M9:Q9"/>
  </mergeCells>
  <conditionalFormatting sqref="A11:A176">
    <cfRule type="cellIs" dxfId="68" priority="78" operator="equal">
      <formula>0</formula>
    </cfRule>
  </conditionalFormatting>
  <conditionalFormatting sqref="A4">
    <cfRule type="cellIs" dxfId="67" priority="77" operator="equal">
      <formula>0</formula>
    </cfRule>
  </conditionalFormatting>
  <conditionalFormatting sqref="A4 A11:A176">
    <cfRule type="cellIs" dxfId="66" priority="76" operator="equal">
      <formula>0</formula>
    </cfRule>
  </conditionalFormatting>
  <conditionalFormatting sqref="A4">
    <cfRule type="cellIs" dxfId="65" priority="75" operator="equal">
      <formula>0</formula>
    </cfRule>
  </conditionalFormatting>
  <conditionalFormatting sqref="N12:N18">
    <cfRule type="cellIs" dxfId="64" priority="67" operator="equal">
      <formula>"In Progress"</formula>
    </cfRule>
  </conditionalFormatting>
  <conditionalFormatting sqref="H11:I18 S11:S18 K11:K18 M11:Q18 C11:F18">
    <cfRule type="expression" dxfId="63" priority="27">
      <formula>$H11="Not Req'd"</formula>
    </cfRule>
  </conditionalFormatting>
  <conditionalFormatting sqref="A4">
    <cfRule type="cellIs" dxfId="62" priority="62" operator="equal">
      <formula>0</formula>
    </cfRule>
  </conditionalFormatting>
  <conditionalFormatting sqref="A7">
    <cfRule type="cellIs" dxfId="61" priority="61" operator="equal">
      <formula>0</formula>
    </cfRule>
  </conditionalFormatting>
  <conditionalFormatting sqref="A7">
    <cfRule type="cellIs" dxfId="60" priority="60" operator="equal">
      <formula>0</formula>
    </cfRule>
  </conditionalFormatting>
  <conditionalFormatting sqref="A7">
    <cfRule type="cellIs" dxfId="59" priority="59" operator="equal">
      <formula>0</formula>
    </cfRule>
  </conditionalFormatting>
  <conditionalFormatting sqref="A7">
    <cfRule type="cellIs" dxfId="58" priority="58" operator="equal">
      <formula>0</formula>
    </cfRule>
  </conditionalFormatting>
  <conditionalFormatting sqref="S11:S176 N11:Q176">
    <cfRule type="notContainsBlanks" dxfId="57" priority="79">
      <formula>LEN(TRIM(N11))&gt;0</formula>
    </cfRule>
  </conditionalFormatting>
  <conditionalFormatting sqref="N19:N176">
    <cfRule type="cellIs" dxfId="56" priority="26" operator="equal">
      <formula>"Not Started"</formula>
    </cfRule>
    <cfRule type="cellIs" dxfId="55" priority="66" operator="equal">
      <formula>"In Progress"</formula>
    </cfRule>
  </conditionalFormatting>
  <conditionalFormatting sqref="O11:O176">
    <cfRule type="cellIs" dxfId="54" priority="34" operator="equal">
      <formula>"Not Yet Assured"</formula>
    </cfRule>
    <cfRule type="cellIs" dxfId="53" priority="46" operator="equal">
      <formula>"No or Minor Issues"</formula>
    </cfRule>
    <cfRule type="cellIs" dxfId="52" priority="47" operator="equal">
      <formula>"Issues"</formula>
    </cfRule>
    <cfRule type="cellIs" dxfId="51" priority="48" operator="equal">
      <formula>"Major Issues"</formula>
    </cfRule>
    <cfRule type="cellIs" dxfId="50" priority="49" operator="equal">
      <formula>"Significant Issues"</formula>
    </cfRule>
  </conditionalFormatting>
  <conditionalFormatting sqref="N11">
    <cfRule type="cellIs" dxfId="49" priority="65" operator="equal">
      <formula>"In Progress"</formula>
    </cfRule>
  </conditionalFormatting>
  <conditionalFormatting sqref="N11:N18">
    <cfRule type="cellIs" dxfId="48" priority="38" operator="equal">
      <formula>"Not Started"</formula>
    </cfRule>
  </conditionalFormatting>
  <conditionalFormatting sqref="N11:N176">
    <cfRule type="cellIs" dxfId="47" priority="57" operator="equal">
      <formula>"Complete"</formula>
    </cfRule>
  </conditionalFormatting>
  <conditionalFormatting sqref="H11:I176 S11:S176 K11:K176 C11:F176 M11:Q176">
    <cfRule type="expression" dxfId="46" priority="30">
      <formula>$H11="Changed to Remove"</formula>
    </cfRule>
  </conditionalFormatting>
  <conditionalFormatting sqref="A182:D186 G182:T186 A187:T1048576 A1:T181">
    <cfRule type="cellIs" dxfId="45" priority="37" operator="equal">
      <formula>"Complete"</formula>
    </cfRule>
  </conditionalFormatting>
  <conditionalFormatting sqref="H11:I176 S11:S176 K11:K176 C11:F176 M11:Q176">
    <cfRule type="expression" dxfId="44" priority="31">
      <formula>$H11="Remove"</formula>
    </cfRule>
  </conditionalFormatting>
  <conditionalFormatting sqref="AE10:BE176">
    <cfRule type="cellIs" dxfId="43" priority="25" operator="equal">
      <formula>1</formula>
    </cfRule>
  </conditionalFormatting>
  <conditionalFormatting sqref="BF11:BJ176">
    <cfRule type="cellIs" dxfId="42" priority="24" operator="equal">
      <formula>1</formula>
    </cfRule>
  </conditionalFormatting>
  <conditionalFormatting sqref="BF10:BJ10">
    <cfRule type="cellIs" dxfId="41" priority="23" operator="equal">
      <formula>1</formula>
    </cfRule>
  </conditionalFormatting>
  <conditionalFormatting sqref="N14">
    <cfRule type="cellIs" dxfId="40" priority="22" operator="equal">
      <formula>"In Progress"</formula>
    </cfRule>
  </conditionalFormatting>
  <conditionalFormatting sqref="N25:N26">
    <cfRule type="cellIs" dxfId="39" priority="21" operator="equal">
      <formula>"In Progress"</formula>
    </cfRule>
  </conditionalFormatting>
  <conditionalFormatting sqref="N24:N26">
    <cfRule type="expression" dxfId="38" priority="18">
      <formula>$H24="Not Req'd"</formula>
    </cfRule>
  </conditionalFormatting>
  <conditionalFormatting sqref="N24">
    <cfRule type="cellIs" dxfId="37" priority="20" operator="equal">
      <formula>"In Progress"</formula>
    </cfRule>
  </conditionalFormatting>
  <conditionalFormatting sqref="N24:N26">
    <cfRule type="cellIs" dxfId="36" priority="19" operator="equal">
      <formula>"Not Started"</formula>
    </cfRule>
  </conditionalFormatting>
  <conditionalFormatting sqref="N29:N30">
    <cfRule type="cellIs" dxfId="35" priority="17" operator="equal">
      <formula>"In Progress"</formula>
    </cfRule>
  </conditionalFormatting>
  <conditionalFormatting sqref="N28:N30">
    <cfRule type="expression" dxfId="34" priority="14">
      <formula>$H28="Not Req'd"</formula>
    </cfRule>
  </conditionalFormatting>
  <conditionalFormatting sqref="N28">
    <cfRule type="cellIs" dxfId="33" priority="16" operator="equal">
      <formula>"In Progress"</formula>
    </cfRule>
  </conditionalFormatting>
  <conditionalFormatting sqref="N28:N30">
    <cfRule type="cellIs" dxfId="32" priority="15" operator="equal">
      <formula>"Not Started"</formula>
    </cfRule>
  </conditionalFormatting>
  <conditionalFormatting sqref="N33:N34">
    <cfRule type="cellIs" dxfId="31" priority="13" operator="equal">
      <formula>"In Progress"</formula>
    </cfRule>
  </conditionalFormatting>
  <conditionalFormatting sqref="N32:N34">
    <cfRule type="expression" dxfId="30" priority="10">
      <formula>$H32="Not Req'd"</formula>
    </cfRule>
  </conditionalFormatting>
  <conditionalFormatting sqref="N32">
    <cfRule type="cellIs" dxfId="29" priority="12" operator="equal">
      <formula>"In Progress"</formula>
    </cfRule>
  </conditionalFormatting>
  <conditionalFormatting sqref="N32:N34">
    <cfRule type="cellIs" dxfId="28" priority="11" operator="equal">
      <formula>"Not Started"</formula>
    </cfRule>
  </conditionalFormatting>
  <conditionalFormatting sqref="N171:N172">
    <cfRule type="cellIs" dxfId="27" priority="9" operator="equal">
      <formula>"In Progress"</formula>
    </cfRule>
  </conditionalFormatting>
  <conditionalFormatting sqref="N170:N172">
    <cfRule type="expression" dxfId="26" priority="6">
      <formula>$H170="Not Req'd"</formula>
    </cfRule>
  </conditionalFormatting>
  <conditionalFormatting sqref="N170">
    <cfRule type="cellIs" dxfId="25" priority="8" operator="equal">
      <formula>"In Progress"</formula>
    </cfRule>
  </conditionalFormatting>
  <conditionalFormatting sqref="N170:N172">
    <cfRule type="cellIs" dxfId="24" priority="7" operator="equal">
      <formula>"Not Started"</formula>
    </cfRule>
  </conditionalFormatting>
  <conditionalFormatting sqref="O24:O28">
    <cfRule type="expression" dxfId="23" priority="1">
      <formula>$H24="Not Req'd"</formula>
    </cfRule>
  </conditionalFormatting>
  <dataValidations count="3">
    <dataValidation type="list" allowBlank="1" showInputMessage="1" showErrorMessage="1" sqref="N11:N176" xr:uid="{36CCFC7F-1DD9-4019-AE09-78074CF5C0CE}">
      <formula1>Lookup_Status</formula1>
    </dataValidation>
    <dataValidation type="list" allowBlank="1" showInputMessage="1" showErrorMessage="1" sqref="O11:O176" xr:uid="{DE6CC28F-E42F-46A9-B40B-3057D41426F4}">
      <formula1>RAYG_scale_names</formula1>
    </dataValidation>
    <dataValidation allowBlank="1" showInputMessage="1" showErrorMessage="1" prompt="To make changes to this cell go to sheet 2.1 LOEs, Artefacts &amp; Assurance" sqref="H11:M176" xr:uid="{1057091E-354B-449C-A999-1F6BCA1FF4E5}"/>
  </dataValidations>
  <pageMargins left="0.7" right="0.7" top="0.75" bottom="0.75" header="0.3" footer="0.3"/>
  <pageSetup paperSize="9" scale="43" fitToHeight="5" orientation="portrait" r:id="rId1"/>
  <headerFooter>
    <oddFooter>&amp;L_x000D_&amp;1#&amp;"Calibri"&amp;8&amp;K000000 Unclassified</oddFooter>
  </headerFooter>
  <drawing r:id="rId2"/>
  <extLst>
    <ext xmlns:x14="http://schemas.microsoft.com/office/spreadsheetml/2009/9/main" uri="{78C0D931-6437-407d-A8EE-F0AAD7539E65}">
      <x14:conditionalFormattings>
        <x14:conditionalFormatting xmlns:xm="http://schemas.microsoft.com/office/excel/2006/main">
          <x14:cfRule type="cellIs" priority="68" operator="equal" id="{2E86F667-6FF3-46AA-9251-7C121B119F81}">
            <xm:f>'Input - AssurLevel+RAYG (Admin)'!$D$26</xm:f>
            <x14:dxf>
              <fill>
                <patternFill>
                  <bgColor rgb="FFFF0000"/>
                </patternFill>
              </fill>
            </x14:dxf>
          </x14:cfRule>
          <x14:cfRule type="cellIs" priority="69" operator="equal" id="{284BE68B-D9D9-4552-BBEA-228B31EC0729}">
            <xm:f>'Input - AssurLevel+RAYG (Admin)'!$D$23</xm:f>
            <x14:dxf>
              <fill>
                <patternFill>
                  <bgColor rgb="FF92D050"/>
                </patternFill>
              </fill>
            </x14:dxf>
          </x14:cfRule>
          <x14:cfRule type="cellIs" priority="70" operator="equal" id="{C76849D4-BB1C-4F82-826F-C47ACDB286FA}">
            <xm:f>'Input - AssurLevel+RAYG (Admin)'!$D$24</xm:f>
            <x14:dxf>
              <fill>
                <patternFill>
                  <bgColor rgb="FFFFFF00"/>
                </patternFill>
              </fill>
            </x14:dxf>
          </x14:cfRule>
          <x14:cfRule type="cellIs" priority="71" operator="equal" id="{68D2822B-D8A0-435B-83C5-A6782182906B}">
            <xm:f>'Input - AssurLevel+RAYG (Admin)'!$D$25</xm:f>
            <x14:dxf>
              <fill>
                <patternFill>
                  <bgColor rgb="FFFFC000"/>
                </patternFill>
              </fill>
            </x14:dxf>
          </x14:cfRule>
          <xm:sqref>O12:O18</xm:sqref>
        </x14:conditionalFormatting>
        <x14:conditionalFormatting xmlns:xm="http://schemas.microsoft.com/office/excel/2006/main">
          <x14:cfRule type="cellIs" priority="2" operator="equal" id="{4281C4EE-2F7C-481E-8F44-165A175F3500}">
            <xm:f>'Input - AssurLevel+RAYG (Admin)'!$D$26</xm:f>
            <x14:dxf>
              <fill>
                <patternFill>
                  <bgColor rgb="FFFF0000"/>
                </patternFill>
              </fill>
            </x14:dxf>
          </x14:cfRule>
          <x14:cfRule type="cellIs" priority="3" operator="equal" id="{0F02CD5C-7C54-4361-AB1D-5BC0E90ED3B6}">
            <xm:f>'Input - AssurLevel+RAYG (Admin)'!$D$23</xm:f>
            <x14:dxf>
              <fill>
                <patternFill>
                  <bgColor rgb="FF92D050"/>
                </patternFill>
              </fill>
            </x14:dxf>
          </x14:cfRule>
          <x14:cfRule type="cellIs" priority="4" operator="equal" id="{02B1C2B0-EDA9-4E28-9D2A-6BC4D25DE3D5}">
            <xm:f>'Input - AssurLevel+RAYG (Admin)'!$D$24</xm:f>
            <x14:dxf>
              <fill>
                <patternFill>
                  <bgColor rgb="FFFFFF00"/>
                </patternFill>
              </fill>
            </x14:dxf>
          </x14:cfRule>
          <x14:cfRule type="cellIs" priority="5" operator="equal" id="{91C2C864-1F15-434B-B816-3DCAA129A25B}">
            <xm:f>'Input - AssurLevel+RAYG (Admin)'!$D$25</xm:f>
            <x14:dxf>
              <fill>
                <patternFill>
                  <bgColor rgb="FFFFC000"/>
                </patternFill>
              </fill>
            </x14:dxf>
          </x14:cfRule>
          <xm:sqref>O25:O28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7C017-E030-4F8C-A398-B0753C33B9F2}">
  <sheetPr codeName="Sheet24">
    <tabColor theme="4" tint="0.59999389629810485"/>
    <pageSetUpPr fitToPage="1"/>
  </sheetPr>
  <dimension ref="A1:U53"/>
  <sheetViews>
    <sheetView showGridLines="0" zoomScale="85" zoomScaleNormal="85" workbookViewId="0">
      <pane ySplit="8" topLeftCell="A9" activePane="bottomLeft" state="frozen"/>
      <selection sqref="A1:F1"/>
      <selection pane="bottomLeft" sqref="A1:U1"/>
    </sheetView>
  </sheetViews>
  <sheetFormatPr defaultColWidth="8.81640625" defaultRowHeight="14.5" customHeight="1" x14ac:dyDescent="0.35"/>
  <cols>
    <col min="1" max="1" width="0.453125" customWidth="1"/>
    <col min="2" max="2" width="1.453125" customWidth="1"/>
    <col min="3" max="3" width="35.453125" customWidth="1"/>
    <col min="4" max="4" width="10.453125" customWidth="1"/>
    <col min="5" max="5" width="30.1796875" customWidth="1"/>
    <col min="6" max="6" width="6.54296875" customWidth="1"/>
    <col min="7" max="7" width="19.453125" customWidth="1"/>
    <col min="8" max="8" width="13.453125" customWidth="1"/>
    <col min="9" max="9" width="10.54296875" customWidth="1"/>
    <col min="10" max="10" width="1.453125" customWidth="1"/>
    <col min="11" max="11" width="0.54296875" customWidth="1"/>
    <col min="12" max="12" width="11.1796875" customWidth="1"/>
    <col min="13" max="20" width="12.453125" customWidth="1"/>
    <col min="21" max="21" width="3.453125" customWidth="1"/>
    <col min="22" max="22" width="2.81640625" customWidth="1"/>
    <col min="23" max="23" width="2.54296875" customWidth="1"/>
    <col min="16345" max="16345" width="8.81640625" customWidth="1"/>
  </cols>
  <sheetData>
    <row r="1" spans="1:21" ht="14.5" customHeight="1" x14ac:dyDescent="0.35">
      <c r="A1" s="719">
        <f>'1.1 Pg Details'!$D$39</f>
        <v>0</v>
      </c>
      <c r="B1" s="719"/>
      <c r="C1" s="719"/>
      <c r="D1" s="719"/>
      <c r="E1" s="719"/>
      <c r="F1" s="719"/>
      <c r="G1" s="719"/>
      <c r="H1" s="719"/>
      <c r="I1" s="719"/>
      <c r="J1" s="719"/>
      <c r="K1" s="719"/>
      <c r="L1" s="719"/>
      <c r="M1" s="719"/>
      <c r="N1" s="719"/>
      <c r="O1" s="719"/>
      <c r="P1" s="719"/>
      <c r="Q1" s="719"/>
      <c r="R1" s="719"/>
      <c r="S1" s="719"/>
      <c r="T1" s="719"/>
      <c r="U1" s="719"/>
    </row>
    <row r="2" spans="1:21" ht="10.4" hidden="1" customHeight="1" x14ac:dyDescent="0.35">
      <c r="A2" s="222"/>
      <c r="B2" s="223"/>
      <c r="C2" s="144"/>
      <c r="D2" s="144"/>
      <c r="E2" s="144"/>
      <c r="F2" s="144"/>
      <c r="G2" s="144"/>
      <c r="H2" s="144"/>
      <c r="I2" s="144"/>
      <c r="J2" s="144"/>
      <c r="K2" s="144"/>
      <c r="L2" s="144"/>
      <c r="M2" s="144"/>
      <c r="N2" s="144"/>
      <c r="O2" s="144"/>
      <c r="P2" s="144"/>
      <c r="Q2" s="144"/>
      <c r="R2" s="144"/>
      <c r="S2" s="144"/>
      <c r="T2" s="144"/>
      <c r="U2" s="144"/>
    </row>
    <row r="3" spans="1:21" ht="10.4" hidden="1" customHeight="1" x14ac:dyDescent="0.35">
      <c r="A3" s="144">
        <f>int_MasterErrorCheck</f>
        <v>114</v>
      </c>
      <c r="B3" s="144"/>
      <c r="C3" s="21" t="s">
        <v>0</v>
      </c>
      <c r="D3" s="20" t="str">
        <f ca="1">MID(CELL("filename",A2),FIND("]",CELL("filename",A2))+1,255)</f>
        <v>4.3 Stats</v>
      </c>
      <c r="E3" s="21"/>
      <c r="F3" s="144"/>
      <c r="G3" s="144"/>
      <c r="H3" s="144"/>
      <c r="I3" s="144"/>
      <c r="J3" s="144"/>
      <c r="K3" s="144"/>
      <c r="L3" s="144"/>
      <c r="M3" s="144"/>
      <c r="N3" s="144"/>
      <c r="O3" s="144"/>
      <c r="P3" s="144"/>
      <c r="Q3" s="144"/>
      <c r="R3" s="144"/>
      <c r="S3" s="144"/>
      <c r="T3" s="144"/>
      <c r="U3" s="144"/>
    </row>
    <row r="4" spans="1:21" ht="10.4" hidden="1" customHeight="1" x14ac:dyDescent="0.35">
      <c r="A4" s="135">
        <v>0</v>
      </c>
      <c r="B4" s="144"/>
      <c r="C4" s="21" t="s">
        <v>1</v>
      </c>
      <c r="D4" s="20" t="str">
        <f ca="1">IF(D3="Template","",INDEX(rng_SheetTypes,MATCH(D3,rng_Worksheets,0)))</f>
        <v>Output</v>
      </c>
      <c r="E4" s="21"/>
      <c r="F4" s="144"/>
      <c r="G4" s="144"/>
      <c r="H4" s="144"/>
      <c r="I4" s="144"/>
      <c r="J4" s="144"/>
      <c r="K4" s="144"/>
      <c r="L4" s="144"/>
      <c r="M4" s="144"/>
      <c r="N4" s="144"/>
      <c r="O4" s="144"/>
      <c r="P4" s="144"/>
      <c r="Q4" s="144"/>
      <c r="R4" s="144"/>
      <c r="S4" s="144"/>
      <c r="T4" s="144"/>
      <c r="U4" s="144"/>
    </row>
    <row r="5" spans="1:21" ht="10.4" hidden="1" customHeight="1" x14ac:dyDescent="0.35">
      <c r="A5" s="144"/>
      <c r="B5" s="144"/>
      <c r="C5" s="21" t="s">
        <v>2</v>
      </c>
      <c r="D5" s="20" t="str">
        <f ca="1">IF(D3="Template","",INDEX(rng_Summarys,MATCH(D3,rng_Worksheets,0)))</f>
        <v>Provides summary statistics of PEAP status</v>
      </c>
      <c r="E5" s="21"/>
      <c r="F5" s="144"/>
      <c r="G5" s="144"/>
      <c r="H5" s="144"/>
      <c r="I5" s="144"/>
      <c r="J5" s="144"/>
      <c r="K5" s="144"/>
      <c r="L5" s="144"/>
      <c r="M5" s="144"/>
      <c r="N5" s="144"/>
      <c r="O5" s="144"/>
      <c r="P5" s="144"/>
      <c r="Q5" s="144"/>
      <c r="R5" s="144"/>
      <c r="S5" s="144"/>
      <c r="T5" s="144"/>
      <c r="U5" s="144"/>
    </row>
    <row r="6" spans="1:21" ht="14.15" hidden="1" customHeight="1" x14ac:dyDescent="0.35">
      <c r="A6" s="31"/>
      <c r="B6" s="31"/>
      <c r="C6" s="31"/>
      <c r="D6" s="31"/>
      <c r="E6" s="31"/>
      <c r="F6" s="31"/>
      <c r="G6" s="31"/>
      <c r="H6" s="31"/>
      <c r="I6" s="31"/>
      <c r="J6" s="31"/>
      <c r="K6" s="31"/>
      <c r="L6" s="140"/>
      <c r="M6" s="140"/>
      <c r="N6" s="140"/>
      <c r="O6" s="140"/>
      <c r="P6" s="140"/>
      <c r="Q6" s="140"/>
      <c r="R6" s="140"/>
      <c r="S6" s="140"/>
      <c r="T6" s="140"/>
      <c r="U6" s="140"/>
    </row>
    <row r="7" spans="1:21" ht="34.4" customHeight="1" x14ac:dyDescent="0.35">
      <c r="A7" s="24">
        <v>0</v>
      </c>
      <c r="B7" s="24" t="s">
        <v>2594</v>
      </c>
      <c r="C7" s="137"/>
      <c r="D7" s="137"/>
      <c r="E7" s="137"/>
      <c r="F7" s="137"/>
      <c r="G7" s="137"/>
      <c r="H7" s="137"/>
      <c r="I7" s="137"/>
      <c r="J7" s="137"/>
      <c r="K7" s="137"/>
      <c r="L7" s="138"/>
      <c r="M7" s="138"/>
      <c r="N7" s="138"/>
      <c r="O7" s="138"/>
      <c r="P7" s="138"/>
      <c r="Q7" s="138"/>
      <c r="R7" s="138"/>
      <c r="S7" s="138"/>
      <c r="T7" s="138"/>
      <c r="U7" s="138"/>
    </row>
    <row r="8" spans="1:21" ht="37.4" customHeight="1" x14ac:dyDescent="0.35">
      <c r="A8" s="67"/>
      <c r="B8" s="789" t="s">
        <v>2595</v>
      </c>
      <c r="C8" s="789"/>
      <c r="D8" s="789"/>
      <c r="E8" s="789"/>
      <c r="F8" s="789"/>
      <c r="G8" s="789"/>
      <c r="H8" s="789"/>
      <c r="I8" s="789"/>
      <c r="J8" s="789"/>
      <c r="K8" s="789"/>
      <c r="L8" s="789"/>
      <c r="M8" s="789"/>
      <c r="N8" s="789"/>
      <c r="O8" s="789"/>
      <c r="P8" s="789"/>
      <c r="Q8" s="789"/>
      <c r="R8" s="789"/>
      <c r="S8" s="789"/>
      <c r="T8" s="789"/>
      <c r="U8" s="138"/>
    </row>
    <row r="9" spans="1:21" ht="11.15" customHeight="1" x14ac:dyDescent="0.35">
      <c r="A9" s="67"/>
      <c r="B9" s="67"/>
      <c r="C9" s="67"/>
      <c r="D9" s="67"/>
      <c r="E9" s="67"/>
      <c r="F9" s="67"/>
      <c r="G9" s="67"/>
      <c r="H9" s="67"/>
      <c r="I9" s="67"/>
      <c r="J9" s="67"/>
      <c r="K9" s="67"/>
      <c r="L9" s="139"/>
      <c r="M9" s="139"/>
      <c r="N9" s="139"/>
      <c r="O9" s="139"/>
      <c r="P9" s="139"/>
      <c r="Q9" s="139"/>
      <c r="R9" s="139"/>
      <c r="S9" s="139"/>
      <c r="T9" s="139"/>
      <c r="U9" s="139"/>
    </row>
    <row r="10" spans="1:21" ht="16.399999999999999" customHeight="1" x14ac:dyDescent="0.35">
      <c r="A10" s="67"/>
      <c r="B10" s="67"/>
      <c r="C10" s="67"/>
      <c r="D10" s="67"/>
      <c r="E10" s="67"/>
      <c r="F10" s="67"/>
      <c r="G10" s="67"/>
      <c r="H10" s="67"/>
      <c r="I10" s="67"/>
      <c r="J10" s="67"/>
      <c r="K10" s="67"/>
      <c r="L10" s="139"/>
      <c r="M10" s="786" t="str">
        <f>'4.2 LOE Progress'!AQ187</f>
        <v>Tool recommendation</v>
      </c>
      <c r="N10" s="787"/>
      <c r="O10" s="788"/>
      <c r="P10" s="786" t="str">
        <f>'4.2 LOE Progress'!AT187</f>
        <v>User changes</v>
      </c>
      <c r="Q10" s="787"/>
      <c r="R10" s="788"/>
      <c r="S10" s="356"/>
      <c r="T10" s="139"/>
      <c r="U10" s="139"/>
    </row>
    <row r="11" spans="1:21" ht="43.4" customHeight="1" x14ac:dyDescent="0.35">
      <c r="A11" s="67"/>
      <c r="B11" s="67"/>
      <c r="C11" s="235" t="s">
        <v>2596</v>
      </c>
      <c r="D11" s="322">
        <f>S12</f>
        <v>0</v>
      </c>
      <c r="E11" s="67"/>
      <c r="F11" s="67"/>
      <c r="G11" s="67"/>
      <c r="H11" s="67"/>
      <c r="I11" s="67"/>
      <c r="J11" s="67"/>
      <c r="K11" s="67"/>
      <c r="L11" s="139"/>
      <c r="M11" s="356" t="str">
        <f>'4.2 LOE Progress'!AQ188</f>
        <v>Total possible lvl 2 LOEs</v>
      </c>
      <c r="N11" s="356" t="str">
        <f>'4.2 LOE Progress'!AR188</f>
        <v>Keep
x</v>
      </c>
      <c r="O11" s="356" t="str">
        <f>'4.2 LOE Progress'!AS188</f>
        <v>Remove</v>
      </c>
      <c r="P11" s="356" t="str">
        <f>'4.2 LOE Progress'!AT188</f>
        <v>Added (user defined)</v>
      </c>
      <c r="Q11" s="356" t="str">
        <f>'4.2 LOE Progress'!AU188</f>
        <v>Changed to Keep
z</v>
      </c>
      <c r="R11" s="356" t="str">
        <f>'4.2 LOE Progress'!AV188</f>
        <v>Changed to Remove
y</v>
      </c>
      <c r="S11" s="356" t="str">
        <f>'4.2 LOE Progress'!AW188</f>
        <v>TOTAL ACTIVE LOES
(x-y)+z</v>
      </c>
      <c r="T11" s="139"/>
      <c r="U11" s="139"/>
    </row>
    <row r="12" spans="1:21" ht="25.4" customHeight="1" x14ac:dyDescent="0.35">
      <c r="A12" s="67"/>
      <c r="B12" s="67"/>
      <c r="C12" s="235"/>
      <c r="D12" s="67"/>
      <c r="E12" s="67"/>
      <c r="F12" s="67"/>
      <c r="G12" s="67"/>
      <c r="H12" s="67"/>
      <c r="I12" s="67"/>
      <c r="J12" s="67"/>
      <c r="K12" s="67"/>
      <c r="L12" s="139"/>
      <c r="M12" s="352">
        <f>'4.2 LOE Progress'!AQ189</f>
        <v>158</v>
      </c>
      <c r="N12" s="352">
        <f>'4.2 LOE Progress'!AR189</f>
        <v>0</v>
      </c>
      <c r="O12" s="352">
        <f>'4.2 LOE Progress'!AS189</f>
        <v>10</v>
      </c>
      <c r="P12" s="352">
        <f>'4.2 LOE Progress'!AT189</f>
        <v>0</v>
      </c>
      <c r="Q12" s="352">
        <f>'4.2 LOE Progress'!AU189</f>
        <v>0</v>
      </c>
      <c r="R12" s="352">
        <f>'4.2 LOE Progress'!AV189</f>
        <v>0</v>
      </c>
      <c r="S12" s="352">
        <f>'4.2 LOE Progress'!AW189</f>
        <v>0</v>
      </c>
      <c r="T12" s="139"/>
      <c r="U12" s="139"/>
    </row>
    <row r="13" spans="1:21" ht="54" customHeight="1" x14ac:dyDescent="0.35">
      <c r="A13" s="67"/>
      <c r="B13" s="67"/>
      <c r="C13" s="235" t="s">
        <v>2597</v>
      </c>
      <c r="D13" s="143">
        <f>S16</f>
        <v>85</v>
      </c>
      <c r="E13" s="67"/>
      <c r="F13" s="67"/>
      <c r="G13" s="67"/>
      <c r="H13" s="67"/>
      <c r="I13" s="67"/>
      <c r="J13" s="67"/>
      <c r="K13" s="139"/>
      <c r="L13" s="139"/>
      <c r="M13" s="139"/>
      <c r="N13" s="139"/>
      <c r="O13" s="139"/>
      <c r="P13" s="139"/>
      <c r="Q13" s="139"/>
      <c r="R13" s="139"/>
      <c r="S13" s="139"/>
      <c r="T13" s="139"/>
      <c r="U13" s="139"/>
    </row>
    <row r="14" spans="1:21" ht="19.399999999999999" customHeight="1" x14ac:dyDescent="0.35">
      <c r="A14" s="67"/>
      <c r="B14" s="67"/>
      <c r="C14" s="235"/>
      <c r="D14" s="67"/>
      <c r="E14" s="67"/>
      <c r="F14" s="67"/>
      <c r="G14" s="67"/>
      <c r="H14" s="67"/>
      <c r="I14" s="67"/>
      <c r="J14" s="67"/>
      <c r="K14" s="139"/>
      <c r="L14" s="139"/>
      <c r="M14" s="139"/>
      <c r="N14" s="139"/>
      <c r="O14" s="139"/>
      <c r="P14" s="139"/>
      <c r="Q14" s="139"/>
      <c r="R14" s="139"/>
      <c r="S14" s="139"/>
      <c r="T14" s="139"/>
      <c r="U14" s="139"/>
    </row>
    <row r="15" spans="1:21" ht="33" customHeight="1" x14ac:dyDescent="0.35">
      <c r="A15" s="67"/>
      <c r="B15" s="67"/>
      <c r="C15" s="235"/>
      <c r="D15" s="67"/>
      <c r="E15" s="67"/>
      <c r="F15" s="67"/>
      <c r="G15" s="67"/>
      <c r="H15" s="67"/>
      <c r="I15" s="67"/>
      <c r="J15" s="67"/>
      <c r="K15" s="139"/>
      <c r="L15" s="139"/>
      <c r="M15" s="351" t="s">
        <v>2598</v>
      </c>
      <c r="N15" s="350" t="s">
        <v>222</v>
      </c>
      <c r="O15" s="350" t="s">
        <v>226</v>
      </c>
      <c r="P15" s="350" t="s">
        <v>227</v>
      </c>
      <c r="Q15" s="350" t="s">
        <v>228</v>
      </c>
      <c r="R15" s="350" t="s">
        <v>229</v>
      </c>
      <c r="S15" s="350" t="s">
        <v>2581</v>
      </c>
      <c r="T15" s="139"/>
      <c r="U15" s="139"/>
    </row>
    <row r="16" spans="1:21" ht="35.5" customHeight="1" x14ac:dyDescent="0.35">
      <c r="A16" s="67"/>
      <c r="B16" s="67"/>
      <c r="C16" s="235"/>
      <c r="D16" s="67"/>
      <c r="E16" s="67"/>
      <c r="F16" s="67"/>
      <c r="G16" s="67"/>
      <c r="H16" s="67"/>
      <c r="I16" s="67"/>
      <c r="J16" s="67"/>
      <c r="K16" s="67"/>
      <c r="L16" s="139"/>
      <c r="M16" s="351" t="s">
        <v>2599</v>
      </c>
      <c r="N16" s="352">
        <f>('4.1 Artefacts Progress'!X12)-O16-P16-Q16-R16</f>
        <v>85</v>
      </c>
      <c r="O16" s="352">
        <f>COUNTIF('4.1 Artefacts Progress'!$G$12:$G$110,O15)</f>
        <v>0</v>
      </c>
      <c r="P16" s="352">
        <f>COUNTIF('4.1 Artefacts Progress'!$G$12:$G$110,P15)</f>
        <v>0</v>
      </c>
      <c r="Q16" s="352">
        <f>COUNTIF('4.1 Artefacts Progress'!$G$12:$G$110,Q15)</f>
        <v>0</v>
      </c>
      <c r="R16" s="352">
        <f>COUNTIF('4.1 Artefacts Progress'!$G$12:$G$110,R15)</f>
        <v>0</v>
      </c>
      <c r="S16" s="353">
        <f>SUM(N16:R16)</f>
        <v>85</v>
      </c>
      <c r="T16" s="139"/>
      <c r="U16" s="321"/>
    </row>
    <row r="17" spans="1:21" ht="19.399999999999999" customHeight="1" x14ac:dyDescent="0.35">
      <c r="A17" s="67"/>
      <c r="B17" s="67"/>
      <c r="C17" s="235"/>
      <c r="D17" s="67"/>
      <c r="E17" s="67"/>
      <c r="F17" s="67"/>
      <c r="G17" s="67"/>
      <c r="H17" s="67"/>
      <c r="I17" s="67"/>
      <c r="J17" s="67"/>
      <c r="K17" s="139"/>
      <c r="L17" s="139"/>
      <c r="M17" s="139"/>
      <c r="N17" s="139"/>
      <c r="O17" s="139"/>
      <c r="P17" s="139"/>
      <c r="Q17" s="139"/>
      <c r="R17" s="139"/>
      <c r="S17" s="139"/>
      <c r="T17" s="139"/>
      <c r="U17" s="139"/>
    </row>
    <row r="18" spans="1:21" ht="24.65" customHeight="1" x14ac:dyDescent="0.35">
      <c r="A18" s="67"/>
      <c r="B18" s="67"/>
      <c r="C18" s="235"/>
      <c r="D18" s="67"/>
      <c r="E18" s="67"/>
      <c r="F18" s="67"/>
      <c r="G18" s="67"/>
      <c r="H18" s="67"/>
      <c r="I18" s="67"/>
      <c r="J18" s="67"/>
      <c r="K18" s="67"/>
      <c r="L18" s="139"/>
      <c r="M18" s="139"/>
      <c r="N18" s="139"/>
      <c r="O18" s="139"/>
      <c r="P18" s="139"/>
      <c r="Q18" s="139"/>
      <c r="R18" s="139"/>
      <c r="S18" s="139"/>
      <c r="T18" s="139"/>
      <c r="U18" s="139"/>
    </row>
    <row r="19" spans="1:21" ht="19.399999999999999" customHeight="1" x14ac:dyDescent="0.35">
      <c r="A19" s="67"/>
      <c r="B19" s="67"/>
      <c r="C19" s="235"/>
      <c r="D19" s="67"/>
      <c r="E19" s="67"/>
      <c r="F19" s="67"/>
      <c r="G19" s="67"/>
      <c r="H19" s="67"/>
      <c r="I19" s="67"/>
      <c r="J19" s="67"/>
      <c r="K19" s="67"/>
      <c r="L19" s="139"/>
      <c r="M19" s="139"/>
      <c r="N19" s="139"/>
      <c r="O19" s="139"/>
      <c r="P19" s="139"/>
      <c r="Q19" s="139"/>
      <c r="R19" s="139"/>
      <c r="S19" s="139"/>
      <c r="T19" s="139"/>
      <c r="U19" s="139"/>
    </row>
    <row r="20" spans="1:21" ht="27" customHeight="1" x14ac:dyDescent="0.35">
      <c r="A20" s="67"/>
      <c r="B20" s="67"/>
      <c r="C20" s="235"/>
      <c r="D20" s="235"/>
      <c r="E20" s="67"/>
      <c r="F20" s="67"/>
      <c r="G20" s="67"/>
      <c r="H20" s="67"/>
      <c r="I20" s="67"/>
      <c r="J20" s="67"/>
      <c r="K20" s="67"/>
      <c r="L20" s="139"/>
      <c r="M20" s="139"/>
      <c r="N20" s="139"/>
      <c r="O20" s="139"/>
      <c r="P20" s="139"/>
      <c r="Q20" s="139"/>
      <c r="R20" s="139"/>
      <c r="S20" s="139"/>
      <c r="T20" s="139"/>
      <c r="U20" s="139"/>
    </row>
    <row r="21" spans="1:21" ht="23.5" x14ac:dyDescent="0.35">
      <c r="A21" s="67"/>
      <c r="B21" s="67"/>
      <c r="C21" s="67"/>
      <c r="D21" s="67"/>
      <c r="E21" s="67"/>
      <c r="F21" s="67"/>
      <c r="G21" s="67"/>
      <c r="H21" s="67"/>
      <c r="I21" s="67"/>
      <c r="J21" s="67"/>
      <c r="K21" s="67"/>
      <c r="L21" s="139"/>
      <c r="M21" s="139"/>
      <c r="N21" s="139"/>
      <c r="O21" s="139"/>
      <c r="P21" s="139"/>
      <c r="Q21" s="139"/>
      <c r="R21" s="139"/>
      <c r="S21" s="139"/>
      <c r="T21" s="139"/>
      <c r="U21" s="139"/>
    </row>
    <row r="22" spans="1:21" ht="22.5" customHeight="1" x14ac:dyDescent="0.35">
      <c r="A22" s="67"/>
      <c r="B22" s="67"/>
      <c r="C22" s="67"/>
      <c r="D22" s="67"/>
      <c r="E22" s="67"/>
      <c r="F22" s="67"/>
      <c r="G22" s="67"/>
      <c r="H22" s="67"/>
      <c r="I22" s="67"/>
      <c r="J22" s="67"/>
      <c r="K22" s="67"/>
      <c r="L22" s="139"/>
      <c r="M22" s="139"/>
      <c r="N22" s="139"/>
      <c r="O22" s="139"/>
      <c r="P22" s="139"/>
      <c r="Q22" s="139"/>
      <c r="R22" s="139"/>
      <c r="S22" s="139"/>
      <c r="T22" s="139"/>
      <c r="U22" s="139"/>
    </row>
    <row r="23" spans="1:21" ht="24.65" customHeight="1" x14ac:dyDescent="0.35">
      <c r="A23" s="67"/>
      <c r="B23" s="67"/>
      <c r="C23" s="67"/>
      <c r="D23" s="67"/>
      <c r="E23" s="67"/>
      <c r="F23" s="67"/>
      <c r="G23" s="67"/>
      <c r="H23" s="67"/>
      <c r="I23" s="67"/>
      <c r="J23" s="67"/>
      <c r="K23" s="67"/>
      <c r="L23" s="354"/>
      <c r="M23" s="790" t="str">
        <f>'4.2 LOE Progress'!AF187</f>
        <v>1. Pg Internal</v>
      </c>
      <c r="N23" s="790"/>
      <c r="O23" s="790" t="str">
        <f>'4.2 LOE Progress'!AH187</f>
        <v>2. Pg External Line Mgmt.</v>
      </c>
      <c r="P23" s="790"/>
      <c r="Q23" s="790" t="str">
        <f>'4.2 LOE Progress'!AJ187</f>
        <v>3. Independent</v>
      </c>
      <c r="R23" s="790"/>
      <c r="S23" s="790" t="str">
        <f>'4.2 LOE Progress'!AL187</f>
        <v>All</v>
      </c>
      <c r="T23" s="790"/>
      <c r="U23" s="139"/>
    </row>
    <row r="24" spans="1:21" ht="28.5" customHeight="1" x14ac:dyDescent="0.35">
      <c r="A24" s="67"/>
      <c r="B24" s="67"/>
      <c r="C24" s="67"/>
      <c r="D24" s="67"/>
      <c r="E24" s="67"/>
      <c r="F24" s="67"/>
      <c r="G24" s="67"/>
      <c r="H24" s="67"/>
      <c r="I24" s="67"/>
      <c r="J24" s="67"/>
      <c r="K24" s="67"/>
      <c r="L24" s="354" t="str">
        <f>'4.2 LOE Progress'!AE188</f>
        <v>Case</v>
      </c>
      <c r="M24" s="354" t="str">
        <f>'4.2 LOE Progress'!AF188</f>
        <v xml:space="preserve">Completed Assurance </v>
      </c>
      <c r="N24" s="354" t="str">
        <f>'4.2 LOE Progress'!AG188</f>
        <v>Nos. LOEs</v>
      </c>
      <c r="O24" s="354" t="str">
        <f>'4.2 LOE Progress'!AH188</f>
        <v xml:space="preserve">Completed Assurance </v>
      </c>
      <c r="P24" s="354" t="str">
        <f>'4.2 LOE Progress'!AI188</f>
        <v>Nos. LOEs</v>
      </c>
      <c r="Q24" s="354" t="str">
        <f>'4.2 LOE Progress'!AJ188</f>
        <v xml:space="preserve">Completed Assurance </v>
      </c>
      <c r="R24" s="354" t="str">
        <f>'4.2 LOE Progress'!AK188</f>
        <v>Nos. LOEs</v>
      </c>
      <c r="S24" s="354" t="str">
        <f>'4.2 LOE Progress'!AL188</f>
        <v xml:space="preserve">Completed Assurance </v>
      </c>
      <c r="T24" s="354" t="str">
        <f>'4.2 LOE Progress'!AM188</f>
        <v>Total LOEs</v>
      </c>
      <c r="U24" s="139"/>
    </row>
    <row r="25" spans="1:21" ht="23.5" x14ac:dyDescent="0.35">
      <c r="A25" s="67"/>
      <c r="B25" s="67"/>
      <c r="C25" s="67"/>
      <c r="D25" s="67"/>
      <c r="E25" s="67"/>
      <c r="F25" s="67"/>
      <c r="G25" s="67"/>
      <c r="H25" s="67"/>
      <c r="I25" s="67"/>
      <c r="J25" s="67"/>
      <c r="K25" s="67"/>
      <c r="L25" s="354" t="str">
        <f>'4.2 LOE Progress'!AE189</f>
        <v>Commercial</v>
      </c>
      <c r="M25" s="355">
        <f>'4.2 LOE Progress'!AF189</f>
        <v>0</v>
      </c>
      <c r="N25" s="355">
        <f>'4.2 LOE Progress'!AG189</f>
        <v>0</v>
      </c>
      <c r="O25" s="355">
        <f>'4.2 LOE Progress'!AH189</f>
        <v>0</v>
      </c>
      <c r="P25" s="355">
        <f>'4.2 LOE Progress'!AI189</f>
        <v>0</v>
      </c>
      <c r="Q25" s="355">
        <f>'4.2 LOE Progress'!AJ189</f>
        <v>0</v>
      </c>
      <c r="R25" s="355">
        <f>'4.2 LOE Progress'!AK189</f>
        <v>0</v>
      </c>
      <c r="S25" s="355">
        <f>'4.2 LOE Progress'!AL189</f>
        <v>0</v>
      </c>
      <c r="T25" s="355">
        <f>'4.2 LOE Progress'!AM189</f>
        <v>0</v>
      </c>
      <c r="U25" s="139"/>
    </row>
    <row r="26" spans="1:21" ht="23.5" x14ac:dyDescent="0.35">
      <c r="A26" s="67"/>
      <c r="B26" s="67"/>
      <c r="C26" s="67"/>
      <c r="D26" s="67"/>
      <c r="E26" s="67"/>
      <c r="F26" s="67"/>
      <c r="G26" s="67"/>
      <c r="H26" s="67"/>
      <c r="I26" s="67"/>
      <c r="J26" s="67"/>
      <c r="K26" s="67"/>
      <c r="L26" s="354" t="str">
        <f>'4.2 LOE Progress'!AE190</f>
        <v>Economic</v>
      </c>
      <c r="M26" s="355">
        <f>'4.2 LOE Progress'!AF190</f>
        <v>0</v>
      </c>
      <c r="N26" s="355">
        <f>'4.2 LOE Progress'!AG190</f>
        <v>0</v>
      </c>
      <c r="O26" s="355">
        <f>'4.2 LOE Progress'!AH190</f>
        <v>0</v>
      </c>
      <c r="P26" s="355">
        <f>'4.2 LOE Progress'!AI190</f>
        <v>0</v>
      </c>
      <c r="Q26" s="355">
        <f>'4.2 LOE Progress'!AJ190</f>
        <v>0</v>
      </c>
      <c r="R26" s="355">
        <f>'4.2 LOE Progress'!AK190</f>
        <v>0</v>
      </c>
      <c r="S26" s="355">
        <f>'4.2 LOE Progress'!AL190</f>
        <v>0</v>
      </c>
      <c r="T26" s="355">
        <f>'4.2 LOE Progress'!AM190</f>
        <v>0</v>
      </c>
      <c r="U26" s="139"/>
    </row>
    <row r="27" spans="1:21" ht="23.5" x14ac:dyDescent="0.35">
      <c r="A27" s="67"/>
      <c r="B27" s="67"/>
      <c r="C27" s="67"/>
      <c r="D27" s="67"/>
      <c r="E27" s="67"/>
      <c r="F27" s="67"/>
      <c r="G27" s="67"/>
      <c r="H27" s="67"/>
      <c r="I27" s="67"/>
      <c r="J27" s="67"/>
      <c r="K27" s="67"/>
      <c r="L27" s="354" t="str">
        <f>'4.2 LOE Progress'!AE191</f>
        <v>Financial</v>
      </c>
      <c r="M27" s="355">
        <f>'4.2 LOE Progress'!AF191</f>
        <v>0</v>
      </c>
      <c r="N27" s="355">
        <f>'4.2 LOE Progress'!AG191</f>
        <v>0</v>
      </c>
      <c r="O27" s="355">
        <f>'4.2 LOE Progress'!AH191</f>
        <v>0</v>
      </c>
      <c r="P27" s="355">
        <f>'4.2 LOE Progress'!AI191</f>
        <v>0</v>
      </c>
      <c r="Q27" s="355">
        <f>'4.2 LOE Progress'!AJ191</f>
        <v>0</v>
      </c>
      <c r="R27" s="355">
        <f>'4.2 LOE Progress'!AK191</f>
        <v>0</v>
      </c>
      <c r="S27" s="355">
        <f>'4.2 LOE Progress'!AL191</f>
        <v>0</v>
      </c>
      <c r="T27" s="355">
        <f>'4.2 LOE Progress'!AM191</f>
        <v>0</v>
      </c>
      <c r="U27" s="139"/>
    </row>
    <row r="28" spans="1:21" ht="23.5" x14ac:dyDescent="0.35">
      <c r="A28" s="67"/>
      <c r="B28" s="67"/>
      <c r="C28" s="67"/>
      <c r="D28" s="67"/>
      <c r="E28" s="67"/>
      <c r="F28" s="67"/>
      <c r="G28" s="67"/>
      <c r="H28" s="67"/>
      <c r="I28" s="67"/>
      <c r="J28" s="67"/>
      <c r="K28" s="67"/>
      <c r="L28" s="354" t="str">
        <f>'4.2 LOE Progress'!AE192</f>
        <v>Management</v>
      </c>
      <c r="M28" s="355">
        <f>'4.2 LOE Progress'!AF192</f>
        <v>0</v>
      </c>
      <c r="N28" s="355">
        <f>'4.2 LOE Progress'!AG192</f>
        <v>0</v>
      </c>
      <c r="O28" s="355">
        <f>'4.2 LOE Progress'!AH192</f>
        <v>0</v>
      </c>
      <c r="P28" s="355">
        <f>'4.2 LOE Progress'!AI192</f>
        <v>0</v>
      </c>
      <c r="Q28" s="355">
        <f>'4.2 LOE Progress'!AJ192</f>
        <v>0</v>
      </c>
      <c r="R28" s="355">
        <f>'4.2 LOE Progress'!AK192</f>
        <v>0</v>
      </c>
      <c r="S28" s="355">
        <f>'4.2 LOE Progress'!AL192</f>
        <v>0</v>
      </c>
      <c r="T28" s="355">
        <f>'4.2 LOE Progress'!AM192</f>
        <v>0</v>
      </c>
      <c r="U28" s="139"/>
    </row>
    <row r="29" spans="1:21" ht="23.5" x14ac:dyDescent="0.35">
      <c r="A29" s="67"/>
      <c r="B29" s="67"/>
      <c r="C29" s="67"/>
      <c r="D29" s="67"/>
      <c r="E29" s="67"/>
      <c r="F29" s="67"/>
      <c r="G29" s="67"/>
      <c r="H29" s="67"/>
      <c r="I29" s="67"/>
      <c r="J29" s="67"/>
      <c r="K29" s="67"/>
      <c r="L29" s="354" t="str">
        <f>'4.2 LOE Progress'!AE193</f>
        <v>Strategic</v>
      </c>
      <c r="M29" s="355">
        <f>'4.2 LOE Progress'!AF193</f>
        <v>0</v>
      </c>
      <c r="N29" s="355">
        <f>'4.2 LOE Progress'!AG193</f>
        <v>0</v>
      </c>
      <c r="O29" s="355">
        <f>'4.2 LOE Progress'!AH193</f>
        <v>0</v>
      </c>
      <c r="P29" s="355">
        <f>'4.2 LOE Progress'!AI193</f>
        <v>0</v>
      </c>
      <c r="Q29" s="355">
        <f>'4.2 LOE Progress'!AJ193</f>
        <v>0</v>
      </c>
      <c r="R29" s="355">
        <f>'4.2 LOE Progress'!AK193</f>
        <v>0</v>
      </c>
      <c r="S29" s="355">
        <f>'4.2 LOE Progress'!AL193</f>
        <v>0</v>
      </c>
      <c r="T29" s="355">
        <f>'4.2 LOE Progress'!AM193</f>
        <v>0</v>
      </c>
      <c r="U29" s="139"/>
    </row>
    <row r="30" spans="1:21" ht="23.5" x14ac:dyDescent="0.35">
      <c r="A30" s="67"/>
      <c r="B30" s="67"/>
      <c r="C30" s="67"/>
      <c r="D30" s="67"/>
      <c r="E30" s="67"/>
      <c r="F30" s="67"/>
      <c r="G30" s="67"/>
      <c r="H30" s="67"/>
      <c r="I30" s="67"/>
      <c r="J30" s="67"/>
      <c r="K30" s="67"/>
      <c r="L30" s="354" t="str">
        <f>'4.2 LOE Progress'!AE194</f>
        <v>TOTAL</v>
      </c>
      <c r="M30" s="355">
        <f>'4.2 LOE Progress'!AF194</f>
        <v>0</v>
      </c>
      <c r="N30" s="355">
        <f>'4.2 LOE Progress'!AG194</f>
        <v>0</v>
      </c>
      <c r="O30" s="355">
        <f>'4.2 LOE Progress'!AH194</f>
        <v>0</v>
      </c>
      <c r="P30" s="355">
        <f>'4.2 LOE Progress'!AI194</f>
        <v>0</v>
      </c>
      <c r="Q30" s="355">
        <f>'4.2 LOE Progress'!AJ194</f>
        <v>0</v>
      </c>
      <c r="R30" s="355">
        <f>'4.2 LOE Progress'!AK194</f>
        <v>0</v>
      </c>
      <c r="S30" s="355">
        <f>'4.2 LOE Progress'!AL194</f>
        <v>0</v>
      </c>
      <c r="T30" s="355">
        <f>'4.2 LOE Progress'!AM194</f>
        <v>0</v>
      </c>
      <c r="U30" s="139"/>
    </row>
    <row r="31" spans="1:21" ht="23.5" x14ac:dyDescent="0.35">
      <c r="A31" s="67"/>
      <c r="B31" s="67"/>
      <c r="C31" s="67"/>
      <c r="D31" s="67"/>
      <c r="E31" s="67"/>
      <c r="F31" s="67"/>
      <c r="G31" s="67"/>
      <c r="H31" s="67"/>
      <c r="I31" s="67"/>
      <c r="J31" s="67"/>
      <c r="K31" s="67"/>
      <c r="L31" s="139"/>
      <c r="M31" s="139"/>
      <c r="N31" s="139"/>
      <c r="O31" s="139"/>
      <c r="P31" s="139"/>
      <c r="Q31" s="139"/>
      <c r="R31" s="139"/>
      <c r="S31" s="139"/>
      <c r="T31" s="139"/>
      <c r="U31" s="139"/>
    </row>
    <row r="32" spans="1:21" ht="23.5" x14ac:dyDescent="0.35">
      <c r="A32" s="67"/>
      <c r="B32" s="67"/>
      <c r="C32" s="67"/>
      <c r="D32" s="67"/>
      <c r="E32" s="67"/>
      <c r="F32" s="67"/>
      <c r="G32" s="67"/>
      <c r="H32" s="67"/>
      <c r="I32" s="67"/>
      <c r="J32" s="67"/>
      <c r="K32" s="67"/>
      <c r="L32" s="139"/>
      <c r="M32" s="139"/>
      <c r="N32" s="139"/>
      <c r="O32" s="139"/>
      <c r="P32" s="139"/>
      <c r="Q32" s="139"/>
      <c r="R32" s="139"/>
      <c r="S32" s="139"/>
      <c r="T32" s="139"/>
      <c r="U32" s="139"/>
    </row>
    <row r="33" spans="1:21" ht="23.5" x14ac:dyDescent="0.35">
      <c r="A33" s="67"/>
      <c r="B33" s="67"/>
      <c r="C33" s="67"/>
      <c r="D33" s="67"/>
      <c r="E33" s="67"/>
      <c r="F33" s="67"/>
      <c r="G33" s="67"/>
      <c r="H33" s="67"/>
      <c r="I33" s="67"/>
      <c r="J33" s="67"/>
      <c r="K33" s="67"/>
      <c r="L33" s="139"/>
      <c r="M33" s="139"/>
      <c r="N33" s="139"/>
      <c r="O33" s="139"/>
      <c r="P33" s="139"/>
      <c r="Q33" s="139"/>
      <c r="R33" s="139"/>
      <c r="S33" s="139"/>
      <c r="T33" s="139"/>
      <c r="U33" s="139"/>
    </row>
    <row r="34" spans="1:21" ht="23.5" x14ac:dyDescent="0.35">
      <c r="A34" s="67"/>
      <c r="B34" s="67"/>
      <c r="C34" s="67"/>
      <c r="D34" s="67"/>
      <c r="E34" s="67"/>
      <c r="F34" s="67"/>
      <c r="G34" s="67"/>
      <c r="H34" s="67"/>
      <c r="I34" s="67"/>
      <c r="J34" s="67"/>
      <c r="K34" s="67"/>
      <c r="L34" s="139"/>
      <c r="M34" s="139"/>
      <c r="N34" s="139"/>
      <c r="O34" s="139"/>
      <c r="P34" s="139"/>
      <c r="Q34" s="139"/>
      <c r="R34" s="139"/>
      <c r="S34" s="139"/>
      <c r="T34" s="139"/>
      <c r="U34" s="139"/>
    </row>
    <row r="35" spans="1:21" ht="23.5" x14ac:dyDescent="0.35">
      <c r="A35" s="67"/>
      <c r="B35" s="67"/>
      <c r="C35" s="67"/>
      <c r="D35" s="67"/>
      <c r="E35" s="67"/>
      <c r="F35" s="67"/>
      <c r="G35" s="67"/>
      <c r="H35" s="67"/>
      <c r="I35" s="67"/>
      <c r="J35" s="67"/>
      <c r="K35" s="67"/>
      <c r="L35" s="139"/>
      <c r="M35" s="139"/>
      <c r="N35" s="139"/>
      <c r="O35" s="139"/>
      <c r="P35" s="139"/>
      <c r="Q35" s="139"/>
      <c r="R35" s="139"/>
      <c r="S35" s="139"/>
      <c r="T35" s="139"/>
      <c r="U35" s="139"/>
    </row>
    <row r="36" spans="1:21" ht="23.5" x14ac:dyDescent="0.35">
      <c r="A36" s="67"/>
      <c r="B36" s="67"/>
      <c r="C36" s="67"/>
      <c r="D36" s="67"/>
      <c r="E36" s="67"/>
      <c r="F36" s="67"/>
      <c r="G36" s="67"/>
      <c r="H36" s="67"/>
      <c r="I36" s="67"/>
      <c r="J36" s="67"/>
      <c r="K36" s="67"/>
      <c r="L36" s="139"/>
      <c r="M36" s="139"/>
      <c r="N36" s="139"/>
      <c r="O36" s="139"/>
      <c r="P36" s="139"/>
      <c r="Q36" s="139"/>
      <c r="R36" s="139"/>
      <c r="S36" s="139"/>
      <c r="T36" s="139"/>
      <c r="U36" s="139"/>
    </row>
    <row r="37" spans="1:21" ht="11.15" customHeight="1" x14ac:dyDescent="0.35">
      <c r="A37" s="67"/>
      <c r="B37" s="67"/>
      <c r="C37" s="67"/>
      <c r="D37" s="67"/>
      <c r="E37" s="67"/>
      <c r="F37" s="67"/>
      <c r="G37" s="67"/>
      <c r="H37" s="67"/>
      <c r="I37" s="67"/>
      <c r="J37" s="67"/>
      <c r="K37" s="67"/>
      <c r="L37" s="139"/>
      <c r="M37" s="139"/>
      <c r="N37" s="139"/>
      <c r="O37" s="139"/>
      <c r="P37" s="139"/>
      <c r="Q37" s="139"/>
      <c r="R37" s="139"/>
      <c r="S37" s="139"/>
      <c r="T37" s="139"/>
      <c r="U37" s="139"/>
    </row>
    <row r="38" spans="1:21" ht="23.5" x14ac:dyDescent="0.35">
      <c r="A38" s="67"/>
      <c r="B38" s="67"/>
      <c r="C38" s="67"/>
      <c r="D38" s="67"/>
      <c r="E38" s="67"/>
      <c r="F38" s="67"/>
      <c r="G38" s="67"/>
      <c r="H38" s="67"/>
      <c r="I38" s="67"/>
      <c r="J38" s="67"/>
      <c r="K38" s="67"/>
      <c r="L38" s="139"/>
      <c r="M38" s="139"/>
      <c r="N38" s="139"/>
      <c r="O38" s="139"/>
      <c r="P38" s="139"/>
      <c r="Q38" s="139"/>
      <c r="R38" s="139"/>
      <c r="S38" s="141"/>
      <c r="T38" s="141"/>
      <c r="U38" s="141"/>
    </row>
    <row r="39" spans="1:21" ht="23.5" x14ac:dyDescent="0.35">
      <c r="A39" s="67"/>
      <c r="B39" s="67"/>
      <c r="C39" s="67"/>
      <c r="D39" s="67"/>
      <c r="E39" s="67"/>
      <c r="F39" s="67"/>
      <c r="G39" s="67"/>
      <c r="H39" s="67"/>
      <c r="I39" s="67"/>
      <c r="J39" s="67"/>
      <c r="K39" s="67"/>
      <c r="L39" s="139"/>
      <c r="M39" s="139"/>
      <c r="N39" s="139"/>
      <c r="O39" s="139"/>
      <c r="P39" s="139"/>
      <c r="Q39" s="139"/>
      <c r="R39" s="139"/>
      <c r="S39" s="141"/>
      <c r="T39" s="141"/>
      <c r="U39" s="141"/>
    </row>
    <row r="40" spans="1:21" ht="27" customHeight="1" x14ac:dyDescent="0.35">
      <c r="A40" s="67"/>
      <c r="B40" s="67"/>
      <c r="C40" s="67"/>
      <c r="D40" s="67"/>
      <c r="E40" s="67"/>
      <c r="F40" s="67"/>
      <c r="G40" s="67"/>
      <c r="H40" s="67"/>
      <c r="I40" s="67"/>
      <c r="J40" s="67"/>
      <c r="K40" s="67"/>
      <c r="L40" s="354" t="str">
        <f>'4.2 LOE Progress'!AE196</f>
        <v>Case</v>
      </c>
      <c r="M40" s="354" t="str">
        <f>'4.2 LOE Progress'!AF196</f>
        <v>Not Yet Assured</v>
      </c>
      <c r="N40" s="354" t="str">
        <f>'4.2 LOE Progress'!AG196</f>
        <v>No or Minor Issues</v>
      </c>
      <c r="O40" s="354" t="str">
        <f>'4.2 LOE Progress'!AH196</f>
        <v>Issues</v>
      </c>
      <c r="P40" s="354" t="str">
        <f>'4.2 LOE Progress'!AI196</f>
        <v>Significant Issues</v>
      </c>
      <c r="Q40" s="354" t="str">
        <f>'4.2 LOE Progress'!AJ196</f>
        <v>Major Issues</v>
      </c>
      <c r="R40" s="354" t="str">
        <f>'4.2 LOE Progress'!AK196</f>
        <v>Total LOEs</v>
      </c>
      <c r="S40" s="141"/>
      <c r="T40" s="141"/>
      <c r="U40" s="141"/>
    </row>
    <row r="41" spans="1:21" ht="27" customHeight="1" x14ac:dyDescent="0.35">
      <c r="A41" s="67"/>
      <c r="B41" s="67"/>
      <c r="C41" s="67"/>
      <c r="D41" s="67"/>
      <c r="E41" s="67"/>
      <c r="F41" s="67"/>
      <c r="G41" s="67"/>
      <c r="H41" s="67"/>
      <c r="I41" s="67"/>
      <c r="J41" s="67"/>
      <c r="K41" s="67"/>
      <c r="L41" s="354" t="str">
        <f>'4.2 LOE Progress'!AE197</f>
        <v>Commercial</v>
      </c>
      <c r="M41" s="355">
        <f>'4.2 LOE Progress'!AF197</f>
        <v>0</v>
      </c>
      <c r="N41" s="355">
        <f>'4.2 LOE Progress'!AG197</f>
        <v>0</v>
      </c>
      <c r="O41" s="355">
        <f>'4.2 LOE Progress'!AH197</f>
        <v>0</v>
      </c>
      <c r="P41" s="355">
        <f>'4.2 LOE Progress'!AI197</f>
        <v>0</v>
      </c>
      <c r="Q41" s="355">
        <f>'4.2 LOE Progress'!AJ197</f>
        <v>0</v>
      </c>
      <c r="R41" s="355">
        <f>'4.2 LOE Progress'!AK197</f>
        <v>0</v>
      </c>
      <c r="S41" s="141"/>
      <c r="T41" s="141"/>
      <c r="U41" s="141"/>
    </row>
    <row r="42" spans="1:21" ht="27" customHeight="1" x14ac:dyDescent="0.35">
      <c r="A42" s="67"/>
      <c r="B42" s="67"/>
      <c r="C42" s="67"/>
      <c r="D42" s="67"/>
      <c r="E42" s="67"/>
      <c r="F42" s="67"/>
      <c r="G42" s="67"/>
      <c r="H42" s="67"/>
      <c r="I42" s="67"/>
      <c r="J42" s="67"/>
      <c r="K42" s="67"/>
      <c r="L42" s="354" t="str">
        <f>'4.2 LOE Progress'!AE198</f>
        <v>Economic</v>
      </c>
      <c r="M42" s="355">
        <f>'4.2 LOE Progress'!AF198</f>
        <v>0</v>
      </c>
      <c r="N42" s="355">
        <f>'4.2 LOE Progress'!AG198</f>
        <v>0</v>
      </c>
      <c r="O42" s="355">
        <f>'4.2 LOE Progress'!AH198</f>
        <v>0</v>
      </c>
      <c r="P42" s="355">
        <f>'4.2 LOE Progress'!AI198</f>
        <v>0</v>
      </c>
      <c r="Q42" s="355">
        <f>'4.2 LOE Progress'!AJ198</f>
        <v>0</v>
      </c>
      <c r="R42" s="355">
        <f>'4.2 LOE Progress'!AK198</f>
        <v>0</v>
      </c>
      <c r="S42" s="141"/>
      <c r="T42" s="141"/>
      <c r="U42" s="141"/>
    </row>
    <row r="43" spans="1:21" ht="27" customHeight="1" x14ac:dyDescent="0.35">
      <c r="A43" s="67"/>
      <c r="B43" s="67"/>
      <c r="C43" s="67"/>
      <c r="D43" s="67"/>
      <c r="E43" s="67"/>
      <c r="F43" s="67"/>
      <c r="G43" s="67"/>
      <c r="H43" s="67"/>
      <c r="I43" s="67"/>
      <c r="J43" s="67"/>
      <c r="K43" s="67"/>
      <c r="L43" s="354" t="str">
        <f>'4.2 LOE Progress'!AE199</f>
        <v>Financial</v>
      </c>
      <c r="M43" s="355">
        <f>'4.2 LOE Progress'!AF199</f>
        <v>0</v>
      </c>
      <c r="N43" s="355">
        <f>'4.2 LOE Progress'!AG199</f>
        <v>0</v>
      </c>
      <c r="O43" s="355">
        <f>'4.2 LOE Progress'!AH199</f>
        <v>0</v>
      </c>
      <c r="P43" s="355">
        <f>'4.2 LOE Progress'!AI199</f>
        <v>0</v>
      </c>
      <c r="Q43" s="355">
        <f>'4.2 LOE Progress'!AJ199</f>
        <v>0</v>
      </c>
      <c r="R43" s="355">
        <f>'4.2 LOE Progress'!AK199</f>
        <v>0</v>
      </c>
      <c r="S43" s="141"/>
      <c r="T43" s="141"/>
      <c r="U43" s="141"/>
    </row>
    <row r="44" spans="1:21" ht="27" customHeight="1" x14ac:dyDescent="0.35">
      <c r="A44" s="67"/>
      <c r="B44" s="67"/>
      <c r="C44" s="67"/>
      <c r="D44" s="67"/>
      <c r="E44" s="67"/>
      <c r="F44" s="67"/>
      <c r="G44" s="67"/>
      <c r="H44" s="67"/>
      <c r="I44" s="67"/>
      <c r="J44" s="67"/>
      <c r="K44" s="67"/>
      <c r="L44" s="354" t="str">
        <f>'4.2 LOE Progress'!AE200</f>
        <v>Management</v>
      </c>
      <c r="M44" s="355">
        <f>'4.2 LOE Progress'!AF200</f>
        <v>0</v>
      </c>
      <c r="N44" s="355">
        <f>'4.2 LOE Progress'!AG200</f>
        <v>0</v>
      </c>
      <c r="O44" s="355">
        <f>'4.2 LOE Progress'!AH200</f>
        <v>0</v>
      </c>
      <c r="P44" s="355">
        <f>'4.2 LOE Progress'!AI200</f>
        <v>0</v>
      </c>
      <c r="Q44" s="355">
        <f>'4.2 LOE Progress'!AJ200</f>
        <v>0</v>
      </c>
      <c r="R44" s="355">
        <f>'4.2 LOE Progress'!AK200</f>
        <v>0</v>
      </c>
      <c r="S44" s="141"/>
      <c r="T44" s="141"/>
      <c r="U44" s="141"/>
    </row>
    <row r="45" spans="1:21" ht="27" customHeight="1" x14ac:dyDescent="0.35">
      <c r="A45" s="67"/>
      <c r="B45" s="67"/>
      <c r="C45" s="67"/>
      <c r="D45" s="67"/>
      <c r="E45" s="67"/>
      <c r="F45" s="67"/>
      <c r="G45" s="67"/>
      <c r="H45" s="67"/>
      <c r="I45" s="67"/>
      <c r="J45" s="67"/>
      <c r="K45" s="67"/>
      <c r="L45" s="354" t="str">
        <f>'4.2 LOE Progress'!AE201</f>
        <v>Strategic</v>
      </c>
      <c r="M45" s="355">
        <f>'4.2 LOE Progress'!AF201</f>
        <v>1</v>
      </c>
      <c r="N45" s="355">
        <f>'4.2 LOE Progress'!AG201</f>
        <v>1</v>
      </c>
      <c r="O45" s="355">
        <f>'4.2 LOE Progress'!AH201</f>
        <v>1</v>
      </c>
      <c r="P45" s="355">
        <f>'4.2 LOE Progress'!AI201</f>
        <v>1</v>
      </c>
      <c r="Q45" s="355">
        <f>'4.2 LOE Progress'!AJ201</f>
        <v>1</v>
      </c>
      <c r="R45" s="355">
        <f>'4.2 LOE Progress'!AK201</f>
        <v>5</v>
      </c>
      <c r="S45" s="141"/>
      <c r="T45" s="141"/>
      <c r="U45" s="141"/>
    </row>
    <row r="46" spans="1:21" ht="27" customHeight="1" x14ac:dyDescent="0.35">
      <c r="A46" s="67"/>
      <c r="B46" s="67"/>
      <c r="C46" s="67"/>
      <c r="D46" s="67"/>
      <c r="E46" s="67"/>
      <c r="F46" s="67"/>
      <c r="G46" s="67"/>
      <c r="H46" s="67"/>
      <c r="I46" s="67"/>
      <c r="J46" s="67"/>
      <c r="K46" s="67"/>
      <c r="L46" s="354" t="str">
        <f>'4.2 LOE Progress'!AE202</f>
        <v>TOTAL</v>
      </c>
      <c r="M46" s="355">
        <f>'4.2 LOE Progress'!AF202</f>
        <v>1</v>
      </c>
      <c r="N46" s="355">
        <f>'4.2 LOE Progress'!AG202</f>
        <v>1</v>
      </c>
      <c r="O46" s="355">
        <f>'4.2 LOE Progress'!AH202</f>
        <v>1</v>
      </c>
      <c r="P46" s="355">
        <f>'4.2 LOE Progress'!AI202</f>
        <v>1</v>
      </c>
      <c r="Q46" s="355">
        <f>'4.2 LOE Progress'!AJ202</f>
        <v>1</v>
      </c>
      <c r="R46" s="355">
        <f>'4.2 LOE Progress'!AK202</f>
        <v>5</v>
      </c>
      <c r="S46" s="141"/>
      <c r="T46" s="141"/>
      <c r="U46" s="141"/>
    </row>
    <row r="47" spans="1:21" ht="23.5" x14ac:dyDescent="0.35">
      <c r="A47" s="67"/>
      <c r="B47" s="67"/>
      <c r="C47" s="67"/>
      <c r="D47" s="67"/>
      <c r="E47" s="67"/>
      <c r="F47" s="67"/>
      <c r="G47" s="67"/>
      <c r="H47" s="67"/>
      <c r="I47" s="67"/>
      <c r="J47" s="67"/>
      <c r="K47" s="67"/>
      <c r="L47" s="139"/>
      <c r="M47" s="139"/>
      <c r="N47" s="139"/>
      <c r="O47" s="139"/>
      <c r="P47" s="139"/>
      <c r="Q47" s="139"/>
      <c r="R47" s="139"/>
      <c r="S47" s="141"/>
      <c r="T47" s="141"/>
      <c r="U47" s="141"/>
    </row>
    <row r="48" spans="1:21" ht="23.5" customHeight="1" x14ac:dyDescent="0.35">
      <c r="A48" s="67"/>
      <c r="B48" s="67"/>
      <c r="C48" s="67"/>
      <c r="D48" s="67"/>
      <c r="E48" s="67"/>
      <c r="F48" s="67"/>
      <c r="G48" s="67"/>
      <c r="H48" s="67"/>
      <c r="I48" s="67"/>
      <c r="J48" s="67"/>
      <c r="K48" s="67"/>
      <c r="L48" s="139"/>
      <c r="M48" s="139"/>
      <c r="N48" s="139"/>
      <c r="O48" s="139"/>
      <c r="P48" s="139"/>
      <c r="Q48" s="139"/>
      <c r="R48" s="139"/>
      <c r="S48" s="141"/>
      <c r="T48" s="141"/>
      <c r="U48" s="141"/>
    </row>
    <row r="49" spans="1:21" ht="23.5" customHeight="1" x14ac:dyDescent="0.35">
      <c r="A49" s="67"/>
      <c r="B49" s="67"/>
      <c r="C49" s="67"/>
      <c r="D49" s="67"/>
      <c r="E49" s="67"/>
      <c r="F49" s="67"/>
      <c r="G49" s="67"/>
      <c r="H49" s="67"/>
      <c r="I49" s="67"/>
      <c r="J49" s="67"/>
      <c r="K49" s="67"/>
      <c r="L49" s="139"/>
      <c r="M49" s="139"/>
      <c r="N49" s="139"/>
      <c r="O49" s="139"/>
      <c r="P49" s="139"/>
      <c r="Q49" s="139"/>
      <c r="R49" s="139"/>
      <c r="S49" s="141"/>
      <c r="T49" s="141"/>
      <c r="U49" s="141"/>
    </row>
    <row r="50" spans="1:21" ht="23.5" x14ac:dyDescent="0.35">
      <c r="A50" s="67"/>
      <c r="B50" s="67"/>
      <c r="C50" s="67"/>
      <c r="D50" s="67"/>
      <c r="E50" s="67"/>
      <c r="F50" s="67"/>
      <c r="G50" s="67"/>
      <c r="H50" s="67"/>
      <c r="I50" s="67"/>
      <c r="J50" s="67"/>
      <c r="K50" s="67"/>
      <c r="L50" s="139"/>
      <c r="M50" s="139"/>
      <c r="N50" s="139"/>
      <c r="O50" s="139"/>
      <c r="P50" s="139"/>
      <c r="Q50" s="139"/>
      <c r="R50" s="139"/>
      <c r="S50" s="139"/>
      <c r="T50" s="139"/>
      <c r="U50" s="139"/>
    </row>
    <row r="51" spans="1:21" x14ac:dyDescent="0.35">
      <c r="A51" s="31"/>
      <c r="B51" s="31"/>
      <c r="C51" s="31"/>
      <c r="D51" s="31"/>
      <c r="E51" s="31"/>
      <c r="F51" s="31"/>
      <c r="G51" s="31"/>
      <c r="H51" s="31"/>
      <c r="I51" s="31"/>
      <c r="J51" s="31"/>
      <c r="K51" s="31"/>
      <c r="L51" s="140"/>
      <c r="M51" s="140"/>
      <c r="N51" s="140"/>
      <c r="O51" s="140"/>
      <c r="P51" s="140"/>
      <c r="Q51" s="140"/>
      <c r="R51" s="140"/>
      <c r="S51" s="140"/>
      <c r="T51" s="140"/>
      <c r="U51" s="140"/>
    </row>
    <row r="52" spans="1:21" ht="23.5" x14ac:dyDescent="0.35">
      <c r="A52" s="67"/>
      <c r="B52" s="67" t="s">
        <v>21</v>
      </c>
      <c r="C52" s="67"/>
      <c r="D52" s="67"/>
      <c r="E52" s="67"/>
      <c r="F52" s="67"/>
      <c r="G52" s="67"/>
      <c r="H52" s="67"/>
      <c r="I52" s="67"/>
      <c r="J52" s="67"/>
      <c r="K52" s="67"/>
      <c r="L52" s="139"/>
      <c r="M52" s="139"/>
      <c r="N52" s="139"/>
      <c r="O52" s="139"/>
      <c r="P52" s="139"/>
      <c r="Q52" s="139"/>
      <c r="R52" s="139"/>
      <c r="S52" s="139"/>
      <c r="T52" s="139"/>
      <c r="U52" s="139"/>
    </row>
    <row r="53" spans="1:21" ht="14.5" customHeight="1" x14ac:dyDescent="0.35">
      <c r="A53" s="719">
        <f>'1.1 Pg Details'!$D$39</f>
        <v>0</v>
      </c>
      <c r="B53" s="719"/>
      <c r="C53" s="719"/>
      <c r="D53" s="719"/>
      <c r="E53" s="719"/>
      <c r="F53" s="719"/>
      <c r="G53" s="719"/>
      <c r="H53" s="719"/>
      <c r="I53" s="719"/>
      <c r="J53" s="719"/>
      <c r="K53" s="719"/>
      <c r="L53" s="719"/>
      <c r="M53" s="719"/>
      <c r="N53" s="719"/>
      <c r="O53" s="719"/>
      <c r="P53" s="719"/>
      <c r="Q53" s="719"/>
      <c r="R53" s="719"/>
      <c r="S53" s="719"/>
      <c r="T53" s="719"/>
      <c r="U53" s="719"/>
    </row>
  </sheetData>
  <sheetProtection formatCells="0" formatColumns="0" formatRows="0" autoFilter="0"/>
  <mergeCells count="9">
    <mergeCell ref="M10:O10"/>
    <mergeCell ref="A1:U1"/>
    <mergeCell ref="A53:U53"/>
    <mergeCell ref="B8:T8"/>
    <mergeCell ref="M23:N23"/>
    <mergeCell ref="O23:P23"/>
    <mergeCell ref="Q23:R23"/>
    <mergeCell ref="P10:R10"/>
    <mergeCell ref="S23:T23"/>
  </mergeCells>
  <conditionalFormatting sqref="A4">
    <cfRule type="cellIs" dxfId="14" priority="4" operator="equal">
      <formula>0</formula>
    </cfRule>
  </conditionalFormatting>
  <conditionalFormatting sqref="A4">
    <cfRule type="cellIs" dxfId="13" priority="3" operator="equal">
      <formula>0</formula>
    </cfRule>
  </conditionalFormatting>
  <pageMargins left="0.7" right="0.7" top="0.75" bottom="0.75" header="0.3" footer="0.3"/>
  <pageSetup paperSize="9" scale="36" fitToHeight="5" orientation="portrait" r:id="rId1"/>
  <headerFooter>
    <oddFooter>&amp;L_x000D_&amp;1#&amp;"Calibri"&amp;8&amp;K000000 Unclassified</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E0D98-B71F-4DEC-819E-7AE004EF8A51}">
  <sheetPr codeName="Sheet29">
    <tabColor theme="4" tint="0.59999389629810485"/>
    <pageSetUpPr fitToPage="1"/>
  </sheetPr>
  <dimension ref="A1:BA458"/>
  <sheetViews>
    <sheetView showGridLines="0" topLeftCell="H1" zoomScale="85" zoomScaleNormal="85" workbookViewId="0">
      <pane ySplit="10" topLeftCell="A19" activePane="bottomLeft" state="frozen"/>
      <selection pane="bottomLeft" activeCell="Q20" sqref="Q20"/>
    </sheetView>
  </sheetViews>
  <sheetFormatPr defaultColWidth="8.81640625" defaultRowHeight="20.149999999999999" customHeight="1" x14ac:dyDescent="0.35"/>
  <cols>
    <col min="1" max="2" width="1" customWidth="1"/>
    <col min="3" max="3" width="5.81640625" customWidth="1"/>
    <col min="4" max="4" width="10.453125" customWidth="1"/>
    <col min="5" max="5" width="5.81640625" customWidth="1"/>
    <col min="6" max="6" width="40.54296875" customWidth="1"/>
    <col min="7" max="7" width="7.1796875" style="339" customWidth="1"/>
    <col min="8" max="8" width="7.54296875" style="340" customWidth="1"/>
    <col min="9" max="9" width="40.54296875" customWidth="1"/>
    <col min="10" max="10" width="7.1796875" customWidth="1"/>
    <col min="11" max="12" width="40.54296875" style="308" customWidth="1"/>
    <col min="13" max="13" width="1" customWidth="1"/>
    <col min="14" max="14" width="0.453125" customWidth="1"/>
    <col min="15" max="17" width="12.81640625" customWidth="1"/>
    <col min="18" max="19" width="11.81640625" customWidth="1"/>
    <col min="20" max="21" width="11.453125" customWidth="1"/>
    <col min="22" max="22" width="3.453125" customWidth="1"/>
    <col min="23" max="23" width="4.54296875" hidden="1" customWidth="1"/>
    <col min="24" max="24" width="20" style="342" hidden="1" customWidth="1"/>
    <col min="25" max="25" width="14.54296875" style="343" hidden="1" customWidth="1"/>
    <col min="26" max="26" width="36" style="343" hidden="1" customWidth="1"/>
    <col min="27" max="27" width="8.81640625" hidden="1" customWidth="1"/>
    <col min="28" max="30" width="8.81640625" customWidth="1"/>
  </cols>
  <sheetData>
    <row r="1" spans="1:53" ht="20.149999999999999" customHeight="1" x14ac:dyDescent="0.35">
      <c r="A1" s="719">
        <f>'1.1 Pg Details'!$D$39</f>
        <v>0</v>
      </c>
      <c r="B1" s="719"/>
      <c r="C1" s="719"/>
      <c r="D1" s="719"/>
      <c r="E1" s="719"/>
      <c r="F1" s="719"/>
      <c r="G1" s="719"/>
      <c r="H1" s="719"/>
      <c r="I1" s="719"/>
      <c r="J1" s="719"/>
      <c r="K1" s="719"/>
      <c r="L1" s="719"/>
      <c r="M1" s="719"/>
      <c r="N1" s="719"/>
      <c r="O1" s="719"/>
      <c r="P1" s="719"/>
      <c r="Q1" s="719"/>
      <c r="R1" s="719"/>
      <c r="S1" s="719"/>
      <c r="T1" s="719"/>
      <c r="U1" s="719"/>
      <c r="V1" s="719"/>
    </row>
    <row r="2" spans="1:53" ht="10.4" hidden="1" customHeight="1" x14ac:dyDescent="0.35">
      <c r="A2" s="296"/>
      <c r="B2" s="223"/>
      <c r="C2" s="297"/>
      <c r="D2" s="298"/>
      <c r="E2" s="297"/>
      <c r="F2" s="298"/>
      <c r="G2" s="297"/>
      <c r="H2" s="297"/>
      <c r="I2" s="298"/>
      <c r="J2" s="298"/>
      <c r="K2" s="298"/>
      <c r="L2" s="298"/>
      <c r="M2" s="298"/>
      <c r="N2" s="298"/>
      <c r="O2" s="298"/>
      <c r="P2" s="298"/>
      <c r="Q2" s="298"/>
      <c r="R2" s="298"/>
      <c r="S2" s="298"/>
      <c r="T2" s="298"/>
      <c r="U2" s="298"/>
      <c r="V2" s="298"/>
    </row>
    <row r="3" spans="1:53" ht="10.4" hidden="1" customHeight="1" x14ac:dyDescent="0.35">
      <c r="A3" s="14">
        <f>int_MasterErrorCheck</f>
        <v>114</v>
      </c>
      <c r="B3" s="298"/>
      <c r="C3" s="14" t="s">
        <v>0</v>
      </c>
      <c r="D3" s="14" t="str">
        <f ca="1">MID(CELL("filename",A2),FIND("]",CELL("filename",A2))+1,255)</f>
        <v>LOE Hierarchy</v>
      </c>
      <c r="E3" s="299"/>
      <c r="F3" s="298"/>
      <c r="G3" s="297"/>
      <c r="H3" s="297"/>
      <c r="I3" s="298"/>
      <c r="J3" s="298"/>
      <c r="K3" s="298"/>
      <c r="L3" s="298"/>
      <c r="M3" s="298"/>
      <c r="N3" s="298"/>
      <c r="O3" s="298"/>
      <c r="P3" s="298"/>
      <c r="Q3" s="298"/>
      <c r="R3" s="298"/>
      <c r="S3" s="298"/>
      <c r="T3" s="298"/>
      <c r="U3" s="298"/>
      <c r="V3" s="298"/>
    </row>
    <row r="4" spans="1:53" ht="10.4" hidden="1" customHeight="1" x14ac:dyDescent="0.35">
      <c r="A4" s="300">
        <v>0</v>
      </c>
      <c r="B4" s="298"/>
      <c r="C4" s="14" t="s">
        <v>1</v>
      </c>
      <c r="D4" s="14" t="str">
        <f ca="1">IF(D3="Template","",INDEX(rng_SheetTypes,MATCH(D3,rng_Worksheets,0)))</f>
        <v>Reference</v>
      </c>
      <c r="E4" s="299"/>
      <c r="F4" s="298"/>
      <c r="G4" s="297"/>
      <c r="H4" s="297"/>
      <c r="I4" s="298"/>
      <c r="J4" s="298"/>
      <c r="K4" s="298"/>
      <c r="L4" s="298"/>
      <c r="M4" s="298"/>
      <c r="N4" s="298"/>
      <c r="O4" s="298"/>
      <c r="P4" s="298"/>
      <c r="Q4" s="298"/>
      <c r="R4" s="298"/>
      <c r="S4" s="298"/>
      <c r="T4" s="298"/>
      <c r="U4" s="298"/>
      <c r="V4" s="298"/>
    </row>
    <row r="5" spans="1:53" ht="10.4" hidden="1" customHeight="1" x14ac:dyDescent="0.35">
      <c r="A5" s="298"/>
      <c r="B5" s="298"/>
      <c r="C5" s="14" t="s">
        <v>2</v>
      </c>
      <c r="D5" s="14" t="str">
        <f ca="1">IF(D3="Template","",INDEX(rng_Summarys,MATCH(D3,rng_Worksheets,0)))</f>
        <v>Info only -full LoE Hierachy</v>
      </c>
      <c r="E5" s="299"/>
      <c r="F5" s="298"/>
      <c r="G5" s="297"/>
      <c r="H5" s="297"/>
      <c r="I5" s="298"/>
      <c r="J5" s="298"/>
      <c r="K5" s="298"/>
      <c r="L5" s="298"/>
      <c r="M5" s="298"/>
      <c r="N5" s="298"/>
      <c r="O5" s="298"/>
      <c r="P5" s="298"/>
      <c r="Q5" s="298"/>
      <c r="R5" s="298"/>
      <c r="S5" s="298"/>
      <c r="T5" s="298"/>
      <c r="U5" s="298"/>
      <c r="V5" s="298"/>
    </row>
    <row r="6" spans="1:53" ht="12" hidden="1" customHeight="1" x14ac:dyDescent="0.35">
      <c r="A6" s="31"/>
      <c r="B6" s="31"/>
      <c r="C6" s="301"/>
      <c r="D6" s="75"/>
      <c r="E6" s="301"/>
      <c r="F6" s="74"/>
      <c r="G6" s="332"/>
      <c r="H6" s="333"/>
      <c r="I6" s="74"/>
      <c r="J6" s="301"/>
      <c r="K6" s="74"/>
      <c r="L6" s="74"/>
      <c r="M6" s="31"/>
      <c r="N6" s="31"/>
      <c r="O6" s="31"/>
      <c r="P6" s="31"/>
      <c r="Q6" s="31"/>
      <c r="R6" s="31"/>
      <c r="S6" s="31"/>
      <c r="T6" s="31"/>
      <c r="U6" s="31"/>
      <c r="V6" s="31"/>
    </row>
    <row r="7" spans="1:53" ht="38.5" customHeight="1" x14ac:dyDescent="0.35">
      <c r="A7" s="297"/>
      <c r="B7" s="302" t="s">
        <v>206</v>
      </c>
      <c r="C7" s="297"/>
      <c r="D7" s="302"/>
      <c r="E7" s="297"/>
      <c r="F7" s="302"/>
      <c r="G7" s="297"/>
      <c r="H7" s="297"/>
      <c r="I7" s="302"/>
      <c r="J7" s="297"/>
      <c r="K7" s="302"/>
      <c r="L7" s="302"/>
      <c r="M7" s="302"/>
      <c r="N7" s="302"/>
      <c r="O7" s="302"/>
      <c r="P7" s="302"/>
      <c r="Q7" s="302"/>
      <c r="R7" s="302"/>
      <c r="S7" s="302"/>
      <c r="T7" s="302"/>
      <c r="U7" s="302"/>
      <c r="V7" s="302"/>
      <c r="X7" s="792" t="s">
        <v>2600</v>
      </c>
      <c r="Y7" s="792"/>
      <c r="Z7" s="792"/>
    </row>
    <row r="8" spans="1:53" ht="38.15" customHeight="1" x14ac:dyDescent="0.35">
      <c r="A8" s="303"/>
      <c r="B8" s="777" t="s">
        <v>2601</v>
      </c>
      <c r="C8" s="777"/>
      <c r="D8" s="777"/>
      <c r="E8" s="777"/>
      <c r="F8" s="777"/>
      <c r="G8" s="777"/>
      <c r="H8" s="777"/>
      <c r="I8" s="777"/>
      <c r="J8" s="777"/>
      <c r="K8" s="777"/>
      <c r="L8" s="777"/>
      <c r="M8" s="777"/>
      <c r="N8" s="777"/>
      <c r="O8" s="777"/>
      <c r="P8" s="777"/>
      <c r="Q8" s="777"/>
      <c r="R8" s="777"/>
      <c r="S8" s="777"/>
      <c r="T8" s="777"/>
      <c r="U8" s="777"/>
      <c r="V8" s="302"/>
      <c r="X8" s="639" t="s">
        <v>2510</v>
      </c>
      <c r="Y8" s="639">
        <v>20</v>
      </c>
      <c r="Z8" s="640"/>
    </row>
    <row r="9" spans="1:53" ht="23.15" customHeight="1" x14ac:dyDescent="0.35">
      <c r="A9" s="303"/>
      <c r="B9" s="303"/>
      <c r="C9" s="299"/>
      <c r="D9" s="303"/>
      <c r="E9" s="299"/>
      <c r="F9" s="303"/>
      <c r="G9" s="299"/>
      <c r="H9" s="334"/>
      <c r="I9" s="303"/>
      <c r="J9" s="299"/>
      <c r="K9" s="303"/>
      <c r="L9" s="303"/>
      <c r="M9" s="303"/>
      <c r="N9" s="303"/>
      <c r="O9" s="791" t="s">
        <v>1153</v>
      </c>
      <c r="P9" s="791"/>
      <c r="Q9" s="791"/>
      <c r="R9" s="791"/>
      <c r="S9" s="791"/>
      <c r="T9" s="791"/>
      <c r="U9" s="791"/>
      <c r="V9" s="302"/>
      <c r="X9" s="641"/>
      <c r="Y9" s="640"/>
      <c r="Z9" s="640"/>
    </row>
    <row r="10" spans="1:53" s="331" customFormat="1" ht="60" customHeight="1" x14ac:dyDescent="0.35">
      <c r="A10" s="304"/>
      <c r="B10" s="304"/>
      <c r="C10" s="323" t="s">
        <v>2602</v>
      </c>
      <c r="D10" s="323" t="s">
        <v>2603</v>
      </c>
      <c r="E10" s="323" t="s">
        <v>2604</v>
      </c>
      <c r="F10" s="324" t="s">
        <v>2605</v>
      </c>
      <c r="G10" s="324" t="s">
        <v>2508</v>
      </c>
      <c r="H10" s="324" t="s">
        <v>2606</v>
      </c>
      <c r="I10" s="324" t="s">
        <v>2607</v>
      </c>
      <c r="J10" s="323" t="s">
        <v>2608</v>
      </c>
      <c r="K10" s="324" t="s">
        <v>2609</v>
      </c>
      <c r="L10" s="324" t="s">
        <v>2610</v>
      </c>
      <c r="M10" s="325"/>
      <c r="N10" s="325"/>
      <c r="O10" s="330" t="s">
        <v>1155</v>
      </c>
      <c r="P10" s="330" t="s">
        <v>1156</v>
      </c>
      <c r="Q10" s="330" t="s">
        <v>1157</v>
      </c>
      <c r="R10" s="330" t="s">
        <v>1158</v>
      </c>
      <c r="S10" s="330" t="s">
        <v>1159</v>
      </c>
      <c r="T10" s="330" t="s">
        <v>1160</v>
      </c>
      <c r="U10" s="330" t="s">
        <v>1161</v>
      </c>
      <c r="V10" s="304"/>
      <c r="X10" s="642"/>
      <c r="Y10" s="642"/>
      <c r="Z10" s="642"/>
      <c r="BA10" s="331">
        <v>8</v>
      </c>
    </row>
    <row r="11" spans="1:53" s="344" customFormat="1" ht="70.400000000000006" customHeight="1" x14ac:dyDescent="0.35">
      <c r="A11" s="357"/>
      <c r="B11" s="357"/>
      <c r="C11" s="311">
        <v>1</v>
      </c>
      <c r="D11" s="312" t="str">
        <f>'Input - LOE Hierarchy (Admin)'!E13</f>
        <v>Strategic</v>
      </c>
      <c r="E11" s="311">
        <v>1</v>
      </c>
      <c r="F11" s="315" t="str">
        <f>'Input - LOE Hierarchy (Admin)'!K13</f>
        <v>Is the military capability need and/or business capability need (inc. Transformation) suitably evidenced and prioritised within departmental planning?</v>
      </c>
      <c r="G11" s="335">
        <v>1</v>
      </c>
      <c r="H11" s="336" t="str">
        <f>IFERROR(HYPERLINK("#'2.1 LOEs, Artefacts &amp; Assurance'!" &amp; ADDRESS(MATCH($I11,'2.1 LOEs, Artefacts &amp; Assurance'!$H$1:$H$312, 0),8),"Link "), "Not Found")</f>
        <v xml:space="preserve">Link </v>
      </c>
      <c r="I11" s="312" t="str">
        <f>'Input - LOE Hierarchy (Admin)'!L13</f>
        <v>Is the analysis of the military capability gap and/or business capability gap suitably evidenced to inform the need/case for change?</v>
      </c>
      <c r="J11" s="311">
        <v>1</v>
      </c>
      <c r="K11" s="312" t="str">
        <f>'Input - LOE Hierarchy (Admin)'!N13</f>
        <v>NULL</v>
      </c>
      <c r="L11" s="312" t="str">
        <f>'Input - LOE Hierarchy (Admin)'!P13</f>
        <v>NULL</v>
      </c>
      <c r="M11" s="357"/>
      <c r="N11" s="357"/>
      <c r="O11" s="313" t="str">
        <f>IF(ISERROR(HYPERLINK(INDEX(I_Guid_Links,MATCH('Input - LOE Hierarchy (Admin)'!S13,I_Guid_Names,0)), 'Input - LOE Hierarchy (Admin)'!S13)),"",HYPERLINK(INDEX(I_Guid_Links,MATCH('Input - LOE Hierarchy (Admin)'!S13,I_Guid_Names,0)), 'Input - LOE Hierarchy (Admin)'!S13))</f>
        <v>Defence strategy publications  - S1</v>
      </c>
      <c r="P11" s="313" t="str">
        <f>IF(ISERROR(HYPERLINK(INDEX(I_Guid_Links,MATCH('Input - LOE Hierarchy (Admin)'!T13,I_Guid_Names,0)), 'Input - LOE Hierarchy (Admin)'!T13)),"",HYPERLINK(INDEX(I_Guid_Links,MATCH('Input - LOE Hierarchy (Admin)'!T13,I_Guid_Names,0)), 'Input - LOE Hierarchy (Admin)'!T13))</f>
        <v/>
      </c>
      <c r="Q11" s="313" t="str">
        <f>IF(ISERROR(HYPERLINK(INDEX(I_Guid_Links,MATCH('Input - LOE Hierarchy (Admin)'!U13,I_Guid_Names,0)), 'Input - LOE Hierarchy (Admin)'!U13)),"",HYPERLINK(INDEX(I_Guid_Links,MATCH('Input - LOE Hierarchy (Admin)'!U13,I_Guid_Names,0)), 'Input - LOE Hierarchy (Admin)'!U13))</f>
        <v/>
      </c>
      <c r="R11" s="313" t="str">
        <f>IF(ISERROR(HYPERLINK(INDEX(I_Guid_Links,MATCH('Input - LOE Hierarchy (Admin)'!V13,I_Guid_Names,0)), 'Input - LOE Hierarchy (Admin)'!V13)),"",HYPERLINK(INDEX(I_Guid_Links,MATCH('Input - LOE Hierarchy (Admin)'!V13,I_Guid_Names,0)), 'Input - LOE Hierarchy (Admin)'!V13))</f>
        <v/>
      </c>
      <c r="S11" s="313" t="str">
        <f>IF(ISERROR(HYPERLINK(INDEX(I_Guid_Links,MATCH('Input - LOE Hierarchy (Admin)'!W13,I_Guid_Names,0)), 'Input - LOE Hierarchy (Admin)'!W13)),"",HYPERLINK(INDEX(I_Guid_Links,MATCH('Input - LOE Hierarchy (Admin)'!W13,I_Guid_Names,0)), 'Input - LOE Hierarchy (Admin)'!W13))</f>
        <v/>
      </c>
      <c r="T11" s="313" t="str">
        <f>IF(ISERROR(HYPERLINK(INDEX(I_Guid_Links,MATCH('Input - LOE Hierarchy (Admin)'!X13,I_Guid_Names,0)), 'Input - LOE Hierarchy (Admin)'!X13)),"",HYPERLINK(INDEX(I_Guid_Links,MATCH('Input - LOE Hierarchy (Admin)'!X13,I_Guid_Names,0)), 'Input - LOE Hierarchy (Admin)'!X13))</f>
        <v/>
      </c>
      <c r="U11" s="313" t="str">
        <f>IF(ISERROR(HYPERLINK(INDEX(I_Guid_Links,MATCH('Input - LOE Hierarchy (Admin)'!Y13,I_Guid_Names,0)), 'Input - LOE Hierarchy (Admin)'!Y13)),"",HYPERLINK(INDEX(I_Guid_Links,MATCH('Input - LOE Hierarchy (Admin)'!Y13,I_Guid_Names,0)), 'Input - LOE Hierarchy (Admin)'!Y13))</f>
        <v/>
      </c>
      <c r="V11" s="358"/>
      <c r="X11" s="643" t="s">
        <v>2611</v>
      </c>
      <c r="Y11" s="644" t="s">
        <v>2612</v>
      </c>
      <c r="Z11" s="645" t="s">
        <v>2613</v>
      </c>
    </row>
    <row r="12" spans="1:53" s="344" customFormat="1" ht="70.400000000000006" customHeight="1" x14ac:dyDescent="0.35">
      <c r="A12" s="646"/>
      <c r="B12" s="646"/>
      <c r="C12" s="647">
        <v>1</v>
      </c>
      <c r="D12" s="648" t="str">
        <f>'Input - LOE Hierarchy (Admin)'!E14</f>
        <v>Strategic</v>
      </c>
      <c r="E12" s="647">
        <v>1</v>
      </c>
      <c r="F12" s="648" t="str">
        <f>'Input - LOE Hierarchy (Admin)'!K14</f>
        <v>Is the military capability need and/or business capability need (inc. Transformation) suitably evidenced and prioritised within departmental planning?</v>
      </c>
      <c r="G12" s="649">
        <v>2</v>
      </c>
      <c r="H12" s="650" t="str">
        <f>IFERROR(HYPERLINK("#'2.1 LOEs, Artefacts &amp; Assurance'!" &amp; ADDRESS(MATCH($I12,'2.1 LOEs, Artefacts &amp; Assurance'!$H$1:$H$312, 0),8),"Link "), "Not Found")</f>
        <v xml:space="preserve">Link </v>
      </c>
      <c r="I12" s="306" t="str">
        <f>'Input - LOE Hierarchy (Admin)'!L14</f>
        <v>Is the military capability gap and/or business capability gap to be addressed suitably defined?</v>
      </c>
      <c r="J12" s="647">
        <f>J11+1</f>
        <v>2</v>
      </c>
      <c r="K12" s="648" t="str">
        <f>'Input - LOE Hierarchy (Admin)'!N14</f>
        <v>NULL</v>
      </c>
      <c r="L12" s="648" t="str">
        <f>'Input - LOE Hierarchy (Admin)'!P14</f>
        <v>NULL</v>
      </c>
      <c r="M12" s="646"/>
      <c r="N12" s="646"/>
      <c r="O12" s="651" t="str">
        <f>IF(ISERROR(HYPERLINK(INDEX(I_Guid_Links,MATCH('Input - LOE Hierarchy (Admin)'!S14,I_Guid_Names,0)), 'Input - LOE Hierarchy (Admin)'!S14)),"",HYPERLINK(INDEX(I_Guid_Links,MATCH('Input - LOE Hierarchy (Admin)'!S14,I_Guid_Names,0)), 'Input - LOE Hierarchy (Admin)'!S14))</f>
        <v>Capability Management Practitioners' Guide (CMPG)  - S2</v>
      </c>
      <c r="P12" s="651" t="str">
        <f>IF(ISERROR(HYPERLINK(INDEX(I_Guid_Links,MATCH('Input - LOE Hierarchy (Admin)'!T14,I_Guid_Names,0)), 'Input - LOE Hierarchy (Admin)'!T14)),"",HYPERLINK(INDEX(I_Guid_Links,MATCH('Input - LOE Hierarchy (Admin)'!T14,I_Guid_Names,0)), 'Input - LOE Hierarchy (Admin)'!T14))</f>
        <v>Capability Management  - S3</v>
      </c>
      <c r="Q12" s="651" t="str">
        <f>IF(ISERROR(HYPERLINK(INDEX(I_Guid_Links,MATCH('Input - LOE Hierarchy (Admin)'!U14,I_Guid_Names,0)), 'Input - LOE Hierarchy (Admin)'!U14)),"",HYPERLINK(INDEX(I_Guid_Links,MATCH('Input - LOE Hierarchy (Admin)'!U14,I_Guid_Names,0)), 'Input - LOE Hierarchy (Admin)'!U14))</f>
        <v/>
      </c>
      <c r="R12" s="651" t="str">
        <f>IF(ISERROR(HYPERLINK(INDEX(I_Guid_Links,MATCH('Input - LOE Hierarchy (Admin)'!V14,I_Guid_Names,0)), 'Input - LOE Hierarchy (Admin)'!V14)),"",HYPERLINK(INDEX(I_Guid_Links,MATCH('Input - LOE Hierarchy (Admin)'!V14,I_Guid_Names,0)), 'Input - LOE Hierarchy (Admin)'!V14))</f>
        <v/>
      </c>
      <c r="S12" s="651" t="str">
        <f>IF(ISERROR(HYPERLINK(INDEX(I_Guid_Links,MATCH('Input - LOE Hierarchy (Admin)'!W14,I_Guid_Names,0)), 'Input - LOE Hierarchy (Admin)'!W14)),"",HYPERLINK(INDEX(I_Guid_Links,MATCH('Input - LOE Hierarchy (Admin)'!W14,I_Guid_Names,0)), 'Input - LOE Hierarchy (Admin)'!W14))</f>
        <v/>
      </c>
      <c r="T12" s="651" t="str">
        <f>IF(ISERROR(HYPERLINK(INDEX(I_Guid_Links,MATCH('Input - LOE Hierarchy (Admin)'!X14,I_Guid_Names,0)), 'Input - LOE Hierarchy (Admin)'!X14)),"",HYPERLINK(INDEX(I_Guid_Links,MATCH('Input - LOE Hierarchy (Admin)'!X14,I_Guid_Names,0)), 'Input - LOE Hierarchy (Admin)'!X14))</f>
        <v/>
      </c>
      <c r="U12" s="651" t="str">
        <f>IF(ISERROR(HYPERLINK(INDEX(I_Guid_Links,MATCH('Input - LOE Hierarchy (Admin)'!Y14,I_Guid_Names,0)), 'Input - LOE Hierarchy (Admin)'!Y14)),"",HYPERLINK(INDEX(I_Guid_Links,MATCH('Input - LOE Hierarchy (Admin)'!Y14,I_Guid_Names,0)), 'Input - LOE Hierarchy (Admin)'!Y14))</f>
        <v/>
      </c>
      <c r="V12" s="652"/>
      <c r="X12" s="653" t="b">
        <f>IF(G12=G11,"YES")</f>
        <v>0</v>
      </c>
      <c r="Y12" s="654" t="b">
        <f>IF(ROW()=$Y$8,"YES")</f>
        <v>0</v>
      </c>
      <c r="Z12" s="654" t="b">
        <f>IF(AND(X12="YES", Y11="YES"),"YES")</f>
        <v>0</v>
      </c>
    </row>
    <row r="13" spans="1:53" s="344" customFormat="1" ht="70.400000000000006" customHeight="1" x14ac:dyDescent="0.35">
      <c r="A13" s="646"/>
      <c r="B13" s="646"/>
      <c r="C13" s="647">
        <v>1</v>
      </c>
      <c r="D13" s="648" t="str">
        <f>'Input - LOE Hierarchy (Admin)'!E15</f>
        <v>Strategic</v>
      </c>
      <c r="E13" s="647">
        <v>1</v>
      </c>
      <c r="F13" s="648" t="str">
        <f>'Input - LOE Hierarchy (Admin)'!K15</f>
        <v>Is the military capability need and/or business capability need (inc. Transformation) suitably evidenced and prioritised within departmental planning?</v>
      </c>
      <c r="G13" s="649">
        <v>3</v>
      </c>
      <c r="H13" s="650" t="str">
        <f>IFERROR(HYPERLINK("#'2.1 LOEs, Artefacts &amp; Assurance'!" &amp; ADDRESS(MATCH($I13,'2.1 LOEs, Artefacts &amp; Assurance'!$H$1:$H$312, 0),8),"Link "), "Not Found")</f>
        <v xml:space="preserve">Link </v>
      </c>
      <c r="I13" s="648" t="str">
        <f>'Input - LOE Hierarchy (Admin)'!L15</f>
        <v>Is there evidence that SMART objectives and business need have been derived from a case-for-change workshop with relevant stakeholders</v>
      </c>
      <c r="J13" s="647">
        <f t="shared" ref="J13:J76" si="0">J12+1</f>
        <v>3</v>
      </c>
      <c r="K13" s="648" t="str">
        <f>'Input - LOE Hierarchy (Admin)'!N15</f>
        <v>NULL</v>
      </c>
      <c r="L13" s="648" t="str">
        <f>'Input - LOE Hierarchy (Admin)'!P15</f>
        <v>NULL</v>
      </c>
      <c r="M13" s="646"/>
      <c r="N13" s="646"/>
      <c r="O13" s="651" t="str">
        <f>IF(ISERROR(HYPERLINK(INDEX(I_Guid_Links,MATCH('Input - LOE Hierarchy (Admin)'!S15,I_Guid_Names,0)), 'Input - LOE Hierarchy (Admin)'!S15)),"",HYPERLINK(INDEX(I_Guid_Links,MATCH('Input - LOE Hierarchy (Admin)'!S15,I_Guid_Names,0)), 'Input - LOE Hierarchy (Admin)'!S15))</f>
        <v>Through Life Management  - S4</v>
      </c>
      <c r="P13" s="651" t="str">
        <f>IF(ISERROR(HYPERLINK(INDEX(I_Guid_Links,MATCH('Input - LOE Hierarchy (Admin)'!T15,I_Guid_Names,0)), 'Input - LOE Hierarchy (Admin)'!T15)),"",HYPERLINK(INDEX(I_Guid_Links,MATCH('Input - LOE Hierarchy (Admin)'!T15,I_Guid_Names,0)), 'Input - LOE Hierarchy (Admin)'!T15))</f>
        <v/>
      </c>
      <c r="Q13" s="651" t="str">
        <f>IF(ISERROR(HYPERLINK(INDEX(I_Guid_Links,MATCH('Input - LOE Hierarchy (Admin)'!U15,I_Guid_Names,0)), 'Input - LOE Hierarchy (Admin)'!U15)),"",HYPERLINK(INDEX(I_Guid_Links,MATCH('Input - LOE Hierarchy (Admin)'!U15,I_Guid_Names,0)), 'Input - LOE Hierarchy (Admin)'!U15))</f>
        <v/>
      </c>
      <c r="R13" s="651" t="str">
        <f>IF(ISERROR(HYPERLINK(INDEX(I_Guid_Links,MATCH('Input - LOE Hierarchy (Admin)'!V15,I_Guid_Names,0)), 'Input - LOE Hierarchy (Admin)'!V15)),"",HYPERLINK(INDEX(I_Guid_Links,MATCH('Input - LOE Hierarchy (Admin)'!V15,I_Guid_Names,0)), 'Input - LOE Hierarchy (Admin)'!V15))</f>
        <v/>
      </c>
      <c r="S13" s="651" t="str">
        <f>IF(ISERROR(HYPERLINK(INDEX(I_Guid_Links,MATCH('Input - LOE Hierarchy (Admin)'!W15,I_Guid_Names,0)), 'Input - LOE Hierarchy (Admin)'!W15)),"",HYPERLINK(INDEX(I_Guid_Links,MATCH('Input - LOE Hierarchy (Admin)'!W15,I_Guid_Names,0)), 'Input - LOE Hierarchy (Admin)'!W15))</f>
        <v/>
      </c>
      <c r="T13" s="651" t="str">
        <f>IF(ISERROR(HYPERLINK(INDEX(I_Guid_Links,MATCH('Input - LOE Hierarchy (Admin)'!X15,I_Guid_Names,0)), 'Input - LOE Hierarchy (Admin)'!X15)),"",HYPERLINK(INDEX(I_Guid_Links,MATCH('Input - LOE Hierarchy (Admin)'!X15,I_Guid_Names,0)), 'Input - LOE Hierarchy (Admin)'!X15))</f>
        <v/>
      </c>
      <c r="U13" s="651" t="str">
        <f>IF(ISERROR(HYPERLINK(INDEX(I_Guid_Links,MATCH('Input - LOE Hierarchy (Admin)'!Y15,I_Guid_Names,0)), 'Input - LOE Hierarchy (Admin)'!Y15)),"",HYPERLINK(INDEX(I_Guid_Links,MATCH('Input - LOE Hierarchy (Admin)'!Y15,I_Guid_Names,0)), 'Input - LOE Hierarchy (Admin)'!Y15))</f>
        <v/>
      </c>
      <c r="V13" s="652"/>
      <c r="X13" s="653" t="b">
        <f t="shared" ref="X13:X76" si="1">IF(G13=G12,"YES")</f>
        <v>0</v>
      </c>
      <c r="Y13" s="654" t="b">
        <f t="shared" ref="Y13:Y76" si="2">IF(ROW()=$Y$8,"YES")</f>
        <v>0</v>
      </c>
      <c r="Z13" s="654" t="b">
        <f t="shared" ref="Z13:Z77" si="3">IF(AND(X13="YES", Y12="YES"),"YES")</f>
        <v>0</v>
      </c>
    </row>
    <row r="14" spans="1:53" s="344" customFormat="1" ht="70.400000000000006" customHeight="1" x14ac:dyDescent="0.35">
      <c r="A14" s="646"/>
      <c r="B14" s="646"/>
      <c r="C14" s="647">
        <v>1</v>
      </c>
      <c r="D14" s="648" t="str">
        <f>'Input - LOE Hierarchy (Admin)'!E16</f>
        <v>Strategic</v>
      </c>
      <c r="E14" s="647">
        <v>1</v>
      </c>
      <c r="F14" s="648" t="str">
        <f>'Input - LOE Hierarchy (Admin)'!K16</f>
        <v>Is the military capability need and/or business capability need (inc. Transformation) suitably evidenced and prioritised within departmental planning?</v>
      </c>
      <c r="G14" s="649">
        <v>4</v>
      </c>
      <c r="H14" s="650" t="str">
        <f>IFERROR(HYPERLINK("#'2.1 LOEs, Artefacts &amp; Assurance'!" &amp; ADDRESS(MATCH($I14,'2.1 LOEs, Artefacts &amp; Assurance'!$H$1:$H$312, 0),8),"Link "), "Not Found")</f>
        <v xml:space="preserve">Link </v>
      </c>
      <c r="I14" s="648" t="str">
        <f>'Input - LOE Hierarchy (Admin)'!L16</f>
        <v>Is there evidence of the military capability or business capability need being include within FLC/TLB plans?</v>
      </c>
      <c r="J14" s="647">
        <f t="shared" si="0"/>
        <v>4</v>
      </c>
      <c r="K14" s="648" t="str">
        <f>'Input - LOE Hierarchy (Admin)'!N16</f>
        <v>NULL</v>
      </c>
      <c r="L14" s="648" t="str">
        <f>'Input - LOE Hierarchy (Admin)'!P16</f>
        <v>NULL</v>
      </c>
      <c r="M14" s="646"/>
      <c r="N14" s="646"/>
      <c r="O14" s="651" t="str">
        <f>IF(ISERROR(HYPERLINK(INDEX(I_Guid_Links,MATCH('Input - LOE Hierarchy (Admin)'!S16,I_Guid_Names,0)), 'Input - LOE Hierarchy (Admin)'!S16)),"",HYPERLINK(INDEX(I_Guid_Links,MATCH('Input - LOE Hierarchy (Admin)'!S16,I_Guid_Names,0)), 'Input - LOE Hierarchy (Admin)'!S16))</f>
        <v>Capability Management Practitioners' Guide (CMPG)  - S2</v>
      </c>
      <c r="P14" s="651" t="str">
        <f>IF(ISERROR(HYPERLINK(INDEX(I_Guid_Links,MATCH('Input - LOE Hierarchy (Admin)'!T16,I_Guid_Names,0)), 'Input - LOE Hierarchy (Admin)'!T16)),"",HYPERLINK(INDEX(I_Guid_Links,MATCH('Input - LOE Hierarchy (Admin)'!T16,I_Guid_Names,0)), 'Input - LOE Hierarchy (Admin)'!T16))</f>
        <v/>
      </c>
      <c r="Q14" s="651" t="str">
        <f>IF(ISERROR(HYPERLINK(INDEX(I_Guid_Links,MATCH('Input - LOE Hierarchy (Admin)'!U16,I_Guid_Names,0)), 'Input - LOE Hierarchy (Admin)'!U16)),"",HYPERLINK(INDEX(I_Guid_Links,MATCH('Input - LOE Hierarchy (Admin)'!U16,I_Guid_Names,0)), 'Input - LOE Hierarchy (Admin)'!U16))</f>
        <v/>
      </c>
      <c r="R14" s="651" t="str">
        <f>IF(ISERROR(HYPERLINK(INDEX(I_Guid_Links,MATCH('Input - LOE Hierarchy (Admin)'!V16,I_Guid_Names,0)), 'Input - LOE Hierarchy (Admin)'!V16)),"",HYPERLINK(INDEX(I_Guid_Links,MATCH('Input - LOE Hierarchy (Admin)'!V16,I_Guid_Names,0)), 'Input - LOE Hierarchy (Admin)'!V16))</f>
        <v/>
      </c>
      <c r="S14" s="651" t="str">
        <f>IF(ISERROR(HYPERLINK(INDEX(I_Guid_Links,MATCH('Input - LOE Hierarchy (Admin)'!W16,I_Guid_Names,0)), 'Input - LOE Hierarchy (Admin)'!W16)),"",HYPERLINK(INDEX(I_Guid_Links,MATCH('Input - LOE Hierarchy (Admin)'!W16,I_Guid_Names,0)), 'Input - LOE Hierarchy (Admin)'!W16))</f>
        <v/>
      </c>
      <c r="T14" s="651" t="str">
        <f>IF(ISERROR(HYPERLINK(INDEX(I_Guid_Links,MATCH('Input - LOE Hierarchy (Admin)'!X16,I_Guid_Names,0)), 'Input - LOE Hierarchy (Admin)'!X16)),"",HYPERLINK(INDEX(I_Guid_Links,MATCH('Input - LOE Hierarchy (Admin)'!X16,I_Guid_Names,0)), 'Input - LOE Hierarchy (Admin)'!X16))</f>
        <v/>
      </c>
      <c r="U14" s="651" t="str">
        <f>IF(ISERROR(HYPERLINK(INDEX(I_Guid_Links,MATCH('Input - LOE Hierarchy (Admin)'!Y16,I_Guid_Names,0)), 'Input - LOE Hierarchy (Admin)'!Y16)),"",HYPERLINK(INDEX(I_Guid_Links,MATCH('Input - LOE Hierarchy (Admin)'!Y16,I_Guid_Names,0)), 'Input - LOE Hierarchy (Admin)'!Y16))</f>
        <v/>
      </c>
      <c r="V14" s="652"/>
      <c r="X14" s="653" t="b">
        <f t="shared" si="1"/>
        <v>0</v>
      </c>
      <c r="Y14" s="654" t="b">
        <f t="shared" si="2"/>
        <v>0</v>
      </c>
      <c r="Z14" s="654" t="b">
        <f t="shared" si="3"/>
        <v>0</v>
      </c>
    </row>
    <row r="15" spans="1:53" s="344" customFormat="1" ht="70.400000000000006" customHeight="1" x14ac:dyDescent="0.35">
      <c r="A15" s="646"/>
      <c r="B15" s="646"/>
      <c r="C15" s="647">
        <v>1</v>
      </c>
      <c r="D15" s="648" t="str">
        <f>'Input - LOE Hierarchy (Admin)'!E17</f>
        <v>Strategic</v>
      </c>
      <c r="E15" s="647">
        <v>1</v>
      </c>
      <c r="F15" s="648" t="str">
        <f>'Input - LOE Hierarchy (Admin)'!K17</f>
        <v>Is the military capability need and/or business capability need (inc. Transformation) suitably evidenced and prioritised within departmental planning?</v>
      </c>
      <c r="G15" s="649">
        <v>5</v>
      </c>
      <c r="H15" s="650" t="str">
        <f>IFERROR(HYPERLINK("#'2.1 LOEs, Artefacts &amp; Assurance'!" &amp; ADDRESS(MATCH($I15,'2.1 LOEs, Artefacts &amp; Assurance'!$H$1:$H$312, 0),8),"Link "), "Not Found")</f>
        <v xml:space="preserve">Link </v>
      </c>
      <c r="I15" s="648" t="str">
        <f>'Input - LOE Hierarchy (Admin)'!L17</f>
        <v>Is there evidence of the military capability or business capability need being given priority within FLC/TLB plans?</v>
      </c>
      <c r="J15" s="647">
        <f t="shared" si="0"/>
        <v>5</v>
      </c>
      <c r="K15" s="648" t="str">
        <f>'Input - LOE Hierarchy (Admin)'!N17</f>
        <v>NULL</v>
      </c>
      <c r="L15" s="648" t="str">
        <f>'Input - LOE Hierarchy (Admin)'!P17</f>
        <v>NULL</v>
      </c>
      <c r="M15" s="646"/>
      <c r="N15" s="646"/>
      <c r="O15" s="651" t="str">
        <f>IF(ISERROR(HYPERLINK(INDEX(I_Guid_Links,MATCH('Input - LOE Hierarchy (Admin)'!S17,I_Guid_Names,0)), 'Input - LOE Hierarchy (Admin)'!S17)),"",HYPERLINK(INDEX(I_Guid_Links,MATCH('Input - LOE Hierarchy (Admin)'!S17,I_Guid_Names,0)), 'Input - LOE Hierarchy (Admin)'!S17))</f>
        <v>Capability Management Practitioners' Guide (CMPG)  - S2</v>
      </c>
      <c r="P15" s="651" t="str">
        <f>IF(ISERROR(HYPERLINK(INDEX(I_Guid_Links,MATCH('Input - LOE Hierarchy (Admin)'!T17,I_Guid_Names,0)), 'Input - LOE Hierarchy (Admin)'!T17)),"",HYPERLINK(INDEX(I_Guid_Links,MATCH('Input - LOE Hierarchy (Admin)'!T17,I_Guid_Names,0)), 'Input - LOE Hierarchy (Admin)'!T17))</f>
        <v/>
      </c>
      <c r="Q15" s="651" t="str">
        <f>IF(ISERROR(HYPERLINK(INDEX(I_Guid_Links,MATCH('Input - LOE Hierarchy (Admin)'!U17,I_Guid_Names,0)), 'Input - LOE Hierarchy (Admin)'!U17)),"",HYPERLINK(INDEX(I_Guid_Links,MATCH('Input - LOE Hierarchy (Admin)'!U17,I_Guid_Names,0)), 'Input - LOE Hierarchy (Admin)'!U17))</f>
        <v/>
      </c>
      <c r="R15" s="651" t="str">
        <f>IF(ISERROR(HYPERLINK(INDEX(I_Guid_Links,MATCH('Input - LOE Hierarchy (Admin)'!V17,I_Guid_Names,0)), 'Input - LOE Hierarchy (Admin)'!V17)),"",HYPERLINK(INDEX(I_Guid_Links,MATCH('Input - LOE Hierarchy (Admin)'!V17,I_Guid_Names,0)), 'Input - LOE Hierarchy (Admin)'!V17))</f>
        <v/>
      </c>
      <c r="S15" s="651" t="str">
        <f>IF(ISERROR(HYPERLINK(INDEX(I_Guid_Links,MATCH('Input - LOE Hierarchy (Admin)'!W17,I_Guid_Names,0)), 'Input - LOE Hierarchy (Admin)'!W17)),"",HYPERLINK(INDEX(I_Guid_Links,MATCH('Input - LOE Hierarchy (Admin)'!W17,I_Guid_Names,0)), 'Input - LOE Hierarchy (Admin)'!W17))</f>
        <v/>
      </c>
      <c r="T15" s="651" t="str">
        <f>IF(ISERROR(HYPERLINK(INDEX(I_Guid_Links,MATCH('Input - LOE Hierarchy (Admin)'!X17,I_Guid_Names,0)), 'Input - LOE Hierarchy (Admin)'!X17)),"",HYPERLINK(INDEX(I_Guid_Links,MATCH('Input - LOE Hierarchy (Admin)'!X17,I_Guid_Names,0)), 'Input - LOE Hierarchy (Admin)'!X17))</f>
        <v/>
      </c>
      <c r="U15" s="651" t="str">
        <f>IF(ISERROR(HYPERLINK(INDEX(I_Guid_Links,MATCH('Input - LOE Hierarchy (Admin)'!Y17,I_Guid_Names,0)), 'Input - LOE Hierarchy (Admin)'!Y17)),"",HYPERLINK(INDEX(I_Guid_Links,MATCH('Input - LOE Hierarchy (Admin)'!Y17,I_Guid_Names,0)), 'Input - LOE Hierarchy (Admin)'!Y17))</f>
        <v/>
      </c>
      <c r="V15" s="652"/>
      <c r="X15" s="653" t="b">
        <f t="shared" si="1"/>
        <v>0</v>
      </c>
      <c r="Y15" s="654" t="b">
        <f t="shared" si="2"/>
        <v>0</v>
      </c>
      <c r="Z15" s="654" t="b">
        <f t="shared" si="3"/>
        <v>0</v>
      </c>
    </row>
    <row r="16" spans="1:53" s="344" customFormat="1" ht="70.400000000000006" customHeight="1" x14ac:dyDescent="0.35">
      <c r="A16" s="646"/>
      <c r="B16" s="646"/>
      <c r="C16" s="647">
        <v>1</v>
      </c>
      <c r="D16" s="648" t="str">
        <f>'Input - LOE Hierarchy (Admin)'!E18</f>
        <v>Strategic</v>
      </c>
      <c r="E16" s="647">
        <v>2</v>
      </c>
      <c r="F16" s="648" t="str">
        <f>'Input - LOE Hierarchy (Admin)'!K18</f>
        <v>Is the approach to managing the requirement set and solution acceptance suitably defined?</v>
      </c>
      <c r="G16" s="649">
        <v>6</v>
      </c>
      <c r="H16" s="650" t="str">
        <f>IFERROR(HYPERLINK("#'2.1 LOEs, Artefacts &amp; Assurance'!" &amp; ADDRESS(MATCH($I16,'2.1 LOEs, Artefacts &amp; Assurance'!$H$1:$H$312, 0),8),"Link "), "Not Found")</f>
        <v xml:space="preserve">Link </v>
      </c>
      <c r="I16" s="648" t="str">
        <f>'Input - LOE Hierarchy (Admin)'!L18</f>
        <v>Is there evidence that all relevant requirement stakeholders have been identified?</v>
      </c>
      <c r="J16" s="647">
        <f t="shared" si="0"/>
        <v>6</v>
      </c>
      <c r="K16" s="648" t="str">
        <f>'Input - LOE Hierarchy (Admin)'!N18</f>
        <v>NULL</v>
      </c>
      <c r="L16" s="648" t="str">
        <f>'Input - LOE Hierarchy (Admin)'!P18</f>
        <v>NULL</v>
      </c>
      <c r="M16" s="646"/>
      <c r="N16" s="646"/>
      <c r="O16" s="651" t="str">
        <f>IF(ISERROR(HYPERLINK(INDEX(I_Guid_Links,MATCH('Input - LOE Hierarchy (Admin)'!S18,I_Guid_Names,0)), 'Input - LOE Hierarchy (Admin)'!S18)),"",HYPERLINK(INDEX(I_Guid_Links,MATCH('Input - LOE Hierarchy (Admin)'!S18,I_Guid_Names,0)), 'Input - LOE Hierarchy (Admin)'!S18))</f>
        <v>Requirements and Acceptance Management Strategy  - S5</v>
      </c>
      <c r="P16" s="651" t="str">
        <f>IF(ISERROR(HYPERLINK(INDEX(I_Guid_Links,MATCH('Input - LOE Hierarchy (Admin)'!T18,I_Guid_Names,0)), 'Input - LOE Hierarchy (Admin)'!T18)),"",HYPERLINK(INDEX(I_Guid_Links,MATCH('Input - LOE Hierarchy (Admin)'!T18,I_Guid_Names,0)), 'Input - LOE Hierarchy (Admin)'!T18))</f>
        <v/>
      </c>
      <c r="Q16" s="651" t="str">
        <f>IF(ISERROR(HYPERLINK(INDEX(I_Guid_Links,MATCH('Input - LOE Hierarchy (Admin)'!U18,I_Guid_Names,0)), 'Input - LOE Hierarchy (Admin)'!U18)),"",HYPERLINK(INDEX(I_Guid_Links,MATCH('Input - LOE Hierarchy (Admin)'!U18,I_Guid_Names,0)), 'Input - LOE Hierarchy (Admin)'!U18))</f>
        <v/>
      </c>
      <c r="R16" s="651" t="str">
        <f>IF(ISERROR(HYPERLINK(INDEX(I_Guid_Links,MATCH('Input - LOE Hierarchy (Admin)'!V18,I_Guid_Names,0)), 'Input - LOE Hierarchy (Admin)'!V18)),"",HYPERLINK(INDEX(I_Guid_Links,MATCH('Input - LOE Hierarchy (Admin)'!V18,I_Guid_Names,0)), 'Input - LOE Hierarchy (Admin)'!V18))</f>
        <v/>
      </c>
      <c r="S16" s="651" t="str">
        <f>IF(ISERROR(HYPERLINK(INDEX(I_Guid_Links,MATCH('Input - LOE Hierarchy (Admin)'!W18,I_Guid_Names,0)), 'Input - LOE Hierarchy (Admin)'!W18)),"",HYPERLINK(INDEX(I_Guid_Links,MATCH('Input - LOE Hierarchy (Admin)'!W18,I_Guid_Names,0)), 'Input - LOE Hierarchy (Admin)'!W18))</f>
        <v/>
      </c>
      <c r="T16" s="651" t="str">
        <f>IF(ISERROR(HYPERLINK(INDEX(I_Guid_Links,MATCH('Input - LOE Hierarchy (Admin)'!X18,I_Guid_Names,0)), 'Input - LOE Hierarchy (Admin)'!X18)),"",HYPERLINK(INDEX(I_Guid_Links,MATCH('Input - LOE Hierarchy (Admin)'!X18,I_Guid_Names,0)), 'Input - LOE Hierarchy (Admin)'!X18))</f>
        <v/>
      </c>
      <c r="U16" s="651" t="str">
        <f>IF(ISERROR(HYPERLINK(INDEX(I_Guid_Links,MATCH('Input - LOE Hierarchy (Admin)'!Y18,I_Guid_Names,0)), 'Input - LOE Hierarchy (Admin)'!Y18)),"",HYPERLINK(INDEX(I_Guid_Links,MATCH('Input - LOE Hierarchy (Admin)'!Y18,I_Guid_Names,0)), 'Input - LOE Hierarchy (Admin)'!Y18))</f>
        <v/>
      </c>
      <c r="V16" s="652"/>
      <c r="X16" s="653" t="b">
        <f t="shared" si="1"/>
        <v>0</v>
      </c>
      <c r="Y16" s="654" t="b">
        <f t="shared" si="2"/>
        <v>0</v>
      </c>
      <c r="Z16" s="654" t="b">
        <f t="shared" si="3"/>
        <v>0</v>
      </c>
    </row>
    <row r="17" spans="1:26" s="344" customFormat="1" ht="70.400000000000006" customHeight="1" x14ac:dyDescent="0.35">
      <c r="A17" s="646"/>
      <c r="B17" s="646"/>
      <c r="C17" s="647">
        <v>1</v>
      </c>
      <c r="D17" s="648" t="str">
        <f>'Input - LOE Hierarchy (Admin)'!E19</f>
        <v>Strategic</v>
      </c>
      <c r="E17" s="647">
        <v>2</v>
      </c>
      <c r="F17" s="648" t="str">
        <f>'Input - LOE Hierarchy (Admin)'!K19</f>
        <v>Is the approach to managing the requirement set and solution acceptance suitably defined?</v>
      </c>
      <c r="G17" s="649">
        <v>7</v>
      </c>
      <c r="H17" s="650" t="str">
        <f>IFERROR(HYPERLINK("#'2.1 LOEs, Artefacts &amp; Assurance'!" &amp; ADDRESS(MATCH($I17,'2.1 LOEs, Artefacts &amp; Assurance'!$H$1:$H$312, 0),8),"Link "), "Not Found")</f>
        <v xml:space="preserve">Link </v>
      </c>
      <c r="I17" s="648" t="str">
        <f>'Input - LOE Hierarchy (Admin)'!L19</f>
        <v>Is there evidence demonstrating that a systematic approach has been/will be taken to requirement set development and releted risk management?</v>
      </c>
      <c r="J17" s="647">
        <f t="shared" si="0"/>
        <v>7</v>
      </c>
      <c r="K17" s="648" t="str">
        <f>'Input - LOE Hierarchy (Admin)'!N19</f>
        <v>NULL</v>
      </c>
      <c r="L17" s="648" t="str">
        <f>'Input - LOE Hierarchy (Admin)'!P19</f>
        <v>NULL</v>
      </c>
      <c r="M17" s="646"/>
      <c r="N17" s="646"/>
      <c r="O17" s="651" t="str">
        <f>IF(ISERROR(HYPERLINK(INDEX(I_Guid_Links,MATCH('Input - LOE Hierarchy (Admin)'!S19,I_Guid_Names,0)), 'Input - LOE Hierarchy (Admin)'!S19)),"",HYPERLINK(INDEX(I_Guid_Links,MATCH('Input - LOE Hierarchy (Admin)'!S19,I_Guid_Names,0)), 'Input - LOE Hierarchy (Admin)'!S19))</f>
        <v>Requirements and Acceptance Management Strategy  - S5</v>
      </c>
      <c r="P17" s="651" t="str">
        <f>IF(ISERROR(HYPERLINK(INDEX(I_Guid_Links,MATCH('Input - LOE Hierarchy (Admin)'!T19,I_Guid_Names,0)), 'Input - LOE Hierarchy (Admin)'!T19)),"",HYPERLINK(INDEX(I_Guid_Links,MATCH('Input - LOE Hierarchy (Admin)'!T19,I_Guid_Names,0)), 'Input - LOE Hierarchy (Admin)'!T19))</f>
        <v/>
      </c>
      <c r="Q17" s="651" t="str">
        <f>IF(ISERROR(HYPERLINK(INDEX(I_Guid_Links,MATCH('Input - LOE Hierarchy (Admin)'!U19,I_Guid_Names,0)), 'Input - LOE Hierarchy (Admin)'!U19)),"",HYPERLINK(INDEX(I_Guid_Links,MATCH('Input - LOE Hierarchy (Admin)'!U19,I_Guid_Names,0)), 'Input - LOE Hierarchy (Admin)'!U19))</f>
        <v/>
      </c>
      <c r="R17" s="651" t="str">
        <f>IF(ISERROR(HYPERLINK(INDEX(I_Guid_Links,MATCH('Input - LOE Hierarchy (Admin)'!V19,I_Guid_Names,0)), 'Input - LOE Hierarchy (Admin)'!V19)),"",HYPERLINK(INDEX(I_Guid_Links,MATCH('Input - LOE Hierarchy (Admin)'!V19,I_Guid_Names,0)), 'Input - LOE Hierarchy (Admin)'!V19))</f>
        <v/>
      </c>
      <c r="S17" s="651" t="str">
        <f>IF(ISERROR(HYPERLINK(INDEX(I_Guid_Links,MATCH('Input - LOE Hierarchy (Admin)'!W19,I_Guid_Names,0)), 'Input - LOE Hierarchy (Admin)'!W19)),"",HYPERLINK(INDEX(I_Guid_Links,MATCH('Input - LOE Hierarchy (Admin)'!W19,I_Guid_Names,0)), 'Input - LOE Hierarchy (Admin)'!W19))</f>
        <v/>
      </c>
      <c r="T17" s="651" t="str">
        <f>IF(ISERROR(HYPERLINK(INDEX(I_Guid_Links,MATCH('Input - LOE Hierarchy (Admin)'!X19,I_Guid_Names,0)), 'Input - LOE Hierarchy (Admin)'!X19)),"",HYPERLINK(INDEX(I_Guid_Links,MATCH('Input - LOE Hierarchy (Admin)'!X19,I_Guid_Names,0)), 'Input - LOE Hierarchy (Admin)'!X19))</f>
        <v/>
      </c>
      <c r="U17" s="651" t="str">
        <f>IF(ISERROR(HYPERLINK(INDEX(I_Guid_Links,MATCH('Input - LOE Hierarchy (Admin)'!Y19,I_Guid_Names,0)), 'Input - LOE Hierarchy (Admin)'!Y19)),"",HYPERLINK(INDEX(I_Guid_Links,MATCH('Input - LOE Hierarchy (Admin)'!Y19,I_Guid_Names,0)), 'Input - LOE Hierarchy (Admin)'!Y19))</f>
        <v/>
      </c>
      <c r="V17" s="652"/>
      <c r="X17" s="653" t="b">
        <f t="shared" si="1"/>
        <v>0</v>
      </c>
      <c r="Y17" s="654" t="b">
        <f t="shared" si="2"/>
        <v>0</v>
      </c>
      <c r="Z17" s="654" t="b">
        <f t="shared" si="3"/>
        <v>0</v>
      </c>
    </row>
    <row r="18" spans="1:26" s="344" customFormat="1" ht="78" customHeight="1" x14ac:dyDescent="0.35">
      <c r="A18" s="646"/>
      <c r="B18" s="646"/>
      <c r="C18" s="647">
        <v>1</v>
      </c>
      <c r="D18" s="648" t="str">
        <f>'Input - LOE Hierarchy (Admin)'!E20</f>
        <v>Strategic</v>
      </c>
      <c r="E18" s="647">
        <v>2</v>
      </c>
      <c r="F18" s="648" t="str">
        <f>'Input - LOE Hierarchy (Admin)'!K20</f>
        <v>Is the approach to managing the requirement set and solution acceptance suitably defined?</v>
      </c>
      <c r="G18" s="649">
        <v>8</v>
      </c>
      <c r="H18" s="650" t="str">
        <f>IFERROR(HYPERLINK("#'2.1 LOEs, Artefacts &amp; Assurance'!" &amp; ADDRESS(MATCH($I18,'2.1 LOEs, Artefacts &amp; Assurance'!$H$1:$H$312, 0),8),"Link "), "Not Found")</f>
        <v>Not Found</v>
      </c>
      <c r="I18" s="648" t="str">
        <f>'Input - LOE Hierarchy (Admin)'!L20</f>
        <v>Is there evidence that the necessary human resource and requirement management tools are in place/will be in place to enable effective requirement and acceptance management?</v>
      </c>
      <c r="J18" s="647">
        <f t="shared" si="0"/>
        <v>8</v>
      </c>
      <c r="K18" s="648" t="str">
        <f>'Input - LOE Hierarchy (Admin)'!N20</f>
        <v>NULL</v>
      </c>
      <c r="L18" s="648" t="str">
        <f>'Input - LOE Hierarchy (Admin)'!P20</f>
        <v>NULL</v>
      </c>
      <c r="M18" s="646"/>
      <c r="N18" s="646"/>
      <c r="O18" s="651" t="str">
        <f>IF(ISERROR(HYPERLINK(INDEX(I_Guid_Links,MATCH('Input - LOE Hierarchy (Admin)'!S20,I_Guid_Names,0)), 'Input - LOE Hierarchy (Admin)'!S20)),"",HYPERLINK(INDEX(I_Guid_Links,MATCH('Input - LOE Hierarchy (Admin)'!S20,I_Guid_Names,0)), 'Input - LOE Hierarchy (Admin)'!S20))</f>
        <v>Requirements and Acceptance Management Strategy  - S5</v>
      </c>
      <c r="P18" s="651" t="str">
        <f>IF(ISERROR(HYPERLINK(INDEX(I_Guid_Links,MATCH('Input - LOE Hierarchy (Admin)'!T20,I_Guid_Names,0)), 'Input - LOE Hierarchy (Admin)'!T20)),"",HYPERLINK(INDEX(I_Guid_Links,MATCH('Input - LOE Hierarchy (Admin)'!T20,I_Guid_Names,0)), 'Input - LOE Hierarchy (Admin)'!T20))</f>
        <v/>
      </c>
      <c r="Q18" s="651" t="str">
        <f>IF(ISERROR(HYPERLINK(INDEX(I_Guid_Links,MATCH('Input - LOE Hierarchy (Admin)'!U20,I_Guid_Names,0)), 'Input - LOE Hierarchy (Admin)'!U20)),"",HYPERLINK(INDEX(I_Guid_Links,MATCH('Input - LOE Hierarchy (Admin)'!U20,I_Guid_Names,0)), 'Input - LOE Hierarchy (Admin)'!U20))</f>
        <v/>
      </c>
      <c r="R18" s="651" t="str">
        <f>IF(ISERROR(HYPERLINK(INDEX(I_Guid_Links,MATCH('Input - LOE Hierarchy (Admin)'!V20,I_Guid_Names,0)), 'Input - LOE Hierarchy (Admin)'!V20)),"",HYPERLINK(INDEX(I_Guid_Links,MATCH('Input - LOE Hierarchy (Admin)'!V20,I_Guid_Names,0)), 'Input - LOE Hierarchy (Admin)'!V20))</f>
        <v/>
      </c>
      <c r="S18" s="651" t="str">
        <f>IF(ISERROR(HYPERLINK(INDEX(I_Guid_Links,MATCH('Input - LOE Hierarchy (Admin)'!W20,I_Guid_Names,0)), 'Input - LOE Hierarchy (Admin)'!W20)),"",HYPERLINK(INDEX(I_Guid_Links,MATCH('Input - LOE Hierarchy (Admin)'!W20,I_Guid_Names,0)), 'Input - LOE Hierarchy (Admin)'!W20))</f>
        <v/>
      </c>
      <c r="T18" s="651" t="str">
        <f>IF(ISERROR(HYPERLINK(INDEX(I_Guid_Links,MATCH('Input - LOE Hierarchy (Admin)'!X20,I_Guid_Names,0)), 'Input - LOE Hierarchy (Admin)'!X20)),"",HYPERLINK(INDEX(I_Guid_Links,MATCH('Input - LOE Hierarchy (Admin)'!X20,I_Guid_Names,0)), 'Input - LOE Hierarchy (Admin)'!X20))</f>
        <v/>
      </c>
      <c r="U18" s="651" t="str">
        <f>IF(ISERROR(HYPERLINK(INDEX(I_Guid_Links,MATCH('Input - LOE Hierarchy (Admin)'!Y20,I_Guid_Names,0)), 'Input - LOE Hierarchy (Admin)'!Y20)),"",HYPERLINK(INDEX(I_Guid_Links,MATCH('Input - LOE Hierarchy (Admin)'!Y20,I_Guid_Names,0)), 'Input - LOE Hierarchy (Admin)'!Y20))</f>
        <v/>
      </c>
      <c r="V18" s="652"/>
      <c r="X18" s="653" t="b">
        <f t="shared" si="1"/>
        <v>0</v>
      </c>
      <c r="Y18" s="654" t="b">
        <f t="shared" si="2"/>
        <v>0</v>
      </c>
      <c r="Z18" s="654" t="b">
        <f t="shared" si="3"/>
        <v>0</v>
      </c>
    </row>
    <row r="19" spans="1:26" s="344" customFormat="1" ht="70.400000000000006" customHeight="1" x14ac:dyDescent="0.35">
      <c r="A19" s="646"/>
      <c r="B19" s="646"/>
      <c r="C19" s="647">
        <v>1</v>
      </c>
      <c r="D19" s="648" t="str">
        <f>'Input - LOE Hierarchy (Admin)'!E21</f>
        <v>Strategic</v>
      </c>
      <c r="E19" s="647">
        <v>2</v>
      </c>
      <c r="F19" s="648" t="str">
        <f>'Input - LOE Hierarchy (Admin)'!K21</f>
        <v>Is the approach to managing the requirement set and solution acceptance suitably defined?</v>
      </c>
      <c r="G19" s="649">
        <v>9</v>
      </c>
      <c r="H19" s="650" t="str">
        <f>IFERROR(HYPERLINK("#'2.1 LOEs, Artefacts &amp; Assurance'!" &amp; ADDRESS(MATCH($I19,'2.1 LOEs, Artefacts &amp; Assurance'!$H$1:$H$312, 0),8),"Link "), "Not Found")</f>
        <v>Not Found</v>
      </c>
      <c r="I19" s="306" t="str">
        <f>'Input - LOE Hierarchy (Admin)'!L21</f>
        <v>Is there evidence of a suitable plan for managing the requirements, related risks and acceptance for the next phase, and across DLODs.</v>
      </c>
      <c r="J19" s="647">
        <f t="shared" si="0"/>
        <v>9</v>
      </c>
      <c r="K19" s="648" t="str">
        <f>'Input - LOE Hierarchy (Admin)'!N21</f>
        <v>iIs there evidence that risks related to  requirement alignment across DLODs  have been adequately addressed?</v>
      </c>
      <c r="L19" s="648" t="str">
        <f>'Input - LOE Hierarchy (Admin)'!P21</f>
        <v>NULL</v>
      </c>
      <c r="M19" s="646"/>
      <c r="N19" s="646"/>
      <c r="O19" s="651" t="str">
        <f>IF(ISERROR(HYPERLINK(INDEX(I_Guid_Links,MATCH('Input - LOE Hierarchy (Admin)'!S21,I_Guid_Names,0)), 'Input - LOE Hierarchy (Admin)'!S21)),"",HYPERLINK(INDEX(I_Guid_Links,MATCH('Input - LOE Hierarchy (Admin)'!S21,I_Guid_Names,0)), 'Input - LOE Hierarchy (Admin)'!S21))</f>
        <v>Requirements and Acceptance Management Strategy  - S5</v>
      </c>
      <c r="P19" s="651" t="str">
        <f>IF(ISERROR(HYPERLINK(INDEX(I_Guid_Links,MATCH('Input - LOE Hierarchy (Admin)'!T21,I_Guid_Names,0)), 'Input - LOE Hierarchy (Admin)'!T21)),"",HYPERLINK(INDEX(I_Guid_Links,MATCH('Input - LOE Hierarchy (Admin)'!T21,I_Guid_Names,0)), 'Input - LOE Hierarchy (Admin)'!T21))</f>
        <v/>
      </c>
      <c r="Q19" s="651" t="str">
        <f>IF(ISERROR(HYPERLINK(INDEX(I_Guid_Links,MATCH('Input - LOE Hierarchy (Admin)'!U21,I_Guid_Names,0)), 'Input - LOE Hierarchy (Admin)'!U21)),"",HYPERLINK(INDEX(I_Guid_Links,MATCH('Input - LOE Hierarchy (Admin)'!U21,I_Guid_Names,0)), 'Input - LOE Hierarchy (Admin)'!U21))</f>
        <v/>
      </c>
      <c r="R19" s="651" t="str">
        <f>IF(ISERROR(HYPERLINK(INDEX(I_Guid_Links,MATCH('Input - LOE Hierarchy (Admin)'!V21,I_Guid_Names,0)), 'Input - LOE Hierarchy (Admin)'!V21)),"",HYPERLINK(INDEX(I_Guid_Links,MATCH('Input - LOE Hierarchy (Admin)'!V21,I_Guid_Names,0)), 'Input - LOE Hierarchy (Admin)'!V21))</f>
        <v/>
      </c>
      <c r="S19" s="651" t="str">
        <f>IF(ISERROR(HYPERLINK(INDEX(I_Guid_Links,MATCH('Input - LOE Hierarchy (Admin)'!W21,I_Guid_Names,0)), 'Input - LOE Hierarchy (Admin)'!W21)),"",HYPERLINK(INDEX(I_Guid_Links,MATCH('Input - LOE Hierarchy (Admin)'!W21,I_Guid_Names,0)), 'Input - LOE Hierarchy (Admin)'!W21))</f>
        <v/>
      </c>
      <c r="T19" s="651" t="str">
        <f>IF(ISERROR(HYPERLINK(INDEX(I_Guid_Links,MATCH('Input - LOE Hierarchy (Admin)'!X21,I_Guid_Names,0)), 'Input - LOE Hierarchy (Admin)'!X21)),"",HYPERLINK(INDEX(I_Guid_Links,MATCH('Input - LOE Hierarchy (Admin)'!X21,I_Guid_Names,0)), 'Input - LOE Hierarchy (Admin)'!X21))</f>
        <v/>
      </c>
      <c r="U19" s="651" t="str">
        <f>IF(ISERROR(HYPERLINK(INDEX(I_Guid_Links,MATCH('Input - LOE Hierarchy (Admin)'!Y21,I_Guid_Names,0)), 'Input - LOE Hierarchy (Admin)'!Y21)),"",HYPERLINK(INDEX(I_Guid_Links,MATCH('Input - LOE Hierarchy (Admin)'!Y21,I_Guid_Names,0)), 'Input - LOE Hierarchy (Admin)'!Y21))</f>
        <v/>
      </c>
      <c r="V19" s="652"/>
      <c r="X19" s="653" t="b">
        <f t="shared" si="1"/>
        <v>0</v>
      </c>
      <c r="Y19" s="654" t="b">
        <f t="shared" si="2"/>
        <v>0</v>
      </c>
      <c r="Z19" s="654" t="b">
        <f t="shared" si="3"/>
        <v>0</v>
      </c>
    </row>
    <row r="20" spans="1:26" s="344" customFormat="1" ht="76.400000000000006" customHeight="1" x14ac:dyDescent="0.35">
      <c r="A20" s="646"/>
      <c r="B20" s="646"/>
      <c r="C20" s="647">
        <v>1</v>
      </c>
      <c r="D20" s="648" t="str">
        <f>'Input - LOE Hierarchy (Admin)'!E22</f>
        <v>Strategic</v>
      </c>
      <c r="E20" s="647">
        <v>2</v>
      </c>
      <c r="F20" s="648" t="str">
        <f>'Input - LOE Hierarchy (Admin)'!K22</f>
        <v>Is the approach to managing the requirement set and solution acceptance suitably defined?</v>
      </c>
      <c r="G20" s="649">
        <v>10</v>
      </c>
      <c r="H20" s="650" t="str">
        <f>IFERROR(HYPERLINK("#'2.1 LOEs, Artefacts &amp; Assurance'!" &amp; ADDRESS(MATCH($I20,'2.1 LOEs, Artefacts &amp; Assurance'!$H$1:$H$312, 0),8),"Link "), "Not Found")</f>
        <v>Not Found</v>
      </c>
      <c r="I20" s="648" t="str">
        <f>'Input - LOE Hierarchy (Admin)'!L22</f>
        <v>Is there evidence of a suitable plan for consideration of integration/interoperability with all other relevant capabilities?</v>
      </c>
      <c r="J20" s="647">
        <f t="shared" si="0"/>
        <v>10</v>
      </c>
      <c r="K20" s="648" t="str">
        <f>'Input - LOE Hierarchy (Admin)'!N22</f>
        <v>iIs there evidence that risks related to  requirement for integration and interoperability with other programmes/systems/nations have been adequately addressed?</v>
      </c>
      <c r="L20" s="648" t="str">
        <f>'Input - LOE Hierarchy (Admin)'!P22</f>
        <v>NULL</v>
      </c>
      <c r="M20" s="646"/>
      <c r="N20" s="646"/>
      <c r="O20" s="651" t="str">
        <f>IF(ISERROR(HYPERLINK(INDEX(I_Guid_Links,MATCH('Input - LOE Hierarchy (Admin)'!S22,I_Guid_Names,0)), 'Input - LOE Hierarchy (Admin)'!S22)),"",HYPERLINK(INDEX(I_Guid_Links,MATCH('Input - LOE Hierarchy (Admin)'!S22,I_Guid_Names,0)), 'Input - LOE Hierarchy (Admin)'!S22))</f>
        <v>Requirements and Acceptance Management Strategy  - S5</v>
      </c>
      <c r="P20" s="651" t="str">
        <f>IF(ISERROR(HYPERLINK(INDEX(I_Guid_Links,MATCH('Input - LOE Hierarchy (Admin)'!T22,I_Guid_Names,0)), 'Input - LOE Hierarchy (Admin)'!T22)),"",HYPERLINK(INDEX(I_Guid_Links,MATCH('Input - LOE Hierarchy (Admin)'!T22,I_Guid_Names,0)), 'Input - LOE Hierarchy (Admin)'!T22))</f>
        <v/>
      </c>
      <c r="Q20" s="651" t="str">
        <f>IF(ISERROR(HYPERLINK(INDEX(I_Guid_Links,MATCH('Input - LOE Hierarchy (Admin)'!U22,I_Guid_Names,0)), 'Input - LOE Hierarchy (Admin)'!U22)),"",HYPERLINK(INDEX(I_Guid_Links,MATCH('Input - LOE Hierarchy (Admin)'!U22,I_Guid_Names,0)), 'Input - LOE Hierarchy (Admin)'!U22))</f>
        <v/>
      </c>
      <c r="R20" s="651" t="str">
        <f>IF(ISERROR(HYPERLINK(INDEX(I_Guid_Links,MATCH('Input - LOE Hierarchy (Admin)'!V22,I_Guid_Names,0)), 'Input - LOE Hierarchy (Admin)'!V22)),"",HYPERLINK(INDEX(I_Guid_Links,MATCH('Input - LOE Hierarchy (Admin)'!V22,I_Guid_Names,0)), 'Input - LOE Hierarchy (Admin)'!V22))</f>
        <v/>
      </c>
      <c r="S20" s="651" t="str">
        <f>IF(ISERROR(HYPERLINK(INDEX(I_Guid_Links,MATCH('Input - LOE Hierarchy (Admin)'!W22,I_Guid_Names,0)), 'Input - LOE Hierarchy (Admin)'!W22)),"",HYPERLINK(INDEX(I_Guid_Links,MATCH('Input - LOE Hierarchy (Admin)'!W22,I_Guid_Names,0)), 'Input - LOE Hierarchy (Admin)'!W22))</f>
        <v/>
      </c>
      <c r="T20" s="651" t="str">
        <f>IF(ISERROR(HYPERLINK(INDEX(I_Guid_Links,MATCH('Input - LOE Hierarchy (Admin)'!X22,I_Guid_Names,0)), 'Input - LOE Hierarchy (Admin)'!X22)),"",HYPERLINK(INDEX(I_Guid_Links,MATCH('Input - LOE Hierarchy (Admin)'!X22,I_Guid_Names,0)), 'Input - LOE Hierarchy (Admin)'!X22))</f>
        <v/>
      </c>
      <c r="U20" s="651" t="str">
        <f>IF(ISERROR(HYPERLINK(INDEX(I_Guid_Links,MATCH('Input - LOE Hierarchy (Admin)'!Y22,I_Guid_Names,0)), 'Input - LOE Hierarchy (Admin)'!Y22)),"",HYPERLINK(INDEX(I_Guid_Links,MATCH('Input - LOE Hierarchy (Admin)'!Y22,I_Guid_Names,0)), 'Input - LOE Hierarchy (Admin)'!Y22))</f>
        <v/>
      </c>
      <c r="V20" s="652"/>
      <c r="X20" s="653" t="b">
        <f t="shared" si="1"/>
        <v>0</v>
      </c>
      <c r="Y20" s="654" t="str">
        <f t="shared" si="2"/>
        <v>YES</v>
      </c>
      <c r="Z20" s="654" t="b">
        <f t="shared" si="3"/>
        <v>0</v>
      </c>
    </row>
    <row r="21" spans="1:26" s="344" customFormat="1" ht="70.400000000000006" customHeight="1" x14ac:dyDescent="0.35">
      <c r="A21" s="646"/>
      <c r="B21" s="646"/>
      <c r="C21" s="647">
        <v>1</v>
      </c>
      <c r="D21" s="648" t="str">
        <f>'Input - LOE Hierarchy (Admin)'!E23</f>
        <v>Strategic</v>
      </c>
      <c r="E21" s="647">
        <v>2</v>
      </c>
      <c r="F21" s="648" t="str">
        <f>'Input - LOE Hierarchy (Admin)'!K23</f>
        <v>Is the approach to managing the requirement set and solution acceptance suitably defined?</v>
      </c>
      <c r="G21" s="649">
        <v>11</v>
      </c>
      <c r="H21" s="650" t="str">
        <f>IFERROR(HYPERLINK("#'2.1 LOEs, Artefacts &amp; Assurance'!" &amp; ADDRESS(MATCH($I21,'2.1 LOEs, Artefacts &amp; Assurance'!$H$1:$H$312, 0),8),"Link "), "Not Found")</f>
        <v>Not Found</v>
      </c>
      <c r="I21" s="648" t="str">
        <f>'Input - LOE Hierarchy (Admin)'!L23</f>
        <v>Is there evidence of Multi-domain Integration having been considered?</v>
      </c>
      <c r="J21" s="647">
        <f t="shared" si="0"/>
        <v>11</v>
      </c>
      <c r="K21" s="648" t="str">
        <f>'Input - LOE Hierarchy (Admin)'!N23</f>
        <v>iIs there evidence that risks related to  requirement for Multi-domain integration  have been adequately addressed?</v>
      </c>
      <c r="L21" s="648" t="str">
        <f>'Input - LOE Hierarchy (Admin)'!P23</f>
        <v>NULL</v>
      </c>
      <c r="M21" s="646"/>
      <c r="N21" s="646"/>
      <c r="O21" s="651" t="str">
        <f>IF(ISERROR(HYPERLINK(INDEX(I_Guid_Links,MATCH('Input - LOE Hierarchy (Admin)'!S23,I_Guid_Names,0)), 'Input - LOE Hierarchy (Admin)'!S23)),"",HYPERLINK(INDEX(I_Guid_Links,MATCH('Input - LOE Hierarchy (Admin)'!S23,I_Guid_Names,0)), 'Input - LOE Hierarchy (Admin)'!S23))</f>
        <v>Requirements and Acceptance Management Strategy  - S5</v>
      </c>
      <c r="P21" s="651" t="str">
        <f>IF(ISERROR(HYPERLINK(INDEX(I_Guid_Links,MATCH('Input - LOE Hierarchy (Admin)'!T23,I_Guid_Names,0)), 'Input - LOE Hierarchy (Admin)'!T23)),"",HYPERLINK(INDEX(I_Guid_Links,MATCH('Input - LOE Hierarchy (Admin)'!T23,I_Guid_Names,0)), 'Input - LOE Hierarchy (Admin)'!T23))</f>
        <v/>
      </c>
      <c r="Q21" s="651" t="str">
        <f>IF(ISERROR(HYPERLINK(INDEX(I_Guid_Links,MATCH('Input - LOE Hierarchy (Admin)'!U23,I_Guid_Names,0)), 'Input - LOE Hierarchy (Admin)'!U23)),"",HYPERLINK(INDEX(I_Guid_Links,MATCH('Input - LOE Hierarchy (Admin)'!U23,I_Guid_Names,0)), 'Input - LOE Hierarchy (Admin)'!U23))</f>
        <v/>
      </c>
      <c r="R21" s="651" t="str">
        <f>IF(ISERROR(HYPERLINK(INDEX(I_Guid_Links,MATCH('Input - LOE Hierarchy (Admin)'!V23,I_Guid_Names,0)), 'Input - LOE Hierarchy (Admin)'!V23)),"",HYPERLINK(INDEX(I_Guid_Links,MATCH('Input - LOE Hierarchy (Admin)'!V23,I_Guid_Names,0)), 'Input - LOE Hierarchy (Admin)'!V23))</f>
        <v/>
      </c>
      <c r="S21" s="651" t="str">
        <f>IF(ISERROR(HYPERLINK(INDEX(I_Guid_Links,MATCH('Input - LOE Hierarchy (Admin)'!W23,I_Guid_Names,0)), 'Input - LOE Hierarchy (Admin)'!W23)),"",HYPERLINK(INDEX(I_Guid_Links,MATCH('Input - LOE Hierarchy (Admin)'!W23,I_Guid_Names,0)), 'Input - LOE Hierarchy (Admin)'!W23))</f>
        <v/>
      </c>
      <c r="T21" s="651" t="str">
        <f>IF(ISERROR(HYPERLINK(INDEX(I_Guid_Links,MATCH('Input - LOE Hierarchy (Admin)'!X23,I_Guid_Names,0)), 'Input - LOE Hierarchy (Admin)'!X23)),"",HYPERLINK(INDEX(I_Guid_Links,MATCH('Input - LOE Hierarchy (Admin)'!X23,I_Guid_Names,0)), 'Input - LOE Hierarchy (Admin)'!X23))</f>
        <v/>
      </c>
      <c r="U21" s="651" t="str">
        <f>IF(ISERROR(HYPERLINK(INDEX(I_Guid_Links,MATCH('Input - LOE Hierarchy (Admin)'!Y23,I_Guid_Names,0)), 'Input - LOE Hierarchy (Admin)'!Y23)),"",HYPERLINK(INDEX(I_Guid_Links,MATCH('Input - LOE Hierarchy (Admin)'!Y23,I_Guid_Names,0)), 'Input - LOE Hierarchy (Admin)'!Y23))</f>
        <v/>
      </c>
      <c r="V21" s="652"/>
      <c r="X21" s="653" t="b">
        <f t="shared" si="1"/>
        <v>0</v>
      </c>
      <c r="Y21" s="654" t="b">
        <f t="shared" si="2"/>
        <v>0</v>
      </c>
      <c r="Z21" s="654" t="b">
        <f t="shared" si="3"/>
        <v>0</v>
      </c>
    </row>
    <row r="22" spans="1:26" s="344" customFormat="1" ht="70.400000000000006" customHeight="1" x14ac:dyDescent="0.35">
      <c r="A22" s="646"/>
      <c r="B22" s="646"/>
      <c r="C22" s="647">
        <v>1</v>
      </c>
      <c r="D22" s="648" t="str">
        <f>'Input - LOE Hierarchy (Admin)'!E24</f>
        <v>Strategic</v>
      </c>
      <c r="E22" s="647">
        <v>2</v>
      </c>
      <c r="F22" s="648" t="str">
        <f>'Input - LOE Hierarchy (Admin)'!K24</f>
        <v>Is the approach to managing the requirement set and solution acceptance suitably defined?</v>
      </c>
      <c r="G22" s="649">
        <v>12</v>
      </c>
      <c r="H22" s="650" t="str">
        <f>IFERROR(HYPERLINK("#'2.1 LOEs, Artefacts &amp; Assurance'!" &amp; ADDRESS(MATCH($I22,'2.1 LOEs, Artefacts &amp; Assurance'!$H$1:$H$312, 0),8),"Link "), "Not Found")</f>
        <v>Not Found</v>
      </c>
      <c r="I22" s="648" t="str">
        <f>'Input - LOE Hierarchy (Admin)'!L24</f>
        <v>Is there evidence of requirements management being subject to a risk review and any risks identified having been recorded and accepted?</v>
      </c>
      <c r="J22" s="647">
        <f t="shared" si="0"/>
        <v>12</v>
      </c>
      <c r="K22" s="648" t="str">
        <f>'Input - LOE Hierarchy (Admin)'!N24</f>
        <v>NULL</v>
      </c>
      <c r="L22" s="648" t="str">
        <f>'Input - LOE Hierarchy (Admin)'!P24</f>
        <v>NULL</v>
      </c>
      <c r="M22" s="646"/>
      <c r="N22" s="646"/>
      <c r="O22" s="651" t="str">
        <f>IF(ISERROR(HYPERLINK(INDEX(I_Guid_Links,MATCH('Input - LOE Hierarchy (Admin)'!S24,I_Guid_Names,0)), 'Input - LOE Hierarchy (Admin)'!S24)),"",HYPERLINK(INDEX(I_Guid_Links,MATCH('Input - LOE Hierarchy (Admin)'!S24,I_Guid_Names,0)), 'Input - LOE Hierarchy (Admin)'!S24))</f>
        <v>Requirements and Acceptance Management Strategy  - S5</v>
      </c>
      <c r="P22" s="651" t="str">
        <f>IF(ISERROR(HYPERLINK(INDEX(I_Guid_Links,MATCH('Input - LOE Hierarchy (Admin)'!T24,I_Guid_Names,0)), 'Input - LOE Hierarchy (Admin)'!T24)),"",HYPERLINK(INDEX(I_Guid_Links,MATCH('Input - LOE Hierarchy (Admin)'!T24,I_Guid_Names,0)), 'Input - LOE Hierarchy (Admin)'!T24))</f>
        <v xml:space="preserve">Risk Register  - M3 </v>
      </c>
      <c r="Q22" s="651" t="str">
        <f>IF(ISERROR(HYPERLINK(INDEX(I_Guid_Links,MATCH('Input - LOE Hierarchy (Admin)'!U24,I_Guid_Names,0)), 'Input - LOE Hierarchy (Admin)'!U24)),"",HYPERLINK(INDEX(I_Guid_Links,MATCH('Input - LOE Hierarchy (Admin)'!U24,I_Guid_Names,0)), 'Input - LOE Hierarchy (Admin)'!U24))</f>
        <v/>
      </c>
      <c r="R22" s="651" t="str">
        <f>IF(ISERROR(HYPERLINK(INDEX(I_Guid_Links,MATCH('Input - LOE Hierarchy (Admin)'!V24,I_Guid_Names,0)), 'Input - LOE Hierarchy (Admin)'!V24)),"",HYPERLINK(INDEX(I_Guid_Links,MATCH('Input - LOE Hierarchy (Admin)'!V24,I_Guid_Names,0)), 'Input - LOE Hierarchy (Admin)'!V24))</f>
        <v/>
      </c>
      <c r="S22" s="651" t="str">
        <f>IF(ISERROR(HYPERLINK(INDEX(I_Guid_Links,MATCH('Input - LOE Hierarchy (Admin)'!W24,I_Guid_Names,0)), 'Input - LOE Hierarchy (Admin)'!W24)),"",HYPERLINK(INDEX(I_Guid_Links,MATCH('Input - LOE Hierarchy (Admin)'!W24,I_Guid_Names,0)), 'Input - LOE Hierarchy (Admin)'!W24))</f>
        <v/>
      </c>
      <c r="T22" s="651" t="str">
        <f>IF(ISERROR(HYPERLINK(INDEX(I_Guid_Links,MATCH('Input - LOE Hierarchy (Admin)'!X24,I_Guid_Names,0)), 'Input - LOE Hierarchy (Admin)'!X24)),"",HYPERLINK(INDEX(I_Guid_Links,MATCH('Input - LOE Hierarchy (Admin)'!X24,I_Guid_Names,0)), 'Input - LOE Hierarchy (Admin)'!X24))</f>
        <v/>
      </c>
      <c r="U22" s="651" t="str">
        <f>IF(ISERROR(HYPERLINK(INDEX(I_Guid_Links,MATCH('Input - LOE Hierarchy (Admin)'!Y24,I_Guid_Names,0)), 'Input - LOE Hierarchy (Admin)'!Y24)),"",HYPERLINK(INDEX(I_Guid_Links,MATCH('Input - LOE Hierarchy (Admin)'!Y24,I_Guid_Names,0)), 'Input - LOE Hierarchy (Admin)'!Y24))</f>
        <v/>
      </c>
      <c r="V22" s="652"/>
      <c r="X22" s="653" t="b">
        <f t="shared" si="1"/>
        <v>0</v>
      </c>
      <c r="Y22" s="654" t="b">
        <f t="shared" si="2"/>
        <v>0</v>
      </c>
      <c r="Z22" s="654" t="b">
        <f t="shared" si="3"/>
        <v>0</v>
      </c>
    </row>
    <row r="23" spans="1:26" s="344" customFormat="1" ht="76.400000000000006" customHeight="1" x14ac:dyDescent="0.35">
      <c r="A23" s="646"/>
      <c r="B23" s="646"/>
      <c r="C23" s="647">
        <v>1</v>
      </c>
      <c r="D23" s="648" t="str">
        <f>'Input - LOE Hierarchy (Admin)'!E25</f>
        <v>Strategic</v>
      </c>
      <c r="E23" s="647">
        <v>3</v>
      </c>
      <c r="F23" s="648" t="str">
        <f>'Input - LOE Hierarchy (Admin)'!K25</f>
        <v>Is there evidence that sufficient military capability and/or business capability (inc. Transformation) context is in place to support requirement set development?</v>
      </c>
      <c r="G23" s="649">
        <v>13</v>
      </c>
      <c r="H23" s="650" t="str">
        <f>IFERROR(HYPERLINK("#'2.1 LOEs, Artefacts &amp; Assurance'!" &amp; ADDRESS(MATCH($I23,'2.1 LOEs, Artefacts &amp; Assurance'!$H$1:$H$312, 0),8),"Link "), "Not Found")</f>
        <v>Not Found</v>
      </c>
      <c r="I23" s="648" t="str">
        <f>'Input - LOE Hierarchy (Admin)'!L25</f>
        <v xml:space="preserve">For military capability, is there sufficient evidence to demonstrate what part the military capability to be delivered will play in the Concept of Operations (CONOPS) or its equivalent. </v>
      </c>
      <c r="J23" s="647">
        <f t="shared" si="0"/>
        <v>13</v>
      </c>
      <c r="K23" s="648" t="str">
        <f>'Input - LOE Hierarchy (Admin)'!N25</f>
        <v>Is there evidence of climate resilience being suitably considered?</v>
      </c>
      <c r="L23" s="648" t="str">
        <f>'Input - LOE Hierarchy (Admin)'!P25</f>
        <v>NULL</v>
      </c>
      <c r="M23" s="646"/>
      <c r="N23" s="646"/>
      <c r="O23" s="651" t="str">
        <f>IF(ISERROR(HYPERLINK(INDEX(I_Guid_Links,MATCH('Input - LOE Hierarchy (Admin)'!S25,I_Guid_Names,0)), 'Input - LOE Hierarchy (Admin)'!S25)),"",HYPERLINK(INDEX(I_Guid_Links,MATCH('Input - LOE Hierarchy (Admin)'!S25,I_Guid_Names,0)), 'Input - LOE Hierarchy (Admin)'!S25))</f>
        <v>Identify Scope, Constraints and Existing Assumptions  - S6</v>
      </c>
      <c r="P23" s="651" t="str">
        <f>IF(ISERROR(HYPERLINK(INDEX(I_Guid_Links,MATCH('Input - LOE Hierarchy (Admin)'!T25,I_Guid_Names,0)), 'Input - LOE Hierarchy (Admin)'!T25)),"",HYPERLINK(INDEX(I_Guid_Links,MATCH('Input - LOE Hierarchy (Admin)'!T25,I_Guid_Names,0)), 'Input - LOE Hierarchy (Admin)'!T25))</f>
        <v>Integrated Operating Concept - S7</v>
      </c>
      <c r="Q23" s="651" t="str">
        <f>IF(ISERROR(HYPERLINK(INDEX(I_Guid_Links,MATCH('Input - LOE Hierarchy (Admin)'!U25,I_Guid_Names,0)), 'Input - LOE Hierarchy (Admin)'!U25)),"",HYPERLINK(INDEX(I_Guid_Links,MATCH('Input - LOE Hierarchy (Admin)'!U25,I_Guid_Names,0)), 'Input - LOE Hierarchy (Admin)'!U25))</f>
        <v/>
      </c>
      <c r="R23" s="651" t="str">
        <f>IF(ISERROR(HYPERLINK(INDEX(I_Guid_Links,MATCH('Input - LOE Hierarchy (Admin)'!V25,I_Guid_Names,0)), 'Input - LOE Hierarchy (Admin)'!V25)),"",HYPERLINK(INDEX(I_Guid_Links,MATCH('Input - LOE Hierarchy (Admin)'!V25,I_Guid_Names,0)), 'Input - LOE Hierarchy (Admin)'!V25))</f>
        <v/>
      </c>
      <c r="S23" s="651" t="str">
        <f>IF(ISERROR(HYPERLINK(INDEX(I_Guid_Links,MATCH('Input - LOE Hierarchy (Admin)'!W25,I_Guid_Names,0)), 'Input - LOE Hierarchy (Admin)'!W25)),"",HYPERLINK(INDEX(I_Guid_Links,MATCH('Input - LOE Hierarchy (Admin)'!W25,I_Guid_Names,0)), 'Input - LOE Hierarchy (Admin)'!W25))</f>
        <v/>
      </c>
      <c r="T23" s="651" t="str">
        <f>IF(ISERROR(HYPERLINK(INDEX(I_Guid_Links,MATCH('Input - LOE Hierarchy (Admin)'!X25,I_Guid_Names,0)), 'Input - LOE Hierarchy (Admin)'!X25)),"",HYPERLINK(INDEX(I_Guid_Links,MATCH('Input - LOE Hierarchy (Admin)'!X25,I_Guid_Names,0)), 'Input - LOE Hierarchy (Admin)'!X25))</f>
        <v/>
      </c>
      <c r="U23" s="651" t="str">
        <f>IF(ISERROR(HYPERLINK(INDEX(I_Guid_Links,MATCH('Input - LOE Hierarchy (Admin)'!Y25,I_Guid_Names,0)), 'Input - LOE Hierarchy (Admin)'!Y25)),"",HYPERLINK(INDEX(I_Guid_Links,MATCH('Input - LOE Hierarchy (Admin)'!Y25,I_Guid_Names,0)), 'Input - LOE Hierarchy (Admin)'!Y25))</f>
        <v/>
      </c>
      <c r="V23" s="652"/>
      <c r="X23" s="653" t="b">
        <f t="shared" si="1"/>
        <v>0</v>
      </c>
      <c r="Y23" s="654" t="b">
        <f t="shared" si="2"/>
        <v>0</v>
      </c>
      <c r="Z23" s="654" t="b">
        <f t="shared" si="3"/>
        <v>0</v>
      </c>
    </row>
    <row r="24" spans="1:26" s="344" customFormat="1" ht="70.400000000000006" customHeight="1" x14ac:dyDescent="0.35">
      <c r="A24" s="646"/>
      <c r="B24" s="646"/>
      <c r="C24" s="647">
        <v>1</v>
      </c>
      <c r="D24" s="648" t="str">
        <f>'Input - LOE Hierarchy (Admin)'!E26</f>
        <v>Strategic</v>
      </c>
      <c r="E24" s="647">
        <v>3</v>
      </c>
      <c r="F24" s="648" t="str">
        <f>'Input - LOE Hierarchy (Admin)'!K26</f>
        <v>Is there evidence that sufficient military capability and/or business capability (inc. Transformation) context is in place to support requirement set development?</v>
      </c>
      <c r="G24" s="649">
        <v>14</v>
      </c>
      <c r="H24" s="650" t="str">
        <f>IFERROR(HYPERLINK("#'2.1 LOEs, Artefacts &amp; Assurance'!" &amp; ADDRESS(MATCH($I24,'2.1 LOEs, Artefacts &amp; Assurance'!$H$1:$H$312, 0),8),"Link "), "Not Found")</f>
        <v>Not Found</v>
      </c>
      <c r="I24" s="648" t="str">
        <f>'Input - LOE Hierarchy (Admin)'!L26</f>
        <v>For business capability, is there sufficient evidence to demonstrate what part the business capability will play in wider Departmental/Government delivery.</v>
      </c>
      <c r="J24" s="647">
        <f t="shared" si="0"/>
        <v>14</v>
      </c>
      <c r="K24" s="648" t="str">
        <f>'Input - LOE Hierarchy (Admin)'!N26</f>
        <v>Is there evidence of climate resilience being suitably considered?</v>
      </c>
      <c r="L24" s="648" t="str">
        <f>'Input - LOE Hierarchy (Admin)'!P26</f>
        <v>NULL</v>
      </c>
      <c r="M24" s="646"/>
      <c r="N24" s="646"/>
      <c r="O24" s="651" t="str">
        <f>IF(ISERROR(HYPERLINK(INDEX(I_Guid_Links,MATCH('Input - LOE Hierarchy (Admin)'!S26,I_Guid_Names,0)), 'Input - LOE Hierarchy (Admin)'!S26)),"",HYPERLINK(INDEX(I_Guid_Links,MATCH('Input - LOE Hierarchy (Admin)'!S26,I_Guid_Names,0)), 'Input - LOE Hierarchy (Admin)'!S26))</f>
        <v>Defence strategy publications  - S1</v>
      </c>
      <c r="P24" s="651" t="str">
        <f>IF(ISERROR(HYPERLINK(INDEX(I_Guid_Links,MATCH('Input - LOE Hierarchy (Admin)'!T26,I_Guid_Names,0)), 'Input - LOE Hierarchy (Admin)'!T26)),"",HYPERLINK(INDEX(I_Guid_Links,MATCH('Input - LOE Hierarchy (Admin)'!T26,I_Guid_Names,0)), 'Input - LOE Hierarchy (Admin)'!T26))</f>
        <v/>
      </c>
      <c r="Q24" s="651" t="str">
        <f>IF(ISERROR(HYPERLINK(INDEX(I_Guid_Links,MATCH('Input - LOE Hierarchy (Admin)'!U26,I_Guid_Names,0)), 'Input - LOE Hierarchy (Admin)'!U26)),"",HYPERLINK(INDEX(I_Guid_Links,MATCH('Input - LOE Hierarchy (Admin)'!U26,I_Guid_Names,0)), 'Input - LOE Hierarchy (Admin)'!U26))</f>
        <v/>
      </c>
      <c r="R24" s="651" t="str">
        <f>IF(ISERROR(HYPERLINK(INDEX(I_Guid_Links,MATCH('Input - LOE Hierarchy (Admin)'!V26,I_Guid_Names,0)), 'Input - LOE Hierarchy (Admin)'!V26)),"",HYPERLINK(INDEX(I_Guid_Links,MATCH('Input - LOE Hierarchy (Admin)'!V26,I_Guid_Names,0)), 'Input - LOE Hierarchy (Admin)'!V26))</f>
        <v/>
      </c>
      <c r="S24" s="651" t="str">
        <f>IF(ISERROR(HYPERLINK(INDEX(I_Guid_Links,MATCH('Input - LOE Hierarchy (Admin)'!W26,I_Guid_Names,0)), 'Input - LOE Hierarchy (Admin)'!W26)),"",HYPERLINK(INDEX(I_Guid_Links,MATCH('Input - LOE Hierarchy (Admin)'!W26,I_Guid_Names,0)), 'Input - LOE Hierarchy (Admin)'!W26))</f>
        <v/>
      </c>
      <c r="T24" s="651" t="str">
        <f>IF(ISERROR(HYPERLINK(INDEX(I_Guid_Links,MATCH('Input - LOE Hierarchy (Admin)'!X26,I_Guid_Names,0)), 'Input - LOE Hierarchy (Admin)'!X26)),"",HYPERLINK(INDEX(I_Guid_Links,MATCH('Input - LOE Hierarchy (Admin)'!X26,I_Guid_Names,0)), 'Input - LOE Hierarchy (Admin)'!X26))</f>
        <v/>
      </c>
      <c r="U24" s="651" t="str">
        <f>IF(ISERROR(HYPERLINK(INDEX(I_Guid_Links,MATCH('Input - LOE Hierarchy (Admin)'!Y26,I_Guid_Names,0)), 'Input - LOE Hierarchy (Admin)'!Y26)),"",HYPERLINK(INDEX(I_Guid_Links,MATCH('Input - LOE Hierarchy (Admin)'!Y26,I_Guid_Names,0)), 'Input - LOE Hierarchy (Admin)'!Y26))</f>
        <v/>
      </c>
      <c r="V24" s="652"/>
      <c r="X24" s="653" t="b">
        <f t="shared" si="1"/>
        <v>0</v>
      </c>
      <c r="Y24" s="654" t="b">
        <f t="shared" si="2"/>
        <v>0</v>
      </c>
      <c r="Z24" s="654" t="b">
        <f t="shared" si="3"/>
        <v>0</v>
      </c>
    </row>
    <row r="25" spans="1:26" s="344" customFormat="1" ht="70.400000000000006" customHeight="1" x14ac:dyDescent="0.35">
      <c r="A25" s="646"/>
      <c r="B25" s="646"/>
      <c r="C25" s="647">
        <v>1</v>
      </c>
      <c r="D25" s="648" t="str">
        <f>'Input - LOE Hierarchy (Admin)'!E27</f>
        <v>Strategic</v>
      </c>
      <c r="E25" s="647">
        <v>3</v>
      </c>
      <c r="F25" s="648" t="str">
        <f>'Input - LOE Hierarchy (Admin)'!K27</f>
        <v>Is there evidence that sufficient military capability and/or business capability (inc. Transformation) context is in place to support requirement set development?</v>
      </c>
      <c r="G25" s="649">
        <v>15</v>
      </c>
      <c r="H25" s="650" t="str">
        <f>IFERROR(HYPERLINK("#'2.1 LOEs, Artefacts &amp; Assurance'!" &amp; ADDRESS(MATCH($I25,'2.1 LOEs, Artefacts &amp; Assurance'!$H$1:$H$312, 0),8),"Link "), "Not Found")</f>
        <v>Not Found</v>
      </c>
      <c r="I25" s="648" t="str">
        <f>'Input - LOE Hierarchy (Admin)'!L27</f>
        <v>For military capability, is there evidence that the Concept of Employment (CONEMP), or equivalent, is suitably mature to support the requirement set?</v>
      </c>
      <c r="J25" s="647">
        <f t="shared" si="0"/>
        <v>15</v>
      </c>
      <c r="K25" s="648" t="str">
        <f>'Input - LOE Hierarchy (Admin)'!N27</f>
        <v>Is there evidence of climate resilience being suitably considered?</v>
      </c>
      <c r="L25" s="648" t="str">
        <f>'Input - LOE Hierarchy (Admin)'!P27</f>
        <v>NULL</v>
      </c>
      <c r="M25" s="646"/>
      <c r="N25" s="646"/>
      <c r="O25" s="651" t="str">
        <f>IF(ISERROR(HYPERLINK(INDEX(I_Guid_Links,MATCH('Input - LOE Hierarchy (Admin)'!S27,I_Guid_Names,0)), 'Input - LOE Hierarchy (Admin)'!S27)),"",HYPERLINK(INDEX(I_Guid_Links,MATCH('Input - LOE Hierarchy (Admin)'!S27,I_Guid_Names,0)), 'Input - LOE Hierarchy (Admin)'!S27))</f>
        <v>Develop Draft CONEMP - S9</v>
      </c>
      <c r="P25" s="651" t="str">
        <f>IF(ISERROR(HYPERLINK(INDEX(I_Guid_Links,MATCH('Input - LOE Hierarchy (Admin)'!T27,I_Guid_Names,0)), 'Input - LOE Hierarchy (Admin)'!T27)),"",HYPERLINK(INDEX(I_Guid_Links,MATCH('Input - LOE Hierarchy (Admin)'!T27,I_Guid_Names,0)), 'Input - LOE Hierarchy (Admin)'!T27))</f>
        <v>CONEMP and CONUSE - S8</v>
      </c>
      <c r="Q25" s="651" t="str">
        <f>IF(ISERROR(HYPERLINK(INDEX(I_Guid_Links,MATCH('Input - LOE Hierarchy (Admin)'!U27,I_Guid_Names,0)), 'Input - LOE Hierarchy (Admin)'!U27)),"",HYPERLINK(INDEX(I_Guid_Links,MATCH('Input - LOE Hierarchy (Admin)'!U27,I_Guid_Names,0)), 'Input - LOE Hierarchy (Admin)'!U27))</f>
        <v/>
      </c>
      <c r="R25" s="651" t="str">
        <f>IF(ISERROR(HYPERLINK(INDEX(I_Guid_Links,MATCH('Input - LOE Hierarchy (Admin)'!V27,I_Guid_Names,0)), 'Input - LOE Hierarchy (Admin)'!V27)),"",HYPERLINK(INDEX(I_Guid_Links,MATCH('Input - LOE Hierarchy (Admin)'!V27,I_Guid_Names,0)), 'Input - LOE Hierarchy (Admin)'!V27))</f>
        <v/>
      </c>
      <c r="S25" s="651" t="str">
        <f>IF(ISERROR(HYPERLINK(INDEX(I_Guid_Links,MATCH('Input - LOE Hierarchy (Admin)'!W27,I_Guid_Names,0)), 'Input - LOE Hierarchy (Admin)'!W27)),"",HYPERLINK(INDEX(I_Guid_Links,MATCH('Input - LOE Hierarchy (Admin)'!W27,I_Guid_Names,0)), 'Input - LOE Hierarchy (Admin)'!W27))</f>
        <v/>
      </c>
      <c r="T25" s="651" t="str">
        <f>IF(ISERROR(HYPERLINK(INDEX(I_Guid_Links,MATCH('Input - LOE Hierarchy (Admin)'!X27,I_Guid_Names,0)), 'Input - LOE Hierarchy (Admin)'!X27)),"",HYPERLINK(INDEX(I_Guid_Links,MATCH('Input - LOE Hierarchy (Admin)'!X27,I_Guid_Names,0)), 'Input - LOE Hierarchy (Admin)'!X27))</f>
        <v/>
      </c>
      <c r="U25" s="651" t="str">
        <f>IF(ISERROR(HYPERLINK(INDEX(I_Guid_Links,MATCH('Input - LOE Hierarchy (Admin)'!Y27,I_Guid_Names,0)), 'Input - LOE Hierarchy (Admin)'!Y27)),"",HYPERLINK(INDEX(I_Guid_Links,MATCH('Input - LOE Hierarchy (Admin)'!Y27,I_Guid_Names,0)), 'Input - LOE Hierarchy (Admin)'!Y27))</f>
        <v/>
      </c>
      <c r="V25" s="652"/>
      <c r="X25" s="653" t="b">
        <f t="shared" si="1"/>
        <v>0</v>
      </c>
      <c r="Y25" s="654" t="b">
        <f t="shared" si="2"/>
        <v>0</v>
      </c>
      <c r="Z25" s="654" t="b">
        <f t="shared" si="3"/>
        <v>0</v>
      </c>
    </row>
    <row r="26" spans="1:26" s="344" customFormat="1" ht="70.400000000000006" customHeight="1" x14ac:dyDescent="0.35">
      <c r="A26" s="646"/>
      <c r="B26" s="646"/>
      <c r="C26" s="647">
        <v>1</v>
      </c>
      <c r="D26" s="648" t="str">
        <f>'Input - LOE Hierarchy (Admin)'!E28</f>
        <v>Strategic</v>
      </c>
      <c r="E26" s="647">
        <v>3</v>
      </c>
      <c r="F26" s="648" t="str">
        <f>'Input - LOE Hierarchy (Admin)'!K28</f>
        <v>Is there evidence that sufficient military capability and/or business capability (inc. Transformation) context is in place to support requirement set development?</v>
      </c>
      <c r="G26" s="649">
        <v>16</v>
      </c>
      <c r="H26" s="650" t="str">
        <f>IFERROR(HYPERLINK("#'2.1 LOEs, Artefacts &amp; Assurance'!" &amp; ADDRESS(MATCH($I26,'2.1 LOEs, Artefacts &amp; Assurance'!$H$1:$H$312, 0),8),"Link "), "Not Found")</f>
        <v>Not Found</v>
      </c>
      <c r="I26" s="648" t="str">
        <f>'Input - LOE Hierarchy (Admin)'!L28</f>
        <v>For business capability, is there evidence that the Operating / Enterprise Model, or equivalent, is suitably mature to support the requirement set?</v>
      </c>
      <c r="J26" s="647">
        <f t="shared" si="0"/>
        <v>16</v>
      </c>
      <c r="K26" s="648" t="str">
        <f>'Input - LOE Hierarchy (Admin)'!N28</f>
        <v>Is there evidence of climate resilience being suitably considered?</v>
      </c>
      <c r="L26" s="648" t="str">
        <f>'Input - LOE Hierarchy (Admin)'!P28</f>
        <v>NULL</v>
      </c>
      <c r="M26" s="646"/>
      <c r="N26" s="646"/>
      <c r="O26" s="651" t="str">
        <f>IF(ISERROR(HYPERLINK(INDEX(I_Guid_Links,MATCH('Input - LOE Hierarchy (Admin)'!S28,I_Guid_Names,0)), 'Input - LOE Hierarchy (Admin)'!S28)),"",HYPERLINK(INDEX(I_Guid_Links,MATCH('Input - LOE Hierarchy (Admin)'!S28,I_Guid_Names,0)), 'Input - LOE Hierarchy (Admin)'!S28))</f>
        <v>CONEMP and CONUSE - S8</v>
      </c>
      <c r="P26" s="651" t="str">
        <f>IF(ISERROR(HYPERLINK(INDEX(I_Guid_Links,MATCH('Input - LOE Hierarchy (Admin)'!T28,I_Guid_Names,0)), 'Input - LOE Hierarchy (Admin)'!T28)),"",HYPERLINK(INDEX(I_Guid_Links,MATCH('Input - LOE Hierarchy (Admin)'!T28,I_Guid_Names,0)), 'Input - LOE Hierarchy (Admin)'!T28))</f>
        <v/>
      </c>
      <c r="Q26" s="651" t="str">
        <f>IF(ISERROR(HYPERLINK(INDEX(I_Guid_Links,MATCH('Input - LOE Hierarchy (Admin)'!U28,I_Guid_Names,0)), 'Input - LOE Hierarchy (Admin)'!U28)),"",HYPERLINK(INDEX(I_Guid_Links,MATCH('Input - LOE Hierarchy (Admin)'!U28,I_Guid_Names,0)), 'Input - LOE Hierarchy (Admin)'!U28))</f>
        <v/>
      </c>
      <c r="R26" s="651" t="str">
        <f>IF(ISERROR(HYPERLINK(INDEX(I_Guid_Links,MATCH('Input - LOE Hierarchy (Admin)'!V28,I_Guid_Names,0)), 'Input - LOE Hierarchy (Admin)'!V28)),"",HYPERLINK(INDEX(I_Guid_Links,MATCH('Input - LOE Hierarchy (Admin)'!V28,I_Guid_Names,0)), 'Input - LOE Hierarchy (Admin)'!V28))</f>
        <v/>
      </c>
      <c r="S26" s="651" t="str">
        <f>IF(ISERROR(HYPERLINK(INDEX(I_Guid_Links,MATCH('Input - LOE Hierarchy (Admin)'!W28,I_Guid_Names,0)), 'Input - LOE Hierarchy (Admin)'!W28)),"",HYPERLINK(INDEX(I_Guid_Links,MATCH('Input - LOE Hierarchy (Admin)'!W28,I_Guid_Names,0)), 'Input - LOE Hierarchy (Admin)'!W28))</f>
        <v/>
      </c>
      <c r="T26" s="651" t="str">
        <f>IF(ISERROR(HYPERLINK(INDEX(I_Guid_Links,MATCH('Input - LOE Hierarchy (Admin)'!X28,I_Guid_Names,0)), 'Input - LOE Hierarchy (Admin)'!X28)),"",HYPERLINK(INDEX(I_Guid_Links,MATCH('Input - LOE Hierarchy (Admin)'!X28,I_Guid_Names,0)), 'Input - LOE Hierarchy (Admin)'!X28))</f>
        <v/>
      </c>
      <c r="U26" s="651" t="str">
        <f>IF(ISERROR(HYPERLINK(INDEX(I_Guid_Links,MATCH('Input - LOE Hierarchy (Admin)'!Y28,I_Guid_Names,0)), 'Input - LOE Hierarchy (Admin)'!Y28)),"",HYPERLINK(INDEX(I_Guid_Links,MATCH('Input - LOE Hierarchy (Admin)'!Y28,I_Guid_Names,0)), 'Input - LOE Hierarchy (Admin)'!Y28))</f>
        <v/>
      </c>
      <c r="V26" s="652"/>
      <c r="X26" s="653" t="b">
        <f t="shared" si="1"/>
        <v>0</v>
      </c>
      <c r="Y26" s="654" t="b">
        <f t="shared" si="2"/>
        <v>0</v>
      </c>
      <c r="Z26" s="654" t="b">
        <f t="shared" si="3"/>
        <v>0</v>
      </c>
    </row>
    <row r="27" spans="1:26" s="344" customFormat="1" ht="70.400000000000006" customHeight="1" x14ac:dyDescent="0.35">
      <c r="A27" s="646"/>
      <c r="B27" s="646"/>
      <c r="C27" s="647">
        <v>1</v>
      </c>
      <c r="D27" s="648" t="str">
        <f>'Input - LOE Hierarchy (Admin)'!E29</f>
        <v>Strategic</v>
      </c>
      <c r="E27" s="647">
        <v>3</v>
      </c>
      <c r="F27" s="648" t="str">
        <f>'Input - LOE Hierarchy (Admin)'!K29</f>
        <v>Is there evidence that sufficient military capability and/or business capability (inc. Transformation) context is in place to support requirement set development?</v>
      </c>
      <c r="G27" s="649">
        <v>17</v>
      </c>
      <c r="H27" s="650" t="str">
        <f>IFERROR(HYPERLINK("#'2.1 LOEs, Artefacts &amp; Assurance'!" &amp; ADDRESS(MATCH($I27,'2.1 LOEs, Artefacts &amp; Assurance'!$H$1:$H$312, 0),8),"Link "), "Not Found")</f>
        <v>Not Found</v>
      </c>
      <c r="I27" s="648" t="str">
        <f>'Input - LOE Hierarchy (Admin)'!L29</f>
        <v>For military capability, is there evidence that the Concept of Use (CONUSE), or equivalent, is suitably mature to support the requirement set?</v>
      </c>
      <c r="J27" s="647">
        <f t="shared" si="0"/>
        <v>17</v>
      </c>
      <c r="K27" s="648" t="str">
        <f>'Input - LOE Hierarchy (Admin)'!N29</f>
        <v>Is there evidence of climate resilience being suitably considered?</v>
      </c>
      <c r="L27" s="648" t="str">
        <f>'Input - LOE Hierarchy (Admin)'!P29</f>
        <v>NULL</v>
      </c>
      <c r="M27" s="646"/>
      <c r="N27" s="646"/>
      <c r="O27" s="651" t="str">
        <f>IF(ISERROR(HYPERLINK(INDEX(I_Guid_Links,MATCH('Input - LOE Hierarchy (Admin)'!S29,I_Guid_Names,0)), 'Input - LOE Hierarchy (Admin)'!S29)),"",HYPERLINK(INDEX(I_Guid_Links,MATCH('Input - LOE Hierarchy (Admin)'!S29,I_Guid_Names,0)), 'Input - LOE Hierarchy (Admin)'!S29))</f>
        <v>Develop System CONUSE  - S10</v>
      </c>
      <c r="P27" s="651" t="str">
        <f>IF(ISERROR(HYPERLINK(INDEX(I_Guid_Links,MATCH('Input - LOE Hierarchy (Admin)'!T29,I_Guid_Names,0)), 'Input - LOE Hierarchy (Admin)'!T29)),"",HYPERLINK(INDEX(I_Guid_Links,MATCH('Input - LOE Hierarchy (Admin)'!T29,I_Guid_Names,0)), 'Input - LOE Hierarchy (Admin)'!T29))</f>
        <v>CONEMP and CONUSE - S8</v>
      </c>
      <c r="Q27" s="651" t="str">
        <f>IF(ISERROR(HYPERLINK(INDEX(I_Guid_Links,MATCH('Input - LOE Hierarchy (Admin)'!U29,I_Guid_Names,0)), 'Input - LOE Hierarchy (Admin)'!U29)),"",HYPERLINK(INDEX(I_Guid_Links,MATCH('Input - LOE Hierarchy (Admin)'!U29,I_Guid_Names,0)), 'Input - LOE Hierarchy (Admin)'!U29))</f>
        <v/>
      </c>
      <c r="R27" s="651" t="str">
        <f>IF(ISERROR(HYPERLINK(INDEX(I_Guid_Links,MATCH('Input - LOE Hierarchy (Admin)'!V29,I_Guid_Names,0)), 'Input - LOE Hierarchy (Admin)'!V29)),"",HYPERLINK(INDEX(I_Guid_Links,MATCH('Input - LOE Hierarchy (Admin)'!V29,I_Guid_Names,0)), 'Input - LOE Hierarchy (Admin)'!V29))</f>
        <v/>
      </c>
      <c r="S27" s="651" t="str">
        <f>IF(ISERROR(HYPERLINK(INDEX(I_Guid_Links,MATCH('Input - LOE Hierarchy (Admin)'!W29,I_Guid_Names,0)), 'Input - LOE Hierarchy (Admin)'!W29)),"",HYPERLINK(INDEX(I_Guid_Links,MATCH('Input - LOE Hierarchy (Admin)'!W29,I_Guid_Names,0)), 'Input - LOE Hierarchy (Admin)'!W29))</f>
        <v/>
      </c>
      <c r="T27" s="651" t="str">
        <f>IF(ISERROR(HYPERLINK(INDEX(I_Guid_Links,MATCH('Input - LOE Hierarchy (Admin)'!X29,I_Guid_Names,0)), 'Input - LOE Hierarchy (Admin)'!X29)),"",HYPERLINK(INDEX(I_Guid_Links,MATCH('Input - LOE Hierarchy (Admin)'!X29,I_Guid_Names,0)), 'Input - LOE Hierarchy (Admin)'!X29))</f>
        <v/>
      </c>
      <c r="U27" s="651" t="str">
        <f>IF(ISERROR(HYPERLINK(INDEX(I_Guid_Links,MATCH('Input - LOE Hierarchy (Admin)'!Y29,I_Guid_Names,0)), 'Input - LOE Hierarchy (Admin)'!Y29)),"",HYPERLINK(INDEX(I_Guid_Links,MATCH('Input - LOE Hierarchy (Admin)'!Y29,I_Guid_Names,0)), 'Input - LOE Hierarchy (Admin)'!Y29))</f>
        <v/>
      </c>
      <c r="V27" s="652"/>
      <c r="X27" s="653" t="b">
        <f t="shared" si="1"/>
        <v>0</v>
      </c>
      <c r="Y27" s="654" t="b">
        <f t="shared" si="2"/>
        <v>0</v>
      </c>
      <c r="Z27" s="654" t="b">
        <f t="shared" si="3"/>
        <v>0</v>
      </c>
    </row>
    <row r="28" spans="1:26" s="344" customFormat="1" ht="70.400000000000006" customHeight="1" x14ac:dyDescent="0.35">
      <c r="A28" s="646"/>
      <c r="B28" s="646"/>
      <c r="C28" s="647">
        <v>1</v>
      </c>
      <c r="D28" s="648" t="str">
        <f>'Input - LOE Hierarchy (Admin)'!E30</f>
        <v>Strategic</v>
      </c>
      <c r="E28" s="647">
        <v>3</v>
      </c>
      <c r="F28" s="648" t="str">
        <f>'Input - LOE Hierarchy (Admin)'!K30</f>
        <v>Is there evidence that sufficient military capability and/or business capability (inc. Transformation) context is in place to support requirement set development?</v>
      </c>
      <c r="G28" s="649">
        <v>18</v>
      </c>
      <c r="H28" s="650" t="str">
        <f>IFERROR(HYPERLINK("#'2.1 LOEs, Artefacts &amp; Assurance'!" &amp; ADDRESS(MATCH($I28,'2.1 LOEs, Artefacts &amp; Assurance'!$H$1:$H$312, 0),8),"Link "), "Not Found")</f>
        <v>Not Found</v>
      </c>
      <c r="I28" s="648" t="str">
        <f>'Input - LOE Hierarchy (Admin)'!L30</f>
        <v>Is there an interest in the programme/project requirement, and the solution to it, from an Operations perspective?  If so, what is the nature of the interest?</v>
      </c>
      <c r="J28" s="647">
        <f t="shared" si="0"/>
        <v>18</v>
      </c>
      <c r="K28" s="648" t="str">
        <f>'Input - LOE Hierarchy (Admin)'!N30</f>
        <v>NULL</v>
      </c>
      <c r="L28" s="648" t="str">
        <f>'Input - LOE Hierarchy (Admin)'!P30</f>
        <v>NULL</v>
      </c>
      <c r="M28" s="646"/>
      <c r="N28" s="646"/>
      <c r="O28" s="651" t="str">
        <f>IF(ISERROR(HYPERLINK(INDEX(I_Guid_Links,MATCH('Input - LOE Hierarchy (Admin)'!S30,I_Guid_Names,0)), 'Input - LOE Hierarchy (Admin)'!S30)),"",HYPERLINK(INDEX(I_Guid_Links,MATCH('Input - LOE Hierarchy (Admin)'!S30,I_Guid_Names,0)), 'Input - LOE Hierarchy (Admin)'!S30))</f>
        <v>Capability Integration Products - S11</v>
      </c>
      <c r="P28" s="651" t="str">
        <f>IF(ISERROR(HYPERLINK(INDEX(I_Guid_Links,MATCH('Input - LOE Hierarchy (Admin)'!T30,I_Guid_Names,0)), 'Input - LOE Hierarchy (Admin)'!T30)),"",HYPERLINK(INDEX(I_Guid_Links,MATCH('Input - LOE Hierarchy (Admin)'!T30,I_Guid_Names,0)), 'Input - LOE Hierarchy (Admin)'!T30))</f>
        <v>CONEMP and CONUSE - S8</v>
      </c>
      <c r="Q28" s="651" t="str">
        <f>IF(ISERROR(HYPERLINK(INDEX(I_Guid_Links,MATCH('Input - LOE Hierarchy (Admin)'!U30,I_Guid_Names,0)), 'Input - LOE Hierarchy (Admin)'!U30)),"",HYPERLINK(INDEX(I_Guid_Links,MATCH('Input - LOE Hierarchy (Admin)'!U30,I_Guid_Names,0)), 'Input - LOE Hierarchy (Admin)'!U30))</f>
        <v/>
      </c>
      <c r="R28" s="651" t="str">
        <f>IF(ISERROR(HYPERLINK(INDEX(I_Guid_Links,MATCH('Input - LOE Hierarchy (Admin)'!V30,I_Guid_Names,0)), 'Input - LOE Hierarchy (Admin)'!V30)),"",HYPERLINK(INDEX(I_Guid_Links,MATCH('Input - LOE Hierarchy (Admin)'!V30,I_Guid_Names,0)), 'Input - LOE Hierarchy (Admin)'!V30))</f>
        <v/>
      </c>
      <c r="S28" s="651" t="str">
        <f>IF(ISERROR(HYPERLINK(INDEX(I_Guid_Links,MATCH('Input - LOE Hierarchy (Admin)'!W30,I_Guid_Names,0)), 'Input - LOE Hierarchy (Admin)'!W30)),"",HYPERLINK(INDEX(I_Guid_Links,MATCH('Input - LOE Hierarchy (Admin)'!W30,I_Guid_Names,0)), 'Input - LOE Hierarchy (Admin)'!W30))</f>
        <v/>
      </c>
      <c r="T28" s="651" t="str">
        <f>IF(ISERROR(HYPERLINK(INDEX(I_Guid_Links,MATCH('Input - LOE Hierarchy (Admin)'!X30,I_Guid_Names,0)), 'Input - LOE Hierarchy (Admin)'!X30)),"",HYPERLINK(INDEX(I_Guid_Links,MATCH('Input - LOE Hierarchy (Admin)'!X30,I_Guid_Names,0)), 'Input - LOE Hierarchy (Admin)'!X30))</f>
        <v/>
      </c>
      <c r="U28" s="651" t="str">
        <f>IF(ISERROR(HYPERLINK(INDEX(I_Guid_Links,MATCH('Input - LOE Hierarchy (Admin)'!Y30,I_Guid_Names,0)), 'Input - LOE Hierarchy (Admin)'!Y30)),"",HYPERLINK(INDEX(I_Guid_Links,MATCH('Input - LOE Hierarchy (Admin)'!Y30,I_Guid_Names,0)), 'Input - LOE Hierarchy (Admin)'!Y30))</f>
        <v/>
      </c>
      <c r="V28" s="652"/>
      <c r="X28" s="653" t="b">
        <f t="shared" si="1"/>
        <v>0</v>
      </c>
      <c r="Y28" s="654" t="b">
        <f t="shared" si="2"/>
        <v>0</v>
      </c>
      <c r="Z28" s="654" t="b">
        <f t="shared" si="3"/>
        <v>0</v>
      </c>
    </row>
    <row r="29" spans="1:26" s="344" customFormat="1" ht="80.150000000000006" customHeight="1" x14ac:dyDescent="0.35">
      <c r="A29" s="646"/>
      <c r="B29" s="646"/>
      <c r="C29" s="647">
        <v>1</v>
      </c>
      <c r="D29" s="648" t="str">
        <f>'Input - LOE Hierarchy (Admin)'!E31</f>
        <v>Strategic</v>
      </c>
      <c r="E29" s="647">
        <v>3</v>
      </c>
      <c r="F29" s="648" t="str">
        <f>'Input - LOE Hierarchy (Admin)'!K31</f>
        <v>Is there evidence that sufficient military capability and/or business capability (inc. Transformation) context is in place to support requirement set development?</v>
      </c>
      <c r="G29" s="649">
        <v>19</v>
      </c>
      <c r="H29" s="650" t="str">
        <f>IFERROR(HYPERLINK("#'2.1 LOEs, Artefacts &amp; Assurance'!" &amp; ADDRESS(MATCH($I29,'2.1 LOEs, Artefacts &amp; Assurance'!$H$1:$H$312, 0),8),"Link "), "Not Found")</f>
        <v>Not Found</v>
      </c>
      <c r="I29" s="648" t="str">
        <f>'Input - LOE Hierarchy (Admin)'!L31</f>
        <v>Is there evidence of critical consideration of contextual knowledge gaps that could impact efficient development of the requirement set, and have any identified risks being agreed between the capability Sponsor?</v>
      </c>
      <c r="J29" s="647">
        <f t="shared" si="0"/>
        <v>19</v>
      </c>
      <c r="K29" s="648" t="str">
        <f>'Input - LOE Hierarchy (Admin)'!N31</f>
        <v>NULL</v>
      </c>
      <c r="L29" s="648" t="str">
        <f>'Input - LOE Hierarchy (Admin)'!P31</f>
        <v>NULL</v>
      </c>
      <c r="M29" s="646"/>
      <c r="N29" s="646"/>
      <c r="O29" s="651" t="str">
        <f>IF(ISERROR(HYPERLINK(INDEX(I_Guid_Links,MATCH('Input - LOE Hierarchy (Admin)'!S31,I_Guid_Names,0)), 'Input - LOE Hierarchy (Admin)'!S31)),"",HYPERLINK(INDEX(I_Guid_Links,MATCH('Input - LOE Hierarchy (Admin)'!S31,I_Guid_Names,0)), 'Input - LOE Hierarchy (Admin)'!S31))</f>
        <v xml:space="preserve">Risk Management Documents  - M2 </v>
      </c>
      <c r="P29" s="651" t="str">
        <f>IF(ISERROR(HYPERLINK(INDEX(I_Guid_Links,MATCH('Input - LOE Hierarchy (Admin)'!T31,I_Guid_Names,0)), 'Input - LOE Hierarchy (Admin)'!T31)),"",HYPERLINK(INDEX(I_Guid_Links,MATCH('Input - LOE Hierarchy (Admin)'!T31,I_Guid_Names,0)), 'Input - LOE Hierarchy (Admin)'!T31))</f>
        <v>CONEMP and CONUSE - S8</v>
      </c>
      <c r="Q29" s="651" t="str">
        <f>IF(ISERROR(HYPERLINK(INDEX(I_Guid_Links,MATCH('Input - LOE Hierarchy (Admin)'!U31,I_Guid_Names,0)), 'Input - LOE Hierarchy (Admin)'!U31)),"",HYPERLINK(INDEX(I_Guid_Links,MATCH('Input - LOE Hierarchy (Admin)'!U31,I_Guid_Names,0)), 'Input - LOE Hierarchy (Admin)'!U31))</f>
        <v/>
      </c>
      <c r="R29" s="651" t="str">
        <f>IF(ISERROR(HYPERLINK(INDEX(I_Guid_Links,MATCH('Input - LOE Hierarchy (Admin)'!V31,I_Guid_Names,0)), 'Input - LOE Hierarchy (Admin)'!V31)),"",HYPERLINK(INDEX(I_Guid_Links,MATCH('Input - LOE Hierarchy (Admin)'!V31,I_Guid_Names,0)), 'Input - LOE Hierarchy (Admin)'!V31))</f>
        <v/>
      </c>
      <c r="S29" s="651" t="str">
        <f>IF(ISERROR(HYPERLINK(INDEX(I_Guid_Links,MATCH('Input - LOE Hierarchy (Admin)'!W31,I_Guid_Names,0)), 'Input - LOE Hierarchy (Admin)'!W31)),"",HYPERLINK(INDEX(I_Guid_Links,MATCH('Input - LOE Hierarchy (Admin)'!W31,I_Guid_Names,0)), 'Input - LOE Hierarchy (Admin)'!W31))</f>
        <v/>
      </c>
      <c r="T29" s="651" t="str">
        <f>IF(ISERROR(HYPERLINK(INDEX(I_Guid_Links,MATCH('Input - LOE Hierarchy (Admin)'!X31,I_Guid_Names,0)), 'Input - LOE Hierarchy (Admin)'!X31)),"",HYPERLINK(INDEX(I_Guid_Links,MATCH('Input - LOE Hierarchy (Admin)'!X31,I_Guid_Names,0)), 'Input - LOE Hierarchy (Admin)'!X31))</f>
        <v/>
      </c>
      <c r="U29" s="651" t="str">
        <f>IF(ISERROR(HYPERLINK(INDEX(I_Guid_Links,MATCH('Input - LOE Hierarchy (Admin)'!Y31,I_Guid_Names,0)), 'Input - LOE Hierarchy (Admin)'!Y31)),"",HYPERLINK(INDEX(I_Guid_Links,MATCH('Input - LOE Hierarchy (Admin)'!Y31,I_Guid_Names,0)), 'Input - LOE Hierarchy (Admin)'!Y31))</f>
        <v/>
      </c>
      <c r="V29" s="652"/>
      <c r="X29" s="653" t="b">
        <f t="shared" si="1"/>
        <v>0</v>
      </c>
      <c r="Y29" s="654" t="b">
        <f t="shared" si="2"/>
        <v>0</v>
      </c>
      <c r="Z29" s="654" t="b">
        <f t="shared" si="3"/>
        <v>0</v>
      </c>
    </row>
    <row r="30" spans="1:26" s="344" customFormat="1" ht="70.400000000000006" customHeight="1" x14ac:dyDescent="0.35">
      <c r="A30" s="646"/>
      <c r="B30" s="646"/>
      <c r="C30" s="647">
        <v>1</v>
      </c>
      <c r="D30" s="648" t="str">
        <f>'Input - LOE Hierarchy (Admin)'!E32</f>
        <v>Strategic</v>
      </c>
      <c r="E30" s="647">
        <v>4</v>
      </c>
      <c r="F30" s="648" t="str">
        <f>'Input - LOE Hierarchy (Admin)'!K32</f>
        <v>Is there evidence that the requirement set is fit-for-purpose to support the stage of acquisition?</v>
      </c>
      <c r="G30" s="649">
        <v>20</v>
      </c>
      <c r="H30" s="650" t="str">
        <f>IFERROR(HYPERLINK("#'2.1 LOEs, Artefacts &amp; Assurance'!" &amp; ADDRESS(MATCH($I30,'2.1 LOEs, Artefacts &amp; Assurance'!$H$1:$H$312, 0),8),"Link "), "Not Found")</f>
        <v>Not Found</v>
      </c>
      <c r="I30" s="648" t="str">
        <f>'Input - LOE Hierarchy (Admin)'!L32</f>
        <v xml:space="preserve">Is there evidence that the project requirement is aligned with underlying policies, strategies and business plans of the TLB/Dept/Gov?  </v>
      </c>
      <c r="J30" s="647">
        <f t="shared" si="0"/>
        <v>20</v>
      </c>
      <c r="K30" s="648" t="str">
        <f>'Input - LOE Hierarchy (Admin)'!N32</f>
        <v>NULL</v>
      </c>
      <c r="L30" s="648" t="str">
        <f>'Input - LOE Hierarchy (Admin)'!P32</f>
        <v>NULL</v>
      </c>
      <c r="M30" s="646"/>
      <c r="N30" s="646"/>
      <c r="O30" s="651" t="str">
        <f>IF(ISERROR(HYPERLINK(INDEX(I_Guid_Links,MATCH('Input - LOE Hierarchy (Admin)'!S32,I_Guid_Names,0)), 'Input - LOE Hierarchy (Admin)'!S32)),"",HYPERLINK(INDEX(I_Guid_Links,MATCH('Input - LOE Hierarchy (Admin)'!S32,I_Guid_Names,0)), 'Input - LOE Hierarchy (Admin)'!S32))</f>
        <v xml:space="preserve">Defence Strategy Index - S12 </v>
      </c>
      <c r="P30" s="651" t="str">
        <f>IF(ISERROR(HYPERLINK(INDEX(I_Guid_Links,MATCH('Input - LOE Hierarchy (Admin)'!T32,I_Guid_Names,0)), 'Input - LOE Hierarchy (Admin)'!T32)),"",HYPERLINK(INDEX(I_Guid_Links,MATCH('Input - LOE Hierarchy (Admin)'!T32,I_Guid_Names,0)), 'Input - LOE Hierarchy (Admin)'!T32))</f>
        <v>Integrated review - S14</v>
      </c>
      <c r="Q30" s="651" t="str">
        <f>IF(ISERROR(HYPERLINK(INDEX(I_Guid_Links,MATCH('Input - LOE Hierarchy (Admin)'!U32,I_Guid_Names,0)), 'Input - LOE Hierarchy (Admin)'!U32)),"",HYPERLINK(INDEX(I_Guid_Links,MATCH('Input - LOE Hierarchy (Admin)'!U32,I_Guid_Names,0)), 'Input - LOE Hierarchy (Admin)'!U32))</f>
        <v xml:space="preserve">Defence Strategy publications - S13 </v>
      </c>
      <c r="R30" s="651" t="str">
        <f>IF(ISERROR(HYPERLINK(INDEX(I_Guid_Links,MATCH('Input - LOE Hierarchy (Admin)'!V32,I_Guid_Names,0)), 'Input - LOE Hierarchy (Admin)'!V32)),"",HYPERLINK(INDEX(I_Guid_Links,MATCH('Input - LOE Hierarchy (Admin)'!V32,I_Guid_Names,0)), 'Input - LOE Hierarchy (Admin)'!V32))</f>
        <v>Artificial Intelligence (AI) In Defence - S28</v>
      </c>
      <c r="S30" s="651" t="str">
        <f>IF(ISERROR(HYPERLINK(INDEX(I_Guid_Links,MATCH('Input - LOE Hierarchy (Admin)'!W32,I_Guid_Names,0)), 'Input - LOE Hierarchy (Admin)'!W32)),"",HYPERLINK(INDEX(I_Guid_Links,MATCH('Input - LOE Hierarchy (Admin)'!W32,I_Guid_Names,0)), 'Input - LOE Hierarchy (Admin)'!W32))</f>
        <v/>
      </c>
      <c r="T30" s="651" t="str">
        <f>IF(ISERROR(HYPERLINK(INDEX(I_Guid_Links,MATCH('Input - LOE Hierarchy (Admin)'!X32,I_Guid_Names,0)), 'Input - LOE Hierarchy (Admin)'!X32)),"",HYPERLINK(INDEX(I_Guid_Links,MATCH('Input - LOE Hierarchy (Admin)'!X32,I_Guid_Names,0)), 'Input - LOE Hierarchy (Admin)'!X32))</f>
        <v/>
      </c>
      <c r="U30" s="651" t="str">
        <f>IF(ISERROR(HYPERLINK(INDEX(I_Guid_Links,MATCH('Input - LOE Hierarchy (Admin)'!Y32,I_Guid_Names,0)), 'Input - LOE Hierarchy (Admin)'!Y32)),"",HYPERLINK(INDEX(I_Guid_Links,MATCH('Input - LOE Hierarchy (Admin)'!Y32,I_Guid_Names,0)), 'Input - LOE Hierarchy (Admin)'!Y32))</f>
        <v/>
      </c>
      <c r="V30" s="652"/>
      <c r="X30" s="653" t="b">
        <f t="shared" si="1"/>
        <v>0</v>
      </c>
      <c r="Y30" s="654" t="b">
        <f t="shared" si="2"/>
        <v>0</v>
      </c>
      <c r="Z30" s="654" t="b">
        <f t="shared" si="3"/>
        <v>0</v>
      </c>
    </row>
    <row r="31" spans="1:26" s="344" customFormat="1" ht="100.4" customHeight="1" x14ac:dyDescent="0.35">
      <c r="A31" s="646"/>
      <c r="B31" s="646"/>
      <c r="C31" s="647">
        <v>1</v>
      </c>
      <c r="D31" s="648" t="str">
        <f>'Input - LOE Hierarchy (Admin)'!E33</f>
        <v>Strategic</v>
      </c>
      <c r="E31" s="647">
        <v>4</v>
      </c>
      <c r="F31" s="648" t="str">
        <f>'Input - LOE Hierarchy (Admin)'!K33</f>
        <v>Is there evidence that the requirement set is fit-for-purpose to support the stage of acquisition?</v>
      </c>
      <c r="G31" s="649">
        <v>21</v>
      </c>
      <c r="H31" s="650" t="str">
        <f>IFERROR(HYPERLINK("#'2.1 LOEs, Artefacts &amp; Assurance'!" &amp; ADDRESS(MATCH($I31,'2.1 LOEs, Artefacts &amp; Assurance'!$H$1:$H$312, 0),8),"Link "), "Not Found")</f>
        <v>Not Found</v>
      </c>
      <c r="I31" s="648" t="str">
        <f>'Input - LOE Hierarchy (Admin)'!L33</f>
        <v>Is there evidence that the User requirement, cross DLOD, is sufficiently mature to support generation of the  System Requirement / Service Requirement and support User acceptance of the capability/service to be delivered?</v>
      </c>
      <c r="J31" s="647">
        <f t="shared" si="0"/>
        <v>21</v>
      </c>
      <c r="K31" s="648" t="str">
        <f>'Input - LOE Hierarchy (Admin)'!N33</f>
        <v>Is there evidence that the military / business capability under consideration is suitably system bounded.</v>
      </c>
      <c r="L31" s="648" t="str">
        <f>'Input - LOE Hierarchy (Admin)'!P33</f>
        <v>NULL</v>
      </c>
      <c r="M31" s="646"/>
      <c r="N31" s="646"/>
      <c r="O31" s="651" t="str">
        <f>IF(ISERROR(HYPERLINK(INDEX(I_Guid_Links,MATCH('Input - LOE Hierarchy (Admin)'!S33,I_Guid_Names,0)), 'Input - LOE Hierarchy (Admin)'!S33)),"",HYPERLINK(INDEX(I_Guid_Links,MATCH('Input - LOE Hierarchy (Admin)'!S33,I_Guid_Names,0)), 'Input - LOE Hierarchy (Admin)'!S33))</f>
        <v>User Requirements Document (URD) Principles - S15</v>
      </c>
      <c r="P31" s="651" t="str">
        <f>IF(ISERROR(HYPERLINK(INDEX(I_Guid_Links,MATCH('Input - LOE Hierarchy (Admin)'!T33,I_Guid_Names,0)), 'Input - LOE Hierarchy (Admin)'!T33)),"",HYPERLINK(INDEX(I_Guid_Links,MATCH('Input - LOE Hierarchy (Admin)'!T33,I_Guid_Names,0)), 'Input - LOE Hierarchy (Admin)'!T33))</f>
        <v/>
      </c>
      <c r="Q31" s="651" t="str">
        <f>IF(ISERROR(HYPERLINK(INDEX(I_Guid_Links,MATCH('Input - LOE Hierarchy (Admin)'!U33,I_Guid_Names,0)), 'Input - LOE Hierarchy (Admin)'!U33)),"",HYPERLINK(INDEX(I_Guid_Links,MATCH('Input - LOE Hierarchy (Admin)'!U33,I_Guid_Names,0)), 'Input - LOE Hierarchy (Admin)'!U33))</f>
        <v/>
      </c>
      <c r="R31" s="651" t="str">
        <f>IF(ISERROR(HYPERLINK(INDEX(I_Guid_Links,MATCH('Input - LOE Hierarchy (Admin)'!V33,I_Guid_Names,0)), 'Input - LOE Hierarchy (Admin)'!V33)),"",HYPERLINK(INDEX(I_Guid_Links,MATCH('Input - LOE Hierarchy (Admin)'!V33,I_Guid_Names,0)), 'Input - LOE Hierarchy (Admin)'!V33))</f>
        <v/>
      </c>
      <c r="S31" s="651" t="str">
        <f>IF(ISERROR(HYPERLINK(INDEX(I_Guid_Links,MATCH('Input - LOE Hierarchy (Admin)'!W33,I_Guid_Names,0)), 'Input - LOE Hierarchy (Admin)'!W33)),"",HYPERLINK(INDEX(I_Guid_Links,MATCH('Input - LOE Hierarchy (Admin)'!W33,I_Guid_Names,0)), 'Input - LOE Hierarchy (Admin)'!W33))</f>
        <v/>
      </c>
      <c r="T31" s="651" t="str">
        <f>IF(ISERROR(HYPERLINK(INDEX(I_Guid_Links,MATCH('Input - LOE Hierarchy (Admin)'!X33,I_Guid_Names,0)), 'Input - LOE Hierarchy (Admin)'!X33)),"",HYPERLINK(INDEX(I_Guid_Links,MATCH('Input - LOE Hierarchy (Admin)'!X33,I_Guid_Names,0)), 'Input - LOE Hierarchy (Admin)'!X33))</f>
        <v/>
      </c>
      <c r="U31" s="651" t="str">
        <f>IF(ISERROR(HYPERLINK(INDEX(I_Guid_Links,MATCH('Input - LOE Hierarchy (Admin)'!Y33,I_Guid_Names,0)), 'Input - LOE Hierarchy (Admin)'!Y33)),"",HYPERLINK(INDEX(I_Guid_Links,MATCH('Input - LOE Hierarchy (Admin)'!Y33,I_Guid_Names,0)), 'Input - LOE Hierarchy (Admin)'!Y33))</f>
        <v/>
      </c>
      <c r="V31" s="652"/>
      <c r="X31" s="653" t="b">
        <f t="shared" si="1"/>
        <v>0</v>
      </c>
      <c r="Y31" s="654" t="b">
        <f t="shared" si="2"/>
        <v>0</v>
      </c>
      <c r="Z31" s="654" t="b">
        <f t="shared" si="3"/>
        <v>0</v>
      </c>
    </row>
    <row r="32" spans="1:26" s="344" customFormat="1" ht="108" customHeight="1" x14ac:dyDescent="0.35">
      <c r="A32" s="646"/>
      <c r="B32" s="646"/>
      <c r="C32" s="647">
        <v>1</v>
      </c>
      <c r="D32" s="648" t="str">
        <f>'Input - LOE Hierarchy (Admin)'!E34</f>
        <v>Strategic</v>
      </c>
      <c r="E32" s="647">
        <v>4</v>
      </c>
      <c r="F32" s="648" t="str">
        <f>'Input - LOE Hierarchy (Admin)'!K34</f>
        <v>Is there evidence that the requirement set is fit-for-purpose to support the stage of acquisition?</v>
      </c>
      <c r="G32" s="649">
        <v>21</v>
      </c>
      <c r="H32" s="650" t="str">
        <f>IFERROR(HYPERLINK("#'2.1 LOEs, Artefacts &amp; Assurance'!" &amp; ADDRESS(MATCH($I32,'2.1 LOEs, Artefacts &amp; Assurance'!$H$1:$H$312, 0),8),"Link "), "Not Found")</f>
        <v>Not Found</v>
      </c>
      <c r="I32" s="648" t="str">
        <f>'Input - LOE Hierarchy (Admin)'!L34</f>
        <v>Is there evidence that the User requirement, cross DLOD, is sufficiently mature to support generation of the  System Requirement / Service Requirement and support User acceptance of the capability/service to be delivered?</v>
      </c>
      <c r="J32" s="647">
        <f t="shared" si="0"/>
        <v>22</v>
      </c>
      <c r="K32" s="648" t="str">
        <f>'Input - LOE Hierarchy (Admin)'!N34</f>
        <v>Is there evidence of a suitable Single Statement of User Need?</v>
      </c>
      <c r="L32" s="648" t="str">
        <f>'Input - LOE Hierarchy (Admin)'!P34</f>
        <v>NULL</v>
      </c>
      <c r="M32" s="646"/>
      <c r="N32" s="646"/>
      <c r="O32" s="651" t="str">
        <f>IF(ISERROR(HYPERLINK(INDEX(I_Guid_Links,MATCH('Input - LOE Hierarchy (Admin)'!S34,I_Guid_Names,0)), 'Input - LOE Hierarchy (Admin)'!S34)),"",HYPERLINK(INDEX(I_Guid_Links,MATCH('Input - LOE Hierarchy (Admin)'!S34,I_Guid_Names,0)), 'Input - LOE Hierarchy (Admin)'!S34))</f>
        <v>User Requirements Document (URD) Principles - S15</v>
      </c>
      <c r="P32" s="651" t="str">
        <f>IF(ISERROR(HYPERLINK(INDEX(I_Guid_Links,MATCH('Input - LOE Hierarchy (Admin)'!T34,I_Guid_Names,0)), 'Input - LOE Hierarchy (Admin)'!T34)),"",HYPERLINK(INDEX(I_Guid_Links,MATCH('Input - LOE Hierarchy (Admin)'!T34,I_Guid_Names,0)), 'Input - LOE Hierarchy (Admin)'!T34))</f>
        <v/>
      </c>
      <c r="Q32" s="651" t="str">
        <f>IF(ISERROR(HYPERLINK(INDEX(I_Guid_Links,MATCH('Input - LOE Hierarchy (Admin)'!U34,I_Guid_Names,0)), 'Input - LOE Hierarchy (Admin)'!U34)),"",HYPERLINK(INDEX(I_Guid_Links,MATCH('Input - LOE Hierarchy (Admin)'!U34,I_Guid_Names,0)), 'Input - LOE Hierarchy (Admin)'!U34))</f>
        <v/>
      </c>
      <c r="R32" s="651" t="str">
        <f>IF(ISERROR(HYPERLINK(INDEX(I_Guid_Links,MATCH('Input - LOE Hierarchy (Admin)'!V34,I_Guid_Names,0)), 'Input - LOE Hierarchy (Admin)'!V34)),"",HYPERLINK(INDEX(I_Guid_Links,MATCH('Input - LOE Hierarchy (Admin)'!V34,I_Guid_Names,0)), 'Input - LOE Hierarchy (Admin)'!V34))</f>
        <v/>
      </c>
      <c r="S32" s="651" t="str">
        <f>IF(ISERROR(HYPERLINK(INDEX(I_Guid_Links,MATCH('Input - LOE Hierarchy (Admin)'!W34,I_Guid_Names,0)), 'Input - LOE Hierarchy (Admin)'!W34)),"",HYPERLINK(INDEX(I_Guid_Links,MATCH('Input - LOE Hierarchy (Admin)'!W34,I_Guid_Names,0)), 'Input - LOE Hierarchy (Admin)'!W34))</f>
        <v/>
      </c>
      <c r="T32" s="651" t="str">
        <f>IF(ISERROR(HYPERLINK(INDEX(I_Guid_Links,MATCH('Input - LOE Hierarchy (Admin)'!X34,I_Guid_Names,0)), 'Input - LOE Hierarchy (Admin)'!X34)),"",HYPERLINK(INDEX(I_Guid_Links,MATCH('Input - LOE Hierarchy (Admin)'!X34,I_Guid_Names,0)), 'Input - LOE Hierarchy (Admin)'!X34))</f>
        <v/>
      </c>
      <c r="U32" s="651" t="str">
        <f>IF(ISERROR(HYPERLINK(INDEX(I_Guid_Links,MATCH('Input - LOE Hierarchy (Admin)'!Y34,I_Guid_Names,0)), 'Input - LOE Hierarchy (Admin)'!Y34)),"",HYPERLINK(INDEX(I_Guid_Links,MATCH('Input - LOE Hierarchy (Admin)'!Y34,I_Guid_Names,0)), 'Input - LOE Hierarchy (Admin)'!Y34))</f>
        <v/>
      </c>
      <c r="V32" s="652"/>
      <c r="X32" s="653" t="str">
        <f t="shared" si="1"/>
        <v>YES</v>
      </c>
      <c r="Y32" s="654" t="b">
        <f t="shared" si="2"/>
        <v>0</v>
      </c>
      <c r="Z32" s="654" t="b">
        <f>IF(AND(X32="YES", Y$31="YES"),"YES")</f>
        <v>0</v>
      </c>
    </row>
    <row r="33" spans="1:26" s="344" customFormat="1" ht="70.400000000000006" customHeight="1" x14ac:dyDescent="0.35">
      <c r="A33" s="646"/>
      <c r="B33" s="646"/>
      <c r="C33" s="647">
        <v>1</v>
      </c>
      <c r="D33" s="648" t="str">
        <f>'Input - LOE Hierarchy (Admin)'!E35</f>
        <v>Strategic</v>
      </c>
      <c r="E33" s="647">
        <v>4</v>
      </c>
      <c r="F33" s="648" t="str">
        <f>'Input - LOE Hierarchy (Admin)'!K35</f>
        <v>Is there evidence that the requirement set is fit-for-purpose to support the stage of acquisition?</v>
      </c>
      <c r="G33" s="649">
        <v>21</v>
      </c>
      <c r="H33" s="650" t="str">
        <f>IFERROR(HYPERLINK("#'2.1 LOEs, Artefacts &amp; Assurance'!" &amp; ADDRESS(MATCH($I33,'2.1 LOEs, Artefacts &amp; Assurance'!$H$1:$H$312, 0),8),"Link "), "Not Found")</f>
        <v>Not Found</v>
      </c>
      <c r="I33" s="648" t="str">
        <f>'Input - LOE Hierarchy (Admin)'!L35</f>
        <v>Is there evidence that the User requirement, cross DLOD, is sufficiently mature to support generation of the  System Requirement / Service Requirement and support User acceptance of the capability/service to be delivered?</v>
      </c>
      <c r="J33" s="647">
        <f t="shared" si="0"/>
        <v>23</v>
      </c>
      <c r="K33" s="648" t="str">
        <f>'Input - LOE Hierarchy (Admin)'!N35</f>
        <v>Is there evidence of key constraints or key dependencies placed on the programme being suitably recorded?</v>
      </c>
      <c r="L33" s="648" t="str">
        <f>'Input - LOE Hierarchy (Admin)'!P35</f>
        <v>NULL</v>
      </c>
      <c r="M33" s="646"/>
      <c r="N33" s="646"/>
      <c r="O33" s="651" t="str">
        <f>IF(ISERROR(HYPERLINK(INDEX(I_Guid_Links,MATCH('Input - LOE Hierarchy (Admin)'!S35,I_Guid_Names,0)), 'Input - LOE Hierarchy (Admin)'!S35)),"",HYPERLINK(INDEX(I_Guid_Links,MATCH('Input - LOE Hierarchy (Admin)'!S35,I_Guid_Names,0)), 'Input - LOE Hierarchy (Admin)'!S35))</f>
        <v>User Requirements Document (URD) Principles - S15</v>
      </c>
      <c r="P33" s="651" t="str">
        <f>IF(ISERROR(HYPERLINK(INDEX(I_Guid_Links,MATCH('Input - LOE Hierarchy (Admin)'!T35,I_Guid_Names,0)), 'Input - LOE Hierarchy (Admin)'!T35)),"",HYPERLINK(INDEX(I_Guid_Links,MATCH('Input - LOE Hierarchy (Admin)'!T35,I_Guid_Names,0)), 'Input - LOE Hierarchy (Admin)'!T35))</f>
        <v/>
      </c>
      <c r="Q33" s="651" t="str">
        <f>IF(ISERROR(HYPERLINK(INDEX(I_Guid_Links,MATCH('Input - LOE Hierarchy (Admin)'!U35,I_Guid_Names,0)), 'Input - LOE Hierarchy (Admin)'!U35)),"",HYPERLINK(INDEX(I_Guid_Links,MATCH('Input - LOE Hierarchy (Admin)'!U35,I_Guid_Names,0)), 'Input - LOE Hierarchy (Admin)'!U35))</f>
        <v/>
      </c>
      <c r="R33" s="651" t="str">
        <f>IF(ISERROR(HYPERLINK(INDEX(I_Guid_Links,MATCH('Input - LOE Hierarchy (Admin)'!V35,I_Guid_Names,0)), 'Input - LOE Hierarchy (Admin)'!V35)),"",HYPERLINK(INDEX(I_Guid_Links,MATCH('Input - LOE Hierarchy (Admin)'!V35,I_Guid_Names,0)), 'Input - LOE Hierarchy (Admin)'!V35))</f>
        <v/>
      </c>
      <c r="S33" s="651" t="str">
        <f>IF(ISERROR(HYPERLINK(INDEX(I_Guid_Links,MATCH('Input - LOE Hierarchy (Admin)'!W35,I_Guid_Names,0)), 'Input - LOE Hierarchy (Admin)'!W35)),"",HYPERLINK(INDEX(I_Guid_Links,MATCH('Input - LOE Hierarchy (Admin)'!W35,I_Guid_Names,0)), 'Input - LOE Hierarchy (Admin)'!W35))</f>
        <v/>
      </c>
      <c r="T33" s="651" t="str">
        <f>IF(ISERROR(HYPERLINK(INDEX(I_Guid_Links,MATCH('Input - LOE Hierarchy (Admin)'!X35,I_Guid_Names,0)), 'Input - LOE Hierarchy (Admin)'!X35)),"",HYPERLINK(INDEX(I_Guid_Links,MATCH('Input - LOE Hierarchy (Admin)'!X35,I_Guid_Names,0)), 'Input - LOE Hierarchy (Admin)'!X35))</f>
        <v/>
      </c>
      <c r="U33" s="651" t="str">
        <f>IF(ISERROR(HYPERLINK(INDEX(I_Guid_Links,MATCH('Input - LOE Hierarchy (Admin)'!Y35,I_Guid_Names,0)), 'Input - LOE Hierarchy (Admin)'!Y35)),"",HYPERLINK(INDEX(I_Guid_Links,MATCH('Input - LOE Hierarchy (Admin)'!Y35,I_Guid_Names,0)), 'Input - LOE Hierarchy (Admin)'!Y35))</f>
        <v/>
      </c>
      <c r="V33" s="652"/>
      <c r="X33" s="653" t="str">
        <f t="shared" si="1"/>
        <v>YES</v>
      </c>
      <c r="Y33" s="654" t="b">
        <f t="shared" si="2"/>
        <v>0</v>
      </c>
      <c r="Z33" s="654" t="b">
        <f t="shared" ref="Z33:Z43" si="4">IF(AND(X33="YES", Y$31="YES"),"YES")</f>
        <v>0</v>
      </c>
    </row>
    <row r="34" spans="1:26" s="344" customFormat="1" ht="114.65" customHeight="1" x14ac:dyDescent="0.35">
      <c r="A34" s="646"/>
      <c r="B34" s="646"/>
      <c r="C34" s="647">
        <v>1</v>
      </c>
      <c r="D34" s="648" t="str">
        <f>'Input - LOE Hierarchy (Admin)'!E36</f>
        <v>Strategic</v>
      </c>
      <c r="E34" s="647">
        <v>4</v>
      </c>
      <c r="F34" s="648" t="str">
        <f>'Input - LOE Hierarchy (Admin)'!K36</f>
        <v>Is there evidence that the requirement set is fit-for-purpose to support the stage of acquisition?</v>
      </c>
      <c r="G34" s="649">
        <v>21</v>
      </c>
      <c r="H34" s="650" t="str">
        <f>IFERROR(HYPERLINK("#'2.1 LOEs, Artefacts &amp; Assurance'!" &amp; ADDRESS(MATCH($I34,'2.1 LOEs, Artefacts &amp; Assurance'!$H$1:$H$312, 0),8),"Link "), "Not Found")</f>
        <v>Not Found</v>
      </c>
      <c r="I34" s="648" t="str">
        <f>'Input - LOE Hierarchy (Admin)'!L36</f>
        <v>Is there evidence that the User requirement, cross DLOD, is sufficiently mature to support generation of the  System Requirement / Service Requirement and support User acceptance of the capability/service to be delivered?</v>
      </c>
      <c r="J34" s="647">
        <f t="shared" si="0"/>
        <v>24</v>
      </c>
      <c r="K34" s="648" t="str">
        <f>'Input - LOE Hierarchy (Admin)'!N36</f>
        <v>Is there evidence to demonstrate that a holistic User requirement has been suitably developed.  (i.e. is there evidence of a structured / systematic approach being taken to fully capture the user need, including consideration of Defence Lines of Development where appropriate).</v>
      </c>
      <c r="L34" s="648" t="str">
        <f>'Input - LOE Hierarchy (Admin)'!P36</f>
        <v>NULL</v>
      </c>
      <c r="M34" s="646"/>
      <c r="N34" s="646"/>
      <c r="O34" s="651" t="str">
        <f>IF(ISERROR(HYPERLINK(INDEX(I_Guid_Links,MATCH('Input - LOE Hierarchy (Admin)'!S36,I_Guid_Names,0)), 'Input - LOE Hierarchy (Admin)'!S36)),"",HYPERLINK(INDEX(I_Guid_Links,MATCH('Input - LOE Hierarchy (Admin)'!S36,I_Guid_Names,0)), 'Input - LOE Hierarchy (Admin)'!S36))</f>
        <v>User Requirements Document (URD) Principles - S15</v>
      </c>
      <c r="P34" s="651" t="str">
        <f>IF(ISERROR(HYPERLINK(INDEX(I_Guid_Links,MATCH('Input - LOE Hierarchy (Admin)'!T36,I_Guid_Names,0)), 'Input - LOE Hierarchy (Admin)'!T36)),"",HYPERLINK(INDEX(I_Guid_Links,MATCH('Input - LOE Hierarchy (Admin)'!T36,I_Guid_Names,0)), 'Input - LOE Hierarchy (Admin)'!T36))</f>
        <v/>
      </c>
      <c r="Q34" s="651" t="str">
        <f>IF(ISERROR(HYPERLINK(INDEX(I_Guid_Links,MATCH('Input - LOE Hierarchy (Admin)'!U36,I_Guid_Names,0)), 'Input - LOE Hierarchy (Admin)'!U36)),"",HYPERLINK(INDEX(I_Guid_Links,MATCH('Input - LOE Hierarchy (Admin)'!U36,I_Guid_Names,0)), 'Input - LOE Hierarchy (Admin)'!U36))</f>
        <v/>
      </c>
      <c r="R34" s="651" t="str">
        <f>IF(ISERROR(HYPERLINK(INDEX(I_Guid_Links,MATCH('Input - LOE Hierarchy (Admin)'!V36,I_Guid_Names,0)), 'Input - LOE Hierarchy (Admin)'!V36)),"",HYPERLINK(INDEX(I_Guid_Links,MATCH('Input - LOE Hierarchy (Admin)'!V36,I_Guid_Names,0)), 'Input - LOE Hierarchy (Admin)'!V36))</f>
        <v/>
      </c>
      <c r="S34" s="651" t="str">
        <f>IF(ISERROR(HYPERLINK(INDEX(I_Guid_Links,MATCH('Input - LOE Hierarchy (Admin)'!W36,I_Guid_Names,0)), 'Input - LOE Hierarchy (Admin)'!W36)),"",HYPERLINK(INDEX(I_Guid_Links,MATCH('Input - LOE Hierarchy (Admin)'!W36,I_Guid_Names,0)), 'Input - LOE Hierarchy (Admin)'!W36))</f>
        <v/>
      </c>
      <c r="T34" s="651" t="str">
        <f>IF(ISERROR(HYPERLINK(INDEX(I_Guid_Links,MATCH('Input - LOE Hierarchy (Admin)'!X36,I_Guid_Names,0)), 'Input - LOE Hierarchy (Admin)'!X36)),"",HYPERLINK(INDEX(I_Guid_Links,MATCH('Input - LOE Hierarchy (Admin)'!X36,I_Guid_Names,0)), 'Input - LOE Hierarchy (Admin)'!X36))</f>
        <v/>
      </c>
      <c r="U34" s="651" t="str">
        <f>IF(ISERROR(HYPERLINK(INDEX(I_Guid_Links,MATCH('Input - LOE Hierarchy (Admin)'!Y36,I_Guid_Names,0)), 'Input - LOE Hierarchy (Admin)'!Y36)),"",HYPERLINK(INDEX(I_Guid_Links,MATCH('Input - LOE Hierarchy (Admin)'!Y36,I_Guid_Names,0)), 'Input - LOE Hierarchy (Admin)'!Y36))</f>
        <v/>
      </c>
      <c r="V34" s="652"/>
      <c r="X34" s="653" t="str">
        <f t="shared" si="1"/>
        <v>YES</v>
      </c>
      <c r="Y34" s="654" t="b">
        <f t="shared" si="2"/>
        <v>0</v>
      </c>
      <c r="Z34" s="654" t="b">
        <f t="shared" si="4"/>
        <v>0</v>
      </c>
    </row>
    <row r="35" spans="1:26" s="344" customFormat="1" ht="119.5" customHeight="1" x14ac:dyDescent="0.35">
      <c r="A35" s="646"/>
      <c r="B35" s="646"/>
      <c r="C35" s="647">
        <v>1</v>
      </c>
      <c r="D35" s="648" t="str">
        <f>'Input - LOE Hierarchy (Admin)'!E37</f>
        <v>Strategic</v>
      </c>
      <c r="E35" s="647">
        <v>4</v>
      </c>
      <c r="F35" s="648" t="str">
        <f>'Input - LOE Hierarchy (Admin)'!K37</f>
        <v>Is there evidence that the requirement set is fit-for-purpose to support the stage of acquisition?</v>
      </c>
      <c r="G35" s="649">
        <v>21</v>
      </c>
      <c r="H35" s="650" t="str">
        <f>IFERROR(HYPERLINK("#'2.1 LOEs, Artefacts &amp; Assurance'!" &amp; ADDRESS(MATCH($I35,'2.1 LOEs, Artefacts &amp; Assurance'!$H$1:$H$312, 0),8),"Link "), "Not Found")</f>
        <v>Not Found</v>
      </c>
      <c r="I35" s="648" t="str">
        <f>'Input - LOE Hierarchy (Admin)'!L37</f>
        <v>Is there evidence that the User requirement, cross DLOD, is sufficiently mature to support generation of the  System Requirement / Service Requirement and support User acceptance of the capability/service to be delivered?</v>
      </c>
      <c r="J35" s="647">
        <f t="shared" si="0"/>
        <v>25</v>
      </c>
      <c r="K35" s="648" t="str">
        <f>'Input - LOE Hierarchy (Admin)'!N37</f>
        <v>Is there evidence of climate resilience being suitably considered within the user requirement?  Adaptation plan for climatic risks e.g. against Climate Resilience Checklist within Sustainability Appraisal Checklists, CIRAM including climatic report &amp; Climate Resilience Risk Register (CRRR) e.g. water stress, etc.
Flood Risk Assessments. Informed by establishment management plans.</v>
      </c>
      <c r="L35" s="648" t="str">
        <f>'Input - LOE Hierarchy (Admin)'!P37</f>
        <v>NULL</v>
      </c>
      <c r="M35" s="646"/>
      <c r="N35" s="646"/>
      <c r="O35" s="651" t="str">
        <f>IF(ISERROR(HYPERLINK(INDEX(I_Guid_Links,MATCH('Input - LOE Hierarchy (Admin)'!S37,I_Guid_Names,0)), 'Input - LOE Hierarchy (Admin)'!S37)),"",HYPERLINK(INDEX(I_Guid_Links,MATCH('Input - LOE Hierarchy (Admin)'!S37,I_Guid_Names,0)), 'Input - LOE Hierarchy (Admin)'!S37))</f>
        <v>User Requirements Document (URD) Principles - S15</v>
      </c>
      <c r="P35" s="651" t="str">
        <f>IF(ISERROR(HYPERLINK(INDEX(I_Guid_Links,MATCH('Input - LOE Hierarchy (Admin)'!T37,I_Guid_Names,0)), 'Input - LOE Hierarchy (Admin)'!T37)),"",HYPERLINK(INDEX(I_Guid_Links,MATCH('Input - LOE Hierarchy (Admin)'!T37,I_Guid_Names,0)), 'Input - LOE Hierarchy (Admin)'!T37))</f>
        <v/>
      </c>
      <c r="Q35" s="651" t="str">
        <f>IF(ISERROR(HYPERLINK(INDEX(I_Guid_Links,MATCH('Input - LOE Hierarchy (Admin)'!U37,I_Guid_Names,0)), 'Input - LOE Hierarchy (Admin)'!U37)),"",HYPERLINK(INDEX(I_Guid_Links,MATCH('Input - LOE Hierarchy (Admin)'!U37,I_Guid_Names,0)), 'Input - LOE Hierarchy (Admin)'!U37))</f>
        <v/>
      </c>
      <c r="R35" s="651" t="str">
        <f>IF(ISERROR(HYPERLINK(INDEX(I_Guid_Links,MATCH('Input - LOE Hierarchy (Admin)'!V37,I_Guid_Names,0)), 'Input - LOE Hierarchy (Admin)'!V37)),"",HYPERLINK(INDEX(I_Guid_Links,MATCH('Input - LOE Hierarchy (Admin)'!V37,I_Guid_Names,0)), 'Input - LOE Hierarchy (Admin)'!V37))</f>
        <v/>
      </c>
      <c r="S35" s="651" t="str">
        <f>IF(ISERROR(HYPERLINK(INDEX(I_Guid_Links,MATCH('Input - LOE Hierarchy (Admin)'!W37,I_Guid_Names,0)), 'Input - LOE Hierarchy (Admin)'!W37)),"",HYPERLINK(INDEX(I_Guid_Links,MATCH('Input - LOE Hierarchy (Admin)'!W37,I_Guid_Names,0)), 'Input - LOE Hierarchy (Admin)'!W37))</f>
        <v/>
      </c>
      <c r="T35" s="651" t="str">
        <f>IF(ISERROR(HYPERLINK(INDEX(I_Guid_Links,MATCH('Input - LOE Hierarchy (Admin)'!X37,I_Guid_Names,0)), 'Input - LOE Hierarchy (Admin)'!X37)),"",HYPERLINK(INDEX(I_Guid_Links,MATCH('Input - LOE Hierarchy (Admin)'!X37,I_Guid_Names,0)), 'Input - LOE Hierarchy (Admin)'!X37))</f>
        <v/>
      </c>
      <c r="U35" s="651" t="str">
        <f>IF(ISERROR(HYPERLINK(INDEX(I_Guid_Links,MATCH('Input - LOE Hierarchy (Admin)'!Y37,I_Guid_Names,0)), 'Input - LOE Hierarchy (Admin)'!Y37)),"",HYPERLINK(INDEX(I_Guid_Links,MATCH('Input - LOE Hierarchy (Admin)'!Y37,I_Guid_Names,0)), 'Input - LOE Hierarchy (Admin)'!Y37))</f>
        <v/>
      </c>
      <c r="V35" s="652"/>
      <c r="X35" s="653" t="str">
        <f t="shared" si="1"/>
        <v>YES</v>
      </c>
      <c r="Y35" s="654" t="b">
        <f t="shared" si="2"/>
        <v>0</v>
      </c>
      <c r="Z35" s="654" t="b">
        <f t="shared" si="4"/>
        <v>0</v>
      </c>
    </row>
    <row r="36" spans="1:26" s="344" customFormat="1" ht="70.400000000000006" customHeight="1" x14ac:dyDescent="0.35">
      <c r="A36" s="646"/>
      <c r="B36" s="646"/>
      <c r="C36" s="647">
        <v>1</v>
      </c>
      <c r="D36" s="648" t="str">
        <f>'Input - LOE Hierarchy (Admin)'!E38</f>
        <v>Strategic</v>
      </c>
      <c r="E36" s="647">
        <v>4</v>
      </c>
      <c r="F36" s="648" t="str">
        <f>'Input - LOE Hierarchy (Admin)'!K38</f>
        <v>Is there evidence that the requirement set is fit-for-purpose to support the stage of acquisition?</v>
      </c>
      <c r="G36" s="649">
        <v>21</v>
      </c>
      <c r="H36" s="650" t="str">
        <f>IFERROR(HYPERLINK("#'2.1 LOEs, Artefacts &amp; Assurance'!" &amp; ADDRESS(MATCH($I36,'2.1 LOEs, Artefacts &amp; Assurance'!$H$1:$H$312, 0),8),"Link "), "Not Found")</f>
        <v>Not Found</v>
      </c>
      <c r="I36" s="648" t="str">
        <f>'Input - LOE Hierarchy (Admin)'!L38</f>
        <v>Is there evidence that the User requirement, cross DLOD, is sufficiently mature to support generation of the  System Requirement / Service Requirement and support User acceptance of the capability/service to be delivered?</v>
      </c>
      <c r="J36" s="647">
        <f t="shared" si="0"/>
        <v>26</v>
      </c>
      <c r="K36" s="648" t="str">
        <f>'Input - LOE Hierarchy (Admin)'!N38</f>
        <v>Is there evidence that safety has been suitably considered within the User requirement?</v>
      </c>
      <c r="L36" s="648" t="str">
        <f>'Input - LOE Hierarchy (Admin)'!P38</f>
        <v>NULL</v>
      </c>
      <c r="M36" s="646"/>
      <c r="N36" s="646"/>
      <c r="O36" s="651" t="str">
        <f>IF(ISERROR(HYPERLINK(INDEX(I_Guid_Links,MATCH('Input - LOE Hierarchy (Admin)'!S38,I_Guid_Names,0)), 'Input - LOE Hierarchy (Admin)'!S38)),"",HYPERLINK(INDEX(I_Guid_Links,MATCH('Input - LOE Hierarchy (Admin)'!S38,I_Guid_Names,0)), 'Input - LOE Hierarchy (Admin)'!S38))</f>
        <v>User Requirements Document (URD) Principles - S15</v>
      </c>
      <c r="P36" s="651" t="str">
        <f>IF(ISERROR(HYPERLINK(INDEX(I_Guid_Links,MATCH('Input - LOE Hierarchy (Admin)'!T38,I_Guid_Names,0)), 'Input - LOE Hierarchy (Admin)'!T38)),"",HYPERLINK(INDEX(I_Guid_Links,MATCH('Input - LOE Hierarchy (Admin)'!T38,I_Guid_Names,0)), 'Input - LOE Hierarchy (Admin)'!T38))</f>
        <v/>
      </c>
      <c r="Q36" s="651" t="str">
        <f>IF(ISERROR(HYPERLINK(INDEX(I_Guid_Links,MATCH('Input - LOE Hierarchy (Admin)'!U38,I_Guid_Names,0)), 'Input - LOE Hierarchy (Admin)'!U38)),"",HYPERLINK(INDEX(I_Guid_Links,MATCH('Input - LOE Hierarchy (Admin)'!U38,I_Guid_Names,0)), 'Input - LOE Hierarchy (Admin)'!U38))</f>
        <v/>
      </c>
      <c r="R36" s="651" t="str">
        <f>IF(ISERROR(HYPERLINK(INDEX(I_Guid_Links,MATCH('Input - LOE Hierarchy (Admin)'!V38,I_Guid_Names,0)), 'Input - LOE Hierarchy (Admin)'!V38)),"",HYPERLINK(INDEX(I_Guid_Links,MATCH('Input - LOE Hierarchy (Admin)'!V38,I_Guid_Names,0)), 'Input - LOE Hierarchy (Admin)'!V38))</f>
        <v/>
      </c>
      <c r="S36" s="651" t="str">
        <f>IF(ISERROR(HYPERLINK(INDEX(I_Guid_Links,MATCH('Input - LOE Hierarchy (Admin)'!W38,I_Guid_Names,0)), 'Input - LOE Hierarchy (Admin)'!W38)),"",HYPERLINK(INDEX(I_Guid_Links,MATCH('Input - LOE Hierarchy (Admin)'!W38,I_Guid_Names,0)), 'Input - LOE Hierarchy (Admin)'!W38))</f>
        <v/>
      </c>
      <c r="T36" s="651" t="str">
        <f>IF(ISERROR(HYPERLINK(INDEX(I_Guid_Links,MATCH('Input - LOE Hierarchy (Admin)'!X38,I_Guid_Names,0)), 'Input - LOE Hierarchy (Admin)'!X38)),"",HYPERLINK(INDEX(I_Guid_Links,MATCH('Input - LOE Hierarchy (Admin)'!X38,I_Guid_Names,0)), 'Input - LOE Hierarchy (Admin)'!X38))</f>
        <v/>
      </c>
      <c r="U36" s="651" t="str">
        <f>IF(ISERROR(HYPERLINK(INDEX(I_Guid_Links,MATCH('Input - LOE Hierarchy (Admin)'!Y38,I_Guid_Names,0)), 'Input - LOE Hierarchy (Admin)'!Y38)),"",HYPERLINK(INDEX(I_Guid_Links,MATCH('Input - LOE Hierarchy (Admin)'!Y38,I_Guid_Names,0)), 'Input - LOE Hierarchy (Admin)'!Y38))</f>
        <v/>
      </c>
      <c r="V36" s="652"/>
      <c r="X36" s="653" t="str">
        <f t="shared" si="1"/>
        <v>YES</v>
      </c>
      <c r="Y36" s="654" t="b">
        <f t="shared" si="2"/>
        <v>0</v>
      </c>
      <c r="Z36" s="654" t="b">
        <f t="shared" si="4"/>
        <v>0</v>
      </c>
    </row>
    <row r="37" spans="1:26" s="344" customFormat="1" ht="70.400000000000006" customHeight="1" x14ac:dyDescent="0.35">
      <c r="A37" s="646"/>
      <c r="B37" s="646"/>
      <c r="C37" s="647">
        <v>1</v>
      </c>
      <c r="D37" s="648" t="str">
        <f>'Input - LOE Hierarchy (Admin)'!E39</f>
        <v>Strategic</v>
      </c>
      <c r="E37" s="647">
        <v>4</v>
      </c>
      <c r="F37" s="648" t="str">
        <f>'Input - LOE Hierarchy (Admin)'!K39</f>
        <v>Is there evidence that the requirement set is fit-for-purpose to support the stage of acquisition?</v>
      </c>
      <c r="G37" s="649">
        <v>21</v>
      </c>
      <c r="H37" s="650" t="str">
        <f>IFERROR(HYPERLINK("#'2.1 LOEs, Artefacts &amp; Assurance'!" &amp; ADDRESS(MATCH($I37,'2.1 LOEs, Artefacts &amp; Assurance'!$H$1:$H$312, 0),8),"Link "), "Not Found")</f>
        <v>Not Found</v>
      </c>
      <c r="I37" s="648" t="str">
        <f>'Input - LOE Hierarchy (Admin)'!L39</f>
        <v>Is there evidence that the User requirement, cross DLOD, is sufficiently mature to support generation of the  System Requirement / Service Requirement and support User acceptance of the capability/service to be delivered?</v>
      </c>
      <c r="J37" s="647">
        <f t="shared" si="0"/>
        <v>27</v>
      </c>
      <c r="K37" s="648" t="str">
        <f>'Input - LOE Hierarchy (Admin)'!N39</f>
        <v>Is there evidence that security has been suitably considered within the User requirement?</v>
      </c>
      <c r="L37" s="648" t="str">
        <f>'Input - LOE Hierarchy (Admin)'!P39</f>
        <v>NULL</v>
      </c>
      <c r="M37" s="646"/>
      <c r="N37" s="646"/>
      <c r="O37" s="651" t="str">
        <f>IF(ISERROR(HYPERLINK(INDEX(I_Guid_Links,MATCH('Input - LOE Hierarchy (Admin)'!S39,I_Guid_Names,0)), 'Input - LOE Hierarchy (Admin)'!S39)),"",HYPERLINK(INDEX(I_Guid_Links,MATCH('Input - LOE Hierarchy (Admin)'!S39,I_Guid_Names,0)), 'Input - LOE Hierarchy (Admin)'!S39))</f>
        <v>User Requirements Document (URD) Principles - S15</v>
      </c>
      <c r="P37" s="651" t="str">
        <f>IF(ISERROR(HYPERLINK(INDEX(I_Guid_Links,MATCH('Input - LOE Hierarchy (Admin)'!T39,I_Guid_Names,0)), 'Input - LOE Hierarchy (Admin)'!T39)),"",HYPERLINK(INDEX(I_Guid_Links,MATCH('Input - LOE Hierarchy (Admin)'!T39,I_Guid_Names,0)), 'Input - LOE Hierarchy (Admin)'!T39))</f>
        <v/>
      </c>
      <c r="Q37" s="651" t="str">
        <f>IF(ISERROR(HYPERLINK(INDEX(I_Guid_Links,MATCH('Input - LOE Hierarchy (Admin)'!U39,I_Guid_Names,0)), 'Input - LOE Hierarchy (Admin)'!U39)),"",HYPERLINK(INDEX(I_Guid_Links,MATCH('Input - LOE Hierarchy (Admin)'!U39,I_Guid_Names,0)), 'Input - LOE Hierarchy (Admin)'!U39))</f>
        <v/>
      </c>
      <c r="R37" s="651" t="str">
        <f>IF(ISERROR(HYPERLINK(INDEX(I_Guid_Links,MATCH('Input - LOE Hierarchy (Admin)'!V39,I_Guid_Names,0)), 'Input - LOE Hierarchy (Admin)'!V39)),"",HYPERLINK(INDEX(I_Guid_Links,MATCH('Input - LOE Hierarchy (Admin)'!V39,I_Guid_Names,0)), 'Input - LOE Hierarchy (Admin)'!V39))</f>
        <v/>
      </c>
      <c r="S37" s="651" t="str">
        <f>IF(ISERROR(HYPERLINK(INDEX(I_Guid_Links,MATCH('Input - LOE Hierarchy (Admin)'!W39,I_Guid_Names,0)), 'Input - LOE Hierarchy (Admin)'!W39)),"",HYPERLINK(INDEX(I_Guid_Links,MATCH('Input - LOE Hierarchy (Admin)'!W39,I_Guid_Names,0)), 'Input - LOE Hierarchy (Admin)'!W39))</f>
        <v/>
      </c>
      <c r="T37" s="651" t="str">
        <f>IF(ISERROR(HYPERLINK(INDEX(I_Guid_Links,MATCH('Input - LOE Hierarchy (Admin)'!X39,I_Guid_Names,0)), 'Input - LOE Hierarchy (Admin)'!X39)),"",HYPERLINK(INDEX(I_Guid_Links,MATCH('Input - LOE Hierarchy (Admin)'!X39,I_Guid_Names,0)), 'Input - LOE Hierarchy (Admin)'!X39))</f>
        <v/>
      </c>
      <c r="U37" s="651" t="str">
        <f>IF(ISERROR(HYPERLINK(INDEX(I_Guid_Links,MATCH('Input - LOE Hierarchy (Admin)'!Y39,I_Guid_Names,0)), 'Input - LOE Hierarchy (Admin)'!Y39)),"",HYPERLINK(INDEX(I_Guid_Links,MATCH('Input - LOE Hierarchy (Admin)'!Y39,I_Guid_Names,0)), 'Input - LOE Hierarchy (Admin)'!Y39))</f>
        <v/>
      </c>
      <c r="V37" s="652"/>
      <c r="X37" s="653" t="str">
        <f t="shared" si="1"/>
        <v>YES</v>
      </c>
      <c r="Y37" s="654" t="b">
        <f t="shared" si="2"/>
        <v>0</v>
      </c>
      <c r="Z37" s="654" t="b">
        <f t="shared" si="4"/>
        <v>0</v>
      </c>
    </row>
    <row r="38" spans="1:26" s="344" customFormat="1" ht="70.400000000000006" customHeight="1" x14ac:dyDescent="0.35">
      <c r="A38" s="646"/>
      <c r="B38" s="646"/>
      <c r="C38" s="647">
        <v>1</v>
      </c>
      <c r="D38" s="648" t="str">
        <f>'Input - LOE Hierarchy (Admin)'!E40</f>
        <v>Strategic</v>
      </c>
      <c r="E38" s="647">
        <v>4</v>
      </c>
      <c r="F38" s="648" t="str">
        <f>'Input - LOE Hierarchy (Admin)'!K40</f>
        <v>Is there evidence that the requirement set is fit-for-purpose to support the stage of acquisition?</v>
      </c>
      <c r="G38" s="649">
        <v>21</v>
      </c>
      <c r="H38" s="650" t="str">
        <f>IFERROR(HYPERLINK("#'2.1 LOEs, Artefacts &amp; Assurance'!" &amp; ADDRESS(MATCH($I38,'2.1 LOEs, Artefacts &amp; Assurance'!$H$1:$H$312, 0),8),"Link "), "Not Found")</f>
        <v>Not Found</v>
      </c>
      <c r="I38" s="648" t="str">
        <f>'Input - LOE Hierarchy (Admin)'!L40</f>
        <v>Is there evidence that the User requirement, cross DLOD, is sufficiently mature to support generation of the  System Requirement / Service Requirement and support User acceptance of the capability/service to be delivered?</v>
      </c>
      <c r="J38" s="647">
        <f t="shared" si="0"/>
        <v>28</v>
      </c>
      <c r="K38" s="648" t="str">
        <f>'Input - LOE Hierarchy (Admin)'!N40</f>
        <v>Is there evidence of the Public Sector Equality Duty (PSED) being suitably considered within the User requirement?</v>
      </c>
      <c r="L38" s="648" t="str">
        <f>'Input - LOE Hierarchy (Admin)'!P40</f>
        <v>NULL</v>
      </c>
      <c r="M38" s="646"/>
      <c r="N38" s="646"/>
      <c r="O38" s="651" t="str">
        <f>IF(ISERROR(HYPERLINK(INDEX(I_Guid_Links,MATCH('Input - LOE Hierarchy (Admin)'!S40,I_Guid_Names,0)), 'Input - LOE Hierarchy (Admin)'!S40)),"",HYPERLINK(INDEX(I_Guid_Links,MATCH('Input - LOE Hierarchy (Admin)'!S40,I_Guid_Names,0)), 'Input - LOE Hierarchy (Admin)'!S40))</f>
        <v>User Requirements Document (URD) Principles - S15</v>
      </c>
      <c r="P38" s="651" t="str">
        <f>IF(ISERROR(HYPERLINK(INDEX(I_Guid_Links,MATCH('Input - LOE Hierarchy (Admin)'!T40,I_Guid_Names,0)), 'Input - LOE Hierarchy (Admin)'!T40)),"",HYPERLINK(INDEX(I_Guid_Links,MATCH('Input - LOE Hierarchy (Admin)'!T40,I_Guid_Names,0)), 'Input - LOE Hierarchy (Admin)'!T40))</f>
        <v/>
      </c>
      <c r="Q38" s="651" t="str">
        <f>IF(ISERROR(HYPERLINK(INDEX(I_Guid_Links,MATCH('Input - LOE Hierarchy (Admin)'!U40,I_Guid_Names,0)), 'Input - LOE Hierarchy (Admin)'!U40)),"",HYPERLINK(INDEX(I_Guid_Links,MATCH('Input - LOE Hierarchy (Admin)'!U40,I_Guid_Names,0)), 'Input - LOE Hierarchy (Admin)'!U40))</f>
        <v/>
      </c>
      <c r="R38" s="651" t="str">
        <f>IF(ISERROR(HYPERLINK(INDEX(I_Guid_Links,MATCH('Input - LOE Hierarchy (Admin)'!V40,I_Guid_Names,0)), 'Input - LOE Hierarchy (Admin)'!V40)),"",HYPERLINK(INDEX(I_Guid_Links,MATCH('Input - LOE Hierarchy (Admin)'!V40,I_Guid_Names,0)), 'Input - LOE Hierarchy (Admin)'!V40))</f>
        <v/>
      </c>
      <c r="S38" s="651" t="str">
        <f>IF(ISERROR(HYPERLINK(INDEX(I_Guid_Links,MATCH('Input - LOE Hierarchy (Admin)'!W40,I_Guid_Names,0)), 'Input - LOE Hierarchy (Admin)'!W40)),"",HYPERLINK(INDEX(I_Guid_Links,MATCH('Input - LOE Hierarchy (Admin)'!W40,I_Guid_Names,0)), 'Input - LOE Hierarchy (Admin)'!W40))</f>
        <v/>
      </c>
      <c r="T38" s="651" t="str">
        <f>IF(ISERROR(HYPERLINK(INDEX(I_Guid_Links,MATCH('Input - LOE Hierarchy (Admin)'!X40,I_Guid_Names,0)), 'Input - LOE Hierarchy (Admin)'!X40)),"",HYPERLINK(INDEX(I_Guid_Links,MATCH('Input - LOE Hierarchy (Admin)'!X40,I_Guid_Names,0)), 'Input - LOE Hierarchy (Admin)'!X40))</f>
        <v/>
      </c>
      <c r="U38" s="651" t="str">
        <f>IF(ISERROR(HYPERLINK(INDEX(I_Guid_Links,MATCH('Input - LOE Hierarchy (Admin)'!Y40,I_Guid_Names,0)), 'Input - LOE Hierarchy (Admin)'!Y40)),"",HYPERLINK(INDEX(I_Guid_Links,MATCH('Input - LOE Hierarchy (Admin)'!Y40,I_Guid_Names,0)), 'Input - LOE Hierarchy (Admin)'!Y40))</f>
        <v/>
      </c>
      <c r="V38" s="652"/>
      <c r="X38" s="653" t="str">
        <f t="shared" si="1"/>
        <v>YES</v>
      </c>
      <c r="Y38" s="654" t="b">
        <f t="shared" si="2"/>
        <v>0</v>
      </c>
      <c r="Z38" s="654" t="b">
        <f t="shared" si="4"/>
        <v>0</v>
      </c>
    </row>
    <row r="39" spans="1:26" s="344" customFormat="1" ht="70.400000000000006" customHeight="1" x14ac:dyDescent="0.35">
      <c r="A39" s="646"/>
      <c r="B39" s="646"/>
      <c r="C39" s="647">
        <v>1</v>
      </c>
      <c r="D39" s="648" t="str">
        <f>'Input - LOE Hierarchy (Admin)'!E41</f>
        <v>Strategic</v>
      </c>
      <c r="E39" s="647">
        <v>4</v>
      </c>
      <c r="F39" s="648" t="str">
        <f>'Input - LOE Hierarchy (Admin)'!K41</f>
        <v>Is there evidence that the requirement set is fit-for-purpose to support the stage of acquisition?</v>
      </c>
      <c r="G39" s="649">
        <v>21</v>
      </c>
      <c r="H39" s="650" t="str">
        <f>IFERROR(HYPERLINK("#'2.1 LOEs, Artefacts &amp; Assurance'!" &amp; ADDRESS(MATCH($I39,'2.1 LOEs, Artefacts &amp; Assurance'!$H$1:$H$312, 0),8),"Link "), "Not Found")</f>
        <v>Not Found</v>
      </c>
      <c r="I39" s="648" t="str">
        <f>'Input - LOE Hierarchy (Admin)'!L41</f>
        <v>Is there evidence that the User requirement, cross DLOD, is sufficiently mature to support generation of the  System Requirement / Service Requirement and support User acceptance of the capability/service to be delivered?</v>
      </c>
      <c r="J39" s="647">
        <f t="shared" si="0"/>
        <v>29</v>
      </c>
      <c r="K39" s="648" t="str">
        <f>'Input - LOE Hierarchy (Admin)'!N41</f>
        <v>Is there evidence that User requirements are suitably specific, measurable and achievable, and underpinned by appropriate evidence?</v>
      </c>
      <c r="L39" s="648" t="str">
        <f>'Input - LOE Hierarchy (Admin)'!P41</f>
        <v>Is there evidence that threshold and objective Measures of Effectiveness are supported by suitable analysis?</v>
      </c>
      <c r="M39" s="646"/>
      <c r="N39" s="646"/>
      <c r="O39" s="651" t="str">
        <f>IF(ISERROR(HYPERLINK(INDEX(I_Guid_Links,MATCH('Input - LOE Hierarchy (Admin)'!S41,I_Guid_Names,0)), 'Input - LOE Hierarchy (Admin)'!S41)),"",HYPERLINK(INDEX(I_Guid_Links,MATCH('Input - LOE Hierarchy (Admin)'!S41,I_Guid_Names,0)), 'Input - LOE Hierarchy (Admin)'!S41))</f>
        <v>User Requirements Document (URD) Principles - S15</v>
      </c>
      <c r="P39" s="651" t="str">
        <f>IF(ISERROR(HYPERLINK(INDEX(I_Guid_Links,MATCH('Input - LOE Hierarchy (Admin)'!T41,I_Guid_Names,0)), 'Input - LOE Hierarchy (Admin)'!T41)),"",HYPERLINK(INDEX(I_Guid_Links,MATCH('Input - LOE Hierarchy (Admin)'!T41,I_Guid_Names,0)), 'Input - LOE Hierarchy (Admin)'!T41))</f>
        <v/>
      </c>
      <c r="Q39" s="651" t="str">
        <f>IF(ISERROR(HYPERLINK(INDEX(I_Guid_Links,MATCH('Input - LOE Hierarchy (Admin)'!U41,I_Guid_Names,0)), 'Input - LOE Hierarchy (Admin)'!U41)),"",HYPERLINK(INDEX(I_Guid_Links,MATCH('Input - LOE Hierarchy (Admin)'!U41,I_Guid_Names,0)), 'Input - LOE Hierarchy (Admin)'!U41))</f>
        <v/>
      </c>
      <c r="R39" s="651" t="str">
        <f>IF(ISERROR(HYPERLINK(INDEX(I_Guid_Links,MATCH('Input - LOE Hierarchy (Admin)'!V41,I_Guid_Names,0)), 'Input - LOE Hierarchy (Admin)'!V41)),"",HYPERLINK(INDEX(I_Guid_Links,MATCH('Input - LOE Hierarchy (Admin)'!V41,I_Guid_Names,0)), 'Input - LOE Hierarchy (Admin)'!V41))</f>
        <v/>
      </c>
      <c r="S39" s="651" t="str">
        <f>IF(ISERROR(HYPERLINK(INDEX(I_Guid_Links,MATCH('Input - LOE Hierarchy (Admin)'!W41,I_Guid_Names,0)), 'Input - LOE Hierarchy (Admin)'!W41)),"",HYPERLINK(INDEX(I_Guid_Links,MATCH('Input - LOE Hierarchy (Admin)'!W41,I_Guid_Names,0)), 'Input - LOE Hierarchy (Admin)'!W41))</f>
        <v/>
      </c>
      <c r="T39" s="651" t="str">
        <f>IF(ISERROR(HYPERLINK(INDEX(I_Guid_Links,MATCH('Input - LOE Hierarchy (Admin)'!X41,I_Guid_Names,0)), 'Input - LOE Hierarchy (Admin)'!X41)),"",HYPERLINK(INDEX(I_Guid_Links,MATCH('Input - LOE Hierarchy (Admin)'!X41,I_Guid_Names,0)), 'Input - LOE Hierarchy (Admin)'!X41))</f>
        <v/>
      </c>
      <c r="U39" s="651" t="str">
        <f>IF(ISERROR(HYPERLINK(INDEX(I_Guid_Links,MATCH('Input - LOE Hierarchy (Admin)'!Y41,I_Guid_Names,0)), 'Input - LOE Hierarchy (Admin)'!Y41)),"",HYPERLINK(INDEX(I_Guid_Links,MATCH('Input - LOE Hierarchy (Admin)'!Y41,I_Guid_Names,0)), 'Input - LOE Hierarchy (Admin)'!Y41))</f>
        <v/>
      </c>
      <c r="V39" s="652"/>
      <c r="X39" s="653" t="str">
        <f t="shared" si="1"/>
        <v>YES</v>
      </c>
      <c r="Y39" s="654" t="b">
        <f t="shared" si="2"/>
        <v>0</v>
      </c>
      <c r="Z39" s="654" t="b">
        <f t="shared" si="4"/>
        <v>0</v>
      </c>
    </row>
    <row r="40" spans="1:26" s="344" customFormat="1" ht="78.650000000000006" customHeight="1" x14ac:dyDescent="0.35">
      <c r="A40" s="646"/>
      <c r="B40" s="646"/>
      <c r="C40" s="647">
        <v>1</v>
      </c>
      <c r="D40" s="648" t="str">
        <f>'Input - LOE Hierarchy (Admin)'!E42</f>
        <v>Strategic</v>
      </c>
      <c r="E40" s="647">
        <v>4</v>
      </c>
      <c r="F40" s="648" t="str">
        <f>'Input - LOE Hierarchy (Admin)'!K42</f>
        <v>Is there evidence that the requirement set is fit-for-purpose to support the stage of acquisition?</v>
      </c>
      <c r="G40" s="649">
        <v>21</v>
      </c>
      <c r="H40" s="650" t="str">
        <f>IFERROR(HYPERLINK("#'2.1 LOEs, Artefacts &amp; Assurance'!" &amp; ADDRESS(MATCH($I40,'2.1 LOEs, Artefacts &amp; Assurance'!$H$1:$H$312, 0),8),"Link "), "Not Found")</f>
        <v>Not Found</v>
      </c>
      <c r="I40" s="648" t="str">
        <f>'Input - LOE Hierarchy (Admin)'!L42</f>
        <v>Is there evidence that the User requirement, cross DLOD, is sufficiently mature to support generation of the  System Requirement / Service Requirement and support User acceptance of the capability/service to be delivered?</v>
      </c>
      <c r="J40" s="647">
        <f t="shared" si="0"/>
        <v>30</v>
      </c>
      <c r="K40" s="648" t="str">
        <f>'Input - LOE Hierarchy (Admin)'!N42</f>
        <v>Is there evidence that User requirements are suitably specific, measurable and achievable, and underpinned by appropriate evidence?</v>
      </c>
      <c r="L40" s="648" t="str">
        <f>'Input - LOE Hierarchy (Admin)'!P42</f>
        <v>Where requirement trades in threshold and objective Measures of Effectiveness are being made, is there evidence that trades are trades are being suitably recorded in the User requirement documentation?</v>
      </c>
      <c r="M40" s="646"/>
      <c r="N40" s="646"/>
      <c r="O40" s="651" t="str">
        <f>IF(ISERROR(HYPERLINK(INDEX(I_Guid_Links,MATCH('Input - LOE Hierarchy (Admin)'!S42,I_Guid_Names,0)), 'Input - LOE Hierarchy (Admin)'!S42)),"",HYPERLINK(INDEX(I_Guid_Links,MATCH('Input - LOE Hierarchy (Admin)'!S42,I_Guid_Names,0)), 'Input - LOE Hierarchy (Admin)'!S42))</f>
        <v>User Requirements Document (URD) Principles - S15</v>
      </c>
      <c r="P40" s="651" t="str">
        <f>IF(ISERROR(HYPERLINK(INDEX(I_Guid_Links,MATCH('Input - LOE Hierarchy (Admin)'!T42,I_Guid_Names,0)), 'Input - LOE Hierarchy (Admin)'!T42)),"",HYPERLINK(INDEX(I_Guid_Links,MATCH('Input - LOE Hierarchy (Admin)'!T42,I_Guid_Names,0)), 'Input - LOE Hierarchy (Admin)'!T42))</f>
        <v/>
      </c>
      <c r="Q40" s="651" t="str">
        <f>IF(ISERROR(HYPERLINK(INDEX(I_Guid_Links,MATCH('Input - LOE Hierarchy (Admin)'!U42,I_Guid_Names,0)), 'Input - LOE Hierarchy (Admin)'!U42)),"",HYPERLINK(INDEX(I_Guid_Links,MATCH('Input - LOE Hierarchy (Admin)'!U42,I_Guid_Names,0)), 'Input - LOE Hierarchy (Admin)'!U42))</f>
        <v/>
      </c>
      <c r="R40" s="651" t="str">
        <f>IF(ISERROR(HYPERLINK(INDEX(I_Guid_Links,MATCH('Input - LOE Hierarchy (Admin)'!V42,I_Guid_Names,0)), 'Input - LOE Hierarchy (Admin)'!V42)),"",HYPERLINK(INDEX(I_Guid_Links,MATCH('Input - LOE Hierarchy (Admin)'!V42,I_Guid_Names,0)), 'Input - LOE Hierarchy (Admin)'!V42))</f>
        <v/>
      </c>
      <c r="S40" s="651" t="str">
        <f>IF(ISERROR(HYPERLINK(INDEX(I_Guid_Links,MATCH('Input - LOE Hierarchy (Admin)'!W42,I_Guid_Names,0)), 'Input - LOE Hierarchy (Admin)'!W42)),"",HYPERLINK(INDEX(I_Guid_Links,MATCH('Input - LOE Hierarchy (Admin)'!W42,I_Guid_Names,0)), 'Input - LOE Hierarchy (Admin)'!W42))</f>
        <v/>
      </c>
      <c r="T40" s="651" t="str">
        <f>IF(ISERROR(HYPERLINK(INDEX(I_Guid_Links,MATCH('Input - LOE Hierarchy (Admin)'!X42,I_Guid_Names,0)), 'Input - LOE Hierarchy (Admin)'!X42)),"",HYPERLINK(INDEX(I_Guid_Links,MATCH('Input - LOE Hierarchy (Admin)'!X42,I_Guid_Names,0)), 'Input - LOE Hierarchy (Admin)'!X42))</f>
        <v/>
      </c>
      <c r="U40" s="651" t="str">
        <f>IF(ISERROR(HYPERLINK(INDEX(I_Guid_Links,MATCH('Input - LOE Hierarchy (Admin)'!Y42,I_Guid_Names,0)), 'Input - LOE Hierarchy (Admin)'!Y42)),"",HYPERLINK(INDEX(I_Guid_Links,MATCH('Input - LOE Hierarchy (Admin)'!Y42,I_Guid_Names,0)), 'Input - LOE Hierarchy (Admin)'!Y42))</f>
        <v/>
      </c>
      <c r="V40" s="652"/>
      <c r="X40" s="653" t="str">
        <f t="shared" si="1"/>
        <v>YES</v>
      </c>
      <c r="Y40" s="654" t="b">
        <f t="shared" si="2"/>
        <v>0</v>
      </c>
      <c r="Z40" s="654" t="b">
        <f t="shared" si="4"/>
        <v>0</v>
      </c>
    </row>
    <row r="41" spans="1:26" s="344" customFormat="1" ht="70.400000000000006" customHeight="1" x14ac:dyDescent="0.35">
      <c r="A41" s="646"/>
      <c r="B41" s="646"/>
      <c r="C41" s="647">
        <v>1</v>
      </c>
      <c r="D41" s="648" t="str">
        <f>'Input - LOE Hierarchy (Admin)'!E43</f>
        <v>Strategic</v>
      </c>
      <c r="E41" s="647">
        <v>4</v>
      </c>
      <c r="F41" s="648" t="str">
        <f>'Input - LOE Hierarchy (Admin)'!K43</f>
        <v>Is there evidence that the requirement set is fit-for-purpose to support the stage of acquisition?</v>
      </c>
      <c r="G41" s="649">
        <v>21</v>
      </c>
      <c r="H41" s="650" t="str">
        <f>IFERROR(HYPERLINK("#'2.1 LOEs, Artefacts &amp; Assurance'!" &amp; ADDRESS(MATCH($I41,'2.1 LOEs, Artefacts &amp; Assurance'!$H$1:$H$312, 0),8),"Link "), "Not Found")</f>
        <v>Not Found</v>
      </c>
      <c r="I41" s="648" t="str">
        <f>'Input - LOE Hierarchy (Admin)'!L43</f>
        <v>Is there evidence that the User requirement, cross DLOD, is sufficiently mature to support generation of the  System Requirement / Service Requirement and support User acceptance of the capability/service to be delivered?</v>
      </c>
      <c r="J41" s="647">
        <f t="shared" si="0"/>
        <v>31</v>
      </c>
      <c r="K41" s="648" t="str">
        <f>'Input - LOE Hierarchy (Admin)'!N43</f>
        <v>Is there evidence that User requirements have been suitably prioritised including the identification of Mandatory and Key User Requirements?</v>
      </c>
      <c r="L41" s="648" t="str">
        <f>'Input - LOE Hierarchy (Admin)'!P43</f>
        <v>NULL</v>
      </c>
      <c r="M41" s="646"/>
      <c r="N41" s="646"/>
      <c r="O41" s="651" t="str">
        <f>IF(ISERROR(HYPERLINK(INDEX(I_Guid_Links,MATCH('Input - LOE Hierarchy (Admin)'!S43,I_Guid_Names,0)), 'Input - LOE Hierarchy (Admin)'!S43)),"",HYPERLINK(INDEX(I_Guid_Links,MATCH('Input - LOE Hierarchy (Admin)'!S43,I_Guid_Names,0)), 'Input - LOE Hierarchy (Admin)'!S43))</f>
        <v>User Requirements Document (URD) Principles - S15</v>
      </c>
      <c r="P41" s="651" t="str">
        <f>IF(ISERROR(HYPERLINK(INDEX(I_Guid_Links,MATCH('Input - LOE Hierarchy (Admin)'!T43,I_Guid_Names,0)), 'Input - LOE Hierarchy (Admin)'!T43)),"",HYPERLINK(INDEX(I_Guid_Links,MATCH('Input - LOE Hierarchy (Admin)'!T43,I_Guid_Names,0)), 'Input - LOE Hierarchy (Admin)'!T43))</f>
        <v/>
      </c>
      <c r="Q41" s="651" t="str">
        <f>IF(ISERROR(HYPERLINK(INDEX(I_Guid_Links,MATCH('Input - LOE Hierarchy (Admin)'!U43,I_Guid_Names,0)), 'Input - LOE Hierarchy (Admin)'!U43)),"",HYPERLINK(INDEX(I_Guid_Links,MATCH('Input - LOE Hierarchy (Admin)'!U43,I_Guid_Names,0)), 'Input - LOE Hierarchy (Admin)'!U43))</f>
        <v/>
      </c>
      <c r="R41" s="651" t="str">
        <f>IF(ISERROR(HYPERLINK(INDEX(I_Guid_Links,MATCH('Input - LOE Hierarchy (Admin)'!V43,I_Guid_Names,0)), 'Input - LOE Hierarchy (Admin)'!V43)),"",HYPERLINK(INDEX(I_Guid_Links,MATCH('Input - LOE Hierarchy (Admin)'!V43,I_Guid_Names,0)), 'Input - LOE Hierarchy (Admin)'!V43))</f>
        <v/>
      </c>
      <c r="S41" s="651" t="str">
        <f>IF(ISERROR(HYPERLINK(INDEX(I_Guid_Links,MATCH('Input - LOE Hierarchy (Admin)'!W43,I_Guid_Names,0)), 'Input - LOE Hierarchy (Admin)'!W43)),"",HYPERLINK(INDEX(I_Guid_Links,MATCH('Input - LOE Hierarchy (Admin)'!W43,I_Guid_Names,0)), 'Input - LOE Hierarchy (Admin)'!W43))</f>
        <v/>
      </c>
      <c r="T41" s="651" t="str">
        <f>IF(ISERROR(HYPERLINK(INDEX(I_Guid_Links,MATCH('Input - LOE Hierarchy (Admin)'!X43,I_Guid_Names,0)), 'Input - LOE Hierarchy (Admin)'!X43)),"",HYPERLINK(INDEX(I_Guid_Links,MATCH('Input - LOE Hierarchy (Admin)'!X43,I_Guid_Names,0)), 'Input - LOE Hierarchy (Admin)'!X43))</f>
        <v/>
      </c>
      <c r="U41" s="651" t="str">
        <f>IF(ISERROR(HYPERLINK(INDEX(I_Guid_Links,MATCH('Input - LOE Hierarchy (Admin)'!Y43,I_Guid_Names,0)), 'Input - LOE Hierarchy (Admin)'!Y43)),"",HYPERLINK(INDEX(I_Guid_Links,MATCH('Input - LOE Hierarchy (Admin)'!Y43,I_Guid_Names,0)), 'Input - LOE Hierarchy (Admin)'!Y43))</f>
        <v/>
      </c>
      <c r="V41" s="652"/>
      <c r="X41" s="653" t="str">
        <f t="shared" si="1"/>
        <v>YES</v>
      </c>
      <c r="Y41" s="654" t="b">
        <f t="shared" si="2"/>
        <v>0</v>
      </c>
      <c r="Z41" s="654" t="b">
        <f t="shared" si="4"/>
        <v>0</v>
      </c>
    </row>
    <row r="42" spans="1:26" s="344" customFormat="1" ht="70.400000000000006" customHeight="1" x14ac:dyDescent="0.35">
      <c r="A42" s="646"/>
      <c r="B42" s="646"/>
      <c r="C42" s="647">
        <v>1</v>
      </c>
      <c r="D42" s="648" t="str">
        <f>'Input - LOE Hierarchy (Admin)'!E44</f>
        <v>Strategic</v>
      </c>
      <c r="E42" s="647">
        <v>4</v>
      </c>
      <c r="F42" s="648" t="str">
        <f>'Input - LOE Hierarchy (Admin)'!K44</f>
        <v>Is there evidence that the requirement set is fit-for-purpose to support the stage of acquisition?</v>
      </c>
      <c r="G42" s="649">
        <v>21</v>
      </c>
      <c r="H42" s="650" t="str">
        <f>IFERROR(HYPERLINK("#'2.1 LOEs, Artefacts &amp; Assurance'!" &amp; ADDRESS(MATCH($I42,'2.1 LOEs, Artefacts &amp; Assurance'!$H$1:$H$312, 0),8),"Link "), "Not Found")</f>
        <v>Not Found</v>
      </c>
      <c r="I42" s="648" t="str">
        <f>'Input - LOE Hierarchy (Admin)'!L44</f>
        <v>Is there evidence that the User requirement, cross DLOD, is sufficiently mature to support generation of the  System Requirement / Service Requirement and support User acceptance of the capability/service to be delivered?</v>
      </c>
      <c r="J42" s="647">
        <f t="shared" si="0"/>
        <v>32</v>
      </c>
      <c r="K42" s="648" t="str">
        <f>'Input - LOE Hierarchy (Admin)'!N44</f>
        <v>Is there evidence that the User requirement has been endorsed by the leading Capability Sponsor or their authorised representative?</v>
      </c>
      <c r="L42" s="648" t="str">
        <f>'Input - LOE Hierarchy (Admin)'!P44</f>
        <v>NULL</v>
      </c>
      <c r="M42" s="646"/>
      <c r="N42" s="646"/>
      <c r="O42" s="651" t="str">
        <f>IF(ISERROR(HYPERLINK(INDEX(I_Guid_Links,MATCH('Input - LOE Hierarchy (Admin)'!S44,I_Guid_Names,0)), 'Input - LOE Hierarchy (Admin)'!S44)),"",HYPERLINK(INDEX(I_Guid_Links,MATCH('Input - LOE Hierarchy (Admin)'!S44,I_Guid_Names,0)), 'Input - LOE Hierarchy (Admin)'!S44))</f>
        <v>User Requirements Document (URD) Principles - S15</v>
      </c>
      <c r="P42" s="651" t="str">
        <f>IF(ISERROR(HYPERLINK(INDEX(I_Guid_Links,MATCH('Input - LOE Hierarchy (Admin)'!T44,I_Guid_Names,0)), 'Input - LOE Hierarchy (Admin)'!T44)),"",HYPERLINK(INDEX(I_Guid_Links,MATCH('Input - LOE Hierarchy (Admin)'!T44,I_Guid_Names,0)), 'Input - LOE Hierarchy (Admin)'!T44))</f>
        <v/>
      </c>
      <c r="Q42" s="651" t="str">
        <f>IF(ISERROR(HYPERLINK(INDEX(I_Guid_Links,MATCH('Input - LOE Hierarchy (Admin)'!U44,I_Guid_Names,0)), 'Input - LOE Hierarchy (Admin)'!U44)),"",HYPERLINK(INDEX(I_Guid_Links,MATCH('Input - LOE Hierarchy (Admin)'!U44,I_Guid_Names,0)), 'Input - LOE Hierarchy (Admin)'!U44))</f>
        <v/>
      </c>
      <c r="R42" s="651" t="str">
        <f>IF(ISERROR(HYPERLINK(INDEX(I_Guid_Links,MATCH('Input - LOE Hierarchy (Admin)'!V44,I_Guid_Names,0)), 'Input - LOE Hierarchy (Admin)'!V44)),"",HYPERLINK(INDEX(I_Guid_Links,MATCH('Input - LOE Hierarchy (Admin)'!V44,I_Guid_Names,0)), 'Input - LOE Hierarchy (Admin)'!V44))</f>
        <v/>
      </c>
      <c r="S42" s="651" t="str">
        <f>IF(ISERROR(HYPERLINK(INDEX(I_Guid_Links,MATCH('Input - LOE Hierarchy (Admin)'!W44,I_Guid_Names,0)), 'Input - LOE Hierarchy (Admin)'!W44)),"",HYPERLINK(INDEX(I_Guid_Links,MATCH('Input - LOE Hierarchy (Admin)'!W44,I_Guid_Names,0)), 'Input - LOE Hierarchy (Admin)'!W44))</f>
        <v/>
      </c>
      <c r="T42" s="651" t="str">
        <f>IF(ISERROR(HYPERLINK(INDEX(I_Guid_Links,MATCH('Input - LOE Hierarchy (Admin)'!X44,I_Guid_Names,0)), 'Input - LOE Hierarchy (Admin)'!X44)),"",HYPERLINK(INDEX(I_Guid_Links,MATCH('Input - LOE Hierarchy (Admin)'!X44,I_Guid_Names,0)), 'Input - LOE Hierarchy (Admin)'!X44))</f>
        <v/>
      </c>
      <c r="U42" s="651" t="str">
        <f>IF(ISERROR(HYPERLINK(INDEX(I_Guid_Links,MATCH('Input - LOE Hierarchy (Admin)'!Y44,I_Guid_Names,0)), 'Input - LOE Hierarchy (Admin)'!Y44)),"",HYPERLINK(INDEX(I_Guid_Links,MATCH('Input - LOE Hierarchy (Admin)'!Y44,I_Guid_Names,0)), 'Input - LOE Hierarchy (Admin)'!Y44))</f>
        <v/>
      </c>
      <c r="V42" s="652"/>
      <c r="X42" s="653" t="str">
        <f t="shared" si="1"/>
        <v>YES</v>
      </c>
      <c r="Y42" s="654" t="b">
        <f t="shared" si="2"/>
        <v>0</v>
      </c>
      <c r="Z42" s="654" t="b">
        <f t="shared" si="4"/>
        <v>0</v>
      </c>
    </row>
    <row r="43" spans="1:26" s="344" customFormat="1" ht="81.650000000000006" customHeight="1" x14ac:dyDescent="0.35">
      <c r="A43" s="646"/>
      <c r="B43" s="646"/>
      <c r="C43" s="647">
        <v>1</v>
      </c>
      <c r="D43" s="648" t="str">
        <f>'Input - LOE Hierarchy (Admin)'!E45</f>
        <v>Strategic</v>
      </c>
      <c r="E43" s="647">
        <v>4</v>
      </c>
      <c r="F43" s="648" t="str">
        <f>'Input - LOE Hierarchy (Admin)'!K45</f>
        <v>Is there evidence that the requirement set is fit-for-purpose to support the stage of acquisition?</v>
      </c>
      <c r="G43" s="649">
        <v>21</v>
      </c>
      <c r="H43" s="650" t="str">
        <f>IFERROR(HYPERLINK("#'2.1 LOEs, Artefacts &amp; Assurance'!" &amp; ADDRESS(MATCH($I43,'2.1 LOEs, Artefacts &amp; Assurance'!$H$1:$H$312, 0),8),"Link "), "Not Found")</f>
        <v>Not Found</v>
      </c>
      <c r="I43" s="648" t="str">
        <f>'Input - LOE Hierarchy (Admin)'!L45</f>
        <v>Is there evidence that the User requirement, cross DLOD, is sufficiently mature to support generation of the  System Requirement / Service Requirement and support User acceptance of the capability/service to be delivered?</v>
      </c>
      <c r="J43" s="647">
        <f t="shared" si="0"/>
        <v>33</v>
      </c>
      <c r="K43" s="648" t="str">
        <f>'Input - LOE Hierarchy (Admin)'!N45</f>
        <v>Is there evidence that the User requirement has received oversight in accordance with the Integrated Assurance and Approvals Plan?  This may include TLB and Joint requirement oversight committees.</v>
      </c>
      <c r="L43" s="648" t="str">
        <f>'Input - LOE Hierarchy (Admin)'!P45</f>
        <v>NULL</v>
      </c>
      <c r="M43" s="646"/>
      <c r="N43" s="646"/>
      <c r="O43" s="651" t="str">
        <f>IF(ISERROR(HYPERLINK(INDEX(I_Guid_Links,MATCH('Input - LOE Hierarchy (Admin)'!S45,I_Guid_Names,0)), 'Input - LOE Hierarchy (Admin)'!S45)),"",HYPERLINK(INDEX(I_Guid_Links,MATCH('Input - LOE Hierarchy (Admin)'!S45,I_Guid_Names,0)), 'Input - LOE Hierarchy (Admin)'!S45))</f>
        <v>User Requirements Document (URD) Principles - S15</v>
      </c>
      <c r="P43" s="651" t="str">
        <f>IF(ISERROR(HYPERLINK(INDEX(I_Guid_Links,MATCH('Input - LOE Hierarchy (Admin)'!T45,I_Guid_Names,0)), 'Input - LOE Hierarchy (Admin)'!T45)),"",HYPERLINK(INDEX(I_Guid_Links,MATCH('Input - LOE Hierarchy (Admin)'!T45,I_Guid_Names,0)), 'Input - LOE Hierarchy (Admin)'!T45))</f>
        <v/>
      </c>
      <c r="Q43" s="651" t="str">
        <f>IF(ISERROR(HYPERLINK(INDEX(I_Guid_Links,MATCH('Input - LOE Hierarchy (Admin)'!U45,I_Guid_Names,0)), 'Input - LOE Hierarchy (Admin)'!U45)),"",HYPERLINK(INDEX(I_Guid_Links,MATCH('Input - LOE Hierarchy (Admin)'!U45,I_Guid_Names,0)), 'Input - LOE Hierarchy (Admin)'!U45))</f>
        <v/>
      </c>
      <c r="R43" s="651" t="str">
        <f>IF(ISERROR(HYPERLINK(INDEX(I_Guid_Links,MATCH('Input - LOE Hierarchy (Admin)'!V45,I_Guid_Names,0)), 'Input - LOE Hierarchy (Admin)'!V45)),"",HYPERLINK(INDEX(I_Guid_Links,MATCH('Input - LOE Hierarchy (Admin)'!V45,I_Guid_Names,0)), 'Input - LOE Hierarchy (Admin)'!V45))</f>
        <v/>
      </c>
      <c r="S43" s="651" t="str">
        <f>IF(ISERROR(HYPERLINK(INDEX(I_Guid_Links,MATCH('Input - LOE Hierarchy (Admin)'!W45,I_Guid_Names,0)), 'Input - LOE Hierarchy (Admin)'!W45)),"",HYPERLINK(INDEX(I_Guid_Links,MATCH('Input - LOE Hierarchy (Admin)'!W45,I_Guid_Names,0)), 'Input - LOE Hierarchy (Admin)'!W45))</f>
        <v/>
      </c>
      <c r="T43" s="651" t="str">
        <f>IF(ISERROR(HYPERLINK(INDEX(I_Guid_Links,MATCH('Input - LOE Hierarchy (Admin)'!X45,I_Guid_Names,0)), 'Input - LOE Hierarchy (Admin)'!X45)),"",HYPERLINK(INDEX(I_Guid_Links,MATCH('Input - LOE Hierarchy (Admin)'!X45,I_Guid_Names,0)), 'Input - LOE Hierarchy (Admin)'!X45))</f>
        <v/>
      </c>
      <c r="U43" s="651" t="str">
        <f>IF(ISERROR(HYPERLINK(INDEX(I_Guid_Links,MATCH('Input - LOE Hierarchy (Admin)'!Y45,I_Guid_Names,0)), 'Input - LOE Hierarchy (Admin)'!Y45)),"",HYPERLINK(INDEX(I_Guid_Links,MATCH('Input - LOE Hierarchy (Admin)'!Y45,I_Guid_Names,0)), 'Input - LOE Hierarchy (Admin)'!Y45))</f>
        <v/>
      </c>
      <c r="V43" s="652"/>
      <c r="X43" s="653" t="str">
        <f t="shared" si="1"/>
        <v>YES</v>
      </c>
      <c r="Y43" s="654" t="b">
        <f t="shared" si="2"/>
        <v>0</v>
      </c>
      <c r="Z43" s="654" t="b">
        <f t="shared" si="4"/>
        <v>0</v>
      </c>
    </row>
    <row r="44" spans="1:26" s="344" customFormat="1" ht="70.400000000000006" customHeight="1" x14ac:dyDescent="0.35">
      <c r="A44" s="646"/>
      <c r="B44" s="646"/>
      <c r="C44" s="647">
        <v>1</v>
      </c>
      <c r="D44" s="648" t="str">
        <f>'Input - LOE Hierarchy (Admin)'!E46</f>
        <v>Strategic</v>
      </c>
      <c r="E44" s="647">
        <v>4</v>
      </c>
      <c r="F44" s="648" t="str">
        <f>'Input - LOE Hierarchy (Admin)'!K46</f>
        <v>Is there evidence that the requirement set is fit-for-purpose to support the stage of acquisition?</v>
      </c>
      <c r="G44" s="649">
        <v>22</v>
      </c>
      <c r="H44" s="650" t="str">
        <f>IFERROR(HYPERLINK("#'2.1 LOEs, Artefacts &amp; Assurance'!" &amp; ADDRESS(MATCH($I44,'2.1 LOEs, Artefacts &amp; Assurance'!$H$1:$H$312, 0),8),"Link "), "Not Found")</f>
        <v>Not Found</v>
      </c>
      <c r="I44" s="648" t="str">
        <f>'Input - LOE Hierarchy (Admin)'!L46</f>
        <v>Is there evidence that the System Requirement / Service Requirement is suitably mature to proceed with formal procurement?</v>
      </c>
      <c r="J44" s="647">
        <f t="shared" si="0"/>
        <v>34</v>
      </c>
      <c r="K44" s="648" t="str">
        <f>'Input - LOE Hierarchy (Admin)'!N46</f>
        <v>Is there evidence that System / Service Requirements are suitably specific, measurable and achievable, and underpinned by appropriate evidence?</v>
      </c>
      <c r="L44" s="648" t="str">
        <f>'Input - LOE Hierarchy (Admin)'!P46</f>
        <v>Is there evidence that threshold and objective Measures of Performance are supported by suitable analysis?</v>
      </c>
      <c r="M44" s="646"/>
      <c r="N44" s="646"/>
      <c r="O44" s="651" t="str">
        <f>IF(ISERROR(HYPERLINK(INDEX(I_Guid_Links,MATCH('Input - LOE Hierarchy (Admin)'!S46,I_Guid_Names,0)), 'Input - LOE Hierarchy (Admin)'!S46)),"",HYPERLINK(INDEX(I_Guid_Links,MATCH('Input - LOE Hierarchy (Admin)'!S46,I_Guid_Names,0)), 'Input - LOE Hierarchy (Admin)'!S46))</f>
        <v>System Requirements Document (SRD) Principles  - S16</v>
      </c>
      <c r="P44" s="651" t="str">
        <f>IF(ISERROR(HYPERLINK(INDEX(I_Guid_Links,MATCH('Input - LOE Hierarchy (Admin)'!T46,I_Guid_Names,0)), 'Input - LOE Hierarchy (Admin)'!T46)),"",HYPERLINK(INDEX(I_Guid_Links,MATCH('Input - LOE Hierarchy (Admin)'!T46,I_Guid_Names,0)), 'Input - LOE Hierarchy (Admin)'!T46))</f>
        <v>System Requirements Document (SRD) Structure - S17</v>
      </c>
      <c r="Q44" s="651" t="str">
        <f>IF(ISERROR(HYPERLINK(INDEX(I_Guid_Links,MATCH('Input - LOE Hierarchy (Admin)'!U46,I_Guid_Names,0)), 'Input - LOE Hierarchy (Admin)'!U46)),"",HYPERLINK(INDEX(I_Guid_Links,MATCH('Input - LOE Hierarchy (Admin)'!U46,I_Guid_Names,0)), 'Input - LOE Hierarchy (Admin)'!U46))</f>
        <v/>
      </c>
      <c r="R44" s="651" t="str">
        <f>IF(ISERROR(HYPERLINK(INDEX(I_Guid_Links,MATCH('Input - LOE Hierarchy (Admin)'!V46,I_Guid_Names,0)), 'Input - LOE Hierarchy (Admin)'!V46)),"",HYPERLINK(INDEX(I_Guid_Links,MATCH('Input - LOE Hierarchy (Admin)'!V46,I_Guid_Names,0)), 'Input - LOE Hierarchy (Admin)'!V46))</f>
        <v/>
      </c>
      <c r="S44" s="651" t="str">
        <f>IF(ISERROR(HYPERLINK(INDEX(I_Guid_Links,MATCH('Input - LOE Hierarchy (Admin)'!W46,I_Guid_Names,0)), 'Input - LOE Hierarchy (Admin)'!W46)),"",HYPERLINK(INDEX(I_Guid_Links,MATCH('Input - LOE Hierarchy (Admin)'!W46,I_Guid_Names,0)), 'Input - LOE Hierarchy (Admin)'!W46))</f>
        <v/>
      </c>
      <c r="T44" s="651" t="str">
        <f>IF(ISERROR(HYPERLINK(INDEX(I_Guid_Links,MATCH('Input - LOE Hierarchy (Admin)'!X46,I_Guid_Names,0)), 'Input - LOE Hierarchy (Admin)'!X46)),"",HYPERLINK(INDEX(I_Guid_Links,MATCH('Input - LOE Hierarchy (Admin)'!X46,I_Guid_Names,0)), 'Input - LOE Hierarchy (Admin)'!X46))</f>
        <v/>
      </c>
      <c r="U44" s="651" t="str">
        <f>IF(ISERROR(HYPERLINK(INDEX(I_Guid_Links,MATCH('Input - LOE Hierarchy (Admin)'!Y46,I_Guid_Names,0)), 'Input - LOE Hierarchy (Admin)'!Y46)),"",HYPERLINK(INDEX(I_Guid_Links,MATCH('Input - LOE Hierarchy (Admin)'!Y46,I_Guid_Names,0)), 'Input - LOE Hierarchy (Admin)'!Y46))</f>
        <v/>
      </c>
      <c r="V44" s="652"/>
      <c r="X44" s="653" t="b">
        <f t="shared" si="1"/>
        <v>0</v>
      </c>
      <c r="Y44" s="654" t="b">
        <f t="shared" si="2"/>
        <v>0</v>
      </c>
      <c r="Z44" s="654" t="b">
        <f t="shared" si="3"/>
        <v>0</v>
      </c>
    </row>
    <row r="45" spans="1:26" s="344" customFormat="1" ht="76.400000000000006" customHeight="1" x14ac:dyDescent="0.35">
      <c r="A45" s="646"/>
      <c r="B45" s="646"/>
      <c r="C45" s="647">
        <v>1</v>
      </c>
      <c r="D45" s="648" t="str">
        <f>'Input - LOE Hierarchy (Admin)'!E47</f>
        <v>Strategic</v>
      </c>
      <c r="E45" s="647">
        <v>4</v>
      </c>
      <c r="F45" s="648" t="str">
        <f>'Input - LOE Hierarchy (Admin)'!K47</f>
        <v>Is there evidence that the requirement set is fit-for-purpose to support the stage of acquisition?</v>
      </c>
      <c r="G45" s="649">
        <v>22</v>
      </c>
      <c r="H45" s="650" t="str">
        <f>IFERROR(HYPERLINK("#'2.1 LOEs, Artefacts &amp; Assurance'!" &amp; ADDRESS(MATCH($I45,'2.1 LOEs, Artefacts &amp; Assurance'!$H$1:$H$312, 0),8),"Link "), "Not Found")</f>
        <v>Not Found</v>
      </c>
      <c r="I45" s="648" t="str">
        <f>'Input - LOE Hierarchy (Admin)'!L47</f>
        <v>Is there evidence that the System Requirement / Service Requirement is suitably mature to proceed with formal procurement?</v>
      </c>
      <c r="J45" s="647">
        <f t="shared" si="0"/>
        <v>35</v>
      </c>
      <c r="K45" s="648" t="str">
        <f>'Input - LOE Hierarchy (Admin)'!N47</f>
        <v>Is there evidence that System / Service Requirements are suitably specific, measurable and achievable, and underpinned by appropriate evidence?</v>
      </c>
      <c r="L45" s="648" t="str">
        <f>'Input - LOE Hierarchy (Admin)'!P47</f>
        <v>Where requirement trades in threshold and objective Measures of Performance are being made, is there evidence that trades are trades are being suitably recorded in the User requirement documentation?</v>
      </c>
      <c r="M45" s="646"/>
      <c r="N45" s="646"/>
      <c r="O45" s="651" t="str">
        <f>IF(ISERROR(HYPERLINK(INDEX(I_Guid_Links,MATCH('Input - LOE Hierarchy (Admin)'!S47,I_Guid_Names,0)), 'Input - LOE Hierarchy (Admin)'!S47)),"",HYPERLINK(INDEX(I_Guid_Links,MATCH('Input - LOE Hierarchy (Admin)'!S47,I_Guid_Names,0)), 'Input - LOE Hierarchy (Admin)'!S47))</f>
        <v>System Requirements Document (SRD) Principles  - S16</v>
      </c>
      <c r="P45" s="651" t="str">
        <f>IF(ISERROR(HYPERLINK(INDEX(I_Guid_Links,MATCH('Input - LOE Hierarchy (Admin)'!T47,I_Guid_Names,0)), 'Input - LOE Hierarchy (Admin)'!T47)),"",HYPERLINK(INDEX(I_Guid_Links,MATCH('Input - LOE Hierarchy (Admin)'!T47,I_Guid_Names,0)), 'Input - LOE Hierarchy (Admin)'!T47))</f>
        <v>System Requirements Document (SRD) Structure - S17</v>
      </c>
      <c r="Q45" s="651" t="str">
        <f>IF(ISERROR(HYPERLINK(INDEX(I_Guid_Links,MATCH('Input - LOE Hierarchy (Admin)'!U47,I_Guid_Names,0)), 'Input - LOE Hierarchy (Admin)'!U47)),"",HYPERLINK(INDEX(I_Guid_Links,MATCH('Input - LOE Hierarchy (Admin)'!U47,I_Guid_Names,0)), 'Input - LOE Hierarchy (Admin)'!U47))</f>
        <v/>
      </c>
      <c r="R45" s="651" t="str">
        <f>IF(ISERROR(HYPERLINK(INDEX(I_Guid_Links,MATCH('Input - LOE Hierarchy (Admin)'!V47,I_Guid_Names,0)), 'Input - LOE Hierarchy (Admin)'!V47)),"",HYPERLINK(INDEX(I_Guid_Links,MATCH('Input - LOE Hierarchy (Admin)'!V47,I_Guid_Names,0)), 'Input - LOE Hierarchy (Admin)'!V47))</f>
        <v/>
      </c>
      <c r="S45" s="651" t="str">
        <f>IF(ISERROR(HYPERLINK(INDEX(I_Guid_Links,MATCH('Input - LOE Hierarchy (Admin)'!W47,I_Guid_Names,0)), 'Input - LOE Hierarchy (Admin)'!W47)),"",HYPERLINK(INDEX(I_Guid_Links,MATCH('Input - LOE Hierarchy (Admin)'!W47,I_Guid_Names,0)), 'Input - LOE Hierarchy (Admin)'!W47))</f>
        <v/>
      </c>
      <c r="T45" s="651" t="str">
        <f>IF(ISERROR(HYPERLINK(INDEX(I_Guid_Links,MATCH('Input - LOE Hierarchy (Admin)'!X47,I_Guid_Names,0)), 'Input - LOE Hierarchy (Admin)'!X47)),"",HYPERLINK(INDEX(I_Guid_Links,MATCH('Input - LOE Hierarchy (Admin)'!X47,I_Guid_Names,0)), 'Input - LOE Hierarchy (Admin)'!X47))</f>
        <v/>
      </c>
      <c r="U45" s="651" t="str">
        <f>IF(ISERROR(HYPERLINK(INDEX(I_Guid_Links,MATCH('Input - LOE Hierarchy (Admin)'!Y47,I_Guid_Names,0)), 'Input - LOE Hierarchy (Admin)'!Y47)),"",HYPERLINK(INDEX(I_Guid_Links,MATCH('Input - LOE Hierarchy (Admin)'!Y47,I_Guid_Names,0)), 'Input - LOE Hierarchy (Admin)'!Y47))</f>
        <v/>
      </c>
      <c r="V45" s="652"/>
      <c r="X45" s="653" t="str">
        <f t="shared" si="1"/>
        <v>YES</v>
      </c>
      <c r="Y45" s="654" t="b">
        <f t="shared" si="2"/>
        <v>0</v>
      </c>
      <c r="Z45" s="654" t="b">
        <f>IF(AND(X45="YES", Y$44="YES"),"YES")</f>
        <v>0</v>
      </c>
    </row>
    <row r="46" spans="1:26" s="344" customFormat="1" ht="70.400000000000006" customHeight="1" x14ac:dyDescent="0.35">
      <c r="A46" s="646"/>
      <c r="B46" s="646"/>
      <c r="C46" s="647">
        <v>1</v>
      </c>
      <c r="D46" s="648" t="str">
        <f>'Input - LOE Hierarchy (Admin)'!E48</f>
        <v>Strategic</v>
      </c>
      <c r="E46" s="647">
        <v>4</v>
      </c>
      <c r="F46" s="648" t="str">
        <f>'Input - LOE Hierarchy (Admin)'!K48</f>
        <v>Is there evidence that the requirement set is fit-for-purpose to support the stage of acquisition?</v>
      </c>
      <c r="G46" s="649">
        <v>22</v>
      </c>
      <c r="H46" s="650" t="str">
        <f>IFERROR(HYPERLINK("#'2.1 LOEs, Artefacts &amp; Assurance'!" &amp; ADDRESS(MATCH($I46,'2.1 LOEs, Artefacts &amp; Assurance'!$H$1:$H$312, 0),8),"Link "), "Not Found")</f>
        <v>Not Found</v>
      </c>
      <c r="I46" s="648" t="str">
        <f>'Input - LOE Hierarchy (Admin)'!L48</f>
        <v>Is there evidence that the System Requirement / Service Requirement is suitably mature to proceed with formal procurement?</v>
      </c>
      <c r="J46" s="647">
        <f t="shared" si="0"/>
        <v>36</v>
      </c>
      <c r="K46" s="648" t="str">
        <f>'Input - LOE Hierarchy (Admin)'!N48</f>
        <v>Is there evidence that safety has been suitably considered within the System Requirement / Service Requirement ?</v>
      </c>
      <c r="L46" s="648" t="str">
        <f>'Input - LOE Hierarchy (Admin)'!P48</f>
        <v>NULL</v>
      </c>
      <c r="M46" s="646"/>
      <c r="N46" s="646"/>
      <c r="O46" s="651" t="str">
        <f>IF(ISERROR(HYPERLINK(INDEX(I_Guid_Links,MATCH('Input - LOE Hierarchy (Admin)'!S48,I_Guid_Names,0)), 'Input - LOE Hierarchy (Admin)'!S48)),"",HYPERLINK(INDEX(I_Guid_Links,MATCH('Input - LOE Hierarchy (Admin)'!S48,I_Guid_Names,0)), 'Input - LOE Hierarchy (Admin)'!S48))</f>
        <v>System Requirements Document (SRD) Principles  - S16</v>
      </c>
      <c r="P46" s="651" t="str">
        <f>IF(ISERROR(HYPERLINK(INDEX(I_Guid_Links,MATCH('Input - LOE Hierarchy (Admin)'!T48,I_Guid_Names,0)), 'Input - LOE Hierarchy (Admin)'!T48)),"",HYPERLINK(INDEX(I_Guid_Links,MATCH('Input - LOE Hierarchy (Admin)'!T48,I_Guid_Names,0)), 'Input - LOE Hierarchy (Admin)'!T48))</f>
        <v>System Requirements Document (SRD) Structure - S17</v>
      </c>
      <c r="Q46" s="651" t="str">
        <f>IF(ISERROR(HYPERLINK(INDEX(I_Guid_Links,MATCH('Input - LOE Hierarchy (Admin)'!U48,I_Guid_Names,0)), 'Input - LOE Hierarchy (Admin)'!U48)),"",HYPERLINK(INDEX(I_Guid_Links,MATCH('Input - LOE Hierarchy (Admin)'!U48,I_Guid_Names,0)), 'Input - LOE Hierarchy (Admin)'!U48))</f>
        <v/>
      </c>
      <c r="R46" s="651" t="str">
        <f>IF(ISERROR(HYPERLINK(INDEX(I_Guid_Links,MATCH('Input - LOE Hierarchy (Admin)'!V48,I_Guid_Names,0)), 'Input - LOE Hierarchy (Admin)'!V48)),"",HYPERLINK(INDEX(I_Guid_Links,MATCH('Input - LOE Hierarchy (Admin)'!V48,I_Guid_Names,0)), 'Input - LOE Hierarchy (Admin)'!V48))</f>
        <v/>
      </c>
      <c r="S46" s="651" t="str">
        <f>IF(ISERROR(HYPERLINK(INDEX(I_Guid_Links,MATCH('Input - LOE Hierarchy (Admin)'!W48,I_Guid_Names,0)), 'Input - LOE Hierarchy (Admin)'!W48)),"",HYPERLINK(INDEX(I_Guid_Links,MATCH('Input - LOE Hierarchy (Admin)'!W48,I_Guid_Names,0)), 'Input - LOE Hierarchy (Admin)'!W48))</f>
        <v/>
      </c>
      <c r="T46" s="651" t="str">
        <f>IF(ISERROR(HYPERLINK(INDEX(I_Guid_Links,MATCH('Input - LOE Hierarchy (Admin)'!X48,I_Guid_Names,0)), 'Input - LOE Hierarchy (Admin)'!X48)),"",HYPERLINK(INDEX(I_Guid_Links,MATCH('Input - LOE Hierarchy (Admin)'!X48,I_Guid_Names,0)), 'Input - LOE Hierarchy (Admin)'!X48))</f>
        <v/>
      </c>
      <c r="U46" s="651" t="str">
        <f>IF(ISERROR(HYPERLINK(INDEX(I_Guid_Links,MATCH('Input - LOE Hierarchy (Admin)'!Y48,I_Guid_Names,0)), 'Input - LOE Hierarchy (Admin)'!Y48)),"",HYPERLINK(INDEX(I_Guid_Links,MATCH('Input - LOE Hierarchy (Admin)'!Y48,I_Guid_Names,0)), 'Input - LOE Hierarchy (Admin)'!Y48))</f>
        <v/>
      </c>
      <c r="V46" s="652"/>
      <c r="X46" s="653" t="str">
        <f t="shared" si="1"/>
        <v>YES</v>
      </c>
      <c r="Y46" s="654" t="b">
        <f t="shared" si="2"/>
        <v>0</v>
      </c>
      <c r="Z46" s="654" t="b">
        <f t="shared" ref="Z46:Z49" si="5">IF(AND(X46="YES", Y$44="YES"),"YES")</f>
        <v>0</v>
      </c>
    </row>
    <row r="47" spans="1:26" s="344" customFormat="1" ht="70.400000000000006" customHeight="1" x14ac:dyDescent="0.35">
      <c r="A47" s="646"/>
      <c r="B47" s="646"/>
      <c r="C47" s="647">
        <v>1</v>
      </c>
      <c r="D47" s="648" t="str">
        <f>'Input - LOE Hierarchy (Admin)'!E49</f>
        <v>Strategic</v>
      </c>
      <c r="E47" s="647">
        <v>4</v>
      </c>
      <c r="F47" s="648" t="str">
        <f>'Input - LOE Hierarchy (Admin)'!K49</f>
        <v>Is there evidence that the requirement set is fit-for-purpose to support the stage of acquisition?</v>
      </c>
      <c r="G47" s="649">
        <v>22</v>
      </c>
      <c r="H47" s="650" t="str">
        <f>IFERROR(HYPERLINK("#'2.1 LOEs, Artefacts &amp; Assurance'!" &amp; ADDRESS(MATCH($I47,'2.1 LOEs, Artefacts &amp; Assurance'!$H$1:$H$312, 0),8),"Link "), "Not Found")</f>
        <v>Not Found</v>
      </c>
      <c r="I47" s="648" t="str">
        <f>'Input - LOE Hierarchy (Admin)'!L49</f>
        <v>Is there evidence that the System Requirement / Service Requirement is suitably mature to proceed with formal procurement?</v>
      </c>
      <c r="J47" s="647">
        <f t="shared" si="0"/>
        <v>37</v>
      </c>
      <c r="K47" s="648" t="str">
        <f>'Input - LOE Hierarchy (Admin)'!N49</f>
        <v>Is there evidence that security has been suitably considered within the System Requirement / Service Requirement ?</v>
      </c>
      <c r="L47" s="648" t="str">
        <f>'Input - LOE Hierarchy (Admin)'!P49</f>
        <v>NULL</v>
      </c>
      <c r="M47" s="646"/>
      <c r="N47" s="646"/>
      <c r="O47" s="651" t="str">
        <f>IF(ISERROR(HYPERLINK(INDEX(I_Guid_Links,MATCH('Input - LOE Hierarchy (Admin)'!S49,I_Guid_Names,0)), 'Input - LOE Hierarchy (Admin)'!S49)),"",HYPERLINK(INDEX(I_Guid_Links,MATCH('Input - LOE Hierarchy (Admin)'!S49,I_Guid_Names,0)), 'Input - LOE Hierarchy (Admin)'!S49))</f>
        <v>System Requirements Document (SRD) Principles  - S16</v>
      </c>
      <c r="P47" s="651" t="str">
        <f>IF(ISERROR(HYPERLINK(INDEX(I_Guid_Links,MATCH('Input - LOE Hierarchy (Admin)'!T49,I_Guid_Names,0)), 'Input - LOE Hierarchy (Admin)'!T49)),"",HYPERLINK(INDEX(I_Guid_Links,MATCH('Input - LOE Hierarchy (Admin)'!T49,I_Guid_Names,0)), 'Input - LOE Hierarchy (Admin)'!T49))</f>
        <v>System Requirements Document (SRD) Structure - S17</v>
      </c>
      <c r="Q47" s="651" t="str">
        <f>IF(ISERROR(HYPERLINK(INDEX(I_Guid_Links,MATCH('Input - LOE Hierarchy (Admin)'!U49,I_Guid_Names,0)), 'Input - LOE Hierarchy (Admin)'!U49)),"",HYPERLINK(INDEX(I_Guid_Links,MATCH('Input - LOE Hierarchy (Admin)'!U49,I_Guid_Names,0)), 'Input - LOE Hierarchy (Admin)'!U49))</f>
        <v/>
      </c>
      <c r="R47" s="651" t="str">
        <f>IF(ISERROR(HYPERLINK(INDEX(I_Guid_Links,MATCH('Input - LOE Hierarchy (Admin)'!V49,I_Guid_Names,0)), 'Input - LOE Hierarchy (Admin)'!V49)),"",HYPERLINK(INDEX(I_Guid_Links,MATCH('Input - LOE Hierarchy (Admin)'!V49,I_Guid_Names,0)), 'Input - LOE Hierarchy (Admin)'!V49))</f>
        <v/>
      </c>
      <c r="S47" s="651" t="str">
        <f>IF(ISERROR(HYPERLINK(INDEX(I_Guid_Links,MATCH('Input - LOE Hierarchy (Admin)'!W49,I_Guid_Names,0)), 'Input - LOE Hierarchy (Admin)'!W49)),"",HYPERLINK(INDEX(I_Guid_Links,MATCH('Input - LOE Hierarchy (Admin)'!W49,I_Guid_Names,0)), 'Input - LOE Hierarchy (Admin)'!W49))</f>
        <v/>
      </c>
      <c r="T47" s="651" t="str">
        <f>IF(ISERROR(HYPERLINK(INDEX(I_Guid_Links,MATCH('Input - LOE Hierarchy (Admin)'!X49,I_Guid_Names,0)), 'Input - LOE Hierarchy (Admin)'!X49)),"",HYPERLINK(INDEX(I_Guid_Links,MATCH('Input - LOE Hierarchy (Admin)'!X49,I_Guid_Names,0)), 'Input - LOE Hierarchy (Admin)'!X49))</f>
        <v/>
      </c>
      <c r="U47" s="651" t="str">
        <f>IF(ISERROR(HYPERLINK(INDEX(I_Guid_Links,MATCH('Input - LOE Hierarchy (Admin)'!Y49,I_Guid_Names,0)), 'Input - LOE Hierarchy (Admin)'!Y49)),"",HYPERLINK(INDEX(I_Guid_Links,MATCH('Input - LOE Hierarchy (Admin)'!Y49,I_Guid_Names,0)), 'Input - LOE Hierarchy (Admin)'!Y49))</f>
        <v/>
      </c>
      <c r="V47" s="652"/>
      <c r="X47" s="653" t="str">
        <f t="shared" si="1"/>
        <v>YES</v>
      </c>
      <c r="Y47" s="654" t="b">
        <f t="shared" si="2"/>
        <v>0</v>
      </c>
      <c r="Z47" s="654" t="b">
        <f t="shared" si="5"/>
        <v>0</v>
      </c>
    </row>
    <row r="48" spans="1:26" s="344" customFormat="1" ht="70.400000000000006" customHeight="1" x14ac:dyDescent="0.35">
      <c r="A48" s="646"/>
      <c r="B48" s="646"/>
      <c r="C48" s="647">
        <v>1</v>
      </c>
      <c r="D48" s="648" t="str">
        <f>'Input - LOE Hierarchy (Admin)'!E50</f>
        <v>Strategic</v>
      </c>
      <c r="E48" s="647">
        <v>4</v>
      </c>
      <c r="F48" s="648" t="str">
        <f>'Input - LOE Hierarchy (Admin)'!K50</f>
        <v>Is there evidence that the requirement set is fit-for-purpose to support the stage of acquisition?</v>
      </c>
      <c r="G48" s="649">
        <v>22</v>
      </c>
      <c r="H48" s="650" t="str">
        <f>IFERROR(HYPERLINK("#'2.1 LOEs, Artefacts &amp; Assurance'!" &amp; ADDRESS(MATCH($I48,'2.1 LOEs, Artefacts &amp; Assurance'!$H$1:$H$312, 0),8),"Link "), "Not Found")</f>
        <v>Not Found</v>
      </c>
      <c r="I48" s="648" t="str">
        <f>'Input - LOE Hierarchy (Admin)'!L50</f>
        <v>Is there evidence that the System Requirement / Service Requirement is suitably mature to proceed with formal procurement?</v>
      </c>
      <c r="J48" s="647">
        <f t="shared" si="0"/>
        <v>38</v>
      </c>
      <c r="K48" s="648" t="str">
        <f>'Input - LOE Hierarchy (Admin)'!N50</f>
        <v>Is there evidence of the Public Sector Equality Duty (PSED) being suitably considered within the System / Service requirement?</v>
      </c>
      <c r="L48" s="648" t="str">
        <f>'Input - LOE Hierarchy (Admin)'!P50</f>
        <v>NULL</v>
      </c>
      <c r="M48" s="646"/>
      <c r="N48" s="646"/>
      <c r="O48" s="651" t="str">
        <f>IF(ISERROR(HYPERLINK(INDEX(I_Guid_Links,MATCH('Input - LOE Hierarchy (Admin)'!S50,I_Guid_Names,0)), 'Input - LOE Hierarchy (Admin)'!S50)),"",HYPERLINK(INDEX(I_Guid_Links,MATCH('Input - LOE Hierarchy (Admin)'!S50,I_Guid_Names,0)), 'Input - LOE Hierarchy (Admin)'!S50))</f>
        <v>System Requirements Document (SRD) Principles  - S16</v>
      </c>
      <c r="P48" s="651" t="str">
        <f>IF(ISERROR(HYPERLINK(INDEX(I_Guid_Links,MATCH('Input - LOE Hierarchy (Admin)'!T50,I_Guid_Names,0)), 'Input - LOE Hierarchy (Admin)'!T50)),"",HYPERLINK(INDEX(I_Guid_Links,MATCH('Input - LOE Hierarchy (Admin)'!T50,I_Guid_Names,0)), 'Input - LOE Hierarchy (Admin)'!T50))</f>
        <v>System Requirements Document (SRD) Structure - S17</v>
      </c>
      <c r="Q48" s="651" t="str">
        <f>IF(ISERROR(HYPERLINK(INDEX(I_Guid_Links,MATCH('Input - LOE Hierarchy (Admin)'!U50,I_Guid_Names,0)), 'Input - LOE Hierarchy (Admin)'!U50)),"",HYPERLINK(INDEX(I_Guid_Links,MATCH('Input - LOE Hierarchy (Admin)'!U50,I_Guid_Names,0)), 'Input - LOE Hierarchy (Admin)'!U50))</f>
        <v/>
      </c>
      <c r="R48" s="651" t="str">
        <f>IF(ISERROR(HYPERLINK(INDEX(I_Guid_Links,MATCH('Input - LOE Hierarchy (Admin)'!V50,I_Guid_Names,0)), 'Input - LOE Hierarchy (Admin)'!V50)),"",HYPERLINK(INDEX(I_Guid_Links,MATCH('Input - LOE Hierarchy (Admin)'!V50,I_Guid_Names,0)), 'Input - LOE Hierarchy (Admin)'!V50))</f>
        <v/>
      </c>
      <c r="S48" s="651" t="str">
        <f>IF(ISERROR(HYPERLINK(INDEX(I_Guid_Links,MATCH('Input - LOE Hierarchy (Admin)'!W50,I_Guid_Names,0)), 'Input - LOE Hierarchy (Admin)'!W50)),"",HYPERLINK(INDEX(I_Guid_Links,MATCH('Input - LOE Hierarchy (Admin)'!W50,I_Guid_Names,0)), 'Input - LOE Hierarchy (Admin)'!W50))</f>
        <v/>
      </c>
      <c r="T48" s="651" t="str">
        <f>IF(ISERROR(HYPERLINK(INDEX(I_Guid_Links,MATCH('Input - LOE Hierarchy (Admin)'!X50,I_Guid_Names,0)), 'Input - LOE Hierarchy (Admin)'!X50)),"",HYPERLINK(INDEX(I_Guid_Links,MATCH('Input - LOE Hierarchy (Admin)'!X50,I_Guid_Names,0)), 'Input - LOE Hierarchy (Admin)'!X50))</f>
        <v/>
      </c>
      <c r="U48" s="651" t="str">
        <f>IF(ISERROR(HYPERLINK(INDEX(I_Guid_Links,MATCH('Input - LOE Hierarchy (Admin)'!Y50,I_Guid_Names,0)), 'Input - LOE Hierarchy (Admin)'!Y50)),"",HYPERLINK(INDEX(I_Guid_Links,MATCH('Input - LOE Hierarchy (Admin)'!Y50,I_Guid_Names,0)), 'Input - LOE Hierarchy (Admin)'!Y50))</f>
        <v/>
      </c>
      <c r="V48" s="652"/>
      <c r="X48" s="653" t="str">
        <f t="shared" si="1"/>
        <v>YES</v>
      </c>
      <c r="Y48" s="654" t="b">
        <f t="shared" si="2"/>
        <v>0</v>
      </c>
      <c r="Z48" s="654" t="b">
        <f t="shared" si="5"/>
        <v>0</v>
      </c>
    </row>
    <row r="49" spans="1:26" s="344" customFormat="1" ht="80.150000000000006" customHeight="1" x14ac:dyDescent="0.35">
      <c r="A49" s="646"/>
      <c r="B49" s="646"/>
      <c r="C49" s="647">
        <v>1</v>
      </c>
      <c r="D49" s="648" t="str">
        <f>'Input - LOE Hierarchy (Admin)'!E51</f>
        <v>Strategic</v>
      </c>
      <c r="E49" s="647">
        <v>4</v>
      </c>
      <c r="F49" s="648" t="str">
        <f>'Input - LOE Hierarchy (Admin)'!K51</f>
        <v>Is there evidence that the requirement set is fit-for-purpose to support the stage of acquisition?</v>
      </c>
      <c r="G49" s="649">
        <v>22</v>
      </c>
      <c r="H49" s="650" t="str">
        <f>IFERROR(HYPERLINK("#'2.1 LOEs, Artefacts &amp; Assurance'!" &amp; ADDRESS(MATCH($I49,'2.1 LOEs, Artefacts &amp; Assurance'!$H$1:$H$312, 0),8),"Link "), "Not Found")</f>
        <v>Not Found</v>
      </c>
      <c r="I49" s="648" t="str">
        <f>'Input - LOE Hierarchy (Admin)'!L51</f>
        <v>Is there evidence that the System Requirement / Service Requirement is suitably mature to proceed with formal procurement?</v>
      </c>
      <c r="J49" s="647">
        <f t="shared" si="0"/>
        <v>39</v>
      </c>
      <c r="K49" s="648" t="str">
        <f>'Input - LOE Hierarchy (Admin)'!N51</f>
        <v>Is there evidence that System/Service requirements have been suitably prioritised, including the identification of Mandatory and Key System / Service Requirements (Key Performance Indicators)?</v>
      </c>
      <c r="L49" s="648" t="str">
        <f>'Input - LOE Hierarchy (Admin)'!P51</f>
        <v>NULL</v>
      </c>
      <c r="M49" s="646"/>
      <c r="N49" s="646"/>
      <c r="O49" s="651" t="str">
        <f>IF(ISERROR(HYPERLINK(INDEX(I_Guid_Links,MATCH('Input - LOE Hierarchy (Admin)'!S51,I_Guid_Names,0)), 'Input - LOE Hierarchy (Admin)'!S51)),"",HYPERLINK(INDEX(I_Guid_Links,MATCH('Input - LOE Hierarchy (Admin)'!S51,I_Guid_Names,0)), 'Input - LOE Hierarchy (Admin)'!S51))</f>
        <v>System Requirements Document (SRD) Principles  - S16</v>
      </c>
      <c r="P49" s="651" t="str">
        <f>IF(ISERROR(HYPERLINK(INDEX(I_Guid_Links,MATCH('Input - LOE Hierarchy (Admin)'!T51,I_Guid_Names,0)), 'Input - LOE Hierarchy (Admin)'!T51)),"",HYPERLINK(INDEX(I_Guid_Links,MATCH('Input - LOE Hierarchy (Admin)'!T51,I_Guid_Names,0)), 'Input - LOE Hierarchy (Admin)'!T51))</f>
        <v>System Requirements Document (SRD) Structure - S17</v>
      </c>
      <c r="Q49" s="651" t="str">
        <f>IF(ISERROR(HYPERLINK(INDEX(I_Guid_Links,MATCH('Input - LOE Hierarchy (Admin)'!U51,I_Guid_Names,0)), 'Input - LOE Hierarchy (Admin)'!U51)),"",HYPERLINK(INDEX(I_Guid_Links,MATCH('Input - LOE Hierarchy (Admin)'!U51,I_Guid_Names,0)), 'Input - LOE Hierarchy (Admin)'!U51))</f>
        <v/>
      </c>
      <c r="R49" s="651" t="str">
        <f>IF(ISERROR(HYPERLINK(INDEX(I_Guid_Links,MATCH('Input - LOE Hierarchy (Admin)'!V51,I_Guid_Names,0)), 'Input - LOE Hierarchy (Admin)'!V51)),"",HYPERLINK(INDEX(I_Guid_Links,MATCH('Input - LOE Hierarchy (Admin)'!V51,I_Guid_Names,0)), 'Input - LOE Hierarchy (Admin)'!V51))</f>
        <v/>
      </c>
      <c r="S49" s="651" t="str">
        <f>IF(ISERROR(HYPERLINK(INDEX(I_Guid_Links,MATCH('Input - LOE Hierarchy (Admin)'!W51,I_Guid_Names,0)), 'Input - LOE Hierarchy (Admin)'!W51)),"",HYPERLINK(INDEX(I_Guid_Links,MATCH('Input - LOE Hierarchy (Admin)'!W51,I_Guid_Names,0)), 'Input - LOE Hierarchy (Admin)'!W51))</f>
        <v/>
      </c>
      <c r="T49" s="651" t="str">
        <f>IF(ISERROR(HYPERLINK(INDEX(I_Guid_Links,MATCH('Input - LOE Hierarchy (Admin)'!X51,I_Guid_Names,0)), 'Input - LOE Hierarchy (Admin)'!X51)),"",HYPERLINK(INDEX(I_Guid_Links,MATCH('Input - LOE Hierarchy (Admin)'!X51,I_Guid_Names,0)), 'Input - LOE Hierarchy (Admin)'!X51))</f>
        <v/>
      </c>
      <c r="U49" s="651" t="str">
        <f>IF(ISERROR(HYPERLINK(INDEX(I_Guid_Links,MATCH('Input - LOE Hierarchy (Admin)'!Y51,I_Guid_Names,0)), 'Input - LOE Hierarchy (Admin)'!Y51)),"",HYPERLINK(INDEX(I_Guid_Links,MATCH('Input - LOE Hierarchy (Admin)'!Y51,I_Guid_Names,0)), 'Input - LOE Hierarchy (Admin)'!Y51))</f>
        <v/>
      </c>
      <c r="V49" s="652"/>
      <c r="X49" s="653" t="str">
        <f t="shared" si="1"/>
        <v>YES</v>
      </c>
      <c r="Y49" s="654" t="b">
        <f t="shared" si="2"/>
        <v>0</v>
      </c>
      <c r="Z49" s="654" t="b">
        <f t="shared" si="5"/>
        <v>0</v>
      </c>
    </row>
    <row r="50" spans="1:26" s="344" customFormat="1" ht="70.400000000000006" customHeight="1" x14ac:dyDescent="0.35">
      <c r="A50" s="646"/>
      <c r="B50" s="646"/>
      <c r="C50" s="647">
        <v>1</v>
      </c>
      <c r="D50" s="648" t="str">
        <f>'Input - LOE Hierarchy (Admin)'!E52</f>
        <v>Strategic</v>
      </c>
      <c r="E50" s="647">
        <v>4</v>
      </c>
      <c r="F50" s="648" t="str">
        <f>'Input - LOE Hierarchy (Admin)'!K52</f>
        <v>Is there evidence that the requirement set is fit-for-purpose to support the stage of acquisition?</v>
      </c>
      <c r="G50" s="649">
        <v>23</v>
      </c>
      <c r="H50" s="650" t="str">
        <f>IFERROR(HYPERLINK("#'2.1 LOEs, Artefacts &amp; Assurance'!" &amp; ADDRESS(MATCH($I50,'2.1 LOEs, Artefacts &amp; Assurance'!$H$1:$H$312, 0),8),"Link "), "Not Found")</f>
        <v>Not Found</v>
      </c>
      <c r="I50" s="648" t="str">
        <f>'Input - LOE Hierarchy (Admin)'!L52</f>
        <v>Is there evidence of the requirement set being 'red teamed' to check that it is fit-for-purpose?</v>
      </c>
      <c r="J50" s="647">
        <f t="shared" si="0"/>
        <v>40</v>
      </c>
      <c r="K50" s="648" t="str">
        <f>'Input - LOE Hierarchy (Admin)'!N52</f>
        <v>NULL</v>
      </c>
      <c r="L50" s="648" t="str">
        <f>'Input - LOE Hierarchy (Admin)'!P52</f>
        <v>NULL</v>
      </c>
      <c r="M50" s="646"/>
      <c r="N50" s="646"/>
      <c r="O50" s="651" t="str">
        <f>IF(ISERROR(HYPERLINK(INDEX(I_Guid_Links,MATCH('Input - LOE Hierarchy (Admin)'!S52,I_Guid_Names,0)), 'Input - LOE Hierarchy (Admin)'!S52)),"",HYPERLINK(INDEX(I_Guid_Links,MATCH('Input - LOE Hierarchy (Admin)'!S52,I_Guid_Names,0)), 'Input - LOE Hierarchy (Admin)'!S52))</f>
        <v>Red Teaming Handbook  - S18</v>
      </c>
      <c r="P50" s="651" t="str">
        <f>IF(ISERROR(HYPERLINK(INDEX(I_Guid_Links,MATCH('Input - LOE Hierarchy (Admin)'!T52,I_Guid_Names,0)), 'Input - LOE Hierarchy (Admin)'!T52)),"",HYPERLINK(INDEX(I_Guid_Links,MATCH('Input - LOE Hierarchy (Admin)'!T52,I_Guid_Names,0)), 'Input - LOE Hierarchy (Admin)'!T52))</f>
        <v/>
      </c>
      <c r="Q50" s="651" t="str">
        <f>IF(ISERROR(HYPERLINK(INDEX(I_Guid_Links,MATCH('Input - LOE Hierarchy (Admin)'!U52,I_Guid_Names,0)), 'Input - LOE Hierarchy (Admin)'!U52)),"",HYPERLINK(INDEX(I_Guid_Links,MATCH('Input - LOE Hierarchy (Admin)'!U52,I_Guid_Names,0)), 'Input - LOE Hierarchy (Admin)'!U52))</f>
        <v/>
      </c>
      <c r="R50" s="651" t="str">
        <f>IF(ISERROR(HYPERLINK(INDEX(I_Guid_Links,MATCH('Input - LOE Hierarchy (Admin)'!V52,I_Guid_Names,0)), 'Input - LOE Hierarchy (Admin)'!V52)),"",HYPERLINK(INDEX(I_Guid_Links,MATCH('Input - LOE Hierarchy (Admin)'!V52,I_Guid_Names,0)), 'Input - LOE Hierarchy (Admin)'!V52))</f>
        <v/>
      </c>
      <c r="S50" s="651" t="str">
        <f>IF(ISERROR(HYPERLINK(INDEX(I_Guid_Links,MATCH('Input - LOE Hierarchy (Admin)'!W52,I_Guid_Names,0)), 'Input - LOE Hierarchy (Admin)'!W52)),"",HYPERLINK(INDEX(I_Guid_Links,MATCH('Input - LOE Hierarchy (Admin)'!W52,I_Guid_Names,0)), 'Input - LOE Hierarchy (Admin)'!W52))</f>
        <v/>
      </c>
      <c r="T50" s="651" t="str">
        <f>IF(ISERROR(HYPERLINK(INDEX(I_Guid_Links,MATCH('Input - LOE Hierarchy (Admin)'!X52,I_Guid_Names,0)), 'Input - LOE Hierarchy (Admin)'!X52)),"",HYPERLINK(INDEX(I_Guid_Links,MATCH('Input - LOE Hierarchy (Admin)'!X52,I_Guid_Names,0)), 'Input - LOE Hierarchy (Admin)'!X52))</f>
        <v/>
      </c>
      <c r="U50" s="651" t="str">
        <f>IF(ISERROR(HYPERLINK(INDEX(I_Guid_Links,MATCH('Input - LOE Hierarchy (Admin)'!Y52,I_Guid_Names,0)), 'Input - LOE Hierarchy (Admin)'!Y52)),"",HYPERLINK(INDEX(I_Guid_Links,MATCH('Input - LOE Hierarchy (Admin)'!Y52,I_Guid_Names,0)), 'Input - LOE Hierarchy (Admin)'!Y52))</f>
        <v/>
      </c>
      <c r="V50" s="652"/>
      <c r="X50" s="653" t="b">
        <f t="shared" si="1"/>
        <v>0</v>
      </c>
      <c r="Y50" s="654" t="b">
        <f t="shared" si="2"/>
        <v>0</v>
      </c>
      <c r="Z50" s="654" t="b">
        <f t="shared" si="3"/>
        <v>0</v>
      </c>
    </row>
    <row r="51" spans="1:26" s="344" customFormat="1" ht="70.400000000000006" customHeight="1" x14ac:dyDescent="0.35">
      <c r="A51" s="646"/>
      <c r="B51" s="646"/>
      <c r="C51" s="647">
        <v>1</v>
      </c>
      <c r="D51" s="648" t="str">
        <f>'Input - LOE Hierarchy (Admin)'!E53</f>
        <v>Strategic</v>
      </c>
      <c r="E51" s="647">
        <v>4</v>
      </c>
      <c r="F51" s="648" t="str">
        <f>'Input - LOE Hierarchy (Admin)'!K53</f>
        <v>Is there evidence that the requirement set is fit-for-purpose to support the stage of acquisition?</v>
      </c>
      <c r="G51" s="649">
        <v>24</v>
      </c>
      <c r="H51" s="650" t="str">
        <f>IFERROR(HYPERLINK("#'2.1 LOEs, Artefacts &amp; Assurance'!" &amp; ADDRESS(MATCH($I51,'2.1 LOEs, Artefacts &amp; Assurance'!$H$1:$H$312, 0),8),"Link "), "Not Found")</f>
        <v>Not Found</v>
      </c>
      <c r="I51" s="648" t="str">
        <f>'Input - LOE Hierarchy (Admin)'!L53</f>
        <v>Is there evidence of the risks to Capability Protection being considered iaw JSP 656 and mitigation put in place if required/appropriate?</v>
      </c>
      <c r="J51" s="647">
        <f t="shared" si="0"/>
        <v>41</v>
      </c>
      <c r="K51" s="648" t="str">
        <f>'Input - LOE Hierarchy (Admin)'!N53</f>
        <v>NULL</v>
      </c>
      <c r="L51" s="648" t="str">
        <f>'Input - LOE Hierarchy (Admin)'!P53</f>
        <v>NULL</v>
      </c>
      <c r="M51" s="646"/>
      <c r="N51" s="646"/>
      <c r="O51" s="651" t="str">
        <f>IF(ISERROR(HYPERLINK(INDEX(I_Guid_Links,MATCH('Input - LOE Hierarchy (Admin)'!S53,I_Guid_Names,0)), 'Input - LOE Hierarchy (Admin)'!S53)),"",HYPERLINK(INDEX(I_Guid_Links,MATCH('Input - LOE Hierarchy (Admin)'!S53,I_Guid_Names,0)), 'Input - LOE Hierarchy (Admin)'!S53))</f>
        <v>JSP 656 Exportability and Capability Protection  - S19</v>
      </c>
      <c r="P51" s="651" t="str">
        <f>IF(ISERROR(HYPERLINK(INDEX(I_Guid_Links,MATCH('Input - LOE Hierarchy (Admin)'!T53,I_Guid_Names,0)), 'Input - LOE Hierarchy (Admin)'!T53)),"",HYPERLINK(INDEX(I_Guid_Links,MATCH('Input - LOE Hierarchy (Admin)'!T53,I_Guid_Names,0)), 'Input - LOE Hierarchy (Admin)'!T53))</f>
        <v>Exportability and Capability Protection - S20</v>
      </c>
      <c r="Q51" s="651" t="str">
        <f>IF(ISERROR(HYPERLINK(INDEX(I_Guid_Links,MATCH('Input - LOE Hierarchy (Admin)'!U53,I_Guid_Names,0)), 'Input - LOE Hierarchy (Admin)'!U53)),"",HYPERLINK(INDEX(I_Guid_Links,MATCH('Input - LOE Hierarchy (Admin)'!U53,I_Guid_Names,0)), 'Input - LOE Hierarchy (Admin)'!U53))</f>
        <v/>
      </c>
      <c r="R51" s="651" t="str">
        <f>IF(ISERROR(HYPERLINK(INDEX(I_Guid_Links,MATCH('Input - LOE Hierarchy (Admin)'!V53,I_Guid_Names,0)), 'Input - LOE Hierarchy (Admin)'!V53)),"",HYPERLINK(INDEX(I_Guid_Links,MATCH('Input - LOE Hierarchy (Admin)'!V53,I_Guid_Names,0)), 'Input - LOE Hierarchy (Admin)'!V53))</f>
        <v/>
      </c>
      <c r="S51" s="651" t="str">
        <f>IF(ISERROR(HYPERLINK(INDEX(I_Guid_Links,MATCH('Input - LOE Hierarchy (Admin)'!W53,I_Guid_Names,0)), 'Input - LOE Hierarchy (Admin)'!W53)),"",HYPERLINK(INDEX(I_Guid_Links,MATCH('Input - LOE Hierarchy (Admin)'!W53,I_Guid_Names,0)), 'Input - LOE Hierarchy (Admin)'!W53))</f>
        <v/>
      </c>
      <c r="T51" s="651" t="str">
        <f>IF(ISERROR(HYPERLINK(INDEX(I_Guid_Links,MATCH('Input - LOE Hierarchy (Admin)'!X53,I_Guid_Names,0)), 'Input - LOE Hierarchy (Admin)'!X53)),"",HYPERLINK(INDEX(I_Guid_Links,MATCH('Input - LOE Hierarchy (Admin)'!X53,I_Guid_Names,0)), 'Input - LOE Hierarchy (Admin)'!X53))</f>
        <v/>
      </c>
      <c r="U51" s="651" t="str">
        <f>IF(ISERROR(HYPERLINK(INDEX(I_Guid_Links,MATCH('Input - LOE Hierarchy (Admin)'!Y53,I_Guid_Names,0)), 'Input - LOE Hierarchy (Admin)'!Y53)),"",HYPERLINK(INDEX(I_Guid_Links,MATCH('Input - LOE Hierarchy (Admin)'!Y53,I_Guid_Names,0)), 'Input - LOE Hierarchy (Admin)'!Y53))</f>
        <v/>
      </c>
      <c r="V51" s="652"/>
      <c r="X51" s="653" t="b">
        <f t="shared" si="1"/>
        <v>0</v>
      </c>
      <c r="Y51" s="654" t="b">
        <f t="shared" si="2"/>
        <v>0</v>
      </c>
      <c r="Z51" s="654" t="b">
        <f t="shared" si="3"/>
        <v>0</v>
      </c>
    </row>
    <row r="52" spans="1:26" s="344" customFormat="1" ht="70.400000000000006" customHeight="1" x14ac:dyDescent="0.35">
      <c r="A52" s="646"/>
      <c r="B52" s="646"/>
      <c r="C52" s="647">
        <v>1</v>
      </c>
      <c r="D52" s="648" t="str">
        <f>'Input - LOE Hierarchy (Admin)'!E54</f>
        <v>Strategic</v>
      </c>
      <c r="E52" s="647">
        <v>5</v>
      </c>
      <c r="F52" s="648" t="str">
        <f>'Input - LOE Hierarchy (Admin)'!K54</f>
        <v>Is there evidence that environmental sustainability requirements have been suitably considered?</v>
      </c>
      <c r="G52" s="649">
        <v>25</v>
      </c>
      <c r="H52" s="650" t="str">
        <f>IFERROR(HYPERLINK("#'2.1 LOEs, Artefacts &amp; Assurance'!" &amp; ADDRESS(MATCH($I52,'2.1 LOEs, Artefacts &amp; Assurance'!$H$1:$H$312, 0),8),"Link "), "Not Found")</f>
        <v>Not Found</v>
      </c>
      <c r="I52" s="648" t="str">
        <f>'Input - LOE Hierarchy (Admin)'!L54</f>
        <v xml:space="preserve">Is there evidence of environmental sustainability requirements being drawn from a suitable Sustainability Appraisal to support the next phase of the project?  </v>
      </c>
      <c r="J52" s="647">
        <f t="shared" si="0"/>
        <v>42</v>
      </c>
      <c r="K52" s="648" t="str">
        <f>'Input - LOE Hierarchy (Admin)'!N54</f>
        <v>Is there evidence of the likely sustainability risks and opportunities being suitably identified?</v>
      </c>
      <c r="L52" s="648" t="str">
        <f>'Input - LOE Hierarchy (Admin)'!P54</f>
        <v>NULL</v>
      </c>
      <c r="M52" s="646"/>
      <c r="N52" s="646"/>
      <c r="O52" s="651" t="str">
        <f>IF(ISERROR(HYPERLINK(INDEX(I_Guid_Links,MATCH('Input - LOE Hierarchy (Admin)'!S54,I_Guid_Names,0)), 'Input - LOE Hierarchy (Admin)'!S54)),"",HYPERLINK(INDEX(I_Guid_Links,MATCH('Input - LOE Hierarchy (Admin)'!S54,I_Guid_Names,0)), 'Input - LOE Hierarchy (Admin)'!S54))</f>
        <v>POEMS Procedures and Supporting Material - S22</v>
      </c>
      <c r="P52" s="651" t="str">
        <f>IF(ISERROR(HYPERLINK(INDEX(I_Guid_Links,MATCH('Input - LOE Hierarchy (Admin)'!T54,I_Guid_Names,0)), 'Input - LOE Hierarchy (Admin)'!T54)),"",HYPERLINK(INDEX(I_Guid_Links,MATCH('Input - LOE Hierarchy (Admin)'!T54,I_Guid_Names,0)), 'Input - LOE Hierarchy (Admin)'!T54))</f>
        <v xml:space="preserve">Sustainable Procurement in Defence Acquisition Guide - S21 </v>
      </c>
      <c r="Q52" s="651" t="str">
        <f>IF(ISERROR(HYPERLINK(INDEX(I_Guid_Links,MATCH('Input - LOE Hierarchy (Admin)'!U54,I_Guid_Names,0)), 'Input - LOE Hierarchy (Admin)'!U54)),"",HYPERLINK(INDEX(I_Guid_Links,MATCH('Input - LOE Hierarchy (Admin)'!U54,I_Guid_Names,0)), 'Input - LOE Hierarchy (Admin)'!U54))</f>
        <v>Delivering Sound Environmental Performance in DE&amp;S Acquisition - S24</v>
      </c>
      <c r="R52" s="651" t="str">
        <f>IF(ISERROR(HYPERLINK(INDEX(I_Guid_Links,MATCH('Input - LOE Hierarchy (Admin)'!V54,I_Guid_Names,0)), 'Input - LOE Hierarchy (Admin)'!V54)),"",HYPERLINK(INDEX(I_Guid_Links,MATCH('Input - LOE Hierarchy (Admin)'!V54,I_Guid_Names,0)), 'Input - LOE Hierarchy (Admin)'!V54))</f>
        <v>Sustainable Procurement - S23</v>
      </c>
      <c r="S52" s="651" t="str">
        <f>IF(ISERROR(HYPERLINK(INDEX(I_Guid_Links,MATCH('Input - LOE Hierarchy (Admin)'!W54,I_Guid_Names,0)), 'Input - LOE Hierarchy (Admin)'!W54)),"",HYPERLINK(INDEX(I_Guid_Links,MATCH('Input - LOE Hierarchy (Admin)'!W54,I_Guid_Names,0)), 'Input - LOE Hierarchy (Admin)'!W54))</f>
        <v>Green Book supplementary guidance - S26</v>
      </c>
      <c r="T52" s="651" t="str">
        <f>IF(ISERROR(HYPERLINK(INDEX(I_Guid_Links,MATCH('Input - LOE Hierarchy (Admin)'!X54,I_Guid_Names,0)), 'Input - LOE Hierarchy (Admin)'!X54)),"",HYPERLINK(INDEX(I_Guid_Links,MATCH('Input - LOE Hierarchy (Admin)'!X54,I_Guid_Names,0)), 'Input - LOE Hierarchy (Admin)'!X54))</f>
        <v/>
      </c>
      <c r="U52" s="651" t="str">
        <f>IF(ISERROR(HYPERLINK(INDEX(I_Guid_Links,MATCH('Input - LOE Hierarchy (Admin)'!Y54,I_Guid_Names,0)), 'Input - LOE Hierarchy (Admin)'!Y54)),"",HYPERLINK(INDEX(I_Guid_Links,MATCH('Input - LOE Hierarchy (Admin)'!Y54,I_Guid_Names,0)), 'Input - LOE Hierarchy (Admin)'!Y54))</f>
        <v/>
      </c>
      <c r="V52" s="652"/>
      <c r="X52" s="653" t="b">
        <f t="shared" si="1"/>
        <v>0</v>
      </c>
      <c r="Y52" s="654" t="b">
        <f t="shared" si="2"/>
        <v>0</v>
      </c>
      <c r="Z52" s="654" t="b">
        <f t="shared" si="3"/>
        <v>0</v>
      </c>
    </row>
    <row r="53" spans="1:26" s="344" customFormat="1" ht="70.400000000000006" customHeight="1" x14ac:dyDescent="0.35">
      <c r="A53" s="646"/>
      <c r="B53" s="646"/>
      <c r="C53" s="647">
        <v>1</v>
      </c>
      <c r="D53" s="648" t="str">
        <f>'Input - LOE Hierarchy (Admin)'!E55</f>
        <v>Strategic</v>
      </c>
      <c r="E53" s="647">
        <v>5</v>
      </c>
      <c r="F53" s="648" t="str">
        <f>'Input - LOE Hierarchy (Admin)'!K55</f>
        <v>Is there evidence that environmental sustainability requirements have been suitably considered?</v>
      </c>
      <c r="G53" s="649">
        <v>25</v>
      </c>
      <c r="H53" s="650" t="str">
        <f>IFERROR(HYPERLINK("#'2.1 LOEs, Artefacts &amp; Assurance'!" &amp; ADDRESS(MATCH($I53,'2.1 LOEs, Artefacts &amp; Assurance'!$H$1:$H$312, 0),8),"Link "), "Not Found")</f>
        <v>Not Found</v>
      </c>
      <c r="I53" s="648" t="str">
        <f>'Input - LOE Hierarchy (Admin)'!L55</f>
        <v xml:space="preserve">Is there evidence of environmental sustainability requirements being drawn from a suitable Sustainability Appraisal to support the next phase of the project?  </v>
      </c>
      <c r="J53" s="647">
        <f t="shared" si="0"/>
        <v>43</v>
      </c>
      <c r="K53" s="648" t="str">
        <f>'Input - LOE Hierarchy (Admin)'!N55</f>
        <v>Is there evidence of the sustainability appraisal taking account of TLB and Departmental sustainability policy and strategies?</v>
      </c>
      <c r="L53" s="648" t="str">
        <f>'Input - LOE Hierarchy (Admin)'!P55</f>
        <v>NULL</v>
      </c>
      <c r="M53" s="646"/>
      <c r="N53" s="646"/>
      <c r="O53" s="651" t="str">
        <f>IF(ISERROR(HYPERLINK(INDEX(I_Guid_Links,MATCH('Input - LOE Hierarchy (Admin)'!S55,I_Guid_Names,0)), 'Input - LOE Hierarchy (Admin)'!S55)),"",HYPERLINK(INDEX(I_Guid_Links,MATCH('Input - LOE Hierarchy (Admin)'!S55,I_Guid_Names,0)), 'Input - LOE Hierarchy (Admin)'!S55))</f>
        <v>POEMS Procedures and Supporting Material - S22</v>
      </c>
      <c r="P53" s="651" t="str">
        <f>IF(ISERROR(HYPERLINK(INDEX(I_Guid_Links,MATCH('Input - LOE Hierarchy (Admin)'!T55,I_Guid_Names,0)), 'Input - LOE Hierarchy (Admin)'!T55)),"",HYPERLINK(INDEX(I_Guid_Links,MATCH('Input - LOE Hierarchy (Admin)'!T55,I_Guid_Names,0)), 'Input - LOE Hierarchy (Admin)'!T55))</f>
        <v xml:space="preserve">Sustainable Procurement in Defence Acquisition Guide - S21 </v>
      </c>
      <c r="Q53" s="651" t="str">
        <f>IF(ISERROR(HYPERLINK(INDEX(I_Guid_Links,MATCH('Input - LOE Hierarchy (Admin)'!U55,I_Guid_Names,0)), 'Input - LOE Hierarchy (Admin)'!U55)),"",HYPERLINK(INDEX(I_Guid_Links,MATCH('Input - LOE Hierarchy (Admin)'!U55,I_Guid_Names,0)), 'Input - LOE Hierarchy (Admin)'!U55))</f>
        <v>Delivering Sound Environmental Performance in DE&amp;S Acquisition - S24</v>
      </c>
      <c r="R53" s="651" t="str">
        <f>IF(ISERROR(HYPERLINK(INDEX(I_Guid_Links,MATCH('Input - LOE Hierarchy (Admin)'!V55,I_Guid_Names,0)), 'Input - LOE Hierarchy (Admin)'!V55)),"",HYPERLINK(INDEX(I_Guid_Links,MATCH('Input - LOE Hierarchy (Admin)'!V55,I_Guid_Names,0)), 'Input - LOE Hierarchy (Admin)'!V55))</f>
        <v>Sustainable Procurement - S23</v>
      </c>
      <c r="S53" s="651" t="str">
        <f>IF(ISERROR(HYPERLINK(INDEX(I_Guid_Links,MATCH('Input - LOE Hierarchy (Admin)'!W55,I_Guid_Names,0)), 'Input - LOE Hierarchy (Admin)'!W55)),"",HYPERLINK(INDEX(I_Guid_Links,MATCH('Input - LOE Hierarchy (Admin)'!W55,I_Guid_Names,0)), 'Input - LOE Hierarchy (Admin)'!W55))</f>
        <v>Green Book supplementary guidance - S26</v>
      </c>
      <c r="T53" s="651" t="str">
        <f>IF(ISERROR(HYPERLINK(INDEX(I_Guid_Links,MATCH('Input - LOE Hierarchy (Admin)'!X55,I_Guid_Names,0)), 'Input - LOE Hierarchy (Admin)'!X55)),"",HYPERLINK(INDEX(I_Guid_Links,MATCH('Input - LOE Hierarchy (Admin)'!X55,I_Guid_Names,0)), 'Input - LOE Hierarchy (Admin)'!X55))</f>
        <v/>
      </c>
      <c r="U53" s="651" t="str">
        <f>IF(ISERROR(HYPERLINK(INDEX(I_Guid_Links,MATCH('Input - LOE Hierarchy (Admin)'!Y55,I_Guid_Names,0)), 'Input - LOE Hierarchy (Admin)'!Y55)),"",HYPERLINK(INDEX(I_Guid_Links,MATCH('Input - LOE Hierarchy (Admin)'!Y55,I_Guid_Names,0)), 'Input - LOE Hierarchy (Admin)'!Y55))</f>
        <v/>
      </c>
      <c r="V53" s="652"/>
      <c r="X53" s="653" t="str">
        <f t="shared" si="1"/>
        <v>YES</v>
      </c>
      <c r="Y53" s="654" t="b">
        <f t="shared" si="2"/>
        <v>0</v>
      </c>
      <c r="Z53" s="654" t="b">
        <f>IF(AND(X53="YES", Y$52="YES"),"YES")</f>
        <v>0</v>
      </c>
    </row>
    <row r="54" spans="1:26" s="344" customFormat="1" ht="70.400000000000006" customHeight="1" x14ac:dyDescent="0.35">
      <c r="A54" s="646"/>
      <c r="B54" s="646"/>
      <c r="C54" s="647">
        <v>2</v>
      </c>
      <c r="D54" s="648" t="str">
        <f>'Input - LOE Hierarchy (Admin)'!E56</f>
        <v>Economic</v>
      </c>
      <c r="E54" s="647">
        <v>6</v>
      </c>
      <c r="F54" s="648" t="str">
        <f>'Input - LOE Hierarchy (Admin)'!K56</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54" s="649">
        <v>26</v>
      </c>
      <c r="H54" s="650" t="str">
        <f>IFERROR(HYPERLINK("#'2.1 LOEs, Artefacts &amp; Assurance'!" &amp; ADDRESS(MATCH($I54,'2.1 LOEs, Artefacts &amp; Assurance'!$H$1:$H$312, 0),8),"Link "), "Not Found")</f>
        <v>Not Found</v>
      </c>
      <c r="I54" s="648" t="str">
        <f>'Input - LOE Hierarchy (Admin)'!L56</f>
        <v>Is there evidence of military / business (capability) options being suitably defined within the long list of options?</v>
      </c>
      <c r="J54" s="647">
        <f t="shared" si="0"/>
        <v>44</v>
      </c>
      <c r="K54" s="648" t="str">
        <f>'Input - LOE Hierarchy (Admin)'!N56</f>
        <v>NULL</v>
      </c>
      <c r="L54" s="648" t="str">
        <f>'Input - LOE Hierarchy (Admin)'!P56</f>
        <v>NULL</v>
      </c>
      <c r="M54" s="646"/>
      <c r="N54" s="646"/>
      <c r="O54" s="651" t="str">
        <f>IF(ISERROR(HYPERLINK(INDEX(I_Guid_Links,MATCH('Input - LOE Hierarchy (Admin)'!S56,I_Guid_Names,0)), 'Input - LOE Hierarchy (Admin)'!S56)),"",HYPERLINK(INDEX(I_Guid_Links,MATCH('Input - LOE Hierarchy (Admin)'!S56,I_Guid_Names,0)), 'Input - LOE Hierarchy (Admin)'!S56))</f>
        <v>Concept of Analysis (COA)  - E3</v>
      </c>
      <c r="P54" s="651" t="str">
        <f>IF(ISERROR(HYPERLINK(INDEX(I_Guid_Links,MATCH('Input - LOE Hierarchy (Admin)'!T56,I_Guid_Names,0)), 'Input - LOE Hierarchy (Admin)'!T56)),"",HYPERLINK(INDEX(I_Guid_Links,MATCH('Input - LOE Hierarchy (Admin)'!T56,I_Guid_Names,0)), 'Input - LOE Hierarchy (Admin)'!T56))</f>
        <v>Magenta Book  - E2</v>
      </c>
      <c r="Q54" s="651" t="str">
        <f>IF(ISERROR(HYPERLINK(INDEX(I_Guid_Links,MATCH('Input - LOE Hierarchy (Admin)'!U56,I_Guid_Names,0)), 'Input - LOE Hierarchy (Admin)'!U56)),"",HYPERLINK(INDEX(I_Guid_Links,MATCH('Input - LOE Hierarchy (Admin)'!U56,I_Guid_Names,0)), 'Input - LOE Hierarchy (Admin)'!U56))</f>
        <v/>
      </c>
      <c r="R54" s="651" t="str">
        <f>IF(ISERROR(HYPERLINK(INDEX(I_Guid_Links,MATCH('Input - LOE Hierarchy (Admin)'!V56,I_Guid_Names,0)), 'Input - LOE Hierarchy (Admin)'!V56)),"",HYPERLINK(INDEX(I_Guid_Links,MATCH('Input - LOE Hierarchy (Admin)'!V56,I_Guid_Names,0)), 'Input - LOE Hierarchy (Admin)'!V56))</f>
        <v/>
      </c>
      <c r="S54" s="651" t="str">
        <f>IF(ISERROR(HYPERLINK(INDEX(I_Guid_Links,MATCH('Input - LOE Hierarchy (Admin)'!W56,I_Guid_Names,0)), 'Input - LOE Hierarchy (Admin)'!W56)),"",HYPERLINK(INDEX(I_Guid_Links,MATCH('Input - LOE Hierarchy (Admin)'!W56,I_Guid_Names,0)), 'Input - LOE Hierarchy (Admin)'!W56))</f>
        <v/>
      </c>
      <c r="T54" s="651" t="str">
        <f>IF(ISERROR(HYPERLINK(INDEX(I_Guid_Links,MATCH('Input - LOE Hierarchy (Admin)'!X56,I_Guid_Names,0)), 'Input - LOE Hierarchy (Admin)'!X56)),"",HYPERLINK(INDEX(I_Guid_Links,MATCH('Input - LOE Hierarchy (Admin)'!X56,I_Guid_Names,0)), 'Input - LOE Hierarchy (Admin)'!X56))</f>
        <v/>
      </c>
      <c r="U54" s="651" t="str">
        <f>IF(ISERROR(HYPERLINK(INDEX(I_Guid_Links,MATCH('Input - LOE Hierarchy (Admin)'!Y56,I_Guid_Names,0)), 'Input - LOE Hierarchy (Admin)'!Y56)),"",HYPERLINK(INDEX(I_Guid_Links,MATCH('Input - LOE Hierarchy (Admin)'!Y56,I_Guid_Names,0)), 'Input - LOE Hierarchy (Admin)'!Y56))</f>
        <v/>
      </c>
      <c r="V54" s="652"/>
      <c r="X54" s="653" t="b">
        <f t="shared" si="1"/>
        <v>0</v>
      </c>
      <c r="Y54" s="654" t="b">
        <f t="shared" si="2"/>
        <v>0</v>
      </c>
      <c r="Z54" s="654" t="b">
        <f t="shared" si="3"/>
        <v>0</v>
      </c>
    </row>
    <row r="55" spans="1:26" s="344" customFormat="1" ht="70.400000000000006" customHeight="1" x14ac:dyDescent="0.35">
      <c r="A55" s="646"/>
      <c r="B55" s="646"/>
      <c r="C55" s="647">
        <v>2</v>
      </c>
      <c r="D55" s="648" t="str">
        <f>'Input - LOE Hierarchy (Admin)'!E57</f>
        <v>Economic</v>
      </c>
      <c r="E55" s="647">
        <v>6</v>
      </c>
      <c r="F55" s="648" t="str">
        <f>'Input - LOE Hierarchy (Admin)'!K57</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55" s="649">
        <v>27</v>
      </c>
      <c r="H55" s="650" t="str">
        <f>IFERROR(HYPERLINK("#'2.1 LOEs, Artefacts &amp; Assurance'!" &amp; ADDRESS(MATCH($I55,'2.1 LOEs, Artefacts &amp; Assurance'!$H$1:$H$312, 0),8),"Link "), "Not Found")</f>
        <v>Not Found</v>
      </c>
      <c r="I55" s="648" t="str">
        <f>'Input - LOE Hierarchy (Admin)'!L57</f>
        <v>Is there evidence of delivery (procurement) options being suitably defined within the long list of options?</v>
      </c>
      <c r="J55" s="647">
        <f t="shared" si="0"/>
        <v>45</v>
      </c>
      <c r="K55" s="648" t="str">
        <f>'Input - LOE Hierarchy (Admin)'!N57</f>
        <v>Is there evidence that an investigation of off-the-shelf equipment or technology that is already in-service with the 
military of another country or in the private sector to drive reduction in time and cost of delivery?</v>
      </c>
      <c r="L55" s="648" t="str">
        <f>'Input - LOE Hierarchy (Admin)'!P57</f>
        <v>NULL</v>
      </c>
      <c r="M55" s="646"/>
      <c r="N55" s="646"/>
      <c r="O55" s="651" t="str">
        <f>IF(ISERROR(HYPERLINK(INDEX(I_Guid_Links,MATCH('Input - LOE Hierarchy (Admin)'!S57,I_Guid_Names,0)), 'Input - LOE Hierarchy (Admin)'!S57)),"",HYPERLINK(INDEX(I_Guid_Links,MATCH('Input - LOE Hierarchy (Admin)'!S57,I_Guid_Names,0)), 'Input - LOE Hierarchy (Admin)'!S57))</f>
        <v>Concept of Analysis (COA)  - E3</v>
      </c>
      <c r="P55" s="651" t="str">
        <f>IF(ISERROR(HYPERLINK(INDEX(I_Guid_Links,MATCH('Input - LOE Hierarchy (Admin)'!T57,I_Guid_Names,0)), 'Input - LOE Hierarchy (Admin)'!T57)),"",HYPERLINK(INDEX(I_Guid_Links,MATCH('Input - LOE Hierarchy (Admin)'!T57,I_Guid_Names,0)), 'Input - LOE Hierarchy (Admin)'!T57))</f>
        <v>Magenta Book  - E2</v>
      </c>
      <c r="Q55" s="651" t="str">
        <f>IF(ISERROR(HYPERLINK(INDEX(I_Guid_Links,MATCH('Input - LOE Hierarchy (Admin)'!U57,I_Guid_Names,0)), 'Input - LOE Hierarchy (Admin)'!U57)),"",HYPERLINK(INDEX(I_Guid_Links,MATCH('Input - LOE Hierarchy (Admin)'!U57,I_Guid_Names,0)), 'Input - LOE Hierarchy (Admin)'!U57))</f>
        <v/>
      </c>
      <c r="R55" s="651" t="str">
        <f>IF(ISERROR(HYPERLINK(INDEX(I_Guid_Links,MATCH('Input - LOE Hierarchy (Admin)'!V57,I_Guid_Names,0)), 'Input - LOE Hierarchy (Admin)'!V57)),"",HYPERLINK(INDEX(I_Guid_Links,MATCH('Input - LOE Hierarchy (Admin)'!V57,I_Guid_Names,0)), 'Input - LOE Hierarchy (Admin)'!V57))</f>
        <v/>
      </c>
      <c r="S55" s="651" t="str">
        <f>IF(ISERROR(HYPERLINK(INDEX(I_Guid_Links,MATCH('Input - LOE Hierarchy (Admin)'!W57,I_Guid_Names,0)), 'Input - LOE Hierarchy (Admin)'!W57)),"",HYPERLINK(INDEX(I_Guid_Links,MATCH('Input - LOE Hierarchy (Admin)'!W57,I_Guid_Names,0)), 'Input - LOE Hierarchy (Admin)'!W57))</f>
        <v/>
      </c>
      <c r="T55" s="651" t="str">
        <f>IF(ISERROR(HYPERLINK(INDEX(I_Guid_Links,MATCH('Input - LOE Hierarchy (Admin)'!X57,I_Guid_Names,0)), 'Input - LOE Hierarchy (Admin)'!X57)),"",HYPERLINK(INDEX(I_Guid_Links,MATCH('Input - LOE Hierarchy (Admin)'!X57,I_Guid_Names,0)), 'Input - LOE Hierarchy (Admin)'!X57))</f>
        <v/>
      </c>
      <c r="U55" s="651" t="str">
        <f>IF(ISERROR(HYPERLINK(INDEX(I_Guid_Links,MATCH('Input - LOE Hierarchy (Admin)'!Y57,I_Guid_Names,0)), 'Input - LOE Hierarchy (Admin)'!Y57)),"",HYPERLINK(INDEX(I_Guid_Links,MATCH('Input - LOE Hierarchy (Admin)'!Y57,I_Guid_Names,0)), 'Input - LOE Hierarchy (Admin)'!Y57))</f>
        <v/>
      </c>
      <c r="V55" s="652"/>
      <c r="X55" s="653" t="b">
        <f t="shared" si="1"/>
        <v>0</v>
      </c>
      <c r="Y55" s="654" t="b">
        <f t="shared" si="2"/>
        <v>0</v>
      </c>
      <c r="Z55" s="654" t="b">
        <f t="shared" si="3"/>
        <v>0</v>
      </c>
    </row>
    <row r="56" spans="1:26" s="344" customFormat="1" ht="70.400000000000006" customHeight="1" x14ac:dyDescent="0.35">
      <c r="A56" s="646"/>
      <c r="B56" s="646"/>
      <c r="C56" s="647">
        <v>2</v>
      </c>
      <c r="D56" s="648" t="str">
        <f>'Input - LOE Hierarchy (Admin)'!E58</f>
        <v>Economic</v>
      </c>
      <c r="E56" s="647">
        <v>6</v>
      </c>
      <c r="F56" s="648" t="str">
        <f>'Input - LOE Hierarchy (Admin)'!K58</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56" s="649">
        <v>28</v>
      </c>
      <c r="H56" s="650" t="str">
        <f>IFERROR(HYPERLINK("#'2.1 LOEs, Artefacts &amp; Assurance'!" &amp; ADDRESS(MATCH($I56,'2.1 LOEs, Artefacts &amp; Assurance'!$H$1:$H$312, 0),8),"Link "), "Not Found")</f>
        <v>Not Found</v>
      </c>
      <c r="I56" s="648" t="str">
        <f>'Input - LOE Hierarchy (Admin)'!L58</f>
        <v>Is there evidence of funding options being suitably defined within the long list of options?</v>
      </c>
      <c r="J56" s="647">
        <f t="shared" si="0"/>
        <v>46</v>
      </c>
      <c r="K56" s="648" t="str">
        <f>'Input - LOE Hierarchy (Admin)'!N58</f>
        <v>NULL</v>
      </c>
      <c r="L56" s="648" t="str">
        <f>'Input - LOE Hierarchy (Admin)'!P58</f>
        <v>NULL</v>
      </c>
      <c r="M56" s="646"/>
      <c r="N56" s="646"/>
      <c r="O56" s="651" t="str">
        <f>IF(ISERROR(HYPERLINK(INDEX(I_Guid_Links,MATCH('Input - LOE Hierarchy (Admin)'!S58,I_Guid_Names,0)), 'Input - LOE Hierarchy (Admin)'!S58)),"",HYPERLINK(INDEX(I_Guid_Links,MATCH('Input - LOE Hierarchy (Admin)'!S58,I_Guid_Names,0)), 'Input - LOE Hierarchy (Admin)'!S58))</f>
        <v>Concept of Analysis (COA)  - E3</v>
      </c>
      <c r="P56" s="651" t="str">
        <f>IF(ISERROR(HYPERLINK(INDEX(I_Guid_Links,MATCH('Input - LOE Hierarchy (Admin)'!T58,I_Guid_Names,0)), 'Input - LOE Hierarchy (Admin)'!T58)),"",HYPERLINK(INDEX(I_Guid_Links,MATCH('Input - LOE Hierarchy (Admin)'!T58,I_Guid_Names,0)), 'Input - LOE Hierarchy (Admin)'!T58))</f>
        <v>Magenta Book  - E2</v>
      </c>
      <c r="Q56" s="651" t="str">
        <f>IF(ISERROR(HYPERLINK(INDEX(I_Guid_Links,MATCH('Input - LOE Hierarchy (Admin)'!U58,I_Guid_Names,0)), 'Input - LOE Hierarchy (Admin)'!U58)),"",HYPERLINK(INDEX(I_Guid_Links,MATCH('Input - LOE Hierarchy (Admin)'!U58,I_Guid_Names,0)), 'Input - LOE Hierarchy (Admin)'!U58))</f>
        <v/>
      </c>
      <c r="R56" s="651" t="str">
        <f>IF(ISERROR(HYPERLINK(INDEX(I_Guid_Links,MATCH('Input - LOE Hierarchy (Admin)'!V58,I_Guid_Names,0)), 'Input - LOE Hierarchy (Admin)'!V58)),"",HYPERLINK(INDEX(I_Guid_Links,MATCH('Input - LOE Hierarchy (Admin)'!V58,I_Guid_Names,0)), 'Input - LOE Hierarchy (Admin)'!V58))</f>
        <v/>
      </c>
      <c r="S56" s="651" t="str">
        <f>IF(ISERROR(HYPERLINK(INDEX(I_Guid_Links,MATCH('Input - LOE Hierarchy (Admin)'!W58,I_Guid_Names,0)), 'Input - LOE Hierarchy (Admin)'!W58)),"",HYPERLINK(INDEX(I_Guid_Links,MATCH('Input - LOE Hierarchy (Admin)'!W58,I_Guid_Names,0)), 'Input - LOE Hierarchy (Admin)'!W58))</f>
        <v/>
      </c>
      <c r="T56" s="651" t="str">
        <f>IF(ISERROR(HYPERLINK(INDEX(I_Guid_Links,MATCH('Input - LOE Hierarchy (Admin)'!X58,I_Guid_Names,0)), 'Input - LOE Hierarchy (Admin)'!X58)),"",HYPERLINK(INDEX(I_Guid_Links,MATCH('Input - LOE Hierarchy (Admin)'!X58,I_Guid_Names,0)), 'Input - LOE Hierarchy (Admin)'!X58))</f>
        <v/>
      </c>
      <c r="U56" s="651" t="str">
        <f>IF(ISERROR(HYPERLINK(INDEX(I_Guid_Links,MATCH('Input - LOE Hierarchy (Admin)'!Y58,I_Guid_Names,0)), 'Input - LOE Hierarchy (Admin)'!Y58)),"",HYPERLINK(INDEX(I_Guid_Links,MATCH('Input - LOE Hierarchy (Admin)'!Y58,I_Guid_Names,0)), 'Input - LOE Hierarchy (Admin)'!Y58))</f>
        <v/>
      </c>
      <c r="V56" s="652"/>
      <c r="X56" s="653" t="b">
        <f t="shared" si="1"/>
        <v>0</v>
      </c>
      <c r="Y56" s="654" t="b">
        <f t="shared" si="2"/>
        <v>0</v>
      </c>
      <c r="Z56" s="654" t="b">
        <f t="shared" si="3"/>
        <v>0</v>
      </c>
    </row>
    <row r="57" spans="1:26" s="344" customFormat="1" ht="70.400000000000006" customHeight="1" x14ac:dyDescent="0.35">
      <c r="A57" s="646"/>
      <c r="B57" s="646"/>
      <c r="C57" s="647">
        <v>2</v>
      </c>
      <c r="D57" s="648" t="str">
        <f>'Input - LOE Hierarchy (Admin)'!E59</f>
        <v>Economic</v>
      </c>
      <c r="E57" s="647">
        <v>6</v>
      </c>
      <c r="F57" s="648" t="str">
        <f>'Input - LOE Hierarchy (Admin)'!K59</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57" s="649">
        <v>29</v>
      </c>
      <c r="H57" s="650" t="str">
        <f>IFERROR(HYPERLINK("#'2.1 LOEs, Artefacts &amp; Assurance'!" &amp; ADDRESS(MATCH($I57,'2.1 LOEs, Artefacts &amp; Assurance'!$H$1:$H$312, 0),8),"Link "), "Not Found")</f>
        <v>Not Found</v>
      </c>
      <c r="I57" s="648" t="str">
        <f>'Input - LOE Hierarchy (Admin)'!L59</f>
        <v>Is there evidence of test and evaluation options being suitably defined within the long list of options?</v>
      </c>
      <c r="J57" s="647">
        <f t="shared" si="0"/>
        <v>47</v>
      </c>
      <c r="K57" s="648" t="str">
        <f>'Input - LOE Hierarchy (Admin)'!N59</f>
        <v>NULL</v>
      </c>
      <c r="L57" s="648" t="str">
        <f>'Input - LOE Hierarchy (Admin)'!P59</f>
        <v>NULL</v>
      </c>
      <c r="M57" s="646"/>
      <c r="N57" s="646"/>
      <c r="O57" s="651" t="str">
        <f>IF(ISERROR(HYPERLINK(INDEX(I_Guid_Links,MATCH('Input - LOE Hierarchy (Admin)'!S59,I_Guid_Names,0)), 'Input - LOE Hierarchy (Admin)'!S59)),"",HYPERLINK(INDEX(I_Guid_Links,MATCH('Input - LOE Hierarchy (Admin)'!S59,I_Guid_Names,0)), 'Input - LOE Hierarchy (Admin)'!S59))</f>
        <v xml:space="preserve"> JSP507 Investment Appraisal and Evaluation - E4</v>
      </c>
      <c r="P57" s="651" t="str">
        <f>IF(ISERROR(HYPERLINK(INDEX(I_Guid_Links,MATCH('Input - LOE Hierarchy (Admin)'!T59,I_Guid_Names,0)), 'Input - LOE Hierarchy (Admin)'!T59)),"",HYPERLINK(INDEX(I_Guid_Links,MATCH('Input - LOE Hierarchy (Admin)'!T59,I_Guid_Names,0)), 'Input - LOE Hierarchy (Admin)'!T59))</f>
        <v>Magenta Book  - E2</v>
      </c>
      <c r="Q57" s="651" t="str">
        <f>IF(ISERROR(HYPERLINK(INDEX(I_Guid_Links,MATCH('Input - LOE Hierarchy (Admin)'!U59,I_Guid_Names,0)), 'Input - LOE Hierarchy (Admin)'!U59)),"",HYPERLINK(INDEX(I_Guid_Links,MATCH('Input - LOE Hierarchy (Admin)'!U59,I_Guid_Names,0)), 'Input - LOE Hierarchy (Admin)'!U59))</f>
        <v>Test and Evaluation - E5</v>
      </c>
      <c r="R57" s="651" t="str">
        <f>IF(ISERROR(HYPERLINK(INDEX(I_Guid_Links,MATCH('Input - LOE Hierarchy (Admin)'!V59,I_Guid_Names,0)), 'Input - LOE Hierarchy (Admin)'!V59)),"",HYPERLINK(INDEX(I_Guid_Links,MATCH('Input - LOE Hierarchy (Admin)'!V59,I_Guid_Names,0)), 'Input - LOE Hierarchy (Admin)'!V59))</f>
        <v/>
      </c>
      <c r="S57" s="651" t="str">
        <f>IF(ISERROR(HYPERLINK(INDEX(I_Guid_Links,MATCH('Input - LOE Hierarchy (Admin)'!W59,I_Guid_Names,0)), 'Input - LOE Hierarchy (Admin)'!W59)),"",HYPERLINK(INDEX(I_Guid_Links,MATCH('Input - LOE Hierarchy (Admin)'!W59,I_Guid_Names,0)), 'Input - LOE Hierarchy (Admin)'!W59))</f>
        <v/>
      </c>
      <c r="T57" s="651" t="str">
        <f>IF(ISERROR(HYPERLINK(INDEX(I_Guid_Links,MATCH('Input - LOE Hierarchy (Admin)'!X59,I_Guid_Names,0)), 'Input - LOE Hierarchy (Admin)'!X59)),"",HYPERLINK(INDEX(I_Guid_Links,MATCH('Input - LOE Hierarchy (Admin)'!X59,I_Guid_Names,0)), 'Input - LOE Hierarchy (Admin)'!X59))</f>
        <v/>
      </c>
      <c r="U57" s="651" t="str">
        <f>IF(ISERROR(HYPERLINK(INDEX(I_Guid_Links,MATCH('Input - LOE Hierarchy (Admin)'!Y59,I_Guid_Names,0)), 'Input - LOE Hierarchy (Admin)'!Y59)),"",HYPERLINK(INDEX(I_Guid_Links,MATCH('Input - LOE Hierarchy (Admin)'!Y59,I_Guid_Names,0)), 'Input - LOE Hierarchy (Admin)'!Y59))</f>
        <v/>
      </c>
      <c r="V57" s="652"/>
      <c r="X57" s="653" t="b">
        <f t="shared" si="1"/>
        <v>0</v>
      </c>
      <c r="Y57" s="654" t="b">
        <f t="shared" si="2"/>
        <v>0</v>
      </c>
      <c r="Z57" s="654" t="b">
        <f t="shared" si="3"/>
        <v>0</v>
      </c>
    </row>
    <row r="58" spans="1:26" s="344" customFormat="1" ht="70.400000000000006" customHeight="1" x14ac:dyDescent="0.35">
      <c r="A58" s="646"/>
      <c r="B58" s="646"/>
      <c r="C58" s="647">
        <v>2</v>
      </c>
      <c r="D58" s="648" t="str">
        <f>'Input - LOE Hierarchy (Admin)'!E60</f>
        <v>Economic</v>
      </c>
      <c r="E58" s="647">
        <v>6</v>
      </c>
      <c r="F58" s="648" t="str">
        <f>'Input - LOE Hierarchy (Admin)'!K60</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58" s="649">
        <v>30</v>
      </c>
      <c r="H58" s="650" t="str">
        <f>IFERROR(HYPERLINK("#'2.1 LOEs, Artefacts &amp; Assurance'!" &amp; ADDRESS(MATCH($I58,'2.1 LOEs, Artefacts &amp; Assurance'!$H$1:$H$312, 0),8),"Link "), "Not Found")</f>
        <v>Not Found</v>
      </c>
      <c r="I58" s="648" t="str">
        <f>'Input - LOE Hierarchy (Admin)'!L60</f>
        <v>Is there evidence of appropriate Critical Success Factors being used to assess the long list of options?</v>
      </c>
      <c r="J58" s="647">
        <f t="shared" si="0"/>
        <v>48</v>
      </c>
      <c r="K58" s="648" t="str">
        <f>'Input - LOE Hierarchy (Admin)'!N60</f>
        <v>NULL</v>
      </c>
      <c r="L58" s="648" t="str">
        <f>'Input - LOE Hierarchy (Admin)'!P60</f>
        <v>NULL</v>
      </c>
      <c r="M58" s="646"/>
      <c r="N58" s="646"/>
      <c r="O58" s="651" t="str">
        <f>IF(ISERROR(HYPERLINK(INDEX(I_Guid_Links,MATCH('Input - LOE Hierarchy (Admin)'!S60,I_Guid_Names,0)), 'Input - LOE Hierarchy (Admin)'!S60)),"",HYPERLINK(INDEX(I_Guid_Links,MATCH('Input - LOE Hierarchy (Admin)'!S60,I_Guid_Names,0)), 'Input - LOE Hierarchy (Admin)'!S60))</f>
        <v xml:space="preserve"> JSP507 Investment Appraisal and Evaluation - E4</v>
      </c>
      <c r="P58" s="651" t="str">
        <f>IF(ISERROR(HYPERLINK(INDEX(I_Guid_Links,MATCH('Input - LOE Hierarchy (Admin)'!T60,I_Guid_Names,0)), 'Input - LOE Hierarchy (Admin)'!T60)),"",HYPERLINK(INDEX(I_Guid_Links,MATCH('Input - LOE Hierarchy (Admin)'!T60,I_Guid_Names,0)), 'Input - LOE Hierarchy (Admin)'!T60))</f>
        <v>Magenta Book  - E2</v>
      </c>
      <c r="Q58" s="651" t="str">
        <f>IF(ISERROR(HYPERLINK(INDEX(I_Guid_Links,MATCH('Input - LOE Hierarchy (Admin)'!U60,I_Guid_Names,0)), 'Input - LOE Hierarchy (Admin)'!U60)),"",HYPERLINK(INDEX(I_Guid_Links,MATCH('Input - LOE Hierarchy (Admin)'!U60,I_Guid_Names,0)), 'Input - LOE Hierarchy (Admin)'!U60))</f>
        <v/>
      </c>
      <c r="R58" s="651" t="str">
        <f>IF(ISERROR(HYPERLINK(INDEX(I_Guid_Links,MATCH('Input - LOE Hierarchy (Admin)'!V60,I_Guid_Names,0)), 'Input - LOE Hierarchy (Admin)'!V60)),"",HYPERLINK(INDEX(I_Guid_Links,MATCH('Input - LOE Hierarchy (Admin)'!V60,I_Guid_Names,0)), 'Input - LOE Hierarchy (Admin)'!V60))</f>
        <v/>
      </c>
      <c r="S58" s="651" t="str">
        <f>IF(ISERROR(HYPERLINK(INDEX(I_Guid_Links,MATCH('Input - LOE Hierarchy (Admin)'!W60,I_Guid_Names,0)), 'Input - LOE Hierarchy (Admin)'!W60)),"",HYPERLINK(INDEX(I_Guid_Links,MATCH('Input - LOE Hierarchy (Admin)'!W60,I_Guid_Names,0)), 'Input - LOE Hierarchy (Admin)'!W60))</f>
        <v/>
      </c>
      <c r="T58" s="651" t="str">
        <f>IF(ISERROR(HYPERLINK(INDEX(I_Guid_Links,MATCH('Input - LOE Hierarchy (Admin)'!X60,I_Guid_Names,0)), 'Input - LOE Hierarchy (Admin)'!X60)),"",HYPERLINK(INDEX(I_Guid_Links,MATCH('Input - LOE Hierarchy (Admin)'!X60,I_Guid_Names,0)), 'Input - LOE Hierarchy (Admin)'!X60))</f>
        <v/>
      </c>
      <c r="U58" s="651" t="str">
        <f>IF(ISERROR(HYPERLINK(INDEX(I_Guid_Links,MATCH('Input - LOE Hierarchy (Admin)'!Y60,I_Guid_Names,0)), 'Input - LOE Hierarchy (Admin)'!Y60)),"",HYPERLINK(INDEX(I_Guid_Links,MATCH('Input - LOE Hierarchy (Admin)'!Y60,I_Guid_Names,0)), 'Input - LOE Hierarchy (Admin)'!Y60))</f>
        <v/>
      </c>
      <c r="V58" s="652"/>
      <c r="X58" s="653" t="b">
        <f t="shared" si="1"/>
        <v>0</v>
      </c>
      <c r="Y58" s="654" t="b">
        <f t="shared" si="2"/>
        <v>0</v>
      </c>
      <c r="Z58" s="654" t="b">
        <f t="shared" si="3"/>
        <v>0</v>
      </c>
    </row>
    <row r="59" spans="1:26" s="344" customFormat="1" ht="70.400000000000006" customHeight="1" x14ac:dyDescent="0.35">
      <c r="A59" s="646"/>
      <c r="B59" s="646"/>
      <c r="C59" s="647">
        <v>2</v>
      </c>
      <c r="D59" s="648" t="str">
        <f>'Input - LOE Hierarchy (Admin)'!E61</f>
        <v>Economic</v>
      </c>
      <c r="E59" s="647">
        <v>6</v>
      </c>
      <c r="F59" s="648" t="str">
        <f>'Input - LOE Hierarchy (Admin)'!K61</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59" s="649">
        <v>31</v>
      </c>
      <c r="H59" s="650" t="str">
        <f>IFERROR(HYPERLINK("#'2.1 LOEs, Artefacts &amp; Assurance'!" &amp; ADDRESS(MATCH($I59,'2.1 LOEs, Artefacts &amp; Assurance'!$H$1:$H$312, 0),8),"Link "), "Not Found")</f>
        <v>Not Found</v>
      </c>
      <c r="I59" s="648" t="str">
        <f>'Input - LOE Hierarchy (Admin)'!L61</f>
        <v>Is there evidence of an appropriate evaluation approach being used to assess the long-list of options and generate the short-list of options?</v>
      </c>
      <c r="J59" s="647">
        <f t="shared" si="0"/>
        <v>49</v>
      </c>
      <c r="K59" s="648" t="str">
        <f>'Input - LOE Hierarchy (Admin)'!N61</f>
        <v>Is there evidence of appropriate consideration of cost-effectiveness.</v>
      </c>
      <c r="L59" s="648" t="str">
        <f>'Input - LOE Hierarchy (Admin)'!P61</f>
        <v>NULL</v>
      </c>
      <c r="M59" s="646"/>
      <c r="N59" s="646"/>
      <c r="O59" s="651" t="str">
        <f>IF(ISERROR(HYPERLINK(INDEX(I_Guid_Links,MATCH('Input - LOE Hierarchy (Admin)'!S61,I_Guid_Names,0)), 'Input - LOE Hierarchy (Admin)'!S61)),"",HYPERLINK(INDEX(I_Guid_Links,MATCH('Input - LOE Hierarchy (Admin)'!S61,I_Guid_Names,0)), 'Input - LOE Hierarchy (Admin)'!S61))</f>
        <v xml:space="preserve"> JSP507 Investment Appraisal and Evaluation - E4</v>
      </c>
      <c r="P59" s="651" t="str">
        <f>IF(ISERROR(HYPERLINK(INDEX(I_Guid_Links,MATCH('Input - LOE Hierarchy (Admin)'!T61,I_Guid_Names,0)), 'Input - LOE Hierarchy (Admin)'!T61)),"",HYPERLINK(INDEX(I_Guid_Links,MATCH('Input - LOE Hierarchy (Admin)'!T61,I_Guid_Names,0)), 'Input - LOE Hierarchy (Admin)'!T61))</f>
        <v>Magenta Book  - E2</v>
      </c>
      <c r="Q59" s="651" t="str">
        <f>IF(ISERROR(HYPERLINK(INDEX(I_Guid_Links,MATCH('Input - LOE Hierarchy (Admin)'!U61,I_Guid_Names,0)), 'Input - LOE Hierarchy (Admin)'!U61)),"",HYPERLINK(INDEX(I_Guid_Links,MATCH('Input - LOE Hierarchy (Admin)'!U61,I_Guid_Names,0)), 'Input - LOE Hierarchy (Admin)'!U61))</f>
        <v/>
      </c>
      <c r="R59" s="651" t="str">
        <f>IF(ISERROR(HYPERLINK(INDEX(I_Guid_Links,MATCH('Input - LOE Hierarchy (Admin)'!V61,I_Guid_Names,0)), 'Input - LOE Hierarchy (Admin)'!V61)),"",HYPERLINK(INDEX(I_Guid_Links,MATCH('Input - LOE Hierarchy (Admin)'!V61,I_Guid_Names,0)), 'Input - LOE Hierarchy (Admin)'!V61))</f>
        <v/>
      </c>
      <c r="S59" s="651" t="str">
        <f>IF(ISERROR(HYPERLINK(INDEX(I_Guid_Links,MATCH('Input - LOE Hierarchy (Admin)'!W61,I_Guid_Names,0)), 'Input - LOE Hierarchy (Admin)'!W61)),"",HYPERLINK(INDEX(I_Guid_Links,MATCH('Input - LOE Hierarchy (Admin)'!W61,I_Guid_Names,0)), 'Input - LOE Hierarchy (Admin)'!W61))</f>
        <v/>
      </c>
      <c r="T59" s="651" t="str">
        <f>IF(ISERROR(HYPERLINK(INDEX(I_Guid_Links,MATCH('Input - LOE Hierarchy (Admin)'!X61,I_Guid_Names,0)), 'Input - LOE Hierarchy (Admin)'!X61)),"",HYPERLINK(INDEX(I_Guid_Links,MATCH('Input - LOE Hierarchy (Admin)'!X61,I_Guid_Names,0)), 'Input - LOE Hierarchy (Admin)'!X61))</f>
        <v/>
      </c>
      <c r="U59" s="651" t="str">
        <f>IF(ISERROR(HYPERLINK(INDEX(I_Guid_Links,MATCH('Input - LOE Hierarchy (Admin)'!Y61,I_Guid_Names,0)), 'Input - LOE Hierarchy (Admin)'!Y61)),"",HYPERLINK(INDEX(I_Guid_Links,MATCH('Input - LOE Hierarchy (Admin)'!Y61,I_Guid_Names,0)), 'Input - LOE Hierarchy (Admin)'!Y61))</f>
        <v/>
      </c>
      <c r="V59" s="652"/>
      <c r="X59" s="653" t="b">
        <f t="shared" si="1"/>
        <v>0</v>
      </c>
      <c r="Y59" s="654" t="b">
        <f t="shared" si="2"/>
        <v>0</v>
      </c>
      <c r="Z59" s="654" t="b">
        <f t="shared" si="3"/>
        <v>0</v>
      </c>
    </row>
    <row r="60" spans="1:26" s="344" customFormat="1" ht="70.400000000000006" customHeight="1" x14ac:dyDescent="0.35">
      <c r="A60" s="646"/>
      <c r="B60" s="646"/>
      <c r="C60" s="647">
        <v>2</v>
      </c>
      <c r="D60" s="648" t="str">
        <f>'Input - LOE Hierarchy (Admin)'!E62</f>
        <v>Economic</v>
      </c>
      <c r="E60" s="647">
        <v>6</v>
      </c>
      <c r="F60" s="648" t="str">
        <f>'Input - LOE Hierarchy (Admin)'!K62</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60" s="649">
        <v>31</v>
      </c>
      <c r="H60" s="650" t="str">
        <f>IFERROR(HYPERLINK("#'2.1 LOEs, Artefacts &amp; Assurance'!" &amp; ADDRESS(MATCH($I60,'2.1 LOEs, Artefacts &amp; Assurance'!$H$1:$H$312, 0),8),"Link "), "Not Found")</f>
        <v>Not Found</v>
      </c>
      <c r="I60" s="648" t="str">
        <f>'Input - LOE Hierarchy (Admin)'!L62</f>
        <v>Is there evidence of an appropriate evaluation approach being used to assess the long-list of options and generate the short-list of options?</v>
      </c>
      <c r="J60" s="647">
        <f t="shared" si="0"/>
        <v>50</v>
      </c>
      <c r="K60" s="648" t="str">
        <f>'Input - LOE Hierarchy (Admin)'!N62</f>
        <v>Is there evidence of Public Sector Equality Duty (PSED) policy being appropriately considered in the appraisal of the long-list of options? Note: The Green Book  paragraph 4.18 refers.</v>
      </c>
      <c r="L60" s="648" t="str">
        <f>'Input - LOE Hierarchy (Admin)'!P62</f>
        <v>NULL</v>
      </c>
      <c r="M60" s="646"/>
      <c r="N60" s="646"/>
      <c r="O60" s="651" t="str">
        <f>IF(ISERROR(HYPERLINK(INDEX(I_Guid_Links,MATCH('Input - LOE Hierarchy (Admin)'!S62,I_Guid_Names,0)), 'Input - LOE Hierarchy (Admin)'!S62)),"",HYPERLINK(INDEX(I_Guid_Links,MATCH('Input - LOE Hierarchy (Admin)'!S62,I_Guid_Names,0)), 'Input - LOE Hierarchy (Admin)'!S62))</f>
        <v>Green Book - E1</v>
      </c>
      <c r="P60" s="651" t="str">
        <f>IF(ISERROR(HYPERLINK(INDEX(I_Guid_Links,MATCH('Input - LOE Hierarchy (Admin)'!T62,I_Guid_Names,0)), 'Input - LOE Hierarchy (Admin)'!T62)),"",HYPERLINK(INDEX(I_Guid_Links,MATCH('Input - LOE Hierarchy (Admin)'!T62,I_Guid_Names,0)), 'Input - LOE Hierarchy (Admin)'!T62))</f>
        <v xml:space="preserve"> JSP507 Investment Appraisal and Evaluation - E4</v>
      </c>
      <c r="Q60" s="651" t="str">
        <f>IF(ISERROR(HYPERLINK(INDEX(I_Guid_Links,MATCH('Input - LOE Hierarchy (Admin)'!U62,I_Guid_Names,0)), 'Input - LOE Hierarchy (Admin)'!U62)),"",HYPERLINK(INDEX(I_Guid_Links,MATCH('Input - LOE Hierarchy (Admin)'!U62,I_Guid_Names,0)), 'Input - LOE Hierarchy (Admin)'!U62))</f>
        <v>Magenta Book  - E2</v>
      </c>
      <c r="R60" s="651" t="str">
        <f>IF(ISERROR(HYPERLINK(INDEX(I_Guid_Links,MATCH('Input - LOE Hierarchy (Admin)'!V62,I_Guid_Names,0)), 'Input - LOE Hierarchy (Admin)'!V62)),"",HYPERLINK(INDEX(I_Guid_Links,MATCH('Input - LOE Hierarchy (Admin)'!V62,I_Guid_Names,0)), 'Input - LOE Hierarchy (Admin)'!V62))</f>
        <v/>
      </c>
      <c r="S60" s="651" t="str">
        <f>IF(ISERROR(HYPERLINK(INDEX(I_Guid_Links,MATCH('Input - LOE Hierarchy (Admin)'!W62,I_Guid_Names,0)), 'Input - LOE Hierarchy (Admin)'!W62)),"",HYPERLINK(INDEX(I_Guid_Links,MATCH('Input - LOE Hierarchy (Admin)'!W62,I_Guid_Names,0)), 'Input - LOE Hierarchy (Admin)'!W62))</f>
        <v/>
      </c>
      <c r="T60" s="651" t="str">
        <f>IF(ISERROR(HYPERLINK(INDEX(I_Guid_Links,MATCH('Input - LOE Hierarchy (Admin)'!X62,I_Guid_Names,0)), 'Input - LOE Hierarchy (Admin)'!X62)),"",HYPERLINK(INDEX(I_Guid_Links,MATCH('Input - LOE Hierarchy (Admin)'!X62,I_Guid_Names,0)), 'Input - LOE Hierarchy (Admin)'!X62))</f>
        <v/>
      </c>
      <c r="U60" s="651" t="str">
        <f>IF(ISERROR(HYPERLINK(INDEX(I_Guid_Links,MATCH('Input - LOE Hierarchy (Admin)'!Y62,I_Guid_Names,0)), 'Input - LOE Hierarchy (Admin)'!Y62)),"",HYPERLINK(INDEX(I_Guid_Links,MATCH('Input - LOE Hierarchy (Admin)'!Y62,I_Guid_Names,0)), 'Input - LOE Hierarchy (Admin)'!Y62))</f>
        <v/>
      </c>
      <c r="V60" s="652"/>
      <c r="X60" s="653" t="str">
        <f t="shared" si="1"/>
        <v>YES</v>
      </c>
      <c r="Y60" s="654" t="b">
        <f t="shared" si="2"/>
        <v>0</v>
      </c>
      <c r="Z60" s="654" t="b">
        <f>IF(AND(X60="YES", Y$59="YES"),"YES")</f>
        <v>0</v>
      </c>
    </row>
    <row r="61" spans="1:26" s="344" customFormat="1" ht="70.400000000000006" customHeight="1" x14ac:dyDescent="0.35">
      <c r="A61" s="646"/>
      <c r="B61" s="646"/>
      <c r="C61" s="647">
        <v>2</v>
      </c>
      <c r="D61" s="648" t="str">
        <f>'Input - LOE Hierarchy (Admin)'!E63</f>
        <v>Economic</v>
      </c>
      <c r="E61" s="647">
        <v>6</v>
      </c>
      <c r="F61" s="648" t="str">
        <f>'Input - LOE Hierarchy (Admin)'!K63</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61" s="649">
        <v>31</v>
      </c>
      <c r="H61" s="650" t="str">
        <f>IFERROR(HYPERLINK("#'2.1 LOEs, Artefacts &amp; Assurance'!" &amp; ADDRESS(MATCH($I61,'2.1 LOEs, Artefacts &amp; Assurance'!$H$1:$H$312, 0),8),"Link "), "Not Found")</f>
        <v>Not Found</v>
      </c>
      <c r="I61" s="648" t="str">
        <f>'Input - LOE Hierarchy (Admin)'!L63</f>
        <v>Is there evidence of an appropriate evaluation approach being used to assess the long-list of options and generate the short-list of options?</v>
      </c>
      <c r="J61" s="647">
        <f t="shared" si="0"/>
        <v>51</v>
      </c>
      <c r="K61" s="648" t="str">
        <f>'Input - LOE Hierarchy (Admin)'!N63</f>
        <v>Is there evidence of an assessment of how each long-list option supports or detracts from the current MOD Devolution Plan?</v>
      </c>
      <c r="L61" s="648" t="str">
        <f>'Input - LOE Hierarchy (Admin)'!P63</f>
        <v>NULL</v>
      </c>
      <c r="M61" s="646"/>
      <c r="N61" s="646"/>
      <c r="O61" s="651" t="str">
        <f>IF(ISERROR(HYPERLINK(INDEX(I_Guid_Links,MATCH('Input - LOE Hierarchy (Admin)'!S63,I_Guid_Names,0)), 'Input - LOE Hierarchy (Admin)'!S63)),"",HYPERLINK(INDEX(I_Guid_Links,MATCH('Input - LOE Hierarchy (Admin)'!S63,I_Guid_Names,0)), 'Input - LOE Hierarchy (Admin)'!S63))</f>
        <v>Devolution - E6</v>
      </c>
      <c r="P61" s="651" t="str">
        <f>IF(ISERROR(HYPERLINK(INDEX(I_Guid_Links,MATCH('Input - LOE Hierarchy (Admin)'!T63,I_Guid_Names,0)), 'Input - LOE Hierarchy (Admin)'!T63)),"",HYPERLINK(INDEX(I_Guid_Links,MATCH('Input - LOE Hierarchy (Admin)'!T63,I_Guid_Names,0)), 'Input - LOE Hierarchy (Admin)'!T63))</f>
        <v xml:space="preserve"> JSP507 Investment Appraisal and Evaluation - E4</v>
      </c>
      <c r="Q61" s="651" t="str">
        <f>IF(ISERROR(HYPERLINK(INDEX(I_Guid_Links,MATCH('Input - LOE Hierarchy (Admin)'!U63,I_Guid_Names,0)), 'Input - LOE Hierarchy (Admin)'!U63)),"",HYPERLINK(INDEX(I_Guid_Links,MATCH('Input - LOE Hierarchy (Admin)'!U63,I_Guid_Names,0)), 'Input - LOE Hierarchy (Admin)'!U63))</f>
        <v>Magenta Book  - E2</v>
      </c>
      <c r="R61" s="651" t="str">
        <f>IF(ISERROR(HYPERLINK(INDEX(I_Guid_Links,MATCH('Input - LOE Hierarchy (Admin)'!V63,I_Guid_Names,0)), 'Input - LOE Hierarchy (Admin)'!V63)),"",HYPERLINK(INDEX(I_Guid_Links,MATCH('Input - LOE Hierarchy (Admin)'!V63,I_Guid_Names,0)), 'Input - LOE Hierarchy (Admin)'!V63))</f>
        <v/>
      </c>
      <c r="S61" s="651" t="str">
        <f>IF(ISERROR(HYPERLINK(INDEX(I_Guid_Links,MATCH('Input - LOE Hierarchy (Admin)'!W63,I_Guid_Names,0)), 'Input - LOE Hierarchy (Admin)'!W63)),"",HYPERLINK(INDEX(I_Guid_Links,MATCH('Input - LOE Hierarchy (Admin)'!W63,I_Guid_Names,0)), 'Input - LOE Hierarchy (Admin)'!W63))</f>
        <v/>
      </c>
      <c r="T61" s="651" t="str">
        <f>IF(ISERROR(HYPERLINK(INDEX(I_Guid_Links,MATCH('Input - LOE Hierarchy (Admin)'!X63,I_Guid_Names,0)), 'Input - LOE Hierarchy (Admin)'!X63)),"",HYPERLINK(INDEX(I_Guid_Links,MATCH('Input - LOE Hierarchy (Admin)'!X63,I_Guid_Names,0)), 'Input - LOE Hierarchy (Admin)'!X63))</f>
        <v/>
      </c>
      <c r="U61" s="651" t="str">
        <f>IF(ISERROR(HYPERLINK(INDEX(I_Guid_Links,MATCH('Input - LOE Hierarchy (Admin)'!Y63,I_Guid_Names,0)), 'Input - LOE Hierarchy (Admin)'!Y63)),"",HYPERLINK(INDEX(I_Guid_Links,MATCH('Input - LOE Hierarchy (Admin)'!Y63,I_Guid_Names,0)), 'Input - LOE Hierarchy (Admin)'!Y63))</f>
        <v/>
      </c>
      <c r="V61" s="652"/>
      <c r="X61" s="653" t="str">
        <f t="shared" si="1"/>
        <v>YES</v>
      </c>
      <c r="Y61" s="654" t="b">
        <f t="shared" si="2"/>
        <v>0</v>
      </c>
      <c r="Z61" s="654" t="b">
        <f t="shared" ref="Z61:Z64" si="6">IF(AND(X61="YES", Y$59="YES"),"YES")</f>
        <v>0</v>
      </c>
    </row>
    <row r="62" spans="1:26" s="344" customFormat="1" ht="70.400000000000006" customHeight="1" x14ac:dyDescent="0.35">
      <c r="A62" s="646"/>
      <c r="B62" s="646"/>
      <c r="C62" s="647">
        <v>2</v>
      </c>
      <c r="D62" s="648" t="str">
        <f>'Input - LOE Hierarchy (Admin)'!E64</f>
        <v>Economic</v>
      </c>
      <c r="E62" s="647">
        <v>6</v>
      </c>
      <c r="F62" s="648" t="str">
        <f>'Input - LOE Hierarchy (Admin)'!K64</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62" s="649">
        <v>31</v>
      </c>
      <c r="H62" s="650" t="str">
        <f>IFERROR(HYPERLINK("#'2.1 LOEs, Artefacts &amp; Assurance'!" &amp; ADDRESS(MATCH($I62,'2.1 LOEs, Artefacts &amp; Assurance'!$H$1:$H$312, 0),8),"Link "), "Not Found")</f>
        <v>Not Found</v>
      </c>
      <c r="I62" s="648" t="str">
        <f>'Input - LOE Hierarchy (Admin)'!L64</f>
        <v>Is there evidence of an appropriate evaluation approach being used to assess the long-list of options and generate the short-list of options?</v>
      </c>
      <c r="J62" s="647">
        <f t="shared" si="0"/>
        <v>52</v>
      </c>
      <c r="K62" s="648" t="str">
        <f>'Input - LOE Hierarchy (Admin)'!N64</f>
        <v>Is there evidence of appropriate consideration of sustainability factors (national/local economy, social, environmental, natural capital) in the assessment of options?</v>
      </c>
      <c r="L62" s="648" t="str">
        <f>'Input - LOE Hierarchy (Admin)'!P64</f>
        <v>NULL</v>
      </c>
      <c r="M62" s="646"/>
      <c r="N62" s="646"/>
      <c r="O62" s="651" t="str">
        <f>IF(ISERROR(HYPERLINK(INDEX(I_Guid_Links,MATCH('Input - LOE Hierarchy (Admin)'!S64,I_Guid_Names,0)), 'Input - LOE Hierarchy (Admin)'!S64)),"",HYPERLINK(INDEX(I_Guid_Links,MATCH('Input - LOE Hierarchy (Admin)'!S64,I_Guid_Names,0)), 'Input - LOE Hierarchy (Admin)'!S64))</f>
        <v xml:space="preserve"> JSP507 Investment Appraisal and Evaluation - E4</v>
      </c>
      <c r="P62" s="651" t="str">
        <f>IF(ISERROR(HYPERLINK(INDEX(I_Guid_Links,MATCH('Input - LOE Hierarchy (Admin)'!T64,I_Guid_Names,0)), 'Input - LOE Hierarchy (Admin)'!T64)),"",HYPERLINK(INDEX(I_Guid_Links,MATCH('Input - LOE Hierarchy (Admin)'!T64,I_Guid_Names,0)), 'Input - LOE Hierarchy (Admin)'!T64))</f>
        <v>Magenta Book  - E2</v>
      </c>
      <c r="Q62" s="651" t="str">
        <f>IF(ISERROR(HYPERLINK(INDEX(I_Guid_Links,MATCH('Input - LOE Hierarchy (Admin)'!U64,I_Guid_Names,0)), 'Input - LOE Hierarchy (Admin)'!U64)),"",HYPERLINK(INDEX(I_Guid_Links,MATCH('Input - LOE Hierarchy (Admin)'!U64,I_Guid_Names,0)), 'Input - LOE Hierarchy (Admin)'!U64))</f>
        <v>Sustainability  - E7</v>
      </c>
      <c r="R62" s="651" t="str">
        <f>IF(ISERROR(HYPERLINK(INDEX(I_Guid_Links,MATCH('Input - LOE Hierarchy (Admin)'!V64,I_Guid_Names,0)), 'Input - LOE Hierarchy (Admin)'!V64)),"",HYPERLINK(INDEX(I_Guid_Links,MATCH('Input - LOE Hierarchy (Admin)'!V64,I_Guid_Names,0)), 'Input - LOE Hierarchy (Admin)'!V64))</f>
        <v/>
      </c>
      <c r="S62" s="651" t="str">
        <f>IF(ISERROR(HYPERLINK(INDEX(I_Guid_Links,MATCH('Input - LOE Hierarchy (Admin)'!W64,I_Guid_Names,0)), 'Input - LOE Hierarchy (Admin)'!W64)),"",HYPERLINK(INDEX(I_Guid_Links,MATCH('Input - LOE Hierarchy (Admin)'!W64,I_Guid_Names,0)), 'Input - LOE Hierarchy (Admin)'!W64))</f>
        <v/>
      </c>
      <c r="T62" s="651" t="str">
        <f>IF(ISERROR(HYPERLINK(INDEX(I_Guid_Links,MATCH('Input - LOE Hierarchy (Admin)'!X64,I_Guid_Names,0)), 'Input - LOE Hierarchy (Admin)'!X64)),"",HYPERLINK(INDEX(I_Guid_Links,MATCH('Input - LOE Hierarchy (Admin)'!X64,I_Guid_Names,0)), 'Input - LOE Hierarchy (Admin)'!X64))</f>
        <v/>
      </c>
      <c r="U62" s="651" t="str">
        <f>IF(ISERROR(HYPERLINK(INDEX(I_Guid_Links,MATCH('Input - LOE Hierarchy (Admin)'!Y64,I_Guid_Names,0)), 'Input - LOE Hierarchy (Admin)'!Y64)),"",HYPERLINK(INDEX(I_Guid_Links,MATCH('Input - LOE Hierarchy (Admin)'!Y64,I_Guid_Names,0)), 'Input - LOE Hierarchy (Admin)'!Y64))</f>
        <v/>
      </c>
      <c r="V62" s="652"/>
      <c r="X62" s="653" t="str">
        <f t="shared" si="1"/>
        <v>YES</v>
      </c>
      <c r="Y62" s="654" t="b">
        <f t="shared" si="2"/>
        <v>0</v>
      </c>
      <c r="Z62" s="654" t="b">
        <f t="shared" si="6"/>
        <v>0</v>
      </c>
    </row>
    <row r="63" spans="1:26" s="344" customFormat="1" ht="70.400000000000006" customHeight="1" x14ac:dyDescent="0.35">
      <c r="A63" s="646"/>
      <c r="B63" s="646"/>
      <c r="C63" s="647">
        <v>2</v>
      </c>
      <c r="D63" s="648" t="str">
        <f>'Input - LOE Hierarchy (Admin)'!E65</f>
        <v>Economic</v>
      </c>
      <c r="E63" s="647">
        <v>6</v>
      </c>
      <c r="F63" s="648" t="str">
        <f>'Input - LOE Hierarchy (Admin)'!K65</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63" s="649">
        <v>31</v>
      </c>
      <c r="H63" s="650" t="str">
        <f>IFERROR(HYPERLINK("#'2.1 LOEs, Artefacts &amp; Assurance'!" &amp; ADDRESS(MATCH($I63,'2.1 LOEs, Artefacts &amp; Assurance'!$H$1:$H$312, 0),8),"Link "), "Not Found")</f>
        <v>Not Found</v>
      </c>
      <c r="I63" s="648" t="str">
        <f>'Input - LOE Hierarchy (Admin)'!L65</f>
        <v>Is there evidence of an appropriate evaluation approach being used to assess the long-list of options and generate the short-list of options?</v>
      </c>
      <c r="J63" s="647">
        <f t="shared" si="0"/>
        <v>53</v>
      </c>
      <c r="K63" s="648" t="str">
        <f>'Input - LOE Hierarchy (Admin)'!N65</f>
        <v>Is there evidence that safety has been suitably considered within the assessment of options?</v>
      </c>
      <c r="L63" s="648" t="str">
        <f>'Input - LOE Hierarchy (Admin)'!P65</f>
        <v>NULL</v>
      </c>
      <c r="M63" s="646"/>
      <c r="N63" s="646"/>
      <c r="O63" s="651" t="str">
        <f>IF(ISERROR(HYPERLINK(INDEX(I_Guid_Links,MATCH('Input - LOE Hierarchy (Admin)'!S65,I_Guid_Names,0)), 'Input - LOE Hierarchy (Admin)'!S65)),"",HYPERLINK(INDEX(I_Guid_Links,MATCH('Input - LOE Hierarchy (Admin)'!S65,I_Guid_Names,0)), 'Input - LOE Hierarchy (Admin)'!S65))</f>
        <v xml:space="preserve"> JSP507 Investment Appraisal and Evaluation - E4</v>
      </c>
      <c r="P63" s="651" t="str">
        <f>IF(ISERROR(HYPERLINK(INDEX(I_Guid_Links,MATCH('Input - LOE Hierarchy (Admin)'!T65,I_Guid_Names,0)), 'Input - LOE Hierarchy (Admin)'!T65)),"",HYPERLINK(INDEX(I_Guid_Links,MATCH('Input - LOE Hierarchy (Admin)'!T65,I_Guid_Names,0)), 'Input - LOE Hierarchy (Admin)'!T65))</f>
        <v>Magenta Book  - E2</v>
      </c>
      <c r="Q63" s="651" t="str">
        <f>IF(ISERROR(HYPERLINK(INDEX(I_Guid_Links,MATCH('Input - LOE Hierarchy (Admin)'!U65,I_Guid_Names,0)), 'Input - LOE Hierarchy (Admin)'!U65)),"",HYPERLINK(INDEX(I_Guid_Links,MATCH('Input - LOE Hierarchy (Admin)'!U65,I_Guid_Names,0)), 'Input - LOE Hierarchy (Admin)'!U65))</f>
        <v/>
      </c>
      <c r="R63" s="651" t="str">
        <f>IF(ISERROR(HYPERLINK(INDEX(I_Guid_Links,MATCH('Input - LOE Hierarchy (Admin)'!V65,I_Guid_Names,0)), 'Input - LOE Hierarchy (Admin)'!V65)),"",HYPERLINK(INDEX(I_Guid_Links,MATCH('Input - LOE Hierarchy (Admin)'!V65,I_Guid_Names,0)), 'Input - LOE Hierarchy (Admin)'!V65))</f>
        <v/>
      </c>
      <c r="S63" s="651" t="str">
        <f>IF(ISERROR(HYPERLINK(INDEX(I_Guid_Links,MATCH('Input - LOE Hierarchy (Admin)'!W65,I_Guid_Names,0)), 'Input - LOE Hierarchy (Admin)'!W65)),"",HYPERLINK(INDEX(I_Guid_Links,MATCH('Input - LOE Hierarchy (Admin)'!W65,I_Guid_Names,0)), 'Input - LOE Hierarchy (Admin)'!W65))</f>
        <v/>
      </c>
      <c r="T63" s="651" t="str">
        <f>IF(ISERROR(HYPERLINK(INDEX(I_Guid_Links,MATCH('Input - LOE Hierarchy (Admin)'!X65,I_Guid_Names,0)), 'Input - LOE Hierarchy (Admin)'!X65)),"",HYPERLINK(INDEX(I_Guid_Links,MATCH('Input - LOE Hierarchy (Admin)'!X65,I_Guid_Names,0)), 'Input - LOE Hierarchy (Admin)'!X65))</f>
        <v/>
      </c>
      <c r="U63" s="651" t="str">
        <f>IF(ISERROR(HYPERLINK(INDEX(I_Guid_Links,MATCH('Input - LOE Hierarchy (Admin)'!Y65,I_Guid_Names,0)), 'Input - LOE Hierarchy (Admin)'!Y65)),"",HYPERLINK(INDEX(I_Guid_Links,MATCH('Input - LOE Hierarchy (Admin)'!Y65,I_Guid_Names,0)), 'Input - LOE Hierarchy (Admin)'!Y65))</f>
        <v/>
      </c>
      <c r="V63" s="652"/>
      <c r="X63" s="653" t="str">
        <f t="shared" si="1"/>
        <v>YES</v>
      </c>
      <c r="Y63" s="654" t="b">
        <f t="shared" si="2"/>
        <v>0</v>
      </c>
      <c r="Z63" s="654" t="b">
        <f t="shared" si="6"/>
        <v>0</v>
      </c>
    </row>
    <row r="64" spans="1:26" s="344" customFormat="1" ht="70.400000000000006" customHeight="1" x14ac:dyDescent="0.35">
      <c r="A64" s="646"/>
      <c r="B64" s="646"/>
      <c r="C64" s="647">
        <v>2</v>
      </c>
      <c r="D64" s="648" t="str">
        <f>'Input - LOE Hierarchy (Admin)'!E66</f>
        <v>Economic</v>
      </c>
      <c r="E64" s="647">
        <v>6</v>
      </c>
      <c r="F64" s="648" t="str">
        <f>'Input - LOE Hierarchy (Admin)'!K66</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64" s="649">
        <v>31</v>
      </c>
      <c r="H64" s="650" t="str">
        <f>IFERROR(HYPERLINK("#'2.1 LOEs, Artefacts &amp; Assurance'!" &amp; ADDRESS(MATCH($I64,'2.1 LOEs, Artefacts &amp; Assurance'!$H$1:$H$312, 0),8),"Link "), "Not Found")</f>
        <v>Not Found</v>
      </c>
      <c r="I64" s="648" t="str">
        <f>'Input - LOE Hierarchy (Admin)'!L66</f>
        <v>Is there evidence of an appropriate evaluation approach being used to assess the long-list of options and generate the short-list of options?</v>
      </c>
      <c r="J64" s="647">
        <f t="shared" si="0"/>
        <v>54</v>
      </c>
      <c r="K64" s="648" t="str">
        <f>'Input - LOE Hierarchy (Admin)'!N66</f>
        <v>Where asset life is a consideration, e.g. infrastructure, is there evidence that this has been suitably considered within the assessment of options?</v>
      </c>
      <c r="L64" s="648" t="str">
        <f>'Input - LOE Hierarchy (Admin)'!P66</f>
        <v>NULL</v>
      </c>
      <c r="M64" s="646"/>
      <c r="N64" s="646"/>
      <c r="O64" s="651" t="str">
        <f>IF(ISERROR(HYPERLINK(INDEX(I_Guid_Links,MATCH('Input - LOE Hierarchy (Admin)'!S66,I_Guid_Names,0)), 'Input - LOE Hierarchy (Admin)'!S66)),"",HYPERLINK(INDEX(I_Guid_Links,MATCH('Input - LOE Hierarchy (Admin)'!S66,I_Guid_Names,0)), 'Input - LOE Hierarchy (Admin)'!S66))</f>
        <v xml:space="preserve"> JSP507 Investment Appraisal and Evaluation - E4</v>
      </c>
      <c r="P64" s="651" t="str">
        <f>IF(ISERROR(HYPERLINK(INDEX(I_Guid_Links,MATCH('Input - LOE Hierarchy (Admin)'!T66,I_Guid_Names,0)), 'Input - LOE Hierarchy (Admin)'!T66)),"",HYPERLINK(INDEX(I_Guid_Links,MATCH('Input - LOE Hierarchy (Admin)'!T66,I_Guid_Names,0)), 'Input - LOE Hierarchy (Admin)'!T66))</f>
        <v>Magenta Book  - E2</v>
      </c>
      <c r="Q64" s="651" t="str">
        <f>IF(ISERROR(HYPERLINK(INDEX(I_Guid_Links,MATCH('Input - LOE Hierarchy (Admin)'!U66,I_Guid_Names,0)), 'Input - LOE Hierarchy (Admin)'!U66)),"",HYPERLINK(INDEX(I_Guid_Links,MATCH('Input - LOE Hierarchy (Admin)'!U66,I_Guid_Names,0)), 'Input - LOE Hierarchy (Admin)'!U66))</f>
        <v/>
      </c>
      <c r="R64" s="651" t="str">
        <f>IF(ISERROR(HYPERLINK(INDEX(I_Guid_Links,MATCH('Input - LOE Hierarchy (Admin)'!V66,I_Guid_Names,0)), 'Input - LOE Hierarchy (Admin)'!V66)),"",HYPERLINK(INDEX(I_Guid_Links,MATCH('Input - LOE Hierarchy (Admin)'!V66,I_Guid_Names,0)), 'Input - LOE Hierarchy (Admin)'!V66))</f>
        <v/>
      </c>
      <c r="S64" s="651" t="str">
        <f>IF(ISERROR(HYPERLINK(INDEX(I_Guid_Links,MATCH('Input - LOE Hierarchy (Admin)'!W66,I_Guid_Names,0)), 'Input - LOE Hierarchy (Admin)'!W66)),"",HYPERLINK(INDEX(I_Guid_Links,MATCH('Input - LOE Hierarchy (Admin)'!W66,I_Guid_Names,0)), 'Input - LOE Hierarchy (Admin)'!W66))</f>
        <v/>
      </c>
      <c r="T64" s="651" t="str">
        <f>IF(ISERROR(HYPERLINK(INDEX(I_Guid_Links,MATCH('Input - LOE Hierarchy (Admin)'!X66,I_Guid_Names,0)), 'Input - LOE Hierarchy (Admin)'!X66)),"",HYPERLINK(INDEX(I_Guid_Links,MATCH('Input - LOE Hierarchy (Admin)'!X66,I_Guid_Names,0)), 'Input - LOE Hierarchy (Admin)'!X66))</f>
        <v/>
      </c>
      <c r="U64" s="651" t="str">
        <f>IF(ISERROR(HYPERLINK(INDEX(I_Guid_Links,MATCH('Input - LOE Hierarchy (Admin)'!Y66,I_Guid_Names,0)), 'Input - LOE Hierarchy (Admin)'!Y66)),"",HYPERLINK(INDEX(I_Guid_Links,MATCH('Input - LOE Hierarchy (Admin)'!Y66,I_Guid_Names,0)), 'Input - LOE Hierarchy (Admin)'!Y66))</f>
        <v/>
      </c>
      <c r="V64" s="652"/>
      <c r="X64" s="653" t="str">
        <f t="shared" si="1"/>
        <v>YES</v>
      </c>
      <c r="Y64" s="654" t="b">
        <f t="shared" si="2"/>
        <v>0</v>
      </c>
      <c r="Z64" s="654" t="b">
        <f t="shared" si="6"/>
        <v>0</v>
      </c>
    </row>
    <row r="65" spans="1:26" s="344" customFormat="1" ht="70.400000000000006" customHeight="1" x14ac:dyDescent="0.35">
      <c r="A65" s="646"/>
      <c r="B65" s="646"/>
      <c r="C65" s="647">
        <v>2</v>
      </c>
      <c r="D65" s="648" t="str">
        <f>'Input - LOE Hierarchy (Admin)'!E67</f>
        <v>Economic</v>
      </c>
      <c r="E65" s="647">
        <v>6</v>
      </c>
      <c r="F65" s="648" t="str">
        <f>'Input - LOE Hierarchy (Admin)'!K67</f>
        <v>Is there evidence of suitable objective analysis of an appropriate long-list of options to deliver the military / business capability need, which must include Do Nothing / Business as Usual, a requirement compliant Do Minimum, and also off the shelf equipment or technology already in service.</v>
      </c>
      <c r="G65" s="649">
        <v>32</v>
      </c>
      <c r="H65" s="650" t="str">
        <f>IFERROR(HYPERLINK("#'2.1 LOEs, Artefacts &amp; Assurance'!" &amp; ADDRESS(MATCH($I65,'2.1 LOEs, Artefacts &amp; Assurance'!$H$1:$H$312, 0),8),"Link "), "Not Found")</f>
        <v>Not Found</v>
      </c>
      <c r="I65" s="648" t="str">
        <f>'Input - LOE Hierarchy (Admin)'!L67</f>
        <v>Is there evidence of an appropriate short-list of defined options to be taken forward for more detailed analysis in the next phase?</v>
      </c>
      <c r="J65" s="647">
        <f t="shared" si="0"/>
        <v>55</v>
      </c>
      <c r="K65" s="648" t="str">
        <f>'Input - LOE Hierarchy (Admin)'!N67</f>
        <v>NULL</v>
      </c>
      <c r="L65" s="648" t="str">
        <f>'Input - LOE Hierarchy (Admin)'!P67</f>
        <v>NULL</v>
      </c>
      <c r="M65" s="646"/>
      <c r="N65" s="646"/>
      <c r="O65" s="651" t="str">
        <f>IF(ISERROR(HYPERLINK(INDEX(I_Guid_Links,MATCH('Input - LOE Hierarchy (Admin)'!S67,I_Guid_Names,0)), 'Input - LOE Hierarchy (Admin)'!S67)),"",HYPERLINK(INDEX(I_Guid_Links,MATCH('Input - LOE Hierarchy (Admin)'!S67,I_Guid_Names,0)), 'Input - LOE Hierarchy (Admin)'!S67))</f>
        <v xml:space="preserve"> JSP507 Investment Appraisal and Evaluation - E4</v>
      </c>
      <c r="P65" s="651" t="str">
        <f>IF(ISERROR(HYPERLINK(INDEX(I_Guid_Links,MATCH('Input - LOE Hierarchy (Admin)'!T67,I_Guid_Names,0)), 'Input - LOE Hierarchy (Admin)'!T67)),"",HYPERLINK(INDEX(I_Guid_Links,MATCH('Input - LOE Hierarchy (Admin)'!T67,I_Guid_Names,0)), 'Input - LOE Hierarchy (Admin)'!T67))</f>
        <v>Magenta Book  - E2</v>
      </c>
      <c r="Q65" s="651" t="str">
        <f>IF(ISERROR(HYPERLINK(INDEX(I_Guid_Links,MATCH('Input - LOE Hierarchy (Admin)'!U67,I_Guid_Names,0)), 'Input - LOE Hierarchy (Admin)'!U67)),"",HYPERLINK(INDEX(I_Guid_Links,MATCH('Input - LOE Hierarchy (Admin)'!U67,I_Guid_Names,0)), 'Input - LOE Hierarchy (Admin)'!U67))</f>
        <v/>
      </c>
      <c r="R65" s="651" t="str">
        <f>IF(ISERROR(HYPERLINK(INDEX(I_Guid_Links,MATCH('Input - LOE Hierarchy (Admin)'!V67,I_Guid_Names,0)), 'Input - LOE Hierarchy (Admin)'!V67)),"",HYPERLINK(INDEX(I_Guid_Links,MATCH('Input - LOE Hierarchy (Admin)'!V67,I_Guid_Names,0)), 'Input - LOE Hierarchy (Admin)'!V67))</f>
        <v/>
      </c>
      <c r="S65" s="651" t="str">
        <f>IF(ISERROR(HYPERLINK(INDEX(I_Guid_Links,MATCH('Input - LOE Hierarchy (Admin)'!W67,I_Guid_Names,0)), 'Input - LOE Hierarchy (Admin)'!W67)),"",HYPERLINK(INDEX(I_Guid_Links,MATCH('Input - LOE Hierarchy (Admin)'!W67,I_Guid_Names,0)), 'Input - LOE Hierarchy (Admin)'!W67))</f>
        <v/>
      </c>
      <c r="T65" s="651" t="str">
        <f>IF(ISERROR(HYPERLINK(INDEX(I_Guid_Links,MATCH('Input - LOE Hierarchy (Admin)'!X67,I_Guid_Names,0)), 'Input - LOE Hierarchy (Admin)'!X67)),"",HYPERLINK(INDEX(I_Guid_Links,MATCH('Input - LOE Hierarchy (Admin)'!X67,I_Guid_Names,0)), 'Input - LOE Hierarchy (Admin)'!X67))</f>
        <v/>
      </c>
      <c r="U65" s="651" t="str">
        <f>IF(ISERROR(HYPERLINK(INDEX(I_Guid_Links,MATCH('Input - LOE Hierarchy (Admin)'!Y67,I_Guid_Names,0)), 'Input - LOE Hierarchy (Admin)'!Y67)),"",HYPERLINK(INDEX(I_Guid_Links,MATCH('Input - LOE Hierarchy (Admin)'!Y67,I_Guid_Names,0)), 'Input - LOE Hierarchy (Admin)'!Y67))</f>
        <v/>
      </c>
      <c r="V65" s="652"/>
      <c r="X65" s="653" t="b">
        <f t="shared" si="1"/>
        <v>0</v>
      </c>
      <c r="Y65" s="654" t="b">
        <f t="shared" si="2"/>
        <v>0</v>
      </c>
      <c r="Z65" s="654" t="b">
        <f t="shared" si="3"/>
        <v>0</v>
      </c>
    </row>
    <row r="66" spans="1:26" s="344" customFormat="1" ht="92.15" customHeight="1" x14ac:dyDescent="0.35">
      <c r="A66" s="646"/>
      <c r="B66" s="646"/>
      <c r="C66" s="647">
        <v>2</v>
      </c>
      <c r="D66" s="648" t="str">
        <f>'Input - LOE Hierarchy (Admin)'!E68</f>
        <v>Economic</v>
      </c>
      <c r="E66" s="647">
        <v>7</v>
      </c>
      <c r="F66" s="648" t="str">
        <f>'Input - LOE Hierarchy (Admin)'!K68</f>
        <v>Is there evidence of a suitably robust and endorsed plan for assessing cost-effectiveness of shortlisted options?</v>
      </c>
      <c r="G66" s="649">
        <v>33</v>
      </c>
      <c r="H66" s="650" t="str">
        <f>IFERROR(HYPERLINK("#'2.1 LOEs, Artefacts &amp; Assurance'!" &amp; ADDRESS(MATCH($I66,'2.1 LOEs, Artefacts &amp; Assurance'!$H$1:$H$312, 0),8),"Link "), "Not Found")</f>
        <v>Not Found</v>
      </c>
      <c r="I66" s="648" t="str">
        <f>'Input - LOE Hierarchy (Admin)'!L68</f>
        <v>Is there evidence of an appropriate plan for assessing cost-effectiveness of shortlisted options inline with JSP 507 and Green Book standards, including costs and benefits to UK society (i.e. social value) including the effects of climate change?</v>
      </c>
      <c r="J66" s="647">
        <f t="shared" si="0"/>
        <v>56</v>
      </c>
      <c r="K66" s="648" t="str">
        <f>'Input - LOE Hierarchy (Admin)'!N68</f>
        <v>Is there evidence of Public Sector Equality Duty (PSED) policy being appropriately considered in the appraisal of the long-list of options? Note: The Green Book  paragraph 4.18 refers.</v>
      </c>
      <c r="L66" s="648" t="str">
        <f>'Input - LOE Hierarchy (Admin)'!P68</f>
        <v>NULL</v>
      </c>
      <c r="M66" s="646"/>
      <c r="N66" s="646"/>
      <c r="O66" s="651" t="str">
        <f>IF(ISERROR(HYPERLINK(INDEX(I_Guid_Links,MATCH('Input - LOE Hierarchy (Admin)'!S68,I_Guid_Names,0)), 'Input - LOE Hierarchy (Admin)'!S68)),"",HYPERLINK(INDEX(I_Guid_Links,MATCH('Input - LOE Hierarchy (Admin)'!S68,I_Guid_Names,0)), 'Input - LOE Hierarchy (Admin)'!S68))</f>
        <v>Magenta Book  - E2</v>
      </c>
      <c r="P66" s="651" t="str">
        <f>IF(ISERROR(HYPERLINK(INDEX(I_Guid_Links,MATCH('Input - LOE Hierarchy (Admin)'!T68,I_Guid_Names,0)), 'Input - LOE Hierarchy (Admin)'!T68)),"",HYPERLINK(INDEX(I_Guid_Links,MATCH('Input - LOE Hierarchy (Admin)'!T68,I_Guid_Names,0)), 'Input - LOE Hierarchy (Admin)'!T68))</f>
        <v>Public Sector Equality Duty - E8</v>
      </c>
      <c r="Q66" s="651" t="str">
        <f>IF(ISERROR(HYPERLINK(INDEX(I_Guid_Links,MATCH('Input - LOE Hierarchy (Admin)'!U68,I_Guid_Names,0)), 'Input - LOE Hierarchy (Admin)'!U68)),"",HYPERLINK(INDEX(I_Guid_Links,MATCH('Input - LOE Hierarchy (Admin)'!U68,I_Guid_Names,0)), 'Input - LOE Hierarchy (Admin)'!U68))</f>
        <v xml:space="preserve"> JSP507 Investment Appraisal and Evaluation - E4</v>
      </c>
      <c r="R66" s="651" t="str">
        <f>IF(ISERROR(HYPERLINK(INDEX(I_Guid_Links,MATCH('Input - LOE Hierarchy (Admin)'!V68,I_Guid_Names,0)), 'Input - LOE Hierarchy (Admin)'!V68)),"",HYPERLINK(INDEX(I_Guid_Links,MATCH('Input - LOE Hierarchy (Admin)'!V68,I_Guid_Names,0)), 'Input - LOE Hierarchy (Admin)'!V68))</f>
        <v/>
      </c>
      <c r="S66" s="651" t="str">
        <f>IF(ISERROR(HYPERLINK(INDEX(I_Guid_Links,MATCH('Input - LOE Hierarchy (Admin)'!W68,I_Guid_Names,0)), 'Input - LOE Hierarchy (Admin)'!W68)),"",HYPERLINK(INDEX(I_Guid_Links,MATCH('Input - LOE Hierarchy (Admin)'!W68,I_Guid_Names,0)), 'Input - LOE Hierarchy (Admin)'!W68))</f>
        <v/>
      </c>
      <c r="T66" s="651" t="str">
        <f>IF(ISERROR(HYPERLINK(INDEX(I_Guid_Links,MATCH('Input - LOE Hierarchy (Admin)'!X68,I_Guid_Names,0)), 'Input - LOE Hierarchy (Admin)'!X68)),"",HYPERLINK(INDEX(I_Guid_Links,MATCH('Input - LOE Hierarchy (Admin)'!X68,I_Guid_Names,0)), 'Input - LOE Hierarchy (Admin)'!X68))</f>
        <v/>
      </c>
      <c r="U66" s="651" t="str">
        <f>IF(ISERROR(HYPERLINK(INDEX(I_Guid_Links,MATCH('Input - LOE Hierarchy (Admin)'!Y68,I_Guid_Names,0)), 'Input - LOE Hierarchy (Admin)'!Y68)),"",HYPERLINK(INDEX(I_Guid_Links,MATCH('Input - LOE Hierarchy (Admin)'!Y68,I_Guid_Names,0)), 'Input - LOE Hierarchy (Admin)'!Y68))</f>
        <v/>
      </c>
      <c r="V66" s="652"/>
      <c r="X66" s="653" t="b">
        <f t="shared" si="1"/>
        <v>0</v>
      </c>
      <c r="Y66" s="654" t="b">
        <f t="shared" si="2"/>
        <v>0</v>
      </c>
      <c r="Z66" s="654" t="b">
        <f t="shared" si="3"/>
        <v>0</v>
      </c>
    </row>
    <row r="67" spans="1:26" s="344" customFormat="1" ht="70.400000000000006" customHeight="1" x14ac:dyDescent="0.35">
      <c r="A67" s="646"/>
      <c r="B67" s="646"/>
      <c r="C67" s="647">
        <v>2</v>
      </c>
      <c r="D67" s="648" t="str">
        <f>'Input - LOE Hierarchy (Admin)'!E69</f>
        <v>Economic</v>
      </c>
      <c r="E67" s="647">
        <v>7</v>
      </c>
      <c r="F67" s="648" t="str">
        <f>'Input - LOE Hierarchy (Admin)'!K69</f>
        <v>Is there evidence of a suitably robust and endorsed plan for assessing cost-effectiveness of shortlisted options?</v>
      </c>
      <c r="G67" s="649">
        <v>33</v>
      </c>
      <c r="H67" s="650" t="str">
        <f>IFERROR(HYPERLINK("#'2.1 LOEs, Artefacts &amp; Assurance'!" &amp; ADDRESS(MATCH($I67,'2.1 LOEs, Artefacts &amp; Assurance'!$H$1:$H$312, 0),8),"Link "), "Not Found")</f>
        <v>Not Found</v>
      </c>
      <c r="I67" s="648" t="str">
        <f>'Input - LOE Hierarchy (Admin)'!L69</f>
        <v>Is there evidence of an appropriate plan for assessing cost-effectiveness of shortlisted options inline with JSP 507 and Green Book standards, including costs and benefits to UK society (i.e. social value) including the effects of climate change?</v>
      </c>
      <c r="J67" s="647">
        <f t="shared" si="0"/>
        <v>57</v>
      </c>
      <c r="K67" s="648" t="str">
        <f>'Input - LOE Hierarchy (Admin)'!N69</f>
        <v>Is there evidence of appropriate consideration of sustainability factors (national/local economy, social, environmental, natural capital) in the assessment of options?</v>
      </c>
      <c r="L67" s="648" t="str">
        <f>'Input - LOE Hierarchy (Admin)'!P69</f>
        <v>NULL</v>
      </c>
      <c r="M67" s="646"/>
      <c r="N67" s="646"/>
      <c r="O67" s="651" t="str">
        <f>IF(ISERROR(HYPERLINK(INDEX(I_Guid_Links,MATCH('Input - LOE Hierarchy (Admin)'!S69,I_Guid_Names,0)), 'Input - LOE Hierarchy (Admin)'!S69)),"",HYPERLINK(INDEX(I_Guid_Links,MATCH('Input - LOE Hierarchy (Admin)'!S69,I_Guid_Names,0)), 'Input - LOE Hierarchy (Admin)'!S69))</f>
        <v>Sustainability  - E7</v>
      </c>
      <c r="P67" s="651" t="str">
        <f>IF(ISERROR(HYPERLINK(INDEX(I_Guid_Links,MATCH('Input - LOE Hierarchy (Admin)'!T69,I_Guid_Names,0)), 'Input - LOE Hierarchy (Admin)'!T69)),"",HYPERLINK(INDEX(I_Guid_Links,MATCH('Input - LOE Hierarchy (Admin)'!T69,I_Guid_Names,0)), 'Input - LOE Hierarchy (Admin)'!T69))</f>
        <v>Public Sector Equality Duty - E8</v>
      </c>
      <c r="Q67" s="651" t="str">
        <f>IF(ISERROR(HYPERLINK(INDEX(I_Guid_Links,MATCH('Input - LOE Hierarchy (Admin)'!U69,I_Guid_Names,0)), 'Input - LOE Hierarchy (Admin)'!U69)),"",HYPERLINK(INDEX(I_Guid_Links,MATCH('Input - LOE Hierarchy (Admin)'!U69,I_Guid_Names,0)), 'Input - LOE Hierarchy (Admin)'!U69))</f>
        <v xml:space="preserve"> JSP507 Investment Appraisal and Evaluation - E4</v>
      </c>
      <c r="R67" s="651" t="str">
        <f>IF(ISERROR(HYPERLINK(INDEX(I_Guid_Links,MATCH('Input - LOE Hierarchy (Admin)'!V69,I_Guid_Names,0)), 'Input - LOE Hierarchy (Admin)'!V69)),"",HYPERLINK(INDEX(I_Guid_Links,MATCH('Input - LOE Hierarchy (Admin)'!V69,I_Guid_Names,0)), 'Input - LOE Hierarchy (Admin)'!V69))</f>
        <v>Magenta Book  - E2</v>
      </c>
      <c r="S67" s="651" t="str">
        <f>IF(ISERROR(HYPERLINK(INDEX(I_Guid_Links,MATCH('Input - LOE Hierarchy (Admin)'!W69,I_Guid_Names,0)), 'Input - LOE Hierarchy (Admin)'!W69)),"",HYPERLINK(INDEX(I_Guid_Links,MATCH('Input - LOE Hierarchy (Admin)'!W69,I_Guid_Names,0)), 'Input - LOE Hierarchy (Admin)'!W69))</f>
        <v>Effects of Climate Change - E9</v>
      </c>
      <c r="T67" s="651" t="str">
        <f>IF(ISERROR(HYPERLINK(INDEX(I_Guid_Links,MATCH('Input - LOE Hierarchy (Admin)'!X69,I_Guid_Names,0)), 'Input - LOE Hierarchy (Admin)'!X69)),"",HYPERLINK(INDEX(I_Guid_Links,MATCH('Input - LOE Hierarchy (Admin)'!X69,I_Guid_Names,0)), 'Input - LOE Hierarchy (Admin)'!X69))</f>
        <v/>
      </c>
      <c r="U67" s="651" t="str">
        <f>IF(ISERROR(HYPERLINK(INDEX(I_Guid_Links,MATCH('Input - LOE Hierarchy (Admin)'!Y69,I_Guid_Names,0)), 'Input - LOE Hierarchy (Admin)'!Y69)),"",HYPERLINK(INDEX(I_Guid_Links,MATCH('Input - LOE Hierarchy (Admin)'!Y69,I_Guid_Names,0)), 'Input - LOE Hierarchy (Admin)'!Y69))</f>
        <v/>
      </c>
      <c r="V67" s="652"/>
      <c r="X67" s="653" t="str">
        <f t="shared" si="1"/>
        <v>YES</v>
      </c>
      <c r="Y67" s="654" t="b">
        <f t="shared" si="2"/>
        <v>0</v>
      </c>
      <c r="Z67" s="654" t="b">
        <f>IF(AND(X67="YES", Y$66="YES"),"YES")</f>
        <v>0</v>
      </c>
    </row>
    <row r="68" spans="1:26" s="344" customFormat="1" ht="70.400000000000006" customHeight="1" x14ac:dyDescent="0.35">
      <c r="A68" s="646"/>
      <c r="B68" s="646"/>
      <c r="C68" s="647">
        <v>2</v>
      </c>
      <c r="D68" s="648" t="str">
        <f>'Input - LOE Hierarchy (Admin)'!E70</f>
        <v>Economic</v>
      </c>
      <c r="E68" s="647">
        <v>7</v>
      </c>
      <c r="F68" s="648" t="str">
        <f>'Input - LOE Hierarchy (Admin)'!K70</f>
        <v>Is there evidence of a suitably robust and endorsed plan for assessing cost-effectiveness of shortlisted options?</v>
      </c>
      <c r="G68" s="649">
        <v>33</v>
      </c>
      <c r="H68" s="650" t="str">
        <f>IFERROR(HYPERLINK("#'2.1 LOEs, Artefacts &amp; Assurance'!" &amp; ADDRESS(MATCH($I68,'2.1 LOEs, Artefacts &amp; Assurance'!$H$1:$H$312, 0),8),"Link "), "Not Found")</f>
        <v>Not Found</v>
      </c>
      <c r="I68" s="648" t="str">
        <f>'Input - LOE Hierarchy (Admin)'!L70</f>
        <v>Is there evidence of an appropriate plan for assessing cost-effectiveness of shortlisted options inline with JSP 507 and Green Book standards, including costs and benefits to UK society (i.e. social value) including the effects of climate change?</v>
      </c>
      <c r="J68" s="647">
        <f t="shared" si="0"/>
        <v>58</v>
      </c>
      <c r="K68" s="648" t="str">
        <f>'Input - LOE Hierarchy (Admin)'!N70</f>
        <v>Is there evidence that safety has been suitably considered within the assessment of options?</v>
      </c>
      <c r="L68" s="648" t="str">
        <f>'Input - LOE Hierarchy (Admin)'!P70</f>
        <v>NULL</v>
      </c>
      <c r="M68" s="646"/>
      <c r="N68" s="646"/>
      <c r="O68" s="651" t="str">
        <f>IF(ISERROR(HYPERLINK(INDEX(I_Guid_Links,MATCH('Input - LOE Hierarchy (Admin)'!S70,I_Guid_Names,0)), 'Input - LOE Hierarchy (Admin)'!S70)),"",HYPERLINK(INDEX(I_Guid_Links,MATCH('Input - LOE Hierarchy (Admin)'!S70,I_Guid_Names,0)), 'Input - LOE Hierarchy (Admin)'!S70))</f>
        <v xml:space="preserve"> JSP507 Investment Appraisal and Evaluation - E4</v>
      </c>
      <c r="P68" s="651" t="str">
        <f>IF(ISERROR(HYPERLINK(INDEX(I_Guid_Links,MATCH('Input - LOE Hierarchy (Admin)'!T70,I_Guid_Names,0)), 'Input - LOE Hierarchy (Admin)'!T70)),"",HYPERLINK(INDEX(I_Guid_Links,MATCH('Input - LOE Hierarchy (Admin)'!T70,I_Guid_Names,0)), 'Input - LOE Hierarchy (Admin)'!T70))</f>
        <v>Magenta Book  - E2</v>
      </c>
      <c r="Q68" s="651" t="str">
        <f>IF(ISERROR(HYPERLINK(INDEX(I_Guid_Links,MATCH('Input - LOE Hierarchy (Admin)'!U70,I_Guid_Names,0)), 'Input - LOE Hierarchy (Admin)'!U70)),"",HYPERLINK(INDEX(I_Guid_Links,MATCH('Input - LOE Hierarchy (Admin)'!U70,I_Guid_Names,0)), 'Input - LOE Hierarchy (Admin)'!U70))</f>
        <v>Acquisition Safety - E10</v>
      </c>
      <c r="R68" s="651" t="str">
        <f>IF(ISERROR(HYPERLINK(INDEX(I_Guid_Links,MATCH('Input - LOE Hierarchy (Admin)'!V70,I_Guid_Names,0)), 'Input - LOE Hierarchy (Admin)'!V70)),"",HYPERLINK(INDEX(I_Guid_Links,MATCH('Input - LOE Hierarchy (Admin)'!V70,I_Guid_Names,0)), 'Input - LOE Hierarchy (Admin)'!V70))</f>
        <v/>
      </c>
      <c r="S68" s="651" t="str">
        <f>IF(ISERROR(HYPERLINK(INDEX(I_Guid_Links,MATCH('Input - LOE Hierarchy (Admin)'!W70,I_Guid_Names,0)), 'Input - LOE Hierarchy (Admin)'!W70)),"",HYPERLINK(INDEX(I_Guid_Links,MATCH('Input - LOE Hierarchy (Admin)'!W70,I_Guid_Names,0)), 'Input - LOE Hierarchy (Admin)'!W70))</f>
        <v/>
      </c>
      <c r="T68" s="651" t="str">
        <f>IF(ISERROR(HYPERLINK(INDEX(I_Guid_Links,MATCH('Input - LOE Hierarchy (Admin)'!X70,I_Guid_Names,0)), 'Input - LOE Hierarchy (Admin)'!X70)),"",HYPERLINK(INDEX(I_Guid_Links,MATCH('Input - LOE Hierarchy (Admin)'!X70,I_Guid_Names,0)), 'Input - LOE Hierarchy (Admin)'!X70))</f>
        <v/>
      </c>
      <c r="U68" s="651" t="str">
        <f>IF(ISERROR(HYPERLINK(INDEX(I_Guid_Links,MATCH('Input - LOE Hierarchy (Admin)'!Y70,I_Guid_Names,0)), 'Input - LOE Hierarchy (Admin)'!Y70)),"",HYPERLINK(INDEX(I_Guid_Links,MATCH('Input - LOE Hierarchy (Admin)'!Y70,I_Guid_Names,0)), 'Input - LOE Hierarchy (Admin)'!Y70))</f>
        <v/>
      </c>
      <c r="V68" s="652"/>
      <c r="X68" s="653" t="str">
        <f t="shared" si="1"/>
        <v>YES</v>
      </c>
      <c r="Y68" s="654" t="b">
        <f t="shared" si="2"/>
        <v>0</v>
      </c>
      <c r="Z68" s="654" t="b">
        <f t="shared" ref="Z68:Z69" si="7">IF(AND(X68="YES", Y$66="YES"),"YES")</f>
        <v>0</v>
      </c>
    </row>
    <row r="69" spans="1:26" s="344" customFormat="1" ht="70.400000000000006" customHeight="1" x14ac:dyDescent="0.35">
      <c r="A69" s="646"/>
      <c r="B69" s="646"/>
      <c r="C69" s="647">
        <v>2</v>
      </c>
      <c r="D69" s="648" t="str">
        <f>'Input - LOE Hierarchy (Admin)'!E71</f>
        <v>Economic</v>
      </c>
      <c r="E69" s="647">
        <v>7</v>
      </c>
      <c r="F69" s="648" t="str">
        <f>'Input - LOE Hierarchy (Admin)'!K71</f>
        <v>Is there evidence of a suitably robust and endorsed plan for assessing cost-effectiveness of shortlisted options?</v>
      </c>
      <c r="G69" s="649">
        <v>33</v>
      </c>
      <c r="H69" s="650" t="str">
        <f>IFERROR(HYPERLINK("#'2.1 LOEs, Artefacts &amp; Assurance'!" &amp; ADDRESS(MATCH($I69,'2.1 LOEs, Artefacts &amp; Assurance'!$H$1:$H$312, 0),8),"Link "), "Not Found")</f>
        <v>Not Found</v>
      </c>
      <c r="I69" s="648" t="str">
        <f>'Input - LOE Hierarchy (Admin)'!L71</f>
        <v>Is there evidence of an appropriate plan for assessing cost-effectiveness of shortlisted options inline with JSP 507 and Green Book standards, including costs and benefits to UK society (i.e. social value) including the effects of climate change?</v>
      </c>
      <c r="J69" s="647">
        <f t="shared" si="0"/>
        <v>59</v>
      </c>
      <c r="K69" s="648" t="str">
        <f>'Input - LOE Hierarchy (Admin)'!N71</f>
        <v>Where asset life is a consideration, e.g. infrastructure, is there evidence that this has been suitably considered within the assessment of options?</v>
      </c>
      <c r="L69" s="648" t="str">
        <f>'Input - LOE Hierarchy (Admin)'!P71</f>
        <v>NULL</v>
      </c>
      <c r="M69" s="646"/>
      <c r="N69" s="646"/>
      <c r="O69" s="651" t="str">
        <f>IF(ISERROR(HYPERLINK(INDEX(I_Guid_Links,MATCH('Input - LOE Hierarchy (Admin)'!S71,I_Guid_Names,0)), 'Input - LOE Hierarchy (Admin)'!S71)),"",HYPERLINK(INDEX(I_Guid_Links,MATCH('Input - LOE Hierarchy (Admin)'!S71,I_Guid_Names,0)), 'Input - LOE Hierarchy (Admin)'!S71))</f>
        <v xml:space="preserve"> JSP507 Investment Appraisal and Evaluation - E4</v>
      </c>
      <c r="P69" s="651" t="str">
        <f>IF(ISERROR(HYPERLINK(INDEX(I_Guid_Links,MATCH('Input - LOE Hierarchy (Admin)'!T71,I_Guid_Names,0)), 'Input - LOE Hierarchy (Admin)'!T71)),"",HYPERLINK(INDEX(I_Guid_Links,MATCH('Input - LOE Hierarchy (Admin)'!T71,I_Guid_Names,0)), 'Input - LOE Hierarchy (Admin)'!T71))</f>
        <v>Magenta Book  - E2</v>
      </c>
      <c r="Q69" s="651" t="str">
        <f>IF(ISERROR(HYPERLINK(INDEX(I_Guid_Links,MATCH('Input - LOE Hierarchy (Admin)'!U71,I_Guid_Names,0)), 'Input - LOE Hierarchy (Admin)'!U71)),"",HYPERLINK(INDEX(I_Guid_Links,MATCH('Input - LOE Hierarchy (Admin)'!U71,I_Guid_Names,0)), 'Input - LOE Hierarchy (Admin)'!U71))</f>
        <v/>
      </c>
      <c r="R69" s="651" t="str">
        <f>IF(ISERROR(HYPERLINK(INDEX(I_Guid_Links,MATCH('Input - LOE Hierarchy (Admin)'!V71,I_Guid_Names,0)), 'Input - LOE Hierarchy (Admin)'!V71)),"",HYPERLINK(INDEX(I_Guid_Links,MATCH('Input - LOE Hierarchy (Admin)'!V71,I_Guid_Names,0)), 'Input - LOE Hierarchy (Admin)'!V71))</f>
        <v/>
      </c>
      <c r="S69" s="651" t="str">
        <f>IF(ISERROR(HYPERLINK(INDEX(I_Guid_Links,MATCH('Input - LOE Hierarchy (Admin)'!W71,I_Guid_Names,0)), 'Input - LOE Hierarchy (Admin)'!W71)),"",HYPERLINK(INDEX(I_Guid_Links,MATCH('Input - LOE Hierarchy (Admin)'!W71,I_Guid_Names,0)), 'Input - LOE Hierarchy (Admin)'!W71))</f>
        <v/>
      </c>
      <c r="T69" s="651" t="str">
        <f>IF(ISERROR(HYPERLINK(INDEX(I_Guid_Links,MATCH('Input - LOE Hierarchy (Admin)'!X71,I_Guid_Names,0)), 'Input - LOE Hierarchy (Admin)'!X71)),"",HYPERLINK(INDEX(I_Guid_Links,MATCH('Input - LOE Hierarchy (Admin)'!X71,I_Guid_Names,0)), 'Input - LOE Hierarchy (Admin)'!X71))</f>
        <v/>
      </c>
      <c r="U69" s="651" t="str">
        <f>IF(ISERROR(HYPERLINK(INDEX(I_Guid_Links,MATCH('Input - LOE Hierarchy (Admin)'!Y71,I_Guid_Names,0)), 'Input - LOE Hierarchy (Admin)'!Y71)),"",HYPERLINK(INDEX(I_Guid_Links,MATCH('Input - LOE Hierarchy (Admin)'!Y71,I_Guid_Names,0)), 'Input - LOE Hierarchy (Admin)'!Y71))</f>
        <v/>
      </c>
      <c r="V69" s="652"/>
      <c r="X69" s="653" t="str">
        <f t="shared" si="1"/>
        <v>YES</v>
      </c>
      <c r="Y69" s="654" t="b">
        <f t="shared" si="2"/>
        <v>0</v>
      </c>
      <c r="Z69" s="654" t="b">
        <f t="shared" si="7"/>
        <v>0</v>
      </c>
    </row>
    <row r="70" spans="1:26" s="344" customFormat="1" ht="84" customHeight="1" x14ac:dyDescent="0.35">
      <c r="A70" s="646"/>
      <c r="B70" s="646"/>
      <c r="C70" s="647">
        <v>2</v>
      </c>
      <c r="D70" s="648" t="str">
        <f>'Input - LOE Hierarchy (Admin)'!E72</f>
        <v>Economic</v>
      </c>
      <c r="E70" s="647">
        <v>7</v>
      </c>
      <c r="F70" s="648" t="str">
        <f>'Input - LOE Hierarchy (Admin)'!K72</f>
        <v>Is there evidence of a suitably robust and endorsed plan for assessing cost-effectiveness of shortlisted options?</v>
      </c>
      <c r="G70" s="649">
        <v>34</v>
      </c>
      <c r="H70" s="650" t="str">
        <f>IFERROR(HYPERLINK("#'2.1 LOEs, Artefacts &amp; Assurance'!" &amp; ADDRESS(MATCH($I70,'2.1 LOEs, Artefacts &amp; Assurance'!$H$1:$H$312, 0),8),"Link "), "Not Found")</f>
        <v>Not Found</v>
      </c>
      <c r="I70" s="648" t="str">
        <f>'Input - LOE Hierarchy (Admin)'!L72</f>
        <v xml:space="preserve">Is there evidence that the plan for assessing the cost-effectiveness of shortlisted options having been independently endorsed by economic and operational analysis Subject Matter Experts - typically at 1* level?  </v>
      </c>
      <c r="J70" s="647">
        <f t="shared" si="0"/>
        <v>60</v>
      </c>
      <c r="K70" s="648" t="str">
        <f>'Input - LOE Hierarchy (Admin)'!N72</f>
        <v>NULL</v>
      </c>
      <c r="L70" s="648" t="str">
        <f>'Input - LOE Hierarchy (Admin)'!P72</f>
        <v>NULL</v>
      </c>
      <c r="M70" s="646"/>
      <c r="N70" s="646"/>
      <c r="O70" s="651" t="str">
        <f>IF(ISERROR(HYPERLINK(INDEX(I_Guid_Links,MATCH('Input - LOE Hierarchy (Admin)'!S72,I_Guid_Names,0)), 'Input - LOE Hierarchy (Admin)'!S72)),"",HYPERLINK(INDEX(I_Guid_Links,MATCH('Input - LOE Hierarchy (Admin)'!S72,I_Guid_Names,0)), 'Input - LOE Hierarchy (Admin)'!S72))</f>
        <v xml:space="preserve"> JSP507 Investment Appraisal and Evaluation - E4</v>
      </c>
      <c r="P70" s="651" t="str">
        <f>IF(ISERROR(HYPERLINK(INDEX(I_Guid_Links,MATCH('Input - LOE Hierarchy (Admin)'!T72,I_Guid_Names,0)), 'Input - LOE Hierarchy (Admin)'!T72)),"",HYPERLINK(INDEX(I_Guid_Links,MATCH('Input - LOE Hierarchy (Admin)'!T72,I_Guid_Names,0)), 'Input - LOE Hierarchy (Admin)'!T72))</f>
        <v/>
      </c>
      <c r="Q70" s="651" t="str">
        <f>IF(ISERROR(HYPERLINK(INDEX(I_Guid_Links,MATCH('Input - LOE Hierarchy (Admin)'!U72,I_Guid_Names,0)), 'Input - LOE Hierarchy (Admin)'!U72)),"",HYPERLINK(INDEX(I_Guid_Links,MATCH('Input - LOE Hierarchy (Admin)'!U72,I_Guid_Names,0)), 'Input - LOE Hierarchy (Admin)'!U72))</f>
        <v/>
      </c>
      <c r="R70" s="651" t="str">
        <f>IF(ISERROR(HYPERLINK(INDEX(I_Guid_Links,MATCH('Input - LOE Hierarchy (Admin)'!V72,I_Guid_Names,0)), 'Input - LOE Hierarchy (Admin)'!V72)),"",HYPERLINK(INDEX(I_Guid_Links,MATCH('Input - LOE Hierarchy (Admin)'!V72,I_Guid_Names,0)), 'Input - LOE Hierarchy (Admin)'!V72))</f>
        <v/>
      </c>
      <c r="S70" s="651" t="str">
        <f>IF(ISERROR(HYPERLINK(INDEX(I_Guid_Links,MATCH('Input - LOE Hierarchy (Admin)'!W72,I_Guid_Names,0)), 'Input - LOE Hierarchy (Admin)'!W72)),"",HYPERLINK(INDEX(I_Guid_Links,MATCH('Input - LOE Hierarchy (Admin)'!W72,I_Guid_Names,0)), 'Input - LOE Hierarchy (Admin)'!W72))</f>
        <v/>
      </c>
      <c r="T70" s="651" t="str">
        <f>IF(ISERROR(HYPERLINK(INDEX(I_Guid_Links,MATCH('Input - LOE Hierarchy (Admin)'!X72,I_Guid_Names,0)), 'Input - LOE Hierarchy (Admin)'!X72)),"",HYPERLINK(INDEX(I_Guid_Links,MATCH('Input - LOE Hierarchy (Admin)'!X72,I_Guid_Names,0)), 'Input - LOE Hierarchy (Admin)'!X72))</f>
        <v/>
      </c>
      <c r="U70" s="651" t="str">
        <f>IF(ISERROR(HYPERLINK(INDEX(I_Guid_Links,MATCH('Input - LOE Hierarchy (Admin)'!Y72,I_Guid_Names,0)), 'Input - LOE Hierarchy (Admin)'!Y72)),"",HYPERLINK(INDEX(I_Guid_Links,MATCH('Input - LOE Hierarchy (Admin)'!Y72,I_Guid_Names,0)), 'Input - LOE Hierarchy (Admin)'!Y72))</f>
        <v/>
      </c>
      <c r="V70" s="652"/>
      <c r="X70" s="653" t="b">
        <f t="shared" si="1"/>
        <v>0</v>
      </c>
      <c r="Y70" s="654" t="b">
        <f t="shared" si="2"/>
        <v>0</v>
      </c>
      <c r="Z70" s="654" t="b">
        <f t="shared" si="3"/>
        <v>0</v>
      </c>
    </row>
    <row r="71" spans="1:26" s="344" customFormat="1" ht="70.400000000000006" customHeight="1" x14ac:dyDescent="0.35">
      <c r="A71" s="646"/>
      <c r="B71" s="646"/>
      <c r="C71" s="647">
        <v>2</v>
      </c>
      <c r="D71" s="648" t="str">
        <f>'Input - LOE Hierarchy (Admin)'!E73</f>
        <v>Economic</v>
      </c>
      <c r="E71" s="647">
        <v>8</v>
      </c>
      <c r="F71" s="648" t="str">
        <f>'Input - LOE Hierarchy (Admin)'!K73</f>
        <v>Is there evidence of suitable objective analysis of an appropriate short-list of options to deliver the military / business capability need, which must include Business as Usual and a Do Minimum?</v>
      </c>
      <c r="G71" s="649">
        <v>35</v>
      </c>
      <c r="H71" s="650" t="str">
        <f>IFERROR(HYPERLINK("#'2.1 LOEs, Artefacts &amp; Assurance'!" &amp; ADDRESS(MATCH($I71,'2.1 LOEs, Artefacts &amp; Assurance'!$H$1:$H$312, 0),8),"Link "), "Not Found")</f>
        <v>Not Found</v>
      </c>
      <c r="I71" s="648" t="str">
        <f>'Input - LOE Hierarchy (Admin)'!L73</f>
        <v>Is there evidence of a suitably robust quantitative / qualitative assessment of the cost-effectiveness of the short listed options against the requirement?</v>
      </c>
      <c r="J71" s="647">
        <f t="shared" si="0"/>
        <v>61</v>
      </c>
      <c r="K71" s="648" t="str">
        <f>'Input - LOE Hierarchy (Admin)'!N73</f>
        <v>Is the cost estimation suitably mature to support a fair comparison of options?</v>
      </c>
      <c r="L71" s="648" t="str">
        <f>'Input - LOE Hierarchy (Admin)'!P73</f>
        <v>NULL</v>
      </c>
      <c r="M71" s="646"/>
      <c r="N71" s="646"/>
      <c r="O71" s="651" t="str">
        <f>IF(ISERROR(HYPERLINK(INDEX(I_Guid_Links,MATCH('Input - LOE Hierarchy (Admin)'!S73,I_Guid_Names,0)), 'Input - LOE Hierarchy (Admin)'!S73)),"",HYPERLINK(INDEX(I_Guid_Links,MATCH('Input - LOE Hierarchy (Admin)'!S73,I_Guid_Names,0)), 'Input - LOE Hierarchy (Admin)'!S73))</f>
        <v xml:space="preserve"> JSP507 Investment Appraisal and Evaluation - E4</v>
      </c>
      <c r="P71" s="651" t="str">
        <f>IF(ISERROR(HYPERLINK(INDEX(I_Guid_Links,MATCH('Input - LOE Hierarchy (Admin)'!T73,I_Guid_Names,0)), 'Input - LOE Hierarchy (Admin)'!T73)),"",HYPERLINK(INDEX(I_Guid_Links,MATCH('Input - LOE Hierarchy (Admin)'!T73,I_Guid_Names,0)), 'Input - LOE Hierarchy (Admin)'!T73))</f>
        <v/>
      </c>
      <c r="Q71" s="651" t="str">
        <f>IF(ISERROR(HYPERLINK(INDEX(I_Guid_Links,MATCH('Input - LOE Hierarchy (Admin)'!U73,I_Guid_Names,0)), 'Input - LOE Hierarchy (Admin)'!U73)),"",HYPERLINK(INDEX(I_Guid_Links,MATCH('Input - LOE Hierarchy (Admin)'!U73,I_Guid_Names,0)), 'Input - LOE Hierarchy (Admin)'!U73))</f>
        <v/>
      </c>
      <c r="R71" s="651" t="str">
        <f>IF(ISERROR(HYPERLINK(INDEX(I_Guid_Links,MATCH('Input - LOE Hierarchy (Admin)'!V73,I_Guid_Names,0)), 'Input - LOE Hierarchy (Admin)'!V73)),"",HYPERLINK(INDEX(I_Guid_Links,MATCH('Input - LOE Hierarchy (Admin)'!V73,I_Guid_Names,0)), 'Input - LOE Hierarchy (Admin)'!V73))</f>
        <v/>
      </c>
      <c r="S71" s="651" t="str">
        <f>IF(ISERROR(HYPERLINK(INDEX(I_Guid_Links,MATCH('Input - LOE Hierarchy (Admin)'!W73,I_Guid_Names,0)), 'Input - LOE Hierarchy (Admin)'!W73)),"",HYPERLINK(INDEX(I_Guid_Links,MATCH('Input - LOE Hierarchy (Admin)'!W73,I_Guid_Names,0)), 'Input - LOE Hierarchy (Admin)'!W73))</f>
        <v/>
      </c>
      <c r="T71" s="651" t="str">
        <f>IF(ISERROR(HYPERLINK(INDEX(I_Guid_Links,MATCH('Input - LOE Hierarchy (Admin)'!X73,I_Guid_Names,0)), 'Input - LOE Hierarchy (Admin)'!X73)),"",HYPERLINK(INDEX(I_Guid_Links,MATCH('Input - LOE Hierarchy (Admin)'!X73,I_Guid_Names,0)), 'Input - LOE Hierarchy (Admin)'!X73))</f>
        <v/>
      </c>
      <c r="U71" s="651" t="str">
        <f>IF(ISERROR(HYPERLINK(INDEX(I_Guid_Links,MATCH('Input - LOE Hierarchy (Admin)'!Y73,I_Guid_Names,0)), 'Input - LOE Hierarchy (Admin)'!Y73)),"",HYPERLINK(INDEX(I_Guid_Links,MATCH('Input - LOE Hierarchy (Admin)'!Y73,I_Guid_Names,0)), 'Input - LOE Hierarchy (Admin)'!Y73))</f>
        <v/>
      </c>
      <c r="V71" s="652"/>
      <c r="X71" s="653" t="b">
        <f t="shared" si="1"/>
        <v>0</v>
      </c>
      <c r="Y71" s="654" t="b">
        <f t="shared" si="2"/>
        <v>0</v>
      </c>
      <c r="Z71" s="654" t="b">
        <f t="shared" si="3"/>
        <v>0</v>
      </c>
    </row>
    <row r="72" spans="1:26" s="344" customFormat="1" ht="70.400000000000006" customHeight="1" x14ac:dyDescent="0.35">
      <c r="A72" s="646"/>
      <c r="B72" s="646"/>
      <c r="C72" s="647">
        <v>2</v>
      </c>
      <c r="D72" s="648" t="str">
        <f>'Input - LOE Hierarchy (Admin)'!E74</f>
        <v>Economic</v>
      </c>
      <c r="E72" s="647">
        <v>8</v>
      </c>
      <c r="F72" s="648" t="str">
        <f>'Input - LOE Hierarchy (Admin)'!K74</f>
        <v>Is there evidence of suitable objective analysis of an appropriate short-list of options to deliver the military / business capability need, which must include Business as Usual and a Do Minimum?</v>
      </c>
      <c r="G72" s="649">
        <v>35</v>
      </c>
      <c r="H72" s="650" t="str">
        <f>IFERROR(HYPERLINK("#'2.1 LOEs, Artefacts &amp; Assurance'!" &amp; ADDRESS(MATCH($I72,'2.1 LOEs, Artefacts &amp; Assurance'!$H$1:$H$312, 0),8),"Link "), "Not Found")</f>
        <v>Not Found</v>
      </c>
      <c r="I72" s="648" t="str">
        <f>'Input - LOE Hierarchy (Admin)'!L74</f>
        <v>Is there evidence of a suitably robust quantitative / qualitative assessment of the cost-effectiveness of the short listed options against the requirement?</v>
      </c>
      <c r="J72" s="647">
        <f t="shared" si="0"/>
        <v>62</v>
      </c>
      <c r="K72" s="648" t="str">
        <f>'Input - LOE Hierarchy (Admin)'!N74</f>
        <v>Is the effectiveness estimation suitably mature to support a fair comparison of options?</v>
      </c>
      <c r="L72" s="648" t="str">
        <f>'Input - LOE Hierarchy (Admin)'!P74</f>
        <v>NULL</v>
      </c>
      <c r="M72" s="646"/>
      <c r="N72" s="646"/>
      <c r="O72" s="651" t="str">
        <f>IF(ISERROR(HYPERLINK(INDEX(I_Guid_Links,MATCH('Input - LOE Hierarchy (Admin)'!S74,I_Guid_Names,0)), 'Input - LOE Hierarchy (Admin)'!S74)),"",HYPERLINK(INDEX(I_Guid_Links,MATCH('Input - LOE Hierarchy (Admin)'!S74,I_Guid_Names,0)), 'Input - LOE Hierarchy (Admin)'!S74))</f>
        <v xml:space="preserve"> JSP507 Investment Appraisal and Evaluation - E4</v>
      </c>
      <c r="P72" s="651" t="str">
        <f>IF(ISERROR(HYPERLINK(INDEX(I_Guid_Links,MATCH('Input - LOE Hierarchy (Admin)'!T74,I_Guid_Names,0)), 'Input - LOE Hierarchy (Admin)'!T74)),"",HYPERLINK(INDEX(I_Guid_Links,MATCH('Input - LOE Hierarchy (Admin)'!T74,I_Guid_Names,0)), 'Input - LOE Hierarchy (Admin)'!T74))</f>
        <v/>
      </c>
      <c r="Q72" s="651" t="str">
        <f>IF(ISERROR(HYPERLINK(INDEX(I_Guid_Links,MATCH('Input - LOE Hierarchy (Admin)'!U74,I_Guid_Names,0)), 'Input - LOE Hierarchy (Admin)'!U74)),"",HYPERLINK(INDEX(I_Guid_Links,MATCH('Input - LOE Hierarchy (Admin)'!U74,I_Guid_Names,0)), 'Input - LOE Hierarchy (Admin)'!U74))</f>
        <v/>
      </c>
      <c r="R72" s="651" t="str">
        <f>IF(ISERROR(HYPERLINK(INDEX(I_Guid_Links,MATCH('Input - LOE Hierarchy (Admin)'!V74,I_Guid_Names,0)), 'Input - LOE Hierarchy (Admin)'!V74)),"",HYPERLINK(INDEX(I_Guid_Links,MATCH('Input - LOE Hierarchy (Admin)'!V74,I_Guid_Names,0)), 'Input - LOE Hierarchy (Admin)'!V74))</f>
        <v/>
      </c>
      <c r="S72" s="651" t="str">
        <f>IF(ISERROR(HYPERLINK(INDEX(I_Guid_Links,MATCH('Input - LOE Hierarchy (Admin)'!W74,I_Guid_Names,0)), 'Input - LOE Hierarchy (Admin)'!W74)),"",HYPERLINK(INDEX(I_Guid_Links,MATCH('Input - LOE Hierarchy (Admin)'!W74,I_Guid_Names,0)), 'Input - LOE Hierarchy (Admin)'!W74))</f>
        <v/>
      </c>
      <c r="T72" s="651" t="str">
        <f>IF(ISERROR(HYPERLINK(INDEX(I_Guid_Links,MATCH('Input - LOE Hierarchy (Admin)'!X74,I_Guid_Names,0)), 'Input - LOE Hierarchy (Admin)'!X74)),"",HYPERLINK(INDEX(I_Guid_Links,MATCH('Input - LOE Hierarchy (Admin)'!X74,I_Guid_Names,0)), 'Input - LOE Hierarchy (Admin)'!X74))</f>
        <v/>
      </c>
      <c r="U72" s="651" t="str">
        <f>IF(ISERROR(HYPERLINK(INDEX(I_Guid_Links,MATCH('Input - LOE Hierarchy (Admin)'!Y74,I_Guid_Names,0)), 'Input - LOE Hierarchy (Admin)'!Y74)),"",HYPERLINK(INDEX(I_Guid_Links,MATCH('Input - LOE Hierarchy (Admin)'!Y74,I_Guid_Names,0)), 'Input - LOE Hierarchy (Admin)'!Y74))</f>
        <v/>
      </c>
      <c r="V72" s="652"/>
      <c r="X72" s="653" t="str">
        <f t="shared" si="1"/>
        <v>YES</v>
      </c>
      <c r="Y72" s="654" t="b">
        <f t="shared" si="2"/>
        <v>0</v>
      </c>
      <c r="Z72" s="654" t="b">
        <f>IF(AND(X72="YES", Y$71="YES"),"YES")</f>
        <v>0</v>
      </c>
    </row>
    <row r="73" spans="1:26" s="344" customFormat="1" ht="70.400000000000006" customHeight="1" x14ac:dyDescent="0.35">
      <c r="A73" s="646"/>
      <c r="B73" s="646"/>
      <c r="C73" s="647">
        <v>2</v>
      </c>
      <c r="D73" s="648" t="str">
        <f>'Input - LOE Hierarchy (Admin)'!E75</f>
        <v>Economic</v>
      </c>
      <c r="E73" s="647">
        <v>8</v>
      </c>
      <c r="F73" s="648" t="str">
        <f>'Input - LOE Hierarchy (Admin)'!K75</f>
        <v>Is there evidence of suitable objective analysis of an appropriate short-list of options to deliver the military / business capability need, which must include Business as Usual and a Do Minimum?</v>
      </c>
      <c r="G73" s="649">
        <v>35</v>
      </c>
      <c r="H73" s="650" t="str">
        <f>IFERROR(HYPERLINK("#'2.1 LOEs, Artefacts &amp; Assurance'!" &amp; ADDRESS(MATCH($I73,'2.1 LOEs, Artefacts &amp; Assurance'!$H$1:$H$312, 0),8),"Link "), "Not Found")</f>
        <v>Not Found</v>
      </c>
      <c r="I73" s="648" t="str">
        <f>'Input - LOE Hierarchy (Admin)'!L75</f>
        <v>Is there evidence of a suitably robust quantitative / qualitative assessment of the cost-effectiveness of the short listed options against the requirement?</v>
      </c>
      <c r="J73" s="647">
        <f t="shared" si="0"/>
        <v>63</v>
      </c>
      <c r="K73" s="648" t="str">
        <f>'Input - LOE Hierarchy (Admin)'!N75</f>
        <v>Is there evidence of which option(s) are likely to offer best Value for Money?</v>
      </c>
      <c r="L73" s="648" t="str">
        <f>'Input - LOE Hierarchy (Admin)'!P75</f>
        <v>NULL</v>
      </c>
      <c r="M73" s="646"/>
      <c r="N73" s="646"/>
      <c r="O73" s="651" t="str">
        <f>IF(ISERROR(HYPERLINK(INDEX(I_Guid_Links,MATCH('Input - LOE Hierarchy (Admin)'!S75,I_Guid_Names,0)), 'Input - LOE Hierarchy (Admin)'!S75)),"",HYPERLINK(INDEX(I_Guid_Links,MATCH('Input - LOE Hierarchy (Admin)'!S75,I_Guid_Names,0)), 'Input - LOE Hierarchy (Admin)'!S75))</f>
        <v xml:space="preserve"> JSP507 Investment Appraisal and Evaluation - E4</v>
      </c>
      <c r="P73" s="651" t="str">
        <f>IF(ISERROR(HYPERLINK(INDEX(I_Guid_Links,MATCH('Input - LOE Hierarchy (Admin)'!T75,I_Guid_Names,0)), 'Input - LOE Hierarchy (Admin)'!T75)),"",HYPERLINK(INDEX(I_Guid_Links,MATCH('Input - LOE Hierarchy (Admin)'!T75,I_Guid_Names,0)), 'Input - LOE Hierarchy (Admin)'!T75))</f>
        <v>Value For Money  - E11</v>
      </c>
      <c r="Q73" s="651" t="str">
        <f>IF(ISERROR(HYPERLINK(INDEX(I_Guid_Links,MATCH('Input - LOE Hierarchy (Admin)'!U75,I_Guid_Names,0)), 'Input - LOE Hierarchy (Admin)'!U75)),"",HYPERLINK(INDEX(I_Guid_Links,MATCH('Input - LOE Hierarchy (Admin)'!U75,I_Guid_Names,0)), 'Input - LOE Hierarchy (Admin)'!U75))</f>
        <v/>
      </c>
      <c r="R73" s="651" t="str">
        <f>IF(ISERROR(HYPERLINK(INDEX(I_Guid_Links,MATCH('Input - LOE Hierarchy (Admin)'!V75,I_Guid_Names,0)), 'Input - LOE Hierarchy (Admin)'!V75)),"",HYPERLINK(INDEX(I_Guid_Links,MATCH('Input - LOE Hierarchy (Admin)'!V75,I_Guid_Names,0)), 'Input - LOE Hierarchy (Admin)'!V75))</f>
        <v/>
      </c>
      <c r="S73" s="651" t="str">
        <f>IF(ISERROR(HYPERLINK(INDEX(I_Guid_Links,MATCH('Input - LOE Hierarchy (Admin)'!W75,I_Guid_Names,0)), 'Input - LOE Hierarchy (Admin)'!W75)),"",HYPERLINK(INDEX(I_Guid_Links,MATCH('Input - LOE Hierarchy (Admin)'!W75,I_Guid_Names,0)), 'Input - LOE Hierarchy (Admin)'!W75))</f>
        <v/>
      </c>
      <c r="T73" s="651" t="str">
        <f>IF(ISERROR(HYPERLINK(INDEX(I_Guid_Links,MATCH('Input - LOE Hierarchy (Admin)'!X75,I_Guid_Names,0)), 'Input - LOE Hierarchy (Admin)'!X75)),"",HYPERLINK(INDEX(I_Guid_Links,MATCH('Input - LOE Hierarchy (Admin)'!X75,I_Guid_Names,0)), 'Input - LOE Hierarchy (Admin)'!X75))</f>
        <v/>
      </c>
      <c r="U73" s="651" t="str">
        <f>IF(ISERROR(HYPERLINK(INDEX(I_Guid_Links,MATCH('Input - LOE Hierarchy (Admin)'!Y75,I_Guid_Names,0)), 'Input - LOE Hierarchy (Admin)'!Y75)),"",HYPERLINK(INDEX(I_Guid_Links,MATCH('Input - LOE Hierarchy (Admin)'!Y75,I_Guid_Names,0)), 'Input - LOE Hierarchy (Admin)'!Y75))</f>
        <v/>
      </c>
      <c r="V73" s="652"/>
      <c r="X73" s="653" t="str">
        <f t="shared" si="1"/>
        <v>YES</v>
      </c>
      <c r="Y73" s="654" t="b">
        <f t="shared" si="2"/>
        <v>0</v>
      </c>
      <c r="Z73" s="654" t="b">
        <f t="shared" ref="Z73:Z75" si="8">IF(AND(X73="YES", Y$71="YES"),"YES")</f>
        <v>0</v>
      </c>
    </row>
    <row r="74" spans="1:26" s="344" customFormat="1" ht="72" customHeight="1" x14ac:dyDescent="0.35">
      <c r="A74" s="646"/>
      <c r="B74" s="646"/>
      <c r="C74" s="647">
        <v>2</v>
      </c>
      <c r="D74" s="648" t="str">
        <f>'Input - LOE Hierarchy (Admin)'!E76</f>
        <v>Economic</v>
      </c>
      <c r="E74" s="647">
        <v>8</v>
      </c>
      <c r="F74" s="648" t="str">
        <f>'Input - LOE Hierarchy (Admin)'!K76</f>
        <v>Is there evidence of suitable objective analysis of an appropriate short-list of options to deliver the military / business capability need, which must include Business as Usual and a Do Minimum?</v>
      </c>
      <c r="G74" s="649">
        <v>35</v>
      </c>
      <c r="H74" s="650" t="str">
        <f>IFERROR(HYPERLINK("#'2.1 LOEs, Artefacts &amp; Assurance'!" &amp; ADDRESS(MATCH($I74,'2.1 LOEs, Artefacts &amp; Assurance'!$H$1:$H$312, 0),8),"Link "), "Not Found")</f>
        <v>Not Found</v>
      </c>
      <c r="I74" s="648" t="str">
        <f>'Input - LOE Hierarchy (Admin)'!L76</f>
        <v>Is there evidence of a suitably robust quantitative / qualitative assessment of the cost-effectiveness of the short listed options against the requirement?</v>
      </c>
      <c r="J74" s="647">
        <f t="shared" si="0"/>
        <v>64</v>
      </c>
      <c r="K74" s="648" t="str">
        <f>'Input - LOE Hierarchy (Admin)'!N76</f>
        <v>Is there evidence that sensitivity analysis of the results has been conducted where appropriate e.g. FOREX uncertainty?  Note: Advice should be sought from Defence Economics.</v>
      </c>
      <c r="L74" s="648" t="str">
        <f>'Input - LOE Hierarchy (Admin)'!P76</f>
        <v>NULL</v>
      </c>
      <c r="M74" s="646"/>
      <c r="N74" s="646"/>
      <c r="O74" s="651" t="str">
        <f>IF(ISERROR(HYPERLINK(INDEX(I_Guid_Links,MATCH('Input - LOE Hierarchy (Admin)'!S76,I_Guid_Names,0)), 'Input - LOE Hierarchy (Admin)'!S76)),"",HYPERLINK(INDEX(I_Guid_Links,MATCH('Input - LOE Hierarchy (Admin)'!S76,I_Guid_Names,0)), 'Input - LOE Hierarchy (Admin)'!S76))</f>
        <v xml:space="preserve"> JSP507 Investment Appraisal and Evaluation - E4</v>
      </c>
      <c r="P74" s="651" t="str">
        <f>IF(ISERROR(HYPERLINK(INDEX(I_Guid_Links,MATCH('Input - LOE Hierarchy (Admin)'!T76,I_Guid_Names,0)), 'Input - LOE Hierarchy (Admin)'!T76)),"",HYPERLINK(INDEX(I_Guid_Links,MATCH('Input - LOE Hierarchy (Admin)'!T76,I_Guid_Names,0)), 'Input - LOE Hierarchy (Admin)'!T76))</f>
        <v>Rates  - F14</v>
      </c>
      <c r="Q74" s="651" t="str">
        <f>IF(ISERROR(HYPERLINK(INDEX(I_Guid_Links,MATCH('Input - LOE Hierarchy (Admin)'!U76,I_Guid_Names,0)), 'Input - LOE Hierarchy (Admin)'!U76)),"",HYPERLINK(INDEX(I_Guid_Links,MATCH('Input - LOE Hierarchy (Admin)'!U76,I_Guid_Names,0)), 'Input - LOE Hierarchy (Admin)'!U76))</f>
        <v/>
      </c>
      <c r="R74" s="651" t="str">
        <f>IF(ISERROR(HYPERLINK(INDEX(I_Guid_Links,MATCH('Input - LOE Hierarchy (Admin)'!V76,I_Guid_Names,0)), 'Input - LOE Hierarchy (Admin)'!V76)),"",HYPERLINK(INDEX(I_Guid_Links,MATCH('Input - LOE Hierarchy (Admin)'!V76,I_Guid_Names,0)), 'Input - LOE Hierarchy (Admin)'!V76))</f>
        <v/>
      </c>
      <c r="S74" s="651" t="str">
        <f>IF(ISERROR(HYPERLINK(INDEX(I_Guid_Links,MATCH('Input - LOE Hierarchy (Admin)'!W76,I_Guid_Names,0)), 'Input - LOE Hierarchy (Admin)'!W76)),"",HYPERLINK(INDEX(I_Guid_Links,MATCH('Input - LOE Hierarchy (Admin)'!W76,I_Guid_Names,0)), 'Input - LOE Hierarchy (Admin)'!W76))</f>
        <v/>
      </c>
      <c r="T74" s="651" t="str">
        <f>IF(ISERROR(HYPERLINK(INDEX(I_Guid_Links,MATCH('Input - LOE Hierarchy (Admin)'!X76,I_Guid_Names,0)), 'Input - LOE Hierarchy (Admin)'!X76)),"",HYPERLINK(INDEX(I_Guid_Links,MATCH('Input - LOE Hierarchy (Admin)'!X76,I_Guid_Names,0)), 'Input - LOE Hierarchy (Admin)'!X76))</f>
        <v/>
      </c>
      <c r="U74" s="651" t="str">
        <f>IF(ISERROR(HYPERLINK(INDEX(I_Guid_Links,MATCH('Input - LOE Hierarchy (Admin)'!Y76,I_Guid_Names,0)), 'Input - LOE Hierarchy (Admin)'!Y76)),"",HYPERLINK(INDEX(I_Guid_Links,MATCH('Input - LOE Hierarchy (Admin)'!Y76,I_Guid_Names,0)), 'Input - LOE Hierarchy (Admin)'!Y76))</f>
        <v/>
      </c>
      <c r="V74" s="652"/>
      <c r="X74" s="653" t="str">
        <f t="shared" si="1"/>
        <v>YES</v>
      </c>
      <c r="Y74" s="654" t="b">
        <f t="shared" si="2"/>
        <v>0</v>
      </c>
      <c r="Z74" s="654" t="b">
        <f t="shared" si="8"/>
        <v>0</v>
      </c>
    </row>
    <row r="75" spans="1:26" s="344" customFormat="1" ht="86.15" customHeight="1" x14ac:dyDescent="0.35">
      <c r="A75" s="646"/>
      <c r="B75" s="646"/>
      <c r="C75" s="647">
        <v>2</v>
      </c>
      <c r="D75" s="648" t="str">
        <f>'Input - LOE Hierarchy (Admin)'!E77</f>
        <v>Economic</v>
      </c>
      <c r="E75" s="647">
        <v>8</v>
      </c>
      <c r="F75" s="648" t="str">
        <f>'Input - LOE Hierarchy (Admin)'!K77</f>
        <v>Is there evidence of suitable objective analysis of an appropriate short-list of options to deliver the military / business capability need, which must include Business as Usual and a Do Minimum?</v>
      </c>
      <c r="G75" s="649">
        <v>35</v>
      </c>
      <c r="H75" s="650" t="str">
        <f>IFERROR(HYPERLINK("#'2.1 LOEs, Artefacts &amp; Assurance'!" &amp; ADDRESS(MATCH($I75,'2.1 LOEs, Artefacts &amp; Assurance'!$H$1:$H$312, 0),8),"Link "), "Not Found")</f>
        <v>Not Found</v>
      </c>
      <c r="I75" s="648" t="str">
        <f>'Input - LOE Hierarchy (Admin)'!L77</f>
        <v>Is there evidence of a suitably robust quantitative / qualitative assessment of the cost-effectiveness of the short listed options against the requirement?</v>
      </c>
      <c r="J75" s="647">
        <f t="shared" si="0"/>
        <v>65</v>
      </c>
      <c r="K75" s="648" t="str">
        <f>'Input - LOE Hierarchy (Admin)'!N77</f>
        <v>Is there evidence that the short-list of options used at the start of the programme phase is still valid at the end and that there are no factors that would indicate a possible need for reconsideration of the short-list of option?</v>
      </c>
      <c r="L75" s="648" t="str">
        <f>'Input - LOE Hierarchy (Admin)'!P77</f>
        <v>NULL</v>
      </c>
      <c r="M75" s="646"/>
      <c r="N75" s="646"/>
      <c r="O75" s="651" t="str">
        <f>IF(ISERROR(HYPERLINK(INDEX(I_Guid_Links,MATCH('Input - LOE Hierarchy (Admin)'!S77,I_Guid_Names,0)), 'Input - LOE Hierarchy (Admin)'!S77)),"",HYPERLINK(INDEX(I_Guid_Links,MATCH('Input - LOE Hierarchy (Admin)'!S77,I_Guid_Names,0)), 'Input - LOE Hierarchy (Admin)'!S77))</f>
        <v xml:space="preserve"> JSP507 Investment Appraisal and Evaluation - E4</v>
      </c>
      <c r="P75" s="651" t="str">
        <f>IF(ISERROR(HYPERLINK(INDEX(I_Guid_Links,MATCH('Input - LOE Hierarchy (Admin)'!T77,I_Guid_Names,0)), 'Input - LOE Hierarchy (Admin)'!T77)),"",HYPERLINK(INDEX(I_Guid_Links,MATCH('Input - LOE Hierarchy (Admin)'!T77,I_Guid_Names,0)), 'Input - LOE Hierarchy (Admin)'!T77))</f>
        <v/>
      </c>
      <c r="Q75" s="651" t="str">
        <f>IF(ISERROR(HYPERLINK(INDEX(I_Guid_Links,MATCH('Input - LOE Hierarchy (Admin)'!U77,I_Guid_Names,0)), 'Input - LOE Hierarchy (Admin)'!U77)),"",HYPERLINK(INDEX(I_Guid_Links,MATCH('Input - LOE Hierarchy (Admin)'!U77,I_Guid_Names,0)), 'Input - LOE Hierarchy (Admin)'!U77))</f>
        <v/>
      </c>
      <c r="R75" s="651" t="str">
        <f>IF(ISERROR(HYPERLINK(INDEX(I_Guid_Links,MATCH('Input - LOE Hierarchy (Admin)'!V77,I_Guid_Names,0)), 'Input - LOE Hierarchy (Admin)'!V77)),"",HYPERLINK(INDEX(I_Guid_Links,MATCH('Input - LOE Hierarchy (Admin)'!V77,I_Guid_Names,0)), 'Input - LOE Hierarchy (Admin)'!V77))</f>
        <v/>
      </c>
      <c r="S75" s="651" t="str">
        <f>IF(ISERROR(HYPERLINK(INDEX(I_Guid_Links,MATCH('Input - LOE Hierarchy (Admin)'!W77,I_Guid_Names,0)), 'Input - LOE Hierarchy (Admin)'!W77)),"",HYPERLINK(INDEX(I_Guid_Links,MATCH('Input - LOE Hierarchy (Admin)'!W77,I_Guid_Names,0)), 'Input - LOE Hierarchy (Admin)'!W77))</f>
        <v/>
      </c>
      <c r="T75" s="651" t="str">
        <f>IF(ISERROR(HYPERLINK(INDEX(I_Guid_Links,MATCH('Input - LOE Hierarchy (Admin)'!X77,I_Guid_Names,0)), 'Input - LOE Hierarchy (Admin)'!X77)),"",HYPERLINK(INDEX(I_Guid_Links,MATCH('Input - LOE Hierarchy (Admin)'!X77,I_Guid_Names,0)), 'Input - LOE Hierarchy (Admin)'!X77))</f>
        <v/>
      </c>
      <c r="U75" s="651" t="str">
        <f>IF(ISERROR(HYPERLINK(INDEX(I_Guid_Links,MATCH('Input - LOE Hierarchy (Admin)'!Y77,I_Guid_Names,0)), 'Input - LOE Hierarchy (Admin)'!Y77)),"",HYPERLINK(INDEX(I_Guid_Links,MATCH('Input - LOE Hierarchy (Admin)'!Y77,I_Guid_Names,0)), 'Input - LOE Hierarchy (Admin)'!Y77))</f>
        <v/>
      </c>
      <c r="V75" s="652"/>
      <c r="X75" s="653" t="str">
        <f t="shared" si="1"/>
        <v>YES</v>
      </c>
      <c r="Y75" s="654" t="b">
        <f t="shared" si="2"/>
        <v>0</v>
      </c>
      <c r="Z75" s="654" t="b">
        <f t="shared" si="8"/>
        <v>0</v>
      </c>
    </row>
    <row r="76" spans="1:26" s="344" customFormat="1" ht="89.15" customHeight="1" x14ac:dyDescent="0.35">
      <c r="A76" s="646"/>
      <c r="B76" s="646"/>
      <c r="C76" s="647">
        <v>2</v>
      </c>
      <c r="D76" s="648" t="str">
        <f>'Input - LOE Hierarchy (Admin)'!E78</f>
        <v>Economic</v>
      </c>
      <c r="E76" s="647">
        <v>8</v>
      </c>
      <c r="F76" s="648" t="str">
        <f>'Input - LOE Hierarchy (Admin)'!K78</f>
        <v>Is there evidence of suitable objective analysis of an appropriate short-list of options to deliver the military / business capability need, which must include Business as Usual and a Do Minimum?</v>
      </c>
      <c r="G76" s="649">
        <v>36</v>
      </c>
      <c r="H76" s="650" t="str">
        <f>IFERROR(HYPERLINK("#'2.1 LOEs, Artefacts &amp; Assurance'!" &amp; ADDRESS(MATCH($I76,'2.1 LOEs, Artefacts &amp; Assurance'!$H$1:$H$312, 0),8),"Link "), "Not Found")</f>
        <v>Not Found</v>
      </c>
      <c r="I76" s="648" t="str">
        <f>'Input - LOE Hierarchy (Admin)'!L78</f>
        <v>Is there evidence that, when the outsourcing activities currently undertaken by MOD staff is being considered, an appropriate VfM benchmark has been developed in accordance with the Business Improvement Policy</v>
      </c>
      <c r="J76" s="647">
        <f t="shared" si="0"/>
        <v>66</v>
      </c>
      <c r="K76" s="648" t="str">
        <f>'Input - LOE Hierarchy (Admin)'!N78</f>
        <v> </v>
      </c>
      <c r="L76" s="648" t="str">
        <f>'Input - LOE Hierarchy (Admin)'!P78</f>
        <v>NULL</v>
      </c>
      <c r="M76" s="646"/>
      <c r="N76" s="646"/>
      <c r="O76" s="651" t="str">
        <f>IF(ISERROR(HYPERLINK(INDEX(I_Guid_Links,MATCH('Input - LOE Hierarchy (Admin)'!S78,I_Guid_Names,0)), 'Input - LOE Hierarchy (Admin)'!S78)),"",HYPERLINK(INDEX(I_Guid_Links,MATCH('Input - LOE Hierarchy (Admin)'!S78,I_Guid_Names,0)), 'Input - LOE Hierarchy (Admin)'!S78))</f>
        <v xml:space="preserve"> JSP507 Investment Appraisal and Evaluation - E4</v>
      </c>
      <c r="P76" s="651" t="str">
        <f>IF(ISERROR(HYPERLINK(INDEX(I_Guid_Links,MATCH('Input - LOE Hierarchy (Admin)'!T78,I_Guid_Names,0)), 'Input - LOE Hierarchy (Admin)'!T78)),"",HYPERLINK(INDEX(I_Guid_Links,MATCH('Input - LOE Hierarchy (Admin)'!T78,I_Guid_Names,0)), 'Input - LOE Hierarchy (Admin)'!T78))</f>
        <v>Magenta Book  - E2</v>
      </c>
      <c r="Q76" s="651" t="str">
        <f>IF(ISERROR(HYPERLINK(INDEX(I_Guid_Links,MATCH('Input - LOE Hierarchy (Admin)'!U78,I_Guid_Names,0)), 'Input - LOE Hierarchy (Admin)'!U78)),"",HYPERLINK(INDEX(I_Guid_Links,MATCH('Input - LOE Hierarchy (Admin)'!U78,I_Guid_Names,0)), 'Input - LOE Hierarchy (Admin)'!U78))</f>
        <v>Value For Money  - E11</v>
      </c>
      <c r="R76" s="651" t="str">
        <f>IF(ISERROR(HYPERLINK(INDEX(I_Guid_Links,MATCH('Input - LOE Hierarchy (Admin)'!V78,I_Guid_Names,0)), 'Input - LOE Hierarchy (Admin)'!V78)),"",HYPERLINK(INDEX(I_Guid_Links,MATCH('Input - LOE Hierarchy (Admin)'!V78,I_Guid_Names,0)), 'Input - LOE Hierarchy (Admin)'!V78))</f>
        <v>Outsourcing Playbook - E12</v>
      </c>
      <c r="S76" s="651" t="str">
        <f>IF(ISERROR(HYPERLINK(INDEX(I_Guid_Links,MATCH('Input - LOE Hierarchy (Admin)'!W78,I_Guid_Names,0)), 'Input - LOE Hierarchy (Admin)'!W78)),"",HYPERLINK(INDEX(I_Guid_Links,MATCH('Input - LOE Hierarchy (Admin)'!W78,I_Guid_Names,0)), 'Input - LOE Hierarchy (Admin)'!W78))</f>
        <v/>
      </c>
      <c r="T76" s="651" t="str">
        <f>IF(ISERROR(HYPERLINK(INDEX(I_Guid_Links,MATCH('Input - LOE Hierarchy (Admin)'!X78,I_Guid_Names,0)), 'Input - LOE Hierarchy (Admin)'!X78)),"",HYPERLINK(INDEX(I_Guid_Links,MATCH('Input - LOE Hierarchy (Admin)'!X78,I_Guid_Names,0)), 'Input - LOE Hierarchy (Admin)'!X78))</f>
        <v/>
      </c>
      <c r="U76" s="651" t="str">
        <f>IF(ISERROR(HYPERLINK(INDEX(I_Guid_Links,MATCH('Input - LOE Hierarchy (Admin)'!Y78,I_Guid_Names,0)), 'Input - LOE Hierarchy (Admin)'!Y78)),"",HYPERLINK(INDEX(I_Guid_Links,MATCH('Input - LOE Hierarchy (Admin)'!Y78,I_Guid_Names,0)), 'Input - LOE Hierarchy (Admin)'!Y78))</f>
        <v/>
      </c>
      <c r="V76" s="652"/>
      <c r="X76" s="653" t="b">
        <f t="shared" si="1"/>
        <v>0</v>
      </c>
      <c r="Y76" s="654" t="b">
        <f t="shared" si="2"/>
        <v>0</v>
      </c>
      <c r="Z76" s="654" t="b">
        <f t="shared" si="3"/>
        <v>0</v>
      </c>
    </row>
    <row r="77" spans="1:26" s="344" customFormat="1" ht="70.400000000000006" customHeight="1" x14ac:dyDescent="0.35">
      <c r="A77" s="646"/>
      <c r="B77" s="646"/>
      <c r="C77" s="647">
        <v>2</v>
      </c>
      <c r="D77" s="648" t="str">
        <f>'Input - LOE Hierarchy (Admin)'!E79</f>
        <v>Economic</v>
      </c>
      <c r="E77" s="647">
        <v>9</v>
      </c>
      <c r="F77" s="648" t="str">
        <f>'Input - LOE Hierarchy (Admin)'!K79</f>
        <v>For the preferred option is there evidence that Value for Money will be suitably considered during formal market engagement?</v>
      </c>
      <c r="G77" s="649">
        <v>37</v>
      </c>
      <c r="H77" s="650" t="str">
        <f>IFERROR(HYPERLINK("#'2.1 LOEs, Artefacts &amp; Assurance'!" &amp; ADDRESS(MATCH($I77,'2.1 LOEs, Artefacts &amp; Assurance'!$H$1:$H$312, 0),8),"Link "), "Not Found")</f>
        <v>Not Found</v>
      </c>
      <c r="I77" s="648" t="str">
        <f>'Input - LOE Hierarchy (Admin)'!L79</f>
        <v>Is there evidence of a robust plan to compare market proposals (compared against benchmark where appropriate)?</v>
      </c>
      <c r="J77" s="647">
        <f t="shared" ref="J77:J140" si="9">J76+1</f>
        <v>67</v>
      </c>
      <c r="K77" s="648" t="str">
        <f>'Input - LOE Hierarchy (Admin)'!N79</f>
        <v>Where a benchmark is being used to underpin delivery of VfM, is there evidence that a suitable benchmark exists?</v>
      </c>
      <c r="L77" s="648" t="str">
        <f>'Input - LOE Hierarchy (Admin)'!P79</f>
        <v>NULL</v>
      </c>
      <c r="M77" s="646"/>
      <c r="N77" s="646"/>
      <c r="O77" s="651" t="str">
        <f>IF(ISERROR(HYPERLINK(INDEX(I_Guid_Links,MATCH('Input - LOE Hierarchy (Admin)'!S79,I_Guid_Names,0)), 'Input - LOE Hierarchy (Admin)'!S79)),"",HYPERLINK(INDEX(I_Guid_Links,MATCH('Input - LOE Hierarchy (Admin)'!S79,I_Guid_Names,0)), 'Input - LOE Hierarchy (Admin)'!S79))</f>
        <v xml:space="preserve"> JSP507 Investment Appraisal and Evaluation - E4</v>
      </c>
      <c r="P77" s="651" t="str">
        <f>IF(ISERROR(HYPERLINK(INDEX(I_Guid_Links,MATCH('Input - LOE Hierarchy (Admin)'!T79,I_Guid_Names,0)), 'Input - LOE Hierarchy (Admin)'!T79)),"",HYPERLINK(INDEX(I_Guid_Links,MATCH('Input - LOE Hierarchy (Admin)'!T79,I_Guid_Names,0)), 'Input - LOE Hierarchy (Admin)'!T79))</f>
        <v>Magenta Book  - E2</v>
      </c>
      <c r="Q77" s="651" t="str">
        <f>IF(ISERROR(HYPERLINK(INDEX(I_Guid_Links,MATCH('Input - LOE Hierarchy (Admin)'!U79,I_Guid_Names,0)), 'Input - LOE Hierarchy (Admin)'!U79)),"",HYPERLINK(INDEX(I_Guid_Links,MATCH('Input - LOE Hierarchy (Admin)'!U79,I_Guid_Names,0)), 'Input - LOE Hierarchy (Admin)'!U79))</f>
        <v>Value For Money  - E11</v>
      </c>
      <c r="R77" s="651" t="str">
        <f>IF(ISERROR(HYPERLINK(INDEX(I_Guid_Links,MATCH('Input - LOE Hierarchy (Admin)'!V79,I_Guid_Names,0)), 'Input - LOE Hierarchy (Admin)'!V79)),"",HYPERLINK(INDEX(I_Guid_Links,MATCH('Input - LOE Hierarchy (Admin)'!V79,I_Guid_Names,0)), 'Input - LOE Hierarchy (Admin)'!V79))</f>
        <v/>
      </c>
      <c r="S77" s="651" t="str">
        <f>IF(ISERROR(HYPERLINK(INDEX(I_Guid_Links,MATCH('Input - LOE Hierarchy (Admin)'!W79,I_Guid_Names,0)), 'Input - LOE Hierarchy (Admin)'!W79)),"",HYPERLINK(INDEX(I_Guid_Links,MATCH('Input - LOE Hierarchy (Admin)'!W79,I_Guid_Names,0)), 'Input - LOE Hierarchy (Admin)'!W79))</f>
        <v/>
      </c>
      <c r="T77" s="651" t="str">
        <f>IF(ISERROR(HYPERLINK(INDEX(I_Guid_Links,MATCH('Input - LOE Hierarchy (Admin)'!X79,I_Guid_Names,0)), 'Input - LOE Hierarchy (Admin)'!X79)),"",HYPERLINK(INDEX(I_Guid_Links,MATCH('Input - LOE Hierarchy (Admin)'!X79,I_Guid_Names,0)), 'Input - LOE Hierarchy (Admin)'!X79))</f>
        <v/>
      </c>
      <c r="U77" s="651" t="str">
        <f>IF(ISERROR(HYPERLINK(INDEX(I_Guid_Links,MATCH('Input - LOE Hierarchy (Admin)'!Y79,I_Guid_Names,0)), 'Input - LOE Hierarchy (Admin)'!Y79)),"",HYPERLINK(INDEX(I_Guid_Links,MATCH('Input - LOE Hierarchy (Admin)'!Y79,I_Guid_Names,0)), 'Input - LOE Hierarchy (Admin)'!Y79))</f>
        <v/>
      </c>
      <c r="V77" s="652"/>
      <c r="X77" s="653" t="b">
        <f t="shared" ref="X77:X140" si="10">IF(G77=G76,"YES")</f>
        <v>0</v>
      </c>
      <c r="Y77" s="654" t="b">
        <f t="shared" ref="Y77:Y140" si="11">IF(ROW()=$Y$8,"YES")</f>
        <v>0</v>
      </c>
      <c r="Z77" s="654" t="b">
        <f t="shared" si="3"/>
        <v>0</v>
      </c>
    </row>
    <row r="78" spans="1:26" s="344" customFormat="1" ht="80.150000000000006" customHeight="1" x14ac:dyDescent="0.35">
      <c r="A78" s="646"/>
      <c r="B78" s="646"/>
      <c r="C78" s="647">
        <v>2</v>
      </c>
      <c r="D78" s="648" t="str">
        <f>'Input - LOE Hierarchy (Admin)'!E80</f>
        <v>Economic</v>
      </c>
      <c r="E78" s="647">
        <v>9</v>
      </c>
      <c r="F78" s="648" t="str">
        <f>'Input - LOE Hierarchy (Admin)'!K80</f>
        <v>For the preferred option is there evidence that Value for Money will be suitably considered during formal market engagement?</v>
      </c>
      <c r="G78" s="649">
        <v>37</v>
      </c>
      <c r="H78" s="650" t="str">
        <f>IFERROR(HYPERLINK("#'2.1 LOEs, Artefacts &amp; Assurance'!" &amp; ADDRESS(MATCH($I78,'2.1 LOEs, Artefacts &amp; Assurance'!$H$1:$H$312, 0),8),"Link "), "Not Found")</f>
        <v>Not Found</v>
      </c>
      <c r="I78" s="648" t="str">
        <f>'Input - LOE Hierarchy (Admin)'!L80</f>
        <v>Is there evidence of a robust plan to compare market proposals (compared against benchmark where appropriate)?</v>
      </c>
      <c r="J78" s="647">
        <f t="shared" si="9"/>
        <v>68</v>
      </c>
      <c r="K78" s="648" t="str">
        <f>'Input - LOE Hierarchy (Admin)'!N80</f>
        <v>Is there evidence that the tender evaluation scheme having been 'tested' for unintended outcomes and endorsed through early engagement with economic and operational analysis Subject Matter Experts?</v>
      </c>
      <c r="L78" s="648" t="str">
        <f>'Input - LOE Hierarchy (Admin)'!P80</f>
        <v>NULL</v>
      </c>
      <c r="M78" s="646"/>
      <c r="N78" s="646"/>
      <c r="O78" s="651" t="str">
        <f>IF(ISERROR(HYPERLINK(INDEX(I_Guid_Links,MATCH('Input - LOE Hierarchy (Admin)'!S80,I_Guid_Names,0)), 'Input - LOE Hierarchy (Admin)'!S80)),"",HYPERLINK(INDEX(I_Guid_Links,MATCH('Input - LOE Hierarchy (Admin)'!S80,I_Guid_Names,0)), 'Input - LOE Hierarchy (Admin)'!S80))</f>
        <v xml:space="preserve"> JSP507 Investment Appraisal and Evaluation - E4</v>
      </c>
      <c r="P78" s="651" t="str">
        <f>IF(ISERROR(HYPERLINK(INDEX(I_Guid_Links,MATCH('Input - LOE Hierarchy (Admin)'!T80,I_Guid_Names,0)), 'Input - LOE Hierarchy (Admin)'!T80)),"",HYPERLINK(INDEX(I_Guid_Links,MATCH('Input - LOE Hierarchy (Admin)'!T80,I_Guid_Names,0)), 'Input - LOE Hierarchy (Admin)'!T80))</f>
        <v>Magenta Book  - E2</v>
      </c>
      <c r="Q78" s="651" t="str">
        <f>IF(ISERROR(HYPERLINK(INDEX(I_Guid_Links,MATCH('Input - LOE Hierarchy (Admin)'!U80,I_Guid_Names,0)), 'Input - LOE Hierarchy (Admin)'!U80)),"",HYPERLINK(INDEX(I_Guid_Links,MATCH('Input - LOE Hierarchy (Admin)'!U80,I_Guid_Names,0)), 'Input - LOE Hierarchy (Admin)'!U80))</f>
        <v/>
      </c>
      <c r="R78" s="651" t="str">
        <f>IF(ISERROR(HYPERLINK(INDEX(I_Guid_Links,MATCH('Input - LOE Hierarchy (Admin)'!V80,I_Guid_Names,0)), 'Input - LOE Hierarchy (Admin)'!V80)),"",HYPERLINK(INDEX(I_Guid_Links,MATCH('Input - LOE Hierarchy (Admin)'!V80,I_Guid_Names,0)), 'Input - LOE Hierarchy (Admin)'!V80))</f>
        <v/>
      </c>
      <c r="S78" s="651" t="str">
        <f>IF(ISERROR(HYPERLINK(INDEX(I_Guid_Links,MATCH('Input - LOE Hierarchy (Admin)'!W80,I_Guid_Names,0)), 'Input - LOE Hierarchy (Admin)'!W80)),"",HYPERLINK(INDEX(I_Guid_Links,MATCH('Input - LOE Hierarchy (Admin)'!W80,I_Guid_Names,0)), 'Input - LOE Hierarchy (Admin)'!W80))</f>
        <v/>
      </c>
      <c r="T78" s="651" t="str">
        <f>IF(ISERROR(HYPERLINK(INDEX(I_Guid_Links,MATCH('Input - LOE Hierarchy (Admin)'!X80,I_Guid_Names,0)), 'Input - LOE Hierarchy (Admin)'!X80)),"",HYPERLINK(INDEX(I_Guid_Links,MATCH('Input - LOE Hierarchy (Admin)'!X80,I_Guid_Names,0)), 'Input - LOE Hierarchy (Admin)'!X80))</f>
        <v/>
      </c>
      <c r="U78" s="651" t="str">
        <f>IF(ISERROR(HYPERLINK(INDEX(I_Guid_Links,MATCH('Input - LOE Hierarchy (Admin)'!Y80,I_Guid_Names,0)), 'Input - LOE Hierarchy (Admin)'!Y80)),"",HYPERLINK(INDEX(I_Guid_Links,MATCH('Input - LOE Hierarchy (Admin)'!Y80,I_Guid_Names,0)), 'Input - LOE Hierarchy (Admin)'!Y80))</f>
        <v/>
      </c>
      <c r="V78" s="652"/>
      <c r="X78" s="653" t="str">
        <f t="shared" si="10"/>
        <v>YES</v>
      </c>
      <c r="Y78" s="654" t="b">
        <f t="shared" si="11"/>
        <v>0</v>
      </c>
      <c r="Z78" s="654" t="b">
        <f>IF(AND(X78="YES", Y$77="YES"),"YES")</f>
        <v>0</v>
      </c>
    </row>
    <row r="79" spans="1:26" s="344" customFormat="1" ht="70.400000000000006" customHeight="1" x14ac:dyDescent="0.35">
      <c r="A79" s="646"/>
      <c r="B79" s="646"/>
      <c r="C79" s="647">
        <v>2</v>
      </c>
      <c r="D79" s="648" t="str">
        <f>'Input - LOE Hierarchy (Admin)'!E81</f>
        <v>Economic</v>
      </c>
      <c r="E79" s="647">
        <v>9</v>
      </c>
      <c r="F79" s="648" t="str">
        <f>'Input - LOE Hierarchy (Admin)'!K81</f>
        <v>For the preferred option is there evidence that Value for Money will be suitably considered during formal market engagement?</v>
      </c>
      <c r="G79" s="649">
        <v>38</v>
      </c>
      <c r="H79" s="650" t="str">
        <f>IFERROR(HYPERLINK("#'2.1 LOEs, Artefacts &amp; Assurance'!" &amp; ADDRESS(MATCH($I79,'2.1 LOEs, Artefacts &amp; Assurance'!$H$1:$H$312, 0),8),"Link "), "Not Found")</f>
        <v>Not Found</v>
      </c>
      <c r="I79" s="648" t="str">
        <f>'Input - LOE Hierarchy (Admin)'!L81</f>
        <v>For all single source procurements is there evidence that there is a robust 'should cost' comparator against which to assess VfM?</v>
      </c>
      <c r="J79" s="647">
        <f t="shared" si="9"/>
        <v>69</v>
      </c>
      <c r="K79" s="648" t="str">
        <f>'Input - LOE Hierarchy (Admin)'!N81</f>
        <v>NULL</v>
      </c>
      <c r="L79" s="648" t="str">
        <f>'Input - LOE Hierarchy (Admin)'!P81</f>
        <v>NULL</v>
      </c>
      <c r="M79" s="646"/>
      <c r="N79" s="646"/>
      <c r="O79" s="651" t="str">
        <f>IF(ISERROR(HYPERLINK(INDEX(I_Guid_Links,MATCH('Input - LOE Hierarchy (Admin)'!S81,I_Guid_Names,0)), 'Input - LOE Hierarchy (Admin)'!S81)),"",HYPERLINK(INDEX(I_Guid_Links,MATCH('Input - LOE Hierarchy (Admin)'!S81,I_Guid_Names,0)), 'Input - LOE Hierarchy (Admin)'!S81))</f>
        <v>Outsourcing Playbook - E12</v>
      </c>
      <c r="P79" s="651" t="str">
        <f>IF(ISERROR(HYPERLINK(INDEX(I_Guid_Links,MATCH('Input - LOE Hierarchy (Admin)'!T81,I_Guid_Names,0)), 'Input - LOE Hierarchy (Admin)'!T81)),"",HYPERLINK(INDEX(I_Guid_Links,MATCH('Input - LOE Hierarchy (Admin)'!T81,I_Guid_Names,0)), 'Input - LOE Hierarchy (Admin)'!T81))</f>
        <v>Magenta Book  - E2</v>
      </c>
      <c r="Q79" s="651" t="str">
        <f>IF(ISERROR(HYPERLINK(INDEX(I_Guid_Links,MATCH('Input - LOE Hierarchy (Admin)'!U81,I_Guid_Names,0)), 'Input - LOE Hierarchy (Admin)'!U81)),"",HYPERLINK(INDEX(I_Guid_Links,MATCH('Input - LOE Hierarchy (Admin)'!U81,I_Guid_Names,0)), 'Input - LOE Hierarchy (Admin)'!U81))</f>
        <v>Value For Money  - E11</v>
      </c>
      <c r="R79" s="651" t="str">
        <f>IF(ISERROR(HYPERLINK(INDEX(I_Guid_Links,MATCH('Input - LOE Hierarchy (Admin)'!V81,I_Guid_Names,0)), 'Input - LOE Hierarchy (Admin)'!V81)),"",HYPERLINK(INDEX(I_Guid_Links,MATCH('Input - LOE Hierarchy (Admin)'!V81,I_Guid_Names,0)), 'Input - LOE Hierarchy (Admin)'!V81))</f>
        <v/>
      </c>
      <c r="S79" s="651" t="str">
        <f>IF(ISERROR(HYPERLINK(INDEX(I_Guid_Links,MATCH('Input - LOE Hierarchy (Admin)'!W81,I_Guid_Names,0)), 'Input - LOE Hierarchy (Admin)'!W81)),"",HYPERLINK(INDEX(I_Guid_Links,MATCH('Input - LOE Hierarchy (Admin)'!W81,I_Guid_Names,0)), 'Input - LOE Hierarchy (Admin)'!W81))</f>
        <v/>
      </c>
      <c r="T79" s="651" t="str">
        <f>IF(ISERROR(HYPERLINK(INDEX(I_Guid_Links,MATCH('Input - LOE Hierarchy (Admin)'!X81,I_Guid_Names,0)), 'Input - LOE Hierarchy (Admin)'!X81)),"",HYPERLINK(INDEX(I_Guid_Links,MATCH('Input - LOE Hierarchy (Admin)'!X81,I_Guid_Names,0)), 'Input - LOE Hierarchy (Admin)'!X81))</f>
        <v/>
      </c>
      <c r="U79" s="651" t="str">
        <f>IF(ISERROR(HYPERLINK(INDEX(I_Guid_Links,MATCH('Input - LOE Hierarchy (Admin)'!Y81,I_Guid_Names,0)), 'Input - LOE Hierarchy (Admin)'!Y81)),"",HYPERLINK(INDEX(I_Guid_Links,MATCH('Input - LOE Hierarchy (Admin)'!Y81,I_Guid_Names,0)), 'Input - LOE Hierarchy (Admin)'!Y81))</f>
        <v/>
      </c>
      <c r="V79" s="652"/>
      <c r="X79" s="653" t="b">
        <f t="shared" si="10"/>
        <v>0</v>
      </c>
      <c r="Y79" s="654" t="b">
        <f t="shared" si="11"/>
        <v>0</v>
      </c>
      <c r="Z79" s="654" t="b">
        <f t="shared" ref="Z79:Z132" si="12">IF(AND(X79="YES", Y78="YES"),"YES")</f>
        <v>0</v>
      </c>
    </row>
    <row r="80" spans="1:26" s="344" customFormat="1" ht="70.400000000000006" customHeight="1" x14ac:dyDescent="0.35">
      <c r="A80" s="646"/>
      <c r="B80" s="646"/>
      <c r="C80" s="647">
        <v>2</v>
      </c>
      <c r="D80" s="648" t="str">
        <f>'Input - LOE Hierarchy (Admin)'!E82</f>
        <v>Economic</v>
      </c>
      <c r="E80" s="647">
        <v>10</v>
      </c>
      <c r="F80" s="648" t="str">
        <f>'Input - LOE Hierarchy (Admin)'!K82</f>
        <v>Is there evidence that the preferred option offers best value for money?</v>
      </c>
      <c r="G80" s="649">
        <v>39</v>
      </c>
      <c r="H80" s="650" t="str">
        <f>IFERROR(HYPERLINK("#'2.1 LOEs, Artefacts &amp; Assurance'!" &amp; ADDRESS(MATCH($I80,'2.1 LOEs, Artefacts &amp; Assurance'!$H$1:$H$312, 0),8),"Link "), "Not Found")</f>
        <v>Not Found</v>
      </c>
      <c r="I80" s="648" t="str">
        <f>'Input - LOE Hierarchy (Admin)'!L82</f>
        <v>Is there any evidence at FBC of fundamental changes that would indicate a need to re-open the option set?</v>
      </c>
      <c r="J80" s="647">
        <f t="shared" si="9"/>
        <v>70</v>
      </c>
      <c r="K80" s="648" t="str">
        <f>'Input - LOE Hierarchy (Admin)'!N82</f>
        <v>NULL</v>
      </c>
      <c r="L80" s="648" t="str">
        <f>'Input - LOE Hierarchy (Admin)'!P82</f>
        <v>NULL</v>
      </c>
      <c r="M80" s="646"/>
      <c r="N80" s="646"/>
      <c r="O80" s="651" t="str">
        <f>IF(ISERROR(HYPERLINK(INDEX(I_Guid_Links,MATCH('Input - LOE Hierarchy (Admin)'!S82,I_Guid_Names,0)), 'Input - LOE Hierarchy (Admin)'!S82)),"",HYPERLINK(INDEX(I_Guid_Links,MATCH('Input - LOE Hierarchy (Admin)'!S82,I_Guid_Names,0)), 'Input - LOE Hierarchy (Admin)'!S82))</f>
        <v xml:space="preserve"> JSP507 Investment Appraisal and Evaluation - E4</v>
      </c>
      <c r="P80" s="651" t="str">
        <f>IF(ISERROR(HYPERLINK(INDEX(I_Guid_Links,MATCH('Input - LOE Hierarchy (Admin)'!T82,I_Guid_Names,0)), 'Input - LOE Hierarchy (Admin)'!T82)),"",HYPERLINK(INDEX(I_Guid_Links,MATCH('Input - LOE Hierarchy (Admin)'!T82,I_Guid_Names,0)), 'Input - LOE Hierarchy (Admin)'!T82))</f>
        <v>Magenta Book  - E2</v>
      </c>
      <c r="Q80" s="651" t="str">
        <f>IF(ISERROR(HYPERLINK(INDEX(I_Guid_Links,MATCH('Input - LOE Hierarchy (Admin)'!U82,I_Guid_Names,0)), 'Input - LOE Hierarchy (Admin)'!U82)),"",HYPERLINK(INDEX(I_Guid_Links,MATCH('Input - LOE Hierarchy (Admin)'!U82,I_Guid_Names,0)), 'Input - LOE Hierarchy (Admin)'!U82))</f>
        <v/>
      </c>
      <c r="R80" s="651" t="str">
        <f>IF(ISERROR(HYPERLINK(INDEX(I_Guid_Links,MATCH('Input - LOE Hierarchy (Admin)'!V82,I_Guid_Names,0)), 'Input - LOE Hierarchy (Admin)'!V82)),"",HYPERLINK(INDEX(I_Guid_Links,MATCH('Input - LOE Hierarchy (Admin)'!V82,I_Guid_Names,0)), 'Input - LOE Hierarchy (Admin)'!V82))</f>
        <v/>
      </c>
      <c r="S80" s="651" t="str">
        <f>IF(ISERROR(HYPERLINK(INDEX(I_Guid_Links,MATCH('Input - LOE Hierarchy (Admin)'!W82,I_Guid_Names,0)), 'Input - LOE Hierarchy (Admin)'!W82)),"",HYPERLINK(INDEX(I_Guid_Links,MATCH('Input - LOE Hierarchy (Admin)'!W82,I_Guid_Names,0)), 'Input - LOE Hierarchy (Admin)'!W82))</f>
        <v/>
      </c>
      <c r="T80" s="651" t="str">
        <f>IF(ISERROR(HYPERLINK(INDEX(I_Guid_Links,MATCH('Input - LOE Hierarchy (Admin)'!X82,I_Guid_Names,0)), 'Input - LOE Hierarchy (Admin)'!X82)),"",HYPERLINK(INDEX(I_Guid_Links,MATCH('Input - LOE Hierarchy (Admin)'!X82,I_Guid_Names,0)), 'Input - LOE Hierarchy (Admin)'!X82))</f>
        <v/>
      </c>
      <c r="U80" s="651" t="str">
        <f>IF(ISERROR(HYPERLINK(INDEX(I_Guid_Links,MATCH('Input - LOE Hierarchy (Admin)'!Y82,I_Guid_Names,0)), 'Input - LOE Hierarchy (Admin)'!Y82)),"",HYPERLINK(INDEX(I_Guid_Links,MATCH('Input - LOE Hierarchy (Admin)'!Y82,I_Guid_Names,0)), 'Input - LOE Hierarchy (Admin)'!Y82))</f>
        <v/>
      </c>
      <c r="V80" s="652"/>
      <c r="X80" s="653" t="b">
        <f t="shared" si="10"/>
        <v>0</v>
      </c>
      <c r="Y80" s="654" t="b">
        <f t="shared" si="11"/>
        <v>0</v>
      </c>
      <c r="Z80" s="654" t="b">
        <f t="shared" si="12"/>
        <v>0</v>
      </c>
    </row>
    <row r="81" spans="1:26" s="344" customFormat="1" ht="70.400000000000006" customHeight="1" x14ac:dyDescent="0.35">
      <c r="A81" s="646"/>
      <c r="B81" s="646"/>
      <c r="C81" s="647">
        <v>2</v>
      </c>
      <c r="D81" s="648" t="str">
        <f>'Input - LOE Hierarchy (Admin)'!E83</f>
        <v>Economic</v>
      </c>
      <c r="E81" s="647">
        <v>10</v>
      </c>
      <c r="F81" s="648" t="str">
        <f>'Input - LOE Hierarchy (Admin)'!K83</f>
        <v>Is there evidence that the preferred option offers best value for money?</v>
      </c>
      <c r="G81" s="649">
        <v>40</v>
      </c>
      <c r="H81" s="650" t="str">
        <f>IFERROR(HYPERLINK("#'2.1 LOEs, Artefacts &amp; Assurance'!" &amp; ADDRESS(MATCH($I81,'2.1 LOEs, Artefacts &amp; Assurance'!$H$1:$H$312, 0),8),"Link "), "Not Found")</f>
        <v>Not Found</v>
      </c>
      <c r="I81" s="648" t="str">
        <f>'Input - LOE Hierarchy (Admin)'!L83</f>
        <v>Is there evidence that the defined tender evaluation plan has been followed?</v>
      </c>
      <c r="J81" s="647">
        <f t="shared" si="9"/>
        <v>71</v>
      </c>
      <c r="K81" s="648" t="str">
        <f>'Input - LOE Hierarchy (Admin)'!N83</f>
        <v>NULL</v>
      </c>
      <c r="L81" s="648" t="str">
        <f>'Input - LOE Hierarchy (Admin)'!P83</f>
        <v>NULL</v>
      </c>
      <c r="M81" s="646"/>
      <c r="N81" s="646"/>
      <c r="O81" s="651" t="str">
        <f>IF(ISERROR(HYPERLINK(INDEX(I_Guid_Links,MATCH('Input - LOE Hierarchy (Admin)'!S83,I_Guid_Names,0)), 'Input - LOE Hierarchy (Admin)'!S83)),"",HYPERLINK(INDEX(I_Guid_Links,MATCH('Input - LOE Hierarchy (Admin)'!S83,I_Guid_Names,0)), 'Input - LOE Hierarchy (Admin)'!S83))</f>
        <v xml:space="preserve"> JSP507 Investment Appraisal and Evaluation - E4</v>
      </c>
      <c r="P81" s="651" t="str">
        <f>IF(ISERROR(HYPERLINK(INDEX(I_Guid_Links,MATCH('Input - LOE Hierarchy (Admin)'!T83,I_Guid_Names,0)), 'Input - LOE Hierarchy (Admin)'!T83)),"",HYPERLINK(INDEX(I_Guid_Links,MATCH('Input - LOE Hierarchy (Admin)'!T83,I_Guid_Names,0)), 'Input - LOE Hierarchy (Admin)'!T83))</f>
        <v>Magenta Book  - E2</v>
      </c>
      <c r="Q81" s="651" t="str">
        <f>IF(ISERROR(HYPERLINK(INDEX(I_Guid_Links,MATCH('Input - LOE Hierarchy (Admin)'!U83,I_Guid_Names,0)), 'Input - LOE Hierarchy (Admin)'!U83)),"",HYPERLINK(INDEX(I_Guid_Links,MATCH('Input - LOE Hierarchy (Admin)'!U83,I_Guid_Names,0)), 'Input - LOE Hierarchy (Admin)'!U83))</f>
        <v>Analysis and Modelling  - E13</v>
      </c>
      <c r="R81" s="651" t="str">
        <f>IF(ISERROR(HYPERLINK(INDEX(I_Guid_Links,MATCH('Input - LOE Hierarchy (Admin)'!V83,I_Guid_Names,0)), 'Input - LOE Hierarchy (Admin)'!V83)),"",HYPERLINK(INDEX(I_Guid_Links,MATCH('Input - LOE Hierarchy (Admin)'!V83,I_Guid_Names,0)), 'Input - LOE Hierarchy (Admin)'!V83))</f>
        <v/>
      </c>
      <c r="S81" s="651" t="str">
        <f>IF(ISERROR(HYPERLINK(INDEX(I_Guid_Links,MATCH('Input - LOE Hierarchy (Admin)'!W83,I_Guid_Names,0)), 'Input - LOE Hierarchy (Admin)'!W83)),"",HYPERLINK(INDEX(I_Guid_Links,MATCH('Input - LOE Hierarchy (Admin)'!W83,I_Guid_Names,0)), 'Input - LOE Hierarchy (Admin)'!W83))</f>
        <v/>
      </c>
      <c r="T81" s="651" t="str">
        <f>IF(ISERROR(HYPERLINK(INDEX(I_Guid_Links,MATCH('Input - LOE Hierarchy (Admin)'!X83,I_Guid_Names,0)), 'Input - LOE Hierarchy (Admin)'!X83)),"",HYPERLINK(INDEX(I_Guid_Links,MATCH('Input - LOE Hierarchy (Admin)'!X83,I_Guid_Names,0)), 'Input - LOE Hierarchy (Admin)'!X83))</f>
        <v/>
      </c>
      <c r="U81" s="651" t="str">
        <f>IF(ISERROR(HYPERLINK(INDEX(I_Guid_Links,MATCH('Input - LOE Hierarchy (Admin)'!Y83,I_Guid_Names,0)), 'Input - LOE Hierarchy (Admin)'!Y83)),"",HYPERLINK(INDEX(I_Guid_Links,MATCH('Input - LOE Hierarchy (Admin)'!Y83,I_Guid_Names,0)), 'Input - LOE Hierarchy (Admin)'!Y83))</f>
        <v/>
      </c>
      <c r="V81" s="652"/>
      <c r="X81" s="653" t="b">
        <f t="shared" si="10"/>
        <v>0</v>
      </c>
      <c r="Y81" s="654" t="b">
        <f t="shared" si="11"/>
        <v>0</v>
      </c>
      <c r="Z81" s="654" t="b">
        <f t="shared" si="12"/>
        <v>0</v>
      </c>
    </row>
    <row r="82" spans="1:26" s="344" customFormat="1" ht="70.400000000000006" customHeight="1" x14ac:dyDescent="0.35">
      <c r="A82" s="646"/>
      <c r="B82" s="646"/>
      <c r="C82" s="647">
        <v>2</v>
      </c>
      <c r="D82" s="648" t="str">
        <f>'Input - LOE Hierarchy (Admin)'!E84</f>
        <v>Economic</v>
      </c>
      <c r="E82" s="647">
        <v>10</v>
      </c>
      <c r="F82" s="648" t="str">
        <f>'Input - LOE Hierarchy (Admin)'!K84</f>
        <v>Is there evidence that the preferred option offers best value for money?</v>
      </c>
      <c r="G82" s="649">
        <v>41</v>
      </c>
      <c r="H82" s="650" t="str">
        <f>IFERROR(HYPERLINK("#'2.1 LOEs, Artefacts &amp; Assurance'!" &amp; ADDRESS(MATCH($I82,'2.1 LOEs, Artefacts &amp; Assurance'!$H$1:$H$312, 0),8),"Link "), "Not Found")</f>
        <v>Not Found</v>
      </c>
      <c r="I82" s="648" t="str">
        <f>'Input - LOE Hierarchy (Admin)'!L84</f>
        <v>Is there suitable evidence that overall Value for Money has been demonstrated?</v>
      </c>
      <c r="J82" s="647">
        <f t="shared" si="9"/>
        <v>72</v>
      </c>
      <c r="K82" s="648" t="str">
        <f>'Input - LOE Hierarchy (Admin)'!N84</f>
        <v>NULL</v>
      </c>
      <c r="L82" s="648" t="str">
        <f>'Input - LOE Hierarchy (Admin)'!P84</f>
        <v>NULL</v>
      </c>
      <c r="M82" s="646"/>
      <c r="N82" s="646"/>
      <c r="O82" s="651" t="str">
        <f>IF(ISERROR(HYPERLINK(INDEX(I_Guid_Links,MATCH('Input - LOE Hierarchy (Admin)'!S84,I_Guid_Names,0)), 'Input - LOE Hierarchy (Admin)'!S84)),"",HYPERLINK(INDEX(I_Guid_Links,MATCH('Input - LOE Hierarchy (Admin)'!S84,I_Guid_Names,0)), 'Input - LOE Hierarchy (Admin)'!S84))</f>
        <v xml:space="preserve"> JSP507 Investment Appraisal and Evaluation - E4</v>
      </c>
      <c r="P82" s="651" t="str">
        <f>IF(ISERROR(HYPERLINK(INDEX(I_Guid_Links,MATCH('Input - LOE Hierarchy (Admin)'!T84,I_Guid_Names,0)), 'Input - LOE Hierarchy (Admin)'!T84)),"",HYPERLINK(INDEX(I_Guid_Links,MATCH('Input - LOE Hierarchy (Admin)'!T84,I_Guid_Names,0)), 'Input - LOE Hierarchy (Admin)'!T84))</f>
        <v>Magenta Book  - E2</v>
      </c>
      <c r="Q82" s="651" t="str">
        <f>IF(ISERROR(HYPERLINK(INDEX(I_Guid_Links,MATCH('Input - LOE Hierarchy (Admin)'!U84,I_Guid_Names,0)), 'Input - LOE Hierarchy (Admin)'!U84)),"",HYPERLINK(INDEX(I_Guid_Links,MATCH('Input - LOE Hierarchy (Admin)'!U84,I_Guid_Names,0)), 'Input - LOE Hierarchy (Admin)'!U84))</f>
        <v/>
      </c>
      <c r="R82" s="651" t="str">
        <f>IF(ISERROR(HYPERLINK(INDEX(I_Guid_Links,MATCH('Input - LOE Hierarchy (Admin)'!V84,I_Guid_Names,0)), 'Input - LOE Hierarchy (Admin)'!V84)),"",HYPERLINK(INDEX(I_Guid_Links,MATCH('Input - LOE Hierarchy (Admin)'!V84,I_Guid_Names,0)), 'Input - LOE Hierarchy (Admin)'!V84))</f>
        <v/>
      </c>
      <c r="S82" s="651" t="str">
        <f>IF(ISERROR(HYPERLINK(INDEX(I_Guid_Links,MATCH('Input - LOE Hierarchy (Admin)'!W84,I_Guid_Names,0)), 'Input - LOE Hierarchy (Admin)'!W84)),"",HYPERLINK(INDEX(I_Guid_Links,MATCH('Input - LOE Hierarchy (Admin)'!W84,I_Guid_Names,0)), 'Input - LOE Hierarchy (Admin)'!W84))</f>
        <v/>
      </c>
      <c r="T82" s="651" t="str">
        <f>IF(ISERROR(HYPERLINK(INDEX(I_Guid_Links,MATCH('Input - LOE Hierarchy (Admin)'!X84,I_Guid_Names,0)), 'Input - LOE Hierarchy (Admin)'!X84)),"",HYPERLINK(INDEX(I_Guid_Links,MATCH('Input - LOE Hierarchy (Admin)'!X84,I_Guid_Names,0)), 'Input - LOE Hierarchy (Admin)'!X84))</f>
        <v/>
      </c>
      <c r="U82" s="651" t="str">
        <f>IF(ISERROR(HYPERLINK(INDEX(I_Guid_Links,MATCH('Input - LOE Hierarchy (Admin)'!Y84,I_Guid_Names,0)), 'Input - LOE Hierarchy (Admin)'!Y84)),"",HYPERLINK(INDEX(I_Guid_Links,MATCH('Input - LOE Hierarchy (Admin)'!Y84,I_Guid_Names,0)), 'Input - LOE Hierarchy (Admin)'!Y84))</f>
        <v/>
      </c>
      <c r="V82" s="652"/>
      <c r="X82" s="653" t="b">
        <f t="shared" si="10"/>
        <v>0</v>
      </c>
      <c r="Y82" s="654" t="b">
        <f t="shared" si="11"/>
        <v>0</v>
      </c>
      <c r="Z82" s="654" t="b">
        <f t="shared" si="12"/>
        <v>0</v>
      </c>
    </row>
    <row r="83" spans="1:26" s="344" customFormat="1" ht="70.400000000000006" customHeight="1" x14ac:dyDescent="0.35">
      <c r="A83" s="646"/>
      <c r="B83" s="646"/>
      <c r="C83" s="647">
        <v>2</v>
      </c>
      <c r="D83" s="648" t="str">
        <f>'Input - LOE Hierarchy (Admin)'!E85</f>
        <v>Economic</v>
      </c>
      <c r="E83" s="647">
        <v>10</v>
      </c>
      <c r="F83" s="648" t="str">
        <f>'Input - LOE Hierarchy (Admin)'!K85</f>
        <v>Is there evidence that the preferred option offers best value for money?</v>
      </c>
      <c r="G83" s="649">
        <v>42</v>
      </c>
      <c r="H83" s="650" t="str">
        <f>IFERROR(HYPERLINK("#'2.1 LOEs, Artefacts &amp; Assurance'!" &amp; ADDRESS(MATCH($I83,'2.1 LOEs, Artefacts &amp; Assurance'!$H$1:$H$312, 0),8),"Link "), "Not Found")</f>
        <v>Not Found</v>
      </c>
      <c r="I83" s="648" t="str">
        <f>'Input - LOE Hierarchy (Admin)'!L85</f>
        <v>Is there evidence that the Defence Economics Price Indices has been consulted and agreed indices to be applied in Variation of Price (VoP) clauses?</v>
      </c>
      <c r="J83" s="647">
        <f t="shared" si="9"/>
        <v>73</v>
      </c>
      <c r="K83" s="648" t="str">
        <f>'Input - LOE Hierarchy (Admin)'!N85</f>
        <v>NULL</v>
      </c>
      <c r="L83" s="648" t="str">
        <f>'Input - LOE Hierarchy (Admin)'!P85</f>
        <v>NULL</v>
      </c>
      <c r="M83" s="646"/>
      <c r="N83" s="646"/>
      <c r="O83" s="651" t="str">
        <f>IF(ISERROR(HYPERLINK(INDEX(I_Guid_Links,MATCH('Input - LOE Hierarchy (Admin)'!S85,I_Guid_Names,0)), 'Input - LOE Hierarchy (Admin)'!S85)),"",HYPERLINK(INDEX(I_Guid_Links,MATCH('Input - LOE Hierarchy (Admin)'!S85,I_Guid_Names,0)), 'Input - LOE Hierarchy (Admin)'!S85))</f>
        <v>Variation Of Price - E14</v>
      </c>
      <c r="P83" s="651" t="str">
        <f>IF(ISERROR(HYPERLINK(INDEX(I_Guid_Links,MATCH('Input - LOE Hierarchy (Admin)'!T85,I_Guid_Names,0)), 'Input - LOE Hierarchy (Admin)'!T85)),"",HYPERLINK(INDEX(I_Guid_Links,MATCH('Input - LOE Hierarchy (Admin)'!T85,I_Guid_Names,0)), 'Input - LOE Hierarchy (Admin)'!T85))</f>
        <v>Magenta Book  - E2</v>
      </c>
      <c r="Q83" s="651" t="str">
        <f>IF(ISERROR(HYPERLINK(INDEX(I_Guid_Links,MATCH('Input - LOE Hierarchy (Admin)'!U85,I_Guid_Names,0)), 'Input - LOE Hierarchy (Admin)'!U85)),"",HYPERLINK(INDEX(I_Guid_Links,MATCH('Input - LOE Hierarchy (Admin)'!U85,I_Guid_Names,0)), 'Input - LOE Hierarchy (Admin)'!U85))</f>
        <v/>
      </c>
      <c r="R83" s="651" t="str">
        <f>IF(ISERROR(HYPERLINK(INDEX(I_Guid_Links,MATCH('Input - LOE Hierarchy (Admin)'!V85,I_Guid_Names,0)), 'Input - LOE Hierarchy (Admin)'!V85)),"",HYPERLINK(INDEX(I_Guid_Links,MATCH('Input - LOE Hierarchy (Admin)'!V85,I_Guid_Names,0)), 'Input - LOE Hierarchy (Admin)'!V85))</f>
        <v/>
      </c>
      <c r="S83" s="651" t="str">
        <f>IF(ISERROR(HYPERLINK(INDEX(I_Guid_Links,MATCH('Input - LOE Hierarchy (Admin)'!W85,I_Guid_Names,0)), 'Input - LOE Hierarchy (Admin)'!W85)),"",HYPERLINK(INDEX(I_Guid_Links,MATCH('Input - LOE Hierarchy (Admin)'!W85,I_Guid_Names,0)), 'Input - LOE Hierarchy (Admin)'!W85))</f>
        <v/>
      </c>
      <c r="T83" s="651" t="str">
        <f>IF(ISERROR(HYPERLINK(INDEX(I_Guid_Links,MATCH('Input - LOE Hierarchy (Admin)'!X85,I_Guid_Names,0)), 'Input - LOE Hierarchy (Admin)'!X85)),"",HYPERLINK(INDEX(I_Guid_Links,MATCH('Input - LOE Hierarchy (Admin)'!X85,I_Guid_Names,0)), 'Input - LOE Hierarchy (Admin)'!X85))</f>
        <v/>
      </c>
      <c r="U83" s="651" t="str">
        <f>IF(ISERROR(HYPERLINK(INDEX(I_Guid_Links,MATCH('Input - LOE Hierarchy (Admin)'!Y85,I_Guid_Names,0)), 'Input - LOE Hierarchy (Admin)'!Y85)),"",HYPERLINK(INDEX(I_Guid_Links,MATCH('Input - LOE Hierarchy (Admin)'!Y85,I_Guid_Names,0)), 'Input - LOE Hierarchy (Admin)'!Y85))</f>
        <v/>
      </c>
      <c r="V83" s="652"/>
      <c r="X83" s="653" t="b">
        <f t="shared" si="10"/>
        <v>0</v>
      </c>
      <c r="Y83" s="654" t="b">
        <f t="shared" si="11"/>
        <v>0</v>
      </c>
      <c r="Z83" s="654" t="b">
        <f t="shared" si="12"/>
        <v>0</v>
      </c>
    </row>
    <row r="84" spans="1:26" s="344" customFormat="1" ht="70.400000000000006" customHeight="1" x14ac:dyDescent="0.35">
      <c r="A84" s="646"/>
      <c r="B84" s="646"/>
      <c r="C84" s="647">
        <v>2</v>
      </c>
      <c r="D84" s="648" t="str">
        <f>'Input - LOE Hierarchy (Admin)'!E86</f>
        <v>Economic</v>
      </c>
      <c r="E84" s="647">
        <v>11</v>
      </c>
      <c r="F84" s="648" t="str">
        <f>'Input - LOE Hierarchy (Admin)'!K86</f>
        <v>Is there evidence of suitable project / programme evaluation taking place that is useful, proportionate, credible and robust?</v>
      </c>
      <c r="G84" s="649">
        <v>43</v>
      </c>
      <c r="H84" s="650" t="str">
        <f>IFERROR(HYPERLINK("#'2.1 LOEs, Artefacts &amp; Assurance'!" &amp; ADDRESS(MATCH($I84,'2.1 LOEs, Artefacts &amp; Assurance'!$H$1:$H$312, 0),8),"Link "), "Not Found")</f>
        <v>Not Found</v>
      </c>
      <c r="I84" s="648" t="str">
        <f>'Input - LOE Hierarchy (Admin)'!L86</f>
        <v>Is there evidence of an outline Programme Evaluation Plan (PEP) with a focus on project rationale and proportionality?</v>
      </c>
      <c r="J84" s="647">
        <f t="shared" si="9"/>
        <v>74</v>
      </c>
      <c r="K84" s="648" t="str">
        <f>'Input - LOE Hierarchy (Admin)'!N86</f>
        <v>Is there evidence that the PEP follows guidance from the Defence Economics Evaluation Team?</v>
      </c>
      <c r="L84" s="648" t="str">
        <f>'Input - LOE Hierarchy (Admin)'!P86</f>
        <v>NULL</v>
      </c>
      <c r="M84" s="646"/>
      <c r="N84" s="646"/>
      <c r="O84" s="651" t="str">
        <f>IF(ISERROR(HYPERLINK(INDEX(I_Guid_Links,MATCH('Input - LOE Hierarchy (Admin)'!S86,I_Guid_Names,0)), 'Input - LOE Hierarchy (Admin)'!S86)),"",HYPERLINK(INDEX(I_Guid_Links,MATCH('Input - LOE Hierarchy (Admin)'!S86,I_Guid_Names,0)), 'Input - LOE Hierarchy (Admin)'!S86))</f>
        <v xml:space="preserve"> JSP507 Investment Appraisal and Evaluation - E4</v>
      </c>
      <c r="P84" s="651" t="str">
        <f>IF(ISERROR(HYPERLINK(INDEX(I_Guid_Links,MATCH('Input - LOE Hierarchy (Admin)'!T86,I_Guid_Names,0)), 'Input - LOE Hierarchy (Admin)'!T86)),"",HYPERLINK(INDEX(I_Guid_Links,MATCH('Input - LOE Hierarchy (Admin)'!T86,I_Guid_Names,0)), 'Input - LOE Hierarchy (Admin)'!T86))</f>
        <v>Magenta Book  - E2</v>
      </c>
      <c r="Q84" s="651" t="str">
        <f>IF(ISERROR(HYPERLINK(INDEX(I_Guid_Links,MATCH('Input - LOE Hierarchy (Admin)'!U86,I_Guid_Names,0)), 'Input - LOE Hierarchy (Admin)'!U86)),"",HYPERLINK(INDEX(I_Guid_Links,MATCH('Input - LOE Hierarchy (Admin)'!U86,I_Guid_Names,0)), 'Input - LOE Hierarchy (Admin)'!U86))</f>
        <v/>
      </c>
      <c r="R84" s="651" t="str">
        <f>IF(ISERROR(HYPERLINK(INDEX(I_Guid_Links,MATCH('Input - LOE Hierarchy (Admin)'!V86,I_Guid_Names,0)), 'Input - LOE Hierarchy (Admin)'!V86)),"",HYPERLINK(INDEX(I_Guid_Links,MATCH('Input - LOE Hierarchy (Admin)'!V86,I_Guid_Names,0)), 'Input - LOE Hierarchy (Admin)'!V86))</f>
        <v/>
      </c>
      <c r="S84" s="651" t="str">
        <f>IF(ISERROR(HYPERLINK(INDEX(I_Guid_Links,MATCH('Input - LOE Hierarchy (Admin)'!W86,I_Guid_Names,0)), 'Input - LOE Hierarchy (Admin)'!W86)),"",HYPERLINK(INDEX(I_Guid_Links,MATCH('Input - LOE Hierarchy (Admin)'!W86,I_Guid_Names,0)), 'Input - LOE Hierarchy (Admin)'!W86))</f>
        <v/>
      </c>
      <c r="T84" s="651" t="str">
        <f>IF(ISERROR(HYPERLINK(INDEX(I_Guid_Links,MATCH('Input - LOE Hierarchy (Admin)'!X86,I_Guid_Names,0)), 'Input - LOE Hierarchy (Admin)'!X86)),"",HYPERLINK(INDEX(I_Guid_Links,MATCH('Input - LOE Hierarchy (Admin)'!X86,I_Guid_Names,0)), 'Input - LOE Hierarchy (Admin)'!X86))</f>
        <v/>
      </c>
      <c r="U84" s="651" t="str">
        <f>IF(ISERROR(HYPERLINK(INDEX(I_Guid_Links,MATCH('Input - LOE Hierarchy (Admin)'!Y86,I_Guid_Names,0)), 'Input - LOE Hierarchy (Admin)'!Y86)),"",HYPERLINK(INDEX(I_Guid_Links,MATCH('Input - LOE Hierarchy (Admin)'!Y86,I_Guid_Names,0)), 'Input - LOE Hierarchy (Admin)'!Y86))</f>
        <v/>
      </c>
      <c r="V84" s="652"/>
      <c r="X84" s="653" t="b">
        <f t="shared" si="10"/>
        <v>0</v>
      </c>
      <c r="Y84" s="654" t="b">
        <f t="shared" si="11"/>
        <v>0</v>
      </c>
      <c r="Z84" s="654" t="b">
        <f t="shared" si="12"/>
        <v>0</v>
      </c>
    </row>
    <row r="85" spans="1:26" s="344" customFormat="1" ht="70.400000000000006" customHeight="1" x14ac:dyDescent="0.35">
      <c r="A85" s="646"/>
      <c r="B85" s="646"/>
      <c r="C85" s="647">
        <v>2</v>
      </c>
      <c r="D85" s="648" t="str">
        <f>'Input - LOE Hierarchy (Admin)'!E87</f>
        <v>Economic</v>
      </c>
      <c r="E85" s="647">
        <v>11</v>
      </c>
      <c r="F85" s="648" t="str">
        <f>'Input - LOE Hierarchy (Admin)'!K87</f>
        <v>Is there evidence of suitable project / programme evaluation taking place that is useful, proportionate, credible and robust?</v>
      </c>
      <c r="G85" s="649">
        <v>43</v>
      </c>
      <c r="H85" s="650" t="str">
        <f>IFERROR(HYPERLINK("#'2.1 LOEs, Artefacts &amp; Assurance'!" &amp; ADDRESS(MATCH($I85,'2.1 LOEs, Artefacts &amp; Assurance'!$H$1:$H$312, 0),8),"Link "), "Not Found")</f>
        <v>Not Found</v>
      </c>
      <c r="I85" s="648" t="str">
        <f>'Input - LOE Hierarchy (Admin)'!L87</f>
        <v>Is there evidence of an outline Programme Evaluation Plan (PEP) with a focus on project rationale and proportionality?</v>
      </c>
      <c r="J85" s="647">
        <f t="shared" si="9"/>
        <v>75</v>
      </c>
      <c r="K85" s="648" t="str">
        <f>'Input - LOE Hierarchy (Admin)'!N87</f>
        <v>Is there evidence of the programme intent and objectives being defined?</v>
      </c>
      <c r="L85" s="648" t="str">
        <f>'Input - LOE Hierarchy (Admin)'!P87</f>
        <v>NULL</v>
      </c>
      <c r="M85" s="646"/>
      <c r="N85" s="646"/>
      <c r="O85" s="651" t="str">
        <f>IF(ISERROR(HYPERLINK(INDEX(I_Guid_Links,MATCH('Input - LOE Hierarchy (Admin)'!S87,I_Guid_Names,0)), 'Input - LOE Hierarchy (Admin)'!S87)),"",HYPERLINK(INDEX(I_Guid_Links,MATCH('Input - LOE Hierarchy (Admin)'!S87,I_Guid_Names,0)), 'Input - LOE Hierarchy (Admin)'!S87))</f>
        <v xml:space="preserve"> JSP507 Investment Appraisal and Evaluation - E4</v>
      </c>
      <c r="P85" s="651" t="str">
        <f>IF(ISERROR(HYPERLINK(INDEX(I_Guid_Links,MATCH('Input - LOE Hierarchy (Admin)'!T87,I_Guid_Names,0)), 'Input - LOE Hierarchy (Admin)'!T87)),"",HYPERLINK(INDEX(I_Guid_Links,MATCH('Input - LOE Hierarchy (Admin)'!T87,I_Guid_Names,0)), 'Input - LOE Hierarchy (Admin)'!T87))</f>
        <v>Magenta Book  - E2</v>
      </c>
      <c r="Q85" s="651" t="str">
        <f>IF(ISERROR(HYPERLINK(INDEX(I_Guid_Links,MATCH('Input - LOE Hierarchy (Admin)'!U87,I_Guid_Names,0)), 'Input - LOE Hierarchy (Admin)'!U87)),"",HYPERLINK(INDEX(I_Guid_Links,MATCH('Input - LOE Hierarchy (Admin)'!U87,I_Guid_Names,0)), 'Input - LOE Hierarchy (Admin)'!U87))</f>
        <v/>
      </c>
      <c r="R85" s="651" t="str">
        <f>IF(ISERROR(HYPERLINK(INDEX(I_Guid_Links,MATCH('Input - LOE Hierarchy (Admin)'!V87,I_Guid_Names,0)), 'Input - LOE Hierarchy (Admin)'!V87)),"",HYPERLINK(INDEX(I_Guid_Links,MATCH('Input - LOE Hierarchy (Admin)'!V87,I_Guid_Names,0)), 'Input - LOE Hierarchy (Admin)'!V87))</f>
        <v/>
      </c>
      <c r="S85" s="651" t="str">
        <f>IF(ISERROR(HYPERLINK(INDEX(I_Guid_Links,MATCH('Input - LOE Hierarchy (Admin)'!W87,I_Guid_Names,0)), 'Input - LOE Hierarchy (Admin)'!W87)),"",HYPERLINK(INDEX(I_Guid_Links,MATCH('Input - LOE Hierarchy (Admin)'!W87,I_Guid_Names,0)), 'Input - LOE Hierarchy (Admin)'!W87))</f>
        <v/>
      </c>
      <c r="T85" s="651" t="str">
        <f>IF(ISERROR(HYPERLINK(INDEX(I_Guid_Links,MATCH('Input - LOE Hierarchy (Admin)'!X87,I_Guid_Names,0)), 'Input - LOE Hierarchy (Admin)'!X87)),"",HYPERLINK(INDEX(I_Guid_Links,MATCH('Input - LOE Hierarchy (Admin)'!X87,I_Guid_Names,0)), 'Input - LOE Hierarchy (Admin)'!X87))</f>
        <v/>
      </c>
      <c r="U85" s="651" t="str">
        <f>IF(ISERROR(HYPERLINK(INDEX(I_Guid_Links,MATCH('Input - LOE Hierarchy (Admin)'!Y87,I_Guid_Names,0)), 'Input - LOE Hierarchy (Admin)'!Y87)),"",HYPERLINK(INDEX(I_Guid_Links,MATCH('Input - LOE Hierarchy (Admin)'!Y87,I_Guid_Names,0)), 'Input - LOE Hierarchy (Admin)'!Y87))</f>
        <v/>
      </c>
      <c r="V85" s="652"/>
      <c r="X85" s="653" t="str">
        <f t="shared" si="10"/>
        <v>YES</v>
      </c>
      <c r="Y85" s="654" t="b">
        <f t="shared" si="11"/>
        <v>0</v>
      </c>
      <c r="Z85" s="654" t="b">
        <f>IF(AND(X85="YES", Y$84="YES"),"YES")</f>
        <v>0</v>
      </c>
    </row>
    <row r="86" spans="1:26" s="344" customFormat="1" ht="70.400000000000006" customHeight="1" x14ac:dyDescent="0.35">
      <c r="A86" s="646"/>
      <c r="B86" s="646"/>
      <c r="C86" s="647">
        <v>2</v>
      </c>
      <c r="D86" s="648" t="str">
        <f>'Input - LOE Hierarchy (Admin)'!E88</f>
        <v>Economic</v>
      </c>
      <c r="E86" s="647">
        <v>11</v>
      </c>
      <c r="F86" s="648" t="str">
        <f>'Input - LOE Hierarchy (Admin)'!K88</f>
        <v>Is there evidence of suitable project / programme evaluation taking place that is useful, proportionate, credible and robust?</v>
      </c>
      <c r="G86" s="649">
        <v>43</v>
      </c>
      <c r="H86" s="650" t="str">
        <f>IFERROR(HYPERLINK("#'2.1 LOEs, Artefacts &amp; Assurance'!" &amp; ADDRESS(MATCH($I86,'2.1 LOEs, Artefacts &amp; Assurance'!$H$1:$H$312, 0),8),"Link "), "Not Found")</f>
        <v>Not Found</v>
      </c>
      <c r="I86" s="648" t="str">
        <f>'Input - LOE Hierarchy (Admin)'!L88</f>
        <v>Is there evidence of an outline Programme Evaluation Plan (PEP) with a focus on project rationale and proportionality?</v>
      </c>
      <c r="J86" s="647">
        <f t="shared" si="9"/>
        <v>76</v>
      </c>
      <c r="K86" s="648" t="str">
        <f>'Input - LOE Hierarchy (Admin)'!N88</f>
        <v>Is there evidence that the scale and purpose of the programme evaluation is understood?</v>
      </c>
      <c r="L86" s="648" t="str">
        <f>'Input - LOE Hierarchy (Admin)'!P88</f>
        <v>NULL</v>
      </c>
      <c r="M86" s="646"/>
      <c r="N86" s="646"/>
      <c r="O86" s="651" t="str">
        <f>IF(ISERROR(HYPERLINK(INDEX(I_Guid_Links,MATCH('Input - LOE Hierarchy (Admin)'!S88,I_Guid_Names,0)), 'Input - LOE Hierarchy (Admin)'!S88)),"",HYPERLINK(INDEX(I_Guid_Links,MATCH('Input - LOE Hierarchy (Admin)'!S88,I_Guid_Names,0)), 'Input - LOE Hierarchy (Admin)'!S88))</f>
        <v xml:space="preserve"> JSP507 Investment Appraisal and Evaluation - E4</v>
      </c>
      <c r="P86" s="651" t="str">
        <f>IF(ISERROR(HYPERLINK(INDEX(I_Guid_Links,MATCH('Input - LOE Hierarchy (Admin)'!T88,I_Guid_Names,0)), 'Input - LOE Hierarchy (Admin)'!T88)),"",HYPERLINK(INDEX(I_Guid_Links,MATCH('Input - LOE Hierarchy (Admin)'!T88,I_Guid_Names,0)), 'Input - LOE Hierarchy (Admin)'!T88))</f>
        <v>Magenta Book  - E2</v>
      </c>
      <c r="Q86" s="651" t="str">
        <f>IF(ISERROR(HYPERLINK(INDEX(I_Guid_Links,MATCH('Input - LOE Hierarchy (Admin)'!U88,I_Guid_Names,0)), 'Input - LOE Hierarchy (Admin)'!U88)),"",HYPERLINK(INDEX(I_Guid_Links,MATCH('Input - LOE Hierarchy (Admin)'!U88,I_Guid_Names,0)), 'Input - LOE Hierarchy (Admin)'!U88))</f>
        <v/>
      </c>
      <c r="R86" s="651" t="str">
        <f>IF(ISERROR(HYPERLINK(INDEX(I_Guid_Links,MATCH('Input - LOE Hierarchy (Admin)'!V88,I_Guid_Names,0)), 'Input - LOE Hierarchy (Admin)'!V88)),"",HYPERLINK(INDEX(I_Guid_Links,MATCH('Input - LOE Hierarchy (Admin)'!V88,I_Guid_Names,0)), 'Input - LOE Hierarchy (Admin)'!V88))</f>
        <v/>
      </c>
      <c r="S86" s="651" t="str">
        <f>IF(ISERROR(HYPERLINK(INDEX(I_Guid_Links,MATCH('Input - LOE Hierarchy (Admin)'!W88,I_Guid_Names,0)), 'Input - LOE Hierarchy (Admin)'!W88)),"",HYPERLINK(INDEX(I_Guid_Links,MATCH('Input - LOE Hierarchy (Admin)'!W88,I_Guid_Names,0)), 'Input - LOE Hierarchy (Admin)'!W88))</f>
        <v/>
      </c>
      <c r="T86" s="651" t="str">
        <f>IF(ISERROR(HYPERLINK(INDEX(I_Guid_Links,MATCH('Input - LOE Hierarchy (Admin)'!X88,I_Guid_Names,0)), 'Input - LOE Hierarchy (Admin)'!X88)),"",HYPERLINK(INDEX(I_Guid_Links,MATCH('Input - LOE Hierarchy (Admin)'!X88,I_Guid_Names,0)), 'Input - LOE Hierarchy (Admin)'!X88))</f>
        <v/>
      </c>
      <c r="U86" s="651" t="str">
        <f>IF(ISERROR(HYPERLINK(INDEX(I_Guid_Links,MATCH('Input - LOE Hierarchy (Admin)'!Y88,I_Guid_Names,0)), 'Input - LOE Hierarchy (Admin)'!Y88)),"",HYPERLINK(INDEX(I_Guid_Links,MATCH('Input - LOE Hierarchy (Admin)'!Y88,I_Guid_Names,0)), 'Input - LOE Hierarchy (Admin)'!Y88))</f>
        <v/>
      </c>
      <c r="V86" s="652"/>
      <c r="X86" s="653" t="str">
        <f t="shared" si="10"/>
        <v>YES</v>
      </c>
      <c r="Y86" s="654" t="b">
        <f t="shared" si="11"/>
        <v>0</v>
      </c>
      <c r="Z86" s="654" t="b">
        <f t="shared" ref="Z86:Z91" si="13">IF(AND(X86="YES", Y$84="YES"),"YES")</f>
        <v>0</v>
      </c>
    </row>
    <row r="87" spans="1:26" s="344" customFormat="1" ht="70.400000000000006" customHeight="1" x14ac:dyDescent="0.35">
      <c r="A87" s="646"/>
      <c r="B87" s="646"/>
      <c r="C87" s="647">
        <v>2</v>
      </c>
      <c r="D87" s="648" t="str">
        <f>'Input - LOE Hierarchy (Admin)'!E89</f>
        <v>Economic</v>
      </c>
      <c r="E87" s="647">
        <v>11</v>
      </c>
      <c r="F87" s="648" t="str">
        <f>'Input - LOE Hierarchy (Admin)'!K89</f>
        <v>Is there evidence of suitable project / programme evaluation taking place that is useful, proportionate, credible and robust?</v>
      </c>
      <c r="G87" s="649">
        <v>43</v>
      </c>
      <c r="H87" s="650" t="str">
        <f>IFERROR(HYPERLINK("#'2.1 LOEs, Artefacts &amp; Assurance'!" &amp; ADDRESS(MATCH($I87,'2.1 LOEs, Artefacts &amp; Assurance'!$H$1:$H$312, 0),8),"Link "), "Not Found")</f>
        <v>Not Found</v>
      </c>
      <c r="I87" s="648" t="str">
        <f>'Input - LOE Hierarchy (Admin)'!L89</f>
        <v>Is there evidence of an outline Programme Evaluation Plan (PEP) with a focus on project rationale and proportionality?</v>
      </c>
      <c r="J87" s="647">
        <f t="shared" si="9"/>
        <v>77</v>
      </c>
      <c r="K87" s="648" t="str">
        <f>'Input - LOE Hierarchy (Admin)'!N89</f>
        <v>Is there evidence of suitable scoping of stakeholders (users and uses) of the evaluation plan?</v>
      </c>
      <c r="L87" s="648" t="str">
        <f>'Input - LOE Hierarchy (Admin)'!P89</f>
        <v>NULL</v>
      </c>
      <c r="M87" s="646"/>
      <c r="N87" s="646"/>
      <c r="O87" s="651" t="str">
        <f>IF(ISERROR(HYPERLINK(INDEX(I_Guid_Links,MATCH('Input - LOE Hierarchy (Admin)'!S89,I_Guid_Names,0)), 'Input - LOE Hierarchy (Admin)'!S89)),"",HYPERLINK(INDEX(I_Guid_Links,MATCH('Input - LOE Hierarchy (Admin)'!S89,I_Guid_Names,0)), 'Input - LOE Hierarchy (Admin)'!S89))</f>
        <v xml:space="preserve"> JSP507 Investment Appraisal and Evaluation - E4</v>
      </c>
      <c r="P87" s="651" t="str">
        <f>IF(ISERROR(HYPERLINK(INDEX(I_Guid_Links,MATCH('Input - LOE Hierarchy (Admin)'!T89,I_Guid_Names,0)), 'Input - LOE Hierarchy (Admin)'!T89)),"",HYPERLINK(INDEX(I_Guid_Links,MATCH('Input - LOE Hierarchy (Admin)'!T89,I_Guid_Names,0)), 'Input - LOE Hierarchy (Admin)'!T89))</f>
        <v>Magenta Book  - E2</v>
      </c>
      <c r="Q87" s="651" t="str">
        <f>IF(ISERROR(HYPERLINK(INDEX(I_Guid_Links,MATCH('Input - LOE Hierarchy (Admin)'!U89,I_Guid_Names,0)), 'Input - LOE Hierarchy (Admin)'!U89)),"",HYPERLINK(INDEX(I_Guid_Links,MATCH('Input - LOE Hierarchy (Admin)'!U89,I_Guid_Names,0)), 'Input - LOE Hierarchy (Admin)'!U89))</f>
        <v/>
      </c>
      <c r="R87" s="651" t="str">
        <f>IF(ISERROR(HYPERLINK(INDEX(I_Guid_Links,MATCH('Input - LOE Hierarchy (Admin)'!V89,I_Guid_Names,0)), 'Input - LOE Hierarchy (Admin)'!V89)),"",HYPERLINK(INDEX(I_Guid_Links,MATCH('Input - LOE Hierarchy (Admin)'!V89,I_Guid_Names,0)), 'Input - LOE Hierarchy (Admin)'!V89))</f>
        <v/>
      </c>
      <c r="S87" s="651" t="str">
        <f>IF(ISERROR(HYPERLINK(INDEX(I_Guid_Links,MATCH('Input - LOE Hierarchy (Admin)'!W89,I_Guid_Names,0)), 'Input - LOE Hierarchy (Admin)'!W89)),"",HYPERLINK(INDEX(I_Guid_Links,MATCH('Input - LOE Hierarchy (Admin)'!W89,I_Guid_Names,0)), 'Input - LOE Hierarchy (Admin)'!W89))</f>
        <v/>
      </c>
      <c r="T87" s="651" t="str">
        <f>IF(ISERROR(HYPERLINK(INDEX(I_Guid_Links,MATCH('Input - LOE Hierarchy (Admin)'!X89,I_Guid_Names,0)), 'Input - LOE Hierarchy (Admin)'!X89)),"",HYPERLINK(INDEX(I_Guid_Links,MATCH('Input - LOE Hierarchy (Admin)'!X89,I_Guid_Names,0)), 'Input - LOE Hierarchy (Admin)'!X89))</f>
        <v/>
      </c>
      <c r="U87" s="651" t="str">
        <f>IF(ISERROR(HYPERLINK(INDEX(I_Guid_Links,MATCH('Input - LOE Hierarchy (Admin)'!Y89,I_Guid_Names,0)), 'Input - LOE Hierarchy (Admin)'!Y89)),"",HYPERLINK(INDEX(I_Guid_Links,MATCH('Input - LOE Hierarchy (Admin)'!Y89,I_Guid_Names,0)), 'Input - LOE Hierarchy (Admin)'!Y89))</f>
        <v/>
      </c>
      <c r="V87" s="652"/>
      <c r="X87" s="653" t="str">
        <f t="shared" si="10"/>
        <v>YES</v>
      </c>
      <c r="Y87" s="654" t="b">
        <f t="shared" si="11"/>
        <v>0</v>
      </c>
      <c r="Z87" s="654" t="b">
        <f t="shared" si="13"/>
        <v>0</v>
      </c>
    </row>
    <row r="88" spans="1:26" s="344" customFormat="1" ht="77.150000000000006" customHeight="1" x14ac:dyDescent="0.35">
      <c r="A88" s="646"/>
      <c r="B88" s="646"/>
      <c r="C88" s="647">
        <v>2</v>
      </c>
      <c r="D88" s="648" t="str">
        <f>'Input - LOE Hierarchy (Admin)'!E90</f>
        <v>Economic</v>
      </c>
      <c r="E88" s="647">
        <v>11</v>
      </c>
      <c r="F88" s="648" t="str">
        <f>'Input - LOE Hierarchy (Admin)'!K90</f>
        <v>Is there evidence of suitable project / programme evaluation taking place that is useful, proportionate, credible and robust?</v>
      </c>
      <c r="G88" s="649">
        <v>43</v>
      </c>
      <c r="H88" s="650" t="str">
        <f>IFERROR(HYPERLINK("#'2.1 LOEs, Artefacts &amp; Assurance'!" &amp; ADDRESS(MATCH($I88,'2.1 LOEs, Artefacts &amp; Assurance'!$H$1:$H$312, 0),8),"Link "), "Not Found")</f>
        <v>Not Found</v>
      </c>
      <c r="I88" s="648" t="str">
        <f>'Input - LOE Hierarchy (Admin)'!L90</f>
        <v>Is there evidence of an outline Programme Evaluation Plan (PEP) with a focus on project rationale and proportionality?</v>
      </c>
      <c r="J88" s="647">
        <f t="shared" si="9"/>
        <v>78</v>
      </c>
      <c r="K88" s="648" t="str">
        <f>'Input - LOE Hierarchy (Admin)'!N90</f>
        <v>Is there any evidence the that the outline plan considers the need for a draft Benefits Realisation Plan (BRP) to be developed during the Concept Phase? Note: BRPs typically apply to  Business Capability / Change projects in which benefits have been identified.</v>
      </c>
      <c r="L88" s="648" t="str">
        <f>'Input - LOE Hierarchy (Admin)'!P90</f>
        <v>NULL</v>
      </c>
      <c r="M88" s="646"/>
      <c r="N88" s="646"/>
      <c r="O88" s="651" t="str">
        <f>IF(ISERROR(HYPERLINK(INDEX(I_Guid_Links,MATCH('Input - LOE Hierarchy (Admin)'!S90,I_Guid_Names,0)), 'Input - LOE Hierarchy (Admin)'!S90)),"",HYPERLINK(INDEX(I_Guid_Links,MATCH('Input - LOE Hierarchy (Admin)'!S90,I_Guid_Names,0)), 'Input - LOE Hierarchy (Admin)'!S90))</f>
        <v xml:space="preserve"> JSP507 Investment Appraisal and Evaluation - E4</v>
      </c>
      <c r="P88" s="651" t="str">
        <f>IF(ISERROR(HYPERLINK(INDEX(I_Guid_Links,MATCH('Input - LOE Hierarchy (Admin)'!T90,I_Guid_Names,0)), 'Input - LOE Hierarchy (Admin)'!T90)),"",HYPERLINK(INDEX(I_Guid_Links,MATCH('Input - LOE Hierarchy (Admin)'!T90,I_Guid_Names,0)), 'Input - LOE Hierarchy (Admin)'!T90))</f>
        <v>Magenta Book  - E2</v>
      </c>
      <c r="Q88" s="651" t="str">
        <f>IF(ISERROR(HYPERLINK(INDEX(I_Guid_Links,MATCH('Input - LOE Hierarchy (Admin)'!U90,I_Guid_Names,0)), 'Input - LOE Hierarchy (Admin)'!U90)),"",HYPERLINK(INDEX(I_Guid_Links,MATCH('Input - LOE Hierarchy (Admin)'!U90,I_Guid_Names,0)), 'Input - LOE Hierarchy (Admin)'!U90))</f>
        <v/>
      </c>
      <c r="R88" s="651" t="str">
        <f>IF(ISERROR(HYPERLINK(INDEX(I_Guid_Links,MATCH('Input - LOE Hierarchy (Admin)'!V90,I_Guid_Names,0)), 'Input - LOE Hierarchy (Admin)'!V90)),"",HYPERLINK(INDEX(I_Guid_Links,MATCH('Input - LOE Hierarchy (Admin)'!V90,I_Guid_Names,0)), 'Input - LOE Hierarchy (Admin)'!V90))</f>
        <v/>
      </c>
      <c r="S88" s="651" t="str">
        <f>IF(ISERROR(HYPERLINK(INDEX(I_Guid_Links,MATCH('Input - LOE Hierarchy (Admin)'!W90,I_Guid_Names,0)), 'Input - LOE Hierarchy (Admin)'!W90)),"",HYPERLINK(INDEX(I_Guid_Links,MATCH('Input - LOE Hierarchy (Admin)'!W90,I_Guid_Names,0)), 'Input - LOE Hierarchy (Admin)'!W90))</f>
        <v/>
      </c>
      <c r="T88" s="651" t="str">
        <f>IF(ISERROR(HYPERLINK(INDEX(I_Guid_Links,MATCH('Input - LOE Hierarchy (Admin)'!X90,I_Guid_Names,0)), 'Input - LOE Hierarchy (Admin)'!X90)),"",HYPERLINK(INDEX(I_Guid_Links,MATCH('Input - LOE Hierarchy (Admin)'!X90,I_Guid_Names,0)), 'Input - LOE Hierarchy (Admin)'!X90))</f>
        <v/>
      </c>
      <c r="U88" s="651" t="str">
        <f>IF(ISERROR(HYPERLINK(INDEX(I_Guid_Links,MATCH('Input - LOE Hierarchy (Admin)'!Y90,I_Guid_Names,0)), 'Input - LOE Hierarchy (Admin)'!Y90)),"",HYPERLINK(INDEX(I_Guid_Links,MATCH('Input - LOE Hierarchy (Admin)'!Y90,I_Guid_Names,0)), 'Input - LOE Hierarchy (Admin)'!Y90))</f>
        <v/>
      </c>
      <c r="V88" s="652"/>
      <c r="X88" s="653" t="str">
        <f t="shared" si="10"/>
        <v>YES</v>
      </c>
      <c r="Y88" s="654" t="b">
        <f t="shared" si="11"/>
        <v>0</v>
      </c>
      <c r="Z88" s="654" t="b">
        <f t="shared" si="13"/>
        <v>0</v>
      </c>
    </row>
    <row r="89" spans="1:26" s="344" customFormat="1" ht="70.400000000000006" customHeight="1" x14ac:dyDescent="0.35">
      <c r="A89" s="646"/>
      <c r="B89" s="646"/>
      <c r="C89" s="647">
        <v>2</v>
      </c>
      <c r="D89" s="648" t="str">
        <f>'Input - LOE Hierarchy (Admin)'!E91</f>
        <v>Economic</v>
      </c>
      <c r="E89" s="647">
        <v>11</v>
      </c>
      <c r="F89" s="648" t="str">
        <f>'Input - LOE Hierarchy (Admin)'!K91</f>
        <v>Is there evidence of suitable project / programme evaluation taking place that is useful, proportionate, credible and robust?</v>
      </c>
      <c r="G89" s="649">
        <v>43</v>
      </c>
      <c r="H89" s="650" t="str">
        <f>IFERROR(HYPERLINK("#'2.1 LOEs, Artefacts &amp; Assurance'!" &amp; ADDRESS(MATCH($I89,'2.1 LOEs, Artefacts &amp; Assurance'!$H$1:$H$312, 0),8),"Link "), "Not Found")</f>
        <v>Not Found</v>
      </c>
      <c r="I89" s="648" t="str">
        <f>'Input - LOE Hierarchy (Admin)'!L91</f>
        <v>Is there evidence of an outline Programme Evaluation Plan (PEP) with a focus on project rationale and proportionality?</v>
      </c>
      <c r="J89" s="647">
        <f t="shared" si="9"/>
        <v>79</v>
      </c>
      <c r="K89" s="648" t="str">
        <f>'Input - LOE Hierarchy (Admin)'!N91</f>
        <v>Is there evidence that Defence Economic Evaluation Team has been engaged for advice and endorsement of the Outline PEP?</v>
      </c>
      <c r="L89" s="648" t="str">
        <f>'Input - LOE Hierarchy (Admin)'!P91</f>
        <v>NULL</v>
      </c>
      <c r="M89" s="646"/>
      <c r="N89" s="646"/>
      <c r="O89" s="651" t="str">
        <f>IF(ISERROR(HYPERLINK(INDEX(I_Guid_Links,MATCH('Input - LOE Hierarchy (Admin)'!S91,I_Guid_Names,0)), 'Input - LOE Hierarchy (Admin)'!S91)),"",HYPERLINK(INDEX(I_Guid_Links,MATCH('Input - LOE Hierarchy (Admin)'!S91,I_Guid_Names,0)), 'Input - LOE Hierarchy (Admin)'!S91))</f>
        <v xml:space="preserve"> JSP507 Investment Appraisal and Evaluation - E4</v>
      </c>
      <c r="P89" s="651" t="str">
        <f>IF(ISERROR(HYPERLINK(INDEX(I_Guid_Links,MATCH('Input - LOE Hierarchy (Admin)'!T91,I_Guid_Names,0)), 'Input - LOE Hierarchy (Admin)'!T91)),"",HYPERLINK(INDEX(I_Guid_Links,MATCH('Input - LOE Hierarchy (Admin)'!T91,I_Guid_Names,0)), 'Input - LOE Hierarchy (Admin)'!T91))</f>
        <v>Magenta Book  - E2</v>
      </c>
      <c r="Q89" s="651" t="str">
        <f>IF(ISERROR(HYPERLINK(INDEX(I_Guid_Links,MATCH('Input - LOE Hierarchy (Admin)'!U91,I_Guid_Names,0)), 'Input - LOE Hierarchy (Admin)'!U91)),"",HYPERLINK(INDEX(I_Guid_Links,MATCH('Input - LOE Hierarchy (Admin)'!U91,I_Guid_Names,0)), 'Input - LOE Hierarchy (Admin)'!U91))</f>
        <v/>
      </c>
      <c r="R89" s="651" t="str">
        <f>IF(ISERROR(HYPERLINK(INDEX(I_Guid_Links,MATCH('Input - LOE Hierarchy (Admin)'!V91,I_Guid_Names,0)), 'Input - LOE Hierarchy (Admin)'!V91)),"",HYPERLINK(INDEX(I_Guid_Links,MATCH('Input - LOE Hierarchy (Admin)'!V91,I_Guid_Names,0)), 'Input - LOE Hierarchy (Admin)'!V91))</f>
        <v/>
      </c>
      <c r="S89" s="651" t="str">
        <f>IF(ISERROR(HYPERLINK(INDEX(I_Guid_Links,MATCH('Input - LOE Hierarchy (Admin)'!W91,I_Guid_Names,0)), 'Input - LOE Hierarchy (Admin)'!W91)),"",HYPERLINK(INDEX(I_Guid_Links,MATCH('Input - LOE Hierarchy (Admin)'!W91,I_Guid_Names,0)), 'Input - LOE Hierarchy (Admin)'!W91))</f>
        <v/>
      </c>
      <c r="T89" s="651" t="str">
        <f>IF(ISERROR(HYPERLINK(INDEX(I_Guid_Links,MATCH('Input - LOE Hierarchy (Admin)'!X91,I_Guid_Names,0)), 'Input - LOE Hierarchy (Admin)'!X91)),"",HYPERLINK(INDEX(I_Guid_Links,MATCH('Input - LOE Hierarchy (Admin)'!X91,I_Guid_Names,0)), 'Input - LOE Hierarchy (Admin)'!X91))</f>
        <v/>
      </c>
      <c r="U89" s="651" t="str">
        <f>IF(ISERROR(HYPERLINK(INDEX(I_Guid_Links,MATCH('Input - LOE Hierarchy (Admin)'!Y91,I_Guid_Names,0)), 'Input - LOE Hierarchy (Admin)'!Y91)),"",HYPERLINK(INDEX(I_Guid_Links,MATCH('Input - LOE Hierarchy (Admin)'!Y91,I_Guid_Names,0)), 'Input - LOE Hierarchy (Admin)'!Y91))</f>
        <v/>
      </c>
      <c r="V89" s="652"/>
      <c r="X89" s="653" t="str">
        <f t="shared" si="10"/>
        <v>YES</v>
      </c>
      <c r="Y89" s="654" t="b">
        <f t="shared" si="11"/>
        <v>0</v>
      </c>
      <c r="Z89" s="654" t="b">
        <f t="shared" si="13"/>
        <v>0</v>
      </c>
    </row>
    <row r="90" spans="1:26" s="344" customFormat="1" ht="70.400000000000006" customHeight="1" x14ac:dyDescent="0.35">
      <c r="A90" s="646"/>
      <c r="B90" s="646"/>
      <c r="C90" s="647">
        <v>2</v>
      </c>
      <c r="D90" s="648" t="str">
        <f>'Input - LOE Hierarchy (Admin)'!E92</f>
        <v>Economic</v>
      </c>
      <c r="E90" s="647">
        <v>11</v>
      </c>
      <c r="F90" s="648" t="str">
        <f>'Input - LOE Hierarchy (Admin)'!K92</f>
        <v>Is there evidence of suitable project / programme evaluation taking place that is useful, proportionate, credible and robust?</v>
      </c>
      <c r="G90" s="649">
        <v>43</v>
      </c>
      <c r="H90" s="650" t="str">
        <f>IFERROR(HYPERLINK("#'2.1 LOEs, Artefacts &amp; Assurance'!" &amp; ADDRESS(MATCH($I90,'2.1 LOEs, Artefacts &amp; Assurance'!$H$1:$H$312, 0),8),"Link "), "Not Found")</f>
        <v>Not Found</v>
      </c>
      <c r="I90" s="648" t="str">
        <f>'Input - LOE Hierarchy (Admin)'!L92</f>
        <v>Is there evidence of an outline Programme Evaluation Plan (PEP) with a focus on project rationale and proportionality?</v>
      </c>
      <c r="J90" s="647">
        <f t="shared" si="9"/>
        <v>80</v>
      </c>
      <c r="K90" s="648" t="str">
        <f>'Input - LOE Hierarchy (Admin)'!N92</f>
        <v>Is there evidence that the programme given early consideration to the resources and their availability to enable programme evaluation?</v>
      </c>
      <c r="L90" s="648" t="str">
        <f>'Input - LOE Hierarchy (Admin)'!P92</f>
        <v>NULL</v>
      </c>
      <c r="M90" s="646"/>
      <c r="N90" s="646"/>
      <c r="O90" s="651" t="str">
        <f>IF(ISERROR(HYPERLINK(INDEX(I_Guid_Links,MATCH('Input - LOE Hierarchy (Admin)'!S92,I_Guid_Names,0)), 'Input - LOE Hierarchy (Admin)'!S92)),"",HYPERLINK(INDEX(I_Guid_Links,MATCH('Input - LOE Hierarchy (Admin)'!S92,I_Guid_Names,0)), 'Input - LOE Hierarchy (Admin)'!S92))</f>
        <v xml:space="preserve"> JSP507 Investment Appraisal and Evaluation - E4</v>
      </c>
      <c r="P90" s="651" t="str">
        <f>IF(ISERROR(HYPERLINK(INDEX(I_Guid_Links,MATCH('Input - LOE Hierarchy (Admin)'!T92,I_Guid_Names,0)), 'Input - LOE Hierarchy (Admin)'!T92)),"",HYPERLINK(INDEX(I_Guid_Links,MATCH('Input - LOE Hierarchy (Admin)'!T92,I_Guid_Names,0)), 'Input - LOE Hierarchy (Admin)'!T92))</f>
        <v>Magenta Book  - E2</v>
      </c>
      <c r="Q90" s="651" t="str">
        <f>IF(ISERROR(HYPERLINK(INDEX(I_Guid_Links,MATCH('Input - LOE Hierarchy (Admin)'!U92,I_Guid_Names,0)), 'Input - LOE Hierarchy (Admin)'!U92)),"",HYPERLINK(INDEX(I_Guid_Links,MATCH('Input - LOE Hierarchy (Admin)'!U92,I_Guid_Names,0)), 'Input - LOE Hierarchy (Admin)'!U92))</f>
        <v/>
      </c>
      <c r="R90" s="651" t="str">
        <f>IF(ISERROR(HYPERLINK(INDEX(I_Guid_Links,MATCH('Input - LOE Hierarchy (Admin)'!V92,I_Guid_Names,0)), 'Input - LOE Hierarchy (Admin)'!V92)),"",HYPERLINK(INDEX(I_Guid_Links,MATCH('Input - LOE Hierarchy (Admin)'!V92,I_Guid_Names,0)), 'Input - LOE Hierarchy (Admin)'!V92))</f>
        <v/>
      </c>
      <c r="S90" s="651" t="str">
        <f>IF(ISERROR(HYPERLINK(INDEX(I_Guid_Links,MATCH('Input - LOE Hierarchy (Admin)'!W92,I_Guid_Names,0)), 'Input - LOE Hierarchy (Admin)'!W92)),"",HYPERLINK(INDEX(I_Guid_Links,MATCH('Input - LOE Hierarchy (Admin)'!W92,I_Guid_Names,0)), 'Input - LOE Hierarchy (Admin)'!W92))</f>
        <v/>
      </c>
      <c r="T90" s="651" t="str">
        <f>IF(ISERROR(HYPERLINK(INDEX(I_Guid_Links,MATCH('Input - LOE Hierarchy (Admin)'!X92,I_Guid_Names,0)), 'Input - LOE Hierarchy (Admin)'!X92)),"",HYPERLINK(INDEX(I_Guid_Links,MATCH('Input - LOE Hierarchy (Admin)'!X92,I_Guid_Names,0)), 'Input - LOE Hierarchy (Admin)'!X92))</f>
        <v/>
      </c>
      <c r="U90" s="651" t="str">
        <f>IF(ISERROR(HYPERLINK(INDEX(I_Guid_Links,MATCH('Input - LOE Hierarchy (Admin)'!Y92,I_Guid_Names,0)), 'Input - LOE Hierarchy (Admin)'!Y92)),"",HYPERLINK(INDEX(I_Guid_Links,MATCH('Input - LOE Hierarchy (Admin)'!Y92,I_Guid_Names,0)), 'Input - LOE Hierarchy (Admin)'!Y92))</f>
        <v/>
      </c>
      <c r="V90" s="652"/>
      <c r="X90" s="653" t="str">
        <f t="shared" si="10"/>
        <v>YES</v>
      </c>
      <c r="Y90" s="654" t="b">
        <f t="shared" si="11"/>
        <v>0</v>
      </c>
      <c r="Z90" s="654" t="b">
        <f t="shared" si="13"/>
        <v>0</v>
      </c>
    </row>
    <row r="91" spans="1:26" s="344" customFormat="1" ht="70.400000000000006" customHeight="1" x14ac:dyDescent="0.35">
      <c r="A91" s="646"/>
      <c r="B91" s="646"/>
      <c r="C91" s="647">
        <v>2</v>
      </c>
      <c r="D91" s="648" t="str">
        <f>'Input - LOE Hierarchy (Admin)'!E93</f>
        <v>Economic</v>
      </c>
      <c r="E91" s="647">
        <v>11</v>
      </c>
      <c r="F91" s="648" t="str">
        <f>'Input - LOE Hierarchy (Admin)'!K93</f>
        <v>Is there evidence of suitable project / programme evaluation taking place that is useful, proportionate, credible and robust?</v>
      </c>
      <c r="G91" s="649">
        <v>43</v>
      </c>
      <c r="H91" s="650" t="str">
        <f>IFERROR(HYPERLINK("#'2.1 LOEs, Artefacts &amp; Assurance'!" &amp; ADDRESS(MATCH($I91,'2.1 LOEs, Artefacts &amp; Assurance'!$H$1:$H$312, 0),8),"Link "), "Not Found")</f>
        <v>Not Found</v>
      </c>
      <c r="I91" s="648" t="str">
        <f>'Input - LOE Hierarchy (Admin)'!L93</f>
        <v>Is there evidence of an outline Programme Evaluation Plan (PEP) with a focus on project rationale and proportionality?</v>
      </c>
      <c r="J91" s="647">
        <f t="shared" si="9"/>
        <v>81</v>
      </c>
      <c r="K91" s="648" t="str">
        <f>'Input - LOE Hierarchy (Admin)'!N93</f>
        <v>Is there evidence of past programme evaluations being sought which may be relevant?</v>
      </c>
      <c r="L91" s="648" t="str">
        <f>'Input - LOE Hierarchy (Admin)'!P93</f>
        <v>NULL</v>
      </c>
      <c r="M91" s="646"/>
      <c r="N91" s="646"/>
      <c r="O91" s="651" t="str">
        <f>IF(ISERROR(HYPERLINK(INDEX(I_Guid_Links,MATCH('Input - LOE Hierarchy (Admin)'!S93,I_Guid_Names,0)), 'Input - LOE Hierarchy (Admin)'!S93)),"",HYPERLINK(INDEX(I_Guid_Links,MATCH('Input - LOE Hierarchy (Admin)'!S93,I_Guid_Names,0)), 'Input - LOE Hierarchy (Admin)'!S93))</f>
        <v xml:space="preserve"> JSP507 Investment Appraisal and Evaluation - E4</v>
      </c>
      <c r="P91" s="651" t="str">
        <f>IF(ISERROR(HYPERLINK(INDEX(I_Guid_Links,MATCH('Input - LOE Hierarchy (Admin)'!T93,I_Guid_Names,0)), 'Input - LOE Hierarchy (Admin)'!T93)),"",HYPERLINK(INDEX(I_Guid_Links,MATCH('Input - LOE Hierarchy (Admin)'!T93,I_Guid_Names,0)), 'Input - LOE Hierarchy (Admin)'!T93))</f>
        <v>Magenta Book  - E2</v>
      </c>
      <c r="Q91" s="651" t="str">
        <f>IF(ISERROR(HYPERLINK(INDEX(I_Guid_Links,MATCH('Input - LOE Hierarchy (Admin)'!U93,I_Guid_Names,0)), 'Input - LOE Hierarchy (Admin)'!U93)),"",HYPERLINK(INDEX(I_Guid_Links,MATCH('Input - LOE Hierarchy (Admin)'!U93,I_Guid_Names,0)), 'Input - LOE Hierarchy (Admin)'!U93))</f>
        <v/>
      </c>
      <c r="R91" s="651" t="str">
        <f>IF(ISERROR(HYPERLINK(INDEX(I_Guid_Links,MATCH('Input - LOE Hierarchy (Admin)'!V93,I_Guid_Names,0)), 'Input - LOE Hierarchy (Admin)'!V93)),"",HYPERLINK(INDEX(I_Guid_Links,MATCH('Input - LOE Hierarchy (Admin)'!V93,I_Guid_Names,0)), 'Input - LOE Hierarchy (Admin)'!V93))</f>
        <v/>
      </c>
      <c r="S91" s="651" t="str">
        <f>IF(ISERROR(HYPERLINK(INDEX(I_Guid_Links,MATCH('Input - LOE Hierarchy (Admin)'!W93,I_Guid_Names,0)), 'Input - LOE Hierarchy (Admin)'!W93)),"",HYPERLINK(INDEX(I_Guid_Links,MATCH('Input - LOE Hierarchy (Admin)'!W93,I_Guid_Names,0)), 'Input - LOE Hierarchy (Admin)'!W93))</f>
        <v/>
      </c>
      <c r="T91" s="651" t="str">
        <f>IF(ISERROR(HYPERLINK(INDEX(I_Guid_Links,MATCH('Input - LOE Hierarchy (Admin)'!X93,I_Guid_Names,0)), 'Input - LOE Hierarchy (Admin)'!X93)),"",HYPERLINK(INDEX(I_Guid_Links,MATCH('Input - LOE Hierarchy (Admin)'!X93,I_Guid_Names,0)), 'Input - LOE Hierarchy (Admin)'!X93))</f>
        <v/>
      </c>
      <c r="U91" s="651" t="str">
        <f>IF(ISERROR(HYPERLINK(INDEX(I_Guid_Links,MATCH('Input - LOE Hierarchy (Admin)'!Y93,I_Guid_Names,0)), 'Input - LOE Hierarchy (Admin)'!Y93)),"",HYPERLINK(INDEX(I_Guid_Links,MATCH('Input - LOE Hierarchy (Admin)'!Y93,I_Guid_Names,0)), 'Input - LOE Hierarchy (Admin)'!Y93))</f>
        <v/>
      </c>
      <c r="V91" s="652"/>
      <c r="X91" s="653" t="str">
        <f t="shared" si="10"/>
        <v>YES</v>
      </c>
      <c r="Y91" s="654" t="b">
        <f t="shared" si="11"/>
        <v>0</v>
      </c>
      <c r="Z91" s="654" t="b">
        <f t="shared" si="13"/>
        <v>0</v>
      </c>
    </row>
    <row r="92" spans="1:26" s="344" customFormat="1" ht="70.400000000000006" customHeight="1" x14ac:dyDescent="0.35">
      <c r="A92" s="646"/>
      <c r="B92" s="646"/>
      <c r="C92" s="647">
        <v>2</v>
      </c>
      <c r="D92" s="648" t="str">
        <f>'Input - LOE Hierarchy (Admin)'!E94</f>
        <v>Economic</v>
      </c>
      <c r="E92" s="647">
        <v>11</v>
      </c>
      <c r="F92" s="648" t="str">
        <f>'Input - LOE Hierarchy (Admin)'!K94</f>
        <v>Is there evidence of suitable project / programme evaluation taking place that is useful, proportionate, credible and robust?</v>
      </c>
      <c r="G92" s="649">
        <v>44</v>
      </c>
      <c r="H92" s="650" t="str">
        <f>IFERROR(HYPERLINK("#'2.1 LOEs, Artefacts &amp; Assurance'!" &amp; ADDRESS(MATCH($I92,'2.1 LOEs, Artefacts &amp; Assurance'!$H$1:$H$312, 0),8),"Link "), "Not Found")</f>
        <v>Not Found</v>
      </c>
      <c r="I92" s="648" t="str">
        <f>'Input - LOE Hierarchy (Admin)'!L94</f>
        <v>Is there evidence of a draft detailed Programme Evaluation Plan (PEP) describing expected evaluation activity through the life of the programme?</v>
      </c>
      <c r="J92" s="647">
        <f t="shared" si="9"/>
        <v>82</v>
      </c>
      <c r="K92" s="648" t="str">
        <f>'Input - LOE Hierarchy (Admin)'!N94</f>
        <v>Is there evidence that the PEP follows guidance from the Defence Economics Evaluation Team?</v>
      </c>
      <c r="L92" s="648" t="str">
        <f>'Input - LOE Hierarchy (Admin)'!P94</f>
        <v>Is there evidence of a detailed logic model (visual diagram supported by written statements) for Inputs, Activities, Outputs and Outcomes?</v>
      </c>
      <c r="M92" s="646"/>
      <c r="N92" s="646"/>
      <c r="O92" s="651" t="str">
        <f>IF(ISERROR(HYPERLINK(INDEX(I_Guid_Links,MATCH('Input - LOE Hierarchy (Admin)'!S94,I_Guid_Names,0)), 'Input - LOE Hierarchy (Admin)'!S94)),"",HYPERLINK(INDEX(I_Guid_Links,MATCH('Input - LOE Hierarchy (Admin)'!S94,I_Guid_Names,0)), 'Input - LOE Hierarchy (Admin)'!S94))</f>
        <v xml:space="preserve"> JSP507 Investment Appraisal and Evaluation - E4</v>
      </c>
      <c r="P92" s="651" t="str">
        <f>IF(ISERROR(HYPERLINK(INDEX(I_Guid_Links,MATCH('Input - LOE Hierarchy (Admin)'!T94,I_Guid_Names,0)), 'Input - LOE Hierarchy (Admin)'!T94)),"",HYPERLINK(INDEX(I_Guid_Links,MATCH('Input - LOE Hierarchy (Admin)'!T94,I_Guid_Names,0)), 'Input - LOE Hierarchy (Admin)'!T94))</f>
        <v>Magenta Book  - E2</v>
      </c>
      <c r="Q92" s="651" t="str">
        <f>IF(ISERROR(HYPERLINK(INDEX(I_Guid_Links,MATCH('Input - LOE Hierarchy (Admin)'!U94,I_Guid_Names,0)), 'Input - LOE Hierarchy (Admin)'!U94)),"",HYPERLINK(INDEX(I_Guid_Links,MATCH('Input - LOE Hierarchy (Admin)'!U94,I_Guid_Names,0)), 'Input - LOE Hierarchy (Admin)'!U94))</f>
        <v/>
      </c>
      <c r="R92" s="651" t="str">
        <f>IF(ISERROR(HYPERLINK(INDEX(I_Guid_Links,MATCH('Input - LOE Hierarchy (Admin)'!V94,I_Guid_Names,0)), 'Input - LOE Hierarchy (Admin)'!V94)),"",HYPERLINK(INDEX(I_Guid_Links,MATCH('Input - LOE Hierarchy (Admin)'!V94,I_Guid_Names,0)), 'Input - LOE Hierarchy (Admin)'!V94))</f>
        <v/>
      </c>
      <c r="S92" s="651" t="str">
        <f>IF(ISERROR(HYPERLINK(INDEX(I_Guid_Links,MATCH('Input - LOE Hierarchy (Admin)'!W94,I_Guid_Names,0)), 'Input - LOE Hierarchy (Admin)'!W94)),"",HYPERLINK(INDEX(I_Guid_Links,MATCH('Input - LOE Hierarchy (Admin)'!W94,I_Guid_Names,0)), 'Input - LOE Hierarchy (Admin)'!W94))</f>
        <v/>
      </c>
      <c r="T92" s="651" t="str">
        <f>IF(ISERROR(HYPERLINK(INDEX(I_Guid_Links,MATCH('Input - LOE Hierarchy (Admin)'!X94,I_Guid_Names,0)), 'Input - LOE Hierarchy (Admin)'!X94)),"",HYPERLINK(INDEX(I_Guid_Links,MATCH('Input - LOE Hierarchy (Admin)'!X94,I_Guid_Names,0)), 'Input - LOE Hierarchy (Admin)'!X94))</f>
        <v/>
      </c>
      <c r="U92" s="651" t="str">
        <f>IF(ISERROR(HYPERLINK(INDEX(I_Guid_Links,MATCH('Input - LOE Hierarchy (Admin)'!Y94,I_Guid_Names,0)), 'Input - LOE Hierarchy (Admin)'!Y94)),"",HYPERLINK(INDEX(I_Guid_Links,MATCH('Input - LOE Hierarchy (Admin)'!Y94,I_Guid_Names,0)), 'Input - LOE Hierarchy (Admin)'!Y94))</f>
        <v/>
      </c>
      <c r="V92" s="652"/>
      <c r="X92" s="653" t="b">
        <f t="shared" si="10"/>
        <v>0</v>
      </c>
      <c r="Y92" s="654" t="b">
        <f t="shared" si="11"/>
        <v>0</v>
      </c>
      <c r="Z92" s="654" t="b">
        <f t="shared" si="12"/>
        <v>0</v>
      </c>
    </row>
    <row r="93" spans="1:26" s="344" customFormat="1" ht="70.400000000000006" customHeight="1" x14ac:dyDescent="0.35">
      <c r="A93" s="646"/>
      <c r="B93" s="646"/>
      <c r="C93" s="647">
        <v>2</v>
      </c>
      <c r="D93" s="648" t="str">
        <f>'Input - LOE Hierarchy (Admin)'!E95</f>
        <v>Economic</v>
      </c>
      <c r="E93" s="647">
        <v>11</v>
      </c>
      <c r="F93" s="648" t="str">
        <f>'Input - LOE Hierarchy (Admin)'!K95</f>
        <v>Is there evidence of suitable project / programme evaluation taking place that is useful, proportionate, credible and robust?</v>
      </c>
      <c r="G93" s="649">
        <v>44</v>
      </c>
      <c r="H93" s="650" t="str">
        <f>IFERROR(HYPERLINK("#'2.1 LOEs, Artefacts &amp; Assurance'!" &amp; ADDRESS(MATCH($I93,'2.1 LOEs, Artefacts &amp; Assurance'!$H$1:$H$312, 0),8),"Link "), "Not Found")</f>
        <v>Not Found</v>
      </c>
      <c r="I93" s="648" t="str">
        <f>'Input - LOE Hierarchy (Admin)'!L95</f>
        <v>Is there evidence of a draft detailed Programme Evaluation Plan (PEP) describing expected evaluation activity through the life of the programme?</v>
      </c>
      <c r="J93" s="647">
        <f t="shared" si="9"/>
        <v>83</v>
      </c>
      <c r="K93" s="648" t="str">
        <f>'Input - LOE Hierarchy (Admin)'!N95</f>
        <v>Is there evidence of an evaluation approach having been identified which best reflects the need and intended use of the evaluation output?</v>
      </c>
      <c r="L93" s="648" t="str">
        <f>'Input - LOE Hierarchy (Admin)'!P95</f>
        <v>Is there evidence of an appropriate set of evaluation questions been drafted?</v>
      </c>
      <c r="M93" s="646"/>
      <c r="N93" s="646"/>
      <c r="O93" s="651" t="str">
        <f>IF(ISERROR(HYPERLINK(INDEX(I_Guid_Links,MATCH('Input - LOE Hierarchy (Admin)'!S95,I_Guid_Names,0)), 'Input - LOE Hierarchy (Admin)'!S95)),"",HYPERLINK(INDEX(I_Guid_Links,MATCH('Input - LOE Hierarchy (Admin)'!S95,I_Guid_Names,0)), 'Input - LOE Hierarchy (Admin)'!S95))</f>
        <v xml:space="preserve"> JSP507 Investment Appraisal and Evaluation - E4</v>
      </c>
      <c r="P93" s="651" t="str">
        <f>IF(ISERROR(HYPERLINK(INDEX(I_Guid_Links,MATCH('Input - LOE Hierarchy (Admin)'!T95,I_Guid_Names,0)), 'Input - LOE Hierarchy (Admin)'!T95)),"",HYPERLINK(INDEX(I_Guid_Links,MATCH('Input - LOE Hierarchy (Admin)'!T95,I_Guid_Names,0)), 'Input - LOE Hierarchy (Admin)'!T95))</f>
        <v>Magenta Book  - E2</v>
      </c>
      <c r="Q93" s="651" t="str">
        <f>IF(ISERROR(HYPERLINK(INDEX(I_Guid_Links,MATCH('Input - LOE Hierarchy (Admin)'!U95,I_Guid_Names,0)), 'Input - LOE Hierarchy (Admin)'!U95)),"",HYPERLINK(INDEX(I_Guid_Links,MATCH('Input - LOE Hierarchy (Admin)'!U95,I_Guid_Names,0)), 'Input - LOE Hierarchy (Admin)'!U95))</f>
        <v/>
      </c>
      <c r="R93" s="651" t="str">
        <f>IF(ISERROR(HYPERLINK(INDEX(I_Guid_Links,MATCH('Input - LOE Hierarchy (Admin)'!V95,I_Guid_Names,0)), 'Input - LOE Hierarchy (Admin)'!V95)),"",HYPERLINK(INDEX(I_Guid_Links,MATCH('Input - LOE Hierarchy (Admin)'!V95,I_Guid_Names,0)), 'Input - LOE Hierarchy (Admin)'!V95))</f>
        <v/>
      </c>
      <c r="S93" s="651" t="str">
        <f>IF(ISERROR(HYPERLINK(INDEX(I_Guid_Links,MATCH('Input - LOE Hierarchy (Admin)'!W95,I_Guid_Names,0)), 'Input - LOE Hierarchy (Admin)'!W95)),"",HYPERLINK(INDEX(I_Guid_Links,MATCH('Input - LOE Hierarchy (Admin)'!W95,I_Guid_Names,0)), 'Input - LOE Hierarchy (Admin)'!W95))</f>
        <v/>
      </c>
      <c r="T93" s="651" t="str">
        <f>IF(ISERROR(HYPERLINK(INDEX(I_Guid_Links,MATCH('Input - LOE Hierarchy (Admin)'!X95,I_Guid_Names,0)), 'Input - LOE Hierarchy (Admin)'!X95)),"",HYPERLINK(INDEX(I_Guid_Links,MATCH('Input - LOE Hierarchy (Admin)'!X95,I_Guid_Names,0)), 'Input - LOE Hierarchy (Admin)'!X95))</f>
        <v/>
      </c>
      <c r="U93" s="651" t="str">
        <f>IF(ISERROR(HYPERLINK(INDEX(I_Guid_Links,MATCH('Input - LOE Hierarchy (Admin)'!Y95,I_Guid_Names,0)), 'Input - LOE Hierarchy (Admin)'!Y95)),"",HYPERLINK(INDEX(I_Guid_Links,MATCH('Input - LOE Hierarchy (Admin)'!Y95,I_Guid_Names,0)), 'Input - LOE Hierarchy (Admin)'!Y95))</f>
        <v/>
      </c>
      <c r="V93" s="652"/>
      <c r="X93" s="653" t="str">
        <f t="shared" si="10"/>
        <v>YES</v>
      </c>
      <c r="Y93" s="654" t="b">
        <f t="shared" si="11"/>
        <v>0</v>
      </c>
      <c r="Z93" s="654" t="b">
        <f>IF(AND(X93="YES", Y$92="YES"),"YES")</f>
        <v>0</v>
      </c>
    </row>
    <row r="94" spans="1:26" s="344" customFormat="1" ht="70.400000000000006" customHeight="1" x14ac:dyDescent="0.35">
      <c r="A94" s="646"/>
      <c r="B94" s="646"/>
      <c r="C94" s="647">
        <v>2</v>
      </c>
      <c r="D94" s="648" t="str">
        <f>'Input - LOE Hierarchy (Admin)'!E96</f>
        <v>Economic</v>
      </c>
      <c r="E94" s="647">
        <v>11</v>
      </c>
      <c r="F94" s="648" t="str">
        <f>'Input - LOE Hierarchy (Admin)'!K96</f>
        <v>Is there evidence of suitable project / programme evaluation taking place that is useful, proportionate, credible and robust?</v>
      </c>
      <c r="G94" s="649">
        <v>44</v>
      </c>
      <c r="H94" s="650" t="str">
        <f>IFERROR(HYPERLINK("#'2.1 LOEs, Artefacts &amp; Assurance'!" &amp; ADDRESS(MATCH($I94,'2.1 LOEs, Artefacts &amp; Assurance'!$H$1:$H$312, 0),8),"Link "), "Not Found")</f>
        <v>Not Found</v>
      </c>
      <c r="I94" s="648" t="str">
        <f>'Input - LOE Hierarchy (Admin)'!L96</f>
        <v>Is there evidence of a draft detailed Programme Evaluation Plan (PEP) describing expected evaluation activity through the life of the programme?</v>
      </c>
      <c r="J94" s="647">
        <f t="shared" si="9"/>
        <v>84</v>
      </c>
      <c r="K94" s="648" t="str">
        <f>'Input - LOE Hierarchy (Admin)'!N96</f>
        <v>Is there evidence of an evaluation approach having been identified which best reflects the need and intended use of the evaluation output?</v>
      </c>
      <c r="L94" s="648" t="str">
        <f>'Input - LOE Hierarchy (Admin)'!P96</f>
        <v>Is there evidence of appropriate methods and procedures for data analysis been outlined?</v>
      </c>
      <c r="M94" s="646"/>
      <c r="N94" s="646"/>
      <c r="O94" s="651" t="str">
        <f>IF(ISERROR(HYPERLINK(INDEX(I_Guid_Links,MATCH('Input - LOE Hierarchy (Admin)'!S96,I_Guid_Names,0)), 'Input - LOE Hierarchy (Admin)'!S96)),"",HYPERLINK(INDEX(I_Guid_Links,MATCH('Input - LOE Hierarchy (Admin)'!S96,I_Guid_Names,0)), 'Input - LOE Hierarchy (Admin)'!S96))</f>
        <v xml:space="preserve"> JSP507 Investment Appraisal and Evaluation - E4</v>
      </c>
      <c r="P94" s="651" t="str">
        <f>IF(ISERROR(HYPERLINK(INDEX(I_Guid_Links,MATCH('Input - LOE Hierarchy (Admin)'!T96,I_Guid_Names,0)), 'Input - LOE Hierarchy (Admin)'!T96)),"",HYPERLINK(INDEX(I_Guid_Links,MATCH('Input - LOE Hierarchy (Admin)'!T96,I_Guid_Names,0)), 'Input - LOE Hierarchy (Admin)'!T96))</f>
        <v>Magenta Book  - E2</v>
      </c>
      <c r="Q94" s="651" t="str">
        <f>IF(ISERROR(HYPERLINK(INDEX(I_Guid_Links,MATCH('Input - LOE Hierarchy (Admin)'!U96,I_Guid_Names,0)), 'Input - LOE Hierarchy (Admin)'!U96)),"",HYPERLINK(INDEX(I_Guid_Links,MATCH('Input - LOE Hierarchy (Admin)'!U96,I_Guid_Names,0)), 'Input - LOE Hierarchy (Admin)'!U96))</f>
        <v/>
      </c>
      <c r="R94" s="651" t="str">
        <f>IF(ISERROR(HYPERLINK(INDEX(I_Guid_Links,MATCH('Input - LOE Hierarchy (Admin)'!V96,I_Guid_Names,0)), 'Input - LOE Hierarchy (Admin)'!V96)),"",HYPERLINK(INDEX(I_Guid_Links,MATCH('Input - LOE Hierarchy (Admin)'!V96,I_Guid_Names,0)), 'Input - LOE Hierarchy (Admin)'!V96))</f>
        <v/>
      </c>
      <c r="S94" s="651" t="str">
        <f>IF(ISERROR(HYPERLINK(INDEX(I_Guid_Links,MATCH('Input - LOE Hierarchy (Admin)'!W96,I_Guid_Names,0)), 'Input - LOE Hierarchy (Admin)'!W96)),"",HYPERLINK(INDEX(I_Guid_Links,MATCH('Input - LOE Hierarchy (Admin)'!W96,I_Guid_Names,0)), 'Input - LOE Hierarchy (Admin)'!W96))</f>
        <v/>
      </c>
      <c r="T94" s="651" t="str">
        <f>IF(ISERROR(HYPERLINK(INDEX(I_Guid_Links,MATCH('Input - LOE Hierarchy (Admin)'!X96,I_Guid_Names,0)), 'Input - LOE Hierarchy (Admin)'!X96)),"",HYPERLINK(INDEX(I_Guid_Links,MATCH('Input - LOE Hierarchy (Admin)'!X96,I_Guid_Names,0)), 'Input - LOE Hierarchy (Admin)'!X96))</f>
        <v/>
      </c>
      <c r="U94" s="651" t="str">
        <f>IF(ISERROR(HYPERLINK(INDEX(I_Guid_Links,MATCH('Input - LOE Hierarchy (Admin)'!Y96,I_Guid_Names,0)), 'Input - LOE Hierarchy (Admin)'!Y96)),"",HYPERLINK(INDEX(I_Guid_Links,MATCH('Input - LOE Hierarchy (Admin)'!Y96,I_Guid_Names,0)), 'Input - LOE Hierarchy (Admin)'!Y96))</f>
        <v/>
      </c>
      <c r="V94" s="652"/>
      <c r="X94" s="653" t="str">
        <f t="shared" si="10"/>
        <v>YES</v>
      </c>
      <c r="Y94" s="654" t="b">
        <f t="shared" si="11"/>
        <v>0</v>
      </c>
      <c r="Z94" s="654" t="b">
        <f t="shared" ref="Z94:Z103" si="14">IF(AND(X94="YES", Y$92="YES"),"YES")</f>
        <v>0</v>
      </c>
    </row>
    <row r="95" spans="1:26" s="344" customFormat="1" ht="70.400000000000006" customHeight="1" x14ac:dyDescent="0.35">
      <c r="A95" s="646"/>
      <c r="B95" s="646"/>
      <c r="C95" s="647">
        <v>2</v>
      </c>
      <c r="D95" s="648" t="str">
        <f>'Input - LOE Hierarchy (Admin)'!E97</f>
        <v>Economic</v>
      </c>
      <c r="E95" s="647">
        <v>11</v>
      </c>
      <c r="F95" s="648" t="str">
        <f>'Input - LOE Hierarchy (Admin)'!K97</f>
        <v>Is there evidence of suitable project / programme evaluation taking place that is useful, proportionate, credible and robust?</v>
      </c>
      <c r="G95" s="649">
        <v>44</v>
      </c>
      <c r="H95" s="650" t="str">
        <f>IFERROR(HYPERLINK("#'2.1 LOEs, Artefacts &amp; Assurance'!" &amp; ADDRESS(MATCH($I95,'2.1 LOEs, Artefacts &amp; Assurance'!$H$1:$H$312, 0),8),"Link "), "Not Found")</f>
        <v>Not Found</v>
      </c>
      <c r="I95" s="648" t="str">
        <f>'Input - LOE Hierarchy (Admin)'!L97</f>
        <v>Is there evidence of a draft detailed Programme Evaluation Plan (PEP) describing expected evaluation activity through the life of the programme?</v>
      </c>
      <c r="J95" s="647">
        <f t="shared" si="9"/>
        <v>85</v>
      </c>
      <c r="K95" s="648" t="str">
        <f>'Input - LOE Hierarchy (Admin)'!N97</f>
        <v>Is there evidence of an evaluation approach having been identified which best reflects the need and intended use of the evaluation output?</v>
      </c>
      <c r="L95" s="648" t="str">
        <f>'Input - LOE Hierarchy (Admin)'!P97</f>
        <v>Is there evidence of evaluation quality assurance having been outlined?</v>
      </c>
      <c r="M95" s="646"/>
      <c r="N95" s="646"/>
      <c r="O95" s="651" t="str">
        <f>IF(ISERROR(HYPERLINK(INDEX(I_Guid_Links,MATCH('Input - LOE Hierarchy (Admin)'!S97,I_Guid_Names,0)), 'Input - LOE Hierarchy (Admin)'!S97)),"",HYPERLINK(INDEX(I_Guid_Links,MATCH('Input - LOE Hierarchy (Admin)'!S97,I_Guid_Names,0)), 'Input - LOE Hierarchy (Admin)'!S97))</f>
        <v xml:space="preserve"> JSP507 Investment Appraisal and Evaluation - E4</v>
      </c>
      <c r="P95" s="651" t="str">
        <f>IF(ISERROR(HYPERLINK(INDEX(I_Guid_Links,MATCH('Input - LOE Hierarchy (Admin)'!T97,I_Guid_Names,0)), 'Input - LOE Hierarchy (Admin)'!T97)),"",HYPERLINK(INDEX(I_Guid_Links,MATCH('Input - LOE Hierarchy (Admin)'!T97,I_Guid_Names,0)), 'Input - LOE Hierarchy (Admin)'!T97))</f>
        <v>Magenta Book  - E2</v>
      </c>
      <c r="Q95" s="651" t="str">
        <f>IF(ISERROR(HYPERLINK(INDEX(I_Guid_Links,MATCH('Input - LOE Hierarchy (Admin)'!U97,I_Guid_Names,0)), 'Input - LOE Hierarchy (Admin)'!U97)),"",HYPERLINK(INDEX(I_Guid_Links,MATCH('Input - LOE Hierarchy (Admin)'!U97,I_Guid_Names,0)), 'Input - LOE Hierarchy (Admin)'!U97))</f>
        <v/>
      </c>
      <c r="R95" s="651" t="str">
        <f>IF(ISERROR(HYPERLINK(INDEX(I_Guid_Links,MATCH('Input - LOE Hierarchy (Admin)'!V97,I_Guid_Names,0)), 'Input - LOE Hierarchy (Admin)'!V97)),"",HYPERLINK(INDEX(I_Guid_Links,MATCH('Input - LOE Hierarchy (Admin)'!V97,I_Guid_Names,0)), 'Input - LOE Hierarchy (Admin)'!V97))</f>
        <v/>
      </c>
      <c r="S95" s="651" t="str">
        <f>IF(ISERROR(HYPERLINK(INDEX(I_Guid_Links,MATCH('Input - LOE Hierarchy (Admin)'!W97,I_Guid_Names,0)), 'Input - LOE Hierarchy (Admin)'!W97)),"",HYPERLINK(INDEX(I_Guid_Links,MATCH('Input - LOE Hierarchy (Admin)'!W97,I_Guid_Names,0)), 'Input - LOE Hierarchy (Admin)'!W97))</f>
        <v/>
      </c>
      <c r="T95" s="651" t="str">
        <f>IF(ISERROR(HYPERLINK(INDEX(I_Guid_Links,MATCH('Input - LOE Hierarchy (Admin)'!X97,I_Guid_Names,0)), 'Input - LOE Hierarchy (Admin)'!X97)),"",HYPERLINK(INDEX(I_Guid_Links,MATCH('Input - LOE Hierarchy (Admin)'!X97,I_Guid_Names,0)), 'Input - LOE Hierarchy (Admin)'!X97))</f>
        <v/>
      </c>
      <c r="U95" s="651" t="str">
        <f>IF(ISERROR(HYPERLINK(INDEX(I_Guid_Links,MATCH('Input - LOE Hierarchy (Admin)'!Y97,I_Guid_Names,0)), 'Input - LOE Hierarchy (Admin)'!Y97)),"",HYPERLINK(INDEX(I_Guid_Links,MATCH('Input - LOE Hierarchy (Admin)'!Y97,I_Guid_Names,0)), 'Input - LOE Hierarchy (Admin)'!Y97))</f>
        <v/>
      </c>
      <c r="V95" s="652"/>
      <c r="X95" s="653" t="str">
        <f t="shared" si="10"/>
        <v>YES</v>
      </c>
      <c r="Y95" s="654" t="b">
        <f t="shared" si="11"/>
        <v>0</v>
      </c>
      <c r="Z95" s="654" t="b">
        <f t="shared" si="14"/>
        <v>0</v>
      </c>
    </row>
    <row r="96" spans="1:26" s="344" customFormat="1" ht="70.400000000000006" customHeight="1" x14ac:dyDescent="0.35">
      <c r="A96" s="646"/>
      <c r="B96" s="646"/>
      <c r="C96" s="647">
        <v>2</v>
      </c>
      <c r="D96" s="648" t="str">
        <f>'Input - LOE Hierarchy (Admin)'!E98</f>
        <v>Economic</v>
      </c>
      <c r="E96" s="647">
        <v>11</v>
      </c>
      <c r="F96" s="648" t="str">
        <f>'Input - LOE Hierarchy (Admin)'!K98</f>
        <v>Is there evidence of suitable project / programme evaluation taking place that is useful, proportionate, credible and robust?</v>
      </c>
      <c r="G96" s="649">
        <v>44</v>
      </c>
      <c r="H96" s="650" t="str">
        <f>IFERROR(HYPERLINK("#'2.1 LOEs, Artefacts &amp; Assurance'!" &amp; ADDRESS(MATCH($I96,'2.1 LOEs, Artefacts &amp; Assurance'!$H$1:$H$312, 0),8),"Link "), "Not Found")</f>
        <v>Not Found</v>
      </c>
      <c r="I96" s="648" t="str">
        <f>'Input - LOE Hierarchy (Admin)'!L98</f>
        <v>Is there evidence of a draft detailed Programme Evaluation Plan (PEP) describing expected evaluation activity through the life of the programme?</v>
      </c>
      <c r="J96" s="647">
        <f t="shared" si="9"/>
        <v>86</v>
      </c>
      <c r="K96" s="648" t="str">
        <f>'Input - LOE Hierarchy (Admin)'!N98</f>
        <v>Is there evidence of suitable scoping of stakeholders (users and uses) of the evaluation plan?</v>
      </c>
      <c r="L96" s="648" t="str">
        <f>'Input - LOE Hierarchy (Admin)'!P98</f>
        <v>NULL</v>
      </c>
      <c r="M96" s="646"/>
      <c r="N96" s="646"/>
      <c r="O96" s="651" t="str">
        <f>IF(ISERROR(HYPERLINK(INDEX(I_Guid_Links,MATCH('Input - LOE Hierarchy (Admin)'!S98,I_Guid_Names,0)), 'Input - LOE Hierarchy (Admin)'!S98)),"",HYPERLINK(INDEX(I_Guid_Links,MATCH('Input - LOE Hierarchy (Admin)'!S98,I_Guid_Names,0)), 'Input - LOE Hierarchy (Admin)'!S98))</f>
        <v xml:space="preserve"> JSP507 Investment Appraisal and Evaluation - E4</v>
      </c>
      <c r="P96" s="651" t="str">
        <f>IF(ISERROR(HYPERLINK(INDEX(I_Guid_Links,MATCH('Input - LOE Hierarchy (Admin)'!T98,I_Guid_Names,0)), 'Input - LOE Hierarchy (Admin)'!T98)),"",HYPERLINK(INDEX(I_Guid_Links,MATCH('Input - LOE Hierarchy (Admin)'!T98,I_Guid_Names,0)), 'Input - LOE Hierarchy (Admin)'!T98))</f>
        <v>Magenta Book  - E2</v>
      </c>
      <c r="Q96" s="651" t="str">
        <f>IF(ISERROR(HYPERLINK(INDEX(I_Guid_Links,MATCH('Input - LOE Hierarchy (Admin)'!U98,I_Guid_Names,0)), 'Input - LOE Hierarchy (Admin)'!U98)),"",HYPERLINK(INDEX(I_Guid_Links,MATCH('Input - LOE Hierarchy (Admin)'!U98,I_Guid_Names,0)), 'Input - LOE Hierarchy (Admin)'!U98))</f>
        <v/>
      </c>
      <c r="R96" s="651" t="str">
        <f>IF(ISERROR(HYPERLINK(INDEX(I_Guid_Links,MATCH('Input - LOE Hierarchy (Admin)'!V98,I_Guid_Names,0)), 'Input - LOE Hierarchy (Admin)'!V98)),"",HYPERLINK(INDEX(I_Guid_Links,MATCH('Input - LOE Hierarchy (Admin)'!V98,I_Guid_Names,0)), 'Input - LOE Hierarchy (Admin)'!V98))</f>
        <v/>
      </c>
      <c r="S96" s="651" t="str">
        <f>IF(ISERROR(HYPERLINK(INDEX(I_Guid_Links,MATCH('Input - LOE Hierarchy (Admin)'!W98,I_Guid_Names,0)), 'Input - LOE Hierarchy (Admin)'!W98)),"",HYPERLINK(INDEX(I_Guid_Links,MATCH('Input - LOE Hierarchy (Admin)'!W98,I_Guid_Names,0)), 'Input - LOE Hierarchy (Admin)'!W98))</f>
        <v/>
      </c>
      <c r="T96" s="651" t="str">
        <f>IF(ISERROR(HYPERLINK(INDEX(I_Guid_Links,MATCH('Input - LOE Hierarchy (Admin)'!X98,I_Guid_Names,0)), 'Input - LOE Hierarchy (Admin)'!X98)),"",HYPERLINK(INDEX(I_Guid_Links,MATCH('Input - LOE Hierarchy (Admin)'!X98,I_Guid_Names,0)), 'Input - LOE Hierarchy (Admin)'!X98))</f>
        <v/>
      </c>
      <c r="U96" s="651" t="str">
        <f>IF(ISERROR(HYPERLINK(INDEX(I_Guid_Links,MATCH('Input - LOE Hierarchy (Admin)'!Y98,I_Guid_Names,0)), 'Input - LOE Hierarchy (Admin)'!Y98)),"",HYPERLINK(INDEX(I_Guid_Links,MATCH('Input - LOE Hierarchy (Admin)'!Y98,I_Guid_Names,0)), 'Input - LOE Hierarchy (Admin)'!Y98))</f>
        <v/>
      </c>
      <c r="V96" s="652"/>
      <c r="X96" s="653" t="str">
        <f t="shared" si="10"/>
        <v>YES</v>
      </c>
      <c r="Y96" s="654" t="b">
        <f t="shared" si="11"/>
        <v>0</v>
      </c>
      <c r="Z96" s="654" t="b">
        <f t="shared" si="14"/>
        <v>0</v>
      </c>
    </row>
    <row r="97" spans="1:26" s="344" customFormat="1" ht="70.400000000000006" customHeight="1" x14ac:dyDescent="0.35">
      <c r="A97" s="646"/>
      <c r="B97" s="646"/>
      <c r="C97" s="647">
        <v>2</v>
      </c>
      <c r="D97" s="648" t="str">
        <f>'Input - LOE Hierarchy (Admin)'!E99</f>
        <v>Economic</v>
      </c>
      <c r="E97" s="647">
        <v>11</v>
      </c>
      <c r="F97" s="648" t="str">
        <f>'Input - LOE Hierarchy (Admin)'!K99</f>
        <v>Is there evidence of suitable project / programme evaluation taking place that is useful, proportionate, credible and robust?</v>
      </c>
      <c r="G97" s="649">
        <v>44</v>
      </c>
      <c r="H97" s="650" t="str">
        <f>IFERROR(HYPERLINK("#'2.1 LOEs, Artefacts &amp; Assurance'!" &amp; ADDRESS(MATCH($I97,'2.1 LOEs, Artefacts &amp; Assurance'!$H$1:$H$312, 0),8),"Link "), "Not Found")</f>
        <v>Not Found</v>
      </c>
      <c r="I97" s="648" t="str">
        <f>'Input - LOE Hierarchy (Admin)'!L99</f>
        <v>Is there evidence of a draft detailed Programme Evaluation Plan (PEP) describing expected evaluation activity through the life of the programme?</v>
      </c>
      <c r="J97" s="647">
        <f t="shared" si="9"/>
        <v>87</v>
      </c>
      <c r="K97" s="648" t="str">
        <f>'Input - LOE Hierarchy (Admin)'!N99</f>
        <v>Is there evidence of suitable consideration of evaluation objectives and the likely questions that will need to be answered by evaluation activity?</v>
      </c>
      <c r="L97" s="648" t="str">
        <f>'Input - LOE Hierarchy (Admin)'!P99</f>
        <v>NULL</v>
      </c>
      <c r="M97" s="646"/>
      <c r="N97" s="646"/>
      <c r="O97" s="651" t="str">
        <f>IF(ISERROR(HYPERLINK(INDEX(I_Guid_Links,MATCH('Input - LOE Hierarchy (Admin)'!S99,I_Guid_Names,0)), 'Input - LOE Hierarchy (Admin)'!S99)),"",HYPERLINK(INDEX(I_Guid_Links,MATCH('Input - LOE Hierarchy (Admin)'!S99,I_Guid_Names,0)), 'Input - LOE Hierarchy (Admin)'!S99))</f>
        <v xml:space="preserve"> JSP507 Investment Appraisal and Evaluation - E4</v>
      </c>
      <c r="P97" s="651" t="str">
        <f>IF(ISERROR(HYPERLINK(INDEX(I_Guid_Links,MATCH('Input - LOE Hierarchy (Admin)'!T99,I_Guid_Names,0)), 'Input - LOE Hierarchy (Admin)'!T99)),"",HYPERLINK(INDEX(I_Guid_Links,MATCH('Input - LOE Hierarchy (Admin)'!T99,I_Guid_Names,0)), 'Input - LOE Hierarchy (Admin)'!T99))</f>
        <v>Magenta Book  - E2</v>
      </c>
      <c r="Q97" s="651" t="str">
        <f>IF(ISERROR(HYPERLINK(INDEX(I_Guid_Links,MATCH('Input - LOE Hierarchy (Admin)'!U99,I_Guid_Names,0)), 'Input - LOE Hierarchy (Admin)'!U99)),"",HYPERLINK(INDEX(I_Guid_Links,MATCH('Input - LOE Hierarchy (Admin)'!U99,I_Guid_Names,0)), 'Input - LOE Hierarchy (Admin)'!U99))</f>
        <v/>
      </c>
      <c r="R97" s="651" t="str">
        <f>IF(ISERROR(HYPERLINK(INDEX(I_Guid_Links,MATCH('Input - LOE Hierarchy (Admin)'!V99,I_Guid_Names,0)), 'Input - LOE Hierarchy (Admin)'!V99)),"",HYPERLINK(INDEX(I_Guid_Links,MATCH('Input - LOE Hierarchy (Admin)'!V99,I_Guid_Names,0)), 'Input - LOE Hierarchy (Admin)'!V99))</f>
        <v/>
      </c>
      <c r="S97" s="651" t="str">
        <f>IF(ISERROR(HYPERLINK(INDEX(I_Guid_Links,MATCH('Input - LOE Hierarchy (Admin)'!W99,I_Guid_Names,0)), 'Input - LOE Hierarchy (Admin)'!W99)),"",HYPERLINK(INDEX(I_Guid_Links,MATCH('Input - LOE Hierarchy (Admin)'!W99,I_Guid_Names,0)), 'Input - LOE Hierarchy (Admin)'!W99))</f>
        <v/>
      </c>
      <c r="T97" s="651" t="str">
        <f>IF(ISERROR(HYPERLINK(INDEX(I_Guid_Links,MATCH('Input - LOE Hierarchy (Admin)'!X99,I_Guid_Names,0)), 'Input - LOE Hierarchy (Admin)'!X99)),"",HYPERLINK(INDEX(I_Guid_Links,MATCH('Input - LOE Hierarchy (Admin)'!X99,I_Guid_Names,0)), 'Input - LOE Hierarchy (Admin)'!X99))</f>
        <v/>
      </c>
      <c r="U97" s="651" t="str">
        <f>IF(ISERROR(HYPERLINK(INDEX(I_Guid_Links,MATCH('Input - LOE Hierarchy (Admin)'!Y99,I_Guid_Names,0)), 'Input - LOE Hierarchy (Admin)'!Y99)),"",HYPERLINK(INDEX(I_Guid_Links,MATCH('Input - LOE Hierarchy (Admin)'!Y99,I_Guid_Names,0)), 'Input - LOE Hierarchy (Admin)'!Y99))</f>
        <v/>
      </c>
      <c r="V97" s="652"/>
      <c r="X97" s="653" t="str">
        <f t="shared" si="10"/>
        <v>YES</v>
      </c>
      <c r="Y97" s="654" t="b">
        <f t="shared" si="11"/>
        <v>0</v>
      </c>
      <c r="Z97" s="654" t="b">
        <f t="shared" si="14"/>
        <v>0</v>
      </c>
    </row>
    <row r="98" spans="1:26" s="344" customFormat="1" ht="70.400000000000006" customHeight="1" x14ac:dyDescent="0.35">
      <c r="A98" s="646"/>
      <c r="B98" s="646"/>
      <c r="C98" s="647">
        <v>2</v>
      </c>
      <c r="D98" s="648" t="str">
        <f>'Input - LOE Hierarchy (Admin)'!E100</f>
        <v>Economic</v>
      </c>
      <c r="E98" s="647">
        <v>11</v>
      </c>
      <c r="F98" s="648" t="str">
        <f>'Input - LOE Hierarchy (Admin)'!K100</f>
        <v>Is there evidence of suitable project / programme evaluation taking place that is useful, proportionate, credible and robust?</v>
      </c>
      <c r="G98" s="649">
        <v>44</v>
      </c>
      <c r="H98" s="650" t="str">
        <f>IFERROR(HYPERLINK("#'2.1 LOEs, Artefacts &amp; Assurance'!" &amp; ADDRESS(MATCH($I98,'2.1 LOEs, Artefacts &amp; Assurance'!$H$1:$H$312, 0),8),"Link "), "Not Found")</f>
        <v>Not Found</v>
      </c>
      <c r="I98" s="648" t="str">
        <f>'Input - LOE Hierarchy (Admin)'!L100</f>
        <v>Is there evidence of a draft detailed Programme Evaluation Plan (PEP) describing expected evaluation activity through the life of the programme?</v>
      </c>
      <c r="J98" s="647">
        <f t="shared" si="9"/>
        <v>88</v>
      </c>
      <c r="K98" s="648" t="str">
        <f>'Input - LOE Hierarchy (Admin)'!N100</f>
        <v>Is there evidence of a suitable draft evaluation plan timetable setting out an initial view on main stages of evaluation planning and delivery?</v>
      </c>
      <c r="L98" s="648" t="str">
        <f>'Input - LOE Hierarchy (Admin)'!P100</f>
        <v>NULL</v>
      </c>
      <c r="M98" s="646"/>
      <c r="N98" s="646"/>
      <c r="O98" s="651" t="str">
        <f>IF(ISERROR(HYPERLINK(INDEX(I_Guid_Links,MATCH('Input - LOE Hierarchy (Admin)'!S100,I_Guid_Names,0)), 'Input - LOE Hierarchy (Admin)'!S100)),"",HYPERLINK(INDEX(I_Guid_Links,MATCH('Input - LOE Hierarchy (Admin)'!S100,I_Guid_Names,0)), 'Input - LOE Hierarchy (Admin)'!S100))</f>
        <v xml:space="preserve"> JSP507 Investment Appraisal and Evaluation - E4</v>
      </c>
      <c r="P98" s="651" t="str">
        <f>IF(ISERROR(HYPERLINK(INDEX(I_Guid_Links,MATCH('Input - LOE Hierarchy (Admin)'!T100,I_Guid_Names,0)), 'Input - LOE Hierarchy (Admin)'!T100)),"",HYPERLINK(INDEX(I_Guid_Links,MATCH('Input - LOE Hierarchy (Admin)'!T100,I_Guid_Names,0)), 'Input - LOE Hierarchy (Admin)'!T100))</f>
        <v>Magenta Book  - E2</v>
      </c>
      <c r="Q98" s="651" t="str">
        <f>IF(ISERROR(HYPERLINK(INDEX(I_Guid_Links,MATCH('Input - LOE Hierarchy (Admin)'!U100,I_Guid_Names,0)), 'Input - LOE Hierarchy (Admin)'!U100)),"",HYPERLINK(INDEX(I_Guid_Links,MATCH('Input - LOE Hierarchy (Admin)'!U100,I_Guid_Names,0)), 'Input - LOE Hierarchy (Admin)'!U100))</f>
        <v/>
      </c>
      <c r="R98" s="651" t="str">
        <f>IF(ISERROR(HYPERLINK(INDEX(I_Guid_Links,MATCH('Input - LOE Hierarchy (Admin)'!V100,I_Guid_Names,0)), 'Input - LOE Hierarchy (Admin)'!V100)),"",HYPERLINK(INDEX(I_Guid_Links,MATCH('Input - LOE Hierarchy (Admin)'!V100,I_Guid_Names,0)), 'Input - LOE Hierarchy (Admin)'!V100))</f>
        <v/>
      </c>
      <c r="S98" s="651" t="str">
        <f>IF(ISERROR(HYPERLINK(INDEX(I_Guid_Links,MATCH('Input - LOE Hierarchy (Admin)'!W100,I_Guid_Names,0)), 'Input - LOE Hierarchy (Admin)'!W100)),"",HYPERLINK(INDEX(I_Guid_Links,MATCH('Input - LOE Hierarchy (Admin)'!W100,I_Guid_Names,0)), 'Input - LOE Hierarchy (Admin)'!W100))</f>
        <v/>
      </c>
      <c r="T98" s="651" t="str">
        <f>IF(ISERROR(HYPERLINK(INDEX(I_Guid_Links,MATCH('Input - LOE Hierarchy (Admin)'!X100,I_Guid_Names,0)), 'Input - LOE Hierarchy (Admin)'!X100)),"",HYPERLINK(INDEX(I_Guid_Links,MATCH('Input - LOE Hierarchy (Admin)'!X100,I_Guid_Names,0)), 'Input - LOE Hierarchy (Admin)'!X100))</f>
        <v/>
      </c>
      <c r="U98" s="651" t="str">
        <f>IF(ISERROR(HYPERLINK(INDEX(I_Guid_Links,MATCH('Input - LOE Hierarchy (Admin)'!Y100,I_Guid_Names,0)), 'Input - LOE Hierarchy (Admin)'!Y100)),"",HYPERLINK(INDEX(I_Guid_Links,MATCH('Input - LOE Hierarchy (Admin)'!Y100,I_Guid_Names,0)), 'Input - LOE Hierarchy (Admin)'!Y100))</f>
        <v/>
      </c>
      <c r="V98" s="652"/>
      <c r="X98" s="653" t="str">
        <f t="shared" si="10"/>
        <v>YES</v>
      </c>
      <c r="Y98" s="654" t="b">
        <f t="shared" si="11"/>
        <v>0</v>
      </c>
      <c r="Z98" s="654" t="b">
        <f t="shared" si="14"/>
        <v>0</v>
      </c>
    </row>
    <row r="99" spans="1:26" s="344" customFormat="1" ht="70.400000000000006" customHeight="1" x14ac:dyDescent="0.35">
      <c r="A99" s="646"/>
      <c r="B99" s="646"/>
      <c r="C99" s="647">
        <v>2</v>
      </c>
      <c r="D99" s="648" t="str">
        <f>'Input - LOE Hierarchy (Admin)'!E101</f>
        <v>Economic</v>
      </c>
      <c r="E99" s="647">
        <v>11</v>
      </c>
      <c r="F99" s="648" t="str">
        <f>'Input - LOE Hierarchy (Admin)'!K101</f>
        <v>Is there evidence of suitable project / programme evaluation taking place that is useful, proportionate, credible and robust?</v>
      </c>
      <c r="G99" s="649">
        <v>44</v>
      </c>
      <c r="H99" s="650" t="str">
        <f>IFERROR(HYPERLINK("#'2.1 LOEs, Artefacts &amp; Assurance'!" &amp; ADDRESS(MATCH($I99,'2.1 LOEs, Artefacts &amp; Assurance'!$H$1:$H$312, 0),8),"Link "), "Not Found")</f>
        <v>Not Found</v>
      </c>
      <c r="I99" s="648" t="str">
        <f>'Input - LOE Hierarchy (Admin)'!L101</f>
        <v>Is there evidence of a draft detailed Programme Evaluation Plan (PEP) describing expected evaluation activity through the life of the programme?</v>
      </c>
      <c r="J99" s="647">
        <f t="shared" si="9"/>
        <v>89</v>
      </c>
      <c r="K99" s="648" t="str">
        <f>'Input - LOE Hierarchy (Admin)'!N101</f>
        <v>Is there evidence of suitable consideration of anticipated resources needed to deliver the evaluation plan?</v>
      </c>
      <c r="L99" s="648" t="str">
        <f>'Input - LOE Hierarchy (Admin)'!P101</f>
        <v>NULL</v>
      </c>
      <c r="M99" s="646"/>
      <c r="N99" s="646"/>
      <c r="O99" s="651" t="str">
        <f>IF(ISERROR(HYPERLINK(INDEX(I_Guid_Links,MATCH('Input - LOE Hierarchy (Admin)'!S101,I_Guid_Names,0)), 'Input - LOE Hierarchy (Admin)'!S101)),"",HYPERLINK(INDEX(I_Guid_Links,MATCH('Input - LOE Hierarchy (Admin)'!S101,I_Guid_Names,0)), 'Input - LOE Hierarchy (Admin)'!S101))</f>
        <v xml:space="preserve"> JSP507 Investment Appraisal and Evaluation - E4</v>
      </c>
      <c r="P99" s="651" t="str">
        <f>IF(ISERROR(HYPERLINK(INDEX(I_Guid_Links,MATCH('Input - LOE Hierarchy (Admin)'!T101,I_Guid_Names,0)), 'Input - LOE Hierarchy (Admin)'!T101)),"",HYPERLINK(INDEX(I_Guid_Links,MATCH('Input - LOE Hierarchy (Admin)'!T101,I_Guid_Names,0)), 'Input - LOE Hierarchy (Admin)'!T101))</f>
        <v>Magenta Book  - E2</v>
      </c>
      <c r="Q99" s="651" t="str">
        <f>IF(ISERROR(HYPERLINK(INDEX(I_Guid_Links,MATCH('Input - LOE Hierarchy (Admin)'!U101,I_Guid_Names,0)), 'Input - LOE Hierarchy (Admin)'!U101)),"",HYPERLINK(INDEX(I_Guid_Links,MATCH('Input - LOE Hierarchy (Admin)'!U101,I_Guid_Names,0)), 'Input - LOE Hierarchy (Admin)'!U101))</f>
        <v/>
      </c>
      <c r="R99" s="651" t="str">
        <f>IF(ISERROR(HYPERLINK(INDEX(I_Guid_Links,MATCH('Input - LOE Hierarchy (Admin)'!V101,I_Guid_Names,0)), 'Input - LOE Hierarchy (Admin)'!V101)),"",HYPERLINK(INDEX(I_Guid_Links,MATCH('Input - LOE Hierarchy (Admin)'!V101,I_Guid_Names,0)), 'Input - LOE Hierarchy (Admin)'!V101))</f>
        <v/>
      </c>
      <c r="S99" s="651" t="str">
        <f>IF(ISERROR(HYPERLINK(INDEX(I_Guid_Links,MATCH('Input - LOE Hierarchy (Admin)'!W101,I_Guid_Names,0)), 'Input - LOE Hierarchy (Admin)'!W101)),"",HYPERLINK(INDEX(I_Guid_Links,MATCH('Input - LOE Hierarchy (Admin)'!W101,I_Guid_Names,0)), 'Input - LOE Hierarchy (Admin)'!W101))</f>
        <v/>
      </c>
      <c r="T99" s="651" t="str">
        <f>IF(ISERROR(HYPERLINK(INDEX(I_Guid_Links,MATCH('Input - LOE Hierarchy (Admin)'!X101,I_Guid_Names,0)), 'Input - LOE Hierarchy (Admin)'!X101)),"",HYPERLINK(INDEX(I_Guid_Links,MATCH('Input - LOE Hierarchy (Admin)'!X101,I_Guid_Names,0)), 'Input - LOE Hierarchy (Admin)'!X101))</f>
        <v/>
      </c>
      <c r="U99" s="651" t="str">
        <f>IF(ISERROR(HYPERLINK(INDEX(I_Guid_Links,MATCH('Input - LOE Hierarchy (Admin)'!Y101,I_Guid_Names,0)), 'Input - LOE Hierarchy (Admin)'!Y101)),"",HYPERLINK(INDEX(I_Guid_Links,MATCH('Input - LOE Hierarchy (Admin)'!Y101,I_Guid_Names,0)), 'Input - LOE Hierarchy (Admin)'!Y101))</f>
        <v/>
      </c>
      <c r="V99" s="652"/>
      <c r="X99" s="653" t="str">
        <f t="shared" si="10"/>
        <v>YES</v>
      </c>
      <c r="Y99" s="654" t="b">
        <f t="shared" si="11"/>
        <v>0</v>
      </c>
      <c r="Z99" s="654" t="b">
        <f t="shared" si="14"/>
        <v>0</v>
      </c>
    </row>
    <row r="100" spans="1:26" s="344" customFormat="1" ht="70.400000000000006" customHeight="1" x14ac:dyDescent="0.35">
      <c r="A100" s="646"/>
      <c r="B100" s="646"/>
      <c r="C100" s="647">
        <v>2</v>
      </c>
      <c r="D100" s="648" t="str">
        <f>'Input - LOE Hierarchy (Admin)'!E102</f>
        <v>Economic</v>
      </c>
      <c r="E100" s="647">
        <v>11</v>
      </c>
      <c r="F100" s="648" t="str">
        <f>'Input - LOE Hierarchy (Admin)'!K102</f>
        <v>Is there evidence of suitable project / programme evaluation taking place that is useful, proportionate, credible and robust?</v>
      </c>
      <c r="G100" s="649">
        <v>44</v>
      </c>
      <c r="H100" s="650" t="str">
        <f>IFERROR(HYPERLINK("#'2.1 LOEs, Artefacts &amp; Assurance'!" &amp; ADDRESS(MATCH($I100,'2.1 LOEs, Artefacts &amp; Assurance'!$H$1:$H$312, 0),8),"Link "), "Not Found")</f>
        <v>Not Found</v>
      </c>
      <c r="I100" s="648" t="str">
        <f>'Input - LOE Hierarchy (Admin)'!L102</f>
        <v>Is there evidence of a draft detailed Programme Evaluation Plan (PEP) describing expected evaluation activity through the life of the programme?</v>
      </c>
      <c r="J100" s="647">
        <f t="shared" si="9"/>
        <v>90</v>
      </c>
      <c r="K100" s="648" t="str">
        <f>'Input - LOE Hierarchy (Admin)'!N102</f>
        <v>Is there evidence of suitable consideration of the scale of data requirements that needed to support the evaluation plan?</v>
      </c>
      <c r="L100" s="648" t="str">
        <f>'Input - LOE Hierarchy (Admin)'!P102</f>
        <v>NULL</v>
      </c>
      <c r="M100" s="646"/>
      <c r="N100" s="646"/>
      <c r="O100" s="651" t="str">
        <f>IF(ISERROR(HYPERLINK(INDEX(I_Guid_Links,MATCH('Input - LOE Hierarchy (Admin)'!S102,I_Guid_Names,0)), 'Input - LOE Hierarchy (Admin)'!S102)),"",HYPERLINK(INDEX(I_Guid_Links,MATCH('Input - LOE Hierarchy (Admin)'!S102,I_Guid_Names,0)), 'Input - LOE Hierarchy (Admin)'!S102))</f>
        <v xml:space="preserve"> JSP507 Investment Appraisal and Evaluation - E4</v>
      </c>
      <c r="P100" s="651" t="str">
        <f>IF(ISERROR(HYPERLINK(INDEX(I_Guid_Links,MATCH('Input - LOE Hierarchy (Admin)'!T102,I_Guid_Names,0)), 'Input - LOE Hierarchy (Admin)'!T102)),"",HYPERLINK(INDEX(I_Guid_Links,MATCH('Input - LOE Hierarchy (Admin)'!T102,I_Guid_Names,0)), 'Input - LOE Hierarchy (Admin)'!T102))</f>
        <v>Magenta Book  - E2</v>
      </c>
      <c r="Q100" s="651" t="str">
        <f>IF(ISERROR(HYPERLINK(INDEX(I_Guid_Links,MATCH('Input - LOE Hierarchy (Admin)'!U102,I_Guid_Names,0)), 'Input - LOE Hierarchy (Admin)'!U102)),"",HYPERLINK(INDEX(I_Guid_Links,MATCH('Input - LOE Hierarchy (Admin)'!U102,I_Guid_Names,0)), 'Input - LOE Hierarchy (Admin)'!U102))</f>
        <v/>
      </c>
      <c r="R100" s="651" t="str">
        <f>IF(ISERROR(HYPERLINK(INDEX(I_Guid_Links,MATCH('Input - LOE Hierarchy (Admin)'!V102,I_Guid_Names,0)), 'Input - LOE Hierarchy (Admin)'!V102)),"",HYPERLINK(INDEX(I_Guid_Links,MATCH('Input - LOE Hierarchy (Admin)'!V102,I_Guid_Names,0)), 'Input - LOE Hierarchy (Admin)'!V102))</f>
        <v/>
      </c>
      <c r="S100" s="651" t="str">
        <f>IF(ISERROR(HYPERLINK(INDEX(I_Guid_Links,MATCH('Input - LOE Hierarchy (Admin)'!W102,I_Guid_Names,0)), 'Input - LOE Hierarchy (Admin)'!W102)),"",HYPERLINK(INDEX(I_Guid_Links,MATCH('Input - LOE Hierarchy (Admin)'!W102,I_Guid_Names,0)), 'Input - LOE Hierarchy (Admin)'!W102))</f>
        <v/>
      </c>
      <c r="T100" s="651" t="str">
        <f>IF(ISERROR(HYPERLINK(INDEX(I_Guid_Links,MATCH('Input - LOE Hierarchy (Admin)'!X102,I_Guid_Names,0)), 'Input - LOE Hierarchy (Admin)'!X102)),"",HYPERLINK(INDEX(I_Guid_Links,MATCH('Input - LOE Hierarchy (Admin)'!X102,I_Guid_Names,0)), 'Input - LOE Hierarchy (Admin)'!X102))</f>
        <v/>
      </c>
      <c r="U100" s="651" t="str">
        <f>IF(ISERROR(HYPERLINK(INDEX(I_Guid_Links,MATCH('Input - LOE Hierarchy (Admin)'!Y102,I_Guid_Names,0)), 'Input - LOE Hierarchy (Admin)'!Y102)),"",HYPERLINK(INDEX(I_Guid_Links,MATCH('Input - LOE Hierarchy (Admin)'!Y102,I_Guid_Names,0)), 'Input - LOE Hierarchy (Admin)'!Y102))</f>
        <v/>
      </c>
      <c r="V100" s="652"/>
      <c r="X100" s="653" t="str">
        <f t="shared" si="10"/>
        <v>YES</v>
      </c>
      <c r="Y100" s="654" t="b">
        <f t="shared" si="11"/>
        <v>0</v>
      </c>
      <c r="Z100" s="654" t="b">
        <f t="shared" si="14"/>
        <v>0</v>
      </c>
    </row>
    <row r="101" spans="1:26" s="344" customFormat="1" ht="70.400000000000006" customHeight="1" x14ac:dyDescent="0.35">
      <c r="A101" s="646"/>
      <c r="B101" s="646"/>
      <c r="C101" s="647">
        <v>2</v>
      </c>
      <c r="D101" s="648" t="str">
        <f>'Input - LOE Hierarchy (Admin)'!E103</f>
        <v>Economic</v>
      </c>
      <c r="E101" s="647">
        <v>11</v>
      </c>
      <c r="F101" s="648" t="str">
        <f>'Input - LOE Hierarchy (Admin)'!K103</f>
        <v>Is there evidence of suitable project / programme evaluation taking place that is useful, proportionate, credible and robust?</v>
      </c>
      <c r="G101" s="649">
        <v>44</v>
      </c>
      <c r="H101" s="650" t="str">
        <f>IFERROR(HYPERLINK("#'2.1 LOEs, Artefacts &amp; Assurance'!" &amp; ADDRESS(MATCH($I101,'2.1 LOEs, Artefacts &amp; Assurance'!$H$1:$H$312, 0),8),"Link "), "Not Found")</f>
        <v>Not Found</v>
      </c>
      <c r="I101" s="648" t="str">
        <f>'Input - LOE Hierarchy (Admin)'!L103</f>
        <v>Is there evidence of a draft detailed Programme Evaluation Plan (PEP) describing expected evaluation activity through the life of the programme?</v>
      </c>
      <c r="J101" s="647">
        <f t="shared" si="9"/>
        <v>91</v>
      </c>
      <c r="K101" s="648" t="str">
        <f>'Input - LOE Hierarchy (Admin)'!N103</f>
        <v>If applicable, is there evidence of a mature Benefits Realisation Plan which clearly articulates how each key programme benefit will be realised?</v>
      </c>
      <c r="L101" s="648" t="str">
        <f>'Input - LOE Hierarchy (Admin)'!P103</f>
        <v>NULL</v>
      </c>
      <c r="M101" s="646"/>
      <c r="N101" s="646"/>
      <c r="O101" s="651" t="str">
        <f>IF(ISERROR(HYPERLINK(INDEX(I_Guid_Links,MATCH('Input - LOE Hierarchy (Admin)'!S103,I_Guid_Names,0)), 'Input - LOE Hierarchy (Admin)'!S103)),"",HYPERLINK(INDEX(I_Guid_Links,MATCH('Input - LOE Hierarchy (Admin)'!S103,I_Guid_Names,0)), 'Input - LOE Hierarchy (Admin)'!S103))</f>
        <v xml:space="preserve"> JSP507 Investment Appraisal and Evaluation - E4</v>
      </c>
      <c r="P101" s="651" t="str">
        <f>IF(ISERROR(HYPERLINK(INDEX(I_Guid_Links,MATCH('Input - LOE Hierarchy (Admin)'!T103,I_Guid_Names,0)), 'Input - LOE Hierarchy (Admin)'!T103)),"",HYPERLINK(INDEX(I_Guid_Links,MATCH('Input - LOE Hierarchy (Admin)'!T103,I_Guid_Names,0)), 'Input - LOE Hierarchy (Admin)'!T103))</f>
        <v>Magenta Book  - E2</v>
      </c>
      <c r="Q101" s="651" t="str">
        <f>IF(ISERROR(HYPERLINK(INDEX(I_Guid_Links,MATCH('Input - LOE Hierarchy (Admin)'!U103,I_Guid_Names,0)), 'Input - LOE Hierarchy (Admin)'!U103)),"",HYPERLINK(INDEX(I_Guid_Links,MATCH('Input - LOE Hierarchy (Admin)'!U103,I_Guid_Names,0)), 'Input - LOE Hierarchy (Admin)'!U103))</f>
        <v/>
      </c>
      <c r="R101" s="651" t="str">
        <f>IF(ISERROR(HYPERLINK(INDEX(I_Guid_Links,MATCH('Input - LOE Hierarchy (Admin)'!V103,I_Guid_Names,0)), 'Input - LOE Hierarchy (Admin)'!V103)),"",HYPERLINK(INDEX(I_Guid_Links,MATCH('Input - LOE Hierarchy (Admin)'!V103,I_Guid_Names,0)), 'Input - LOE Hierarchy (Admin)'!V103))</f>
        <v/>
      </c>
      <c r="S101" s="651" t="str">
        <f>IF(ISERROR(HYPERLINK(INDEX(I_Guid_Links,MATCH('Input - LOE Hierarchy (Admin)'!W103,I_Guid_Names,0)), 'Input - LOE Hierarchy (Admin)'!W103)),"",HYPERLINK(INDEX(I_Guid_Links,MATCH('Input - LOE Hierarchy (Admin)'!W103,I_Guid_Names,0)), 'Input - LOE Hierarchy (Admin)'!W103))</f>
        <v/>
      </c>
      <c r="T101" s="651" t="str">
        <f>IF(ISERROR(HYPERLINK(INDEX(I_Guid_Links,MATCH('Input - LOE Hierarchy (Admin)'!X103,I_Guid_Names,0)), 'Input - LOE Hierarchy (Admin)'!X103)),"",HYPERLINK(INDEX(I_Guid_Links,MATCH('Input - LOE Hierarchy (Admin)'!X103,I_Guid_Names,0)), 'Input - LOE Hierarchy (Admin)'!X103))</f>
        <v/>
      </c>
      <c r="U101" s="651" t="str">
        <f>IF(ISERROR(HYPERLINK(INDEX(I_Guid_Links,MATCH('Input - LOE Hierarchy (Admin)'!Y103,I_Guid_Names,0)), 'Input - LOE Hierarchy (Admin)'!Y103)),"",HYPERLINK(INDEX(I_Guid_Links,MATCH('Input - LOE Hierarchy (Admin)'!Y103,I_Guid_Names,0)), 'Input - LOE Hierarchy (Admin)'!Y103))</f>
        <v/>
      </c>
      <c r="V101" s="652"/>
      <c r="X101" s="653" t="str">
        <f t="shared" si="10"/>
        <v>YES</v>
      </c>
      <c r="Y101" s="654" t="b">
        <f t="shared" si="11"/>
        <v>0</v>
      </c>
      <c r="Z101" s="654" t="b">
        <f t="shared" si="14"/>
        <v>0</v>
      </c>
    </row>
    <row r="102" spans="1:26" s="344" customFormat="1" ht="70.400000000000006" customHeight="1" x14ac:dyDescent="0.35">
      <c r="A102" s="646"/>
      <c r="B102" s="646"/>
      <c r="C102" s="647">
        <v>2</v>
      </c>
      <c r="D102" s="648" t="str">
        <f>'Input - LOE Hierarchy (Admin)'!E104</f>
        <v>Economic</v>
      </c>
      <c r="E102" s="647">
        <v>11</v>
      </c>
      <c r="F102" s="648" t="str">
        <f>'Input - LOE Hierarchy (Admin)'!K104</f>
        <v>Is there evidence of suitable project / programme evaluation taking place that is useful, proportionate, credible and robust?</v>
      </c>
      <c r="G102" s="649">
        <v>44</v>
      </c>
      <c r="H102" s="650" t="str">
        <f>IFERROR(HYPERLINK("#'2.1 LOEs, Artefacts &amp; Assurance'!" &amp; ADDRESS(MATCH($I102,'2.1 LOEs, Artefacts &amp; Assurance'!$H$1:$H$312, 0),8),"Link "), "Not Found")</f>
        <v>Not Found</v>
      </c>
      <c r="I102" s="648" t="str">
        <f>'Input - LOE Hierarchy (Admin)'!L104</f>
        <v>Is there evidence of a draft detailed Programme Evaluation Plan (PEP) describing expected evaluation activity through the life of the programme?</v>
      </c>
      <c r="J102" s="647">
        <f t="shared" si="9"/>
        <v>92</v>
      </c>
      <c r="K102" s="648" t="str">
        <f>'Input - LOE Hierarchy (Admin)'!N104</f>
        <v>Is there evidence that Defence Economic Evaluation Team has been engaged for advice and endorsement of the draft detailed PEP?</v>
      </c>
      <c r="L102" s="648" t="str">
        <f>'Input - LOE Hierarchy (Admin)'!P104</f>
        <v>NULL</v>
      </c>
      <c r="M102" s="646"/>
      <c r="N102" s="646"/>
      <c r="O102" s="651" t="str">
        <f>IF(ISERROR(HYPERLINK(INDEX(I_Guid_Links,MATCH('Input - LOE Hierarchy (Admin)'!S104,I_Guid_Names,0)), 'Input - LOE Hierarchy (Admin)'!S104)),"",HYPERLINK(INDEX(I_Guid_Links,MATCH('Input - LOE Hierarchy (Admin)'!S104,I_Guid_Names,0)), 'Input - LOE Hierarchy (Admin)'!S104))</f>
        <v xml:space="preserve"> JSP507 Investment Appraisal and Evaluation - E4</v>
      </c>
      <c r="P102" s="651" t="str">
        <f>IF(ISERROR(HYPERLINK(INDEX(I_Guid_Links,MATCH('Input - LOE Hierarchy (Admin)'!T104,I_Guid_Names,0)), 'Input - LOE Hierarchy (Admin)'!T104)),"",HYPERLINK(INDEX(I_Guid_Links,MATCH('Input - LOE Hierarchy (Admin)'!T104,I_Guid_Names,0)), 'Input - LOE Hierarchy (Admin)'!T104))</f>
        <v>Magenta Book  - E2</v>
      </c>
      <c r="Q102" s="651" t="str">
        <f>IF(ISERROR(HYPERLINK(INDEX(I_Guid_Links,MATCH('Input - LOE Hierarchy (Admin)'!U104,I_Guid_Names,0)), 'Input - LOE Hierarchy (Admin)'!U104)),"",HYPERLINK(INDEX(I_Guid_Links,MATCH('Input - LOE Hierarchy (Admin)'!U104,I_Guid_Names,0)), 'Input - LOE Hierarchy (Admin)'!U104))</f>
        <v/>
      </c>
      <c r="R102" s="651" t="str">
        <f>IF(ISERROR(HYPERLINK(INDEX(I_Guid_Links,MATCH('Input - LOE Hierarchy (Admin)'!V104,I_Guid_Names,0)), 'Input - LOE Hierarchy (Admin)'!V104)),"",HYPERLINK(INDEX(I_Guid_Links,MATCH('Input - LOE Hierarchy (Admin)'!V104,I_Guid_Names,0)), 'Input - LOE Hierarchy (Admin)'!V104))</f>
        <v/>
      </c>
      <c r="S102" s="651" t="str">
        <f>IF(ISERROR(HYPERLINK(INDEX(I_Guid_Links,MATCH('Input - LOE Hierarchy (Admin)'!W104,I_Guid_Names,0)), 'Input - LOE Hierarchy (Admin)'!W104)),"",HYPERLINK(INDEX(I_Guid_Links,MATCH('Input - LOE Hierarchy (Admin)'!W104,I_Guid_Names,0)), 'Input - LOE Hierarchy (Admin)'!W104))</f>
        <v/>
      </c>
      <c r="T102" s="651" t="str">
        <f>IF(ISERROR(HYPERLINK(INDEX(I_Guid_Links,MATCH('Input - LOE Hierarchy (Admin)'!X104,I_Guid_Names,0)), 'Input - LOE Hierarchy (Admin)'!X104)),"",HYPERLINK(INDEX(I_Guid_Links,MATCH('Input - LOE Hierarchy (Admin)'!X104,I_Guid_Names,0)), 'Input - LOE Hierarchy (Admin)'!X104))</f>
        <v/>
      </c>
      <c r="U102" s="651" t="str">
        <f>IF(ISERROR(HYPERLINK(INDEX(I_Guid_Links,MATCH('Input - LOE Hierarchy (Admin)'!Y104,I_Guid_Names,0)), 'Input - LOE Hierarchy (Admin)'!Y104)),"",HYPERLINK(INDEX(I_Guid_Links,MATCH('Input - LOE Hierarchy (Admin)'!Y104,I_Guid_Names,0)), 'Input - LOE Hierarchy (Admin)'!Y104))</f>
        <v/>
      </c>
      <c r="V102" s="652"/>
      <c r="X102" s="653" t="str">
        <f t="shared" si="10"/>
        <v>YES</v>
      </c>
      <c r="Y102" s="654" t="b">
        <f t="shared" si="11"/>
        <v>0</v>
      </c>
      <c r="Z102" s="654" t="b">
        <f t="shared" si="14"/>
        <v>0</v>
      </c>
    </row>
    <row r="103" spans="1:26" s="344" customFormat="1" ht="70.400000000000006" customHeight="1" x14ac:dyDescent="0.35">
      <c r="A103" s="646"/>
      <c r="B103" s="646"/>
      <c r="C103" s="647">
        <v>2</v>
      </c>
      <c r="D103" s="648" t="str">
        <f>'Input - LOE Hierarchy (Admin)'!E105</f>
        <v>Economic</v>
      </c>
      <c r="E103" s="647">
        <v>11</v>
      </c>
      <c r="F103" s="648" t="str">
        <f>'Input - LOE Hierarchy (Admin)'!K105</f>
        <v>Is there evidence of suitable project / programme evaluation taking place that is useful, proportionate, credible and robust?</v>
      </c>
      <c r="G103" s="649">
        <v>44</v>
      </c>
      <c r="H103" s="650" t="str">
        <f>IFERROR(HYPERLINK("#'2.1 LOEs, Artefacts &amp; Assurance'!" &amp; ADDRESS(MATCH($I103,'2.1 LOEs, Artefacts &amp; Assurance'!$H$1:$H$312, 0),8),"Link "), "Not Found")</f>
        <v>Not Found</v>
      </c>
      <c r="I103" s="648" t="str">
        <f>'Input - LOE Hierarchy (Admin)'!L105</f>
        <v>Is there evidence of a draft detailed Programme Evaluation Plan (PEP) describing expected evaluation activity through the life of the programme?</v>
      </c>
      <c r="J103" s="647">
        <f t="shared" si="9"/>
        <v>93</v>
      </c>
      <c r="K103" s="648" t="str">
        <f>'Input - LOE Hierarchy (Admin)'!N105</f>
        <v>Is there evidence that the programme has the necessary resource planning to enable programme evaluation?</v>
      </c>
      <c r="L103" s="648" t="str">
        <f>'Input - LOE Hierarchy (Admin)'!P105</f>
        <v>NULL</v>
      </c>
      <c r="M103" s="646"/>
      <c r="N103" s="646"/>
      <c r="O103" s="651" t="str">
        <f>IF(ISERROR(HYPERLINK(INDEX(I_Guid_Links,MATCH('Input - LOE Hierarchy (Admin)'!S105,I_Guid_Names,0)), 'Input - LOE Hierarchy (Admin)'!S105)),"",HYPERLINK(INDEX(I_Guid_Links,MATCH('Input - LOE Hierarchy (Admin)'!S105,I_Guid_Names,0)), 'Input - LOE Hierarchy (Admin)'!S105))</f>
        <v xml:space="preserve"> JSP507 Investment Appraisal and Evaluation - E4</v>
      </c>
      <c r="P103" s="651" t="str">
        <f>IF(ISERROR(HYPERLINK(INDEX(I_Guid_Links,MATCH('Input - LOE Hierarchy (Admin)'!T105,I_Guid_Names,0)), 'Input - LOE Hierarchy (Admin)'!T105)),"",HYPERLINK(INDEX(I_Guid_Links,MATCH('Input - LOE Hierarchy (Admin)'!T105,I_Guid_Names,0)), 'Input - LOE Hierarchy (Admin)'!T105))</f>
        <v>Magenta Book  - E2</v>
      </c>
      <c r="Q103" s="651" t="str">
        <f>IF(ISERROR(HYPERLINK(INDEX(I_Guid_Links,MATCH('Input - LOE Hierarchy (Admin)'!U105,I_Guid_Names,0)), 'Input - LOE Hierarchy (Admin)'!U105)),"",HYPERLINK(INDEX(I_Guid_Links,MATCH('Input - LOE Hierarchy (Admin)'!U105,I_Guid_Names,0)), 'Input - LOE Hierarchy (Admin)'!U105))</f>
        <v/>
      </c>
      <c r="R103" s="651" t="str">
        <f>IF(ISERROR(HYPERLINK(INDEX(I_Guid_Links,MATCH('Input - LOE Hierarchy (Admin)'!V105,I_Guid_Names,0)), 'Input - LOE Hierarchy (Admin)'!V105)),"",HYPERLINK(INDEX(I_Guid_Links,MATCH('Input - LOE Hierarchy (Admin)'!V105,I_Guid_Names,0)), 'Input - LOE Hierarchy (Admin)'!V105))</f>
        <v/>
      </c>
      <c r="S103" s="651" t="str">
        <f>IF(ISERROR(HYPERLINK(INDEX(I_Guid_Links,MATCH('Input - LOE Hierarchy (Admin)'!W105,I_Guid_Names,0)), 'Input - LOE Hierarchy (Admin)'!W105)),"",HYPERLINK(INDEX(I_Guid_Links,MATCH('Input - LOE Hierarchy (Admin)'!W105,I_Guid_Names,0)), 'Input - LOE Hierarchy (Admin)'!W105))</f>
        <v/>
      </c>
      <c r="T103" s="651" t="str">
        <f>IF(ISERROR(HYPERLINK(INDEX(I_Guid_Links,MATCH('Input - LOE Hierarchy (Admin)'!X105,I_Guid_Names,0)), 'Input - LOE Hierarchy (Admin)'!X105)),"",HYPERLINK(INDEX(I_Guid_Links,MATCH('Input - LOE Hierarchy (Admin)'!X105,I_Guid_Names,0)), 'Input - LOE Hierarchy (Admin)'!X105))</f>
        <v/>
      </c>
      <c r="U103" s="651" t="str">
        <f>IF(ISERROR(HYPERLINK(INDEX(I_Guid_Links,MATCH('Input - LOE Hierarchy (Admin)'!Y105,I_Guid_Names,0)), 'Input - LOE Hierarchy (Admin)'!Y105)),"",HYPERLINK(INDEX(I_Guid_Links,MATCH('Input - LOE Hierarchy (Admin)'!Y105,I_Guid_Names,0)), 'Input - LOE Hierarchy (Admin)'!Y105))</f>
        <v/>
      </c>
      <c r="V103" s="652"/>
      <c r="X103" s="653" t="str">
        <f t="shared" si="10"/>
        <v>YES</v>
      </c>
      <c r="Y103" s="654" t="b">
        <f t="shared" si="11"/>
        <v>0</v>
      </c>
      <c r="Z103" s="654" t="b">
        <f t="shared" si="14"/>
        <v>0</v>
      </c>
    </row>
    <row r="104" spans="1:26" s="344" customFormat="1" ht="75.650000000000006" customHeight="1" x14ac:dyDescent="0.35">
      <c r="A104" s="646"/>
      <c r="B104" s="646"/>
      <c r="C104" s="647">
        <v>2</v>
      </c>
      <c r="D104" s="648" t="str">
        <f>'Input - LOE Hierarchy (Admin)'!E106</f>
        <v>Economic</v>
      </c>
      <c r="E104" s="647">
        <v>11</v>
      </c>
      <c r="F104" s="648" t="str">
        <f>'Input - LOE Hierarchy (Admin)'!K106</f>
        <v>Is there evidence of suitable project / programme evaluation taking place that is useful, proportionate, credible and robust?</v>
      </c>
      <c r="G104" s="649">
        <v>45</v>
      </c>
      <c r="H104" s="650" t="str">
        <f>IFERROR(HYPERLINK("#'2.1 LOEs, Artefacts &amp; Assurance'!" &amp; ADDRESS(MATCH($I104,'2.1 LOEs, Artefacts &amp; Assurance'!$H$1:$H$312, 0),8),"Link "), "Not Found")</f>
        <v>Not Found</v>
      </c>
      <c r="I104" s="648" t="str">
        <f>'Input - LOE Hierarchy (Admin)'!L106</f>
        <v>Is there evidence of comprehensive Programme Evaluation Plan with proportionate scoping, design, considered evaluation questions, and a high-level timetable?</v>
      </c>
      <c r="J104" s="647">
        <f t="shared" si="9"/>
        <v>94</v>
      </c>
      <c r="K104" s="648" t="str">
        <f>'Input - LOE Hierarchy (Admin)'!N106</f>
        <v>Is there evidence that the PEP follows guidance from the Defence Economics Evaluation Team?</v>
      </c>
      <c r="L104" s="648" t="str">
        <f>'Input - LOE Hierarchy (Admin)'!P106</f>
        <v>Is there evidence of a detailed logic model (visual diagram supported by written statements) for Inputs, Activities, Outputs and Outcomes?</v>
      </c>
      <c r="M104" s="646"/>
      <c r="N104" s="646"/>
      <c r="O104" s="651" t="str">
        <f>IF(ISERROR(HYPERLINK(INDEX(I_Guid_Links,MATCH('Input - LOE Hierarchy (Admin)'!S106,I_Guid_Names,0)), 'Input - LOE Hierarchy (Admin)'!S106)),"",HYPERLINK(INDEX(I_Guid_Links,MATCH('Input - LOE Hierarchy (Admin)'!S106,I_Guid_Names,0)), 'Input - LOE Hierarchy (Admin)'!S106))</f>
        <v xml:space="preserve"> JSP507 Investment Appraisal and Evaluation - E4</v>
      </c>
      <c r="P104" s="651" t="str">
        <f>IF(ISERROR(HYPERLINK(INDEX(I_Guid_Links,MATCH('Input - LOE Hierarchy (Admin)'!T106,I_Guid_Names,0)), 'Input - LOE Hierarchy (Admin)'!T106)),"",HYPERLINK(INDEX(I_Guid_Links,MATCH('Input - LOE Hierarchy (Admin)'!T106,I_Guid_Names,0)), 'Input - LOE Hierarchy (Admin)'!T106))</f>
        <v>Magenta Book  - E2</v>
      </c>
      <c r="Q104" s="651" t="str">
        <f>IF(ISERROR(HYPERLINK(INDEX(I_Guid_Links,MATCH('Input - LOE Hierarchy (Admin)'!U106,I_Guid_Names,0)), 'Input - LOE Hierarchy (Admin)'!U106)),"",HYPERLINK(INDEX(I_Guid_Links,MATCH('Input - LOE Hierarchy (Admin)'!U106,I_Guid_Names,0)), 'Input - LOE Hierarchy (Admin)'!U106))</f>
        <v/>
      </c>
      <c r="R104" s="651" t="str">
        <f>IF(ISERROR(HYPERLINK(INDEX(I_Guid_Links,MATCH('Input - LOE Hierarchy (Admin)'!V106,I_Guid_Names,0)), 'Input - LOE Hierarchy (Admin)'!V106)),"",HYPERLINK(INDEX(I_Guid_Links,MATCH('Input - LOE Hierarchy (Admin)'!V106,I_Guid_Names,0)), 'Input - LOE Hierarchy (Admin)'!V106))</f>
        <v/>
      </c>
      <c r="S104" s="651" t="str">
        <f>IF(ISERROR(HYPERLINK(INDEX(I_Guid_Links,MATCH('Input - LOE Hierarchy (Admin)'!W106,I_Guid_Names,0)), 'Input - LOE Hierarchy (Admin)'!W106)),"",HYPERLINK(INDEX(I_Guid_Links,MATCH('Input - LOE Hierarchy (Admin)'!W106,I_Guid_Names,0)), 'Input - LOE Hierarchy (Admin)'!W106))</f>
        <v/>
      </c>
      <c r="T104" s="651" t="str">
        <f>IF(ISERROR(HYPERLINK(INDEX(I_Guid_Links,MATCH('Input - LOE Hierarchy (Admin)'!X106,I_Guid_Names,0)), 'Input - LOE Hierarchy (Admin)'!X106)),"",HYPERLINK(INDEX(I_Guid_Links,MATCH('Input - LOE Hierarchy (Admin)'!X106,I_Guid_Names,0)), 'Input - LOE Hierarchy (Admin)'!X106))</f>
        <v/>
      </c>
      <c r="U104" s="651" t="str">
        <f>IF(ISERROR(HYPERLINK(INDEX(I_Guid_Links,MATCH('Input - LOE Hierarchy (Admin)'!Y106,I_Guid_Names,0)), 'Input - LOE Hierarchy (Admin)'!Y106)),"",HYPERLINK(INDEX(I_Guid_Links,MATCH('Input - LOE Hierarchy (Admin)'!Y106,I_Guid_Names,0)), 'Input - LOE Hierarchy (Admin)'!Y106))</f>
        <v/>
      </c>
      <c r="V104" s="652"/>
      <c r="X104" s="653" t="b">
        <f t="shared" si="10"/>
        <v>0</v>
      </c>
      <c r="Y104" s="654" t="b">
        <f t="shared" si="11"/>
        <v>0</v>
      </c>
      <c r="Z104" s="654" t="b">
        <f t="shared" si="12"/>
        <v>0</v>
      </c>
    </row>
    <row r="105" spans="1:26" s="344" customFormat="1" ht="70.400000000000006" customHeight="1" x14ac:dyDescent="0.35">
      <c r="A105" s="646"/>
      <c r="B105" s="646"/>
      <c r="C105" s="647">
        <v>2</v>
      </c>
      <c r="D105" s="648" t="str">
        <f>'Input - LOE Hierarchy (Admin)'!E107</f>
        <v>Economic</v>
      </c>
      <c r="E105" s="647">
        <v>11</v>
      </c>
      <c r="F105" s="648" t="str">
        <f>'Input - LOE Hierarchy (Admin)'!K107</f>
        <v>Is there evidence of suitable project / programme evaluation taking place that is useful, proportionate, credible and robust?</v>
      </c>
      <c r="G105" s="649">
        <v>45</v>
      </c>
      <c r="H105" s="650" t="str">
        <f>IFERROR(HYPERLINK("#'2.1 LOEs, Artefacts &amp; Assurance'!" &amp; ADDRESS(MATCH($I105,'2.1 LOEs, Artefacts &amp; Assurance'!$H$1:$H$312, 0),8),"Link "), "Not Found")</f>
        <v>Not Found</v>
      </c>
      <c r="I105" s="648" t="str">
        <f>'Input - LOE Hierarchy (Admin)'!L107</f>
        <v>Is there evidence of comprehensive Programme Evaluation Plan with proportionate scoping, design, considered evaluation questions, and a high-level timetable?</v>
      </c>
      <c r="J105" s="647">
        <f t="shared" si="9"/>
        <v>95</v>
      </c>
      <c r="K105" s="648" t="str">
        <f>'Input - LOE Hierarchy (Admin)'!N107</f>
        <v>Is there evidence of an evaluation approach having been identified which best reflects the need and intended use of the evaluation output?</v>
      </c>
      <c r="L105" s="648" t="str">
        <f>'Input - LOE Hierarchy (Admin)'!P107</f>
        <v>Is there evidence of an appropriate set of evaluation questions been defined?</v>
      </c>
      <c r="M105" s="646"/>
      <c r="N105" s="646"/>
      <c r="O105" s="651" t="str">
        <f>IF(ISERROR(HYPERLINK(INDEX(I_Guid_Links,MATCH('Input - LOE Hierarchy (Admin)'!S107,I_Guid_Names,0)), 'Input - LOE Hierarchy (Admin)'!S107)),"",HYPERLINK(INDEX(I_Guid_Links,MATCH('Input - LOE Hierarchy (Admin)'!S107,I_Guid_Names,0)), 'Input - LOE Hierarchy (Admin)'!S107))</f>
        <v xml:space="preserve"> JSP507 Investment Appraisal and Evaluation - E4</v>
      </c>
      <c r="P105" s="651" t="str">
        <f>IF(ISERROR(HYPERLINK(INDEX(I_Guid_Links,MATCH('Input - LOE Hierarchy (Admin)'!T107,I_Guid_Names,0)), 'Input - LOE Hierarchy (Admin)'!T107)),"",HYPERLINK(INDEX(I_Guid_Links,MATCH('Input - LOE Hierarchy (Admin)'!T107,I_Guid_Names,0)), 'Input - LOE Hierarchy (Admin)'!T107))</f>
        <v>Magenta Book  - E2</v>
      </c>
      <c r="Q105" s="651" t="str">
        <f>IF(ISERROR(HYPERLINK(INDEX(I_Guid_Links,MATCH('Input - LOE Hierarchy (Admin)'!U107,I_Guid_Names,0)), 'Input - LOE Hierarchy (Admin)'!U107)),"",HYPERLINK(INDEX(I_Guid_Links,MATCH('Input - LOE Hierarchy (Admin)'!U107,I_Guid_Names,0)), 'Input - LOE Hierarchy (Admin)'!U107))</f>
        <v/>
      </c>
      <c r="R105" s="651" t="str">
        <f>IF(ISERROR(HYPERLINK(INDEX(I_Guid_Links,MATCH('Input - LOE Hierarchy (Admin)'!V107,I_Guid_Names,0)), 'Input - LOE Hierarchy (Admin)'!V107)),"",HYPERLINK(INDEX(I_Guid_Links,MATCH('Input - LOE Hierarchy (Admin)'!V107,I_Guid_Names,0)), 'Input - LOE Hierarchy (Admin)'!V107))</f>
        <v/>
      </c>
      <c r="S105" s="651" t="str">
        <f>IF(ISERROR(HYPERLINK(INDEX(I_Guid_Links,MATCH('Input - LOE Hierarchy (Admin)'!W107,I_Guid_Names,0)), 'Input - LOE Hierarchy (Admin)'!W107)),"",HYPERLINK(INDEX(I_Guid_Links,MATCH('Input - LOE Hierarchy (Admin)'!W107,I_Guid_Names,0)), 'Input - LOE Hierarchy (Admin)'!W107))</f>
        <v/>
      </c>
      <c r="T105" s="651" t="str">
        <f>IF(ISERROR(HYPERLINK(INDEX(I_Guid_Links,MATCH('Input - LOE Hierarchy (Admin)'!X107,I_Guid_Names,0)), 'Input - LOE Hierarchy (Admin)'!X107)),"",HYPERLINK(INDEX(I_Guid_Links,MATCH('Input - LOE Hierarchy (Admin)'!X107,I_Guid_Names,0)), 'Input - LOE Hierarchy (Admin)'!X107))</f>
        <v/>
      </c>
      <c r="U105" s="651" t="str">
        <f>IF(ISERROR(HYPERLINK(INDEX(I_Guid_Links,MATCH('Input - LOE Hierarchy (Admin)'!Y107,I_Guid_Names,0)), 'Input - LOE Hierarchy (Admin)'!Y107)),"",HYPERLINK(INDEX(I_Guid_Links,MATCH('Input - LOE Hierarchy (Admin)'!Y107,I_Guid_Names,0)), 'Input - LOE Hierarchy (Admin)'!Y107))</f>
        <v/>
      </c>
      <c r="V105" s="652"/>
      <c r="X105" s="653" t="str">
        <f t="shared" si="10"/>
        <v>YES</v>
      </c>
      <c r="Y105" s="654" t="b">
        <f t="shared" si="11"/>
        <v>0</v>
      </c>
      <c r="Z105" s="654" t="b">
        <f>IF(AND(X105="YES", Y$104="YES"),"YES")</f>
        <v>0</v>
      </c>
    </row>
    <row r="106" spans="1:26" s="344" customFormat="1" ht="70.400000000000006" customHeight="1" x14ac:dyDescent="0.35">
      <c r="A106" s="646"/>
      <c r="B106" s="646"/>
      <c r="C106" s="647">
        <v>2</v>
      </c>
      <c r="D106" s="648" t="str">
        <f>'Input - LOE Hierarchy (Admin)'!E108</f>
        <v>Economic</v>
      </c>
      <c r="E106" s="647">
        <v>11</v>
      </c>
      <c r="F106" s="648" t="str">
        <f>'Input - LOE Hierarchy (Admin)'!K108</f>
        <v>Is there evidence of suitable project / programme evaluation taking place that is useful, proportionate, credible and robust?</v>
      </c>
      <c r="G106" s="649">
        <v>45</v>
      </c>
      <c r="H106" s="650" t="str">
        <f>IFERROR(HYPERLINK("#'2.1 LOEs, Artefacts &amp; Assurance'!" &amp; ADDRESS(MATCH($I106,'2.1 LOEs, Artefacts &amp; Assurance'!$H$1:$H$312, 0),8),"Link "), "Not Found")</f>
        <v>Not Found</v>
      </c>
      <c r="I106" s="648" t="str">
        <f>'Input - LOE Hierarchy (Admin)'!L108</f>
        <v>Is there evidence of comprehensive Programme Evaluation Plan with proportionate scoping, design, considered evaluation questions, and a high-level timetable?</v>
      </c>
      <c r="J106" s="647">
        <f t="shared" si="9"/>
        <v>96</v>
      </c>
      <c r="K106" s="648" t="str">
        <f>'Input - LOE Hierarchy (Admin)'!N108</f>
        <v>Is there evidence of an evaluation approach having been identified which best reflects the need and intended use of the evaluation output?</v>
      </c>
      <c r="L106" s="648" t="str">
        <f>'Input - LOE Hierarchy (Admin)'!P108</f>
        <v>Is there evidence of appropriate methods and procedures for data analysis been defined?</v>
      </c>
      <c r="M106" s="646"/>
      <c r="N106" s="646"/>
      <c r="O106" s="651" t="str">
        <f>IF(ISERROR(HYPERLINK(INDEX(I_Guid_Links,MATCH('Input - LOE Hierarchy (Admin)'!S108,I_Guid_Names,0)), 'Input - LOE Hierarchy (Admin)'!S108)),"",HYPERLINK(INDEX(I_Guid_Links,MATCH('Input - LOE Hierarchy (Admin)'!S108,I_Guid_Names,0)), 'Input - LOE Hierarchy (Admin)'!S108))</f>
        <v xml:space="preserve"> JSP507 Investment Appraisal and Evaluation - E4</v>
      </c>
      <c r="P106" s="651" t="str">
        <f>IF(ISERROR(HYPERLINK(INDEX(I_Guid_Links,MATCH('Input - LOE Hierarchy (Admin)'!T108,I_Guid_Names,0)), 'Input - LOE Hierarchy (Admin)'!T108)),"",HYPERLINK(INDEX(I_Guid_Links,MATCH('Input - LOE Hierarchy (Admin)'!T108,I_Guid_Names,0)), 'Input - LOE Hierarchy (Admin)'!T108))</f>
        <v>Magenta Book  - E2</v>
      </c>
      <c r="Q106" s="651" t="str">
        <f>IF(ISERROR(HYPERLINK(INDEX(I_Guid_Links,MATCH('Input - LOE Hierarchy (Admin)'!U108,I_Guid_Names,0)), 'Input - LOE Hierarchy (Admin)'!U108)),"",HYPERLINK(INDEX(I_Guid_Links,MATCH('Input - LOE Hierarchy (Admin)'!U108,I_Guid_Names,0)), 'Input - LOE Hierarchy (Admin)'!U108))</f>
        <v/>
      </c>
      <c r="R106" s="651" t="str">
        <f>IF(ISERROR(HYPERLINK(INDEX(I_Guid_Links,MATCH('Input - LOE Hierarchy (Admin)'!V108,I_Guid_Names,0)), 'Input - LOE Hierarchy (Admin)'!V108)),"",HYPERLINK(INDEX(I_Guid_Links,MATCH('Input - LOE Hierarchy (Admin)'!V108,I_Guid_Names,0)), 'Input - LOE Hierarchy (Admin)'!V108))</f>
        <v/>
      </c>
      <c r="S106" s="651" t="str">
        <f>IF(ISERROR(HYPERLINK(INDEX(I_Guid_Links,MATCH('Input - LOE Hierarchy (Admin)'!W108,I_Guid_Names,0)), 'Input - LOE Hierarchy (Admin)'!W108)),"",HYPERLINK(INDEX(I_Guid_Links,MATCH('Input - LOE Hierarchy (Admin)'!W108,I_Guid_Names,0)), 'Input - LOE Hierarchy (Admin)'!W108))</f>
        <v/>
      </c>
      <c r="T106" s="651" t="str">
        <f>IF(ISERROR(HYPERLINK(INDEX(I_Guid_Links,MATCH('Input - LOE Hierarchy (Admin)'!X108,I_Guid_Names,0)), 'Input - LOE Hierarchy (Admin)'!X108)),"",HYPERLINK(INDEX(I_Guid_Links,MATCH('Input - LOE Hierarchy (Admin)'!X108,I_Guid_Names,0)), 'Input - LOE Hierarchy (Admin)'!X108))</f>
        <v/>
      </c>
      <c r="U106" s="651" t="str">
        <f>IF(ISERROR(HYPERLINK(INDEX(I_Guid_Links,MATCH('Input - LOE Hierarchy (Admin)'!Y108,I_Guid_Names,0)), 'Input - LOE Hierarchy (Admin)'!Y108)),"",HYPERLINK(INDEX(I_Guid_Links,MATCH('Input - LOE Hierarchy (Admin)'!Y108,I_Guid_Names,0)), 'Input - LOE Hierarchy (Admin)'!Y108))</f>
        <v/>
      </c>
      <c r="V106" s="652"/>
      <c r="X106" s="653" t="str">
        <f t="shared" si="10"/>
        <v>YES</v>
      </c>
      <c r="Y106" s="654" t="b">
        <f t="shared" si="11"/>
        <v>0</v>
      </c>
      <c r="Z106" s="654" t="b">
        <f t="shared" ref="Z106:Z115" si="15">IF(AND(X106="YES", Y$104="YES"),"YES")</f>
        <v>0</v>
      </c>
    </row>
    <row r="107" spans="1:26" s="344" customFormat="1" ht="70.400000000000006" customHeight="1" x14ac:dyDescent="0.35">
      <c r="A107" s="646"/>
      <c r="B107" s="646"/>
      <c r="C107" s="647">
        <v>2</v>
      </c>
      <c r="D107" s="648" t="str">
        <f>'Input - LOE Hierarchy (Admin)'!E109</f>
        <v>Economic</v>
      </c>
      <c r="E107" s="647">
        <v>11</v>
      </c>
      <c r="F107" s="648" t="str">
        <f>'Input - LOE Hierarchy (Admin)'!K109</f>
        <v>Is there evidence of suitable project / programme evaluation taking place that is useful, proportionate, credible and robust?</v>
      </c>
      <c r="G107" s="649">
        <v>45</v>
      </c>
      <c r="H107" s="650" t="str">
        <f>IFERROR(HYPERLINK("#'2.1 LOEs, Artefacts &amp; Assurance'!" &amp; ADDRESS(MATCH($I107,'2.1 LOEs, Artefacts &amp; Assurance'!$H$1:$H$312, 0),8),"Link "), "Not Found")</f>
        <v>Not Found</v>
      </c>
      <c r="I107" s="648" t="str">
        <f>'Input - LOE Hierarchy (Admin)'!L109</f>
        <v>Is there evidence of comprehensive Programme Evaluation Plan with proportionate scoping, design, considered evaluation questions, and a high-level timetable?</v>
      </c>
      <c r="J107" s="647">
        <f t="shared" si="9"/>
        <v>97</v>
      </c>
      <c r="K107" s="648" t="str">
        <f>'Input - LOE Hierarchy (Admin)'!N109</f>
        <v>Is there evidence of an evaluation approach having been identified which best reflects the need and intended use of the evaluation output?</v>
      </c>
      <c r="L107" s="648" t="str">
        <f>'Input - LOE Hierarchy (Admin)'!P109</f>
        <v>Is there evidence of evaluation quality assurance having been defined?</v>
      </c>
      <c r="M107" s="646"/>
      <c r="N107" s="646"/>
      <c r="O107" s="651" t="str">
        <f>IF(ISERROR(HYPERLINK(INDEX(I_Guid_Links,MATCH('Input - LOE Hierarchy (Admin)'!S109,I_Guid_Names,0)), 'Input - LOE Hierarchy (Admin)'!S109)),"",HYPERLINK(INDEX(I_Guid_Links,MATCH('Input - LOE Hierarchy (Admin)'!S109,I_Guid_Names,0)), 'Input - LOE Hierarchy (Admin)'!S109))</f>
        <v xml:space="preserve"> JSP507 Investment Appraisal and Evaluation - E4</v>
      </c>
      <c r="P107" s="651" t="str">
        <f>IF(ISERROR(HYPERLINK(INDEX(I_Guid_Links,MATCH('Input - LOE Hierarchy (Admin)'!T109,I_Guid_Names,0)), 'Input - LOE Hierarchy (Admin)'!T109)),"",HYPERLINK(INDEX(I_Guid_Links,MATCH('Input - LOE Hierarchy (Admin)'!T109,I_Guid_Names,0)), 'Input - LOE Hierarchy (Admin)'!T109))</f>
        <v>Magenta Book  - E2</v>
      </c>
      <c r="Q107" s="651" t="str">
        <f>IF(ISERROR(HYPERLINK(INDEX(I_Guid_Links,MATCH('Input - LOE Hierarchy (Admin)'!U109,I_Guid_Names,0)), 'Input - LOE Hierarchy (Admin)'!U109)),"",HYPERLINK(INDEX(I_Guid_Links,MATCH('Input - LOE Hierarchy (Admin)'!U109,I_Guid_Names,0)), 'Input - LOE Hierarchy (Admin)'!U109))</f>
        <v/>
      </c>
      <c r="R107" s="651" t="str">
        <f>IF(ISERROR(HYPERLINK(INDEX(I_Guid_Links,MATCH('Input - LOE Hierarchy (Admin)'!V109,I_Guid_Names,0)), 'Input - LOE Hierarchy (Admin)'!V109)),"",HYPERLINK(INDEX(I_Guid_Links,MATCH('Input - LOE Hierarchy (Admin)'!V109,I_Guid_Names,0)), 'Input - LOE Hierarchy (Admin)'!V109))</f>
        <v/>
      </c>
      <c r="S107" s="651" t="str">
        <f>IF(ISERROR(HYPERLINK(INDEX(I_Guid_Links,MATCH('Input - LOE Hierarchy (Admin)'!W109,I_Guid_Names,0)), 'Input - LOE Hierarchy (Admin)'!W109)),"",HYPERLINK(INDEX(I_Guid_Links,MATCH('Input - LOE Hierarchy (Admin)'!W109,I_Guid_Names,0)), 'Input - LOE Hierarchy (Admin)'!W109))</f>
        <v/>
      </c>
      <c r="T107" s="651" t="str">
        <f>IF(ISERROR(HYPERLINK(INDEX(I_Guid_Links,MATCH('Input - LOE Hierarchy (Admin)'!X109,I_Guid_Names,0)), 'Input - LOE Hierarchy (Admin)'!X109)),"",HYPERLINK(INDEX(I_Guid_Links,MATCH('Input - LOE Hierarchy (Admin)'!X109,I_Guid_Names,0)), 'Input - LOE Hierarchy (Admin)'!X109))</f>
        <v/>
      </c>
      <c r="U107" s="651" t="str">
        <f>IF(ISERROR(HYPERLINK(INDEX(I_Guid_Links,MATCH('Input - LOE Hierarchy (Admin)'!Y109,I_Guid_Names,0)), 'Input - LOE Hierarchy (Admin)'!Y109)),"",HYPERLINK(INDEX(I_Guid_Links,MATCH('Input - LOE Hierarchy (Admin)'!Y109,I_Guid_Names,0)), 'Input - LOE Hierarchy (Admin)'!Y109))</f>
        <v/>
      </c>
      <c r="V107" s="652"/>
      <c r="X107" s="653" t="str">
        <f t="shared" si="10"/>
        <v>YES</v>
      </c>
      <c r="Y107" s="654" t="b">
        <f t="shared" si="11"/>
        <v>0</v>
      </c>
      <c r="Z107" s="654" t="b">
        <f t="shared" si="15"/>
        <v>0</v>
      </c>
    </row>
    <row r="108" spans="1:26" s="344" customFormat="1" ht="70.400000000000006" customHeight="1" x14ac:dyDescent="0.35">
      <c r="A108" s="646"/>
      <c r="B108" s="646"/>
      <c r="C108" s="647">
        <v>2</v>
      </c>
      <c r="D108" s="648" t="str">
        <f>'Input - LOE Hierarchy (Admin)'!E110</f>
        <v>Economic</v>
      </c>
      <c r="E108" s="647">
        <v>11</v>
      </c>
      <c r="F108" s="648" t="str">
        <f>'Input - LOE Hierarchy (Admin)'!K110</f>
        <v>Is there evidence of suitable project / programme evaluation taking place that is useful, proportionate, credible and robust?</v>
      </c>
      <c r="G108" s="649">
        <v>45</v>
      </c>
      <c r="H108" s="650" t="str">
        <f>IFERROR(HYPERLINK("#'2.1 LOEs, Artefacts &amp; Assurance'!" &amp; ADDRESS(MATCH($I108,'2.1 LOEs, Artefacts &amp; Assurance'!$H$1:$H$312, 0),8),"Link "), "Not Found")</f>
        <v>Not Found</v>
      </c>
      <c r="I108" s="648" t="str">
        <f>'Input - LOE Hierarchy (Admin)'!L110</f>
        <v>Is there evidence of comprehensive Programme Evaluation Plan with proportionate scoping, design, considered evaluation questions, and a high-level timetable?</v>
      </c>
      <c r="J108" s="647">
        <f t="shared" si="9"/>
        <v>98</v>
      </c>
      <c r="K108" s="648" t="str">
        <f>'Input - LOE Hierarchy (Admin)'!N110</f>
        <v>Is there evidence of a comprehensive evaluation plan with proportionate scoping and design?</v>
      </c>
      <c r="L108" s="648" t="str">
        <f>'Input - LOE Hierarchy (Admin)'!P110</f>
        <v>NULL</v>
      </c>
      <c r="M108" s="646"/>
      <c r="N108" s="646"/>
      <c r="O108" s="651" t="str">
        <f>IF(ISERROR(HYPERLINK(INDEX(I_Guid_Links,MATCH('Input - LOE Hierarchy (Admin)'!S110,I_Guid_Names,0)), 'Input - LOE Hierarchy (Admin)'!S110)),"",HYPERLINK(INDEX(I_Guid_Links,MATCH('Input - LOE Hierarchy (Admin)'!S110,I_Guid_Names,0)), 'Input - LOE Hierarchy (Admin)'!S110))</f>
        <v xml:space="preserve"> JSP507 Investment Appraisal and Evaluation - E4</v>
      </c>
      <c r="P108" s="651" t="str">
        <f>IF(ISERROR(HYPERLINK(INDEX(I_Guid_Links,MATCH('Input - LOE Hierarchy (Admin)'!T110,I_Guid_Names,0)), 'Input - LOE Hierarchy (Admin)'!T110)),"",HYPERLINK(INDEX(I_Guid_Links,MATCH('Input - LOE Hierarchy (Admin)'!T110,I_Guid_Names,0)), 'Input - LOE Hierarchy (Admin)'!T110))</f>
        <v>Magenta Book  - E2</v>
      </c>
      <c r="Q108" s="651" t="str">
        <f>IF(ISERROR(HYPERLINK(INDEX(I_Guid_Links,MATCH('Input - LOE Hierarchy (Admin)'!U110,I_Guid_Names,0)), 'Input - LOE Hierarchy (Admin)'!U110)),"",HYPERLINK(INDEX(I_Guid_Links,MATCH('Input - LOE Hierarchy (Admin)'!U110,I_Guid_Names,0)), 'Input - LOE Hierarchy (Admin)'!U110))</f>
        <v/>
      </c>
      <c r="R108" s="651" t="str">
        <f>IF(ISERROR(HYPERLINK(INDEX(I_Guid_Links,MATCH('Input - LOE Hierarchy (Admin)'!V110,I_Guid_Names,0)), 'Input - LOE Hierarchy (Admin)'!V110)),"",HYPERLINK(INDEX(I_Guid_Links,MATCH('Input - LOE Hierarchy (Admin)'!V110,I_Guid_Names,0)), 'Input - LOE Hierarchy (Admin)'!V110))</f>
        <v/>
      </c>
      <c r="S108" s="651" t="str">
        <f>IF(ISERROR(HYPERLINK(INDEX(I_Guid_Links,MATCH('Input - LOE Hierarchy (Admin)'!W110,I_Guid_Names,0)), 'Input - LOE Hierarchy (Admin)'!W110)),"",HYPERLINK(INDEX(I_Guid_Links,MATCH('Input - LOE Hierarchy (Admin)'!W110,I_Guid_Names,0)), 'Input - LOE Hierarchy (Admin)'!W110))</f>
        <v/>
      </c>
      <c r="T108" s="651" t="str">
        <f>IF(ISERROR(HYPERLINK(INDEX(I_Guid_Links,MATCH('Input - LOE Hierarchy (Admin)'!X110,I_Guid_Names,0)), 'Input - LOE Hierarchy (Admin)'!X110)),"",HYPERLINK(INDEX(I_Guid_Links,MATCH('Input - LOE Hierarchy (Admin)'!X110,I_Guid_Names,0)), 'Input - LOE Hierarchy (Admin)'!X110))</f>
        <v/>
      </c>
      <c r="U108" s="651" t="str">
        <f>IF(ISERROR(HYPERLINK(INDEX(I_Guid_Links,MATCH('Input - LOE Hierarchy (Admin)'!Y110,I_Guid_Names,0)), 'Input - LOE Hierarchy (Admin)'!Y110)),"",HYPERLINK(INDEX(I_Guid_Links,MATCH('Input - LOE Hierarchy (Admin)'!Y110,I_Guid_Names,0)), 'Input - LOE Hierarchy (Admin)'!Y110))</f>
        <v/>
      </c>
      <c r="V108" s="652"/>
      <c r="X108" s="653" t="str">
        <f t="shared" si="10"/>
        <v>YES</v>
      </c>
      <c r="Y108" s="654" t="b">
        <f t="shared" si="11"/>
        <v>0</v>
      </c>
      <c r="Z108" s="654" t="b">
        <f t="shared" si="15"/>
        <v>0</v>
      </c>
    </row>
    <row r="109" spans="1:26" s="344" customFormat="1" ht="70.400000000000006" customHeight="1" x14ac:dyDescent="0.35">
      <c r="A109" s="646"/>
      <c r="B109" s="646"/>
      <c r="C109" s="647">
        <v>2</v>
      </c>
      <c r="D109" s="648" t="str">
        <f>'Input - LOE Hierarchy (Admin)'!E111</f>
        <v>Economic</v>
      </c>
      <c r="E109" s="647">
        <v>11</v>
      </c>
      <c r="F109" s="648" t="str">
        <f>'Input - LOE Hierarchy (Admin)'!K111</f>
        <v>Is there evidence of suitable project / programme evaluation taking place that is useful, proportionate, credible and robust?</v>
      </c>
      <c r="G109" s="649">
        <v>45</v>
      </c>
      <c r="H109" s="650" t="str">
        <f>IFERROR(HYPERLINK("#'2.1 LOEs, Artefacts &amp; Assurance'!" &amp; ADDRESS(MATCH($I109,'2.1 LOEs, Artefacts &amp; Assurance'!$H$1:$H$312, 0),8),"Link "), "Not Found")</f>
        <v>Not Found</v>
      </c>
      <c r="I109" s="648" t="str">
        <f>'Input - LOE Hierarchy (Admin)'!L111</f>
        <v>Is there evidence of comprehensive Programme Evaluation Plan with proportionate scoping, design, considered evaluation questions, and a high-level timetable?</v>
      </c>
      <c r="J109" s="647">
        <f t="shared" si="9"/>
        <v>99</v>
      </c>
      <c r="K109" s="648" t="str">
        <f>'Input - LOE Hierarchy (Admin)'!N111</f>
        <v>Is there evidence of detail on posts responsible for evaluation and expected dates of evaluation deliverables?</v>
      </c>
      <c r="L109" s="648" t="str">
        <f>'Input - LOE Hierarchy (Admin)'!P111</f>
        <v>NULL</v>
      </c>
      <c r="M109" s="646"/>
      <c r="N109" s="646"/>
      <c r="O109" s="651" t="str">
        <f>IF(ISERROR(HYPERLINK(INDEX(I_Guid_Links,MATCH('Input - LOE Hierarchy (Admin)'!S111,I_Guid_Names,0)), 'Input - LOE Hierarchy (Admin)'!S111)),"",HYPERLINK(INDEX(I_Guid_Links,MATCH('Input - LOE Hierarchy (Admin)'!S111,I_Guid_Names,0)), 'Input - LOE Hierarchy (Admin)'!S111))</f>
        <v xml:space="preserve"> JSP507 Investment Appraisal and Evaluation - E4</v>
      </c>
      <c r="P109" s="651" t="str">
        <f>IF(ISERROR(HYPERLINK(INDEX(I_Guid_Links,MATCH('Input - LOE Hierarchy (Admin)'!T111,I_Guid_Names,0)), 'Input - LOE Hierarchy (Admin)'!T111)),"",HYPERLINK(INDEX(I_Guid_Links,MATCH('Input - LOE Hierarchy (Admin)'!T111,I_Guid_Names,0)), 'Input - LOE Hierarchy (Admin)'!T111))</f>
        <v>Magenta Book  - E2</v>
      </c>
      <c r="Q109" s="651" t="str">
        <f>IF(ISERROR(HYPERLINK(INDEX(I_Guid_Links,MATCH('Input - LOE Hierarchy (Admin)'!U111,I_Guid_Names,0)), 'Input - LOE Hierarchy (Admin)'!U111)),"",HYPERLINK(INDEX(I_Guid_Links,MATCH('Input - LOE Hierarchy (Admin)'!U111,I_Guid_Names,0)), 'Input - LOE Hierarchy (Admin)'!U111))</f>
        <v/>
      </c>
      <c r="R109" s="651" t="str">
        <f>IF(ISERROR(HYPERLINK(INDEX(I_Guid_Links,MATCH('Input - LOE Hierarchy (Admin)'!V111,I_Guid_Names,0)), 'Input - LOE Hierarchy (Admin)'!V111)),"",HYPERLINK(INDEX(I_Guid_Links,MATCH('Input - LOE Hierarchy (Admin)'!V111,I_Guid_Names,0)), 'Input - LOE Hierarchy (Admin)'!V111))</f>
        <v/>
      </c>
      <c r="S109" s="651" t="str">
        <f>IF(ISERROR(HYPERLINK(INDEX(I_Guid_Links,MATCH('Input - LOE Hierarchy (Admin)'!W111,I_Guid_Names,0)), 'Input - LOE Hierarchy (Admin)'!W111)),"",HYPERLINK(INDEX(I_Guid_Links,MATCH('Input - LOE Hierarchy (Admin)'!W111,I_Guid_Names,0)), 'Input - LOE Hierarchy (Admin)'!W111))</f>
        <v/>
      </c>
      <c r="T109" s="651" t="str">
        <f>IF(ISERROR(HYPERLINK(INDEX(I_Guid_Links,MATCH('Input - LOE Hierarchy (Admin)'!X111,I_Guid_Names,0)), 'Input - LOE Hierarchy (Admin)'!X111)),"",HYPERLINK(INDEX(I_Guid_Links,MATCH('Input - LOE Hierarchy (Admin)'!X111,I_Guid_Names,0)), 'Input - LOE Hierarchy (Admin)'!X111))</f>
        <v/>
      </c>
      <c r="U109" s="651" t="str">
        <f>IF(ISERROR(HYPERLINK(INDEX(I_Guid_Links,MATCH('Input - LOE Hierarchy (Admin)'!Y111,I_Guid_Names,0)), 'Input - LOE Hierarchy (Admin)'!Y111)),"",HYPERLINK(INDEX(I_Guid_Links,MATCH('Input - LOE Hierarchy (Admin)'!Y111,I_Guid_Names,0)), 'Input - LOE Hierarchy (Admin)'!Y111))</f>
        <v/>
      </c>
      <c r="V109" s="652"/>
      <c r="X109" s="653" t="str">
        <f t="shared" si="10"/>
        <v>YES</v>
      </c>
      <c r="Y109" s="654" t="b">
        <f t="shared" si="11"/>
        <v>0</v>
      </c>
      <c r="Z109" s="654" t="b">
        <f t="shared" si="15"/>
        <v>0</v>
      </c>
    </row>
    <row r="110" spans="1:26" s="344" customFormat="1" ht="70.400000000000006" customHeight="1" x14ac:dyDescent="0.35">
      <c r="A110" s="646"/>
      <c r="B110" s="646"/>
      <c r="C110" s="647">
        <v>2</v>
      </c>
      <c r="D110" s="648" t="str">
        <f>'Input - LOE Hierarchy (Admin)'!E112</f>
        <v>Economic</v>
      </c>
      <c r="E110" s="647">
        <v>11</v>
      </c>
      <c r="F110" s="648" t="str">
        <f>'Input - LOE Hierarchy (Admin)'!K112</f>
        <v>Is there evidence of suitable project / programme evaluation taking place that is useful, proportionate, credible and robust?</v>
      </c>
      <c r="G110" s="649">
        <v>45</v>
      </c>
      <c r="H110" s="650" t="str">
        <f>IFERROR(HYPERLINK("#'2.1 LOEs, Artefacts &amp; Assurance'!" &amp; ADDRESS(MATCH($I110,'2.1 LOEs, Artefacts &amp; Assurance'!$H$1:$H$312, 0),8),"Link "), "Not Found")</f>
        <v>Not Found</v>
      </c>
      <c r="I110" s="648" t="str">
        <f>'Input - LOE Hierarchy (Admin)'!L112</f>
        <v>Is there evidence of comprehensive Programme Evaluation Plan with proportionate scoping, design, considered evaluation questions, and a high-level timetable?</v>
      </c>
      <c r="J110" s="647">
        <f t="shared" si="9"/>
        <v>100</v>
      </c>
      <c r="K110" s="648" t="str">
        <f>'Input - LOE Hierarchy (Admin)'!N112</f>
        <v>Is there evidence that suitable evaluation questions are being set and have been reviewed?</v>
      </c>
      <c r="L110" s="648" t="str">
        <f>'Input - LOE Hierarchy (Admin)'!P112</f>
        <v>NULL</v>
      </c>
      <c r="M110" s="646"/>
      <c r="N110" s="646"/>
      <c r="O110" s="651" t="str">
        <f>IF(ISERROR(HYPERLINK(INDEX(I_Guid_Links,MATCH('Input - LOE Hierarchy (Admin)'!S112,I_Guid_Names,0)), 'Input - LOE Hierarchy (Admin)'!S112)),"",HYPERLINK(INDEX(I_Guid_Links,MATCH('Input - LOE Hierarchy (Admin)'!S112,I_Guid_Names,0)), 'Input - LOE Hierarchy (Admin)'!S112))</f>
        <v xml:space="preserve"> JSP507 Investment Appraisal and Evaluation - E4</v>
      </c>
      <c r="P110" s="651" t="str">
        <f>IF(ISERROR(HYPERLINK(INDEX(I_Guid_Links,MATCH('Input - LOE Hierarchy (Admin)'!T112,I_Guid_Names,0)), 'Input - LOE Hierarchy (Admin)'!T112)),"",HYPERLINK(INDEX(I_Guid_Links,MATCH('Input - LOE Hierarchy (Admin)'!T112,I_Guid_Names,0)), 'Input - LOE Hierarchy (Admin)'!T112))</f>
        <v>Magenta Book  - E2</v>
      </c>
      <c r="Q110" s="651" t="str">
        <f>IF(ISERROR(HYPERLINK(INDEX(I_Guid_Links,MATCH('Input - LOE Hierarchy (Admin)'!U112,I_Guid_Names,0)), 'Input - LOE Hierarchy (Admin)'!U112)),"",HYPERLINK(INDEX(I_Guid_Links,MATCH('Input - LOE Hierarchy (Admin)'!U112,I_Guid_Names,0)), 'Input - LOE Hierarchy (Admin)'!U112))</f>
        <v/>
      </c>
      <c r="R110" s="651" t="str">
        <f>IF(ISERROR(HYPERLINK(INDEX(I_Guid_Links,MATCH('Input - LOE Hierarchy (Admin)'!V112,I_Guid_Names,0)), 'Input - LOE Hierarchy (Admin)'!V112)),"",HYPERLINK(INDEX(I_Guid_Links,MATCH('Input - LOE Hierarchy (Admin)'!V112,I_Guid_Names,0)), 'Input - LOE Hierarchy (Admin)'!V112))</f>
        <v/>
      </c>
      <c r="S110" s="651" t="str">
        <f>IF(ISERROR(HYPERLINK(INDEX(I_Guid_Links,MATCH('Input - LOE Hierarchy (Admin)'!W112,I_Guid_Names,0)), 'Input - LOE Hierarchy (Admin)'!W112)),"",HYPERLINK(INDEX(I_Guid_Links,MATCH('Input - LOE Hierarchy (Admin)'!W112,I_Guid_Names,0)), 'Input - LOE Hierarchy (Admin)'!W112))</f>
        <v/>
      </c>
      <c r="T110" s="651" t="str">
        <f>IF(ISERROR(HYPERLINK(INDEX(I_Guid_Links,MATCH('Input - LOE Hierarchy (Admin)'!X112,I_Guid_Names,0)), 'Input - LOE Hierarchy (Admin)'!X112)),"",HYPERLINK(INDEX(I_Guid_Links,MATCH('Input - LOE Hierarchy (Admin)'!X112,I_Guid_Names,0)), 'Input - LOE Hierarchy (Admin)'!X112))</f>
        <v/>
      </c>
      <c r="U110" s="651" t="str">
        <f>IF(ISERROR(HYPERLINK(INDEX(I_Guid_Links,MATCH('Input - LOE Hierarchy (Admin)'!Y112,I_Guid_Names,0)), 'Input - LOE Hierarchy (Admin)'!Y112)),"",HYPERLINK(INDEX(I_Guid_Links,MATCH('Input - LOE Hierarchy (Admin)'!Y112,I_Guid_Names,0)), 'Input - LOE Hierarchy (Admin)'!Y112))</f>
        <v/>
      </c>
      <c r="V110" s="652"/>
      <c r="X110" s="653" t="str">
        <f t="shared" si="10"/>
        <v>YES</v>
      </c>
      <c r="Y110" s="654" t="b">
        <f t="shared" si="11"/>
        <v>0</v>
      </c>
      <c r="Z110" s="654" t="b">
        <f t="shared" si="15"/>
        <v>0</v>
      </c>
    </row>
    <row r="111" spans="1:26" s="344" customFormat="1" ht="70.400000000000006" customHeight="1" x14ac:dyDescent="0.35">
      <c r="A111" s="646"/>
      <c r="B111" s="646"/>
      <c r="C111" s="647">
        <v>2</v>
      </c>
      <c r="D111" s="648" t="str">
        <f>'Input - LOE Hierarchy (Admin)'!E113</f>
        <v>Economic</v>
      </c>
      <c r="E111" s="647">
        <v>11</v>
      </c>
      <c r="F111" s="648" t="str">
        <f>'Input - LOE Hierarchy (Admin)'!K113</f>
        <v>Is there evidence of suitable project / programme evaluation taking place that is useful, proportionate, credible and robust?</v>
      </c>
      <c r="G111" s="649">
        <v>45</v>
      </c>
      <c r="H111" s="650" t="str">
        <f>IFERROR(HYPERLINK("#'2.1 LOEs, Artefacts &amp; Assurance'!" &amp; ADDRESS(MATCH($I111,'2.1 LOEs, Artefacts &amp; Assurance'!$H$1:$H$312, 0),8),"Link "), "Not Found")</f>
        <v>Not Found</v>
      </c>
      <c r="I111" s="648" t="str">
        <f>'Input - LOE Hierarchy (Admin)'!L113</f>
        <v>Is there evidence of comprehensive Programme Evaluation Plan with proportionate scoping, design, considered evaluation questions, and a high-level timetable?</v>
      </c>
      <c r="J111" s="647">
        <f t="shared" si="9"/>
        <v>101</v>
      </c>
      <c r="K111" s="648" t="str">
        <f>'Input - LOE Hierarchy (Admin)'!N113</f>
        <v>Is there evidence that data requirements and measures for quality assurance have been suitably defined?</v>
      </c>
      <c r="L111" s="648" t="str">
        <f>'Input - LOE Hierarchy (Admin)'!P113</f>
        <v>NULL</v>
      </c>
      <c r="M111" s="646"/>
      <c r="N111" s="646"/>
      <c r="O111" s="651" t="str">
        <f>IF(ISERROR(HYPERLINK(INDEX(I_Guid_Links,MATCH('Input - LOE Hierarchy (Admin)'!S113,I_Guid_Names,0)), 'Input - LOE Hierarchy (Admin)'!S113)),"",HYPERLINK(INDEX(I_Guid_Links,MATCH('Input - LOE Hierarchy (Admin)'!S113,I_Guid_Names,0)), 'Input - LOE Hierarchy (Admin)'!S113))</f>
        <v xml:space="preserve"> JSP507 Investment Appraisal and Evaluation - E4</v>
      </c>
      <c r="P111" s="651" t="str">
        <f>IF(ISERROR(HYPERLINK(INDEX(I_Guid_Links,MATCH('Input - LOE Hierarchy (Admin)'!T113,I_Guid_Names,0)), 'Input - LOE Hierarchy (Admin)'!T113)),"",HYPERLINK(INDEX(I_Guid_Links,MATCH('Input - LOE Hierarchy (Admin)'!T113,I_Guid_Names,0)), 'Input - LOE Hierarchy (Admin)'!T113))</f>
        <v>Magenta Book  - E2</v>
      </c>
      <c r="Q111" s="651" t="str">
        <f>IF(ISERROR(HYPERLINK(INDEX(I_Guid_Links,MATCH('Input - LOE Hierarchy (Admin)'!U113,I_Guid_Names,0)), 'Input - LOE Hierarchy (Admin)'!U113)),"",HYPERLINK(INDEX(I_Guid_Links,MATCH('Input - LOE Hierarchy (Admin)'!U113,I_Guid_Names,0)), 'Input - LOE Hierarchy (Admin)'!U113))</f>
        <v/>
      </c>
      <c r="R111" s="651" t="str">
        <f>IF(ISERROR(HYPERLINK(INDEX(I_Guid_Links,MATCH('Input - LOE Hierarchy (Admin)'!V113,I_Guid_Names,0)), 'Input - LOE Hierarchy (Admin)'!V113)),"",HYPERLINK(INDEX(I_Guid_Links,MATCH('Input - LOE Hierarchy (Admin)'!V113,I_Guid_Names,0)), 'Input - LOE Hierarchy (Admin)'!V113))</f>
        <v/>
      </c>
      <c r="S111" s="651" t="str">
        <f>IF(ISERROR(HYPERLINK(INDEX(I_Guid_Links,MATCH('Input - LOE Hierarchy (Admin)'!W113,I_Guid_Names,0)), 'Input - LOE Hierarchy (Admin)'!W113)),"",HYPERLINK(INDEX(I_Guid_Links,MATCH('Input - LOE Hierarchy (Admin)'!W113,I_Guid_Names,0)), 'Input - LOE Hierarchy (Admin)'!W113))</f>
        <v/>
      </c>
      <c r="T111" s="651" t="str">
        <f>IF(ISERROR(HYPERLINK(INDEX(I_Guid_Links,MATCH('Input - LOE Hierarchy (Admin)'!X113,I_Guid_Names,0)), 'Input - LOE Hierarchy (Admin)'!X113)),"",HYPERLINK(INDEX(I_Guid_Links,MATCH('Input - LOE Hierarchy (Admin)'!X113,I_Guid_Names,0)), 'Input - LOE Hierarchy (Admin)'!X113))</f>
        <v/>
      </c>
      <c r="U111" s="651" t="str">
        <f>IF(ISERROR(HYPERLINK(INDEX(I_Guid_Links,MATCH('Input - LOE Hierarchy (Admin)'!Y113,I_Guid_Names,0)), 'Input - LOE Hierarchy (Admin)'!Y113)),"",HYPERLINK(INDEX(I_Guid_Links,MATCH('Input - LOE Hierarchy (Admin)'!Y113,I_Guid_Names,0)), 'Input - LOE Hierarchy (Admin)'!Y113))</f>
        <v/>
      </c>
      <c r="V111" s="652"/>
      <c r="X111" s="653" t="str">
        <f t="shared" si="10"/>
        <v>YES</v>
      </c>
      <c r="Y111" s="654" t="b">
        <f t="shared" si="11"/>
        <v>0</v>
      </c>
      <c r="Z111" s="654" t="b">
        <f t="shared" si="15"/>
        <v>0</v>
      </c>
    </row>
    <row r="112" spans="1:26" s="344" customFormat="1" ht="70.400000000000006" customHeight="1" x14ac:dyDescent="0.35">
      <c r="A112" s="646"/>
      <c r="B112" s="646"/>
      <c r="C112" s="647">
        <v>2</v>
      </c>
      <c r="D112" s="648" t="str">
        <f>'Input - LOE Hierarchy (Admin)'!E114</f>
        <v>Economic</v>
      </c>
      <c r="E112" s="647">
        <v>11</v>
      </c>
      <c r="F112" s="648" t="str">
        <f>'Input - LOE Hierarchy (Admin)'!K114</f>
        <v>Is there evidence of suitable project / programme evaluation taking place that is useful, proportionate, credible and robust?</v>
      </c>
      <c r="G112" s="649">
        <v>45</v>
      </c>
      <c r="H112" s="650" t="str">
        <f>IFERROR(HYPERLINK("#'2.1 LOEs, Artefacts &amp; Assurance'!" &amp; ADDRESS(MATCH($I112,'2.1 LOEs, Artefacts &amp; Assurance'!$H$1:$H$312, 0),8),"Link "), "Not Found")</f>
        <v>Not Found</v>
      </c>
      <c r="I112" s="648" t="str">
        <f>'Input - LOE Hierarchy (Admin)'!L114</f>
        <v>Is there evidence of comprehensive Programme Evaluation Plan with proportionate scoping, design, considered evaluation questions, and a high-level timetable?</v>
      </c>
      <c r="J112" s="647">
        <f t="shared" si="9"/>
        <v>102</v>
      </c>
      <c r="K112" s="648" t="str">
        <f>'Input - LOE Hierarchy (Admin)'!N114</f>
        <v>Is there evidence that a dissemination plan for evaluation findings has been defined?</v>
      </c>
      <c r="L112" s="648" t="str">
        <f>'Input - LOE Hierarchy (Admin)'!P114</f>
        <v>Is there evidence of expected timings, appropriate channels for communication and post(s) responsible?</v>
      </c>
      <c r="M112" s="646"/>
      <c r="N112" s="646"/>
      <c r="O112" s="651" t="str">
        <f>IF(ISERROR(HYPERLINK(INDEX(I_Guid_Links,MATCH('Input - LOE Hierarchy (Admin)'!S114,I_Guid_Names,0)), 'Input - LOE Hierarchy (Admin)'!S114)),"",HYPERLINK(INDEX(I_Guid_Links,MATCH('Input - LOE Hierarchy (Admin)'!S114,I_Guid_Names,0)), 'Input - LOE Hierarchy (Admin)'!S114))</f>
        <v xml:space="preserve"> JSP507 Investment Appraisal and Evaluation - E4</v>
      </c>
      <c r="P112" s="651" t="str">
        <f>IF(ISERROR(HYPERLINK(INDEX(I_Guid_Links,MATCH('Input - LOE Hierarchy (Admin)'!T114,I_Guid_Names,0)), 'Input - LOE Hierarchy (Admin)'!T114)),"",HYPERLINK(INDEX(I_Guid_Links,MATCH('Input - LOE Hierarchy (Admin)'!T114,I_Guid_Names,0)), 'Input - LOE Hierarchy (Admin)'!T114))</f>
        <v>Magenta Book  - E2</v>
      </c>
      <c r="Q112" s="651" t="str">
        <f>IF(ISERROR(HYPERLINK(INDEX(I_Guid_Links,MATCH('Input - LOE Hierarchy (Admin)'!U114,I_Guid_Names,0)), 'Input - LOE Hierarchy (Admin)'!U114)),"",HYPERLINK(INDEX(I_Guid_Links,MATCH('Input - LOE Hierarchy (Admin)'!U114,I_Guid_Names,0)), 'Input - LOE Hierarchy (Admin)'!U114))</f>
        <v/>
      </c>
      <c r="R112" s="651" t="str">
        <f>IF(ISERROR(HYPERLINK(INDEX(I_Guid_Links,MATCH('Input - LOE Hierarchy (Admin)'!V114,I_Guid_Names,0)), 'Input - LOE Hierarchy (Admin)'!V114)),"",HYPERLINK(INDEX(I_Guid_Links,MATCH('Input - LOE Hierarchy (Admin)'!V114,I_Guid_Names,0)), 'Input - LOE Hierarchy (Admin)'!V114))</f>
        <v/>
      </c>
      <c r="S112" s="651" t="str">
        <f>IF(ISERROR(HYPERLINK(INDEX(I_Guid_Links,MATCH('Input - LOE Hierarchy (Admin)'!W114,I_Guid_Names,0)), 'Input - LOE Hierarchy (Admin)'!W114)),"",HYPERLINK(INDEX(I_Guid_Links,MATCH('Input - LOE Hierarchy (Admin)'!W114,I_Guid_Names,0)), 'Input - LOE Hierarchy (Admin)'!W114))</f>
        <v/>
      </c>
      <c r="T112" s="651" t="str">
        <f>IF(ISERROR(HYPERLINK(INDEX(I_Guid_Links,MATCH('Input - LOE Hierarchy (Admin)'!X114,I_Guid_Names,0)), 'Input - LOE Hierarchy (Admin)'!X114)),"",HYPERLINK(INDEX(I_Guid_Links,MATCH('Input - LOE Hierarchy (Admin)'!X114,I_Guid_Names,0)), 'Input - LOE Hierarchy (Admin)'!X114))</f>
        <v/>
      </c>
      <c r="U112" s="651" t="str">
        <f>IF(ISERROR(HYPERLINK(INDEX(I_Guid_Links,MATCH('Input - LOE Hierarchy (Admin)'!Y114,I_Guid_Names,0)), 'Input - LOE Hierarchy (Admin)'!Y114)),"",HYPERLINK(INDEX(I_Guid_Links,MATCH('Input - LOE Hierarchy (Admin)'!Y114,I_Guid_Names,0)), 'Input - LOE Hierarchy (Admin)'!Y114))</f>
        <v/>
      </c>
      <c r="V112" s="652"/>
      <c r="X112" s="653" t="str">
        <f t="shared" si="10"/>
        <v>YES</v>
      </c>
      <c r="Y112" s="654" t="b">
        <f t="shared" si="11"/>
        <v>0</v>
      </c>
      <c r="Z112" s="654" t="b">
        <f t="shared" si="15"/>
        <v>0</v>
      </c>
    </row>
    <row r="113" spans="1:26" s="344" customFormat="1" ht="70.400000000000006" customHeight="1" x14ac:dyDescent="0.35">
      <c r="A113" s="646"/>
      <c r="B113" s="646"/>
      <c r="C113" s="647">
        <v>2</v>
      </c>
      <c r="D113" s="648" t="str">
        <f>'Input - LOE Hierarchy (Admin)'!E115</f>
        <v>Economic</v>
      </c>
      <c r="E113" s="647">
        <v>11</v>
      </c>
      <c r="F113" s="648" t="str">
        <f>'Input - LOE Hierarchy (Admin)'!K115</f>
        <v>Is there evidence of suitable project / programme evaluation taking place that is useful, proportionate, credible and robust?</v>
      </c>
      <c r="G113" s="649">
        <v>45</v>
      </c>
      <c r="H113" s="650" t="str">
        <f>IFERROR(HYPERLINK("#'2.1 LOEs, Artefacts &amp; Assurance'!" &amp; ADDRESS(MATCH($I113,'2.1 LOEs, Artefacts &amp; Assurance'!$H$1:$H$312, 0),8),"Link "), "Not Found")</f>
        <v>Not Found</v>
      </c>
      <c r="I113" s="648" t="str">
        <f>'Input - LOE Hierarchy (Admin)'!L115</f>
        <v>Is there evidence of comprehensive Programme Evaluation Plan with proportionate scoping, design, considered evaluation questions, and a high-level timetable?</v>
      </c>
      <c r="J113" s="647">
        <f t="shared" si="9"/>
        <v>103</v>
      </c>
      <c r="K113" s="648" t="str">
        <f>'Input - LOE Hierarchy (Admin)'!N115</f>
        <v>If applicable is there evidence of a mature Benefits Realisation Plan which clearly articulates how each key programme benefit will be realised?</v>
      </c>
      <c r="L113" s="648" t="str">
        <f>'Input - LOE Hierarchy (Admin)'!P115</f>
        <v>NULL</v>
      </c>
      <c r="M113" s="646"/>
      <c r="N113" s="646"/>
      <c r="O113" s="651" t="str">
        <f>IF(ISERROR(HYPERLINK(INDEX(I_Guid_Links,MATCH('Input - LOE Hierarchy (Admin)'!S115,I_Guid_Names,0)), 'Input - LOE Hierarchy (Admin)'!S115)),"",HYPERLINK(INDEX(I_Guid_Links,MATCH('Input - LOE Hierarchy (Admin)'!S115,I_Guid_Names,0)), 'Input - LOE Hierarchy (Admin)'!S115))</f>
        <v xml:space="preserve"> JSP507 Investment Appraisal and Evaluation - E4</v>
      </c>
      <c r="P113" s="651" t="str">
        <f>IF(ISERROR(HYPERLINK(INDEX(I_Guid_Links,MATCH('Input - LOE Hierarchy (Admin)'!T115,I_Guid_Names,0)), 'Input - LOE Hierarchy (Admin)'!T115)),"",HYPERLINK(INDEX(I_Guid_Links,MATCH('Input - LOE Hierarchy (Admin)'!T115,I_Guid_Names,0)), 'Input - LOE Hierarchy (Admin)'!T115))</f>
        <v>Magenta Book  - E2</v>
      </c>
      <c r="Q113" s="651" t="str">
        <f>IF(ISERROR(HYPERLINK(INDEX(I_Guid_Links,MATCH('Input - LOE Hierarchy (Admin)'!U115,I_Guid_Names,0)), 'Input - LOE Hierarchy (Admin)'!U115)),"",HYPERLINK(INDEX(I_Guid_Links,MATCH('Input - LOE Hierarchy (Admin)'!U115,I_Guid_Names,0)), 'Input - LOE Hierarchy (Admin)'!U115))</f>
        <v/>
      </c>
      <c r="R113" s="651" t="str">
        <f>IF(ISERROR(HYPERLINK(INDEX(I_Guid_Links,MATCH('Input - LOE Hierarchy (Admin)'!V115,I_Guid_Names,0)), 'Input - LOE Hierarchy (Admin)'!V115)),"",HYPERLINK(INDEX(I_Guid_Links,MATCH('Input - LOE Hierarchy (Admin)'!V115,I_Guid_Names,0)), 'Input - LOE Hierarchy (Admin)'!V115))</f>
        <v/>
      </c>
      <c r="S113" s="651" t="str">
        <f>IF(ISERROR(HYPERLINK(INDEX(I_Guid_Links,MATCH('Input - LOE Hierarchy (Admin)'!W115,I_Guid_Names,0)), 'Input - LOE Hierarchy (Admin)'!W115)),"",HYPERLINK(INDEX(I_Guid_Links,MATCH('Input - LOE Hierarchy (Admin)'!W115,I_Guid_Names,0)), 'Input - LOE Hierarchy (Admin)'!W115))</f>
        <v/>
      </c>
      <c r="T113" s="651" t="str">
        <f>IF(ISERROR(HYPERLINK(INDEX(I_Guid_Links,MATCH('Input - LOE Hierarchy (Admin)'!X115,I_Guid_Names,0)), 'Input - LOE Hierarchy (Admin)'!X115)),"",HYPERLINK(INDEX(I_Guid_Links,MATCH('Input - LOE Hierarchy (Admin)'!X115,I_Guid_Names,0)), 'Input - LOE Hierarchy (Admin)'!X115))</f>
        <v/>
      </c>
      <c r="U113" s="651" t="str">
        <f>IF(ISERROR(HYPERLINK(INDEX(I_Guid_Links,MATCH('Input - LOE Hierarchy (Admin)'!Y115,I_Guid_Names,0)), 'Input - LOE Hierarchy (Admin)'!Y115)),"",HYPERLINK(INDEX(I_Guid_Links,MATCH('Input - LOE Hierarchy (Admin)'!Y115,I_Guid_Names,0)), 'Input - LOE Hierarchy (Admin)'!Y115))</f>
        <v/>
      </c>
      <c r="V113" s="652"/>
      <c r="X113" s="653" t="str">
        <f t="shared" si="10"/>
        <v>YES</v>
      </c>
      <c r="Y113" s="654" t="b">
        <f t="shared" si="11"/>
        <v>0</v>
      </c>
      <c r="Z113" s="654" t="b">
        <f t="shared" si="15"/>
        <v>0</v>
      </c>
    </row>
    <row r="114" spans="1:26" s="344" customFormat="1" ht="70.400000000000006" customHeight="1" x14ac:dyDescent="0.35">
      <c r="A114" s="646"/>
      <c r="B114" s="646"/>
      <c r="C114" s="647">
        <v>2</v>
      </c>
      <c r="D114" s="648" t="str">
        <f>'Input - LOE Hierarchy (Admin)'!E116</f>
        <v>Economic</v>
      </c>
      <c r="E114" s="647">
        <v>11</v>
      </c>
      <c r="F114" s="648" t="str">
        <f>'Input - LOE Hierarchy (Admin)'!K116</f>
        <v>Is there evidence of suitable project / programme evaluation taking place that is useful, proportionate, credible and robust?</v>
      </c>
      <c r="G114" s="649">
        <v>45</v>
      </c>
      <c r="H114" s="650" t="str">
        <f>IFERROR(HYPERLINK("#'2.1 LOEs, Artefacts &amp; Assurance'!" &amp; ADDRESS(MATCH($I114,'2.1 LOEs, Artefacts &amp; Assurance'!$H$1:$H$312, 0),8),"Link "), "Not Found")</f>
        <v>Not Found</v>
      </c>
      <c r="I114" s="648" t="str">
        <f>'Input - LOE Hierarchy (Admin)'!L116</f>
        <v>Is there evidence of comprehensive Programme Evaluation Plan with proportionate scoping, design, considered evaluation questions, and a high-level timetable?</v>
      </c>
      <c r="J114" s="647">
        <f t="shared" si="9"/>
        <v>104</v>
      </c>
      <c r="K114" s="648" t="str">
        <f>'Input - LOE Hierarchy (Admin)'!N116</f>
        <v>Is there evidence that Defence Economic Evaluation Team has been engaged for advice and endorsement of the comprehensive PEP?</v>
      </c>
      <c r="L114" s="648" t="str">
        <f>'Input - LOE Hierarchy (Admin)'!P116</f>
        <v>NULL</v>
      </c>
      <c r="M114" s="646"/>
      <c r="N114" s="646"/>
      <c r="O114" s="651" t="str">
        <f>IF(ISERROR(HYPERLINK(INDEX(I_Guid_Links,MATCH('Input - LOE Hierarchy (Admin)'!S116,I_Guid_Names,0)), 'Input - LOE Hierarchy (Admin)'!S116)),"",HYPERLINK(INDEX(I_Guid_Links,MATCH('Input - LOE Hierarchy (Admin)'!S116,I_Guid_Names,0)), 'Input - LOE Hierarchy (Admin)'!S116))</f>
        <v xml:space="preserve"> JSP507 Investment Appraisal and Evaluation - E4</v>
      </c>
      <c r="P114" s="651" t="str">
        <f>IF(ISERROR(HYPERLINK(INDEX(I_Guid_Links,MATCH('Input - LOE Hierarchy (Admin)'!T116,I_Guid_Names,0)), 'Input - LOE Hierarchy (Admin)'!T116)),"",HYPERLINK(INDEX(I_Guid_Links,MATCH('Input - LOE Hierarchy (Admin)'!T116,I_Guid_Names,0)), 'Input - LOE Hierarchy (Admin)'!T116))</f>
        <v>Magenta Book  - E2</v>
      </c>
      <c r="Q114" s="651" t="str">
        <f>IF(ISERROR(HYPERLINK(INDEX(I_Guid_Links,MATCH('Input - LOE Hierarchy (Admin)'!U116,I_Guid_Names,0)), 'Input - LOE Hierarchy (Admin)'!U116)),"",HYPERLINK(INDEX(I_Guid_Links,MATCH('Input - LOE Hierarchy (Admin)'!U116,I_Guid_Names,0)), 'Input - LOE Hierarchy (Admin)'!U116))</f>
        <v/>
      </c>
      <c r="R114" s="651" t="str">
        <f>IF(ISERROR(HYPERLINK(INDEX(I_Guid_Links,MATCH('Input - LOE Hierarchy (Admin)'!V116,I_Guid_Names,0)), 'Input - LOE Hierarchy (Admin)'!V116)),"",HYPERLINK(INDEX(I_Guid_Links,MATCH('Input - LOE Hierarchy (Admin)'!V116,I_Guid_Names,0)), 'Input - LOE Hierarchy (Admin)'!V116))</f>
        <v/>
      </c>
      <c r="S114" s="651" t="str">
        <f>IF(ISERROR(HYPERLINK(INDEX(I_Guid_Links,MATCH('Input - LOE Hierarchy (Admin)'!W116,I_Guid_Names,0)), 'Input - LOE Hierarchy (Admin)'!W116)),"",HYPERLINK(INDEX(I_Guid_Links,MATCH('Input - LOE Hierarchy (Admin)'!W116,I_Guid_Names,0)), 'Input - LOE Hierarchy (Admin)'!W116))</f>
        <v/>
      </c>
      <c r="T114" s="651" t="str">
        <f>IF(ISERROR(HYPERLINK(INDEX(I_Guid_Links,MATCH('Input - LOE Hierarchy (Admin)'!X116,I_Guid_Names,0)), 'Input - LOE Hierarchy (Admin)'!X116)),"",HYPERLINK(INDEX(I_Guid_Links,MATCH('Input - LOE Hierarchy (Admin)'!X116,I_Guid_Names,0)), 'Input - LOE Hierarchy (Admin)'!X116))</f>
        <v/>
      </c>
      <c r="U114" s="651" t="str">
        <f>IF(ISERROR(HYPERLINK(INDEX(I_Guid_Links,MATCH('Input - LOE Hierarchy (Admin)'!Y116,I_Guid_Names,0)), 'Input - LOE Hierarchy (Admin)'!Y116)),"",HYPERLINK(INDEX(I_Guid_Links,MATCH('Input - LOE Hierarchy (Admin)'!Y116,I_Guid_Names,0)), 'Input - LOE Hierarchy (Admin)'!Y116))</f>
        <v/>
      </c>
      <c r="V114" s="652"/>
      <c r="X114" s="653" t="str">
        <f t="shared" si="10"/>
        <v>YES</v>
      </c>
      <c r="Y114" s="654" t="b">
        <f t="shared" si="11"/>
        <v>0</v>
      </c>
      <c r="Z114" s="654" t="b">
        <f t="shared" si="15"/>
        <v>0</v>
      </c>
    </row>
    <row r="115" spans="1:26" s="344" customFormat="1" ht="70.400000000000006" customHeight="1" x14ac:dyDescent="0.35">
      <c r="A115" s="646"/>
      <c r="B115" s="646"/>
      <c r="C115" s="647">
        <v>2</v>
      </c>
      <c r="D115" s="648" t="str">
        <f>'Input - LOE Hierarchy (Admin)'!E117</f>
        <v>Economic</v>
      </c>
      <c r="E115" s="647">
        <v>11</v>
      </c>
      <c r="F115" s="648" t="str">
        <f>'Input - LOE Hierarchy (Admin)'!K117</f>
        <v>Is there evidence of suitable project / programme evaluation taking place that is useful, proportionate, credible and robust?</v>
      </c>
      <c r="G115" s="649">
        <v>45</v>
      </c>
      <c r="H115" s="650" t="str">
        <f>IFERROR(HYPERLINK("#'2.1 LOEs, Artefacts &amp; Assurance'!" &amp; ADDRESS(MATCH($I115,'2.1 LOEs, Artefacts &amp; Assurance'!$H$1:$H$312, 0),8),"Link "), "Not Found")</f>
        <v>Not Found</v>
      </c>
      <c r="I115" s="648" t="str">
        <f>'Input - LOE Hierarchy (Admin)'!L117</f>
        <v>Is there evidence of comprehensive Programme Evaluation Plan with proportionate scoping, design, considered evaluation questions, and a high-level timetable?</v>
      </c>
      <c r="J115" s="647">
        <f t="shared" si="9"/>
        <v>105</v>
      </c>
      <c r="K115" s="648" t="str">
        <f>'Input - LOE Hierarchy (Admin)'!N117</f>
        <v>Is there evidence that the programme has the necessary resource planning to enable programme evaluation?</v>
      </c>
      <c r="L115" s="648" t="str">
        <f>'Input - LOE Hierarchy (Admin)'!P117</f>
        <v>NULL</v>
      </c>
      <c r="M115" s="646"/>
      <c r="N115" s="646"/>
      <c r="O115" s="651" t="str">
        <f>IF(ISERROR(HYPERLINK(INDEX(I_Guid_Links,MATCH('Input - LOE Hierarchy (Admin)'!S117,I_Guid_Names,0)), 'Input - LOE Hierarchy (Admin)'!S117)),"",HYPERLINK(INDEX(I_Guid_Links,MATCH('Input - LOE Hierarchy (Admin)'!S117,I_Guid_Names,0)), 'Input - LOE Hierarchy (Admin)'!S117))</f>
        <v xml:space="preserve"> JSP507 Investment Appraisal and Evaluation - E4</v>
      </c>
      <c r="P115" s="651" t="str">
        <f>IF(ISERROR(HYPERLINK(INDEX(I_Guid_Links,MATCH('Input - LOE Hierarchy (Admin)'!T117,I_Guid_Names,0)), 'Input - LOE Hierarchy (Admin)'!T117)),"",HYPERLINK(INDEX(I_Guid_Links,MATCH('Input - LOE Hierarchy (Admin)'!T117,I_Guid_Names,0)), 'Input - LOE Hierarchy (Admin)'!T117))</f>
        <v>Magenta Book  - E2</v>
      </c>
      <c r="Q115" s="651" t="str">
        <f>IF(ISERROR(HYPERLINK(INDEX(I_Guid_Links,MATCH('Input - LOE Hierarchy (Admin)'!U117,I_Guid_Names,0)), 'Input - LOE Hierarchy (Admin)'!U117)),"",HYPERLINK(INDEX(I_Guid_Links,MATCH('Input - LOE Hierarchy (Admin)'!U117,I_Guid_Names,0)), 'Input - LOE Hierarchy (Admin)'!U117))</f>
        <v/>
      </c>
      <c r="R115" s="651" t="str">
        <f>IF(ISERROR(HYPERLINK(INDEX(I_Guid_Links,MATCH('Input - LOE Hierarchy (Admin)'!V117,I_Guid_Names,0)), 'Input - LOE Hierarchy (Admin)'!V117)),"",HYPERLINK(INDEX(I_Guid_Links,MATCH('Input - LOE Hierarchy (Admin)'!V117,I_Guid_Names,0)), 'Input - LOE Hierarchy (Admin)'!V117))</f>
        <v/>
      </c>
      <c r="S115" s="651" t="str">
        <f>IF(ISERROR(HYPERLINK(INDEX(I_Guid_Links,MATCH('Input - LOE Hierarchy (Admin)'!W117,I_Guid_Names,0)), 'Input - LOE Hierarchy (Admin)'!W117)),"",HYPERLINK(INDEX(I_Guid_Links,MATCH('Input - LOE Hierarchy (Admin)'!W117,I_Guid_Names,0)), 'Input - LOE Hierarchy (Admin)'!W117))</f>
        <v/>
      </c>
      <c r="T115" s="651" t="str">
        <f>IF(ISERROR(HYPERLINK(INDEX(I_Guid_Links,MATCH('Input - LOE Hierarchy (Admin)'!X117,I_Guid_Names,0)), 'Input - LOE Hierarchy (Admin)'!X117)),"",HYPERLINK(INDEX(I_Guid_Links,MATCH('Input - LOE Hierarchy (Admin)'!X117,I_Guid_Names,0)), 'Input - LOE Hierarchy (Admin)'!X117))</f>
        <v/>
      </c>
      <c r="U115" s="651" t="str">
        <f>IF(ISERROR(HYPERLINK(INDEX(I_Guid_Links,MATCH('Input - LOE Hierarchy (Admin)'!Y117,I_Guid_Names,0)), 'Input - LOE Hierarchy (Admin)'!Y117)),"",HYPERLINK(INDEX(I_Guid_Links,MATCH('Input - LOE Hierarchy (Admin)'!Y117,I_Guid_Names,0)), 'Input - LOE Hierarchy (Admin)'!Y117))</f>
        <v/>
      </c>
      <c r="V115" s="652"/>
      <c r="X115" s="653" t="str">
        <f t="shared" si="10"/>
        <v>YES</v>
      </c>
      <c r="Y115" s="654" t="b">
        <f t="shared" si="11"/>
        <v>0</v>
      </c>
      <c r="Z115" s="654" t="b">
        <f t="shared" si="15"/>
        <v>0</v>
      </c>
    </row>
    <row r="116" spans="1:26" s="344" customFormat="1" ht="105.65" customHeight="1" x14ac:dyDescent="0.35">
      <c r="A116" s="646"/>
      <c r="B116" s="646"/>
      <c r="C116" s="647">
        <v>3</v>
      </c>
      <c r="D116" s="648" t="str">
        <f>'Input - LOE Hierarchy (Admin)'!E118</f>
        <v>Commercial</v>
      </c>
      <c r="E116" s="647">
        <v>12</v>
      </c>
      <c r="F116" s="648" t="str">
        <f>'Input - LOE Hierarchy (Admin)'!K118</f>
        <v>Is there evidence of an appropriate Commercial Strategy at this stage of acquisition?</v>
      </c>
      <c r="G116" s="649">
        <v>46</v>
      </c>
      <c r="H116" s="650" t="str">
        <f>IFERROR(HYPERLINK("#'2.1 LOEs, Artefacts &amp; Assurance'!" &amp; ADDRESS(MATCH($I116,'2.1 LOEs, Artefacts &amp; Assurance'!$H$1:$H$312, 0),8),"Link "), "Not Found")</f>
        <v>Not Found</v>
      </c>
      <c r="I116" s="648" t="str">
        <f>'Input - LOE Hierarchy (Admin)'!L118</f>
        <v>Is there evidence that a need is identified and solution possible?</v>
      </c>
      <c r="J116" s="647">
        <f t="shared" si="9"/>
        <v>106</v>
      </c>
      <c r="K116" s="648" t="str">
        <f>'Input - LOE Hierarchy (Admin)'!N118</f>
        <v>Is there evidence that the requirement has be properly considered, setting out the scope of work, with evidence that lessons from other projects and previous procurements have been identified, referenced and there is a mechanism in place to prevent these lessons reoccurring where appropriate?</v>
      </c>
      <c r="L116" s="648" t="str">
        <f>'Input - LOE Hierarchy (Admin)'!P118</f>
        <v>Is there evidence that a settled scope has been established and considered in line with previous procurements if similar?</v>
      </c>
      <c r="M116" s="646"/>
      <c r="N116" s="646"/>
      <c r="O116" s="651" t="str">
        <f>IF(ISERROR(HYPERLINK(INDEX(I_Guid_Links,MATCH('Input - LOE Hierarchy (Admin)'!S118,I_Guid_Names,0)), 'Input - LOE Hierarchy (Admin)'!S118)),"",HYPERLINK(INDEX(I_Guid_Links,MATCH('Input - LOE Hierarchy (Admin)'!S118,I_Guid_Names,0)), 'Input - LOE Hierarchy (Admin)'!S118))</f>
        <v>Commercial Strategies  - C1</v>
      </c>
      <c r="P116" s="651" t="str">
        <f>IF(ISERROR(HYPERLINK(INDEX(I_Guid_Links,MATCH('Input - LOE Hierarchy (Admin)'!T118,I_Guid_Names,0)), 'Input - LOE Hierarchy (Admin)'!T118)),"",HYPERLINK(INDEX(I_Guid_Links,MATCH('Input - LOE Hierarchy (Admin)'!T118,I_Guid_Names,0)), 'Input - LOE Hierarchy (Admin)'!T118))</f>
        <v>The Sourcing Playbook  - C3</v>
      </c>
      <c r="Q116" s="651" t="str">
        <f>IF(ISERROR(HYPERLINK(INDEX(I_Guid_Links,MATCH('Input - LOE Hierarchy (Admin)'!U118,I_Guid_Names,0)), 'Input - LOE Hierarchy (Admin)'!U118)),"",HYPERLINK(INDEX(I_Guid_Links,MATCH('Input - LOE Hierarchy (Admin)'!U118,I_Guid_Names,0)), 'Input - LOE Hierarchy (Admin)'!U118))</f>
        <v>Market Analysis  - C5</v>
      </c>
      <c r="R116" s="651" t="str">
        <f>IF(ISERROR(HYPERLINK(INDEX(I_Guid_Links,MATCH('Input - LOE Hierarchy (Admin)'!V118,I_Guid_Names,0)), 'Input - LOE Hierarchy (Admin)'!V118)),"",HYPERLINK(INDEX(I_Guid_Links,MATCH('Input - LOE Hierarchy (Admin)'!V118,I_Guid_Names,0)), 'Input - LOE Hierarchy (Admin)'!V118))</f>
        <v/>
      </c>
      <c r="S116" s="651" t="str">
        <f>IF(ISERROR(HYPERLINK(INDEX(I_Guid_Links,MATCH('Input - LOE Hierarchy (Admin)'!W118,I_Guid_Names,0)), 'Input - LOE Hierarchy (Admin)'!W118)),"",HYPERLINK(INDEX(I_Guid_Links,MATCH('Input - LOE Hierarchy (Admin)'!W118,I_Guid_Names,0)), 'Input - LOE Hierarchy (Admin)'!W118))</f>
        <v/>
      </c>
      <c r="T116" s="651" t="str">
        <f>IF(ISERROR(HYPERLINK(INDEX(I_Guid_Links,MATCH('Input - LOE Hierarchy (Admin)'!X118,I_Guid_Names,0)), 'Input - LOE Hierarchy (Admin)'!X118)),"",HYPERLINK(INDEX(I_Guid_Links,MATCH('Input - LOE Hierarchy (Admin)'!X118,I_Guid_Names,0)), 'Input - LOE Hierarchy (Admin)'!X118))</f>
        <v/>
      </c>
      <c r="U116" s="651" t="str">
        <f>IF(ISERROR(HYPERLINK(INDEX(I_Guid_Links,MATCH('Input - LOE Hierarchy (Admin)'!Y118,I_Guid_Names,0)), 'Input - LOE Hierarchy (Admin)'!Y118)),"",HYPERLINK(INDEX(I_Guid_Links,MATCH('Input - LOE Hierarchy (Admin)'!Y118,I_Guid_Names,0)), 'Input - LOE Hierarchy (Admin)'!Y118))</f>
        <v/>
      </c>
      <c r="V116" s="652"/>
      <c r="X116" s="653" t="b">
        <f t="shared" si="10"/>
        <v>0</v>
      </c>
      <c r="Y116" s="654" t="b">
        <f t="shared" si="11"/>
        <v>0</v>
      </c>
      <c r="Z116" s="654" t="b">
        <f t="shared" si="12"/>
        <v>0</v>
      </c>
    </row>
    <row r="117" spans="1:26" s="344" customFormat="1" ht="113.15" customHeight="1" x14ac:dyDescent="0.35">
      <c r="A117" s="646"/>
      <c r="B117" s="646"/>
      <c r="C117" s="647">
        <v>3</v>
      </c>
      <c r="D117" s="648" t="str">
        <f>'Input - LOE Hierarchy (Admin)'!E119</f>
        <v>Commercial</v>
      </c>
      <c r="E117" s="647">
        <v>12</v>
      </c>
      <c r="F117" s="648" t="str">
        <f>'Input - LOE Hierarchy (Admin)'!K119</f>
        <v>Is there evidence of an appropriate Commercial Strategy at this stage of acquisition?</v>
      </c>
      <c r="G117" s="649">
        <v>46</v>
      </c>
      <c r="H117" s="650" t="str">
        <f>IFERROR(HYPERLINK("#'2.1 LOEs, Artefacts &amp; Assurance'!" &amp; ADDRESS(MATCH($I117,'2.1 LOEs, Artefacts &amp; Assurance'!$H$1:$H$312, 0),8),"Link "), "Not Found")</f>
        <v>Not Found</v>
      </c>
      <c r="I117" s="648" t="str">
        <f>'Input - LOE Hierarchy (Admin)'!L119</f>
        <v>Is there evidence that a need is identified and solution possible?</v>
      </c>
      <c r="J117" s="647">
        <f t="shared" si="9"/>
        <v>107</v>
      </c>
      <c r="K117" s="648" t="str">
        <f>'Input - LOE Hierarchy (Admin)'!N119</f>
        <v>Is there evidence that all relevant commercial stakeholders have been identified, including Crown Commercial Representatives?</v>
      </c>
      <c r="L117" s="648" t="str">
        <f>'Input - LOE Hierarchy (Admin)'!P119</f>
        <v>Has the Cabinet Office Strategic Supplier Team been consulted for potential Future Contracts with Babcock and BAES? Has consideration been given to contact with Crown Commercial Services (CCS), Infrastructure and Projects Authority (IPA), and Complex Transaction Team (CTT).</v>
      </c>
      <c r="M117" s="646"/>
      <c r="N117" s="646"/>
      <c r="O117" s="651" t="str">
        <f>IF(ISERROR(HYPERLINK(INDEX(I_Guid_Links,MATCH('Input - LOE Hierarchy (Admin)'!S119,I_Guid_Names,0)), 'Input - LOE Hierarchy (Admin)'!S119)),"",HYPERLINK(INDEX(I_Guid_Links,MATCH('Input - LOE Hierarchy (Admin)'!S119,I_Guid_Names,0)), 'Input - LOE Hierarchy (Admin)'!S119))</f>
        <v>Strategic Partnering Programme (SPP)  - C4</v>
      </c>
      <c r="P117" s="651" t="str">
        <f>IF(ISERROR(HYPERLINK(INDEX(I_Guid_Links,MATCH('Input - LOE Hierarchy (Admin)'!T119,I_Guid_Names,0)), 'Input - LOE Hierarchy (Admin)'!T119)),"",HYPERLINK(INDEX(I_Guid_Links,MATCH('Input - LOE Hierarchy (Admin)'!T119,I_Guid_Names,0)), 'Input - LOE Hierarchy (Admin)'!T119))</f>
        <v>Commercial Assistance and Scrutiny Team (CAST) - C6</v>
      </c>
      <c r="Q117" s="651" t="str">
        <f>IF(ISERROR(HYPERLINK(INDEX(I_Guid_Links,MATCH('Input - LOE Hierarchy (Admin)'!U119,I_Guid_Names,0)), 'Input - LOE Hierarchy (Admin)'!U119)),"",HYPERLINK(INDEX(I_Guid_Links,MATCH('Input - LOE Hierarchy (Admin)'!U119,I_Guid_Names,0)), 'Input - LOE Hierarchy (Admin)'!U119))</f>
        <v>Cab Off Controls - C7</v>
      </c>
      <c r="R117" s="651" t="str">
        <f>IF(ISERROR(HYPERLINK(INDEX(I_Guid_Links,MATCH('Input - LOE Hierarchy (Admin)'!V119,I_Guid_Names,0)), 'Input - LOE Hierarchy (Admin)'!V119)),"",HYPERLINK(INDEX(I_Guid_Links,MATCH('Input - LOE Hierarchy (Admin)'!V119,I_Guid_Names,0)), 'Input - LOE Hierarchy (Admin)'!V119))</f>
        <v/>
      </c>
      <c r="S117" s="651" t="str">
        <f>IF(ISERROR(HYPERLINK(INDEX(I_Guid_Links,MATCH('Input - LOE Hierarchy (Admin)'!W119,I_Guid_Names,0)), 'Input - LOE Hierarchy (Admin)'!W119)),"",HYPERLINK(INDEX(I_Guid_Links,MATCH('Input - LOE Hierarchy (Admin)'!W119,I_Guid_Names,0)), 'Input - LOE Hierarchy (Admin)'!W119))</f>
        <v/>
      </c>
      <c r="T117" s="651" t="str">
        <f>IF(ISERROR(HYPERLINK(INDEX(I_Guid_Links,MATCH('Input - LOE Hierarchy (Admin)'!X119,I_Guid_Names,0)), 'Input - LOE Hierarchy (Admin)'!X119)),"",HYPERLINK(INDEX(I_Guid_Links,MATCH('Input - LOE Hierarchy (Admin)'!X119,I_Guid_Names,0)), 'Input - LOE Hierarchy (Admin)'!X119))</f>
        <v/>
      </c>
      <c r="U117" s="651" t="str">
        <f>IF(ISERROR(HYPERLINK(INDEX(I_Guid_Links,MATCH('Input - LOE Hierarchy (Admin)'!Y119,I_Guid_Names,0)), 'Input - LOE Hierarchy (Admin)'!Y119)),"",HYPERLINK(INDEX(I_Guid_Links,MATCH('Input - LOE Hierarchy (Admin)'!Y119,I_Guid_Names,0)), 'Input - LOE Hierarchy (Admin)'!Y119))</f>
        <v/>
      </c>
      <c r="V117" s="652"/>
      <c r="X117" s="653" t="str">
        <f t="shared" si="10"/>
        <v>YES</v>
      </c>
      <c r="Y117" s="654" t="b">
        <f t="shared" si="11"/>
        <v>0</v>
      </c>
      <c r="Z117" s="654" t="b">
        <f>IF(AND(X117="YES", Y$116="YES"),"YES")</f>
        <v>0</v>
      </c>
    </row>
    <row r="118" spans="1:26" s="344" customFormat="1" ht="70.400000000000006" customHeight="1" x14ac:dyDescent="0.35">
      <c r="A118" s="646"/>
      <c r="B118" s="646"/>
      <c r="C118" s="647">
        <v>3</v>
      </c>
      <c r="D118" s="648" t="str">
        <f>'Input - LOE Hierarchy (Admin)'!E120</f>
        <v>Commercial</v>
      </c>
      <c r="E118" s="647">
        <v>12</v>
      </c>
      <c r="F118" s="648" t="str">
        <f>'Input - LOE Hierarchy (Admin)'!K120</f>
        <v>Is there evidence of an appropriate Commercial Strategy at this stage of acquisition?</v>
      </c>
      <c r="G118" s="649">
        <v>46</v>
      </c>
      <c r="H118" s="650" t="str">
        <f>IFERROR(HYPERLINK("#'2.1 LOEs, Artefacts &amp; Assurance'!" &amp; ADDRESS(MATCH($I118,'2.1 LOEs, Artefacts &amp; Assurance'!$H$1:$H$312, 0),8),"Link "), "Not Found")</f>
        <v>Not Found</v>
      </c>
      <c r="I118" s="648" t="str">
        <f>'Input - LOE Hierarchy (Admin)'!L120</f>
        <v>Is there evidence that a need is identified and solution possible?</v>
      </c>
      <c r="J118" s="647">
        <f t="shared" si="9"/>
        <v>108</v>
      </c>
      <c r="K118" s="648" t="str">
        <f>'Input - LOE Hierarchy (Admin)'!N120</f>
        <v>Is there evidence of suitable consideration of novel or contentious aspects?</v>
      </c>
      <c r="L118" s="648" t="str">
        <f>'Input - LOE Hierarchy (Admin)'!P120</f>
        <v>NULL</v>
      </c>
      <c r="M118" s="646"/>
      <c r="N118" s="646"/>
      <c r="O118" s="651" t="str">
        <f>IF(ISERROR(HYPERLINK(INDEX(I_Guid_Links,MATCH('Input - LOE Hierarchy (Admin)'!S120,I_Guid_Names,0)), 'Input - LOE Hierarchy (Admin)'!S120)),"",HYPERLINK(INDEX(I_Guid_Links,MATCH('Input - LOE Hierarchy (Admin)'!S120,I_Guid_Names,0)), 'Input - LOE Hierarchy (Admin)'!S120))</f>
        <v>Commercial Strategies  - C1</v>
      </c>
      <c r="P118" s="651" t="str">
        <f>IF(ISERROR(HYPERLINK(INDEX(I_Guid_Links,MATCH('Input - LOE Hierarchy (Admin)'!T120,I_Guid_Names,0)), 'Input - LOE Hierarchy (Admin)'!T120)),"",HYPERLINK(INDEX(I_Guid_Links,MATCH('Input - LOE Hierarchy (Admin)'!T120,I_Guid_Names,0)), 'Input - LOE Hierarchy (Admin)'!T120))</f>
        <v>The Sourcing Playbook  - C3</v>
      </c>
      <c r="Q118" s="651" t="str">
        <f>IF(ISERROR(HYPERLINK(INDEX(I_Guid_Links,MATCH('Input - LOE Hierarchy (Admin)'!U120,I_Guid_Names,0)), 'Input - LOE Hierarchy (Admin)'!U120)),"",HYPERLINK(INDEX(I_Guid_Links,MATCH('Input - LOE Hierarchy (Admin)'!U120,I_Guid_Names,0)), 'Input - LOE Hierarchy (Admin)'!U120))</f>
        <v>Market Analysis  - C5</v>
      </c>
      <c r="R118" s="651" t="str">
        <f>IF(ISERROR(HYPERLINK(INDEX(I_Guid_Links,MATCH('Input - LOE Hierarchy (Admin)'!V120,I_Guid_Names,0)), 'Input - LOE Hierarchy (Admin)'!V120)),"",HYPERLINK(INDEX(I_Guid_Links,MATCH('Input - LOE Hierarchy (Admin)'!V120,I_Guid_Names,0)), 'Input - LOE Hierarchy (Admin)'!V120))</f>
        <v/>
      </c>
      <c r="S118" s="651" t="str">
        <f>IF(ISERROR(HYPERLINK(INDEX(I_Guid_Links,MATCH('Input - LOE Hierarchy (Admin)'!W120,I_Guid_Names,0)), 'Input - LOE Hierarchy (Admin)'!W120)),"",HYPERLINK(INDEX(I_Guid_Links,MATCH('Input - LOE Hierarchy (Admin)'!W120,I_Guid_Names,0)), 'Input - LOE Hierarchy (Admin)'!W120))</f>
        <v/>
      </c>
      <c r="T118" s="651" t="str">
        <f>IF(ISERROR(HYPERLINK(INDEX(I_Guid_Links,MATCH('Input - LOE Hierarchy (Admin)'!X120,I_Guid_Names,0)), 'Input - LOE Hierarchy (Admin)'!X120)),"",HYPERLINK(INDEX(I_Guid_Links,MATCH('Input - LOE Hierarchy (Admin)'!X120,I_Guid_Names,0)), 'Input - LOE Hierarchy (Admin)'!X120))</f>
        <v/>
      </c>
      <c r="U118" s="651" t="str">
        <f>IF(ISERROR(HYPERLINK(INDEX(I_Guid_Links,MATCH('Input - LOE Hierarchy (Admin)'!Y120,I_Guid_Names,0)), 'Input - LOE Hierarchy (Admin)'!Y120)),"",HYPERLINK(INDEX(I_Guid_Links,MATCH('Input - LOE Hierarchy (Admin)'!Y120,I_Guid_Names,0)), 'Input - LOE Hierarchy (Admin)'!Y120))</f>
        <v/>
      </c>
      <c r="V118" s="652"/>
      <c r="X118" s="653" t="str">
        <f t="shared" si="10"/>
        <v>YES</v>
      </c>
      <c r="Y118" s="654" t="b">
        <f t="shared" si="11"/>
        <v>0</v>
      </c>
      <c r="Z118" s="654" t="b">
        <f t="shared" ref="Z118:Z120" si="16">IF(AND(X118="YES", Y$116="YES"),"YES")</f>
        <v>0</v>
      </c>
    </row>
    <row r="119" spans="1:26" s="344" customFormat="1" ht="70.400000000000006" customHeight="1" x14ac:dyDescent="0.35">
      <c r="A119" s="646"/>
      <c r="B119" s="646"/>
      <c r="C119" s="647">
        <v>3</v>
      </c>
      <c r="D119" s="648" t="str">
        <f>'Input - LOE Hierarchy (Admin)'!E121</f>
        <v>Commercial</v>
      </c>
      <c r="E119" s="647">
        <v>12</v>
      </c>
      <c r="F119" s="648" t="str">
        <f>'Input - LOE Hierarchy (Admin)'!K121</f>
        <v>Is there evidence of an appropriate Commercial Strategy at this stage of acquisition?</v>
      </c>
      <c r="G119" s="649">
        <v>46</v>
      </c>
      <c r="H119" s="650" t="str">
        <f>IFERROR(HYPERLINK("#'2.1 LOEs, Artefacts &amp; Assurance'!" &amp; ADDRESS(MATCH($I119,'2.1 LOEs, Artefacts &amp; Assurance'!$H$1:$H$312, 0),8),"Link "), "Not Found")</f>
        <v>Not Found</v>
      </c>
      <c r="I119" s="648" t="str">
        <f>'Input - LOE Hierarchy (Admin)'!L121</f>
        <v>Is there evidence that a need is identified and solution possible?</v>
      </c>
      <c r="J119" s="647">
        <f t="shared" si="9"/>
        <v>109</v>
      </c>
      <c r="K119" s="648" t="str">
        <f>'Input - LOE Hierarchy (Admin)'!N121</f>
        <v>Is there evidence that the market has the capacity to deliver the requirement and is there anything that prevents it from doing so?</v>
      </c>
      <c r="L119" s="648" t="str">
        <f>'Input - LOE Hierarchy (Admin)'!P121</f>
        <v>Is there evidence of suitable market engagement or other devices used to gain an evidential market review?</v>
      </c>
      <c r="M119" s="646"/>
      <c r="N119" s="646"/>
      <c r="O119" s="651" t="str">
        <f>IF(ISERROR(HYPERLINK(INDEX(I_Guid_Links,MATCH('Input - LOE Hierarchy (Admin)'!S121,I_Guid_Names,0)), 'Input - LOE Hierarchy (Admin)'!S121)),"",HYPERLINK(INDEX(I_Guid_Links,MATCH('Input - LOE Hierarchy (Admin)'!S121,I_Guid_Names,0)), 'Input - LOE Hierarchy (Admin)'!S121))</f>
        <v>Commercial Strategies  - C1</v>
      </c>
      <c r="P119" s="651" t="str">
        <f>IF(ISERROR(HYPERLINK(INDEX(I_Guid_Links,MATCH('Input - LOE Hierarchy (Admin)'!T121,I_Guid_Names,0)), 'Input - LOE Hierarchy (Admin)'!T121)),"",HYPERLINK(INDEX(I_Guid_Links,MATCH('Input - LOE Hierarchy (Admin)'!T121,I_Guid_Names,0)), 'Input - LOE Hierarchy (Admin)'!T121))</f>
        <v>The Sourcing Playbook  - C3</v>
      </c>
      <c r="Q119" s="651" t="str">
        <f>IF(ISERROR(HYPERLINK(INDEX(I_Guid_Links,MATCH('Input - LOE Hierarchy (Admin)'!U121,I_Guid_Names,0)), 'Input - LOE Hierarchy (Admin)'!U121)),"",HYPERLINK(INDEX(I_Guid_Links,MATCH('Input - LOE Hierarchy (Admin)'!U121,I_Guid_Names,0)), 'Input - LOE Hierarchy (Admin)'!U121))</f>
        <v>Market Analysis  - C5</v>
      </c>
      <c r="R119" s="651" t="str">
        <f>IF(ISERROR(HYPERLINK(INDEX(I_Guid_Links,MATCH('Input - LOE Hierarchy (Admin)'!V121,I_Guid_Names,0)), 'Input - LOE Hierarchy (Admin)'!V121)),"",HYPERLINK(INDEX(I_Guid_Links,MATCH('Input - LOE Hierarchy (Admin)'!V121,I_Guid_Names,0)), 'Input - LOE Hierarchy (Admin)'!V121))</f>
        <v/>
      </c>
      <c r="S119" s="651" t="str">
        <f>IF(ISERROR(HYPERLINK(INDEX(I_Guid_Links,MATCH('Input - LOE Hierarchy (Admin)'!W121,I_Guid_Names,0)), 'Input - LOE Hierarchy (Admin)'!W121)),"",HYPERLINK(INDEX(I_Guid_Links,MATCH('Input - LOE Hierarchy (Admin)'!W121,I_Guid_Names,0)), 'Input - LOE Hierarchy (Admin)'!W121))</f>
        <v/>
      </c>
      <c r="T119" s="651" t="str">
        <f>IF(ISERROR(HYPERLINK(INDEX(I_Guid_Links,MATCH('Input - LOE Hierarchy (Admin)'!X121,I_Guid_Names,0)), 'Input - LOE Hierarchy (Admin)'!X121)),"",HYPERLINK(INDEX(I_Guid_Links,MATCH('Input - LOE Hierarchy (Admin)'!X121,I_Guid_Names,0)), 'Input - LOE Hierarchy (Admin)'!X121))</f>
        <v/>
      </c>
      <c r="U119" s="651" t="str">
        <f>IF(ISERROR(HYPERLINK(INDEX(I_Guid_Links,MATCH('Input - LOE Hierarchy (Admin)'!Y121,I_Guid_Names,0)), 'Input - LOE Hierarchy (Admin)'!Y121)),"",HYPERLINK(INDEX(I_Guid_Links,MATCH('Input - LOE Hierarchy (Admin)'!Y121,I_Guid_Names,0)), 'Input - LOE Hierarchy (Admin)'!Y121))</f>
        <v/>
      </c>
      <c r="V119" s="652"/>
      <c r="X119" s="653" t="str">
        <f t="shared" si="10"/>
        <v>YES</v>
      </c>
      <c r="Y119" s="654" t="b">
        <f t="shared" si="11"/>
        <v>0</v>
      </c>
      <c r="Z119" s="654" t="b">
        <f t="shared" si="16"/>
        <v>0</v>
      </c>
    </row>
    <row r="120" spans="1:26" s="344" customFormat="1" ht="105.65" customHeight="1" x14ac:dyDescent="0.35">
      <c r="A120" s="646"/>
      <c r="B120" s="646"/>
      <c r="C120" s="647">
        <v>3</v>
      </c>
      <c r="D120" s="648" t="str">
        <f>'Input - LOE Hierarchy (Admin)'!E122</f>
        <v>Commercial</v>
      </c>
      <c r="E120" s="647">
        <v>12</v>
      </c>
      <c r="F120" s="648" t="str">
        <f>'Input - LOE Hierarchy (Admin)'!K122</f>
        <v>Is there evidence of an appropriate Commercial Strategy at this stage of acquisition?</v>
      </c>
      <c r="G120" s="649">
        <v>46</v>
      </c>
      <c r="H120" s="650" t="str">
        <f>IFERROR(HYPERLINK("#'2.1 LOEs, Artefacts &amp; Assurance'!" &amp; ADDRESS(MATCH($I120,'2.1 LOEs, Artefacts &amp; Assurance'!$H$1:$H$312, 0),8),"Link "), "Not Found")</f>
        <v>Not Found</v>
      </c>
      <c r="I120" s="648" t="str">
        <f>'Input - LOE Hierarchy (Admin)'!L122</f>
        <v>Is there evidence that a need is identified and solution possible?</v>
      </c>
      <c r="J120" s="647">
        <f t="shared" si="9"/>
        <v>110</v>
      </c>
      <c r="K120" s="648" t="str">
        <f>'Input - LOE Hierarchy (Admin)'!N122</f>
        <v>If new requirements are being added into an existing Private Finance arrangement, is there evidence that UK Government Investments (UKGI) has been consulted to review and comment on the preferred course of action and to advise whether the PF contract change should be approved by HMT?</v>
      </c>
      <c r="L120" s="648" t="str">
        <f>'Input - LOE Hierarchy (Admin)'!P122</f>
        <v>If an infrastructure project, is there evidence of the Infrastructure and Projects Authority (IPA) and Complex Transaction Team (CTT) having been consulted?</v>
      </c>
      <c r="M120" s="646"/>
      <c r="N120" s="646"/>
      <c r="O120" s="651" t="str">
        <f>IF(ISERROR(HYPERLINK(INDEX(I_Guid_Links,MATCH('Input - LOE Hierarchy (Admin)'!S122,I_Guid_Names,0)), 'Input - LOE Hierarchy (Admin)'!S122)),"",HYPERLINK(INDEX(I_Guid_Links,MATCH('Input - LOE Hierarchy (Admin)'!S122,I_Guid_Names,0)), 'Input - LOE Hierarchy (Admin)'!S122))</f>
        <v>Infrastructure - Commercial Toolkit - C8</v>
      </c>
      <c r="P120" s="651" t="str">
        <f>IF(ISERROR(HYPERLINK(INDEX(I_Guid_Links,MATCH('Input - LOE Hierarchy (Admin)'!T122,I_Guid_Names,0)), 'Input - LOE Hierarchy (Admin)'!T122)),"",HYPERLINK(INDEX(I_Guid_Links,MATCH('Input - LOE Hierarchy (Admin)'!T122,I_Guid_Names,0)), 'Input - LOE Hierarchy (Admin)'!T122))</f>
        <v>JSP 850 Infrastructure and Estate  - C9</v>
      </c>
      <c r="Q120" s="651" t="str">
        <f>IF(ISERROR(HYPERLINK(INDEX(I_Guid_Links,MATCH('Input - LOE Hierarchy (Admin)'!U122,I_Guid_Names,0)), 'Input - LOE Hierarchy (Admin)'!U122)),"",HYPERLINK(INDEX(I_Guid_Links,MATCH('Input - LOE Hierarchy (Admin)'!U122,I_Guid_Names,0)), 'Input - LOE Hierarchy (Admin)'!U122))</f>
        <v>The Sourcing Playbook  - C3</v>
      </c>
      <c r="R120" s="651" t="str">
        <f>IF(ISERROR(HYPERLINK(INDEX(I_Guid_Links,MATCH('Input - LOE Hierarchy (Admin)'!V122,I_Guid_Names,0)), 'Input - LOE Hierarchy (Admin)'!V122)),"",HYPERLINK(INDEX(I_Guid_Links,MATCH('Input - LOE Hierarchy (Admin)'!V122,I_Guid_Names,0)), 'Input - LOE Hierarchy (Admin)'!V122))</f>
        <v/>
      </c>
      <c r="S120" s="651" t="str">
        <f>IF(ISERROR(HYPERLINK(INDEX(I_Guid_Links,MATCH('Input - LOE Hierarchy (Admin)'!W122,I_Guid_Names,0)), 'Input - LOE Hierarchy (Admin)'!W122)),"",HYPERLINK(INDEX(I_Guid_Links,MATCH('Input - LOE Hierarchy (Admin)'!W122,I_Guid_Names,0)), 'Input - LOE Hierarchy (Admin)'!W122))</f>
        <v/>
      </c>
      <c r="T120" s="651" t="str">
        <f>IF(ISERROR(HYPERLINK(INDEX(I_Guid_Links,MATCH('Input - LOE Hierarchy (Admin)'!X122,I_Guid_Names,0)), 'Input - LOE Hierarchy (Admin)'!X122)),"",HYPERLINK(INDEX(I_Guid_Links,MATCH('Input - LOE Hierarchy (Admin)'!X122,I_Guid_Names,0)), 'Input - LOE Hierarchy (Admin)'!X122))</f>
        <v/>
      </c>
      <c r="U120" s="651" t="str">
        <f>IF(ISERROR(HYPERLINK(INDEX(I_Guid_Links,MATCH('Input - LOE Hierarchy (Admin)'!Y122,I_Guid_Names,0)), 'Input - LOE Hierarchy (Admin)'!Y122)),"",HYPERLINK(INDEX(I_Guid_Links,MATCH('Input - LOE Hierarchy (Admin)'!Y122,I_Guid_Names,0)), 'Input - LOE Hierarchy (Admin)'!Y122))</f>
        <v/>
      </c>
      <c r="V120" s="652"/>
      <c r="X120" s="653" t="str">
        <f t="shared" si="10"/>
        <v>YES</v>
      </c>
      <c r="Y120" s="654" t="b">
        <f t="shared" si="11"/>
        <v>0</v>
      </c>
      <c r="Z120" s="654" t="b">
        <f t="shared" si="16"/>
        <v>0</v>
      </c>
    </row>
    <row r="121" spans="1:26" s="344" customFormat="1" ht="70.400000000000006" customHeight="1" x14ac:dyDescent="0.35">
      <c r="A121" s="646"/>
      <c r="B121" s="646"/>
      <c r="C121" s="647">
        <v>3</v>
      </c>
      <c r="D121" s="648" t="str">
        <f>'Input - LOE Hierarchy (Admin)'!E123</f>
        <v>Commercial</v>
      </c>
      <c r="E121" s="647">
        <v>12</v>
      </c>
      <c r="F121" s="648" t="str">
        <f>'Input - LOE Hierarchy (Admin)'!K123</f>
        <v>Is there evidence of an appropriate Commercial Strategy at this stage of acquisition?</v>
      </c>
      <c r="G121" s="649">
        <v>47</v>
      </c>
      <c r="H121" s="650" t="str">
        <f>IFERROR(HYPERLINK("#'2.1 LOEs, Artefacts &amp; Assurance'!" &amp; ADDRESS(MATCH($I121,'2.1 LOEs, Artefacts &amp; Assurance'!$H$1:$H$312, 0),8),"Link "), "Not Found")</f>
        <v>Not Found</v>
      </c>
      <c r="I121" s="648" t="str">
        <f>'Input - LOE Hierarchy (Admin)'!L123</f>
        <v>Is there evidence that the approach to Market Engagement is sufficiently mature and meets Cabinet Office guidance on Market Engagement?</v>
      </c>
      <c r="J121" s="647">
        <f t="shared" si="9"/>
        <v>111</v>
      </c>
      <c r="K121" s="648" t="str">
        <f>'Input - LOE Hierarchy (Admin)'!N123</f>
        <v>Is there evidence that the approach to Early Market Engagement is suitably mature?</v>
      </c>
      <c r="L121" s="648" t="str">
        <f>'Input - LOE Hierarchy (Admin)'!P123</f>
        <v>NULL</v>
      </c>
      <c r="M121" s="646"/>
      <c r="N121" s="646"/>
      <c r="O121" s="651" t="str">
        <f>IF(ISERROR(HYPERLINK(INDEX(I_Guid_Links,MATCH('Input - LOE Hierarchy (Admin)'!S123,I_Guid_Names,0)), 'Input - LOE Hierarchy (Admin)'!S123)),"",HYPERLINK(INDEX(I_Guid_Links,MATCH('Input - LOE Hierarchy (Admin)'!S123,I_Guid_Names,0)), 'Input - LOE Hierarchy (Admin)'!S123))</f>
        <v>Early Market Engagement (EME)  - C10</v>
      </c>
      <c r="P121" s="651" t="str">
        <f>IF(ISERROR(HYPERLINK(INDEX(I_Guid_Links,MATCH('Input - LOE Hierarchy (Admin)'!T123,I_Guid_Names,0)), 'Input - LOE Hierarchy (Admin)'!T123)),"",HYPERLINK(INDEX(I_Guid_Links,MATCH('Input - LOE Hierarchy (Admin)'!T123,I_Guid_Names,0)), 'Input - LOE Hierarchy (Admin)'!T123))</f>
        <v>Category Management  - C11</v>
      </c>
      <c r="Q121" s="651" t="str">
        <f>IF(ISERROR(HYPERLINK(INDEX(I_Guid_Links,MATCH('Input - LOE Hierarchy (Admin)'!U123,I_Guid_Names,0)), 'Input - LOE Hierarchy (Admin)'!U123)),"",HYPERLINK(INDEX(I_Guid_Links,MATCH('Input - LOE Hierarchy (Admin)'!U123,I_Guid_Names,0)), 'Input - LOE Hierarchy (Admin)'!U123))</f>
        <v>The Sourcing Playbook  - C3</v>
      </c>
      <c r="R121" s="651" t="str">
        <f>IF(ISERROR(HYPERLINK(INDEX(I_Guid_Links,MATCH('Input - LOE Hierarchy (Admin)'!V123,I_Guid_Names,0)), 'Input - LOE Hierarchy (Admin)'!V123)),"",HYPERLINK(INDEX(I_Guid_Links,MATCH('Input - LOE Hierarchy (Admin)'!V123,I_Guid_Names,0)), 'Input - LOE Hierarchy (Admin)'!V123))</f>
        <v>Market Analysis  - C5</v>
      </c>
      <c r="S121" s="651" t="str">
        <f>IF(ISERROR(HYPERLINK(INDEX(I_Guid_Links,MATCH('Input - LOE Hierarchy (Admin)'!W123,I_Guid_Names,0)), 'Input - LOE Hierarchy (Admin)'!W123)),"",HYPERLINK(INDEX(I_Guid_Links,MATCH('Input - LOE Hierarchy (Admin)'!W123,I_Guid_Names,0)), 'Input - LOE Hierarchy (Admin)'!W123))</f>
        <v/>
      </c>
      <c r="T121" s="651" t="str">
        <f>IF(ISERROR(HYPERLINK(INDEX(I_Guid_Links,MATCH('Input - LOE Hierarchy (Admin)'!X123,I_Guid_Names,0)), 'Input - LOE Hierarchy (Admin)'!X123)),"",HYPERLINK(INDEX(I_Guid_Links,MATCH('Input - LOE Hierarchy (Admin)'!X123,I_Guid_Names,0)), 'Input - LOE Hierarchy (Admin)'!X123))</f>
        <v/>
      </c>
      <c r="U121" s="651" t="str">
        <f>IF(ISERROR(HYPERLINK(INDEX(I_Guid_Links,MATCH('Input - LOE Hierarchy (Admin)'!Y123,I_Guid_Names,0)), 'Input - LOE Hierarchy (Admin)'!Y123)),"",HYPERLINK(INDEX(I_Guid_Links,MATCH('Input - LOE Hierarchy (Admin)'!Y123,I_Guid_Names,0)), 'Input - LOE Hierarchy (Admin)'!Y123))</f>
        <v/>
      </c>
      <c r="V121" s="652"/>
      <c r="X121" s="653" t="b">
        <f t="shared" si="10"/>
        <v>0</v>
      </c>
      <c r="Y121" s="654" t="b">
        <f t="shared" si="11"/>
        <v>0</v>
      </c>
      <c r="Z121" s="654" t="b">
        <f t="shared" si="12"/>
        <v>0</v>
      </c>
    </row>
    <row r="122" spans="1:26" s="344" customFormat="1" ht="70.400000000000006" customHeight="1" x14ac:dyDescent="0.35">
      <c r="A122" s="646"/>
      <c r="B122" s="646"/>
      <c r="C122" s="647">
        <v>3</v>
      </c>
      <c r="D122" s="648" t="str">
        <f>'Input - LOE Hierarchy (Admin)'!E124</f>
        <v>Commercial</v>
      </c>
      <c r="E122" s="647">
        <v>12</v>
      </c>
      <c r="F122" s="648" t="str">
        <f>'Input - LOE Hierarchy (Admin)'!K124</f>
        <v>Is there evidence of an appropriate Commercial Strategy at this stage of acquisition?</v>
      </c>
      <c r="G122" s="649">
        <v>47</v>
      </c>
      <c r="H122" s="650" t="str">
        <f>IFERROR(HYPERLINK("#'2.1 LOEs, Artefacts &amp; Assurance'!" &amp; ADDRESS(MATCH($I122,'2.1 LOEs, Artefacts &amp; Assurance'!$H$1:$H$312, 0),8),"Link "), "Not Found")</f>
        <v>Not Found</v>
      </c>
      <c r="I122" s="648" t="str">
        <f>'Input - LOE Hierarchy (Admin)'!L124</f>
        <v>Is there evidence that the approach to Market Engagement is sufficiently mature and meets Cabinet Office guidance on Market Engagement?</v>
      </c>
      <c r="J122" s="647">
        <f t="shared" si="9"/>
        <v>112</v>
      </c>
      <c r="K122" s="648" t="str">
        <f>'Input - LOE Hierarchy (Admin)'!N124</f>
        <v>Is there evidence that the approach to Formal Market Engagement is suitably mature?</v>
      </c>
      <c r="L122" s="648" t="str">
        <f>'Input - LOE Hierarchy (Admin)'!P124</f>
        <v>Is there evidence of a suitably mature and complete tender pack and contract?</v>
      </c>
      <c r="M122" s="646"/>
      <c r="N122" s="646"/>
      <c r="O122" s="651" t="str">
        <f>IF(ISERROR(HYPERLINK(INDEX(I_Guid_Links,MATCH('Input - LOE Hierarchy (Admin)'!S124,I_Guid_Names,0)), 'Input - LOE Hierarchy (Admin)'!S124)),"",HYPERLINK(INDEX(I_Guid_Links,MATCH('Input - LOE Hierarchy (Admin)'!S124,I_Guid_Names,0)), 'Input - LOE Hierarchy (Admin)'!S124))</f>
        <v>Early Market Engagement (EME)  - C10</v>
      </c>
      <c r="P122" s="651" t="str">
        <f>IF(ISERROR(HYPERLINK(INDEX(I_Guid_Links,MATCH('Input - LOE Hierarchy (Admin)'!T124,I_Guid_Names,0)), 'Input - LOE Hierarchy (Admin)'!T124)),"",HYPERLINK(INDEX(I_Guid_Links,MATCH('Input - LOE Hierarchy (Admin)'!T124,I_Guid_Names,0)), 'Input - LOE Hierarchy (Admin)'!T124))</f>
        <v>Category Management  - C11</v>
      </c>
      <c r="Q122" s="651" t="str">
        <f>IF(ISERROR(HYPERLINK(INDEX(I_Guid_Links,MATCH('Input - LOE Hierarchy (Admin)'!U124,I_Guid_Names,0)), 'Input - LOE Hierarchy (Admin)'!U124)),"",HYPERLINK(INDEX(I_Guid_Links,MATCH('Input - LOE Hierarchy (Admin)'!U124,I_Guid_Names,0)), 'Input - LOE Hierarchy (Admin)'!U124))</f>
        <v>The Sourcing Playbook  - C3</v>
      </c>
      <c r="R122" s="651" t="str">
        <f>IF(ISERROR(HYPERLINK(INDEX(I_Guid_Links,MATCH('Input - LOE Hierarchy (Admin)'!V124,I_Guid_Names,0)), 'Input - LOE Hierarchy (Admin)'!V124)),"",HYPERLINK(INDEX(I_Guid_Links,MATCH('Input - LOE Hierarchy (Admin)'!V124,I_Guid_Names,0)), 'Input - LOE Hierarchy (Admin)'!V124))</f>
        <v>Market Analysis  - C5</v>
      </c>
      <c r="S122" s="651" t="str">
        <f>IF(ISERROR(HYPERLINK(INDEX(I_Guid_Links,MATCH('Input - LOE Hierarchy (Admin)'!W124,I_Guid_Names,0)), 'Input - LOE Hierarchy (Admin)'!W124)),"",HYPERLINK(INDEX(I_Guid_Links,MATCH('Input - LOE Hierarchy (Admin)'!W124,I_Guid_Names,0)), 'Input - LOE Hierarchy (Admin)'!W124))</f>
        <v/>
      </c>
      <c r="T122" s="651" t="str">
        <f>IF(ISERROR(HYPERLINK(INDEX(I_Guid_Links,MATCH('Input - LOE Hierarchy (Admin)'!X124,I_Guid_Names,0)), 'Input - LOE Hierarchy (Admin)'!X124)),"",HYPERLINK(INDEX(I_Guid_Links,MATCH('Input - LOE Hierarchy (Admin)'!X124,I_Guid_Names,0)), 'Input - LOE Hierarchy (Admin)'!X124))</f>
        <v/>
      </c>
      <c r="U122" s="651" t="str">
        <f>IF(ISERROR(HYPERLINK(INDEX(I_Guid_Links,MATCH('Input - LOE Hierarchy (Admin)'!Y124,I_Guid_Names,0)), 'Input - LOE Hierarchy (Admin)'!Y124)),"",HYPERLINK(INDEX(I_Guid_Links,MATCH('Input - LOE Hierarchy (Admin)'!Y124,I_Guid_Names,0)), 'Input - LOE Hierarchy (Admin)'!Y124))</f>
        <v/>
      </c>
      <c r="V122" s="652"/>
      <c r="X122" s="653" t="str">
        <f t="shared" si="10"/>
        <v>YES</v>
      </c>
      <c r="Y122" s="654" t="b">
        <f t="shared" si="11"/>
        <v>0</v>
      </c>
      <c r="Z122" s="654" t="b">
        <f>IF(AND(X122="YES", Y$121="YES"),"YES")</f>
        <v>0</v>
      </c>
    </row>
    <row r="123" spans="1:26" s="344" customFormat="1" ht="70.400000000000006" customHeight="1" x14ac:dyDescent="0.35">
      <c r="A123" s="646"/>
      <c r="B123" s="646"/>
      <c r="C123" s="647">
        <v>3</v>
      </c>
      <c r="D123" s="648" t="str">
        <f>'Input - LOE Hierarchy (Admin)'!E125</f>
        <v>Commercial</v>
      </c>
      <c r="E123" s="647">
        <v>12</v>
      </c>
      <c r="F123" s="648" t="str">
        <f>'Input - LOE Hierarchy (Admin)'!K125</f>
        <v>Is there evidence of an appropriate Commercial Strategy at this stage of acquisition?</v>
      </c>
      <c r="G123" s="649">
        <v>48</v>
      </c>
      <c r="H123" s="650" t="str">
        <f>IFERROR(HYPERLINK("#'2.1 LOEs, Artefacts &amp; Assurance'!" &amp; ADDRESS(MATCH($I123,'2.1 LOEs, Artefacts &amp; Assurance'!$H$1:$H$312, 0),8),"Link "), "Not Found")</f>
        <v>Not Found</v>
      </c>
      <c r="I123" s="648" t="str">
        <f>'Input - LOE Hierarchy (Admin)'!L125</f>
        <v>Is there evidence of appropriate Category Management consideration being made with the commercial solution?</v>
      </c>
      <c r="J123" s="647">
        <f t="shared" si="9"/>
        <v>113</v>
      </c>
      <c r="K123" s="648" t="str">
        <f>'Input - LOE Hierarchy (Admin)'!N125</f>
        <v>Is there evidence of Category Management Team consultation and endorsement of the programme's category management approach?</v>
      </c>
      <c r="L123" s="648" t="str">
        <f>'Input - LOE Hierarchy (Admin)'!P125</f>
        <v>NULL</v>
      </c>
      <c r="M123" s="646"/>
      <c r="N123" s="646"/>
      <c r="O123" s="651" t="str">
        <f>IF(ISERROR(HYPERLINK(INDEX(I_Guid_Links,MATCH('Input - LOE Hierarchy (Admin)'!S125,I_Guid_Names,0)), 'Input - LOE Hierarchy (Admin)'!S125)),"",HYPERLINK(INDEX(I_Guid_Links,MATCH('Input - LOE Hierarchy (Admin)'!S125,I_Guid_Names,0)), 'Input - LOE Hierarchy (Admin)'!S125))</f>
        <v>Commercial Strategies  - C1</v>
      </c>
      <c r="P123" s="651" t="str">
        <f>IF(ISERROR(HYPERLINK(INDEX(I_Guid_Links,MATCH('Input - LOE Hierarchy (Admin)'!T125,I_Guid_Names,0)), 'Input - LOE Hierarchy (Admin)'!T125)),"",HYPERLINK(INDEX(I_Guid_Links,MATCH('Input - LOE Hierarchy (Admin)'!T125,I_Guid_Names,0)), 'Input - LOE Hierarchy (Admin)'!T125))</f>
        <v>Category Management  - C11</v>
      </c>
      <c r="Q123" s="651" t="str">
        <f>IF(ISERROR(HYPERLINK(INDEX(I_Guid_Links,MATCH('Input - LOE Hierarchy (Admin)'!U125,I_Guid_Names,0)), 'Input - LOE Hierarchy (Admin)'!U125)),"",HYPERLINK(INDEX(I_Guid_Links,MATCH('Input - LOE Hierarchy (Admin)'!U125,I_Guid_Names,0)), 'Input - LOE Hierarchy (Admin)'!U125))</f>
        <v>The Sourcing Playbook  - C3</v>
      </c>
      <c r="R123" s="651" t="str">
        <f>IF(ISERROR(HYPERLINK(INDEX(I_Guid_Links,MATCH('Input - LOE Hierarchy (Admin)'!V125,I_Guid_Names,0)), 'Input - LOE Hierarchy (Admin)'!V125)),"",HYPERLINK(INDEX(I_Guid_Links,MATCH('Input - LOE Hierarchy (Admin)'!V125,I_Guid_Names,0)), 'Input - LOE Hierarchy (Admin)'!V125))</f>
        <v>Market Analysis  - C5</v>
      </c>
      <c r="S123" s="651" t="str">
        <f>IF(ISERROR(HYPERLINK(INDEX(I_Guid_Links,MATCH('Input - LOE Hierarchy (Admin)'!W125,I_Guid_Names,0)), 'Input - LOE Hierarchy (Admin)'!W125)),"",HYPERLINK(INDEX(I_Guid_Links,MATCH('Input - LOE Hierarchy (Admin)'!W125,I_Guid_Names,0)), 'Input - LOE Hierarchy (Admin)'!W125))</f>
        <v/>
      </c>
      <c r="T123" s="651" t="str">
        <f>IF(ISERROR(HYPERLINK(INDEX(I_Guid_Links,MATCH('Input - LOE Hierarchy (Admin)'!X125,I_Guid_Names,0)), 'Input - LOE Hierarchy (Admin)'!X125)),"",HYPERLINK(INDEX(I_Guid_Links,MATCH('Input - LOE Hierarchy (Admin)'!X125,I_Guid_Names,0)), 'Input - LOE Hierarchy (Admin)'!X125))</f>
        <v/>
      </c>
      <c r="U123" s="651" t="str">
        <f>IF(ISERROR(HYPERLINK(INDEX(I_Guid_Links,MATCH('Input - LOE Hierarchy (Admin)'!Y125,I_Guid_Names,0)), 'Input - LOE Hierarchy (Admin)'!Y125)),"",HYPERLINK(INDEX(I_Guid_Links,MATCH('Input - LOE Hierarchy (Admin)'!Y125,I_Guid_Names,0)), 'Input - LOE Hierarchy (Admin)'!Y125))</f>
        <v/>
      </c>
      <c r="V123" s="652"/>
      <c r="X123" s="653" t="b">
        <f t="shared" si="10"/>
        <v>0</v>
      </c>
      <c r="Y123" s="654" t="b">
        <f t="shared" si="11"/>
        <v>0</v>
      </c>
      <c r="Z123" s="654" t="b">
        <f t="shared" si="12"/>
        <v>0</v>
      </c>
    </row>
    <row r="124" spans="1:26" s="344" customFormat="1" ht="70.400000000000006" customHeight="1" x14ac:dyDescent="0.35">
      <c r="A124" s="646"/>
      <c r="B124" s="646"/>
      <c r="C124" s="647">
        <v>3</v>
      </c>
      <c r="D124" s="648" t="str">
        <f>'Input - LOE Hierarchy (Admin)'!E126</f>
        <v>Commercial</v>
      </c>
      <c r="E124" s="647">
        <v>12</v>
      </c>
      <c r="F124" s="648" t="str">
        <f>'Input - LOE Hierarchy (Admin)'!K126</f>
        <v>Is there evidence of an appropriate Commercial Strategy at this stage of acquisition?</v>
      </c>
      <c r="G124" s="649">
        <v>48</v>
      </c>
      <c r="H124" s="650" t="str">
        <f>IFERROR(HYPERLINK("#'2.1 LOEs, Artefacts &amp; Assurance'!" &amp; ADDRESS(MATCH($I124,'2.1 LOEs, Artefacts &amp; Assurance'!$H$1:$H$312, 0),8),"Link "), "Not Found")</f>
        <v>Not Found</v>
      </c>
      <c r="I124" s="648" t="str">
        <f>'Input - LOE Hierarchy (Admin)'!L126</f>
        <v>Is there evidence of appropriate Category Management consideration being made with the commercial solution?</v>
      </c>
      <c r="J124" s="647">
        <f t="shared" si="9"/>
        <v>114</v>
      </c>
      <c r="K124" s="648" t="str">
        <f>'Input - LOE Hierarchy (Admin)'!N126</f>
        <v>Is there evidence that the commercial approach to Category Management sufficiently mature for the this approval point?</v>
      </c>
      <c r="L124" s="648" t="str">
        <f>'Input - LOE Hierarchy (Admin)'!P126</f>
        <v>NULL</v>
      </c>
      <c r="M124" s="646"/>
      <c r="N124" s="646"/>
      <c r="O124" s="651" t="str">
        <f>IF(ISERROR(HYPERLINK(INDEX(I_Guid_Links,MATCH('Input - LOE Hierarchy (Admin)'!S126,I_Guid_Names,0)), 'Input - LOE Hierarchy (Admin)'!S126)),"",HYPERLINK(INDEX(I_Guid_Links,MATCH('Input - LOE Hierarchy (Admin)'!S126,I_Guid_Names,0)), 'Input - LOE Hierarchy (Admin)'!S126))</f>
        <v>Commercial Strategies  - C1</v>
      </c>
      <c r="P124" s="651" t="str">
        <f>IF(ISERROR(HYPERLINK(INDEX(I_Guid_Links,MATCH('Input - LOE Hierarchy (Admin)'!T126,I_Guid_Names,0)), 'Input - LOE Hierarchy (Admin)'!T126)),"",HYPERLINK(INDEX(I_Guid_Links,MATCH('Input - LOE Hierarchy (Admin)'!T126,I_Guid_Names,0)), 'Input - LOE Hierarchy (Admin)'!T126))</f>
        <v>Category Management  - C11</v>
      </c>
      <c r="Q124" s="651" t="str">
        <f>IF(ISERROR(HYPERLINK(INDEX(I_Guid_Links,MATCH('Input - LOE Hierarchy (Admin)'!U126,I_Guid_Names,0)), 'Input - LOE Hierarchy (Admin)'!U126)),"",HYPERLINK(INDEX(I_Guid_Links,MATCH('Input - LOE Hierarchy (Admin)'!U126,I_Guid_Names,0)), 'Input - LOE Hierarchy (Admin)'!U126))</f>
        <v>The Sourcing Playbook  - C3</v>
      </c>
      <c r="R124" s="651" t="str">
        <f>IF(ISERROR(HYPERLINK(INDEX(I_Guid_Links,MATCH('Input - LOE Hierarchy (Admin)'!V126,I_Guid_Names,0)), 'Input - LOE Hierarchy (Admin)'!V126)),"",HYPERLINK(INDEX(I_Guid_Links,MATCH('Input - LOE Hierarchy (Admin)'!V126,I_Guid_Names,0)), 'Input - LOE Hierarchy (Admin)'!V126))</f>
        <v>Market Analysis  - C5</v>
      </c>
      <c r="S124" s="651" t="str">
        <f>IF(ISERROR(HYPERLINK(INDEX(I_Guid_Links,MATCH('Input - LOE Hierarchy (Admin)'!W126,I_Guid_Names,0)), 'Input - LOE Hierarchy (Admin)'!W126)),"",HYPERLINK(INDEX(I_Guid_Links,MATCH('Input - LOE Hierarchy (Admin)'!W126,I_Guid_Names,0)), 'Input - LOE Hierarchy (Admin)'!W126))</f>
        <v/>
      </c>
      <c r="T124" s="651" t="str">
        <f>IF(ISERROR(HYPERLINK(INDEX(I_Guid_Links,MATCH('Input - LOE Hierarchy (Admin)'!X126,I_Guid_Names,0)), 'Input - LOE Hierarchy (Admin)'!X126)),"",HYPERLINK(INDEX(I_Guid_Links,MATCH('Input - LOE Hierarchy (Admin)'!X126,I_Guid_Names,0)), 'Input - LOE Hierarchy (Admin)'!X126))</f>
        <v/>
      </c>
      <c r="U124" s="651" t="str">
        <f>IF(ISERROR(HYPERLINK(INDEX(I_Guid_Links,MATCH('Input - LOE Hierarchy (Admin)'!Y126,I_Guid_Names,0)), 'Input - LOE Hierarchy (Admin)'!Y126)),"",HYPERLINK(INDEX(I_Guid_Links,MATCH('Input - LOE Hierarchy (Admin)'!Y126,I_Guid_Names,0)), 'Input - LOE Hierarchy (Admin)'!Y126))</f>
        <v/>
      </c>
      <c r="V124" s="652"/>
      <c r="X124" s="653" t="str">
        <f t="shared" si="10"/>
        <v>YES</v>
      </c>
      <c r="Y124" s="654" t="b">
        <f t="shared" si="11"/>
        <v>0</v>
      </c>
      <c r="Z124" s="654" t="b">
        <f>IF(AND(X124="YES", Y$123="YES"),"YES")</f>
        <v>0</v>
      </c>
    </row>
    <row r="125" spans="1:26" s="344" customFormat="1" ht="70.400000000000006" customHeight="1" x14ac:dyDescent="0.35">
      <c r="A125" s="646"/>
      <c r="B125" s="646"/>
      <c r="C125" s="647">
        <v>3</v>
      </c>
      <c r="D125" s="648" t="str">
        <f>'Input - LOE Hierarchy (Admin)'!E127</f>
        <v>Commercial</v>
      </c>
      <c r="E125" s="647">
        <v>12</v>
      </c>
      <c r="F125" s="648" t="str">
        <f>'Input - LOE Hierarchy (Admin)'!K127</f>
        <v>Is there evidence of an appropriate Commercial Strategy at this stage of acquisition?</v>
      </c>
      <c r="G125" s="649">
        <v>48</v>
      </c>
      <c r="H125" s="650" t="str">
        <f>IFERROR(HYPERLINK("#'2.1 LOEs, Artefacts &amp; Assurance'!" &amp; ADDRESS(MATCH($I125,'2.1 LOEs, Artefacts &amp; Assurance'!$H$1:$H$312, 0),8),"Link "), "Not Found")</f>
        <v>Not Found</v>
      </c>
      <c r="I125" s="648" t="str">
        <f>'Input - LOE Hierarchy (Admin)'!L127</f>
        <v>Is there evidence of appropriate Category Management consideration being made with the commercial solution?</v>
      </c>
      <c r="J125" s="647">
        <f t="shared" si="9"/>
        <v>115</v>
      </c>
      <c r="K125" s="648" t="str">
        <f>'Input - LOE Hierarchy (Admin)'!N127</f>
        <v>Is there evidence of consideration of whether existing Category Management approaches represent viable routes to market?</v>
      </c>
      <c r="L125" s="648" t="str">
        <f>'Input - LOE Hierarchy (Admin)'!P127</f>
        <v>NULL</v>
      </c>
      <c r="M125" s="646"/>
      <c r="N125" s="646"/>
      <c r="O125" s="651" t="str">
        <f>IF(ISERROR(HYPERLINK(INDEX(I_Guid_Links,MATCH('Input - LOE Hierarchy (Admin)'!S127,I_Guid_Names,0)), 'Input - LOE Hierarchy (Admin)'!S127)),"",HYPERLINK(INDEX(I_Guid_Links,MATCH('Input - LOE Hierarchy (Admin)'!S127,I_Guid_Names,0)), 'Input - LOE Hierarchy (Admin)'!S127))</f>
        <v>Commercial Strategies  - C1</v>
      </c>
      <c r="P125" s="651" t="str">
        <f>IF(ISERROR(HYPERLINK(INDEX(I_Guid_Links,MATCH('Input - LOE Hierarchy (Admin)'!T127,I_Guid_Names,0)), 'Input - LOE Hierarchy (Admin)'!T127)),"",HYPERLINK(INDEX(I_Guid_Links,MATCH('Input - LOE Hierarchy (Admin)'!T127,I_Guid_Names,0)), 'Input - LOE Hierarchy (Admin)'!T127))</f>
        <v>Category Management  - C11</v>
      </c>
      <c r="Q125" s="651" t="str">
        <f>IF(ISERROR(HYPERLINK(INDEX(I_Guid_Links,MATCH('Input - LOE Hierarchy (Admin)'!U127,I_Guid_Names,0)), 'Input - LOE Hierarchy (Admin)'!U127)),"",HYPERLINK(INDEX(I_Guid_Links,MATCH('Input - LOE Hierarchy (Admin)'!U127,I_Guid_Names,0)), 'Input - LOE Hierarchy (Admin)'!U127))</f>
        <v>The Sourcing Playbook  - C3</v>
      </c>
      <c r="R125" s="651" t="str">
        <f>IF(ISERROR(HYPERLINK(INDEX(I_Guid_Links,MATCH('Input - LOE Hierarchy (Admin)'!V127,I_Guid_Names,0)), 'Input - LOE Hierarchy (Admin)'!V127)),"",HYPERLINK(INDEX(I_Guid_Links,MATCH('Input - LOE Hierarchy (Admin)'!V127,I_Guid_Names,0)), 'Input - LOE Hierarchy (Admin)'!V127))</f>
        <v>Market Analysis  - C5</v>
      </c>
      <c r="S125" s="651" t="str">
        <f>IF(ISERROR(HYPERLINK(INDEX(I_Guid_Links,MATCH('Input - LOE Hierarchy (Admin)'!W127,I_Guid_Names,0)), 'Input - LOE Hierarchy (Admin)'!W127)),"",HYPERLINK(INDEX(I_Guid_Links,MATCH('Input - LOE Hierarchy (Admin)'!W127,I_Guid_Names,0)), 'Input - LOE Hierarchy (Admin)'!W127))</f>
        <v/>
      </c>
      <c r="T125" s="651" t="str">
        <f>IF(ISERROR(HYPERLINK(INDEX(I_Guid_Links,MATCH('Input - LOE Hierarchy (Admin)'!X127,I_Guid_Names,0)), 'Input - LOE Hierarchy (Admin)'!X127)),"",HYPERLINK(INDEX(I_Guid_Links,MATCH('Input - LOE Hierarchy (Admin)'!X127,I_Guid_Names,0)), 'Input - LOE Hierarchy (Admin)'!X127))</f>
        <v/>
      </c>
      <c r="U125" s="651" t="str">
        <f>IF(ISERROR(HYPERLINK(INDEX(I_Guid_Links,MATCH('Input - LOE Hierarchy (Admin)'!Y127,I_Guid_Names,0)), 'Input - LOE Hierarchy (Admin)'!Y127)),"",HYPERLINK(INDEX(I_Guid_Links,MATCH('Input - LOE Hierarchy (Admin)'!Y127,I_Guid_Names,0)), 'Input - LOE Hierarchy (Admin)'!Y127))</f>
        <v/>
      </c>
      <c r="V125" s="652"/>
      <c r="X125" s="653" t="str">
        <f t="shared" si="10"/>
        <v>YES</v>
      </c>
      <c r="Y125" s="654" t="b">
        <f t="shared" si="11"/>
        <v>0</v>
      </c>
      <c r="Z125" s="654" t="b">
        <f>IF(AND(X125="YES", Y$123="YES"),"YES")</f>
        <v>0</v>
      </c>
    </row>
    <row r="126" spans="1:26" s="344" customFormat="1" ht="70.400000000000006" customHeight="1" x14ac:dyDescent="0.35">
      <c r="A126" s="646"/>
      <c r="B126" s="646"/>
      <c r="C126" s="647">
        <v>3</v>
      </c>
      <c r="D126" s="648" t="str">
        <f>'Input - LOE Hierarchy (Admin)'!E128</f>
        <v>Commercial</v>
      </c>
      <c r="E126" s="647">
        <v>12</v>
      </c>
      <c r="F126" s="648" t="str">
        <f>'Input - LOE Hierarchy (Admin)'!K128</f>
        <v>Is there evidence of an appropriate Commercial Strategy at this stage of acquisition?</v>
      </c>
      <c r="G126" s="649">
        <v>49</v>
      </c>
      <c r="H126" s="650" t="str">
        <f>IFERROR(HYPERLINK("#'2.1 LOEs, Artefacts &amp; Assurance'!" &amp; ADDRESS(MATCH($I126,'2.1 LOEs, Artefacts &amp; Assurance'!$H$1:$H$312, 0),8),"Link "), "Not Found")</f>
        <v>Not Found</v>
      </c>
      <c r="I126" s="648" t="str">
        <f>'Input - LOE Hierarchy (Admin)'!L128</f>
        <v>Is there evidence of commercial risk assessment and mitigation management appropriate to that stage of the programme?</v>
      </c>
      <c r="J126" s="647">
        <f t="shared" si="9"/>
        <v>116</v>
      </c>
      <c r="K126" s="648" t="str">
        <f>'Input - LOE Hierarchy (Admin)'!N128</f>
        <v>Is there evidence of any high-level commercial risks being identified at this early stage and captured, including any possible mitigating actions?</v>
      </c>
      <c r="L126" s="648" t="str">
        <f>'Input - LOE Hierarchy (Admin)'!P128</f>
        <v>Is there evidence of a risk table having been prepared and maintained which includes commercial risks?</v>
      </c>
      <c r="M126" s="646"/>
      <c r="N126" s="646"/>
      <c r="O126" s="651" t="str">
        <f>IF(ISERROR(HYPERLINK(INDEX(I_Guid_Links,MATCH('Input - LOE Hierarchy (Admin)'!S128,I_Guid_Names,0)), 'Input - LOE Hierarchy (Admin)'!S128)),"",HYPERLINK(INDEX(I_Guid_Links,MATCH('Input - LOE Hierarchy (Admin)'!S128,I_Guid_Names,0)), 'Input - LOE Hierarchy (Admin)'!S128))</f>
        <v>Commercial Strategies  - C1</v>
      </c>
      <c r="P126" s="651" t="str">
        <f>IF(ISERROR(HYPERLINK(INDEX(I_Guid_Links,MATCH('Input - LOE Hierarchy (Admin)'!T128,I_Guid_Names,0)), 'Input - LOE Hierarchy (Admin)'!T128)),"",HYPERLINK(INDEX(I_Guid_Links,MATCH('Input - LOE Hierarchy (Admin)'!T128,I_Guid_Names,0)), 'Input - LOE Hierarchy (Admin)'!T128))</f>
        <v>Risk and the Commercial Role - C12</v>
      </c>
      <c r="Q126" s="651" t="str">
        <f>IF(ISERROR(HYPERLINK(INDEX(I_Guid_Links,MATCH('Input - LOE Hierarchy (Admin)'!U128,I_Guid_Names,0)), 'Input - LOE Hierarchy (Admin)'!U128)),"",HYPERLINK(INDEX(I_Guid_Links,MATCH('Input - LOE Hierarchy (Admin)'!U128,I_Guid_Names,0)), 'Input - LOE Hierarchy (Admin)'!U128))</f>
        <v>The Sourcing Playbook  - C3</v>
      </c>
      <c r="R126" s="651" t="str">
        <f>IF(ISERROR(HYPERLINK(INDEX(I_Guid_Links,MATCH('Input - LOE Hierarchy (Admin)'!V128,I_Guid_Names,0)), 'Input - LOE Hierarchy (Admin)'!V128)),"",HYPERLINK(INDEX(I_Guid_Links,MATCH('Input - LOE Hierarchy (Admin)'!V128,I_Guid_Names,0)), 'Input - LOE Hierarchy (Admin)'!V128))</f>
        <v/>
      </c>
      <c r="S126" s="651" t="str">
        <f>IF(ISERROR(HYPERLINK(INDEX(I_Guid_Links,MATCH('Input - LOE Hierarchy (Admin)'!W128,I_Guid_Names,0)), 'Input - LOE Hierarchy (Admin)'!W128)),"",HYPERLINK(INDEX(I_Guid_Links,MATCH('Input - LOE Hierarchy (Admin)'!W128,I_Guid_Names,0)), 'Input - LOE Hierarchy (Admin)'!W128))</f>
        <v/>
      </c>
      <c r="T126" s="651" t="str">
        <f>IF(ISERROR(HYPERLINK(INDEX(I_Guid_Links,MATCH('Input - LOE Hierarchy (Admin)'!X128,I_Guid_Names,0)), 'Input - LOE Hierarchy (Admin)'!X128)),"",HYPERLINK(INDEX(I_Guid_Links,MATCH('Input - LOE Hierarchy (Admin)'!X128,I_Guid_Names,0)), 'Input - LOE Hierarchy (Admin)'!X128))</f>
        <v/>
      </c>
      <c r="U126" s="651" t="str">
        <f>IF(ISERROR(HYPERLINK(INDEX(I_Guid_Links,MATCH('Input - LOE Hierarchy (Admin)'!Y128,I_Guid_Names,0)), 'Input - LOE Hierarchy (Admin)'!Y128)),"",HYPERLINK(INDEX(I_Guid_Links,MATCH('Input - LOE Hierarchy (Admin)'!Y128,I_Guid_Names,0)), 'Input - LOE Hierarchy (Admin)'!Y128))</f>
        <v/>
      </c>
      <c r="V126" s="652"/>
      <c r="X126" s="653" t="b">
        <f t="shared" si="10"/>
        <v>0</v>
      </c>
      <c r="Y126" s="654" t="b">
        <f t="shared" si="11"/>
        <v>0</v>
      </c>
      <c r="Z126" s="654" t="b">
        <f t="shared" si="12"/>
        <v>0</v>
      </c>
    </row>
    <row r="127" spans="1:26" s="344" customFormat="1" ht="70.400000000000006" customHeight="1" x14ac:dyDescent="0.35">
      <c r="A127" s="646"/>
      <c r="B127" s="646"/>
      <c r="C127" s="647">
        <v>3</v>
      </c>
      <c r="D127" s="648" t="str">
        <f>'Input - LOE Hierarchy (Admin)'!E129</f>
        <v>Commercial</v>
      </c>
      <c r="E127" s="647">
        <v>12</v>
      </c>
      <c r="F127" s="648" t="str">
        <f>'Input - LOE Hierarchy (Admin)'!K129</f>
        <v>Is there evidence of an appropriate Commercial Strategy at this stage of acquisition?</v>
      </c>
      <c r="G127" s="649">
        <v>49</v>
      </c>
      <c r="H127" s="650" t="str">
        <f>IFERROR(HYPERLINK("#'2.1 LOEs, Artefacts &amp; Assurance'!" &amp; ADDRESS(MATCH($I127,'2.1 LOEs, Artefacts &amp; Assurance'!$H$1:$H$312, 0),8),"Link "), "Not Found")</f>
        <v>Not Found</v>
      </c>
      <c r="I127" s="648" t="str">
        <f>'Input - LOE Hierarchy (Admin)'!L129</f>
        <v>Is there evidence of commercial risk assessment and mitigation management appropriate to that stage of the programme?</v>
      </c>
      <c r="J127" s="647">
        <f t="shared" si="9"/>
        <v>117</v>
      </c>
      <c r="K127" s="648" t="str">
        <f>'Input - LOE Hierarchy (Admin)'!N129</f>
        <v>Is there evidence of Contract Terms and Conditions being assessed for risk?</v>
      </c>
      <c r="L127" s="648" t="str">
        <f>'Input - LOE Hierarchy (Admin)'!P129</f>
        <v>Is there evidence that there has been a qualified legal review of Contract Terms and Conditions?</v>
      </c>
      <c r="M127" s="646"/>
      <c r="N127" s="646"/>
      <c r="O127" s="651" t="str">
        <f>IF(ISERROR(HYPERLINK(INDEX(I_Guid_Links,MATCH('Input - LOE Hierarchy (Admin)'!S129,I_Guid_Names,0)), 'Input - LOE Hierarchy (Admin)'!S129)),"",HYPERLINK(INDEX(I_Guid_Links,MATCH('Input - LOE Hierarchy (Admin)'!S129,I_Guid_Names,0)), 'Input - LOE Hierarchy (Admin)'!S129))</f>
        <v>Commercial Strategies  - C1</v>
      </c>
      <c r="P127" s="651" t="str">
        <f>IF(ISERROR(HYPERLINK(INDEX(I_Guid_Links,MATCH('Input - LOE Hierarchy (Admin)'!T129,I_Guid_Names,0)), 'Input - LOE Hierarchy (Admin)'!T129)),"",HYPERLINK(INDEX(I_Guid_Links,MATCH('Input - LOE Hierarchy (Admin)'!T129,I_Guid_Names,0)), 'Input - LOE Hierarchy (Admin)'!T129))</f>
        <v>Risk and the Commercial Role - C12</v>
      </c>
      <c r="Q127" s="651" t="str">
        <f>IF(ISERROR(HYPERLINK(INDEX(I_Guid_Links,MATCH('Input - LOE Hierarchy (Admin)'!U129,I_Guid_Names,0)), 'Input - LOE Hierarchy (Admin)'!U129)),"",HYPERLINK(INDEX(I_Guid_Links,MATCH('Input - LOE Hierarchy (Admin)'!U129,I_Guid_Names,0)), 'Input - LOE Hierarchy (Admin)'!U129))</f>
        <v>The Sourcing Playbook  - C3</v>
      </c>
      <c r="R127" s="651" t="str">
        <f>IF(ISERROR(HYPERLINK(INDEX(I_Guid_Links,MATCH('Input - LOE Hierarchy (Admin)'!V129,I_Guid_Names,0)), 'Input - LOE Hierarchy (Admin)'!V129)),"",HYPERLINK(INDEX(I_Guid_Links,MATCH('Input - LOE Hierarchy (Admin)'!V129,I_Guid_Names,0)), 'Input - LOE Hierarchy (Admin)'!V129))</f>
        <v/>
      </c>
      <c r="S127" s="651" t="str">
        <f>IF(ISERROR(HYPERLINK(INDEX(I_Guid_Links,MATCH('Input - LOE Hierarchy (Admin)'!W129,I_Guid_Names,0)), 'Input - LOE Hierarchy (Admin)'!W129)),"",HYPERLINK(INDEX(I_Guid_Links,MATCH('Input - LOE Hierarchy (Admin)'!W129,I_Guid_Names,0)), 'Input - LOE Hierarchy (Admin)'!W129))</f>
        <v/>
      </c>
      <c r="T127" s="651" t="str">
        <f>IF(ISERROR(HYPERLINK(INDEX(I_Guid_Links,MATCH('Input - LOE Hierarchy (Admin)'!X129,I_Guid_Names,0)), 'Input - LOE Hierarchy (Admin)'!X129)),"",HYPERLINK(INDEX(I_Guid_Links,MATCH('Input - LOE Hierarchy (Admin)'!X129,I_Guid_Names,0)), 'Input - LOE Hierarchy (Admin)'!X129))</f>
        <v/>
      </c>
      <c r="U127" s="651" t="str">
        <f>IF(ISERROR(HYPERLINK(INDEX(I_Guid_Links,MATCH('Input - LOE Hierarchy (Admin)'!Y129,I_Guid_Names,0)), 'Input - LOE Hierarchy (Admin)'!Y129)),"",HYPERLINK(INDEX(I_Guid_Links,MATCH('Input - LOE Hierarchy (Admin)'!Y129,I_Guid_Names,0)), 'Input - LOE Hierarchy (Admin)'!Y129))</f>
        <v/>
      </c>
      <c r="V127" s="652"/>
      <c r="X127" s="653" t="str">
        <f t="shared" si="10"/>
        <v>YES</v>
      </c>
      <c r="Y127" s="654" t="b">
        <f t="shared" si="11"/>
        <v>0</v>
      </c>
      <c r="Z127" s="654" t="b">
        <f>IF(AND(X127="YES", Y$126="YES"),"YES")</f>
        <v>0</v>
      </c>
    </row>
    <row r="128" spans="1:26" s="344" customFormat="1" ht="70.400000000000006" customHeight="1" x14ac:dyDescent="0.35">
      <c r="A128" s="646"/>
      <c r="B128" s="646"/>
      <c r="C128" s="647">
        <v>3</v>
      </c>
      <c r="D128" s="648" t="str">
        <f>'Input - LOE Hierarchy (Admin)'!E130</f>
        <v>Commercial</v>
      </c>
      <c r="E128" s="647">
        <v>12</v>
      </c>
      <c r="F128" s="648" t="str">
        <f>'Input - LOE Hierarchy (Admin)'!K130</f>
        <v>Is there evidence of an appropriate Commercial Strategy at this stage of acquisition?</v>
      </c>
      <c r="G128" s="649">
        <v>49</v>
      </c>
      <c r="H128" s="650" t="str">
        <f>IFERROR(HYPERLINK("#'2.1 LOEs, Artefacts &amp; Assurance'!" &amp; ADDRESS(MATCH($I128,'2.1 LOEs, Artefacts &amp; Assurance'!$H$1:$H$312, 0),8),"Link "), "Not Found")</f>
        <v>Not Found</v>
      </c>
      <c r="I128" s="648" t="str">
        <f>'Input - LOE Hierarchy (Admin)'!L130</f>
        <v>Is there evidence of commercial risk assessment and mitigation management appropriate to that stage of the programme?</v>
      </c>
      <c r="J128" s="647">
        <f t="shared" si="9"/>
        <v>118</v>
      </c>
      <c r="K128" s="648" t="str">
        <f>'Input - LOE Hierarchy (Admin)'!N130</f>
        <v xml:space="preserve">Is there evidence of  legal advice being sought where necessary on potential issues that may impact the programme procurement. </v>
      </c>
      <c r="L128" s="648" t="str">
        <f>'Input - LOE Hierarchy (Admin)'!P130</f>
        <v>NULL</v>
      </c>
      <c r="M128" s="646"/>
      <c r="N128" s="646"/>
      <c r="O128" s="651" t="str">
        <f>IF(ISERROR(HYPERLINK(INDEX(I_Guid_Links,MATCH('Input - LOE Hierarchy (Admin)'!S130,I_Guid_Names,0)), 'Input - LOE Hierarchy (Admin)'!S130)),"",HYPERLINK(INDEX(I_Guid_Links,MATCH('Input - LOE Hierarchy (Admin)'!S130,I_Guid_Names,0)), 'Input - LOE Hierarchy (Admin)'!S130))</f>
        <v>Commercial Strategies  - C1</v>
      </c>
      <c r="P128" s="651" t="str">
        <f>IF(ISERROR(HYPERLINK(INDEX(I_Guid_Links,MATCH('Input - LOE Hierarchy (Admin)'!T130,I_Guid_Names,0)), 'Input - LOE Hierarchy (Admin)'!T130)),"",HYPERLINK(INDEX(I_Guid_Links,MATCH('Input - LOE Hierarchy (Admin)'!T130,I_Guid_Names,0)), 'Input - LOE Hierarchy (Admin)'!T130))</f>
        <v>Risk and the Commercial Role - C12</v>
      </c>
      <c r="Q128" s="651" t="str">
        <f>IF(ISERROR(HYPERLINK(INDEX(I_Guid_Links,MATCH('Input - LOE Hierarchy (Admin)'!U130,I_Guid_Names,0)), 'Input - LOE Hierarchy (Admin)'!U130)),"",HYPERLINK(INDEX(I_Guid_Links,MATCH('Input - LOE Hierarchy (Admin)'!U130,I_Guid_Names,0)), 'Input - LOE Hierarchy (Admin)'!U130))</f>
        <v>The Sourcing Playbook  - C3</v>
      </c>
      <c r="R128" s="651" t="str">
        <f>IF(ISERROR(HYPERLINK(INDEX(I_Guid_Links,MATCH('Input - LOE Hierarchy (Admin)'!V130,I_Guid_Names,0)), 'Input - LOE Hierarchy (Admin)'!V130)),"",HYPERLINK(INDEX(I_Guid_Links,MATCH('Input - LOE Hierarchy (Admin)'!V130,I_Guid_Names,0)), 'Input - LOE Hierarchy (Admin)'!V130))</f>
        <v/>
      </c>
      <c r="S128" s="651" t="str">
        <f>IF(ISERROR(HYPERLINK(INDEX(I_Guid_Links,MATCH('Input - LOE Hierarchy (Admin)'!W130,I_Guid_Names,0)), 'Input - LOE Hierarchy (Admin)'!W130)),"",HYPERLINK(INDEX(I_Guid_Links,MATCH('Input - LOE Hierarchy (Admin)'!W130,I_Guid_Names,0)), 'Input - LOE Hierarchy (Admin)'!W130))</f>
        <v/>
      </c>
      <c r="T128" s="651" t="str">
        <f>IF(ISERROR(HYPERLINK(INDEX(I_Guid_Links,MATCH('Input - LOE Hierarchy (Admin)'!X130,I_Guid_Names,0)), 'Input - LOE Hierarchy (Admin)'!X130)),"",HYPERLINK(INDEX(I_Guid_Links,MATCH('Input - LOE Hierarchy (Admin)'!X130,I_Guid_Names,0)), 'Input - LOE Hierarchy (Admin)'!X130))</f>
        <v/>
      </c>
      <c r="U128" s="651" t="str">
        <f>IF(ISERROR(HYPERLINK(INDEX(I_Guid_Links,MATCH('Input - LOE Hierarchy (Admin)'!Y130,I_Guid_Names,0)), 'Input - LOE Hierarchy (Admin)'!Y130)),"",HYPERLINK(INDEX(I_Guid_Links,MATCH('Input - LOE Hierarchy (Admin)'!Y130,I_Guid_Names,0)), 'Input - LOE Hierarchy (Admin)'!Y130))</f>
        <v/>
      </c>
      <c r="V128" s="652"/>
      <c r="X128" s="653" t="str">
        <f t="shared" si="10"/>
        <v>YES</v>
      </c>
      <c r="Y128" s="654" t="b">
        <f t="shared" si="11"/>
        <v>0</v>
      </c>
      <c r="Z128" s="654" t="b">
        <f t="shared" ref="Z128:Z131" si="17">IF(AND(X128="YES", Y$126="YES"),"YES")</f>
        <v>0</v>
      </c>
    </row>
    <row r="129" spans="1:26" s="344" customFormat="1" ht="70.400000000000006" customHeight="1" x14ac:dyDescent="0.35">
      <c r="A129" s="646"/>
      <c r="B129" s="646"/>
      <c r="C129" s="647">
        <v>3</v>
      </c>
      <c r="D129" s="648" t="str">
        <f>'Input - LOE Hierarchy (Admin)'!E131</f>
        <v>Commercial</v>
      </c>
      <c r="E129" s="647">
        <v>12</v>
      </c>
      <c r="F129" s="648" t="str">
        <f>'Input - LOE Hierarchy (Admin)'!K131</f>
        <v>Is there evidence of an appropriate Commercial Strategy at this stage of acquisition?</v>
      </c>
      <c r="G129" s="649">
        <v>49</v>
      </c>
      <c r="H129" s="650" t="str">
        <f>IFERROR(HYPERLINK("#'2.1 LOEs, Artefacts &amp; Assurance'!" &amp; ADDRESS(MATCH($I129,'2.1 LOEs, Artefacts &amp; Assurance'!$H$1:$H$312, 0),8),"Link "), "Not Found")</f>
        <v>Not Found</v>
      </c>
      <c r="I129" s="648" t="str">
        <f>'Input - LOE Hierarchy (Admin)'!L131</f>
        <v>Is there evidence of commercial risk assessment and mitigation management appropriate to that stage of the programme?</v>
      </c>
      <c r="J129" s="647">
        <f t="shared" si="9"/>
        <v>119</v>
      </c>
      <c r="K129" s="648" t="str">
        <f>'Input - LOE Hierarchy (Admin)'!N131</f>
        <v xml:space="preserve">Is there evidence of the top 5 commercial risks being adequately defined? </v>
      </c>
      <c r="L129" s="648" t="str">
        <f>'Input - LOE Hierarchy (Admin)'!P131</f>
        <v>NULL</v>
      </c>
      <c r="M129" s="646"/>
      <c r="N129" s="646"/>
      <c r="O129" s="651" t="str">
        <f>IF(ISERROR(HYPERLINK(INDEX(I_Guid_Links,MATCH('Input - LOE Hierarchy (Admin)'!S131,I_Guid_Names,0)), 'Input - LOE Hierarchy (Admin)'!S131)),"",HYPERLINK(INDEX(I_Guid_Links,MATCH('Input - LOE Hierarchy (Admin)'!S131,I_Guid_Names,0)), 'Input - LOE Hierarchy (Admin)'!S131))</f>
        <v>Commercial Strategies  - C1</v>
      </c>
      <c r="P129" s="651" t="str">
        <f>IF(ISERROR(HYPERLINK(INDEX(I_Guid_Links,MATCH('Input - LOE Hierarchy (Admin)'!T131,I_Guid_Names,0)), 'Input - LOE Hierarchy (Admin)'!T131)),"",HYPERLINK(INDEX(I_Guid_Links,MATCH('Input - LOE Hierarchy (Admin)'!T131,I_Guid_Names,0)), 'Input - LOE Hierarchy (Admin)'!T131))</f>
        <v>Risk and the Commercial Role - C12</v>
      </c>
      <c r="Q129" s="651" t="str">
        <f>IF(ISERROR(HYPERLINK(INDEX(I_Guid_Links,MATCH('Input - LOE Hierarchy (Admin)'!U131,I_Guid_Names,0)), 'Input - LOE Hierarchy (Admin)'!U131)),"",HYPERLINK(INDEX(I_Guid_Links,MATCH('Input - LOE Hierarchy (Admin)'!U131,I_Guid_Names,0)), 'Input - LOE Hierarchy (Admin)'!U131))</f>
        <v>The Sourcing Playbook  - C3</v>
      </c>
      <c r="R129" s="651" t="str">
        <f>IF(ISERROR(HYPERLINK(INDEX(I_Guid_Links,MATCH('Input - LOE Hierarchy (Admin)'!V131,I_Guid_Names,0)), 'Input - LOE Hierarchy (Admin)'!V131)),"",HYPERLINK(INDEX(I_Guid_Links,MATCH('Input - LOE Hierarchy (Admin)'!V131,I_Guid_Names,0)), 'Input - LOE Hierarchy (Admin)'!V131))</f>
        <v/>
      </c>
      <c r="S129" s="651" t="str">
        <f>IF(ISERROR(HYPERLINK(INDEX(I_Guid_Links,MATCH('Input - LOE Hierarchy (Admin)'!W131,I_Guid_Names,0)), 'Input - LOE Hierarchy (Admin)'!W131)),"",HYPERLINK(INDEX(I_Guid_Links,MATCH('Input - LOE Hierarchy (Admin)'!W131,I_Guid_Names,0)), 'Input - LOE Hierarchy (Admin)'!W131))</f>
        <v/>
      </c>
      <c r="T129" s="651" t="str">
        <f>IF(ISERROR(HYPERLINK(INDEX(I_Guid_Links,MATCH('Input - LOE Hierarchy (Admin)'!X131,I_Guid_Names,0)), 'Input - LOE Hierarchy (Admin)'!X131)),"",HYPERLINK(INDEX(I_Guid_Links,MATCH('Input - LOE Hierarchy (Admin)'!X131,I_Guid_Names,0)), 'Input - LOE Hierarchy (Admin)'!X131))</f>
        <v/>
      </c>
      <c r="U129" s="651" t="str">
        <f>IF(ISERROR(HYPERLINK(INDEX(I_Guid_Links,MATCH('Input - LOE Hierarchy (Admin)'!Y131,I_Guid_Names,0)), 'Input - LOE Hierarchy (Admin)'!Y131)),"",HYPERLINK(INDEX(I_Guid_Links,MATCH('Input - LOE Hierarchy (Admin)'!Y131,I_Guid_Names,0)), 'Input - LOE Hierarchy (Admin)'!Y131))</f>
        <v/>
      </c>
      <c r="V129" s="652"/>
      <c r="X129" s="653" t="str">
        <f t="shared" si="10"/>
        <v>YES</v>
      </c>
      <c r="Y129" s="654" t="b">
        <f t="shared" si="11"/>
        <v>0</v>
      </c>
      <c r="Z129" s="654" t="b">
        <f t="shared" si="17"/>
        <v>0</v>
      </c>
    </row>
    <row r="130" spans="1:26" s="344" customFormat="1" ht="78" customHeight="1" x14ac:dyDescent="0.35">
      <c r="A130" s="646"/>
      <c r="B130" s="646"/>
      <c r="C130" s="647">
        <v>3</v>
      </c>
      <c r="D130" s="648" t="str">
        <f>'Input - LOE Hierarchy (Admin)'!E132</f>
        <v>Commercial</v>
      </c>
      <c r="E130" s="647">
        <v>12</v>
      </c>
      <c r="F130" s="648" t="str">
        <f>'Input - LOE Hierarchy (Admin)'!K132</f>
        <v>Is there evidence of an appropriate Commercial Strategy at this stage of acquisition?</v>
      </c>
      <c r="G130" s="649">
        <v>49</v>
      </c>
      <c r="H130" s="650" t="str">
        <f>IFERROR(HYPERLINK("#'2.1 LOEs, Artefacts &amp; Assurance'!" &amp; ADDRESS(MATCH($I130,'2.1 LOEs, Artefacts &amp; Assurance'!$H$1:$H$312, 0),8),"Link "), "Not Found")</f>
        <v>Not Found</v>
      </c>
      <c r="I130" s="648" t="str">
        <f>'Input - LOE Hierarchy (Admin)'!L132</f>
        <v>Is there evidence of commercial risk assessment and mitigation management appropriate to that stage of the programme?</v>
      </c>
      <c r="J130" s="647">
        <f t="shared" si="9"/>
        <v>120</v>
      </c>
      <c r="K130" s="648" t="str">
        <f>'Input - LOE Hierarchy (Admin)'!N132</f>
        <v>Is there evidence that a Limitation of Contractor's Liability (LoCL) assessment has been completed, including risk allocation reasoning and methods to limit (e.g. indemnity, insurance)?</v>
      </c>
      <c r="L130" s="648" t="str">
        <f>'Input - LOE Hierarchy (Admin)'!P132</f>
        <v>NULL</v>
      </c>
      <c r="M130" s="646"/>
      <c r="N130" s="646"/>
      <c r="O130" s="651" t="str">
        <f>IF(ISERROR(HYPERLINK(INDEX(I_Guid_Links,MATCH('Input - LOE Hierarchy (Admin)'!S132,I_Guid_Names,0)), 'Input - LOE Hierarchy (Admin)'!S132)),"",HYPERLINK(INDEX(I_Guid_Links,MATCH('Input - LOE Hierarchy (Admin)'!S132,I_Guid_Names,0)), 'Input - LOE Hierarchy (Admin)'!S132))</f>
        <v>Commercial Strategies  - C1</v>
      </c>
      <c r="P130" s="651" t="str">
        <f>IF(ISERROR(HYPERLINK(INDEX(I_Guid_Links,MATCH('Input - LOE Hierarchy (Admin)'!T132,I_Guid_Names,0)), 'Input - LOE Hierarchy (Admin)'!T132)),"",HYPERLINK(INDEX(I_Guid_Links,MATCH('Input - LOE Hierarchy (Admin)'!T132,I_Guid_Names,0)), 'Input - LOE Hierarchy (Admin)'!T132))</f>
        <v>Risk and the Commercial Role - C12</v>
      </c>
      <c r="Q130" s="651" t="str">
        <f>IF(ISERROR(HYPERLINK(INDEX(I_Guid_Links,MATCH('Input - LOE Hierarchy (Admin)'!U132,I_Guid_Names,0)), 'Input - LOE Hierarchy (Admin)'!U132)),"",HYPERLINK(INDEX(I_Guid_Links,MATCH('Input - LOE Hierarchy (Admin)'!U132,I_Guid_Names,0)), 'Input - LOE Hierarchy (Admin)'!U132))</f>
        <v>Limiting of a Contractor's Liability (LoCL) and Indemnities - C13</v>
      </c>
      <c r="R130" s="651" t="str">
        <f>IF(ISERROR(HYPERLINK(INDEX(I_Guid_Links,MATCH('Input - LOE Hierarchy (Admin)'!V132,I_Guid_Names,0)), 'Input - LOE Hierarchy (Admin)'!V132)),"",HYPERLINK(INDEX(I_Guid_Links,MATCH('Input - LOE Hierarchy (Admin)'!V132,I_Guid_Names,0)), 'Input - LOE Hierarchy (Admin)'!V132))</f>
        <v/>
      </c>
      <c r="S130" s="651" t="str">
        <f>IF(ISERROR(HYPERLINK(INDEX(I_Guid_Links,MATCH('Input - LOE Hierarchy (Admin)'!W132,I_Guid_Names,0)), 'Input - LOE Hierarchy (Admin)'!W132)),"",HYPERLINK(INDEX(I_Guid_Links,MATCH('Input - LOE Hierarchy (Admin)'!W132,I_Guid_Names,0)), 'Input - LOE Hierarchy (Admin)'!W132))</f>
        <v/>
      </c>
      <c r="T130" s="651" t="str">
        <f>IF(ISERROR(HYPERLINK(INDEX(I_Guid_Links,MATCH('Input - LOE Hierarchy (Admin)'!X132,I_Guid_Names,0)), 'Input - LOE Hierarchy (Admin)'!X132)),"",HYPERLINK(INDEX(I_Guid_Links,MATCH('Input - LOE Hierarchy (Admin)'!X132,I_Guid_Names,0)), 'Input - LOE Hierarchy (Admin)'!X132))</f>
        <v/>
      </c>
      <c r="U130" s="651" t="str">
        <f>IF(ISERROR(HYPERLINK(INDEX(I_Guid_Links,MATCH('Input - LOE Hierarchy (Admin)'!Y132,I_Guid_Names,0)), 'Input - LOE Hierarchy (Admin)'!Y132)),"",HYPERLINK(INDEX(I_Guid_Links,MATCH('Input - LOE Hierarchy (Admin)'!Y132,I_Guid_Names,0)), 'Input - LOE Hierarchy (Admin)'!Y132))</f>
        <v/>
      </c>
      <c r="V130" s="652"/>
      <c r="X130" s="653" t="str">
        <f t="shared" si="10"/>
        <v>YES</v>
      </c>
      <c r="Y130" s="654" t="b">
        <f t="shared" si="11"/>
        <v>0</v>
      </c>
      <c r="Z130" s="654" t="b">
        <f t="shared" si="17"/>
        <v>0</v>
      </c>
    </row>
    <row r="131" spans="1:26" s="344" customFormat="1" ht="70.400000000000006" customHeight="1" x14ac:dyDescent="0.35">
      <c r="A131" s="646"/>
      <c r="B131" s="646"/>
      <c r="C131" s="647">
        <v>3</v>
      </c>
      <c r="D131" s="648" t="str">
        <f>'Input - LOE Hierarchy (Admin)'!E133</f>
        <v>Commercial</v>
      </c>
      <c r="E131" s="647">
        <v>12</v>
      </c>
      <c r="F131" s="648" t="str">
        <f>'Input - LOE Hierarchy (Admin)'!K133</f>
        <v>Is there evidence of an appropriate Commercial Strategy at this stage of acquisition?</v>
      </c>
      <c r="G131" s="649">
        <v>49</v>
      </c>
      <c r="H131" s="650" t="str">
        <f>IFERROR(HYPERLINK("#'2.1 LOEs, Artefacts &amp; Assurance'!" &amp; ADDRESS(MATCH($I131,'2.1 LOEs, Artefacts &amp; Assurance'!$H$1:$H$312, 0),8),"Link "), "Not Found")</f>
        <v>Not Found</v>
      </c>
      <c r="I131" s="648" t="str">
        <f>'Input - LOE Hierarchy (Admin)'!L133</f>
        <v>Is there evidence of commercial risk assessment and mitigation management appropriate to that stage of the programme?</v>
      </c>
      <c r="J131" s="647">
        <f t="shared" si="9"/>
        <v>121</v>
      </c>
      <c r="K131" s="648" t="str">
        <f>'Input - LOE Hierarchy (Admin)'!N133</f>
        <v xml:space="preserve">Confirm that any contingent liability has been understood </v>
      </c>
      <c r="L131" s="648" t="str">
        <f>'Input - LOE Hierarchy (Admin)'!P133</f>
        <v>NULL</v>
      </c>
      <c r="M131" s="646"/>
      <c r="N131" s="646"/>
      <c r="O131" s="651" t="str">
        <f>IF(ISERROR(HYPERLINK(INDEX(I_Guid_Links,MATCH('Input - LOE Hierarchy (Admin)'!S133,I_Guid_Names,0)), 'Input - LOE Hierarchy (Admin)'!S133)),"",HYPERLINK(INDEX(I_Guid_Links,MATCH('Input - LOE Hierarchy (Admin)'!S133,I_Guid_Names,0)), 'Input - LOE Hierarchy (Admin)'!S133))</f>
        <v>Commercial Strategies  - C1</v>
      </c>
      <c r="P131" s="651" t="str">
        <f>IF(ISERROR(HYPERLINK(INDEX(I_Guid_Links,MATCH('Input - LOE Hierarchy (Admin)'!T133,I_Guid_Names,0)), 'Input - LOE Hierarchy (Admin)'!T133)),"",HYPERLINK(INDEX(I_Guid_Links,MATCH('Input - LOE Hierarchy (Admin)'!T133,I_Guid_Names,0)), 'Input - LOE Hierarchy (Admin)'!T133))</f>
        <v>Risk and the Commercial Role - C12</v>
      </c>
      <c r="Q131" s="651" t="str">
        <f>IF(ISERROR(HYPERLINK(INDEX(I_Guid_Links,MATCH('Input - LOE Hierarchy (Admin)'!U133,I_Guid_Names,0)), 'Input - LOE Hierarchy (Admin)'!U133)),"",HYPERLINK(INDEX(I_Guid_Links,MATCH('Input - LOE Hierarchy (Admin)'!U133,I_Guid_Names,0)), 'Input - LOE Hierarchy (Admin)'!U133))</f>
        <v>Limiting of a Contractor's Liability (LoCL) and Indemnities - C13</v>
      </c>
      <c r="R131" s="651" t="str">
        <f>IF(ISERROR(HYPERLINK(INDEX(I_Guid_Links,MATCH('Input - LOE Hierarchy (Admin)'!V133,I_Guid_Names,0)), 'Input - LOE Hierarchy (Admin)'!V133)),"",HYPERLINK(INDEX(I_Guid_Links,MATCH('Input - LOE Hierarchy (Admin)'!V133,I_Guid_Names,0)), 'Input - LOE Hierarchy (Admin)'!V133))</f>
        <v/>
      </c>
      <c r="S131" s="651" t="str">
        <f>IF(ISERROR(HYPERLINK(INDEX(I_Guid_Links,MATCH('Input - LOE Hierarchy (Admin)'!W133,I_Guid_Names,0)), 'Input - LOE Hierarchy (Admin)'!W133)),"",HYPERLINK(INDEX(I_Guid_Links,MATCH('Input - LOE Hierarchy (Admin)'!W133,I_Guid_Names,0)), 'Input - LOE Hierarchy (Admin)'!W133))</f>
        <v/>
      </c>
      <c r="T131" s="651" t="str">
        <f>IF(ISERROR(HYPERLINK(INDEX(I_Guid_Links,MATCH('Input - LOE Hierarchy (Admin)'!X133,I_Guid_Names,0)), 'Input - LOE Hierarchy (Admin)'!X133)),"",HYPERLINK(INDEX(I_Guid_Links,MATCH('Input - LOE Hierarchy (Admin)'!X133,I_Guid_Names,0)), 'Input - LOE Hierarchy (Admin)'!X133))</f>
        <v/>
      </c>
      <c r="U131" s="651" t="str">
        <f>IF(ISERROR(HYPERLINK(INDEX(I_Guid_Links,MATCH('Input - LOE Hierarchy (Admin)'!Y133,I_Guid_Names,0)), 'Input - LOE Hierarchy (Admin)'!Y133)),"",HYPERLINK(INDEX(I_Guid_Links,MATCH('Input - LOE Hierarchy (Admin)'!Y133,I_Guid_Names,0)), 'Input - LOE Hierarchy (Admin)'!Y133))</f>
        <v/>
      </c>
      <c r="V131" s="652"/>
      <c r="X131" s="653" t="str">
        <f t="shared" si="10"/>
        <v>YES</v>
      </c>
      <c r="Y131" s="654" t="b">
        <f t="shared" si="11"/>
        <v>0</v>
      </c>
      <c r="Z131" s="654" t="b">
        <f t="shared" si="17"/>
        <v>0</v>
      </c>
    </row>
    <row r="132" spans="1:26" s="344" customFormat="1" ht="70.400000000000006" customHeight="1" x14ac:dyDescent="0.35">
      <c r="A132" s="646"/>
      <c r="B132" s="646"/>
      <c r="C132" s="647">
        <v>3</v>
      </c>
      <c r="D132" s="648" t="str">
        <f>'Input - LOE Hierarchy (Admin)'!E134</f>
        <v>Commercial</v>
      </c>
      <c r="E132" s="647">
        <v>12</v>
      </c>
      <c r="F132" s="648" t="str">
        <f>'Input - LOE Hierarchy (Admin)'!K134</f>
        <v>Is there evidence of an appropriate Commercial Strategy at this stage of acquisition?</v>
      </c>
      <c r="G132" s="649">
        <v>50</v>
      </c>
      <c r="H132" s="650" t="str">
        <f>IFERROR(HYPERLINK("#'2.1 LOEs, Artefacts &amp; Assurance'!" &amp; ADDRESS(MATCH($I132,'2.1 LOEs, Artefacts &amp; Assurance'!$H$1:$H$312, 0),8),"Link "), "Not Found")</f>
        <v>Not Found</v>
      </c>
      <c r="I132" s="648" t="str">
        <f>'Input - LOE Hierarchy (Admin)'!L134</f>
        <v>Is there evidence of commercial models analysis, including contract duration, being suitably mature?</v>
      </c>
      <c r="J132" s="647">
        <f t="shared" si="9"/>
        <v>122</v>
      </c>
      <c r="K132" s="648" t="str">
        <f>'Input - LOE Hierarchy (Admin)'!N134</f>
        <v>Is there evidence of appropriate consideration of contract options?</v>
      </c>
      <c r="L132" s="648" t="str">
        <f>'Input - LOE Hierarchy (Admin)'!P134</f>
        <v>Is there evidence of appropriate consideration of 'lotting'?</v>
      </c>
      <c r="M132" s="646"/>
      <c r="N132" s="646"/>
      <c r="O132" s="651" t="str">
        <f>IF(ISERROR(HYPERLINK(INDEX(I_Guid_Links,MATCH('Input - LOE Hierarchy (Admin)'!S134,I_Guid_Names,0)), 'Input - LOE Hierarchy (Admin)'!S134)),"",HYPERLINK(INDEX(I_Guid_Links,MATCH('Input - LOE Hierarchy (Admin)'!S134,I_Guid_Names,0)), 'Input - LOE Hierarchy (Admin)'!S134))</f>
        <v>Commercial Strategies  - C1</v>
      </c>
      <c r="P132" s="651" t="str">
        <f>IF(ISERROR(HYPERLINK(INDEX(I_Guid_Links,MATCH('Input - LOE Hierarchy (Admin)'!T134,I_Guid_Names,0)), 'Input - LOE Hierarchy (Admin)'!T134)),"",HYPERLINK(INDEX(I_Guid_Links,MATCH('Input - LOE Hierarchy (Admin)'!T134,I_Guid_Names,0)), 'Input - LOE Hierarchy (Admin)'!T134))</f>
        <v>The Sourcing Playbook  - C3</v>
      </c>
      <c r="Q132" s="651" t="str">
        <f>IF(ISERROR(HYPERLINK(INDEX(I_Guid_Links,MATCH('Input - LOE Hierarchy (Admin)'!U134,I_Guid_Names,0)), 'Input - LOE Hierarchy (Admin)'!U134)),"",HYPERLINK(INDEX(I_Guid_Links,MATCH('Input - LOE Hierarchy (Admin)'!U134,I_Guid_Names,0)), 'Input - LOE Hierarchy (Admin)'!U134))</f>
        <v/>
      </c>
      <c r="R132" s="651" t="str">
        <f>IF(ISERROR(HYPERLINK(INDEX(I_Guid_Links,MATCH('Input - LOE Hierarchy (Admin)'!V134,I_Guid_Names,0)), 'Input - LOE Hierarchy (Admin)'!V134)),"",HYPERLINK(INDEX(I_Guid_Links,MATCH('Input - LOE Hierarchy (Admin)'!V134,I_Guid_Names,0)), 'Input - LOE Hierarchy (Admin)'!V134))</f>
        <v/>
      </c>
      <c r="S132" s="651" t="str">
        <f>IF(ISERROR(HYPERLINK(INDEX(I_Guid_Links,MATCH('Input - LOE Hierarchy (Admin)'!W134,I_Guid_Names,0)), 'Input - LOE Hierarchy (Admin)'!W134)),"",HYPERLINK(INDEX(I_Guid_Links,MATCH('Input - LOE Hierarchy (Admin)'!W134,I_Guid_Names,0)), 'Input - LOE Hierarchy (Admin)'!W134))</f>
        <v/>
      </c>
      <c r="T132" s="651" t="str">
        <f>IF(ISERROR(HYPERLINK(INDEX(I_Guid_Links,MATCH('Input - LOE Hierarchy (Admin)'!X134,I_Guid_Names,0)), 'Input - LOE Hierarchy (Admin)'!X134)),"",HYPERLINK(INDEX(I_Guid_Links,MATCH('Input - LOE Hierarchy (Admin)'!X134,I_Guid_Names,0)), 'Input - LOE Hierarchy (Admin)'!X134))</f>
        <v/>
      </c>
      <c r="U132" s="651" t="str">
        <f>IF(ISERROR(HYPERLINK(INDEX(I_Guid_Links,MATCH('Input - LOE Hierarchy (Admin)'!Y134,I_Guid_Names,0)), 'Input - LOE Hierarchy (Admin)'!Y134)),"",HYPERLINK(INDEX(I_Guid_Links,MATCH('Input - LOE Hierarchy (Admin)'!Y134,I_Guid_Names,0)), 'Input - LOE Hierarchy (Admin)'!Y134))</f>
        <v/>
      </c>
      <c r="V132" s="652"/>
      <c r="X132" s="653" t="b">
        <f t="shared" si="10"/>
        <v>0</v>
      </c>
      <c r="Y132" s="654" t="b">
        <f t="shared" si="11"/>
        <v>0</v>
      </c>
      <c r="Z132" s="654" t="b">
        <f t="shared" si="12"/>
        <v>0</v>
      </c>
    </row>
    <row r="133" spans="1:26" s="344" customFormat="1" ht="70.400000000000006" customHeight="1" x14ac:dyDescent="0.35">
      <c r="A133" s="646"/>
      <c r="B133" s="646"/>
      <c r="C133" s="647">
        <v>3</v>
      </c>
      <c r="D133" s="648" t="str">
        <f>'Input - LOE Hierarchy (Admin)'!E135</f>
        <v>Commercial</v>
      </c>
      <c r="E133" s="647">
        <v>12</v>
      </c>
      <c r="F133" s="648" t="str">
        <f>'Input - LOE Hierarchy (Admin)'!K135</f>
        <v>Is there evidence of an appropriate Commercial Strategy at this stage of acquisition?</v>
      </c>
      <c r="G133" s="649">
        <v>50</v>
      </c>
      <c r="H133" s="650" t="str">
        <f>IFERROR(HYPERLINK("#'2.1 LOEs, Artefacts &amp; Assurance'!" &amp; ADDRESS(MATCH($I133,'2.1 LOEs, Artefacts &amp; Assurance'!$H$1:$H$312, 0),8),"Link "), "Not Found")</f>
        <v>Not Found</v>
      </c>
      <c r="I133" s="648" t="str">
        <f>'Input - LOE Hierarchy (Admin)'!L135</f>
        <v>Is there evidence of commercial models analysis, including contract duration, being suitably mature?</v>
      </c>
      <c r="J133" s="647">
        <f t="shared" si="9"/>
        <v>123</v>
      </c>
      <c r="K133" s="648" t="str">
        <f>'Input - LOE Hierarchy (Admin)'!N135</f>
        <v>Is there evidence of appropriate consideration overseas procurement?</v>
      </c>
      <c r="L133" s="648" t="str">
        <f>'Input - LOE Hierarchy (Admin)'!P135</f>
        <v>Is there evidence of overseas procurement having been suitably reviewed as necessary, and alongside "social value" requirements for UK?</v>
      </c>
      <c r="M133" s="646"/>
      <c r="N133" s="646"/>
      <c r="O133" s="651" t="str">
        <f>IF(ISERROR(HYPERLINK(INDEX(I_Guid_Links,MATCH('Input - LOE Hierarchy (Admin)'!S135,I_Guid_Names,0)), 'Input - LOE Hierarchy (Admin)'!S135)),"",HYPERLINK(INDEX(I_Guid_Links,MATCH('Input - LOE Hierarchy (Admin)'!S135,I_Guid_Names,0)), 'Input - LOE Hierarchy (Admin)'!S135))</f>
        <v>Commercial Strategies  - C1</v>
      </c>
      <c r="P133" s="651" t="str">
        <f>IF(ISERROR(HYPERLINK(INDEX(I_Guid_Links,MATCH('Input - LOE Hierarchy (Admin)'!T135,I_Guid_Names,0)), 'Input - LOE Hierarchy (Admin)'!T135)),"",HYPERLINK(INDEX(I_Guid_Links,MATCH('Input - LOE Hierarchy (Admin)'!T135,I_Guid_Names,0)), 'Input - LOE Hierarchy (Admin)'!T135))</f>
        <v>Overseas Procurement and International Acquisition  - C14</v>
      </c>
      <c r="Q133" s="651" t="str">
        <f>IF(ISERROR(HYPERLINK(INDEX(I_Guid_Links,MATCH('Input - LOE Hierarchy (Admin)'!U135,I_Guid_Names,0)), 'Input - LOE Hierarchy (Admin)'!U135)),"",HYPERLINK(INDEX(I_Guid_Links,MATCH('Input - LOE Hierarchy (Admin)'!U135,I_Guid_Names,0)), 'Input - LOE Hierarchy (Admin)'!U135))</f>
        <v/>
      </c>
      <c r="R133" s="651" t="str">
        <f>IF(ISERROR(HYPERLINK(INDEX(I_Guid_Links,MATCH('Input - LOE Hierarchy (Admin)'!V135,I_Guid_Names,0)), 'Input - LOE Hierarchy (Admin)'!V135)),"",HYPERLINK(INDEX(I_Guid_Links,MATCH('Input - LOE Hierarchy (Admin)'!V135,I_Guid_Names,0)), 'Input - LOE Hierarchy (Admin)'!V135))</f>
        <v/>
      </c>
      <c r="S133" s="651" t="str">
        <f>IF(ISERROR(HYPERLINK(INDEX(I_Guid_Links,MATCH('Input - LOE Hierarchy (Admin)'!W135,I_Guid_Names,0)), 'Input - LOE Hierarchy (Admin)'!W135)),"",HYPERLINK(INDEX(I_Guid_Links,MATCH('Input - LOE Hierarchy (Admin)'!W135,I_Guid_Names,0)), 'Input - LOE Hierarchy (Admin)'!W135))</f>
        <v/>
      </c>
      <c r="T133" s="651" t="str">
        <f>IF(ISERROR(HYPERLINK(INDEX(I_Guid_Links,MATCH('Input - LOE Hierarchy (Admin)'!X135,I_Guid_Names,0)), 'Input - LOE Hierarchy (Admin)'!X135)),"",HYPERLINK(INDEX(I_Guid_Links,MATCH('Input - LOE Hierarchy (Admin)'!X135,I_Guid_Names,0)), 'Input - LOE Hierarchy (Admin)'!X135))</f>
        <v/>
      </c>
      <c r="U133" s="651" t="str">
        <f>IF(ISERROR(HYPERLINK(INDEX(I_Guid_Links,MATCH('Input - LOE Hierarchy (Admin)'!Y135,I_Guid_Names,0)), 'Input - LOE Hierarchy (Admin)'!Y135)),"",HYPERLINK(INDEX(I_Guid_Links,MATCH('Input - LOE Hierarchy (Admin)'!Y135,I_Guid_Names,0)), 'Input - LOE Hierarchy (Admin)'!Y135))</f>
        <v/>
      </c>
      <c r="V133" s="652"/>
      <c r="X133" s="653" t="str">
        <f t="shared" si="10"/>
        <v>YES</v>
      </c>
      <c r="Y133" s="654" t="b">
        <f t="shared" si="11"/>
        <v>0</v>
      </c>
      <c r="Z133" s="654" t="b">
        <f>IF(AND(X133="YES", Y$132="YES"),"YES")</f>
        <v>0</v>
      </c>
    </row>
    <row r="134" spans="1:26" s="344" customFormat="1" ht="70.400000000000006" customHeight="1" x14ac:dyDescent="0.35">
      <c r="A134" s="646"/>
      <c r="B134" s="646"/>
      <c r="C134" s="647">
        <v>3</v>
      </c>
      <c r="D134" s="648" t="str">
        <f>'Input - LOE Hierarchy (Admin)'!E136</f>
        <v>Commercial</v>
      </c>
      <c r="E134" s="647">
        <v>12</v>
      </c>
      <c r="F134" s="648" t="str">
        <f>'Input - LOE Hierarchy (Admin)'!K136</f>
        <v>Is there evidence of an appropriate Commercial Strategy at this stage of acquisition?</v>
      </c>
      <c r="G134" s="649">
        <v>50</v>
      </c>
      <c r="H134" s="650" t="str">
        <f>IFERROR(HYPERLINK("#'2.1 LOEs, Artefacts &amp; Assurance'!" &amp; ADDRESS(MATCH($I134,'2.1 LOEs, Artefacts &amp; Assurance'!$H$1:$H$312, 0),8),"Link "), "Not Found")</f>
        <v>Not Found</v>
      </c>
      <c r="I134" s="648" t="str">
        <f>'Input - LOE Hierarchy (Admin)'!L136</f>
        <v>Is there evidence of commercial models analysis, including contract duration, being suitably mature?</v>
      </c>
      <c r="J134" s="647">
        <f t="shared" si="9"/>
        <v>124</v>
      </c>
      <c r="K134" s="648" t="str">
        <f>'Input - LOE Hierarchy (Admin)'!N136</f>
        <v>Is there evidence of appropriate consideration of innovation?</v>
      </c>
      <c r="L134" s="648" t="str">
        <f>'Input - LOE Hierarchy (Admin)'!P136</f>
        <v>NULL</v>
      </c>
      <c r="M134" s="646"/>
      <c r="N134" s="646"/>
      <c r="O134" s="651" t="str">
        <f>IF(ISERROR(HYPERLINK(INDEX(I_Guid_Links,MATCH('Input - LOE Hierarchy (Admin)'!S136,I_Guid_Names,0)), 'Input - LOE Hierarchy (Admin)'!S136)),"",HYPERLINK(INDEX(I_Guid_Links,MATCH('Input - LOE Hierarchy (Admin)'!S136,I_Guid_Names,0)), 'Input - LOE Hierarchy (Admin)'!S136))</f>
        <v>Commercial Strategies  - C1</v>
      </c>
      <c r="P134" s="651" t="str">
        <f>IF(ISERROR(HYPERLINK(INDEX(I_Guid_Links,MATCH('Input - LOE Hierarchy (Admin)'!T136,I_Guid_Names,0)), 'Input - LOE Hierarchy (Admin)'!T136)),"",HYPERLINK(INDEX(I_Guid_Links,MATCH('Input - LOE Hierarchy (Admin)'!T136,I_Guid_Names,0)), 'Input - LOE Hierarchy (Admin)'!T136))</f>
        <v>Procuring Innovation  - C15</v>
      </c>
      <c r="Q134" s="651" t="str">
        <f>IF(ISERROR(HYPERLINK(INDEX(I_Guid_Links,MATCH('Input - LOE Hierarchy (Admin)'!U136,I_Guid_Names,0)), 'Input - LOE Hierarchy (Admin)'!U136)),"",HYPERLINK(INDEX(I_Guid_Links,MATCH('Input - LOE Hierarchy (Admin)'!U136,I_Guid_Names,0)), 'Input - LOE Hierarchy (Admin)'!U136))</f>
        <v/>
      </c>
      <c r="R134" s="651" t="str">
        <f>IF(ISERROR(HYPERLINK(INDEX(I_Guid_Links,MATCH('Input - LOE Hierarchy (Admin)'!V136,I_Guid_Names,0)), 'Input - LOE Hierarchy (Admin)'!V136)),"",HYPERLINK(INDEX(I_Guid_Links,MATCH('Input - LOE Hierarchy (Admin)'!V136,I_Guid_Names,0)), 'Input - LOE Hierarchy (Admin)'!V136))</f>
        <v/>
      </c>
      <c r="S134" s="651" t="str">
        <f>IF(ISERROR(HYPERLINK(INDEX(I_Guid_Links,MATCH('Input - LOE Hierarchy (Admin)'!W136,I_Guid_Names,0)), 'Input - LOE Hierarchy (Admin)'!W136)),"",HYPERLINK(INDEX(I_Guid_Links,MATCH('Input - LOE Hierarchy (Admin)'!W136,I_Guid_Names,0)), 'Input - LOE Hierarchy (Admin)'!W136))</f>
        <v/>
      </c>
      <c r="T134" s="651" t="str">
        <f>IF(ISERROR(HYPERLINK(INDEX(I_Guid_Links,MATCH('Input - LOE Hierarchy (Admin)'!X136,I_Guid_Names,0)), 'Input - LOE Hierarchy (Admin)'!X136)),"",HYPERLINK(INDEX(I_Guid_Links,MATCH('Input - LOE Hierarchy (Admin)'!X136,I_Guid_Names,0)), 'Input - LOE Hierarchy (Admin)'!X136))</f>
        <v/>
      </c>
      <c r="U134" s="651" t="str">
        <f>IF(ISERROR(HYPERLINK(INDEX(I_Guid_Links,MATCH('Input - LOE Hierarchy (Admin)'!Y136,I_Guid_Names,0)), 'Input - LOE Hierarchy (Admin)'!Y136)),"",HYPERLINK(INDEX(I_Guid_Links,MATCH('Input - LOE Hierarchy (Admin)'!Y136,I_Guid_Names,0)), 'Input - LOE Hierarchy (Admin)'!Y136))</f>
        <v/>
      </c>
      <c r="V134" s="652"/>
      <c r="X134" s="653" t="str">
        <f t="shared" si="10"/>
        <v>YES</v>
      </c>
      <c r="Y134" s="654" t="b">
        <f t="shared" si="11"/>
        <v>0</v>
      </c>
      <c r="Z134" s="654" t="b">
        <f t="shared" ref="Z134:Z143" si="18">IF(AND(X134="YES", Y$132="YES"),"YES")</f>
        <v>0</v>
      </c>
    </row>
    <row r="135" spans="1:26" s="344" customFormat="1" ht="70.400000000000006" customHeight="1" x14ac:dyDescent="0.35">
      <c r="A135" s="646"/>
      <c r="B135" s="646"/>
      <c r="C135" s="647">
        <v>3</v>
      </c>
      <c r="D135" s="648" t="str">
        <f>'Input - LOE Hierarchy (Admin)'!E137</f>
        <v>Commercial</v>
      </c>
      <c r="E135" s="647">
        <v>12</v>
      </c>
      <c r="F135" s="648" t="str">
        <f>'Input - LOE Hierarchy (Admin)'!K137</f>
        <v>Is there evidence of an appropriate Commercial Strategy at this stage of acquisition?</v>
      </c>
      <c r="G135" s="649">
        <v>50</v>
      </c>
      <c r="H135" s="650" t="str">
        <f>IFERROR(HYPERLINK("#'2.1 LOEs, Artefacts &amp; Assurance'!" &amp; ADDRESS(MATCH($I135,'2.1 LOEs, Artefacts &amp; Assurance'!$H$1:$H$312, 0),8),"Link "), "Not Found")</f>
        <v>Not Found</v>
      </c>
      <c r="I135" s="648" t="str">
        <f>'Input - LOE Hierarchy (Admin)'!L137</f>
        <v>Is there evidence of commercial models analysis, including contract duration, being suitably mature?</v>
      </c>
      <c r="J135" s="647">
        <f t="shared" si="9"/>
        <v>125</v>
      </c>
      <c r="K135" s="648" t="str">
        <f>'Input - LOE Hierarchy (Admin)'!N137</f>
        <v>Is there evidence of appropriate consideration of commercial milestones?</v>
      </c>
      <c r="L135" s="648" t="str">
        <f>'Input - LOE Hierarchy (Admin)'!P137</f>
        <v>Is there evidence  of a suitably detailed schedule for procurement and contract duration been produced, costed and with resource?</v>
      </c>
      <c r="M135" s="646"/>
      <c r="N135" s="646"/>
      <c r="O135" s="651" t="str">
        <f>IF(ISERROR(HYPERLINK(INDEX(I_Guid_Links,MATCH('Input - LOE Hierarchy (Admin)'!S137,I_Guid_Names,0)), 'Input - LOE Hierarchy (Admin)'!S137)),"",HYPERLINK(INDEX(I_Guid_Links,MATCH('Input - LOE Hierarchy (Admin)'!S137,I_Guid_Names,0)), 'Input - LOE Hierarchy (Admin)'!S137))</f>
        <v>Commercial Strategies  - C1</v>
      </c>
      <c r="P135" s="651" t="str">
        <f>IF(ISERROR(HYPERLINK(INDEX(I_Guid_Links,MATCH('Input - LOE Hierarchy (Admin)'!T137,I_Guid_Names,0)), 'Input - LOE Hierarchy (Admin)'!T137)),"",HYPERLINK(INDEX(I_Guid_Links,MATCH('Input - LOE Hierarchy (Admin)'!T137,I_Guid_Names,0)), 'Input - LOE Hierarchy (Admin)'!T137))</f>
        <v>The Sourcing Playbook  - C3</v>
      </c>
      <c r="Q135" s="651" t="str">
        <f>IF(ISERROR(HYPERLINK(INDEX(I_Guid_Links,MATCH('Input - LOE Hierarchy (Admin)'!U137,I_Guid_Names,0)), 'Input - LOE Hierarchy (Admin)'!U137)),"",HYPERLINK(INDEX(I_Guid_Links,MATCH('Input - LOE Hierarchy (Admin)'!U137,I_Guid_Names,0)), 'Input - LOE Hierarchy (Admin)'!U137))</f>
        <v/>
      </c>
      <c r="R135" s="651" t="str">
        <f>IF(ISERROR(HYPERLINK(INDEX(I_Guid_Links,MATCH('Input - LOE Hierarchy (Admin)'!V137,I_Guid_Names,0)), 'Input - LOE Hierarchy (Admin)'!V137)),"",HYPERLINK(INDEX(I_Guid_Links,MATCH('Input - LOE Hierarchy (Admin)'!V137,I_Guid_Names,0)), 'Input - LOE Hierarchy (Admin)'!V137))</f>
        <v/>
      </c>
      <c r="S135" s="651" t="str">
        <f>IF(ISERROR(HYPERLINK(INDEX(I_Guid_Links,MATCH('Input - LOE Hierarchy (Admin)'!W137,I_Guid_Names,0)), 'Input - LOE Hierarchy (Admin)'!W137)),"",HYPERLINK(INDEX(I_Guid_Links,MATCH('Input - LOE Hierarchy (Admin)'!W137,I_Guid_Names,0)), 'Input - LOE Hierarchy (Admin)'!W137))</f>
        <v/>
      </c>
      <c r="T135" s="651" t="str">
        <f>IF(ISERROR(HYPERLINK(INDEX(I_Guid_Links,MATCH('Input - LOE Hierarchy (Admin)'!X137,I_Guid_Names,0)), 'Input - LOE Hierarchy (Admin)'!X137)),"",HYPERLINK(INDEX(I_Guid_Links,MATCH('Input - LOE Hierarchy (Admin)'!X137,I_Guid_Names,0)), 'Input - LOE Hierarchy (Admin)'!X137))</f>
        <v/>
      </c>
      <c r="U135" s="651" t="str">
        <f>IF(ISERROR(HYPERLINK(INDEX(I_Guid_Links,MATCH('Input - LOE Hierarchy (Admin)'!Y137,I_Guid_Names,0)), 'Input - LOE Hierarchy (Admin)'!Y137)),"",HYPERLINK(INDEX(I_Guid_Links,MATCH('Input - LOE Hierarchy (Admin)'!Y137,I_Guid_Names,0)), 'Input - LOE Hierarchy (Admin)'!Y137))</f>
        <v/>
      </c>
      <c r="V135" s="652"/>
      <c r="X135" s="653" t="str">
        <f t="shared" si="10"/>
        <v>YES</v>
      </c>
      <c r="Y135" s="654" t="b">
        <f t="shared" si="11"/>
        <v>0</v>
      </c>
      <c r="Z135" s="654" t="b">
        <f t="shared" si="18"/>
        <v>0</v>
      </c>
    </row>
    <row r="136" spans="1:26" s="344" customFormat="1" ht="70.400000000000006" customHeight="1" x14ac:dyDescent="0.35">
      <c r="A136" s="646"/>
      <c r="B136" s="646"/>
      <c r="C136" s="647">
        <v>3</v>
      </c>
      <c r="D136" s="648" t="str">
        <f>'Input - LOE Hierarchy (Admin)'!E138</f>
        <v>Commercial</v>
      </c>
      <c r="E136" s="647">
        <v>12</v>
      </c>
      <c r="F136" s="648" t="str">
        <f>'Input - LOE Hierarchy (Admin)'!K138</f>
        <v>Is there evidence of an appropriate Commercial Strategy at this stage of acquisition?</v>
      </c>
      <c r="G136" s="649">
        <v>50</v>
      </c>
      <c r="H136" s="650" t="str">
        <f>IFERROR(HYPERLINK("#'2.1 LOEs, Artefacts &amp; Assurance'!" &amp; ADDRESS(MATCH($I136,'2.1 LOEs, Artefacts &amp; Assurance'!$H$1:$H$312, 0),8),"Link "), "Not Found")</f>
        <v>Not Found</v>
      </c>
      <c r="I136" s="648" t="str">
        <f>'Input - LOE Hierarchy (Admin)'!L138</f>
        <v>Is there evidence of commercial models analysis, including contract duration, being suitably mature?</v>
      </c>
      <c r="J136" s="647">
        <f t="shared" si="9"/>
        <v>126</v>
      </c>
      <c r="K136" s="648" t="str">
        <f>'Input - LOE Hierarchy (Admin)'!N138</f>
        <v>Is there evidence of appropriate consideration of commercial milestones?</v>
      </c>
      <c r="L136" s="648" t="str">
        <f>'Input - LOE Hierarchy (Admin)'!P138</f>
        <v>Is there evidence that schedule uncertainty has been suitably considered in setting contract milestone dates?</v>
      </c>
      <c r="M136" s="646"/>
      <c r="N136" s="646"/>
      <c r="O136" s="651" t="str">
        <f>IF(ISERROR(HYPERLINK(INDEX(I_Guid_Links,MATCH('Input - LOE Hierarchy (Admin)'!S138,I_Guid_Names,0)), 'Input - LOE Hierarchy (Admin)'!S138)),"",HYPERLINK(INDEX(I_Guid_Links,MATCH('Input - LOE Hierarchy (Admin)'!S138,I_Guid_Names,0)), 'Input - LOE Hierarchy (Admin)'!S138))</f>
        <v>Commercial Strategies  - C1</v>
      </c>
      <c r="P136" s="651" t="str">
        <f>IF(ISERROR(HYPERLINK(INDEX(I_Guid_Links,MATCH('Input - LOE Hierarchy (Admin)'!T138,I_Guid_Names,0)), 'Input - LOE Hierarchy (Admin)'!T138)),"",HYPERLINK(INDEX(I_Guid_Links,MATCH('Input - LOE Hierarchy (Admin)'!T138,I_Guid_Names,0)), 'Input - LOE Hierarchy (Admin)'!T138))</f>
        <v>The Sourcing Playbook  - C3</v>
      </c>
      <c r="Q136" s="651" t="str">
        <f>IF(ISERROR(HYPERLINK(INDEX(I_Guid_Links,MATCH('Input - LOE Hierarchy (Admin)'!U138,I_Guid_Names,0)), 'Input - LOE Hierarchy (Admin)'!U138)),"",HYPERLINK(INDEX(I_Guid_Links,MATCH('Input - LOE Hierarchy (Admin)'!U138,I_Guid_Names,0)), 'Input - LOE Hierarchy (Admin)'!U138))</f>
        <v/>
      </c>
      <c r="R136" s="651" t="str">
        <f>IF(ISERROR(HYPERLINK(INDEX(I_Guid_Links,MATCH('Input - LOE Hierarchy (Admin)'!V138,I_Guid_Names,0)), 'Input - LOE Hierarchy (Admin)'!V138)),"",HYPERLINK(INDEX(I_Guid_Links,MATCH('Input - LOE Hierarchy (Admin)'!V138,I_Guid_Names,0)), 'Input - LOE Hierarchy (Admin)'!V138))</f>
        <v/>
      </c>
      <c r="S136" s="651" t="str">
        <f>IF(ISERROR(HYPERLINK(INDEX(I_Guid_Links,MATCH('Input - LOE Hierarchy (Admin)'!W138,I_Guid_Names,0)), 'Input - LOE Hierarchy (Admin)'!W138)),"",HYPERLINK(INDEX(I_Guid_Links,MATCH('Input - LOE Hierarchy (Admin)'!W138,I_Guid_Names,0)), 'Input - LOE Hierarchy (Admin)'!W138))</f>
        <v/>
      </c>
      <c r="T136" s="651" t="str">
        <f>IF(ISERROR(HYPERLINK(INDEX(I_Guid_Links,MATCH('Input - LOE Hierarchy (Admin)'!X138,I_Guid_Names,0)), 'Input - LOE Hierarchy (Admin)'!X138)),"",HYPERLINK(INDEX(I_Guid_Links,MATCH('Input - LOE Hierarchy (Admin)'!X138,I_Guid_Names,0)), 'Input - LOE Hierarchy (Admin)'!X138))</f>
        <v/>
      </c>
      <c r="U136" s="651" t="str">
        <f>IF(ISERROR(HYPERLINK(INDEX(I_Guid_Links,MATCH('Input - LOE Hierarchy (Admin)'!Y138,I_Guid_Names,0)), 'Input - LOE Hierarchy (Admin)'!Y138)),"",HYPERLINK(INDEX(I_Guid_Links,MATCH('Input - LOE Hierarchy (Admin)'!Y138,I_Guid_Names,0)), 'Input - LOE Hierarchy (Admin)'!Y138))</f>
        <v/>
      </c>
      <c r="V136" s="652"/>
      <c r="X136" s="653" t="str">
        <f t="shared" si="10"/>
        <v>YES</v>
      </c>
      <c r="Y136" s="654" t="b">
        <f t="shared" si="11"/>
        <v>0</v>
      </c>
      <c r="Z136" s="654" t="b">
        <f t="shared" si="18"/>
        <v>0</v>
      </c>
    </row>
    <row r="137" spans="1:26" s="344" customFormat="1" ht="70.400000000000006" customHeight="1" x14ac:dyDescent="0.35">
      <c r="A137" s="646"/>
      <c r="B137" s="646"/>
      <c r="C137" s="647">
        <v>3</v>
      </c>
      <c r="D137" s="648" t="str">
        <f>'Input - LOE Hierarchy (Admin)'!E139</f>
        <v>Commercial</v>
      </c>
      <c r="E137" s="647">
        <v>12</v>
      </c>
      <c r="F137" s="648" t="str">
        <f>'Input - LOE Hierarchy (Admin)'!K139</f>
        <v>Is there evidence of an appropriate Commercial Strategy at this stage of acquisition?</v>
      </c>
      <c r="G137" s="649">
        <v>50</v>
      </c>
      <c r="H137" s="650" t="str">
        <f>IFERROR(HYPERLINK("#'2.1 LOEs, Artefacts &amp; Assurance'!" &amp; ADDRESS(MATCH($I137,'2.1 LOEs, Artefacts &amp; Assurance'!$H$1:$H$312, 0),8),"Link "), "Not Found")</f>
        <v>Not Found</v>
      </c>
      <c r="I137" s="648" t="str">
        <f>'Input - LOE Hierarchy (Admin)'!L139</f>
        <v>Is there evidence of commercial models analysis, including contract duration, being suitably mature?</v>
      </c>
      <c r="J137" s="647">
        <f t="shared" si="9"/>
        <v>127</v>
      </c>
      <c r="K137" s="648" t="str">
        <f>'Input - LOE Hierarchy (Admin)'!N139</f>
        <v>Is there evidence of appropriate consideration of success indicators?</v>
      </c>
      <c r="L137" s="648" t="str">
        <f>'Input - LOE Hierarchy (Admin)'!P139</f>
        <v>Is there evidence of settled and appropriate KPIs?</v>
      </c>
      <c r="M137" s="646"/>
      <c r="N137" s="646"/>
      <c r="O137" s="651" t="str">
        <f>IF(ISERROR(HYPERLINK(INDEX(I_Guid_Links,MATCH('Input - LOE Hierarchy (Admin)'!S139,I_Guid_Names,0)), 'Input - LOE Hierarchy (Admin)'!S139)),"",HYPERLINK(INDEX(I_Guid_Links,MATCH('Input - LOE Hierarchy (Admin)'!S139,I_Guid_Names,0)), 'Input - LOE Hierarchy (Admin)'!S139))</f>
        <v>Commercial Strategies  - C1</v>
      </c>
      <c r="P137" s="651" t="str">
        <f>IF(ISERROR(HYPERLINK(INDEX(I_Guid_Links,MATCH('Input - LOE Hierarchy (Admin)'!T139,I_Guid_Names,0)), 'Input - LOE Hierarchy (Admin)'!T139)),"",HYPERLINK(INDEX(I_Guid_Links,MATCH('Input - LOE Hierarchy (Admin)'!T139,I_Guid_Names,0)), 'Input - LOE Hierarchy (Admin)'!T139))</f>
        <v>Incentive Arrangements - C16</v>
      </c>
      <c r="Q137" s="651" t="str">
        <f>IF(ISERROR(HYPERLINK(INDEX(I_Guid_Links,MATCH('Input - LOE Hierarchy (Admin)'!U139,I_Guid_Names,0)), 'Input - LOE Hierarchy (Admin)'!U139)),"",HYPERLINK(INDEX(I_Guid_Links,MATCH('Input - LOE Hierarchy (Admin)'!U139,I_Guid_Names,0)), 'Input - LOE Hierarchy (Admin)'!U139))</f>
        <v>The Sourcing Playbook  - C3</v>
      </c>
      <c r="R137" s="651" t="str">
        <f>IF(ISERROR(HYPERLINK(INDEX(I_Guid_Links,MATCH('Input - LOE Hierarchy (Admin)'!V139,I_Guid_Names,0)), 'Input - LOE Hierarchy (Admin)'!V139)),"",HYPERLINK(INDEX(I_Guid_Links,MATCH('Input - LOE Hierarchy (Admin)'!V139,I_Guid_Names,0)), 'Input - LOE Hierarchy (Admin)'!V139))</f>
        <v/>
      </c>
      <c r="S137" s="651" t="str">
        <f>IF(ISERROR(HYPERLINK(INDEX(I_Guid_Links,MATCH('Input - LOE Hierarchy (Admin)'!W139,I_Guid_Names,0)), 'Input - LOE Hierarchy (Admin)'!W139)),"",HYPERLINK(INDEX(I_Guid_Links,MATCH('Input - LOE Hierarchy (Admin)'!W139,I_Guid_Names,0)), 'Input - LOE Hierarchy (Admin)'!W139))</f>
        <v/>
      </c>
      <c r="T137" s="651" t="str">
        <f>IF(ISERROR(HYPERLINK(INDEX(I_Guid_Links,MATCH('Input - LOE Hierarchy (Admin)'!X139,I_Guid_Names,0)), 'Input - LOE Hierarchy (Admin)'!X139)),"",HYPERLINK(INDEX(I_Guid_Links,MATCH('Input - LOE Hierarchy (Admin)'!X139,I_Guid_Names,0)), 'Input - LOE Hierarchy (Admin)'!X139))</f>
        <v/>
      </c>
      <c r="U137" s="651" t="str">
        <f>IF(ISERROR(HYPERLINK(INDEX(I_Guid_Links,MATCH('Input - LOE Hierarchy (Admin)'!Y139,I_Guid_Names,0)), 'Input - LOE Hierarchy (Admin)'!Y139)),"",HYPERLINK(INDEX(I_Guid_Links,MATCH('Input - LOE Hierarchy (Admin)'!Y139,I_Guid_Names,0)), 'Input - LOE Hierarchy (Admin)'!Y139))</f>
        <v/>
      </c>
      <c r="V137" s="652"/>
      <c r="X137" s="653" t="str">
        <f t="shared" si="10"/>
        <v>YES</v>
      </c>
      <c r="Y137" s="654" t="b">
        <f t="shared" si="11"/>
        <v>0</v>
      </c>
      <c r="Z137" s="654" t="b">
        <f t="shared" si="18"/>
        <v>0</v>
      </c>
    </row>
    <row r="138" spans="1:26" s="344" customFormat="1" ht="70.400000000000006" customHeight="1" x14ac:dyDescent="0.35">
      <c r="A138" s="646"/>
      <c r="B138" s="646"/>
      <c r="C138" s="647">
        <v>3</v>
      </c>
      <c r="D138" s="648" t="str">
        <f>'Input - LOE Hierarchy (Admin)'!E140</f>
        <v>Commercial</v>
      </c>
      <c r="E138" s="647">
        <v>12</v>
      </c>
      <c r="F138" s="648" t="str">
        <f>'Input - LOE Hierarchy (Admin)'!K140</f>
        <v>Is there evidence of an appropriate Commercial Strategy at this stage of acquisition?</v>
      </c>
      <c r="G138" s="649">
        <v>50</v>
      </c>
      <c r="H138" s="650" t="str">
        <f>IFERROR(HYPERLINK("#'2.1 LOEs, Artefacts &amp; Assurance'!" &amp; ADDRESS(MATCH($I138,'2.1 LOEs, Artefacts &amp; Assurance'!$H$1:$H$312, 0),8),"Link "), "Not Found")</f>
        <v>Not Found</v>
      </c>
      <c r="I138" s="648" t="str">
        <f>'Input - LOE Hierarchy (Admin)'!L140</f>
        <v>Is there evidence of commercial models analysis, including contract duration, being suitably mature?</v>
      </c>
      <c r="J138" s="647">
        <f t="shared" si="9"/>
        <v>128</v>
      </c>
      <c r="K138" s="648" t="str">
        <f>'Input - LOE Hierarchy (Admin)'!N140</f>
        <v>Is there evidence of appropriate consideration of conflicts-of-interest across the commercial enterprise?</v>
      </c>
      <c r="L138" s="648" t="str">
        <f>'Input - LOE Hierarchy (Admin)'!P140</f>
        <v>NULL</v>
      </c>
      <c r="M138" s="646"/>
      <c r="N138" s="646"/>
      <c r="O138" s="651" t="str">
        <f>IF(ISERROR(HYPERLINK(INDEX(I_Guid_Links,MATCH('Input - LOE Hierarchy (Admin)'!S140,I_Guid_Names,0)), 'Input - LOE Hierarchy (Admin)'!S140)),"",HYPERLINK(INDEX(I_Guid_Links,MATCH('Input - LOE Hierarchy (Admin)'!S140,I_Guid_Names,0)), 'Input - LOE Hierarchy (Admin)'!S140))</f>
        <v>Commercial Strategies  - C1</v>
      </c>
      <c r="P138" s="651" t="str">
        <f>IF(ISERROR(HYPERLINK(INDEX(I_Guid_Links,MATCH('Input - LOE Hierarchy (Admin)'!T140,I_Guid_Names,0)), 'Input - LOE Hierarchy (Admin)'!T140)),"",HYPERLINK(INDEX(I_Guid_Links,MATCH('Input - LOE Hierarchy (Admin)'!T140,I_Guid_Names,0)), 'Input - LOE Hierarchy (Admin)'!T140))</f>
        <v>Conflicts of Interest - C17</v>
      </c>
      <c r="Q138" s="651" t="str">
        <f>IF(ISERROR(HYPERLINK(INDEX(I_Guid_Links,MATCH('Input - LOE Hierarchy (Admin)'!U140,I_Guid_Names,0)), 'Input - LOE Hierarchy (Admin)'!U140)),"",HYPERLINK(INDEX(I_Guid_Links,MATCH('Input - LOE Hierarchy (Admin)'!U140,I_Guid_Names,0)), 'Input - LOE Hierarchy (Admin)'!U140))</f>
        <v/>
      </c>
      <c r="R138" s="651" t="str">
        <f>IF(ISERROR(HYPERLINK(INDEX(I_Guid_Links,MATCH('Input - LOE Hierarchy (Admin)'!V140,I_Guid_Names,0)), 'Input - LOE Hierarchy (Admin)'!V140)),"",HYPERLINK(INDEX(I_Guid_Links,MATCH('Input - LOE Hierarchy (Admin)'!V140,I_Guid_Names,0)), 'Input - LOE Hierarchy (Admin)'!V140))</f>
        <v/>
      </c>
      <c r="S138" s="651" t="str">
        <f>IF(ISERROR(HYPERLINK(INDEX(I_Guid_Links,MATCH('Input - LOE Hierarchy (Admin)'!W140,I_Guid_Names,0)), 'Input - LOE Hierarchy (Admin)'!W140)),"",HYPERLINK(INDEX(I_Guid_Links,MATCH('Input - LOE Hierarchy (Admin)'!W140,I_Guid_Names,0)), 'Input - LOE Hierarchy (Admin)'!W140))</f>
        <v/>
      </c>
      <c r="T138" s="651" t="str">
        <f>IF(ISERROR(HYPERLINK(INDEX(I_Guid_Links,MATCH('Input - LOE Hierarchy (Admin)'!X140,I_Guid_Names,0)), 'Input - LOE Hierarchy (Admin)'!X140)),"",HYPERLINK(INDEX(I_Guid_Links,MATCH('Input - LOE Hierarchy (Admin)'!X140,I_Guid_Names,0)), 'Input - LOE Hierarchy (Admin)'!X140))</f>
        <v/>
      </c>
      <c r="U138" s="651" t="str">
        <f>IF(ISERROR(HYPERLINK(INDEX(I_Guid_Links,MATCH('Input - LOE Hierarchy (Admin)'!Y140,I_Guid_Names,0)), 'Input - LOE Hierarchy (Admin)'!Y140)),"",HYPERLINK(INDEX(I_Guid_Links,MATCH('Input - LOE Hierarchy (Admin)'!Y140,I_Guid_Names,0)), 'Input - LOE Hierarchy (Admin)'!Y140))</f>
        <v/>
      </c>
      <c r="V138" s="652"/>
      <c r="X138" s="653" t="str">
        <f t="shared" si="10"/>
        <v>YES</v>
      </c>
      <c r="Y138" s="654" t="b">
        <f t="shared" si="11"/>
        <v>0</v>
      </c>
      <c r="Z138" s="654" t="b">
        <f t="shared" si="18"/>
        <v>0</v>
      </c>
    </row>
    <row r="139" spans="1:26" s="344" customFormat="1" ht="70.400000000000006" customHeight="1" x14ac:dyDescent="0.35">
      <c r="A139" s="646"/>
      <c r="B139" s="646"/>
      <c r="C139" s="647">
        <v>3</v>
      </c>
      <c r="D139" s="648" t="str">
        <f>'Input - LOE Hierarchy (Admin)'!E141</f>
        <v>Commercial</v>
      </c>
      <c r="E139" s="647">
        <v>12</v>
      </c>
      <c r="F139" s="648" t="str">
        <f>'Input - LOE Hierarchy (Admin)'!K141</f>
        <v>Is there evidence of an appropriate Commercial Strategy at this stage of acquisition?</v>
      </c>
      <c r="G139" s="649">
        <v>50</v>
      </c>
      <c r="H139" s="650" t="str">
        <f>IFERROR(HYPERLINK("#'2.1 LOEs, Artefacts &amp; Assurance'!" &amp; ADDRESS(MATCH($I139,'2.1 LOEs, Artefacts &amp; Assurance'!$H$1:$H$312, 0),8),"Link "), "Not Found")</f>
        <v>Not Found</v>
      </c>
      <c r="I139" s="648" t="str">
        <f>'Input - LOE Hierarchy (Admin)'!L141</f>
        <v>Is there evidence of commercial models analysis, including contract duration, being suitably mature?</v>
      </c>
      <c r="J139" s="647">
        <f t="shared" si="9"/>
        <v>129</v>
      </c>
      <c r="K139" s="648" t="str">
        <f>'Input - LOE Hierarchy (Admin)'!N141</f>
        <v>Is there evidence of appropriate consideration of Transfer of Undertakings (Protection of Employment) Regulations (TUPE)?</v>
      </c>
      <c r="L139" s="648" t="str">
        <f>'Input - LOE Hierarchy (Admin)'!P141</f>
        <v>Is there evidence of the TUPE requirement being scoped?</v>
      </c>
      <c r="M139" s="646"/>
      <c r="N139" s="646"/>
      <c r="O139" s="651" t="str">
        <f>IF(ISERROR(HYPERLINK(INDEX(I_Guid_Links,MATCH('Input - LOE Hierarchy (Admin)'!S141,I_Guid_Names,0)), 'Input - LOE Hierarchy (Admin)'!S141)),"",HYPERLINK(INDEX(I_Guid_Links,MATCH('Input - LOE Hierarchy (Admin)'!S141,I_Guid_Names,0)), 'Input - LOE Hierarchy (Admin)'!S141))</f>
        <v>Commercial Strategies  - C1</v>
      </c>
      <c r="P139" s="651" t="str">
        <f>IF(ISERROR(HYPERLINK(INDEX(I_Guid_Links,MATCH('Input - LOE Hierarchy (Admin)'!T141,I_Guid_Names,0)), 'Input - LOE Hierarchy (Admin)'!T141)),"",HYPERLINK(INDEX(I_Guid_Links,MATCH('Input - LOE Hierarchy (Admin)'!T141,I_Guid_Names,0)), 'Input - LOE Hierarchy (Admin)'!T141))</f>
        <v xml:space="preserve">TUPE - C18 </v>
      </c>
      <c r="Q139" s="651" t="str">
        <f>IF(ISERROR(HYPERLINK(INDEX(I_Guid_Links,MATCH('Input - LOE Hierarchy (Admin)'!U141,I_Guid_Names,0)), 'Input - LOE Hierarchy (Admin)'!U141)),"",HYPERLINK(INDEX(I_Guid_Links,MATCH('Input - LOE Hierarchy (Admin)'!U141,I_Guid_Names,0)), 'Input - LOE Hierarchy (Admin)'!U141))</f>
        <v/>
      </c>
      <c r="R139" s="651" t="str">
        <f>IF(ISERROR(HYPERLINK(INDEX(I_Guid_Links,MATCH('Input - LOE Hierarchy (Admin)'!V141,I_Guid_Names,0)), 'Input - LOE Hierarchy (Admin)'!V141)),"",HYPERLINK(INDEX(I_Guid_Links,MATCH('Input - LOE Hierarchy (Admin)'!V141,I_Guid_Names,0)), 'Input - LOE Hierarchy (Admin)'!V141))</f>
        <v/>
      </c>
      <c r="S139" s="651" t="str">
        <f>IF(ISERROR(HYPERLINK(INDEX(I_Guid_Links,MATCH('Input - LOE Hierarchy (Admin)'!W141,I_Guid_Names,0)), 'Input - LOE Hierarchy (Admin)'!W141)),"",HYPERLINK(INDEX(I_Guid_Links,MATCH('Input - LOE Hierarchy (Admin)'!W141,I_Guid_Names,0)), 'Input - LOE Hierarchy (Admin)'!W141))</f>
        <v/>
      </c>
      <c r="T139" s="651" t="str">
        <f>IF(ISERROR(HYPERLINK(INDEX(I_Guid_Links,MATCH('Input - LOE Hierarchy (Admin)'!X141,I_Guid_Names,0)), 'Input - LOE Hierarchy (Admin)'!X141)),"",HYPERLINK(INDEX(I_Guid_Links,MATCH('Input - LOE Hierarchy (Admin)'!X141,I_Guid_Names,0)), 'Input - LOE Hierarchy (Admin)'!X141))</f>
        <v/>
      </c>
      <c r="U139" s="651" t="str">
        <f>IF(ISERROR(HYPERLINK(INDEX(I_Guid_Links,MATCH('Input - LOE Hierarchy (Admin)'!Y141,I_Guid_Names,0)), 'Input - LOE Hierarchy (Admin)'!Y141)),"",HYPERLINK(INDEX(I_Guid_Links,MATCH('Input - LOE Hierarchy (Admin)'!Y141,I_Guid_Names,0)), 'Input - LOE Hierarchy (Admin)'!Y141))</f>
        <v/>
      </c>
      <c r="V139" s="652"/>
      <c r="X139" s="653" t="str">
        <f t="shared" si="10"/>
        <v>YES</v>
      </c>
      <c r="Y139" s="654" t="b">
        <f t="shared" si="11"/>
        <v>0</v>
      </c>
      <c r="Z139" s="654" t="b">
        <f t="shared" si="18"/>
        <v>0</v>
      </c>
    </row>
    <row r="140" spans="1:26" s="344" customFormat="1" ht="70.400000000000006" customHeight="1" x14ac:dyDescent="0.35">
      <c r="A140" s="646"/>
      <c r="B140" s="646"/>
      <c r="C140" s="647">
        <v>3</v>
      </c>
      <c r="D140" s="648" t="str">
        <f>'Input - LOE Hierarchy (Admin)'!E142</f>
        <v>Commercial</v>
      </c>
      <c r="E140" s="647">
        <v>12</v>
      </c>
      <c r="F140" s="648" t="str">
        <f>'Input - LOE Hierarchy (Admin)'!K142</f>
        <v>Is there evidence of an appropriate Commercial Strategy at this stage of acquisition?</v>
      </c>
      <c r="G140" s="649">
        <v>50</v>
      </c>
      <c r="H140" s="650" t="str">
        <f>IFERROR(HYPERLINK("#'2.1 LOEs, Artefacts &amp; Assurance'!" &amp; ADDRESS(MATCH($I140,'2.1 LOEs, Artefacts &amp; Assurance'!$H$1:$H$312, 0),8),"Link "), "Not Found")</f>
        <v>Not Found</v>
      </c>
      <c r="I140" s="648" t="str">
        <f>'Input - LOE Hierarchy (Admin)'!L142</f>
        <v>Is there evidence of commercial models analysis, including contract duration, being suitably mature?</v>
      </c>
      <c r="J140" s="647">
        <f t="shared" si="9"/>
        <v>130</v>
      </c>
      <c r="K140" s="648" t="str">
        <f>'Input - LOE Hierarchy (Admin)'!N142</f>
        <v>Is there evidence of appropriate consideration of Transfer of Undertakings (Protection of Employment) Regulations (TUPE)?</v>
      </c>
      <c r="L140" s="648" t="str">
        <f>'Input - LOE Hierarchy (Admin)'!P142</f>
        <v>Is there evidence of contractor data being taken to allow full inclusion to procurement documentation?</v>
      </c>
      <c r="M140" s="646"/>
      <c r="N140" s="646"/>
      <c r="O140" s="651" t="str">
        <f>IF(ISERROR(HYPERLINK(INDEX(I_Guid_Links,MATCH('Input - LOE Hierarchy (Admin)'!S142,I_Guid_Names,0)), 'Input - LOE Hierarchy (Admin)'!S142)),"",HYPERLINK(INDEX(I_Guid_Links,MATCH('Input - LOE Hierarchy (Admin)'!S142,I_Guid_Names,0)), 'Input - LOE Hierarchy (Admin)'!S142))</f>
        <v>Commercial Strategies  - C1</v>
      </c>
      <c r="P140" s="651" t="str">
        <f>IF(ISERROR(HYPERLINK(INDEX(I_Guid_Links,MATCH('Input - LOE Hierarchy (Admin)'!T142,I_Guid_Names,0)), 'Input - LOE Hierarchy (Admin)'!T142)),"",HYPERLINK(INDEX(I_Guid_Links,MATCH('Input - LOE Hierarchy (Admin)'!T142,I_Guid_Names,0)), 'Input - LOE Hierarchy (Admin)'!T142))</f>
        <v xml:space="preserve">TUPE - C18 </v>
      </c>
      <c r="Q140" s="651" t="str">
        <f>IF(ISERROR(HYPERLINK(INDEX(I_Guid_Links,MATCH('Input - LOE Hierarchy (Admin)'!U142,I_Guid_Names,0)), 'Input - LOE Hierarchy (Admin)'!U142)),"",HYPERLINK(INDEX(I_Guid_Links,MATCH('Input - LOE Hierarchy (Admin)'!U142,I_Guid_Names,0)), 'Input - LOE Hierarchy (Admin)'!U142))</f>
        <v/>
      </c>
      <c r="R140" s="651" t="str">
        <f>IF(ISERROR(HYPERLINK(INDEX(I_Guid_Links,MATCH('Input - LOE Hierarchy (Admin)'!V142,I_Guid_Names,0)), 'Input - LOE Hierarchy (Admin)'!V142)),"",HYPERLINK(INDEX(I_Guid_Links,MATCH('Input - LOE Hierarchy (Admin)'!V142,I_Guid_Names,0)), 'Input - LOE Hierarchy (Admin)'!V142))</f>
        <v/>
      </c>
      <c r="S140" s="651" t="str">
        <f>IF(ISERROR(HYPERLINK(INDEX(I_Guid_Links,MATCH('Input - LOE Hierarchy (Admin)'!W142,I_Guid_Names,0)), 'Input - LOE Hierarchy (Admin)'!W142)),"",HYPERLINK(INDEX(I_Guid_Links,MATCH('Input - LOE Hierarchy (Admin)'!W142,I_Guid_Names,0)), 'Input - LOE Hierarchy (Admin)'!W142))</f>
        <v/>
      </c>
      <c r="T140" s="651" t="str">
        <f>IF(ISERROR(HYPERLINK(INDEX(I_Guid_Links,MATCH('Input - LOE Hierarchy (Admin)'!X142,I_Guid_Names,0)), 'Input - LOE Hierarchy (Admin)'!X142)),"",HYPERLINK(INDEX(I_Guid_Links,MATCH('Input - LOE Hierarchy (Admin)'!X142,I_Guid_Names,0)), 'Input - LOE Hierarchy (Admin)'!X142))</f>
        <v/>
      </c>
      <c r="U140" s="651" t="str">
        <f>IF(ISERROR(HYPERLINK(INDEX(I_Guid_Links,MATCH('Input - LOE Hierarchy (Admin)'!Y142,I_Guid_Names,0)), 'Input - LOE Hierarchy (Admin)'!Y142)),"",HYPERLINK(INDEX(I_Guid_Links,MATCH('Input - LOE Hierarchy (Admin)'!Y142,I_Guid_Names,0)), 'Input - LOE Hierarchy (Admin)'!Y142))</f>
        <v/>
      </c>
      <c r="V140" s="652"/>
      <c r="X140" s="653" t="str">
        <f t="shared" si="10"/>
        <v>YES</v>
      </c>
      <c r="Y140" s="654" t="b">
        <f t="shared" si="11"/>
        <v>0</v>
      </c>
      <c r="Z140" s="654" t="b">
        <f t="shared" si="18"/>
        <v>0</v>
      </c>
    </row>
    <row r="141" spans="1:26" s="344" customFormat="1" ht="70.400000000000006" customHeight="1" x14ac:dyDescent="0.35">
      <c r="A141" s="646"/>
      <c r="B141" s="646"/>
      <c r="C141" s="647">
        <v>3</v>
      </c>
      <c r="D141" s="648" t="str">
        <f>'Input - LOE Hierarchy (Admin)'!E143</f>
        <v>Commercial</v>
      </c>
      <c r="E141" s="647">
        <v>12</v>
      </c>
      <c r="F141" s="648" t="str">
        <f>'Input - LOE Hierarchy (Admin)'!K143</f>
        <v>Is there evidence of an appropriate Commercial Strategy at this stage of acquisition?</v>
      </c>
      <c r="G141" s="649">
        <v>50</v>
      </c>
      <c r="H141" s="650" t="str">
        <f>IFERROR(HYPERLINK("#'2.1 LOEs, Artefacts &amp; Assurance'!" &amp; ADDRESS(MATCH($I141,'2.1 LOEs, Artefacts &amp; Assurance'!$H$1:$H$312, 0),8),"Link "), "Not Found")</f>
        <v>Not Found</v>
      </c>
      <c r="I141" s="648" t="str">
        <f>'Input - LOE Hierarchy (Admin)'!L143</f>
        <v>Is there evidence of commercial models analysis, including contract duration, being suitably mature?</v>
      </c>
      <c r="J141" s="647">
        <f t="shared" ref="J141:J204" si="19">J140+1</f>
        <v>131</v>
      </c>
      <c r="K141" s="648" t="str">
        <f>'Input - LOE Hierarchy (Admin)'!N143</f>
        <v>Is there evidence of appropriate consideration of Transfer of Undertakings (Protection of Employment) Regulations (TUPE)?</v>
      </c>
      <c r="L141" s="648" t="str">
        <f>'Input - LOE Hierarchy (Admin)'!P143</f>
        <v>Is there evidence of a TUPE risk assessment being made and recorded?</v>
      </c>
      <c r="M141" s="646"/>
      <c r="N141" s="646"/>
      <c r="O141" s="651" t="str">
        <f>IF(ISERROR(HYPERLINK(INDEX(I_Guid_Links,MATCH('Input - LOE Hierarchy (Admin)'!S143,I_Guid_Names,0)), 'Input - LOE Hierarchy (Admin)'!S143)),"",HYPERLINK(INDEX(I_Guid_Links,MATCH('Input - LOE Hierarchy (Admin)'!S143,I_Guid_Names,0)), 'Input - LOE Hierarchy (Admin)'!S143))</f>
        <v>Commercial Strategies  - C1</v>
      </c>
      <c r="P141" s="651" t="str">
        <f>IF(ISERROR(HYPERLINK(INDEX(I_Guid_Links,MATCH('Input - LOE Hierarchy (Admin)'!T143,I_Guid_Names,0)), 'Input - LOE Hierarchy (Admin)'!T143)),"",HYPERLINK(INDEX(I_Guid_Links,MATCH('Input - LOE Hierarchy (Admin)'!T143,I_Guid_Names,0)), 'Input - LOE Hierarchy (Admin)'!T143))</f>
        <v xml:space="preserve">TUPE - C18 </v>
      </c>
      <c r="Q141" s="651" t="str">
        <f>IF(ISERROR(HYPERLINK(INDEX(I_Guid_Links,MATCH('Input - LOE Hierarchy (Admin)'!U143,I_Guid_Names,0)), 'Input - LOE Hierarchy (Admin)'!U143)),"",HYPERLINK(INDEX(I_Guid_Links,MATCH('Input - LOE Hierarchy (Admin)'!U143,I_Guid_Names,0)), 'Input - LOE Hierarchy (Admin)'!U143))</f>
        <v/>
      </c>
      <c r="R141" s="651" t="str">
        <f>IF(ISERROR(HYPERLINK(INDEX(I_Guid_Links,MATCH('Input - LOE Hierarchy (Admin)'!V143,I_Guid_Names,0)), 'Input - LOE Hierarchy (Admin)'!V143)),"",HYPERLINK(INDEX(I_Guid_Links,MATCH('Input - LOE Hierarchy (Admin)'!V143,I_Guid_Names,0)), 'Input - LOE Hierarchy (Admin)'!V143))</f>
        <v/>
      </c>
      <c r="S141" s="651" t="str">
        <f>IF(ISERROR(HYPERLINK(INDEX(I_Guid_Links,MATCH('Input - LOE Hierarchy (Admin)'!W143,I_Guid_Names,0)), 'Input - LOE Hierarchy (Admin)'!W143)),"",HYPERLINK(INDEX(I_Guid_Links,MATCH('Input - LOE Hierarchy (Admin)'!W143,I_Guid_Names,0)), 'Input - LOE Hierarchy (Admin)'!W143))</f>
        <v/>
      </c>
      <c r="T141" s="651" t="str">
        <f>IF(ISERROR(HYPERLINK(INDEX(I_Guid_Links,MATCH('Input - LOE Hierarchy (Admin)'!X143,I_Guid_Names,0)), 'Input - LOE Hierarchy (Admin)'!X143)),"",HYPERLINK(INDEX(I_Guid_Links,MATCH('Input - LOE Hierarchy (Admin)'!X143,I_Guid_Names,0)), 'Input - LOE Hierarchy (Admin)'!X143))</f>
        <v/>
      </c>
      <c r="U141" s="651" t="str">
        <f>IF(ISERROR(HYPERLINK(INDEX(I_Guid_Links,MATCH('Input - LOE Hierarchy (Admin)'!Y143,I_Guid_Names,0)), 'Input - LOE Hierarchy (Admin)'!Y143)),"",HYPERLINK(INDEX(I_Guid_Links,MATCH('Input - LOE Hierarchy (Admin)'!Y143,I_Guid_Names,0)), 'Input - LOE Hierarchy (Admin)'!Y143))</f>
        <v/>
      </c>
      <c r="V141" s="652"/>
      <c r="X141" s="653" t="str">
        <f t="shared" ref="X141:X204" si="20">IF(G141=G140,"YES")</f>
        <v>YES</v>
      </c>
      <c r="Y141" s="654" t="b">
        <f t="shared" ref="Y141:Y204" si="21">IF(ROW()=$Y$8,"YES")</f>
        <v>0</v>
      </c>
      <c r="Z141" s="654" t="b">
        <f t="shared" si="18"/>
        <v>0</v>
      </c>
    </row>
    <row r="142" spans="1:26" s="344" customFormat="1" ht="70.400000000000006" customHeight="1" x14ac:dyDescent="0.35">
      <c r="A142" s="646"/>
      <c r="B142" s="646"/>
      <c r="C142" s="647">
        <v>3</v>
      </c>
      <c r="D142" s="648" t="str">
        <f>'Input - LOE Hierarchy (Admin)'!E144</f>
        <v>Commercial</v>
      </c>
      <c r="E142" s="647">
        <v>12</v>
      </c>
      <c r="F142" s="648" t="str">
        <f>'Input - LOE Hierarchy (Admin)'!K144</f>
        <v>Is there evidence of an appropriate Commercial Strategy at this stage of acquisition?</v>
      </c>
      <c r="G142" s="649">
        <v>50</v>
      </c>
      <c r="H142" s="650" t="str">
        <f>IFERROR(HYPERLINK("#'2.1 LOEs, Artefacts &amp; Assurance'!" &amp; ADDRESS(MATCH($I142,'2.1 LOEs, Artefacts &amp; Assurance'!$H$1:$H$312, 0),8),"Link "), "Not Found")</f>
        <v>Not Found</v>
      </c>
      <c r="I142" s="648" t="str">
        <f>'Input - LOE Hierarchy (Admin)'!L144</f>
        <v>Is there evidence of commercial models analysis, including contract duration, being suitably mature?</v>
      </c>
      <c r="J142" s="647">
        <f t="shared" si="19"/>
        <v>132</v>
      </c>
      <c r="K142" s="648" t="str">
        <f>'Input - LOE Hierarchy (Admin)'!N144</f>
        <v>Is there confirmatory evidence of early commercial viability and attractiveness of the suggested commercial options/models?</v>
      </c>
      <c r="L142" s="648" t="str">
        <f>'Input - LOE Hierarchy (Admin)'!P144</f>
        <v>NULL</v>
      </c>
      <c r="M142" s="646"/>
      <c r="N142" s="646"/>
      <c r="O142" s="651" t="str">
        <f>IF(ISERROR(HYPERLINK(INDEX(I_Guid_Links,MATCH('Input - LOE Hierarchy (Admin)'!S144,I_Guid_Names,0)), 'Input - LOE Hierarchy (Admin)'!S144)),"",HYPERLINK(INDEX(I_Guid_Links,MATCH('Input - LOE Hierarchy (Admin)'!S144,I_Guid_Names,0)), 'Input - LOE Hierarchy (Admin)'!S144))</f>
        <v>Commercial Strategies  - C1</v>
      </c>
      <c r="P142" s="651" t="str">
        <f>IF(ISERROR(HYPERLINK(INDEX(I_Guid_Links,MATCH('Input - LOE Hierarchy (Admin)'!T144,I_Guid_Names,0)), 'Input - LOE Hierarchy (Admin)'!T144)),"",HYPERLINK(INDEX(I_Guid_Links,MATCH('Input - LOE Hierarchy (Admin)'!T144,I_Guid_Names,0)), 'Input - LOE Hierarchy (Admin)'!T144))</f>
        <v>The Sourcing Playbook  - C3</v>
      </c>
      <c r="Q142" s="651" t="str">
        <f>IF(ISERROR(HYPERLINK(INDEX(I_Guid_Links,MATCH('Input - LOE Hierarchy (Admin)'!U144,I_Guid_Names,0)), 'Input - LOE Hierarchy (Admin)'!U144)),"",HYPERLINK(INDEX(I_Guid_Links,MATCH('Input - LOE Hierarchy (Admin)'!U144,I_Guid_Names,0)), 'Input - LOE Hierarchy (Admin)'!U144))</f>
        <v/>
      </c>
      <c r="R142" s="651" t="str">
        <f>IF(ISERROR(HYPERLINK(INDEX(I_Guid_Links,MATCH('Input - LOE Hierarchy (Admin)'!V144,I_Guid_Names,0)), 'Input - LOE Hierarchy (Admin)'!V144)),"",HYPERLINK(INDEX(I_Guid_Links,MATCH('Input - LOE Hierarchy (Admin)'!V144,I_Guid_Names,0)), 'Input - LOE Hierarchy (Admin)'!V144))</f>
        <v/>
      </c>
      <c r="S142" s="651" t="str">
        <f>IF(ISERROR(HYPERLINK(INDEX(I_Guid_Links,MATCH('Input - LOE Hierarchy (Admin)'!W144,I_Guid_Names,0)), 'Input - LOE Hierarchy (Admin)'!W144)),"",HYPERLINK(INDEX(I_Guid_Links,MATCH('Input - LOE Hierarchy (Admin)'!W144,I_Guid_Names,0)), 'Input - LOE Hierarchy (Admin)'!W144))</f>
        <v/>
      </c>
      <c r="T142" s="651" t="str">
        <f>IF(ISERROR(HYPERLINK(INDEX(I_Guid_Links,MATCH('Input - LOE Hierarchy (Admin)'!X144,I_Guid_Names,0)), 'Input - LOE Hierarchy (Admin)'!X144)),"",HYPERLINK(INDEX(I_Guid_Links,MATCH('Input - LOE Hierarchy (Admin)'!X144,I_Guid_Names,0)), 'Input - LOE Hierarchy (Admin)'!X144))</f>
        <v/>
      </c>
      <c r="U142" s="651" t="str">
        <f>IF(ISERROR(HYPERLINK(INDEX(I_Guid_Links,MATCH('Input - LOE Hierarchy (Admin)'!Y144,I_Guid_Names,0)), 'Input - LOE Hierarchy (Admin)'!Y144)),"",HYPERLINK(INDEX(I_Guid_Links,MATCH('Input - LOE Hierarchy (Admin)'!Y144,I_Guid_Names,0)), 'Input - LOE Hierarchy (Admin)'!Y144))</f>
        <v/>
      </c>
      <c r="V142" s="652"/>
      <c r="X142" s="653" t="str">
        <f t="shared" si="20"/>
        <v>YES</v>
      </c>
      <c r="Y142" s="654" t="b">
        <f t="shared" si="21"/>
        <v>0</v>
      </c>
      <c r="Z142" s="654" t="b">
        <f t="shared" si="18"/>
        <v>0</v>
      </c>
    </row>
    <row r="143" spans="1:26" s="344" customFormat="1" ht="75.650000000000006" customHeight="1" x14ac:dyDescent="0.35">
      <c r="A143" s="646"/>
      <c r="B143" s="646"/>
      <c r="C143" s="647">
        <v>3</v>
      </c>
      <c r="D143" s="648" t="str">
        <f>'Input - LOE Hierarchy (Admin)'!E145</f>
        <v>Commercial</v>
      </c>
      <c r="E143" s="647">
        <v>12</v>
      </c>
      <c r="F143" s="648" t="str">
        <f>'Input - LOE Hierarchy (Admin)'!K145</f>
        <v>Is there evidence of an appropriate Commercial Strategy at this stage of acquisition?</v>
      </c>
      <c r="G143" s="649">
        <v>50</v>
      </c>
      <c r="H143" s="650" t="str">
        <f>IFERROR(HYPERLINK("#'2.1 LOEs, Artefacts &amp; Assurance'!" &amp; ADDRESS(MATCH($I143,'2.1 LOEs, Artefacts &amp; Assurance'!$H$1:$H$312, 0),8),"Link "), "Not Found")</f>
        <v>Not Found</v>
      </c>
      <c r="I143" s="648" t="str">
        <f>'Input - LOE Hierarchy (Admin)'!L145</f>
        <v>Is there evidence of commercial models analysis, including contract duration, being suitably mature?</v>
      </c>
      <c r="J143" s="647">
        <f t="shared" si="19"/>
        <v>133</v>
      </c>
      <c r="K143" s="648" t="str">
        <f>'Input - LOE Hierarchy (Admin)'!N145</f>
        <v>Is there evidence that any changes in the commercial approach that have occurred during the phase being concluded have been reflected within the revised Commercial Strategy</v>
      </c>
      <c r="L143" s="648" t="str">
        <f>'Input - LOE Hierarchy (Admin)'!P145</f>
        <v>Is there evidence that the justification for any changes to the Commercial Strategy have been recorded in the Commercial Strategy?</v>
      </c>
      <c r="M143" s="646"/>
      <c r="N143" s="646"/>
      <c r="O143" s="651" t="str">
        <f>IF(ISERROR(HYPERLINK(INDEX(I_Guid_Links,MATCH('Input - LOE Hierarchy (Admin)'!S145,I_Guid_Names,0)), 'Input - LOE Hierarchy (Admin)'!S145)),"",HYPERLINK(INDEX(I_Guid_Links,MATCH('Input - LOE Hierarchy (Admin)'!S145,I_Guid_Names,0)), 'Input - LOE Hierarchy (Admin)'!S145))</f>
        <v>Commercial Strategies  - C1</v>
      </c>
      <c r="P143" s="651" t="str">
        <f>IF(ISERROR(HYPERLINK(INDEX(I_Guid_Links,MATCH('Input - LOE Hierarchy (Admin)'!T145,I_Guid_Names,0)), 'Input - LOE Hierarchy (Admin)'!T145)),"",HYPERLINK(INDEX(I_Guid_Links,MATCH('Input - LOE Hierarchy (Admin)'!T145,I_Guid_Names,0)), 'Input - LOE Hierarchy (Admin)'!T145))</f>
        <v/>
      </c>
      <c r="Q143" s="651" t="str">
        <f>IF(ISERROR(HYPERLINK(INDEX(I_Guid_Links,MATCH('Input - LOE Hierarchy (Admin)'!U145,I_Guid_Names,0)), 'Input - LOE Hierarchy (Admin)'!U145)),"",HYPERLINK(INDEX(I_Guid_Links,MATCH('Input - LOE Hierarchy (Admin)'!U145,I_Guid_Names,0)), 'Input - LOE Hierarchy (Admin)'!U145))</f>
        <v/>
      </c>
      <c r="R143" s="651" t="str">
        <f>IF(ISERROR(HYPERLINK(INDEX(I_Guid_Links,MATCH('Input - LOE Hierarchy (Admin)'!V145,I_Guid_Names,0)), 'Input - LOE Hierarchy (Admin)'!V145)),"",HYPERLINK(INDEX(I_Guid_Links,MATCH('Input - LOE Hierarchy (Admin)'!V145,I_Guid_Names,0)), 'Input - LOE Hierarchy (Admin)'!V145))</f>
        <v/>
      </c>
      <c r="S143" s="651" t="str">
        <f>IF(ISERROR(HYPERLINK(INDEX(I_Guid_Links,MATCH('Input - LOE Hierarchy (Admin)'!W145,I_Guid_Names,0)), 'Input - LOE Hierarchy (Admin)'!W145)),"",HYPERLINK(INDEX(I_Guid_Links,MATCH('Input - LOE Hierarchy (Admin)'!W145,I_Guid_Names,0)), 'Input - LOE Hierarchy (Admin)'!W145))</f>
        <v/>
      </c>
      <c r="T143" s="651" t="str">
        <f>IF(ISERROR(HYPERLINK(INDEX(I_Guid_Links,MATCH('Input - LOE Hierarchy (Admin)'!X145,I_Guid_Names,0)), 'Input - LOE Hierarchy (Admin)'!X145)),"",HYPERLINK(INDEX(I_Guid_Links,MATCH('Input - LOE Hierarchy (Admin)'!X145,I_Guid_Names,0)), 'Input - LOE Hierarchy (Admin)'!X145))</f>
        <v/>
      </c>
      <c r="U143" s="651" t="str">
        <f>IF(ISERROR(HYPERLINK(INDEX(I_Guid_Links,MATCH('Input - LOE Hierarchy (Admin)'!Y145,I_Guid_Names,0)), 'Input - LOE Hierarchy (Admin)'!Y145)),"",HYPERLINK(INDEX(I_Guid_Links,MATCH('Input - LOE Hierarchy (Admin)'!Y145,I_Guid_Names,0)), 'Input - LOE Hierarchy (Admin)'!Y145))</f>
        <v/>
      </c>
      <c r="V143" s="652"/>
      <c r="X143" s="653" t="str">
        <f t="shared" si="20"/>
        <v>YES</v>
      </c>
      <c r="Y143" s="654" t="b">
        <f t="shared" si="21"/>
        <v>0</v>
      </c>
      <c r="Z143" s="654" t="b">
        <f t="shared" si="18"/>
        <v>0</v>
      </c>
    </row>
    <row r="144" spans="1:26" s="344" customFormat="1" ht="70.400000000000006" customHeight="1" x14ac:dyDescent="0.35">
      <c r="A144" s="646"/>
      <c r="B144" s="646"/>
      <c r="C144" s="647">
        <v>3</v>
      </c>
      <c r="D144" s="648" t="str">
        <f>'Input - LOE Hierarchy (Admin)'!E146</f>
        <v>Commercial</v>
      </c>
      <c r="E144" s="647">
        <v>12</v>
      </c>
      <c r="F144" s="648" t="str">
        <f>'Input - LOE Hierarchy (Admin)'!K146</f>
        <v>Is there evidence of an appropriate Commercial Strategy at this stage of acquisition?</v>
      </c>
      <c r="G144" s="649">
        <v>51</v>
      </c>
      <c r="H144" s="650" t="str">
        <f>IFERROR(HYPERLINK("#'2.1 LOEs, Artefacts &amp; Assurance'!" &amp; ADDRESS(MATCH($I144,'2.1 LOEs, Artefacts &amp; Assurance'!$H$1:$H$312, 0),8),"Link "), "Not Found")</f>
        <v>Not Found</v>
      </c>
      <c r="I144" s="648" t="str">
        <f>'Input - LOE Hierarchy (Admin)'!L146</f>
        <v>Is there evidence of a mature approach to security matters?</v>
      </c>
      <c r="J144" s="647">
        <f t="shared" si="19"/>
        <v>134</v>
      </c>
      <c r="K144" s="648" t="str">
        <f>'Input - LOE Hierarchy (Admin)'!N146</f>
        <v>Is there evidence of security clearance requirements being suitably  defined?</v>
      </c>
      <c r="L144" s="648" t="str">
        <f>'Input - LOE Hierarchy (Admin)'!P146</f>
        <v>Is there evidence that bidders will be made fully aware of the time required to obtain any necessary security clearances? implications</v>
      </c>
      <c r="M144" s="646"/>
      <c r="N144" s="646"/>
      <c r="O144" s="651" t="str">
        <f>IF(ISERROR(HYPERLINK(INDEX(I_Guid_Links,MATCH('Input - LOE Hierarchy (Admin)'!S146,I_Guid_Names,0)), 'Input - LOE Hierarchy (Admin)'!S146)),"",HYPERLINK(INDEX(I_Guid_Links,MATCH('Input - LOE Hierarchy (Admin)'!S146,I_Guid_Names,0)), 'Input - LOE Hierarchy (Admin)'!S146))</f>
        <v>Commercial Strategies  - C1</v>
      </c>
      <c r="P144" s="651" t="str">
        <f>IF(ISERROR(HYPERLINK(INDEX(I_Guid_Links,MATCH('Input - LOE Hierarchy (Admin)'!T146,I_Guid_Names,0)), 'Input - LOE Hierarchy (Admin)'!T146)),"",HYPERLINK(INDEX(I_Guid_Links,MATCH('Input - LOE Hierarchy (Admin)'!T146,I_Guid_Names,0)), 'Input - LOE Hierarchy (Admin)'!T146))</f>
        <v>Confidentiality and Information Security  - C19</v>
      </c>
      <c r="Q144" s="651" t="str">
        <f>IF(ISERROR(HYPERLINK(INDEX(I_Guid_Links,MATCH('Input - LOE Hierarchy (Admin)'!U146,I_Guid_Names,0)), 'Input - LOE Hierarchy (Admin)'!U146)),"",HYPERLINK(INDEX(I_Guid_Links,MATCH('Input - LOE Hierarchy (Admin)'!U146,I_Guid_Names,0)), 'Input - LOE Hierarchy (Admin)'!U146))</f>
        <v/>
      </c>
      <c r="R144" s="651" t="str">
        <f>IF(ISERROR(HYPERLINK(INDEX(I_Guid_Links,MATCH('Input - LOE Hierarchy (Admin)'!V146,I_Guid_Names,0)), 'Input - LOE Hierarchy (Admin)'!V146)),"",HYPERLINK(INDEX(I_Guid_Links,MATCH('Input - LOE Hierarchy (Admin)'!V146,I_Guid_Names,0)), 'Input - LOE Hierarchy (Admin)'!V146))</f>
        <v/>
      </c>
      <c r="S144" s="651" t="str">
        <f>IF(ISERROR(HYPERLINK(INDEX(I_Guid_Links,MATCH('Input - LOE Hierarchy (Admin)'!W146,I_Guid_Names,0)), 'Input - LOE Hierarchy (Admin)'!W146)),"",HYPERLINK(INDEX(I_Guid_Links,MATCH('Input - LOE Hierarchy (Admin)'!W146,I_Guid_Names,0)), 'Input - LOE Hierarchy (Admin)'!W146))</f>
        <v/>
      </c>
      <c r="T144" s="651" t="str">
        <f>IF(ISERROR(HYPERLINK(INDEX(I_Guid_Links,MATCH('Input - LOE Hierarchy (Admin)'!X146,I_Guid_Names,0)), 'Input - LOE Hierarchy (Admin)'!X146)),"",HYPERLINK(INDEX(I_Guid_Links,MATCH('Input - LOE Hierarchy (Admin)'!X146,I_Guid_Names,0)), 'Input - LOE Hierarchy (Admin)'!X146))</f>
        <v/>
      </c>
      <c r="U144" s="651" t="str">
        <f>IF(ISERROR(HYPERLINK(INDEX(I_Guid_Links,MATCH('Input - LOE Hierarchy (Admin)'!Y146,I_Guid_Names,0)), 'Input - LOE Hierarchy (Admin)'!Y146)),"",HYPERLINK(INDEX(I_Guid_Links,MATCH('Input - LOE Hierarchy (Admin)'!Y146,I_Guid_Names,0)), 'Input - LOE Hierarchy (Admin)'!Y146))</f>
        <v/>
      </c>
      <c r="V144" s="652"/>
      <c r="X144" s="653" t="b">
        <f t="shared" si="20"/>
        <v>0</v>
      </c>
      <c r="Y144" s="654" t="b">
        <f t="shared" si="21"/>
        <v>0</v>
      </c>
      <c r="Z144" s="654" t="b">
        <f t="shared" ref="Z144:Z204" si="22">IF(AND(X144="YES", Y143="YES"),"YES")</f>
        <v>0</v>
      </c>
    </row>
    <row r="145" spans="1:26" s="344" customFormat="1" ht="70.400000000000006" customHeight="1" x14ac:dyDescent="0.35">
      <c r="A145" s="646"/>
      <c r="B145" s="646"/>
      <c r="C145" s="647">
        <v>3</v>
      </c>
      <c r="D145" s="648" t="str">
        <f>'Input - LOE Hierarchy (Admin)'!E147</f>
        <v>Commercial</v>
      </c>
      <c r="E145" s="647">
        <v>12</v>
      </c>
      <c r="F145" s="648" t="str">
        <f>'Input - LOE Hierarchy (Admin)'!K147</f>
        <v>Is there evidence of an appropriate Commercial Strategy at this stage of acquisition?</v>
      </c>
      <c r="G145" s="649">
        <v>51</v>
      </c>
      <c r="H145" s="650" t="str">
        <f>IFERROR(HYPERLINK("#'2.1 LOEs, Artefacts &amp; Assurance'!" &amp; ADDRESS(MATCH($I145,'2.1 LOEs, Artefacts &amp; Assurance'!$H$1:$H$312, 0),8),"Link "), "Not Found")</f>
        <v>Not Found</v>
      </c>
      <c r="I145" s="648" t="str">
        <f>'Input - LOE Hierarchy (Admin)'!L147</f>
        <v>Is there evidence of a mature approach to security matters?</v>
      </c>
      <c r="J145" s="647">
        <f t="shared" si="19"/>
        <v>135</v>
      </c>
      <c r="K145" s="648" t="str">
        <f>'Input - LOE Hierarchy (Admin)'!N147</f>
        <v>Is there evidence of security clearance requirements being suitably  defined?</v>
      </c>
      <c r="L145" s="648" t="str">
        <f>'Input - LOE Hierarchy (Admin)'!P147</f>
        <v>Is there evidence that the impact of gaining security clearances are understood by the programme team and contractors?</v>
      </c>
      <c r="M145" s="646"/>
      <c r="N145" s="646"/>
      <c r="O145" s="651" t="str">
        <f>IF(ISERROR(HYPERLINK(INDEX(I_Guid_Links,MATCH('Input - LOE Hierarchy (Admin)'!S147,I_Guid_Names,0)), 'Input - LOE Hierarchy (Admin)'!S147)),"",HYPERLINK(INDEX(I_Guid_Links,MATCH('Input - LOE Hierarchy (Admin)'!S147,I_Guid_Names,0)), 'Input - LOE Hierarchy (Admin)'!S147))</f>
        <v>Commercial Strategies  - C1</v>
      </c>
      <c r="P145" s="651" t="str">
        <f>IF(ISERROR(HYPERLINK(INDEX(I_Guid_Links,MATCH('Input - LOE Hierarchy (Admin)'!T147,I_Guid_Names,0)), 'Input - LOE Hierarchy (Admin)'!T147)),"",HYPERLINK(INDEX(I_Guid_Links,MATCH('Input - LOE Hierarchy (Admin)'!T147,I_Guid_Names,0)), 'Input - LOE Hierarchy (Admin)'!T147))</f>
        <v>Confidentiality and Information Security  - C19</v>
      </c>
      <c r="Q145" s="651" t="str">
        <f>IF(ISERROR(HYPERLINK(INDEX(I_Guid_Links,MATCH('Input - LOE Hierarchy (Admin)'!U147,I_Guid_Names,0)), 'Input - LOE Hierarchy (Admin)'!U147)),"",HYPERLINK(INDEX(I_Guid_Links,MATCH('Input - LOE Hierarchy (Admin)'!U147,I_Guid_Names,0)), 'Input - LOE Hierarchy (Admin)'!U147))</f>
        <v/>
      </c>
      <c r="R145" s="651" t="str">
        <f>IF(ISERROR(HYPERLINK(INDEX(I_Guid_Links,MATCH('Input - LOE Hierarchy (Admin)'!V147,I_Guid_Names,0)), 'Input - LOE Hierarchy (Admin)'!V147)),"",HYPERLINK(INDEX(I_Guid_Links,MATCH('Input - LOE Hierarchy (Admin)'!V147,I_Guid_Names,0)), 'Input - LOE Hierarchy (Admin)'!V147))</f>
        <v/>
      </c>
      <c r="S145" s="651" t="str">
        <f>IF(ISERROR(HYPERLINK(INDEX(I_Guid_Links,MATCH('Input - LOE Hierarchy (Admin)'!W147,I_Guid_Names,0)), 'Input - LOE Hierarchy (Admin)'!W147)),"",HYPERLINK(INDEX(I_Guid_Links,MATCH('Input - LOE Hierarchy (Admin)'!W147,I_Guid_Names,0)), 'Input - LOE Hierarchy (Admin)'!W147))</f>
        <v/>
      </c>
      <c r="T145" s="651" t="str">
        <f>IF(ISERROR(HYPERLINK(INDEX(I_Guid_Links,MATCH('Input - LOE Hierarchy (Admin)'!X147,I_Guid_Names,0)), 'Input - LOE Hierarchy (Admin)'!X147)),"",HYPERLINK(INDEX(I_Guid_Links,MATCH('Input - LOE Hierarchy (Admin)'!X147,I_Guid_Names,0)), 'Input - LOE Hierarchy (Admin)'!X147))</f>
        <v/>
      </c>
      <c r="U145" s="651" t="str">
        <f>IF(ISERROR(HYPERLINK(INDEX(I_Guid_Links,MATCH('Input - LOE Hierarchy (Admin)'!Y147,I_Guid_Names,0)), 'Input - LOE Hierarchy (Admin)'!Y147)),"",HYPERLINK(INDEX(I_Guid_Links,MATCH('Input - LOE Hierarchy (Admin)'!Y147,I_Guid_Names,0)), 'Input - LOE Hierarchy (Admin)'!Y147))</f>
        <v/>
      </c>
      <c r="V145" s="652"/>
      <c r="X145" s="653" t="str">
        <f t="shared" si="20"/>
        <v>YES</v>
      </c>
      <c r="Y145" s="654" t="b">
        <f t="shared" si="21"/>
        <v>0</v>
      </c>
      <c r="Z145" s="654" t="b">
        <f>IF(AND(X145="YES", Y$144="YES"),"YES")</f>
        <v>0</v>
      </c>
    </row>
    <row r="146" spans="1:26" s="344" customFormat="1" ht="70.400000000000006" customHeight="1" x14ac:dyDescent="0.35">
      <c r="A146" s="646"/>
      <c r="B146" s="646"/>
      <c r="C146" s="647">
        <v>3</v>
      </c>
      <c r="D146" s="648" t="str">
        <f>'Input - LOE Hierarchy (Admin)'!E148</f>
        <v>Commercial</v>
      </c>
      <c r="E146" s="647">
        <v>12</v>
      </c>
      <c r="F146" s="648" t="str">
        <f>'Input - LOE Hierarchy (Admin)'!K148</f>
        <v>Is there evidence of an appropriate Commercial Strategy at this stage of acquisition?</v>
      </c>
      <c r="G146" s="649">
        <v>51</v>
      </c>
      <c r="H146" s="650" t="str">
        <f>IFERROR(HYPERLINK("#'2.1 LOEs, Artefacts &amp; Assurance'!" &amp; ADDRESS(MATCH($I146,'2.1 LOEs, Artefacts &amp; Assurance'!$H$1:$H$312, 0),8),"Link "), "Not Found")</f>
        <v>Not Found</v>
      </c>
      <c r="I146" s="648" t="str">
        <f>'Input - LOE Hierarchy (Admin)'!L148</f>
        <v>Is there evidence of a mature approach to security matters?</v>
      </c>
      <c r="J146" s="647">
        <f t="shared" si="19"/>
        <v>136</v>
      </c>
      <c r="K146" s="648" t="str">
        <f>'Input - LOE Hierarchy (Admin)'!N148</f>
        <v>Is there evidence of appropriate consideration of General Data Protection Regulation (GDPR)?</v>
      </c>
      <c r="L146" s="648" t="str">
        <f>'Input - LOE Hierarchy (Admin)'!P148</f>
        <v>NULL</v>
      </c>
      <c r="M146" s="646"/>
      <c r="N146" s="646"/>
      <c r="O146" s="651" t="str">
        <f>IF(ISERROR(HYPERLINK(INDEX(I_Guid_Links,MATCH('Input - LOE Hierarchy (Admin)'!S148,I_Guid_Names,0)), 'Input - LOE Hierarchy (Admin)'!S148)),"",HYPERLINK(INDEX(I_Guid_Links,MATCH('Input - LOE Hierarchy (Admin)'!S148,I_Guid_Names,0)), 'Input - LOE Hierarchy (Admin)'!S148))</f>
        <v>Commercial Strategies  - C1</v>
      </c>
      <c r="P146" s="651" t="str">
        <f>IF(ISERROR(HYPERLINK(INDEX(I_Guid_Links,MATCH('Input - LOE Hierarchy (Admin)'!T148,I_Guid_Names,0)), 'Input - LOE Hierarchy (Admin)'!T148)),"",HYPERLINK(INDEX(I_Guid_Links,MATCH('Input - LOE Hierarchy (Admin)'!T148,I_Guid_Names,0)), 'Input - LOE Hierarchy (Admin)'!T148))</f>
        <v>Confidentiality and Information Security  - C19</v>
      </c>
      <c r="Q146" s="651" t="str">
        <f>IF(ISERROR(HYPERLINK(INDEX(I_Guid_Links,MATCH('Input - LOE Hierarchy (Admin)'!U148,I_Guid_Names,0)), 'Input - LOE Hierarchy (Admin)'!U148)),"",HYPERLINK(INDEX(I_Guid_Links,MATCH('Input - LOE Hierarchy (Admin)'!U148,I_Guid_Names,0)), 'Input - LOE Hierarchy (Admin)'!U148))</f>
        <v/>
      </c>
      <c r="R146" s="651" t="str">
        <f>IF(ISERROR(HYPERLINK(INDEX(I_Guid_Links,MATCH('Input - LOE Hierarchy (Admin)'!V148,I_Guid_Names,0)), 'Input - LOE Hierarchy (Admin)'!V148)),"",HYPERLINK(INDEX(I_Guid_Links,MATCH('Input - LOE Hierarchy (Admin)'!V148,I_Guid_Names,0)), 'Input - LOE Hierarchy (Admin)'!V148))</f>
        <v/>
      </c>
      <c r="S146" s="651" t="str">
        <f>IF(ISERROR(HYPERLINK(INDEX(I_Guid_Links,MATCH('Input - LOE Hierarchy (Admin)'!W148,I_Guid_Names,0)), 'Input - LOE Hierarchy (Admin)'!W148)),"",HYPERLINK(INDEX(I_Guid_Links,MATCH('Input - LOE Hierarchy (Admin)'!W148,I_Guid_Names,0)), 'Input - LOE Hierarchy (Admin)'!W148))</f>
        <v/>
      </c>
      <c r="T146" s="651" t="str">
        <f>IF(ISERROR(HYPERLINK(INDEX(I_Guid_Links,MATCH('Input - LOE Hierarchy (Admin)'!X148,I_Guid_Names,0)), 'Input - LOE Hierarchy (Admin)'!X148)),"",HYPERLINK(INDEX(I_Guid_Links,MATCH('Input - LOE Hierarchy (Admin)'!X148,I_Guid_Names,0)), 'Input - LOE Hierarchy (Admin)'!X148))</f>
        <v/>
      </c>
      <c r="U146" s="651" t="str">
        <f>IF(ISERROR(HYPERLINK(INDEX(I_Guid_Links,MATCH('Input - LOE Hierarchy (Admin)'!Y148,I_Guid_Names,0)), 'Input - LOE Hierarchy (Admin)'!Y148)),"",HYPERLINK(INDEX(I_Guid_Links,MATCH('Input - LOE Hierarchy (Admin)'!Y148,I_Guid_Names,0)), 'Input - LOE Hierarchy (Admin)'!Y148))</f>
        <v/>
      </c>
      <c r="V146" s="652"/>
      <c r="X146" s="653" t="str">
        <f t="shared" si="20"/>
        <v>YES</v>
      </c>
      <c r="Y146" s="654" t="b">
        <f t="shared" si="21"/>
        <v>0</v>
      </c>
      <c r="Z146" s="654" t="b">
        <f t="shared" ref="Z146:Z147" si="23">IF(AND(X146="YES", Y$144="YES"),"YES")</f>
        <v>0</v>
      </c>
    </row>
    <row r="147" spans="1:26" s="344" customFormat="1" ht="70.400000000000006" customHeight="1" x14ac:dyDescent="0.35">
      <c r="A147" s="646"/>
      <c r="B147" s="646"/>
      <c r="C147" s="647">
        <v>3</v>
      </c>
      <c r="D147" s="648" t="str">
        <f>'Input - LOE Hierarchy (Admin)'!E149</f>
        <v>Commercial</v>
      </c>
      <c r="E147" s="647">
        <v>12</v>
      </c>
      <c r="F147" s="648" t="str">
        <f>'Input - LOE Hierarchy (Admin)'!K149</f>
        <v>Is there evidence of an appropriate Commercial Strategy at this stage of acquisition?</v>
      </c>
      <c r="G147" s="649">
        <v>51</v>
      </c>
      <c r="H147" s="650" t="str">
        <f>IFERROR(HYPERLINK("#'2.1 LOEs, Artefacts &amp; Assurance'!" &amp; ADDRESS(MATCH($I147,'2.1 LOEs, Artefacts &amp; Assurance'!$H$1:$H$312, 0),8),"Link "), "Not Found")</f>
        <v>Not Found</v>
      </c>
      <c r="I147" s="648" t="str">
        <f>'Input - LOE Hierarchy (Admin)'!L149</f>
        <v>Is there evidence of a mature approach to security matters?</v>
      </c>
      <c r="J147" s="647">
        <f t="shared" si="19"/>
        <v>137</v>
      </c>
      <c r="K147" s="648" t="str">
        <f>'Input - LOE Hierarchy (Admin)'!N149</f>
        <v>Is there evidence of appropriate consideration of company facility security?</v>
      </c>
      <c r="L147" s="648" t="str">
        <f>'Input - LOE Hierarchy (Admin)'!P149</f>
        <v>NULL</v>
      </c>
      <c r="M147" s="646"/>
      <c r="N147" s="646"/>
      <c r="O147" s="651" t="str">
        <f>IF(ISERROR(HYPERLINK(INDEX(I_Guid_Links,MATCH('Input - LOE Hierarchy (Admin)'!S149,I_Guid_Names,0)), 'Input - LOE Hierarchy (Admin)'!S149)),"",HYPERLINK(INDEX(I_Guid_Links,MATCH('Input - LOE Hierarchy (Admin)'!S149,I_Guid_Names,0)), 'Input - LOE Hierarchy (Admin)'!S149))</f>
        <v>Commercial Strategies  - C1</v>
      </c>
      <c r="P147" s="651" t="str">
        <f>IF(ISERROR(HYPERLINK(INDEX(I_Guid_Links,MATCH('Input - LOE Hierarchy (Admin)'!T149,I_Guid_Names,0)), 'Input - LOE Hierarchy (Admin)'!T149)),"",HYPERLINK(INDEX(I_Guid_Links,MATCH('Input - LOE Hierarchy (Admin)'!T149,I_Guid_Names,0)), 'Input - LOE Hierarchy (Admin)'!T149))</f>
        <v>Confidentiality and Information Security  - C19</v>
      </c>
      <c r="Q147" s="651" t="str">
        <f>IF(ISERROR(HYPERLINK(INDEX(I_Guid_Links,MATCH('Input - LOE Hierarchy (Admin)'!U149,I_Guid_Names,0)), 'Input - LOE Hierarchy (Admin)'!U149)),"",HYPERLINK(INDEX(I_Guid_Links,MATCH('Input - LOE Hierarchy (Admin)'!U149,I_Guid_Names,0)), 'Input - LOE Hierarchy (Admin)'!U149))</f>
        <v/>
      </c>
      <c r="R147" s="651" t="str">
        <f>IF(ISERROR(HYPERLINK(INDEX(I_Guid_Links,MATCH('Input - LOE Hierarchy (Admin)'!V149,I_Guid_Names,0)), 'Input - LOE Hierarchy (Admin)'!V149)),"",HYPERLINK(INDEX(I_Guid_Links,MATCH('Input - LOE Hierarchy (Admin)'!V149,I_Guid_Names,0)), 'Input - LOE Hierarchy (Admin)'!V149))</f>
        <v/>
      </c>
      <c r="S147" s="651" t="str">
        <f>IF(ISERROR(HYPERLINK(INDEX(I_Guid_Links,MATCH('Input - LOE Hierarchy (Admin)'!W149,I_Guid_Names,0)), 'Input - LOE Hierarchy (Admin)'!W149)),"",HYPERLINK(INDEX(I_Guid_Links,MATCH('Input - LOE Hierarchy (Admin)'!W149,I_Guid_Names,0)), 'Input - LOE Hierarchy (Admin)'!W149))</f>
        <v/>
      </c>
      <c r="T147" s="651" t="str">
        <f>IF(ISERROR(HYPERLINK(INDEX(I_Guid_Links,MATCH('Input - LOE Hierarchy (Admin)'!X149,I_Guid_Names,0)), 'Input - LOE Hierarchy (Admin)'!X149)),"",HYPERLINK(INDEX(I_Guid_Links,MATCH('Input - LOE Hierarchy (Admin)'!X149,I_Guid_Names,0)), 'Input - LOE Hierarchy (Admin)'!X149))</f>
        <v/>
      </c>
      <c r="U147" s="651" t="str">
        <f>IF(ISERROR(HYPERLINK(INDEX(I_Guid_Links,MATCH('Input - LOE Hierarchy (Admin)'!Y149,I_Guid_Names,0)), 'Input - LOE Hierarchy (Admin)'!Y149)),"",HYPERLINK(INDEX(I_Guid_Links,MATCH('Input - LOE Hierarchy (Admin)'!Y149,I_Guid_Names,0)), 'Input - LOE Hierarchy (Admin)'!Y149))</f>
        <v/>
      </c>
      <c r="V147" s="652"/>
      <c r="X147" s="653" t="str">
        <f t="shared" si="20"/>
        <v>YES</v>
      </c>
      <c r="Y147" s="654" t="b">
        <f t="shared" si="21"/>
        <v>0</v>
      </c>
      <c r="Z147" s="654" t="b">
        <f t="shared" si="23"/>
        <v>0</v>
      </c>
    </row>
    <row r="148" spans="1:26" s="344" customFormat="1" ht="70.400000000000006" customHeight="1" x14ac:dyDescent="0.35">
      <c r="A148" s="646"/>
      <c r="B148" s="646"/>
      <c r="C148" s="647">
        <v>3</v>
      </c>
      <c r="D148" s="648" t="str">
        <f>'Input - LOE Hierarchy (Admin)'!E150</f>
        <v>Commercial</v>
      </c>
      <c r="E148" s="647">
        <v>12</v>
      </c>
      <c r="F148" s="648" t="str">
        <f>'Input - LOE Hierarchy (Admin)'!K150</f>
        <v>Is there evidence of an appropriate Commercial Strategy at this stage of acquisition?</v>
      </c>
      <c r="G148" s="649">
        <v>52</v>
      </c>
      <c r="H148" s="650" t="str">
        <f>IFERROR(HYPERLINK("#'2.1 LOEs, Artefacts &amp; Assurance'!" &amp; ADDRESS(MATCH($I148,'2.1 LOEs, Artefacts &amp; Assurance'!$H$1:$H$312, 0),8),"Link "), "Not Found")</f>
        <v>Not Found</v>
      </c>
      <c r="I148" s="648" t="str">
        <f>'Input - LOE Hierarchy (Admin)'!L150</f>
        <v>Is there evidence of a mature approach to safety and that the required safety design and production capability is available from potential or selected suppliers?</v>
      </c>
      <c r="J148" s="647">
        <f t="shared" si="19"/>
        <v>138</v>
      </c>
      <c r="K148" s="648" t="str">
        <f>'Input - LOE Hierarchy (Admin)'!N150</f>
        <v>Is there evidence that commercial contracts will adhere to Def Stan 056 and safety obligations?</v>
      </c>
      <c r="L148" s="648" t="str">
        <f>'Input - LOE Hierarchy (Admin)'!P150</f>
        <v>NULL</v>
      </c>
      <c r="M148" s="646"/>
      <c r="N148" s="646"/>
      <c r="O148" s="651" t="str">
        <f>IF(ISERROR(HYPERLINK(INDEX(I_Guid_Links,MATCH('Input - LOE Hierarchy (Admin)'!S150,I_Guid_Names,0)), 'Input - LOE Hierarchy (Admin)'!S150)),"",HYPERLINK(INDEX(I_Guid_Links,MATCH('Input - LOE Hierarchy (Admin)'!S150,I_Guid_Names,0)), 'Input - LOE Hierarchy (Admin)'!S150))</f>
        <v>Commercial Strategies  - C1</v>
      </c>
      <c r="P148" s="651" t="str">
        <f>IF(ISERROR(HYPERLINK(INDEX(I_Guid_Links,MATCH('Input - LOE Hierarchy (Admin)'!T150,I_Guid_Names,0)), 'Input - LOE Hierarchy (Admin)'!T150)),"",HYPERLINK(INDEX(I_Guid_Links,MATCH('Input - LOE Hierarchy (Admin)'!T150,I_Guid_Names,0)), 'Input - LOE Hierarchy (Admin)'!T150))</f>
        <v/>
      </c>
      <c r="Q148" s="651" t="str">
        <f>IF(ISERROR(HYPERLINK(INDEX(I_Guid_Links,MATCH('Input - LOE Hierarchy (Admin)'!U150,I_Guid_Names,0)), 'Input - LOE Hierarchy (Admin)'!U150)),"",HYPERLINK(INDEX(I_Guid_Links,MATCH('Input - LOE Hierarchy (Admin)'!U150,I_Guid_Names,0)), 'Input - LOE Hierarchy (Admin)'!U150))</f>
        <v>Safety in Contracts - C20</v>
      </c>
      <c r="R148" s="651" t="str">
        <f>IF(ISERROR(HYPERLINK(INDEX(I_Guid_Links,MATCH('Input - LOE Hierarchy (Admin)'!V150,I_Guid_Names,0)), 'Input - LOE Hierarchy (Admin)'!V150)),"",HYPERLINK(INDEX(I_Guid_Links,MATCH('Input - LOE Hierarchy (Admin)'!V150,I_Guid_Names,0)), 'Input - LOE Hierarchy (Admin)'!V150))</f>
        <v/>
      </c>
      <c r="S148" s="651" t="str">
        <f>IF(ISERROR(HYPERLINK(INDEX(I_Guid_Links,MATCH('Input - LOE Hierarchy (Admin)'!W150,I_Guid_Names,0)), 'Input - LOE Hierarchy (Admin)'!W150)),"",HYPERLINK(INDEX(I_Guid_Links,MATCH('Input - LOE Hierarchy (Admin)'!W150,I_Guid_Names,0)), 'Input - LOE Hierarchy (Admin)'!W150))</f>
        <v/>
      </c>
      <c r="T148" s="651" t="str">
        <f>IF(ISERROR(HYPERLINK(INDEX(I_Guid_Links,MATCH('Input - LOE Hierarchy (Admin)'!X150,I_Guid_Names,0)), 'Input - LOE Hierarchy (Admin)'!X150)),"",HYPERLINK(INDEX(I_Guid_Links,MATCH('Input - LOE Hierarchy (Admin)'!X150,I_Guid_Names,0)), 'Input - LOE Hierarchy (Admin)'!X150))</f>
        <v/>
      </c>
      <c r="U148" s="651" t="str">
        <f>IF(ISERROR(HYPERLINK(INDEX(I_Guid_Links,MATCH('Input - LOE Hierarchy (Admin)'!Y150,I_Guid_Names,0)), 'Input - LOE Hierarchy (Admin)'!Y150)),"",HYPERLINK(INDEX(I_Guid_Links,MATCH('Input - LOE Hierarchy (Admin)'!Y150,I_Guid_Names,0)), 'Input - LOE Hierarchy (Admin)'!Y150))</f>
        <v/>
      </c>
      <c r="V148" s="652"/>
      <c r="X148" s="653" t="b">
        <f t="shared" si="20"/>
        <v>0</v>
      </c>
      <c r="Y148" s="654" t="b">
        <f t="shared" si="21"/>
        <v>0</v>
      </c>
      <c r="Z148" s="654" t="b">
        <f t="shared" si="22"/>
        <v>0</v>
      </c>
    </row>
    <row r="149" spans="1:26" s="344" customFormat="1" ht="70.400000000000006" customHeight="1" x14ac:dyDescent="0.35">
      <c r="A149" s="646"/>
      <c r="B149" s="646"/>
      <c r="C149" s="647">
        <v>3</v>
      </c>
      <c r="D149" s="648" t="str">
        <f>'Input - LOE Hierarchy (Admin)'!E151</f>
        <v>Commercial</v>
      </c>
      <c r="E149" s="647">
        <v>12</v>
      </c>
      <c r="F149" s="648" t="str">
        <f>'Input - LOE Hierarchy (Admin)'!K151</f>
        <v>Is there evidence of an appropriate Commercial Strategy at this stage of acquisition?</v>
      </c>
      <c r="G149" s="649">
        <v>52</v>
      </c>
      <c r="H149" s="650" t="str">
        <f>IFERROR(HYPERLINK("#'2.1 LOEs, Artefacts &amp; Assurance'!" &amp; ADDRESS(MATCH($I149,'2.1 LOEs, Artefacts &amp; Assurance'!$H$1:$H$312, 0),8),"Link "), "Not Found")</f>
        <v>Not Found</v>
      </c>
      <c r="I149" s="648" t="str">
        <f>'Input - LOE Hierarchy (Admin)'!L151</f>
        <v>Is there evidence of a mature approach to safety and that the required safety design and production capability is available from potential or selected suppliers?</v>
      </c>
      <c r="J149" s="647">
        <f t="shared" si="19"/>
        <v>139</v>
      </c>
      <c r="K149" s="648" t="str">
        <f>'Input - LOE Hierarchy (Admin)'!N151</f>
        <v>Is there evidence of appropriate consideration of company facility safety?</v>
      </c>
      <c r="L149" s="648" t="str">
        <f>'Input - LOE Hierarchy (Admin)'!P151</f>
        <v>NULL</v>
      </c>
      <c r="M149" s="646"/>
      <c r="N149" s="646"/>
      <c r="O149" s="651" t="str">
        <f>IF(ISERROR(HYPERLINK(INDEX(I_Guid_Links,MATCH('Input - LOE Hierarchy (Admin)'!S151,I_Guid_Names,0)), 'Input - LOE Hierarchy (Admin)'!S151)),"",HYPERLINK(INDEX(I_Guid_Links,MATCH('Input - LOE Hierarchy (Admin)'!S151,I_Guid_Names,0)), 'Input - LOE Hierarchy (Admin)'!S151))</f>
        <v>Commercial Strategies  - C1</v>
      </c>
      <c r="P149" s="651" t="str">
        <f>IF(ISERROR(HYPERLINK(INDEX(I_Guid_Links,MATCH('Input - LOE Hierarchy (Admin)'!T151,I_Guid_Names,0)), 'Input - LOE Hierarchy (Admin)'!T151)),"",HYPERLINK(INDEX(I_Guid_Links,MATCH('Input - LOE Hierarchy (Admin)'!T151,I_Guid_Names,0)), 'Input - LOE Hierarchy (Admin)'!T151))</f>
        <v/>
      </c>
      <c r="Q149" s="651" t="str">
        <f>IF(ISERROR(HYPERLINK(INDEX(I_Guid_Links,MATCH('Input - LOE Hierarchy (Admin)'!U151,I_Guid_Names,0)), 'Input - LOE Hierarchy (Admin)'!U151)),"",HYPERLINK(INDEX(I_Guid_Links,MATCH('Input - LOE Hierarchy (Admin)'!U151,I_Guid_Names,0)), 'Input - LOE Hierarchy (Admin)'!U151))</f>
        <v>Safety in Contracts - C20</v>
      </c>
      <c r="R149" s="651" t="str">
        <f>IF(ISERROR(HYPERLINK(INDEX(I_Guid_Links,MATCH('Input - LOE Hierarchy (Admin)'!V151,I_Guid_Names,0)), 'Input - LOE Hierarchy (Admin)'!V151)),"",HYPERLINK(INDEX(I_Guid_Links,MATCH('Input - LOE Hierarchy (Admin)'!V151,I_Guid_Names,0)), 'Input - LOE Hierarchy (Admin)'!V151))</f>
        <v/>
      </c>
      <c r="S149" s="651" t="str">
        <f>IF(ISERROR(HYPERLINK(INDEX(I_Guid_Links,MATCH('Input - LOE Hierarchy (Admin)'!W151,I_Guid_Names,0)), 'Input - LOE Hierarchy (Admin)'!W151)),"",HYPERLINK(INDEX(I_Guid_Links,MATCH('Input - LOE Hierarchy (Admin)'!W151,I_Guid_Names,0)), 'Input - LOE Hierarchy (Admin)'!W151))</f>
        <v/>
      </c>
      <c r="T149" s="651" t="str">
        <f>IF(ISERROR(HYPERLINK(INDEX(I_Guid_Links,MATCH('Input - LOE Hierarchy (Admin)'!X151,I_Guid_Names,0)), 'Input - LOE Hierarchy (Admin)'!X151)),"",HYPERLINK(INDEX(I_Guid_Links,MATCH('Input - LOE Hierarchy (Admin)'!X151,I_Guid_Names,0)), 'Input - LOE Hierarchy (Admin)'!X151))</f>
        <v/>
      </c>
      <c r="U149" s="651" t="str">
        <f>IF(ISERROR(HYPERLINK(INDEX(I_Guid_Links,MATCH('Input - LOE Hierarchy (Admin)'!Y151,I_Guid_Names,0)), 'Input - LOE Hierarchy (Admin)'!Y151)),"",HYPERLINK(INDEX(I_Guid_Links,MATCH('Input - LOE Hierarchy (Admin)'!Y151,I_Guid_Names,0)), 'Input - LOE Hierarchy (Admin)'!Y151))</f>
        <v/>
      </c>
      <c r="V149" s="652"/>
      <c r="X149" s="653" t="str">
        <f t="shared" si="20"/>
        <v>YES</v>
      </c>
      <c r="Y149" s="654" t="b">
        <f t="shared" si="21"/>
        <v>0</v>
      </c>
      <c r="Z149" s="654" t="b">
        <f>IF(AND(X149="YES", Y$148="YES"),"YES")</f>
        <v>0</v>
      </c>
    </row>
    <row r="150" spans="1:26" s="344" customFormat="1" ht="70.400000000000006" customHeight="1" x14ac:dyDescent="0.35">
      <c r="A150" s="646"/>
      <c r="B150" s="646"/>
      <c r="C150" s="647">
        <v>3</v>
      </c>
      <c r="D150" s="648" t="str">
        <f>'Input - LOE Hierarchy (Admin)'!E152</f>
        <v>Commercial</v>
      </c>
      <c r="E150" s="647">
        <v>12</v>
      </c>
      <c r="F150" s="648" t="str">
        <f>'Input - LOE Hierarchy (Admin)'!K152</f>
        <v>Is there evidence of an appropriate Commercial Strategy at this stage of acquisition?</v>
      </c>
      <c r="G150" s="649">
        <v>53</v>
      </c>
      <c r="H150" s="650" t="str">
        <f>IFERROR(HYPERLINK("#'2.1 LOEs, Artefacts &amp; Assurance'!" &amp; ADDRESS(MATCH($I150,'2.1 LOEs, Artefacts &amp; Assurance'!$H$1:$H$312, 0),8),"Link "), "Not Found")</f>
        <v>Not Found</v>
      </c>
      <c r="I150" s="648" t="str">
        <f>'Input - LOE Hierarchy (Admin)'!L152</f>
        <v>Is there evidence of sufficient commercial resource planning to support the commercial strategy and desired outcomes?</v>
      </c>
      <c r="J150" s="647">
        <f t="shared" si="19"/>
        <v>140</v>
      </c>
      <c r="K150" s="648" t="str">
        <f>'Input - LOE Hierarchy (Admin)'!N152</f>
        <v>NULL</v>
      </c>
      <c r="L150" s="648" t="str">
        <f>'Input - LOE Hierarchy (Admin)'!P152</f>
        <v>NULL</v>
      </c>
      <c r="M150" s="646"/>
      <c r="N150" s="646"/>
      <c r="O150" s="651" t="str">
        <f>IF(ISERROR(HYPERLINK(INDEX(I_Guid_Links,MATCH('Input - LOE Hierarchy (Admin)'!S152,I_Guid_Names,0)), 'Input - LOE Hierarchy (Admin)'!S152)),"",HYPERLINK(INDEX(I_Guid_Links,MATCH('Input - LOE Hierarchy (Admin)'!S152,I_Guid_Names,0)), 'Input - LOE Hierarchy (Admin)'!S152))</f>
        <v>Commercial Strategies  - C1</v>
      </c>
      <c r="P150" s="651" t="str">
        <f>IF(ISERROR(HYPERLINK(INDEX(I_Guid_Links,MATCH('Input - LOE Hierarchy (Admin)'!T152,I_Guid_Names,0)), 'Input - LOE Hierarchy (Admin)'!T152)),"",HYPERLINK(INDEX(I_Guid_Links,MATCH('Input - LOE Hierarchy (Admin)'!T152,I_Guid_Names,0)), 'Input - LOE Hierarchy (Admin)'!T152))</f>
        <v>Procurement Planning and Resourcing  - C23</v>
      </c>
      <c r="Q150" s="651" t="str">
        <f>IF(ISERROR(HYPERLINK(INDEX(I_Guid_Links,MATCH('Input - LOE Hierarchy (Admin)'!U152,I_Guid_Names,0)), 'Input - LOE Hierarchy (Admin)'!U152)),"",HYPERLINK(INDEX(I_Guid_Links,MATCH('Input - LOE Hierarchy (Admin)'!U152,I_Guid_Names,0)), 'Input - LOE Hierarchy (Admin)'!U152))</f>
        <v/>
      </c>
      <c r="R150" s="651" t="str">
        <f>IF(ISERROR(HYPERLINK(INDEX(I_Guid_Links,MATCH('Input - LOE Hierarchy (Admin)'!V152,I_Guid_Names,0)), 'Input - LOE Hierarchy (Admin)'!V152)),"",HYPERLINK(INDEX(I_Guid_Links,MATCH('Input - LOE Hierarchy (Admin)'!V152,I_Guid_Names,0)), 'Input - LOE Hierarchy (Admin)'!V152))</f>
        <v/>
      </c>
      <c r="S150" s="651" t="str">
        <f>IF(ISERROR(HYPERLINK(INDEX(I_Guid_Links,MATCH('Input - LOE Hierarchy (Admin)'!W152,I_Guid_Names,0)), 'Input - LOE Hierarchy (Admin)'!W152)),"",HYPERLINK(INDEX(I_Guid_Links,MATCH('Input - LOE Hierarchy (Admin)'!W152,I_Guid_Names,0)), 'Input - LOE Hierarchy (Admin)'!W152))</f>
        <v/>
      </c>
      <c r="T150" s="651" t="str">
        <f>IF(ISERROR(HYPERLINK(INDEX(I_Guid_Links,MATCH('Input - LOE Hierarchy (Admin)'!X152,I_Guid_Names,0)), 'Input - LOE Hierarchy (Admin)'!X152)),"",HYPERLINK(INDEX(I_Guid_Links,MATCH('Input - LOE Hierarchy (Admin)'!X152,I_Guid_Names,0)), 'Input - LOE Hierarchy (Admin)'!X152))</f>
        <v/>
      </c>
      <c r="U150" s="651" t="str">
        <f>IF(ISERROR(HYPERLINK(INDEX(I_Guid_Links,MATCH('Input - LOE Hierarchy (Admin)'!Y152,I_Guid_Names,0)), 'Input - LOE Hierarchy (Admin)'!Y152)),"",HYPERLINK(INDEX(I_Guid_Links,MATCH('Input - LOE Hierarchy (Admin)'!Y152,I_Guid_Names,0)), 'Input - LOE Hierarchy (Admin)'!Y152))</f>
        <v/>
      </c>
      <c r="V150" s="652"/>
      <c r="X150" s="653" t="b">
        <f t="shared" si="20"/>
        <v>0</v>
      </c>
      <c r="Y150" s="654" t="b">
        <f t="shared" si="21"/>
        <v>0</v>
      </c>
      <c r="Z150" s="654" t="b">
        <f t="shared" si="22"/>
        <v>0</v>
      </c>
    </row>
    <row r="151" spans="1:26" s="344" customFormat="1" ht="78.650000000000006" customHeight="1" x14ac:dyDescent="0.35">
      <c r="A151" s="646"/>
      <c r="B151" s="646"/>
      <c r="C151" s="647">
        <v>3</v>
      </c>
      <c r="D151" s="648" t="str">
        <f>'Input - LOE Hierarchy (Admin)'!E153</f>
        <v>Commercial</v>
      </c>
      <c r="E151" s="647">
        <v>13</v>
      </c>
      <c r="F151" s="648" t="str">
        <f>'Input - LOE Hierarchy (Admin)'!K153</f>
        <v>Is there evidence of appropriate Purchasing/Procurement Strategy consideration at this stage of acquisition?</v>
      </c>
      <c r="G151" s="649">
        <v>54</v>
      </c>
      <c r="H151" s="650" t="str">
        <f>IFERROR(HYPERLINK("#'2.1 LOEs, Artefacts &amp; Assurance'!" &amp; ADDRESS(MATCH($I151,'2.1 LOEs, Artefacts &amp; Assurance'!$H$1:$H$312, 0),8),"Link "), "Not Found")</f>
        <v>Not Found</v>
      </c>
      <c r="I151" s="648" t="str">
        <f>'Input - LOE Hierarchy (Admin)'!L153</f>
        <v>Is there evidence of appropriate consideration and analysis of purchasing routes?</v>
      </c>
      <c r="J151" s="647">
        <f t="shared" si="19"/>
        <v>141</v>
      </c>
      <c r="K151" s="648" t="str">
        <f>'Input - LOE Hierarchy (Admin)'!N153</f>
        <v>Where applicable, is there evidence that relevant industrial impacts analysis has been commissioned from Defence Economics to help inform the proposed procurement strategy?</v>
      </c>
      <c r="L151" s="648" t="str">
        <f>'Input - LOE Hierarchy (Admin)'!P153</f>
        <v>NULL</v>
      </c>
      <c r="M151" s="646"/>
      <c r="N151" s="646"/>
      <c r="O151" s="651" t="str">
        <f>IF(ISERROR(HYPERLINK(INDEX(I_Guid_Links,MATCH('Input - LOE Hierarchy (Admin)'!S153,I_Guid_Names,0)), 'Input - LOE Hierarchy (Admin)'!S153)),"",HYPERLINK(INDEX(I_Guid_Links,MATCH('Input - LOE Hierarchy (Admin)'!S153,I_Guid_Names,0)), 'Input - LOE Hierarchy (Admin)'!S153))</f>
        <v>Commercial Strategies  - C1</v>
      </c>
      <c r="P151" s="651" t="str">
        <f>IF(ISERROR(HYPERLINK(INDEX(I_Guid_Links,MATCH('Input - LOE Hierarchy (Admin)'!T153,I_Guid_Names,0)), 'Input - LOE Hierarchy (Admin)'!T153)),"",HYPERLINK(INDEX(I_Guid_Links,MATCH('Input - LOE Hierarchy (Admin)'!T153,I_Guid_Names,0)), 'Input - LOE Hierarchy (Admin)'!T153))</f>
        <v>Procurement Strategy and Approvals - C24</v>
      </c>
      <c r="Q151" s="651" t="str">
        <f>IF(ISERROR(HYPERLINK(INDEX(I_Guid_Links,MATCH('Input - LOE Hierarchy (Admin)'!U153,I_Guid_Names,0)), 'Input - LOE Hierarchy (Admin)'!U153)),"",HYPERLINK(INDEX(I_Guid_Links,MATCH('Input - LOE Hierarchy (Admin)'!U153,I_Guid_Names,0)), 'Input - LOE Hierarchy (Admin)'!U153))</f>
        <v/>
      </c>
      <c r="R151" s="651" t="str">
        <f>IF(ISERROR(HYPERLINK(INDEX(I_Guid_Links,MATCH('Input - LOE Hierarchy (Admin)'!V153,I_Guid_Names,0)), 'Input - LOE Hierarchy (Admin)'!V153)),"",HYPERLINK(INDEX(I_Guid_Links,MATCH('Input - LOE Hierarchy (Admin)'!V153,I_Guid_Names,0)), 'Input - LOE Hierarchy (Admin)'!V153))</f>
        <v/>
      </c>
      <c r="S151" s="651" t="str">
        <f>IF(ISERROR(HYPERLINK(INDEX(I_Guid_Links,MATCH('Input - LOE Hierarchy (Admin)'!W153,I_Guid_Names,0)), 'Input - LOE Hierarchy (Admin)'!W153)),"",HYPERLINK(INDEX(I_Guid_Links,MATCH('Input - LOE Hierarchy (Admin)'!W153,I_Guid_Names,0)), 'Input - LOE Hierarchy (Admin)'!W153))</f>
        <v/>
      </c>
      <c r="T151" s="651" t="str">
        <f>IF(ISERROR(HYPERLINK(INDEX(I_Guid_Links,MATCH('Input - LOE Hierarchy (Admin)'!X153,I_Guid_Names,0)), 'Input - LOE Hierarchy (Admin)'!X153)),"",HYPERLINK(INDEX(I_Guid_Links,MATCH('Input - LOE Hierarchy (Admin)'!X153,I_Guid_Names,0)), 'Input - LOE Hierarchy (Admin)'!X153))</f>
        <v/>
      </c>
      <c r="U151" s="651" t="str">
        <f>IF(ISERROR(HYPERLINK(INDEX(I_Guid_Links,MATCH('Input - LOE Hierarchy (Admin)'!Y153,I_Guid_Names,0)), 'Input - LOE Hierarchy (Admin)'!Y153)),"",HYPERLINK(INDEX(I_Guid_Links,MATCH('Input - LOE Hierarchy (Admin)'!Y153,I_Guid_Names,0)), 'Input - LOE Hierarchy (Admin)'!Y153))</f>
        <v/>
      </c>
      <c r="V151" s="652"/>
      <c r="X151" s="653" t="b">
        <f t="shared" si="20"/>
        <v>0</v>
      </c>
      <c r="Y151" s="654" t="b">
        <f t="shared" si="21"/>
        <v>0</v>
      </c>
      <c r="Z151" s="654" t="b">
        <f t="shared" si="22"/>
        <v>0</v>
      </c>
    </row>
    <row r="152" spans="1:26" s="344" customFormat="1" ht="70.400000000000006" customHeight="1" x14ac:dyDescent="0.35">
      <c r="A152" s="646"/>
      <c r="B152" s="646"/>
      <c r="C152" s="647">
        <v>3</v>
      </c>
      <c r="D152" s="648" t="str">
        <f>'Input - LOE Hierarchy (Admin)'!E154</f>
        <v>Commercial</v>
      </c>
      <c r="E152" s="647">
        <v>13</v>
      </c>
      <c r="F152" s="648" t="str">
        <f>'Input - LOE Hierarchy (Admin)'!K154</f>
        <v>Is there evidence of appropriate Purchasing/Procurement Strategy consideration at this stage of acquisition?</v>
      </c>
      <c r="G152" s="649">
        <v>54</v>
      </c>
      <c r="H152" s="650" t="str">
        <f>IFERROR(HYPERLINK("#'2.1 LOEs, Artefacts &amp; Assurance'!" &amp; ADDRESS(MATCH($I152,'2.1 LOEs, Artefacts &amp; Assurance'!$H$1:$H$312, 0),8),"Link "), "Not Found")</f>
        <v>Not Found</v>
      </c>
      <c r="I152" s="648" t="str">
        <f>'Input - LOE Hierarchy (Admin)'!L154</f>
        <v>Is there evidence of appropriate consideration and analysis of purchasing routes?</v>
      </c>
      <c r="J152" s="647">
        <f t="shared" si="19"/>
        <v>142</v>
      </c>
      <c r="K152" s="648" t="str">
        <f>'Input - LOE Hierarchy (Admin)'!N154</f>
        <v>Where applicable, is there appropriate evidence of the justification for delivering the requirement via the single source route?</v>
      </c>
      <c r="L152" s="648" t="str">
        <f>'Input - LOE Hierarchy (Admin)'!P154</f>
        <v>NULL</v>
      </c>
      <c r="M152" s="646"/>
      <c r="N152" s="646"/>
      <c r="O152" s="651" t="str">
        <f>IF(ISERROR(HYPERLINK(INDEX(I_Guid_Links,MATCH('Input - LOE Hierarchy (Admin)'!S154,I_Guid_Names,0)), 'Input - LOE Hierarchy (Admin)'!S154)),"",HYPERLINK(INDEX(I_Guid_Links,MATCH('Input - LOE Hierarchy (Admin)'!S154,I_Guid_Names,0)), 'Input - LOE Hierarchy (Admin)'!S154))</f>
        <v>Commercial Strategies  - C1</v>
      </c>
      <c r="P152" s="651" t="str">
        <f>IF(ISERROR(HYPERLINK(INDEX(I_Guid_Links,MATCH('Input - LOE Hierarchy (Admin)'!T154,I_Guid_Names,0)), 'Input - LOE Hierarchy (Admin)'!T154)),"",HYPERLINK(INDEX(I_Guid_Links,MATCH('Input - LOE Hierarchy (Admin)'!T154,I_Guid_Names,0)), 'Input - LOE Hierarchy (Admin)'!T154))</f>
        <v>Procurement Planning and Resourcing  - C23</v>
      </c>
      <c r="Q152" s="651" t="str">
        <f>IF(ISERROR(HYPERLINK(INDEX(I_Guid_Links,MATCH('Input - LOE Hierarchy (Admin)'!U154,I_Guid_Names,0)), 'Input - LOE Hierarchy (Admin)'!U154)),"",HYPERLINK(INDEX(I_Guid_Links,MATCH('Input - LOE Hierarchy (Admin)'!U154,I_Guid_Names,0)), 'Input - LOE Hierarchy (Admin)'!U154))</f>
        <v>The Single Source Advisory Team  - C25</v>
      </c>
      <c r="R152" s="651" t="str">
        <f>IF(ISERROR(HYPERLINK(INDEX(I_Guid_Links,MATCH('Input - LOE Hierarchy (Admin)'!V154,I_Guid_Names,0)), 'Input - LOE Hierarchy (Admin)'!V154)),"",HYPERLINK(INDEX(I_Guid_Links,MATCH('Input - LOE Hierarchy (Admin)'!V154,I_Guid_Names,0)), 'Input - LOE Hierarchy (Admin)'!V154))</f>
        <v/>
      </c>
      <c r="S152" s="651" t="str">
        <f>IF(ISERROR(HYPERLINK(INDEX(I_Guid_Links,MATCH('Input - LOE Hierarchy (Admin)'!W154,I_Guid_Names,0)), 'Input - LOE Hierarchy (Admin)'!W154)),"",HYPERLINK(INDEX(I_Guid_Links,MATCH('Input - LOE Hierarchy (Admin)'!W154,I_Guid_Names,0)), 'Input - LOE Hierarchy (Admin)'!W154))</f>
        <v/>
      </c>
      <c r="T152" s="651" t="str">
        <f>IF(ISERROR(HYPERLINK(INDEX(I_Guid_Links,MATCH('Input - LOE Hierarchy (Admin)'!X154,I_Guid_Names,0)), 'Input - LOE Hierarchy (Admin)'!X154)),"",HYPERLINK(INDEX(I_Guid_Links,MATCH('Input - LOE Hierarchy (Admin)'!X154,I_Guid_Names,0)), 'Input - LOE Hierarchy (Admin)'!X154))</f>
        <v/>
      </c>
      <c r="U152" s="651" t="str">
        <f>IF(ISERROR(HYPERLINK(INDEX(I_Guid_Links,MATCH('Input - LOE Hierarchy (Admin)'!Y154,I_Guid_Names,0)), 'Input - LOE Hierarchy (Admin)'!Y154)),"",HYPERLINK(INDEX(I_Guid_Links,MATCH('Input - LOE Hierarchy (Admin)'!Y154,I_Guid_Names,0)), 'Input - LOE Hierarchy (Admin)'!Y154))</f>
        <v/>
      </c>
      <c r="V152" s="652"/>
      <c r="X152" s="653" t="str">
        <f t="shared" si="20"/>
        <v>YES</v>
      </c>
      <c r="Y152" s="654" t="b">
        <f t="shared" si="21"/>
        <v>0</v>
      </c>
      <c r="Z152" s="654" t="b">
        <f>IF(AND(X152="YES", Y$151="YES"),"YES")</f>
        <v>0</v>
      </c>
    </row>
    <row r="153" spans="1:26" s="344" customFormat="1" ht="70.400000000000006" customHeight="1" x14ac:dyDescent="0.35">
      <c r="A153" s="646"/>
      <c r="B153" s="646"/>
      <c r="C153" s="647">
        <v>3</v>
      </c>
      <c r="D153" s="648" t="str">
        <f>'Input - LOE Hierarchy (Admin)'!E155</f>
        <v>Commercial</v>
      </c>
      <c r="E153" s="647">
        <v>13</v>
      </c>
      <c r="F153" s="648" t="str">
        <f>'Input - LOE Hierarchy (Admin)'!K155</f>
        <v>Is there evidence of appropriate Purchasing/Procurement Strategy consideration at this stage of acquisition?</v>
      </c>
      <c r="G153" s="649">
        <v>55</v>
      </c>
      <c r="H153" s="650" t="str">
        <f>IFERROR(HYPERLINK("#'2.1 LOEs, Artefacts &amp; Assurance'!" &amp; ADDRESS(MATCH($I153,'2.1 LOEs, Artefacts &amp; Assurance'!$H$1:$H$312, 0),8),"Link "), "Not Found")</f>
        <v>Not Found</v>
      </c>
      <c r="I153" s="648" t="str">
        <f>'Input - LOE Hierarchy (Admin)'!L155</f>
        <v>Is there evidence of the tendering approach being suitably mature?</v>
      </c>
      <c r="J153" s="647">
        <f t="shared" si="19"/>
        <v>143</v>
      </c>
      <c r="K153" s="648" t="str">
        <f>'Input - LOE Hierarchy (Admin)'!N155</f>
        <v>Is there evidence of the Defence Sourcing Portal (DSP) being used for PIN, RFQ, VTN, etc?</v>
      </c>
      <c r="L153" s="648" t="str">
        <f>'Input - LOE Hierarchy (Admin)'!P155</f>
        <v>NULL</v>
      </c>
      <c r="M153" s="646"/>
      <c r="N153" s="646"/>
      <c r="O153" s="651" t="str">
        <f>IF(ISERROR(HYPERLINK(INDEX(I_Guid_Links,MATCH('Input - LOE Hierarchy (Admin)'!S155,I_Guid_Names,0)), 'Input - LOE Hierarchy (Admin)'!S155)),"",HYPERLINK(INDEX(I_Guid_Links,MATCH('Input - LOE Hierarchy (Admin)'!S155,I_Guid_Names,0)), 'Input - LOE Hierarchy (Admin)'!S155))</f>
        <v>Commercial Strategies  - C1</v>
      </c>
      <c r="P153" s="651" t="str">
        <f>IF(ISERROR(HYPERLINK(INDEX(I_Guid_Links,MATCH('Input - LOE Hierarchy (Admin)'!T155,I_Guid_Names,0)), 'Input - LOE Hierarchy (Admin)'!T155)),"",HYPERLINK(INDEX(I_Guid_Links,MATCH('Input - LOE Hierarchy (Admin)'!T155,I_Guid_Names,0)), 'Input - LOE Hierarchy (Admin)'!T155))</f>
        <v>Tender Process  - C2</v>
      </c>
      <c r="Q153" s="651" t="str">
        <f>IF(ISERROR(HYPERLINK(INDEX(I_Guid_Links,MATCH('Input - LOE Hierarchy (Admin)'!U155,I_Guid_Names,0)), 'Input - LOE Hierarchy (Admin)'!U155)),"",HYPERLINK(INDEX(I_Guid_Links,MATCH('Input - LOE Hierarchy (Admin)'!U155,I_Guid_Names,0)), 'Input - LOE Hierarchy (Admin)'!U155))</f>
        <v>Defence Sourcing Portal (DSP) Guidance  - C26</v>
      </c>
      <c r="R153" s="651" t="str">
        <f>IF(ISERROR(HYPERLINK(INDEX(I_Guid_Links,MATCH('Input - LOE Hierarchy (Admin)'!V155,I_Guid_Names,0)), 'Input - LOE Hierarchy (Admin)'!V155)),"",HYPERLINK(INDEX(I_Guid_Links,MATCH('Input - LOE Hierarchy (Admin)'!V155,I_Guid_Names,0)), 'Input - LOE Hierarchy (Admin)'!V155))</f>
        <v/>
      </c>
      <c r="S153" s="651" t="str">
        <f>IF(ISERROR(HYPERLINK(INDEX(I_Guid_Links,MATCH('Input - LOE Hierarchy (Admin)'!W155,I_Guid_Names,0)), 'Input - LOE Hierarchy (Admin)'!W155)),"",HYPERLINK(INDEX(I_Guid_Links,MATCH('Input - LOE Hierarchy (Admin)'!W155,I_Guid_Names,0)), 'Input - LOE Hierarchy (Admin)'!W155))</f>
        <v/>
      </c>
      <c r="T153" s="651" t="str">
        <f>IF(ISERROR(HYPERLINK(INDEX(I_Guid_Links,MATCH('Input - LOE Hierarchy (Admin)'!X155,I_Guid_Names,0)), 'Input - LOE Hierarchy (Admin)'!X155)),"",HYPERLINK(INDEX(I_Guid_Links,MATCH('Input - LOE Hierarchy (Admin)'!X155,I_Guid_Names,0)), 'Input - LOE Hierarchy (Admin)'!X155))</f>
        <v/>
      </c>
      <c r="U153" s="651" t="str">
        <f>IF(ISERROR(HYPERLINK(INDEX(I_Guid_Links,MATCH('Input - LOE Hierarchy (Admin)'!Y155,I_Guid_Names,0)), 'Input - LOE Hierarchy (Admin)'!Y155)),"",HYPERLINK(INDEX(I_Guid_Links,MATCH('Input - LOE Hierarchy (Admin)'!Y155,I_Guid_Names,0)), 'Input - LOE Hierarchy (Admin)'!Y155))</f>
        <v/>
      </c>
      <c r="V153" s="652"/>
      <c r="X153" s="653" t="b">
        <f t="shared" si="20"/>
        <v>0</v>
      </c>
      <c r="Y153" s="654" t="b">
        <f t="shared" si="21"/>
        <v>0</v>
      </c>
      <c r="Z153" s="654" t="b">
        <f t="shared" si="22"/>
        <v>0</v>
      </c>
    </row>
    <row r="154" spans="1:26" s="344" customFormat="1" ht="70.400000000000006" customHeight="1" x14ac:dyDescent="0.35">
      <c r="A154" s="646"/>
      <c r="B154" s="646"/>
      <c r="C154" s="647">
        <v>3</v>
      </c>
      <c r="D154" s="648" t="str">
        <f>'Input - LOE Hierarchy (Admin)'!E156</f>
        <v>Commercial</v>
      </c>
      <c r="E154" s="647">
        <v>13</v>
      </c>
      <c r="F154" s="648" t="str">
        <f>'Input - LOE Hierarchy (Admin)'!K156</f>
        <v>Is there evidence of appropriate Purchasing/Procurement Strategy consideration at this stage of acquisition?</v>
      </c>
      <c r="G154" s="649">
        <v>55</v>
      </c>
      <c r="H154" s="650" t="str">
        <f>IFERROR(HYPERLINK("#'2.1 LOEs, Artefacts &amp; Assurance'!" &amp; ADDRESS(MATCH($I154,'2.1 LOEs, Artefacts &amp; Assurance'!$H$1:$H$312, 0),8),"Link "), "Not Found")</f>
        <v>Not Found</v>
      </c>
      <c r="I154" s="648" t="str">
        <f>'Input - LOE Hierarchy (Admin)'!L156</f>
        <v>Is there evidence of the tendering approach being suitably mature?</v>
      </c>
      <c r="J154" s="647">
        <f t="shared" si="19"/>
        <v>144</v>
      </c>
      <c r="K154" s="648" t="str">
        <f>'Input - LOE Hierarchy (Admin)'!N156</f>
        <v xml:space="preserve">Is there evidence that the requirement has been included in the Future Contracting Pipeline? </v>
      </c>
      <c r="L154" s="648" t="str">
        <f>'Input - LOE Hierarchy (Admin)'!P156</f>
        <v>NULL</v>
      </c>
      <c r="M154" s="646"/>
      <c r="N154" s="646"/>
      <c r="O154" s="651" t="str">
        <f>IF(ISERROR(HYPERLINK(INDEX(I_Guid_Links,MATCH('Input - LOE Hierarchy (Admin)'!S156,I_Guid_Names,0)), 'Input - LOE Hierarchy (Admin)'!S156)),"",HYPERLINK(INDEX(I_Guid_Links,MATCH('Input - LOE Hierarchy (Admin)'!S156,I_Guid_Names,0)), 'Input - LOE Hierarchy (Admin)'!S156))</f>
        <v>Commercial Strategies  - C1</v>
      </c>
      <c r="P154" s="651" t="str">
        <f>IF(ISERROR(HYPERLINK(INDEX(I_Guid_Links,MATCH('Input - LOE Hierarchy (Admin)'!T156,I_Guid_Names,0)), 'Input - LOE Hierarchy (Admin)'!T156)),"",HYPERLINK(INDEX(I_Guid_Links,MATCH('Input - LOE Hierarchy (Admin)'!T156,I_Guid_Names,0)), 'Input - LOE Hierarchy (Admin)'!T156))</f>
        <v/>
      </c>
      <c r="Q154" s="651" t="str">
        <f>IF(ISERROR(HYPERLINK(INDEX(I_Guid_Links,MATCH('Input - LOE Hierarchy (Admin)'!U156,I_Guid_Names,0)), 'Input - LOE Hierarchy (Admin)'!U156)),"",HYPERLINK(INDEX(I_Guid_Links,MATCH('Input - LOE Hierarchy (Admin)'!U156,I_Guid_Names,0)), 'Input - LOE Hierarchy (Admin)'!U156))</f>
        <v/>
      </c>
      <c r="R154" s="651" t="str">
        <f>IF(ISERROR(HYPERLINK(INDEX(I_Guid_Links,MATCH('Input - LOE Hierarchy (Admin)'!V156,I_Guid_Names,0)), 'Input - LOE Hierarchy (Admin)'!V156)),"",HYPERLINK(INDEX(I_Guid_Links,MATCH('Input - LOE Hierarchy (Admin)'!V156,I_Guid_Names,0)), 'Input - LOE Hierarchy (Admin)'!V156))</f>
        <v/>
      </c>
      <c r="S154" s="651" t="str">
        <f>IF(ISERROR(HYPERLINK(INDEX(I_Guid_Links,MATCH('Input - LOE Hierarchy (Admin)'!W156,I_Guid_Names,0)), 'Input - LOE Hierarchy (Admin)'!W156)),"",HYPERLINK(INDEX(I_Guid_Links,MATCH('Input - LOE Hierarchy (Admin)'!W156,I_Guid_Names,0)), 'Input - LOE Hierarchy (Admin)'!W156))</f>
        <v/>
      </c>
      <c r="T154" s="651" t="str">
        <f>IF(ISERROR(HYPERLINK(INDEX(I_Guid_Links,MATCH('Input - LOE Hierarchy (Admin)'!X156,I_Guid_Names,0)), 'Input - LOE Hierarchy (Admin)'!X156)),"",HYPERLINK(INDEX(I_Guid_Links,MATCH('Input - LOE Hierarchy (Admin)'!X156,I_Guid_Names,0)), 'Input - LOE Hierarchy (Admin)'!X156))</f>
        <v/>
      </c>
      <c r="U154" s="651" t="str">
        <f>IF(ISERROR(HYPERLINK(INDEX(I_Guid_Links,MATCH('Input - LOE Hierarchy (Admin)'!Y156,I_Guid_Names,0)), 'Input - LOE Hierarchy (Admin)'!Y156)),"",HYPERLINK(INDEX(I_Guid_Links,MATCH('Input - LOE Hierarchy (Admin)'!Y156,I_Guid_Names,0)), 'Input - LOE Hierarchy (Admin)'!Y156))</f>
        <v/>
      </c>
      <c r="V154" s="652"/>
      <c r="X154" s="653" t="str">
        <f t="shared" si="20"/>
        <v>YES</v>
      </c>
      <c r="Y154" s="654" t="b">
        <f t="shared" si="21"/>
        <v>0</v>
      </c>
      <c r="Z154" s="654" t="b">
        <f>IF(AND(X154="YES", Y$153="YES"),"YES")</f>
        <v>0</v>
      </c>
    </row>
    <row r="155" spans="1:26" s="344" customFormat="1" ht="70.400000000000006" customHeight="1" x14ac:dyDescent="0.35">
      <c r="A155" s="646"/>
      <c r="B155" s="646"/>
      <c r="C155" s="647">
        <v>3</v>
      </c>
      <c r="D155" s="648" t="str">
        <f>'Input - LOE Hierarchy (Admin)'!E157</f>
        <v>Commercial</v>
      </c>
      <c r="E155" s="647">
        <v>13</v>
      </c>
      <c r="F155" s="648" t="str">
        <f>'Input - LOE Hierarchy (Admin)'!K157</f>
        <v>Is there evidence of appropriate Purchasing/Procurement Strategy consideration at this stage of acquisition?</v>
      </c>
      <c r="G155" s="649">
        <v>55</v>
      </c>
      <c r="H155" s="650" t="str">
        <f>IFERROR(HYPERLINK("#'2.1 LOEs, Artefacts &amp; Assurance'!" &amp; ADDRESS(MATCH($I155,'2.1 LOEs, Artefacts &amp; Assurance'!$H$1:$H$312, 0),8),"Link "), "Not Found")</f>
        <v>Not Found</v>
      </c>
      <c r="I155" s="648" t="str">
        <f>'Input - LOE Hierarchy (Admin)'!L157</f>
        <v>Is there evidence of the tendering approach being suitably mature?</v>
      </c>
      <c r="J155" s="647">
        <f t="shared" si="19"/>
        <v>145</v>
      </c>
      <c r="K155" s="648" t="str">
        <f>'Input - LOE Hierarchy (Admin)'!N157</f>
        <v xml:space="preserve">Is there evidence of suitable consideration of iterative tendering, e.g. negotiation or Competitive Dialogue? </v>
      </c>
      <c r="L155" s="648" t="str">
        <f>'Input - LOE Hierarchy (Admin)'!P157</f>
        <v>NULL</v>
      </c>
      <c r="M155" s="646"/>
      <c r="N155" s="646"/>
      <c r="O155" s="651" t="str">
        <f>IF(ISERROR(HYPERLINK(INDEX(I_Guid_Links,MATCH('Input - LOE Hierarchy (Admin)'!S157,I_Guid_Names,0)), 'Input - LOE Hierarchy (Admin)'!S157)),"",HYPERLINK(INDEX(I_Guid_Links,MATCH('Input - LOE Hierarchy (Admin)'!S157,I_Guid_Names,0)), 'Input - LOE Hierarchy (Admin)'!S157))</f>
        <v>Commercial Strategies  - C1</v>
      </c>
      <c r="P155" s="651" t="str">
        <f>IF(ISERROR(HYPERLINK(INDEX(I_Guid_Links,MATCH('Input - LOE Hierarchy (Admin)'!T157,I_Guid_Names,0)), 'Input - LOE Hierarchy (Admin)'!T157)),"",HYPERLINK(INDEX(I_Guid_Links,MATCH('Input - LOE Hierarchy (Admin)'!T157,I_Guid_Names,0)), 'Input - LOE Hierarchy (Admin)'!T157))</f>
        <v>Promoting Innovation - C27</v>
      </c>
      <c r="Q155" s="651" t="str">
        <f>IF(ISERROR(HYPERLINK(INDEX(I_Guid_Links,MATCH('Input - LOE Hierarchy (Admin)'!U157,I_Guid_Names,0)), 'Input - LOE Hierarchy (Admin)'!U157)),"",HYPERLINK(INDEX(I_Guid_Links,MATCH('Input - LOE Hierarchy (Admin)'!U157,I_Guid_Names,0)), 'Input - LOE Hierarchy (Admin)'!U157))</f>
        <v/>
      </c>
      <c r="R155" s="651" t="str">
        <f>IF(ISERROR(HYPERLINK(INDEX(I_Guid_Links,MATCH('Input - LOE Hierarchy (Admin)'!V157,I_Guid_Names,0)), 'Input - LOE Hierarchy (Admin)'!V157)),"",HYPERLINK(INDEX(I_Guid_Links,MATCH('Input - LOE Hierarchy (Admin)'!V157,I_Guid_Names,0)), 'Input - LOE Hierarchy (Admin)'!V157))</f>
        <v/>
      </c>
      <c r="S155" s="651" t="str">
        <f>IF(ISERROR(HYPERLINK(INDEX(I_Guid_Links,MATCH('Input - LOE Hierarchy (Admin)'!W157,I_Guid_Names,0)), 'Input - LOE Hierarchy (Admin)'!W157)),"",HYPERLINK(INDEX(I_Guid_Links,MATCH('Input - LOE Hierarchy (Admin)'!W157,I_Guid_Names,0)), 'Input - LOE Hierarchy (Admin)'!W157))</f>
        <v/>
      </c>
      <c r="T155" s="651" t="str">
        <f>IF(ISERROR(HYPERLINK(INDEX(I_Guid_Links,MATCH('Input - LOE Hierarchy (Admin)'!X157,I_Guid_Names,0)), 'Input - LOE Hierarchy (Admin)'!X157)),"",HYPERLINK(INDEX(I_Guid_Links,MATCH('Input - LOE Hierarchy (Admin)'!X157,I_Guid_Names,0)), 'Input - LOE Hierarchy (Admin)'!X157))</f>
        <v/>
      </c>
      <c r="U155" s="651" t="str">
        <f>IF(ISERROR(HYPERLINK(INDEX(I_Guid_Links,MATCH('Input - LOE Hierarchy (Admin)'!Y157,I_Guid_Names,0)), 'Input - LOE Hierarchy (Admin)'!Y157)),"",HYPERLINK(INDEX(I_Guid_Links,MATCH('Input - LOE Hierarchy (Admin)'!Y157,I_Guid_Names,0)), 'Input - LOE Hierarchy (Admin)'!Y157))</f>
        <v/>
      </c>
      <c r="V155" s="652"/>
      <c r="X155" s="653" t="str">
        <f t="shared" si="20"/>
        <v>YES</v>
      </c>
      <c r="Y155" s="654" t="b">
        <f t="shared" si="21"/>
        <v>0</v>
      </c>
      <c r="Z155" s="654" t="b">
        <f t="shared" ref="Z155:Z162" si="24">IF(AND(X155="YES", Y$153="YES"),"YES")</f>
        <v>0</v>
      </c>
    </row>
    <row r="156" spans="1:26" s="344" customFormat="1" ht="70.400000000000006" customHeight="1" x14ac:dyDescent="0.35">
      <c r="A156" s="646"/>
      <c r="B156" s="646"/>
      <c r="C156" s="647">
        <v>3</v>
      </c>
      <c r="D156" s="648" t="str">
        <f>'Input - LOE Hierarchy (Admin)'!E158</f>
        <v>Commercial</v>
      </c>
      <c r="E156" s="647">
        <v>13</v>
      </c>
      <c r="F156" s="648" t="str">
        <f>'Input - LOE Hierarchy (Admin)'!K158</f>
        <v>Is there evidence of appropriate Purchasing/Procurement Strategy consideration at this stage of acquisition?</v>
      </c>
      <c r="G156" s="649">
        <v>55</v>
      </c>
      <c r="H156" s="650" t="str">
        <f>IFERROR(HYPERLINK("#'2.1 LOEs, Artefacts &amp; Assurance'!" &amp; ADDRESS(MATCH($I156,'2.1 LOEs, Artefacts &amp; Assurance'!$H$1:$H$312, 0),8),"Link "), "Not Found")</f>
        <v>Not Found</v>
      </c>
      <c r="I156" s="648" t="str">
        <f>'Input - LOE Hierarchy (Admin)'!L158</f>
        <v>Is there evidence of the tendering approach being suitably mature?</v>
      </c>
      <c r="J156" s="647">
        <f t="shared" si="19"/>
        <v>146</v>
      </c>
      <c r="K156" s="648" t="str">
        <f>'Input - LOE Hierarchy (Admin)'!N158</f>
        <v>Where negotiation is being used, is there evidence of a suitable negotiation plan including statements of key issues that will be subject to negotiation?</v>
      </c>
      <c r="L156" s="648" t="str">
        <f>'Input - LOE Hierarchy (Admin)'!P158</f>
        <v>Is there evidence that the negotiation plan has considered the potential for changes in negotiation?</v>
      </c>
      <c r="M156" s="646"/>
      <c r="N156" s="646"/>
      <c r="O156" s="651" t="str">
        <f>IF(ISERROR(HYPERLINK(INDEX(I_Guid_Links,MATCH('Input - LOE Hierarchy (Admin)'!S158,I_Guid_Names,0)), 'Input - LOE Hierarchy (Admin)'!S158)),"",HYPERLINK(INDEX(I_Guid_Links,MATCH('Input - LOE Hierarchy (Admin)'!S158,I_Guid_Names,0)), 'Input - LOE Hierarchy (Admin)'!S158))</f>
        <v>Commercial Strategies  - C1</v>
      </c>
      <c r="P156" s="651" t="str">
        <f>IF(ISERROR(HYPERLINK(INDEX(I_Guid_Links,MATCH('Input - LOE Hierarchy (Admin)'!T158,I_Guid_Names,0)), 'Input - LOE Hierarchy (Admin)'!T158)),"",HYPERLINK(INDEX(I_Guid_Links,MATCH('Input - LOE Hierarchy (Admin)'!T158,I_Guid_Names,0)), 'Input - LOE Hierarchy (Admin)'!T158))</f>
        <v>Tender Process  - C2</v>
      </c>
      <c r="Q156" s="651" t="str">
        <f>IF(ISERROR(HYPERLINK(INDEX(I_Guid_Links,MATCH('Input - LOE Hierarchy (Admin)'!U158,I_Guid_Names,0)), 'Input - LOE Hierarchy (Admin)'!U158)),"",HYPERLINK(INDEX(I_Guid_Links,MATCH('Input - LOE Hierarchy (Admin)'!U158,I_Guid_Names,0)), 'Input - LOE Hierarchy (Admin)'!U158))</f>
        <v/>
      </c>
      <c r="R156" s="651" t="str">
        <f>IF(ISERROR(HYPERLINK(INDEX(I_Guid_Links,MATCH('Input - LOE Hierarchy (Admin)'!V158,I_Guid_Names,0)), 'Input - LOE Hierarchy (Admin)'!V158)),"",HYPERLINK(INDEX(I_Guid_Links,MATCH('Input - LOE Hierarchy (Admin)'!V158,I_Guid_Names,0)), 'Input - LOE Hierarchy (Admin)'!V158))</f>
        <v/>
      </c>
      <c r="S156" s="651" t="str">
        <f>IF(ISERROR(HYPERLINK(INDEX(I_Guid_Links,MATCH('Input - LOE Hierarchy (Admin)'!W158,I_Guid_Names,0)), 'Input - LOE Hierarchy (Admin)'!W158)),"",HYPERLINK(INDEX(I_Guid_Links,MATCH('Input - LOE Hierarchy (Admin)'!W158,I_Guid_Names,0)), 'Input - LOE Hierarchy (Admin)'!W158))</f>
        <v/>
      </c>
      <c r="T156" s="651" t="str">
        <f>IF(ISERROR(HYPERLINK(INDEX(I_Guid_Links,MATCH('Input - LOE Hierarchy (Admin)'!X158,I_Guid_Names,0)), 'Input - LOE Hierarchy (Admin)'!X158)),"",HYPERLINK(INDEX(I_Guid_Links,MATCH('Input - LOE Hierarchy (Admin)'!X158,I_Guid_Names,0)), 'Input - LOE Hierarchy (Admin)'!X158))</f>
        <v/>
      </c>
      <c r="U156" s="651" t="str">
        <f>IF(ISERROR(HYPERLINK(INDEX(I_Guid_Links,MATCH('Input - LOE Hierarchy (Admin)'!Y158,I_Guid_Names,0)), 'Input - LOE Hierarchy (Admin)'!Y158)),"",HYPERLINK(INDEX(I_Guid_Links,MATCH('Input - LOE Hierarchy (Admin)'!Y158,I_Guid_Names,0)), 'Input - LOE Hierarchy (Admin)'!Y158))</f>
        <v/>
      </c>
      <c r="V156" s="652"/>
      <c r="X156" s="653" t="str">
        <f t="shared" si="20"/>
        <v>YES</v>
      </c>
      <c r="Y156" s="654" t="b">
        <f t="shared" si="21"/>
        <v>0</v>
      </c>
      <c r="Z156" s="654" t="b">
        <f t="shared" si="24"/>
        <v>0</v>
      </c>
    </row>
    <row r="157" spans="1:26" s="344" customFormat="1" ht="70.400000000000006" customHeight="1" x14ac:dyDescent="0.35">
      <c r="A157" s="646"/>
      <c r="B157" s="646"/>
      <c r="C157" s="647">
        <v>3</v>
      </c>
      <c r="D157" s="648" t="str">
        <f>'Input - LOE Hierarchy (Admin)'!E159</f>
        <v>Commercial</v>
      </c>
      <c r="E157" s="647">
        <v>13</v>
      </c>
      <c r="F157" s="648" t="str">
        <f>'Input - LOE Hierarchy (Admin)'!K159</f>
        <v>Is there evidence of appropriate Purchasing/Procurement Strategy consideration at this stage of acquisition?</v>
      </c>
      <c r="G157" s="649">
        <v>55</v>
      </c>
      <c r="H157" s="650" t="str">
        <f>IFERROR(HYPERLINK("#'2.1 LOEs, Artefacts &amp; Assurance'!" &amp; ADDRESS(MATCH($I157,'2.1 LOEs, Artefacts &amp; Assurance'!$H$1:$H$312, 0),8),"Link "), "Not Found")</f>
        <v>Not Found</v>
      </c>
      <c r="I157" s="648" t="str">
        <f>'Input - LOE Hierarchy (Admin)'!L159</f>
        <v>Is there evidence of the tendering approach being suitably mature?</v>
      </c>
      <c r="J157" s="647">
        <f t="shared" si="19"/>
        <v>147</v>
      </c>
      <c r="K157" s="648" t="str">
        <f>'Input - LOE Hierarchy (Admin)'!N159</f>
        <v>Where negotiation is being used, is there evidence of a suitable negotiation plan including statements of key issues that will be subject to negotiation?</v>
      </c>
      <c r="L157" s="648" t="str">
        <f>'Input - LOE Hierarchy (Admin)'!P159</f>
        <v>Is there evidence that any changes in the negotiation plan have been recorded and the outcomes considered acceptable against the original negotiation goals?</v>
      </c>
      <c r="M157" s="646"/>
      <c r="N157" s="646"/>
      <c r="O157" s="651" t="str">
        <f>IF(ISERROR(HYPERLINK(INDEX(I_Guid_Links,MATCH('Input - LOE Hierarchy (Admin)'!S159,I_Guid_Names,0)), 'Input - LOE Hierarchy (Admin)'!S159)),"",HYPERLINK(INDEX(I_Guid_Links,MATCH('Input - LOE Hierarchy (Admin)'!S159,I_Guid_Names,0)), 'Input - LOE Hierarchy (Admin)'!S159))</f>
        <v>Commercial Strategies  - C1</v>
      </c>
      <c r="P157" s="651" t="str">
        <f>IF(ISERROR(HYPERLINK(INDEX(I_Guid_Links,MATCH('Input - LOE Hierarchy (Admin)'!T159,I_Guid_Names,0)), 'Input - LOE Hierarchy (Admin)'!T159)),"",HYPERLINK(INDEX(I_Guid_Links,MATCH('Input - LOE Hierarchy (Admin)'!T159,I_Guid_Names,0)), 'Input - LOE Hierarchy (Admin)'!T159))</f>
        <v>Tender Process  - C2</v>
      </c>
      <c r="Q157" s="651" t="str">
        <f>IF(ISERROR(HYPERLINK(INDEX(I_Guid_Links,MATCH('Input - LOE Hierarchy (Admin)'!U159,I_Guid_Names,0)), 'Input - LOE Hierarchy (Admin)'!U159)),"",HYPERLINK(INDEX(I_Guid_Links,MATCH('Input - LOE Hierarchy (Admin)'!U159,I_Guid_Names,0)), 'Input - LOE Hierarchy (Admin)'!U159))</f>
        <v/>
      </c>
      <c r="R157" s="651" t="str">
        <f>IF(ISERROR(HYPERLINK(INDEX(I_Guid_Links,MATCH('Input - LOE Hierarchy (Admin)'!V159,I_Guid_Names,0)), 'Input - LOE Hierarchy (Admin)'!V159)),"",HYPERLINK(INDEX(I_Guid_Links,MATCH('Input - LOE Hierarchy (Admin)'!V159,I_Guid_Names,0)), 'Input - LOE Hierarchy (Admin)'!V159))</f>
        <v/>
      </c>
      <c r="S157" s="651" t="str">
        <f>IF(ISERROR(HYPERLINK(INDEX(I_Guid_Links,MATCH('Input - LOE Hierarchy (Admin)'!W159,I_Guid_Names,0)), 'Input - LOE Hierarchy (Admin)'!W159)),"",HYPERLINK(INDEX(I_Guid_Links,MATCH('Input - LOE Hierarchy (Admin)'!W159,I_Guid_Names,0)), 'Input - LOE Hierarchy (Admin)'!W159))</f>
        <v/>
      </c>
      <c r="T157" s="651" t="str">
        <f>IF(ISERROR(HYPERLINK(INDEX(I_Guid_Links,MATCH('Input - LOE Hierarchy (Admin)'!X159,I_Guid_Names,0)), 'Input - LOE Hierarchy (Admin)'!X159)),"",HYPERLINK(INDEX(I_Guid_Links,MATCH('Input - LOE Hierarchy (Admin)'!X159,I_Guid_Names,0)), 'Input - LOE Hierarchy (Admin)'!X159))</f>
        <v/>
      </c>
      <c r="U157" s="651" t="str">
        <f>IF(ISERROR(HYPERLINK(INDEX(I_Guid_Links,MATCH('Input - LOE Hierarchy (Admin)'!Y159,I_Guid_Names,0)), 'Input - LOE Hierarchy (Admin)'!Y159)),"",HYPERLINK(INDEX(I_Guid_Links,MATCH('Input - LOE Hierarchy (Admin)'!Y159,I_Guid_Names,0)), 'Input - LOE Hierarchy (Admin)'!Y159))</f>
        <v/>
      </c>
      <c r="V157" s="652"/>
      <c r="X157" s="653" t="str">
        <f t="shared" si="20"/>
        <v>YES</v>
      </c>
      <c r="Y157" s="654" t="b">
        <f t="shared" si="21"/>
        <v>0</v>
      </c>
      <c r="Z157" s="654" t="b">
        <f t="shared" si="24"/>
        <v>0</v>
      </c>
    </row>
    <row r="158" spans="1:26" s="344" customFormat="1" ht="70.400000000000006" customHeight="1" x14ac:dyDescent="0.35">
      <c r="A158" s="646"/>
      <c r="B158" s="646"/>
      <c r="C158" s="647">
        <v>3</v>
      </c>
      <c r="D158" s="648" t="str">
        <f>'Input - LOE Hierarchy (Admin)'!E160</f>
        <v>Commercial</v>
      </c>
      <c r="E158" s="647">
        <v>13</v>
      </c>
      <c r="F158" s="648" t="str">
        <f>'Input - LOE Hierarchy (Admin)'!K160</f>
        <v>Is there evidence of appropriate Purchasing/Procurement Strategy consideration at this stage of acquisition?</v>
      </c>
      <c r="G158" s="649">
        <v>55</v>
      </c>
      <c r="H158" s="650" t="str">
        <f>IFERROR(HYPERLINK("#'2.1 LOEs, Artefacts &amp; Assurance'!" &amp; ADDRESS(MATCH($I158,'2.1 LOEs, Artefacts &amp; Assurance'!$H$1:$H$312, 0),8),"Link "), "Not Found")</f>
        <v>Not Found</v>
      </c>
      <c r="I158" s="648" t="str">
        <f>'Input - LOE Hierarchy (Admin)'!L160</f>
        <v>Is there evidence of the tendering approach being suitably mature?</v>
      </c>
      <c r="J158" s="647">
        <f t="shared" si="19"/>
        <v>148</v>
      </c>
      <c r="K158" s="648" t="str">
        <f>'Input - LOE Hierarchy (Admin)'!N160</f>
        <v>Is there evidence of a suitable approach to supplier selection / award criteria?</v>
      </c>
      <c r="L158" s="648" t="str">
        <f>'Input - LOE Hierarchy (Admin)'!P160</f>
        <v>NULL</v>
      </c>
      <c r="M158" s="646"/>
      <c r="N158" s="646"/>
      <c r="O158" s="651" t="str">
        <f>IF(ISERROR(HYPERLINK(INDEX(I_Guid_Links,MATCH('Input - LOE Hierarchy (Admin)'!S160,I_Guid_Names,0)), 'Input - LOE Hierarchy (Admin)'!S160)),"",HYPERLINK(INDEX(I_Guid_Links,MATCH('Input - LOE Hierarchy (Admin)'!S160,I_Guid_Names,0)), 'Input - LOE Hierarchy (Admin)'!S160))</f>
        <v>Commercial Strategies  - C1</v>
      </c>
      <c r="P158" s="651" t="str">
        <f>IF(ISERROR(HYPERLINK(INDEX(I_Guid_Links,MATCH('Input - LOE Hierarchy (Admin)'!T160,I_Guid_Names,0)), 'Input - LOE Hierarchy (Admin)'!T160)),"",HYPERLINK(INDEX(I_Guid_Links,MATCH('Input - LOE Hierarchy (Admin)'!T160,I_Guid_Names,0)), 'Input - LOE Hierarchy (Admin)'!T160))</f>
        <v>Tender Process  - C2</v>
      </c>
      <c r="Q158" s="651" t="str">
        <f>IF(ISERROR(HYPERLINK(INDEX(I_Guid_Links,MATCH('Input - LOE Hierarchy (Admin)'!U160,I_Guid_Names,0)), 'Input - LOE Hierarchy (Admin)'!U160)),"",HYPERLINK(INDEX(I_Guid_Links,MATCH('Input - LOE Hierarchy (Admin)'!U160,I_Guid_Names,0)), 'Input - LOE Hierarchy (Admin)'!U160))</f>
        <v/>
      </c>
      <c r="R158" s="651" t="str">
        <f>IF(ISERROR(HYPERLINK(INDEX(I_Guid_Links,MATCH('Input - LOE Hierarchy (Admin)'!V160,I_Guid_Names,0)), 'Input - LOE Hierarchy (Admin)'!V160)),"",HYPERLINK(INDEX(I_Guid_Links,MATCH('Input - LOE Hierarchy (Admin)'!V160,I_Guid_Names,0)), 'Input - LOE Hierarchy (Admin)'!V160))</f>
        <v/>
      </c>
      <c r="S158" s="651" t="str">
        <f>IF(ISERROR(HYPERLINK(INDEX(I_Guid_Links,MATCH('Input - LOE Hierarchy (Admin)'!W160,I_Guid_Names,0)), 'Input - LOE Hierarchy (Admin)'!W160)),"",HYPERLINK(INDEX(I_Guid_Links,MATCH('Input - LOE Hierarchy (Admin)'!W160,I_Guid_Names,0)), 'Input - LOE Hierarchy (Admin)'!W160))</f>
        <v/>
      </c>
      <c r="T158" s="651" t="str">
        <f>IF(ISERROR(HYPERLINK(INDEX(I_Guid_Links,MATCH('Input - LOE Hierarchy (Admin)'!X160,I_Guid_Names,0)), 'Input - LOE Hierarchy (Admin)'!X160)),"",HYPERLINK(INDEX(I_Guid_Links,MATCH('Input - LOE Hierarchy (Admin)'!X160,I_Guid_Names,0)), 'Input - LOE Hierarchy (Admin)'!X160))</f>
        <v/>
      </c>
      <c r="U158" s="651" t="str">
        <f>IF(ISERROR(HYPERLINK(INDEX(I_Guid_Links,MATCH('Input - LOE Hierarchy (Admin)'!Y160,I_Guid_Names,0)), 'Input - LOE Hierarchy (Admin)'!Y160)),"",HYPERLINK(INDEX(I_Guid_Links,MATCH('Input - LOE Hierarchy (Admin)'!Y160,I_Guid_Names,0)), 'Input - LOE Hierarchy (Admin)'!Y160))</f>
        <v/>
      </c>
      <c r="V158" s="652"/>
      <c r="X158" s="653" t="str">
        <f t="shared" si="20"/>
        <v>YES</v>
      </c>
      <c r="Y158" s="654" t="b">
        <f t="shared" si="21"/>
        <v>0</v>
      </c>
      <c r="Z158" s="654" t="b">
        <f t="shared" si="24"/>
        <v>0</v>
      </c>
    </row>
    <row r="159" spans="1:26" s="344" customFormat="1" ht="78" customHeight="1" x14ac:dyDescent="0.35">
      <c r="A159" s="646"/>
      <c r="B159" s="646"/>
      <c r="C159" s="647">
        <v>3</v>
      </c>
      <c r="D159" s="648" t="str">
        <f>'Input - LOE Hierarchy (Admin)'!E161</f>
        <v>Commercial</v>
      </c>
      <c r="E159" s="647">
        <v>13</v>
      </c>
      <c r="F159" s="648" t="str">
        <f>'Input - LOE Hierarchy (Admin)'!K161</f>
        <v>Is there evidence of appropriate Purchasing/Procurement Strategy consideration at this stage of acquisition?</v>
      </c>
      <c r="G159" s="649">
        <v>55</v>
      </c>
      <c r="H159" s="650" t="str">
        <f>IFERROR(HYPERLINK("#'2.1 LOEs, Artefacts &amp; Assurance'!" &amp; ADDRESS(MATCH($I159,'2.1 LOEs, Artefacts &amp; Assurance'!$H$1:$H$312, 0),8),"Link "), "Not Found")</f>
        <v>Not Found</v>
      </c>
      <c r="I159" s="648" t="str">
        <f>'Input - LOE Hierarchy (Admin)'!L161</f>
        <v>Is there evidence of the tendering approach being suitably mature?</v>
      </c>
      <c r="J159" s="647">
        <f t="shared" si="19"/>
        <v>149</v>
      </c>
      <c r="K159" s="648" t="str">
        <f>'Input - LOE Hierarchy (Admin)'!N161</f>
        <v>Is there evidence of a suitable procurement governance arrangement being in place to support effective tender action?</v>
      </c>
      <c r="L159" s="648" t="str">
        <f>'Input - LOE Hierarchy (Admin)'!P161</f>
        <v>Is there evidence that the commercial governance structure includes an appropriately constituted Moderation Panel to sign-off the tender assessment on behalf of a Programme Board?</v>
      </c>
      <c r="M159" s="646"/>
      <c r="N159" s="646"/>
      <c r="O159" s="651" t="str">
        <f>IF(ISERROR(HYPERLINK(INDEX(I_Guid_Links,MATCH('Input - LOE Hierarchy (Admin)'!S161,I_Guid_Names,0)), 'Input - LOE Hierarchy (Admin)'!S161)),"",HYPERLINK(INDEX(I_Guid_Links,MATCH('Input - LOE Hierarchy (Admin)'!S161,I_Guid_Names,0)), 'Input - LOE Hierarchy (Admin)'!S161))</f>
        <v>Commercial Strategies  - C1</v>
      </c>
      <c r="P159" s="651" t="str">
        <f>IF(ISERROR(HYPERLINK(INDEX(I_Guid_Links,MATCH('Input - LOE Hierarchy (Admin)'!T161,I_Guid_Names,0)), 'Input - LOE Hierarchy (Admin)'!T161)),"",HYPERLINK(INDEX(I_Guid_Links,MATCH('Input - LOE Hierarchy (Admin)'!T161,I_Guid_Names,0)), 'Input - LOE Hierarchy (Admin)'!T161))</f>
        <v>Tender Process  - C2</v>
      </c>
      <c r="Q159" s="651" t="str">
        <f>IF(ISERROR(HYPERLINK(INDEX(I_Guid_Links,MATCH('Input - LOE Hierarchy (Admin)'!U161,I_Guid_Names,0)), 'Input - LOE Hierarchy (Admin)'!U161)),"",HYPERLINK(INDEX(I_Guid_Links,MATCH('Input - LOE Hierarchy (Admin)'!U161,I_Guid_Names,0)), 'Input - LOE Hierarchy (Admin)'!U161))</f>
        <v/>
      </c>
      <c r="R159" s="651" t="str">
        <f>IF(ISERROR(HYPERLINK(INDEX(I_Guid_Links,MATCH('Input - LOE Hierarchy (Admin)'!V161,I_Guid_Names,0)), 'Input - LOE Hierarchy (Admin)'!V161)),"",HYPERLINK(INDEX(I_Guid_Links,MATCH('Input - LOE Hierarchy (Admin)'!V161,I_Guid_Names,0)), 'Input - LOE Hierarchy (Admin)'!V161))</f>
        <v/>
      </c>
      <c r="S159" s="651" t="str">
        <f>IF(ISERROR(HYPERLINK(INDEX(I_Guid_Links,MATCH('Input - LOE Hierarchy (Admin)'!W161,I_Guid_Names,0)), 'Input - LOE Hierarchy (Admin)'!W161)),"",HYPERLINK(INDEX(I_Guid_Links,MATCH('Input - LOE Hierarchy (Admin)'!W161,I_Guid_Names,0)), 'Input - LOE Hierarchy (Admin)'!W161))</f>
        <v/>
      </c>
      <c r="T159" s="651" t="str">
        <f>IF(ISERROR(HYPERLINK(INDEX(I_Guid_Links,MATCH('Input - LOE Hierarchy (Admin)'!X161,I_Guid_Names,0)), 'Input - LOE Hierarchy (Admin)'!X161)),"",HYPERLINK(INDEX(I_Guid_Links,MATCH('Input - LOE Hierarchy (Admin)'!X161,I_Guid_Names,0)), 'Input - LOE Hierarchy (Admin)'!X161))</f>
        <v/>
      </c>
      <c r="U159" s="651" t="str">
        <f>IF(ISERROR(HYPERLINK(INDEX(I_Guid_Links,MATCH('Input - LOE Hierarchy (Admin)'!Y161,I_Guid_Names,0)), 'Input - LOE Hierarchy (Admin)'!Y161)),"",HYPERLINK(INDEX(I_Guid_Links,MATCH('Input - LOE Hierarchy (Admin)'!Y161,I_Guid_Names,0)), 'Input - LOE Hierarchy (Admin)'!Y161))</f>
        <v/>
      </c>
      <c r="V159" s="652"/>
      <c r="X159" s="653" t="str">
        <f t="shared" si="20"/>
        <v>YES</v>
      </c>
      <c r="Y159" s="654" t="b">
        <f t="shared" si="21"/>
        <v>0</v>
      </c>
      <c r="Z159" s="654" t="b">
        <f t="shared" si="24"/>
        <v>0</v>
      </c>
    </row>
    <row r="160" spans="1:26" s="344" customFormat="1" ht="86.15" customHeight="1" x14ac:dyDescent="0.35">
      <c r="A160" s="646"/>
      <c r="B160" s="646"/>
      <c r="C160" s="647">
        <v>3</v>
      </c>
      <c r="D160" s="648" t="str">
        <f>'Input - LOE Hierarchy (Admin)'!E162</f>
        <v>Commercial</v>
      </c>
      <c r="E160" s="647">
        <v>13</v>
      </c>
      <c r="F160" s="648" t="str">
        <f>'Input - LOE Hierarchy (Admin)'!K162</f>
        <v>Is there evidence of appropriate Purchasing/Procurement Strategy consideration at this stage of acquisition?</v>
      </c>
      <c r="G160" s="649">
        <v>55</v>
      </c>
      <c r="H160" s="650" t="str">
        <f>IFERROR(HYPERLINK("#'2.1 LOEs, Artefacts &amp; Assurance'!" &amp; ADDRESS(MATCH($I160,'2.1 LOEs, Artefacts &amp; Assurance'!$H$1:$H$312, 0),8),"Link "), "Not Found")</f>
        <v>Not Found</v>
      </c>
      <c r="I160" s="648" t="str">
        <f>'Input - LOE Hierarchy (Admin)'!L162</f>
        <v>Is there evidence of the tendering approach being suitably mature?</v>
      </c>
      <c r="J160" s="647">
        <f t="shared" si="19"/>
        <v>150</v>
      </c>
      <c r="K160" s="648" t="str">
        <f>'Input - LOE Hierarchy (Admin)'!N162</f>
        <v>Where Single Source procurement is the intended commercial route, is there evidence that an appropriate single source approach is being adopted?</v>
      </c>
      <c r="L160" s="648" t="str">
        <f>'Input - LOE Hierarchy (Admin)'!P162</f>
        <v>Is there evidence that the Single Source Contract Regulations (SSCR) have been taken into account and are planned to be implemented, and that the Single Source Advisory Team (SSAT) have been notified?</v>
      </c>
      <c r="M160" s="646"/>
      <c r="N160" s="646"/>
      <c r="O160" s="651" t="str">
        <f>IF(ISERROR(HYPERLINK(INDEX(I_Guid_Links,MATCH('Input - LOE Hierarchy (Admin)'!S162,I_Guid_Names,0)), 'Input - LOE Hierarchy (Admin)'!S162)),"",HYPERLINK(INDEX(I_Guid_Links,MATCH('Input - LOE Hierarchy (Admin)'!S162,I_Guid_Names,0)), 'Input - LOE Hierarchy (Admin)'!S162))</f>
        <v>Commercial Strategies  - C1</v>
      </c>
      <c r="P160" s="651" t="str">
        <f>IF(ISERROR(HYPERLINK(INDEX(I_Guid_Links,MATCH('Input - LOE Hierarchy (Admin)'!T162,I_Guid_Names,0)), 'Input - LOE Hierarchy (Admin)'!T162)),"",HYPERLINK(INDEX(I_Guid_Links,MATCH('Input - LOE Hierarchy (Admin)'!T162,I_Guid_Names,0)), 'Input - LOE Hierarchy (Admin)'!T162))</f>
        <v>Tender Process  - C2</v>
      </c>
      <c r="Q160" s="651" t="str">
        <f>IF(ISERROR(HYPERLINK(INDEX(I_Guid_Links,MATCH('Input - LOE Hierarchy (Admin)'!U162,I_Guid_Names,0)), 'Input - LOE Hierarchy (Admin)'!U162)),"",HYPERLINK(INDEX(I_Guid_Links,MATCH('Input - LOE Hierarchy (Admin)'!U162,I_Guid_Names,0)), 'Input - LOE Hierarchy (Admin)'!U162))</f>
        <v>Single-source-regulations-office - C28</v>
      </c>
      <c r="R160" s="651" t="str">
        <f>IF(ISERROR(HYPERLINK(INDEX(I_Guid_Links,MATCH('Input - LOE Hierarchy (Admin)'!V162,I_Guid_Names,0)), 'Input - LOE Hierarchy (Admin)'!V162)),"",HYPERLINK(INDEX(I_Guid_Links,MATCH('Input - LOE Hierarchy (Admin)'!V162,I_Guid_Names,0)), 'Input - LOE Hierarchy (Admin)'!V162))</f>
        <v>Single Source Contract Regulations  - C29</v>
      </c>
      <c r="S160" s="651" t="str">
        <f>IF(ISERROR(HYPERLINK(INDEX(I_Guid_Links,MATCH('Input - LOE Hierarchy (Admin)'!W162,I_Guid_Names,0)), 'Input - LOE Hierarchy (Admin)'!W162)),"",HYPERLINK(INDEX(I_Guid_Links,MATCH('Input - LOE Hierarchy (Admin)'!W162,I_Guid_Names,0)), 'Input - LOE Hierarchy (Admin)'!W162))</f>
        <v/>
      </c>
      <c r="T160" s="651" t="str">
        <f>IF(ISERROR(HYPERLINK(INDEX(I_Guid_Links,MATCH('Input - LOE Hierarchy (Admin)'!X162,I_Guid_Names,0)), 'Input - LOE Hierarchy (Admin)'!X162)),"",HYPERLINK(INDEX(I_Guid_Links,MATCH('Input - LOE Hierarchy (Admin)'!X162,I_Guid_Names,0)), 'Input - LOE Hierarchy (Admin)'!X162))</f>
        <v/>
      </c>
      <c r="U160" s="651" t="str">
        <f>IF(ISERROR(HYPERLINK(INDEX(I_Guid_Links,MATCH('Input - LOE Hierarchy (Admin)'!Y162,I_Guid_Names,0)), 'Input - LOE Hierarchy (Admin)'!Y162)),"",HYPERLINK(INDEX(I_Guid_Links,MATCH('Input - LOE Hierarchy (Admin)'!Y162,I_Guid_Names,0)), 'Input - LOE Hierarchy (Admin)'!Y162))</f>
        <v/>
      </c>
      <c r="V160" s="652"/>
      <c r="X160" s="653" t="str">
        <f t="shared" si="20"/>
        <v>YES</v>
      </c>
      <c r="Y160" s="654" t="b">
        <f t="shared" si="21"/>
        <v>0</v>
      </c>
      <c r="Z160" s="654" t="b">
        <f t="shared" si="24"/>
        <v>0</v>
      </c>
    </row>
    <row r="161" spans="1:26" s="344" customFormat="1" ht="70.400000000000006" customHeight="1" x14ac:dyDescent="0.35">
      <c r="A161" s="646"/>
      <c r="B161" s="646"/>
      <c r="C161" s="647">
        <v>3</v>
      </c>
      <c r="D161" s="648" t="str">
        <f>'Input - LOE Hierarchy (Admin)'!E163</f>
        <v>Commercial</v>
      </c>
      <c r="E161" s="647">
        <v>13</v>
      </c>
      <c r="F161" s="648" t="str">
        <f>'Input - LOE Hierarchy (Admin)'!K163</f>
        <v>Is there evidence of appropriate Purchasing/Procurement Strategy consideration at this stage of acquisition?</v>
      </c>
      <c r="G161" s="649">
        <v>55</v>
      </c>
      <c r="H161" s="650" t="str">
        <f>IFERROR(HYPERLINK("#'2.1 LOEs, Artefacts &amp; Assurance'!" &amp; ADDRESS(MATCH($I161,'2.1 LOEs, Artefacts &amp; Assurance'!$H$1:$H$312, 0),8),"Link "), "Not Found")</f>
        <v>Not Found</v>
      </c>
      <c r="I161" s="648" t="str">
        <f>'Input - LOE Hierarchy (Admin)'!L163</f>
        <v>Is there evidence of the tendering approach being suitably mature?</v>
      </c>
      <c r="J161" s="647">
        <f t="shared" si="19"/>
        <v>151</v>
      </c>
      <c r="K161" s="648" t="str">
        <f>'Input - LOE Hierarchy (Admin)'!N163</f>
        <v>Where Single Source procurement is the intended commercial route, is there evidence that an appropriate single source approach is being adopted?</v>
      </c>
      <c r="L161" s="648" t="str">
        <f>'Input - LOE Hierarchy (Admin)'!P163</f>
        <v>Is there evidence to confirm that the Single Sourcing mandated process is being followed, and the SSAT have been engaged?</v>
      </c>
      <c r="M161" s="646"/>
      <c r="N161" s="646"/>
      <c r="O161" s="651" t="str">
        <f>IF(ISERROR(HYPERLINK(INDEX(I_Guid_Links,MATCH('Input - LOE Hierarchy (Admin)'!S163,I_Guid_Names,0)), 'Input - LOE Hierarchy (Admin)'!S163)),"",HYPERLINK(INDEX(I_Guid_Links,MATCH('Input - LOE Hierarchy (Admin)'!S163,I_Guid_Names,0)), 'Input - LOE Hierarchy (Admin)'!S163))</f>
        <v>Commercial Strategies  - C1</v>
      </c>
      <c r="P161" s="651" t="str">
        <f>IF(ISERROR(HYPERLINK(INDEX(I_Guid_Links,MATCH('Input - LOE Hierarchy (Admin)'!T163,I_Guid_Names,0)), 'Input - LOE Hierarchy (Admin)'!T163)),"",HYPERLINK(INDEX(I_Guid_Links,MATCH('Input - LOE Hierarchy (Admin)'!T163,I_Guid_Names,0)), 'Input - LOE Hierarchy (Admin)'!T163))</f>
        <v>Tender Process  - C2</v>
      </c>
      <c r="Q161" s="651" t="str">
        <f>IF(ISERROR(HYPERLINK(INDEX(I_Guid_Links,MATCH('Input - LOE Hierarchy (Admin)'!U163,I_Guid_Names,0)), 'Input - LOE Hierarchy (Admin)'!U163)),"",HYPERLINK(INDEX(I_Guid_Links,MATCH('Input - LOE Hierarchy (Admin)'!U163,I_Guid_Names,0)), 'Input - LOE Hierarchy (Admin)'!U163))</f>
        <v>Single-source-regulations-office - C28</v>
      </c>
      <c r="R161" s="651" t="str">
        <f>IF(ISERROR(HYPERLINK(INDEX(I_Guid_Links,MATCH('Input - LOE Hierarchy (Admin)'!V163,I_Guid_Names,0)), 'Input - LOE Hierarchy (Admin)'!V163)),"",HYPERLINK(INDEX(I_Guid_Links,MATCH('Input - LOE Hierarchy (Admin)'!V163,I_Guid_Names,0)), 'Input - LOE Hierarchy (Admin)'!V163))</f>
        <v/>
      </c>
      <c r="S161" s="651" t="str">
        <f>IF(ISERROR(HYPERLINK(INDEX(I_Guid_Links,MATCH('Input - LOE Hierarchy (Admin)'!W163,I_Guid_Names,0)), 'Input - LOE Hierarchy (Admin)'!W163)),"",HYPERLINK(INDEX(I_Guid_Links,MATCH('Input - LOE Hierarchy (Admin)'!W163,I_Guid_Names,0)), 'Input - LOE Hierarchy (Admin)'!W163))</f>
        <v/>
      </c>
      <c r="T161" s="651" t="str">
        <f>IF(ISERROR(HYPERLINK(INDEX(I_Guid_Links,MATCH('Input - LOE Hierarchy (Admin)'!X163,I_Guid_Names,0)), 'Input - LOE Hierarchy (Admin)'!X163)),"",HYPERLINK(INDEX(I_Guid_Links,MATCH('Input - LOE Hierarchy (Admin)'!X163,I_Guid_Names,0)), 'Input - LOE Hierarchy (Admin)'!X163))</f>
        <v/>
      </c>
      <c r="U161" s="651" t="str">
        <f>IF(ISERROR(HYPERLINK(INDEX(I_Guid_Links,MATCH('Input - LOE Hierarchy (Admin)'!Y163,I_Guid_Names,0)), 'Input - LOE Hierarchy (Admin)'!Y163)),"",HYPERLINK(INDEX(I_Guid_Links,MATCH('Input - LOE Hierarchy (Admin)'!Y163,I_Guid_Names,0)), 'Input - LOE Hierarchy (Admin)'!Y163))</f>
        <v/>
      </c>
      <c r="V161" s="652"/>
      <c r="X161" s="653" t="str">
        <f t="shared" si="20"/>
        <v>YES</v>
      </c>
      <c r="Y161" s="654" t="b">
        <f t="shared" si="21"/>
        <v>0</v>
      </c>
      <c r="Z161" s="654" t="b">
        <f t="shared" si="24"/>
        <v>0</v>
      </c>
    </row>
    <row r="162" spans="1:26" s="344" customFormat="1" ht="78" customHeight="1" x14ac:dyDescent="0.35">
      <c r="A162" s="646"/>
      <c r="B162" s="646"/>
      <c r="C162" s="647">
        <v>3</v>
      </c>
      <c r="D162" s="648" t="str">
        <f>'Input - LOE Hierarchy (Admin)'!E164</f>
        <v>Commercial</v>
      </c>
      <c r="E162" s="647">
        <v>13</v>
      </c>
      <c r="F162" s="648" t="str">
        <f>'Input - LOE Hierarchy (Admin)'!K164</f>
        <v>Is there evidence of appropriate Purchasing/Procurement Strategy consideration at this stage of acquisition?</v>
      </c>
      <c r="G162" s="649">
        <v>55</v>
      </c>
      <c r="H162" s="650" t="str">
        <f>IFERROR(HYPERLINK("#'2.1 LOEs, Artefacts &amp; Assurance'!" &amp; ADDRESS(MATCH($I162,'2.1 LOEs, Artefacts &amp; Assurance'!$H$1:$H$312, 0),8),"Link "), "Not Found")</f>
        <v>Not Found</v>
      </c>
      <c r="I162" s="648" t="str">
        <f>'Input - LOE Hierarchy (Admin)'!L164</f>
        <v>Is there evidence of the tendering approach being suitably mature?</v>
      </c>
      <c r="J162" s="647">
        <f t="shared" si="19"/>
        <v>152</v>
      </c>
      <c r="K162" s="648" t="str">
        <f>'Input - LOE Hierarchy (Admin)'!N164</f>
        <v>Where Single Source procurement is the intended commercial route, is there evidence that an appropriate single source approach is being adopted?</v>
      </c>
      <c r="L162" s="648" t="str">
        <f>'Input - LOE Hierarchy (Admin)'!P164</f>
        <v>Is there evidence that the Indirect Costs Pricing Team (ICPT) have been consulted and an appropriate cost recovery (rates) position established given the scope and current position of the requirement in the procurement cycle?</v>
      </c>
      <c r="M162" s="646"/>
      <c r="N162" s="646"/>
      <c r="O162" s="651" t="str">
        <f>IF(ISERROR(HYPERLINK(INDEX(I_Guid_Links,MATCH('Input - LOE Hierarchy (Admin)'!S164,I_Guid_Names,0)), 'Input - LOE Hierarchy (Admin)'!S164)),"",HYPERLINK(INDEX(I_Guid_Links,MATCH('Input - LOE Hierarchy (Admin)'!S164,I_Guid_Names,0)), 'Input - LOE Hierarchy (Admin)'!S164))</f>
        <v>Commercial Strategies  - C1</v>
      </c>
      <c r="P162" s="651" t="str">
        <f>IF(ISERROR(HYPERLINK(INDEX(I_Guid_Links,MATCH('Input - LOE Hierarchy (Admin)'!T164,I_Guid_Names,0)), 'Input - LOE Hierarchy (Admin)'!T164)),"",HYPERLINK(INDEX(I_Guid_Links,MATCH('Input - LOE Hierarchy (Admin)'!T164,I_Guid_Names,0)), 'Input - LOE Hierarchy (Admin)'!T164))</f>
        <v>Tender Process  - C2</v>
      </c>
      <c r="Q162" s="651" t="str">
        <f>IF(ISERROR(HYPERLINK(INDEX(I_Guid_Links,MATCH('Input - LOE Hierarchy (Admin)'!U164,I_Guid_Names,0)), 'Input - LOE Hierarchy (Admin)'!U164)),"",HYPERLINK(INDEX(I_Guid_Links,MATCH('Input - LOE Hierarchy (Admin)'!U164,I_Guid_Names,0)), 'Input - LOE Hierarchy (Admin)'!U164))</f>
        <v/>
      </c>
      <c r="R162" s="651" t="str">
        <f>IF(ISERROR(HYPERLINK(INDEX(I_Guid_Links,MATCH('Input - LOE Hierarchy (Admin)'!V164,I_Guid_Names,0)), 'Input - LOE Hierarchy (Admin)'!V164)),"",HYPERLINK(INDEX(I_Guid_Links,MATCH('Input - LOE Hierarchy (Admin)'!V164,I_Guid_Names,0)), 'Input - LOE Hierarchy (Admin)'!V164))</f>
        <v/>
      </c>
      <c r="S162" s="651" t="str">
        <f>IF(ISERROR(HYPERLINK(INDEX(I_Guid_Links,MATCH('Input - LOE Hierarchy (Admin)'!W164,I_Guid_Names,0)), 'Input - LOE Hierarchy (Admin)'!W164)),"",HYPERLINK(INDEX(I_Guid_Links,MATCH('Input - LOE Hierarchy (Admin)'!W164,I_Guid_Names,0)), 'Input - LOE Hierarchy (Admin)'!W164))</f>
        <v/>
      </c>
      <c r="T162" s="651" t="str">
        <f>IF(ISERROR(HYPERLINK(INDEX(I_Guid_Links,MATCH('Input - LOE Hierarchy (Admin)'!X164,I_Guid_Names,0)), 'Input - LOE Hierarchy (Admin)'!X164)),"",HYPERLINK(INDEX(I_Guid_Links,MATCH('Input - LOE Hierarchy (Admin)'!X164,I_Guid_Names,0)), 'Input - LOE Hierarchy (Admin)'!X164))</f>
        <v/>
      </c>
      <c r="U162" s="651" t="str">
        <f>IF(ISERROR(HYPERLINK(INDEX(I_Guid_Links,MATCH('Input - LOE Hierarchy (Admin)'!Y164,I_Guid_Names,0)), 'Input - LOE Hierarchy (Admin)'!Y164)),"",HYPERLINK(INDEX(I_Guid_Links,MATCH('Input - LOE Hierarchy (Admin)'!Y164,I_Guid_Names,0)), 'Input - LOE Hierarchy (Admin)'!Y164))</f>
        <v/>
      </c>
      <c r="V162" s="652"/>
      <c r="X162" s="653" t="str">
        <f t="shared" si="20"/>
        <v>YES</v>
      </c>
      <c r="Y162" s="654" t="b">
        <f t="shared" si="21"/>
        <v>0</v>
      </c>
      <c r="Z162" s="654" t="b">
        <f t="shared" si="24"/>
        <v>0</v>
      </c>
    </row>
    <row r="163" spans="1:26" s="344" customFormat="1" ht="70.400000000000006" customHeight="1" x14ac:dyDescent="0.35">
      <c r="A163" s="646"/>
      <c r="B163" s="646"/>
      <c r="C163" s="647">
        <v>3</v>
      </c>
      <c r="D163" s="648" t="str">
        <f>'Input - LOE Hierarchy (Admin)'!E165</f>
        <v>Commercial</v>
      </c>
      <c r="E163" s="647">
        <v>13</v>
      </c>
      <c r="F163" s="648" t="str">
        <f>'Input - LOE Hierarchy (Admin)'!K165</f>
        <v>Is there evidence of appropriate Purchasing/Procurement Strategy consideration at this stage of acquisition?</v>
      </c>
      <c r="G163" s="649">
        <v>56</v>
      </c>
      <c r="H163" s="650" t="str">
        <f>IFERROR(HYPERLINK("#'2.1 LOEs, Artefacts &amp; Assurance'!" &amp; ADDRESS(MATCH($I163,'2.1 LOEs, Artefacts &amp; Assurance'!$H$1:$H$312, 0),8),"Link "), "Not Found")</f>
        <v>Not Found</v>
      </c>
      <c r="I163" s="648" t="str">
        <f>'Input - LOE Hierarchy (Admin)'!L165</f>
        <v>Is there evidence that the IPR  management approach is sufficiently mature?</v>
      </c>
      <c r="J163" s="647">
        <f t="shared" si="19"/>
        <v>153</v>
      </c>
      <c r="K163" s="648" t="str">
        <f>'Input - LOE Hierarchy (Admin)'!N165</f>
        <v>Is there evidence that early Intellectual Property Rights (IPR) implications for the programme are being appropriately considered?</v>
      </c>
      <c r="L163" s="648" t="str">
        <f>'Input - LOE Hierarchy (Admin)'!P165</f>
        <v>NULL</v>
      </c>
      <c r="M163" s="646"/>
      <c r="N163" s="646"/>
      <c r="O163" s="651" t="str">
        <f>IF(ISERROR(HYPERLINK(INDEX(I_Guid_Links,MATCH('Input - LOE Hierarchy (Admin)'!S165,I_Guid_Names,0)), 'Input - LOE Hierarchy (Admin)'!S165)),"",HYPERLINK(INDEX(I_Guid_Links,MATCH('Input - LOE Hierarchy (Admin)'!S165,I_Guid_Names,0)), 'Input - LOE Hierarchy (Admin)'!S165))</f>
        <v>Intellectual Property Rights - C30</v>
      </c>
      <c r="P163" s="651" t="str">
        <f>IF(ISERROR(HYPERLINK(INDEX(I_Guid_Links,MATCH('Input - LOE Hierarchy (Admin)'!T165,I_Guid_Names,0)), 'Input - LOE Hierarchy (Admin)'!T165)),"",HYPERLINK(INDEX(I_Guid_Links,MATCH('Input - LOE Hierarchy (Admin)'!T165,I_Guid_Names,0)), 'Input - LOE Hierarchy (Admin)'!T165))</f>
        <v/>
      </c>
      <c r="Q163" s="651" t="str">
        <f>IF(ISERROR(HYPERLINK(INDEX(I_Guid_Links,MATCH('Input - LOE Hierarchy (Admin)'!U165,I_Guid_Names,0)), 'Input - LOE Hierarchy (Admin)'!U165)),"",HYPERLINK(INDEX(I_Guid_Links,MATCH('Input - LOE Hierarchy (Admin)'!U165,I_Guid_Names,0)), 'Input - LOE Hierarchy (Admin)'!U165))</f>
        <v/>
      </c>
      <c r="R163" s="651" t="str">
        <f>IF(ISERROR(HYPERLINK(INDEX(I_Guid_Links,MATCH('Input - LOE Hierarchy (Admin)'!V165,I_Guid_Names,0)), 'Input - LOE Hierarchy (Admin)'!V165)),"",HYPERLINK(INDEX(I_Guid_Links,MATCH('Input - LOE Hierarchy (Admin)'!V165,I_Guid_Names,0)), 'Input - LOE Hierarchy (Admin)'!V165))</f>
        <v/>
      </c>
      <c r="S163" s="651" t="str">
        <f>IF(ISERROR(HYPERLINK(INDEX(I_Guid_Links,MATCH('Input - LOE Hierarchy (Admin)'!W165,I_Guid_Names,0)), 'Input - LOE Hierarchy (Admin)'!W165)),"",HYPERLINK(INDEX(I_Guid_Links,MATCH('Input - LOE Hierarchy (Admin)'!W165,I_Guid_Names,0)), 'Input - LOE Hierarchy (Admin)'!W165))</f>
        <v/>
      </c>
      <c r="T163" s="651" t="str">
        <f>IF(ISERROR(HYPERLINK(INDEX(I_Guid_Links,MATCH('Input - LOE Hierarchy (Admin)'!X165,I_Guid_Names,0)), 'Input - LOE Hierarchy (Admin)'!X165)),"",HYPERLINK(INDEX(I_Guid_Links,MATCH('Input - LOE Hierarchy (Admin)'!X165,I_Guid_Names,0)), 'Input - LOE Hierarchy (Admin)'!X165))</f>
        <v/>
      </c>
      <c r="U163" s="651" t="str">
        <f>IF(ISERROR(HYPERLINK(INDEX(I_Guid_Links,MATCH('Input - LOE Hierarchy (Admin)'!Y165,I_Guid_Names,0)), 'Input - LOE Hierarchy (Admin)'!Y165)),"",HYPERLINK(INDEX(I_Guid_Links,MATCH('Input - LOE Hierarchy (Admin)'!Y165,I_Guid_Names,0)), 'Input - LOE Hierarchy (Admin)'!Y165))</f>
        <v/>
      </c>
      <c r="V163" s="652"/>
      <c r="X163" s="653" t="b">
        <f t="shared" si="20"/>
        <v>0</v>
      </c>
      <c r="Y163" s="654" t="b">
        <f t="shared" si="21"/>
        <v>0</v>
      </c>
      <c r="Z163" s="654" t="b">
        <f t="shared" si="22"/>
        <v>0</v>
      </c>
    </row>
    <row r="164" spans="1:26" s="344" customFormat="1" ht="108" customHeight="1" x14ac:dyDescent="0.35">
      <c r="A164" s="646"/>
      <c r="B164" s="646"/>
      <c r="C164" s="647">
        <v>3</v>
      </c>
      <c r="D164" s="648" t="str">
        <f>'Input - LOE Hierarchy (Admin)'!E166</f>
        <v>Commercial</v>
      </c>
      <c r="E164" s="647">
        <v>13</v>
      </c>
      <c r="F164" s="648" t="str">
        <f>'Input - LOE Hierarchy (Admin)'!K166</f>
        <v>Is there evidence of appropriate Purchasing/Procurement Strategy consideration at this stage of acquisition?</v>
      </c>
      <c r="G164" s="649">
        <v>56</v>
      </c>
      <c r="H164" s="650" t="str">
        <f>IFERROR(HYPERLINK("#'2.1 LOEs, Artefacts &amp; Assurance'!" &amp; ADDRESS(MATCH($I164,'2.1 LOEs, Artefacts &amp; Assurance'!$H$1:$H$312, 0),8),"Link "), "Not Found")</f>
        <v>Not Found</v>
      </c>
      <c r="I164" s="648" t="str">
        <f>'Input - LOE Hierarchy (Admin)'!L166</f>
        <v>Is there evidence that the IPR  management approach is sufficiently mature?</v>
      </c>
      <c r="J164" s="647">
        <f t="shared" si="19"/>
        <v>154</v>
      </c>
      <c r="K164" s="648" t="str">
        <f>'Input - LOE Hierarchy (Admin)'!N166</f>
        <v>Is there evidence that advice has been sought from Defence Intellectual Property Rights (DIPR) on potential intellectual property (i.e. technical data and software) issues that may impact the programme, and that an IP Strategy is included in the Commercial Strategy?</v>
      </c>
      <c r="L164" s="648" t="str">
        <f>'Input - LOE Hierarchy (Admin)'!P166</f>
        <v>NULL</v>
      </c>
      <c r="M164" s="646"/>
      <c r="N164" s="646"/>
      <c r="O164" s="651" t="str">
        <f>IF(ISERROR(HYPERLINK(INDEX(I_Guid_Links,MATCH('Input - LOE Hierarchy (Admin)'!S166,I_Guid_Names,0)), 'Input - LOE Hierarchy (Admin)'!S166)),"",HYPERLINK(INDEX(I_Guid_Links,MATCH('Input - LOE Hierarchy (Admin)'!S166,I_Guid_Names,0)), 'Input - LOE Hierarchy (Admin)'!S166))</f>
        <v>Intellectual Property Rights - C30</v>
      </c>
      <c r="P164" s="651" t="str">
        <f>IF(ISERROR(HYPERLINK(INDEX(I_Guid_Links,MATCH('Input - LOE Hierarchy (Admin)'!T166,I_Guid_Names,0)), 'Input - LOE Hierarchy (Admin)'!T166)),"",HYPERLINK(INDEX(I_Guid_Links,MATCH('Input - LOE Hierarchy (Admin)'!T166,I_Guid_Names,0)), 'Input - LOE Hierarchy (Admin)'!T166))</f>
        <v/>
      </c>
      <c r="Q164" s="651" t="str">
        <f>IF(ISERROR(HYPERLINK(INDEX(I_Guid_Links,MATCH('Input - LOE Hierarchy (Admin)'!U166,I_Guid_Names,0)), 'Input - LOE Hierarchy (Admin)'!U166)),"",HYPERLINK(INDEX(I_Guid_Links,MATCH('Input - LOE Hierarchy (Admin)'!U166,I_Guid_Names,0)), 'Input - LOE Hierarchy (Admin)'!U166))</f>
        <v/>
      </c>
      <c r="R164" s="651" t="str">
        <f>IF(ISERROR(HYPERLINK(INDEX(I_Guid_Links,MATCH('Input - LOE Hierarchy (Admin)'!V166,I_Guid_Names,0)), 'Input - LOE Hierarchy (Admin)'!V166)),"",HYPERLINK(INDEX(I_Guid_Links,MATCH('Input - LOE Hierarchy (Admin)'!V166,I_Guid_Names,0)), 'Input - LOE Hierarchy (Admin)'!V166))</f>
        <v/>
      </c>
      <c r="S164" s="651" t="str">
        <f>IF(ISERROR(HYPERLINK(INDEX(I_Guid_Links,MATCH('Input - LOE Hierarchy (Admin)'!W166,I_Guid_Names,0)), 'Input - LOE Hierarchy (Admin)'!W166)),"",HYPERLINK(INDEX(I_Guid_Links,MATCH('Input - LOE Hierarchy (Admin)'!W166,I_Guid_Names,0)), 'Input - LOE Hierarchy (Admin)'!W166))</f>
        <v/>
      </c>
      <c r="T164" s="651" t="str">
        <f>IF(ISERROR(HYPERLINK(INDEX(I_Guid_Links,MATCH('Input - LOE Hierarchy (Admin)'!X166,I_Guid_Names,0)), 'Input - LOE Hierarchy (Admin)'!X166)),"",HYPERLINK(INDEX(I_Guid_Links,MATCH('Input - LOE Hierarchy (Admin)'!X166,I_Guid_Names,0)), 'Input - LOE Hierarchy (Admin)'!X166))</f>
        <v/>
      </c>
      <c r="U164" s="651" t="str">
        <f>IF(ISERROR(HYPERLINK(INDEX(I_Guid_Links,MATCH('Input - LOE Hierarchy (Admin)'!Y166,I_Guid_Names,0)), 'Input - LOE Hierarchy (Admin)'!Y166)),"",HYPERLINK(INDEX(I_Guid_Links,MATCH('Input - LOE Hierarchy (Admin)'!Y166,I_Guid_Names,0)), 'Input - LOE Hierarchy (Admin)'!Y166))</f>
        <v/>
      </c>
      <c r="V164" s="652"/>
      <c r="X164" s="653" t="str">
        <f t="shared" si="20"/>
        <v>YES</v>
      </c>
      <c r="Y164" s="654" t="b">
        <f t="shared" si="21"/>
        <v>0</v>
      </c>
      <c r="Z164" s="654" t="b">
        <f>IF(AND(X164="YES", Y$163="YES"),"YES")</f>
        <v>0</v>
      </c>
    </row>
    <row r="165" spans="1:26" s="344" customFormat="1" ht="70.400000000000006" customHeight="1" x14ac:dyDescent="0.35">
      <c r="A165" s="646"/>
      <c r="B165" s="646"/>
      <c r="C165" s="647">
        <v>3</v>
      </c>
      <c r="D165" s="648" t="str">
        <f>'Input - LOE Hierarchy (Admin)'!E167</f>
        <v>Commercial</v>
      </c>
      <c r="E165" s="647">
        <v>13</v>
      </c>
      <c r="F165" s="648" t="str">
        <f>'Input - LOE Hierarchy (Admin)'!K167</f>
        <v>Is there evidence of appropriate Purchasing/Procurement Strategy consideration at this stage of acquisition?</v>
      </c>
      <c r="G165" s="649">
        <v>57</v>
      </c>
      <c r="H165" s="650" t="str">
        <f>IFERROR(HYPERLINK("#'2.1 LOEs, Artefacts &amp; Assurance'!" &amp; ADDRESS(MATCH($I165,'2.1 LOEs, Artefacts &amp; Assurance'!$H$1:$H$312, 0),8),"Link "), "Not Found")</f>
        <v>Not Found</v>
      </c>
      <c r="I165" s="648" t="str">
        <f>'Input - LOE Hierarchy (Admin)'!L167</f>
        <v>Is the project's approach to pricing, payment and incentivisation sufficiently mature?</v>
      </c>
      <c r="J165" s="647">
        <f t="shared" si="19"/>
        <v>155</v>
      </c>
      <c r="K165" s="648" t="str">
        <f>'Input - LOE Hierarchy (Admin)'!N167</f>
        <v>Is there evidence of appropriate consideration of Insurance?</v>
      </c>
      <c r="L165" s="648" t="str">
        <f>'Input - LOE Hierarchy (Admin)'!P167</f>
        <v>NULL</v>
      </c>
      <c r="M165" s="646"/>
      <c r="N165" s="646"/>
      <c r="O165" s="651" t="str">
        <f>IF(ISERROR(HYPERLINK(INDEX(I_Guid_Links,MATCH('Input - LOE Hierarchy (Admin)'!S167,I_Guid_Names,0)), 'Input - LOE Hierarchy (Admin)'!S167)),"",HYPERLINK(INDEX(I_Guid_Links,MATCH('Input - LOE Hierarchy (Admin)'!S167,I_Guid_Names,0)), 'Input - LOE Hierarchy (Admin)'!S167))</f>
        <v>Payment  - C31</v>
      </c>
      <c r="P165" s="651" t="str">
        <f>IF(ISERROR(HYPERLINK(INDEX(I_Guid_Links,MATCH('Input - LOE Hierarchy (Admin)'!T167,I_Guid_Names,0)), 'Input - LOE Hierarchy (Admin)'!T167)),"",HYPERLINK(INDEX(I_Guid_Links,MATCH('Input - LOE Hierarchy (Admin)'!T167,I_Guid_Names,0)), 'Input - LOE Hierarchy (Admin)'!T167))</f>
        <v>Insurance  - C32</v>
      </c>
      <c r="Q165" s="651" t="str">
        <f>IF(ISERROR(HYPERLINK(INDEX(I_Guid_Links,MATCH('Input - LOE Hierarchy (Admin)'!U167,I_Guid_Names,0)), 'Input - LOE Hierarchy (Admin)'!U167)),"",HYPERLINK(INDEX(I_Guid_Links,MATCH('Input - LOE Hierarchy (Admin)'!U167,I_Guid_Names,0)), 'Input - LOE Hierarchy (Admin)'!U167))</f>
        <v/>
      </c>
      <c r="R165" s="651" t="str">
        <f>IF(ISERROR(HYPERLINK(INDEX(I_Guid_Links,MATCH('Input - LOE Hierarchy (Admin)'!V167,I_Guid_Names,0)), 'Input - LOE Hierarchy (Admin)'!V167)),"",HYPERLINK(INDEX(I_Guid_Links,MATCH('Input - LOE Hierarchy (Admin)'!V167,I_Guid_Names,0)), 'Input - LOE Hierarchy (Admin)'!V167))</f>
        <v/>
      </c>
      <c r="S165" s="651" t="str">
        <f>IF(ISERROR(HYPERLINK(INDEX(I_Guid_Links,MATCH('Input - LOE Hierarchy (Admin)'!W167,I_Guid_Names,0)), 'Input - LOE Hierarchy (Admin)'!W167)),"",HYPERLINK(INDEX(I_Guid_Links,MATCH('Input - LOE Hierarchy (Admin)'!W167,I_Guid_Names,0)), 'Input - LOE Hierarchy (Admin)'!W167))</f>
        <v/>
      </c>
      <c r="T165" s="651" t="str">
        <f>IF(ISERROR(HYPERLINK(INDEX(I_Guid_Links,MATCH('Input - LOE Hierarchy (Admin)'!X167,I_Guid_Names,0)), 'Input - LOE Hierarchy (Admin)'!X167)),"",HYPERLINK(INDEX(I_Guid_Links,MATCH('Input - LOE Hierarchy (Admin)'!X167,I_Guid_Names,0)), 'Input - LOE Hierarchy (Admin)'!X167))</f>
        <v/>
      </c>
      <c r="U165" s="651" t="str">
        <f>IF(ISERROR(HYPERLINK(INDEX(I_Guid_Links,MATCH('Input - LOE Hierarchy (Admin)'!Y167,I_Guid_Names,0)), 'Input - LOE Hierarchy (Admin)'!Y167)),"",HYPERLINK(INDEX(I_Guid_Links,MATCH('Input - LOE Hierarchy (Admin)'!Y167,I_Guid_Names,0)), 'Input - LOE Hierarchy (Admin)'!Y167))</f>
        <v/>
      </c>
      <c r="V165" s="652"/>
      <c r="X165" s="653" t="b">
        <f t="shared" si="20"/>
        <v>0</v>
      </c>
      <c r="Y165" s="654" t="b">
        <f t="shared" si="21"/>
        <v>0</v>
      </c>
      <c r="Z165" s="654" t="b">
        <f t="shared" si="22"/>
        <v>0</v>
      </c>
    </row>
    <row r="166" spans="1:26" s="344" customFormat="1" ht="70.400000000000006" customHeight="1" x14ac:dyDescent="0.35">
      <c r="A166" s="646"/>
      <c r="B166" s="646"/>
      <c r="C166" s="647">
        <v>3</v>
      </c>
      <c r="D166" s="648" t="str">
        <f>'Input - LOE Hierarchy (Admin)'!E168</f>
        <v>Commercial</v>
      </c>
      <c r="E166" s="647">
        <v>13</v>
      </c>
      <c r="F166" s="648" t="str">
        <f>'Input - LOE Hierarchy (Admin)'!K168</f>
        <v>Is there evidence of appropriate Purchasing/Procurement Strategy consideration at this stage of acquisition?</v>
      </c>
      <c r="G166" s="649">
        <v>57</v>
      </c>
      <c r="H166" s="650" t="str">
        <f>IFERROR(HYPERLINK("#'2.1 LOEs, Artefacts &amp; Assurance'!" &amp; ADDRESS(MATCH($I166,'2.1 LOEs, Artefacts &amp; Assurance'!$H$1:$H$312, 0),8),"Link "), "Not Found")</f>
        <v>Not Found</v>
      </c>
      <c r="I166" s="648" t="str">
        <f>'Input - LOE Hierarchy (Admin)'!L168</f>
        <v>Is the project's approach to pricing, payment and incentivisation sufficiently mature?</v>
      </c>
      <c r="J166" s="647">
        <f t="shared" si="19"/>
        <v>156</v>
      </c>
      <c r="K166" s="648" t="str">
        <f>'Input - LOE Hierarchy (Admin)'!N168</f>
        <v>Is there evidence of appropriate consideration of Liabilities and Indemnities?</v>
      </c>
      <c r="L166" s="648" t="str">
        <f>'Input - LOE Hierarchy (Admin)'!P168</f>
        <v>NULL</v>
      </c>
      <c r="M166" s="646"/>
      <c r="N166" s="646"/>
      <c r="O166" s="651" t="str">
        <f>IF(ISERROR(HYPERLINK(INDEX(I_Guid_Links,MATCH('Input - LOE Hierarchy (Admin)'!S168,I_Guid_Names,0)), 'Input - LOE Hierarchy (Admin)'!S168)),"",HYPERLINK(INDEX(I_Guid_Links,MATCH('Input - LOE Hierarchy (Admin)'!S168,I_Guid_Names,0)), 'Input - LOE Hierarchy (Admin)'!S168))</f>
        <v>Payment  - C31</v>
      </c>
      <c r="P166" s="651" t="str">
        <f>IF(ISERROR(HYPERLINK(INDEX(I_Guid_Links,MATCH('Input - LOE Hierarchy (Admin)'!T168,I_Guid_Names,0)), 'Input - LOE Hierarchy (Admin)'!T168)),"",HYPERLINK(INDEX(I_Guid_Links,MATCH('Input - LOE Hierarchy (Admin)'!T168,I_Guid_Names,0)), 'Input - LOE Hierarchy (Admin)'!T168))</f>
        <v>Liability and Indemnities  - C33</v>
      </c>
      <c r="Q166" s="651" t="str">
        <f>IF(ISERROR(HYPERLINK(INDEX(I_Guid_Links,MATCH('Input - LOE Hierarchy (Admin)'!U168,I_Guid_Names,0)), 'Input - LOE Hierarchy (Admin)'!U168)),"",HYPERLINK(INDEX(I_Guid_Links,MATCH('Input - LOE Hierarchy (Admin)'!U168,I_Guid_Names,0)), 'Input - LOE Hierarchy (Admin)'!U168))</f>
        <v/>
      </c>
      <c r="R166" s="651" t="str">
        <f>IF(ISERROR(HYPERLINK(INDEX(I_Guid_Links,MATCH('Input - LOE Hierarchy (Admin)'!V168,I_Guid_Names,0)), 'Input - LOE Hierarchy (Admin)'!V168)),"",HYPERLINK(INDEX(I_Guid_Links,MATCH('Input - LOE Hierarchy (Admin)'!V168,I_Guid_Names,0)), 'Input - LOE Hierarchy (Admin)'!V168))</f>
        <v/>
      </c>
      <c r="S166" s="651" t="str">
        <f>IF(ISERROR(HYPERLINK(INDEX(I_Guid_Links,MATCH('Input - LOE Hierarchy (Admin)'!W168,I_Guid_Names,0)), 'Input - LOE Hierarchy (Admin)'!W168)),"",HYPERLINK(INDEX(I_Guid_Links,MATCH('Input - LOE Hierarchy (Admin)'!W168,I_Guid_Names,0)), 'Input - LOE Hierarchy (Admin)'!W168))</f>
        <v/>
      </c>
      <c r="T166" s="651" t="str">
        <f>IF(ISERROR(HYPERLINK(INDEX(I_Guid_Links,MATCH('Input - LOE Hierarchy (Admin)'!X168,I_Guid_Names,0)), 'Input - LOE Hierarchy (Admin)'!X168)),"",HYPERLINK(INDEX(I_Guid_Links,MATCH('Input - LOE Hierarchy (Admin)'!X168,I_Guid_Names,0)), 'Input - LOE Hierarchy (Admin)'!X168))</f>
        <v/>
      </c>
      <c r="U166" s="651" t="str">
        <f>IF(ISERROR(HYPERLINK(INDEX(I_Guid_Links,MATCH('Input - LOE Hierarchy (Admin)'!Y168,I_Guid_Names,0)), 'Input - LOE Hierarchy (Admin)'!Y168)),"",HYPERLINK(INDEX(I_Guid_Links,MATCH('Input - LOE Hierarchy (Admin)'!Y168,I_Guid_Names,0)), 'Input - LOE Hierarchy (Admin)'!Y168))</f>
        <v/>
      </c>
      <c r="V166" s="652"/>
      <c r="X166" s="653" t="str">
        <f t="shared" si="20"/>
        <v>YES</v>
      </c>
      <c r="Y166" s="654" t="b">
        <f t="shared" si="21"/>
        <v>0</v>
      </c>
      <c r="Z166" s="654" t="b">
        <f>IF(AND(X166="YES", Y$165="YES"),"YES")</f>
        <v>0</v>
      </c>
    </row>
    <row r="167" spans="1:26" s="344" customFormat="1" ht="70.400000000000006" customHeight="1" x14ac:dyDescent="0.35">
      <c r="A167" s="646"/>
      <c r="B167" s="646"/>
      <c r="C167" s="647">
        <v>3</v>
      </c>
      <c r="D167" s="648" t="str">
        <f>'Input - LOE Hierarchy (Admin)'!E169</f>
        <v>Commercial</v>
      </c>
      <c r="E167" s="647">
        <v>13</v>
      </c>
      <c r="F167" s="648" t="str">
        <f>'Input - LOE Hierarchy (Admin)'!K169</f>
        <v>Is there evidence of appropriate Purchasing/Procurement Strategy consideration at this stage of acquisition?</v>
      </c>
      <c r="G167" s="649">
        <v>57</v>
      </c>
      <c r="H167" s="650" t="str">
        <f>IFERROR(HYPERLINK("#'2.1 LOEs, Artefacts &amp; Assurance'!" &amp; ADDRESS(MATCH($I167,'2.1 LOEs, Artefacts &amp; Assurance'!$H$1:$H$312, 0),8),"Link "), "Not Found")</f>
        <v>Not Found</v>
      </c>
      <c r="I167" s="648" t="str">
        <f>'Input - LOE Hierarchy (Admin)'!L169</f>
        <v>Is the project's approach to pricing, payment and incentivisation sufficiently mature?</v>
      </c>
      <c r="J167" s="647">
        <f t="shared" si="19"/>
        <v>157</v>
      </c>
      <c r="K167" s="648" t="str">
        <f>'Input - LOE Hierarchy (Admin)'!N169</f>
        <v>Is there evidence of appropriate consideration of Dependencies e.g. GFA?</v>
      </c>
      <c r="L167" s="648" t="str">
        <f>'Input - LOE Hierarchy (Admin)'!P169</f>
        <v>NULL</v>
      </c>
      <c r="M167" s="646"/>
      <c r="N167" s="646"/>
      <c r="O167" s="651" t="str">
        <f>IF(ISERROR(HYPERLINK(INDEX(I_Guid_Links,MATCH('Input - LOE Hierarchy (Admin)'!S169,I_Guid_Names,0)), 'Input - LOE Hierarchy (Admin)'!S169)),"",HYPERLINK(INDEX(I_Guid_Links,MATCH('Input - LOE Hierarchy (Admin)'!S169,I_Guid_Names,0)), 'Input - LOE Hierarchy (Admin)'!S169))</f>
        <v>Government Furnished Assets  - C34</v>
      </c>
      <c r="P167" s="651" t="str">
        <f>IF(ISERROR(HYPERLINK(INDEX(I_Guid_Links,MATCH('Input - LOE Hierarchy (Admin)'!T169,I_Guid_Names,0)), 'Input - LOE Hierarchy (Admin)'!T169)),"",HYPERLINK(INDEX(I_Guid_Links,MATCH('Input - LOE Hierarchy (Admin)'!T169,I_Guid_Names,0)), 'Input - LOE Hierarchy (Admin)'!T169))</f>
        <v/>
      </c>
      <c r="Q167" s="651" t="str">
        <f>IF(ISERROR(HYPERLINK(INDEX(I_Guid_Links,MATCH('Input - LOE Hierarchy (Admin)'!U169,I_Guid_Names,0)), 'Input - LOE Hierarchy (Admin)'!U169)),"",HYPERLINK(INDEX(I_Guid_Links,MATCH('Input - LOE Hierarchy (Admin)'!U169,I_Guid_Names,0)), 'Input - LOE Hierarchy (Admin)'!U169))</f>
        <v/>
      </c>
      <c r="R167" s="651" t="str">
        <f>IF(ISERROR(HYPERLINK(INDEX(I_Guid_Links,MATCH('Input - LOE Hierarchy (Admin)'!V169,I_Guid_Names,0)), 'Input - LOE Hierarchy (Admin)'!V169)),"",HYPERLINK(INDEX(I_Guid_Links,MATCH('Input - LOE Hierarchy (Admin)'!V169,I_Guid_Names,0)), 'Input - LOE Hierarchy (Admin)'!V169))</f>
        <v/>
      </c>
      <c r="S167" s="651" t="str">
        <f>IF(ISERROR(HYPERLINK(INDEX(I_Guid_Links,MATCH('Input - LOE Hierarchy (Admin)'!W169,I_Guid_Names,0)), 'Input - LOE Hierarchy (Admin)'!W169)),"",HYPERLINK(INDEX(I_Guid_Links,MATCH('Input - LOE Hierarchy (Admin)'!W169,I_Guid_Names,0)), 'Input - LOE Hierarchy (Admin)'!W169))</f>
        <v/>
      </c>
      <c r="T167" s="651" t="str">
        <f>IF(ISERROR(HYPERLINK(INDEX(I_Guid_Links,MATCH('Input - LOE Hierarchy (Admin)'!X169,I_Guid_Names,0)), 'Input - LOE Hierarchy (Admin)'!X169)),"",HYPERLINK(INDEX(I_Guid_Links,MATCH('Input - LOE Hierarchy (Admin)'!X169,I_Guid_Names,0)), 'Input - LOE Hierarchy (Admin)'!X169))</f>
        <v/>
      </c>
      <c r="U167" s="651" t="str">
        <f>IF(ISERROR(HYPERLINK(INDEX(I_Guid_Links,MATCH('Input - LOE Hierarchy (Admin)'!Y169,I_Guid_Names,0)), 'Input - LOE Hierarchy (Admin)'!Y169)),"",HYPERLINK(INDEX(I_Guid_Links,MATCH('Input - LOE Hierarchy (Admin)'!Y169,I_Guid_Names,0)), 'Input - LOE Hierarchy (Admin)'!Y169))</f>
        <v/>
      </c>
      <c r="V167" s="652"/>
      <c r="X167" s="653" t="str">
        <f t="shared" si="20"/>
        <v>YES</v>
      </c>
      <c r="Y167" s="654" t="b">
        <f t="shared" si="21"/>
        <v>0</v>
      </c>
      <c r="Z167" s="654" t="b">
        <f t="shared" ref="Z167:Z171" si="25">IF(AND(X167="YES", Y$165="YES"),"YES")</f>
        <v>0</v>
      </c>
    </row>
    <row r="168" spans="1:26" s="344" customFormat="1" ht="70.400000000000006" customHeight="1" x14ac:dyDescent="0.35">
      <c r="A168" s="646"/>
      <c r="B168" s="646"/>
      <c r="C168" s="647">
        <v>3</v>
      </c>
      <c r="D168" s="648" t="str">
        <f>'Input - LOE Hierarchy (Admin)'!E170</f>
        <v>Commercial</v>
      </c>
      <c r="E168" s="647">
        <v>13</v>
      </c>
      <c r="F168" s="648" t="str">
        <f>'Input - LOE Hierarchy (Admin)'!K170</f>
        <v>Is there evidence of appropriate Purchasing/Procurement Strategy consideration at this stage of acquisition?</v>
      </c>
      <c r="G168" s="649">
        <v>57</v>
      </c>
      <c r="H168" s="650" t="str">
        <f>IFERROR(HYPERLINK("#'2.1 LOEs, Artefacts &amp; Assurance'!" &amp; ADDRESS(MATCH($I168,'2.1 LOEs, Artefacts &amp; Assurance'!$H$1:$H$312, 0),8),"Link "), "Not Found")</f>
        <v>Not Found</v>
      </c>
      <c r="I168" s="648" t="str">
        <f>'Input - LOE Hierarchy (Admin)'!L170</f>
        <v>Is the project's approach to pricing, payment and incentivisation sufficiently mature?</v>
      </c>
      <c r="J168" s="647">
        <f t="shared" si="19"/>
        <v>158</v>
      </c>
      <c r="K168" s="648" t="str">
        <f>'Input - LOE Hierarchy (Admin)'!N170</f>
        <v>Is there evidence of appropriate consideration of Liquidated Damages?</v>
      </c>
      <c r="L168" s="648" t="str">
        <f>'Input - LOE Hierarchy (Admin)'!P170</f>
        <v>NULL</v>
      </c>
      <c r="M168" s="646"/>
      <c r="N168" s="646"/>
      <c r="O168" s="651" t="str">
        <f>IF(ISERROR(HYPERLINK(INDEX(I_Guid_Links,MATCH('Input - LOE Hierarchy (Admin)'!S170,I_Guid_Names,0)), 'Input - LOE Hierarchy (Admin)'!S170)),"",HYPERLINK(INDEX(I_Guid_Links,MATCH('Input - LOE Hierarchy (Admin)'!S170,I_Guid_Names,0)), 'Input - LOE Hierarchy (Admin)'!S170))</f>
        <v>Damages (Liquidated and Common Law)  - C35</v>
      </c>
      <c r="P168" s="651" t="str">
        <f>IF(ISERROR(HYPERLINK(INDEX(I_Guid_Links,MATCH('Input - LOE Hierarchy (Admin)'!T170,I_Guid_Names,0)), 'Input - LOE Hierarchy (Admin)'!T170)),"",HYPERLINK(INDEX(I_Guid_Links,MATCH('Input - LOE Hierarchy (Admin)'!T170,I_Guid_Names,0)), 'Input - LOE Hierarchy (Admin)'!T170))</f>
        <v/>
      </c>
      <c r="Q168" s="651" t="str">
        <f>IF(ISERROR(HYPERLINK(INDEX(I_Guid_Links,MATCH('Input - LOE Hierarchy (Admin)'!U170,I_Guid_Names,0)), 'Input - LOE Hierarchy (Admin)'!U170)),"",HYPERLINK(INDEX(I_Guid_Links,MATCH('Input - LOE Hierarchy (Admin)'!U170,I_Guid_Names,0)), 'Input - LOE Hierarchy (Admin)'!U170))</f>
        <v/>
      </c>
      <c r="R168" s="651" t="str">
        <f>IF(ISERROR(HYPERLINK(INDEX(I_Guid_Links,MATCH('Input - LOE Hierarchy (Admin)'!V170,I_Guid_Names,0)), 'Input - LOE Hierarchy (Admin)'!V170)),"",HYPERLINK(INDEX(I_Guid_Links,MATCH('Input - LOE Hierarchy (Admin)'!V170,I_Guid_Names,0)), 'Input - LOE Hierarchy (Admin)'!V170))</f>
        <v/>
      </c>
      <c r="S168" s="651" t="str">
        <f>IF(ISERROR(HYPERLINK(INDEX(I_Guid_Links,MATCH('Input - LOE Hierarchy (Admin)'!W170,I_Guid_Names,0)), 'Input - LOE Hierarchy (Admin)'!W170)),"",HYPERLINK(INDEX(I_Guid_Links,MATCH('Input - LOE Hierarchy (Admin)'!W170,I_Guid_Names,0)), 'Input - LOE Hierarchy (Admin)'!W170))</f>
        <v/>
      </c>
      <c r="T168" s="651" t="str">
        <f>IF(ISERROR(HYPERLINK(INDEX(I_Guid_Links,MATCH('Input - LOE Hierarchy (Admin)'!X170,I_Guid_Names,0)), 'Input - LOE Hierarchy (Admin)'!X170)),"",HYPERLINK(INDEX(I_Guid_Links,MATCH('Input - LOE Hierarchy (Admin)'!X170,I_Guid_Names,0)), 'Input - LOE Hierarchy (Admin)'!X170))</f>
        <v/>
      </c>
      <c r="U168" s="651" t="str">
        <f>IF(ISERROR(HYPERLINK(INDEX(I_Guid_Links,MATCH('Input - LOE Hierarchy (Admin)'!Y170,I_Guid_Names,0)), 'Input - LOE Hierarchy (Admin)'!Y170)),"",HYPERLINK(INDEX(I_Guid_Links,MATCH('Input - LOE Hierarchy (Admin)'!Y170,I_Guid_Names,0)), 'Input - LOE Hierarchy (Admin)'!Y170))</f>
        <v/>
      </c>
      <c r="V168" s="652"/>
      <c r="X168" s="653" t="str">
        <f t="shared" si="20"/>
        <v>YES</v>
      </c>
      <c r="Y168" s="654" t="b">
        <f t="shared" si="21"/>
        <v>0</v>
      </c>
      <c r="Z168" s="654" t="b">
        <f t="shared" si="25"/>
        <v>0</v>
      </c>
    </row>
    <row r="169" spans="1:26" s="344" customFormat="1" ht="70.400000000000006" customHeight="1" x14ac:dyDescent="0.35">
      <c r="A169" s="646"/>
      <c r="B169" s="646"/>
      <c r="C169" s="647">
        <v>3</v>
      </c>
      <c r="D169" s="648" t="str">
        <f>'Input - LOE Hierarchy (Admin)'!E171</f>
        <v>Commercial</v>
      </c>
      <c r="E169" s="647">
        <v>13</v>
      </c>
      <c r="F169" s="648" t="str">
        <f>'Input - LOE Hierarchy (Admin)'!K171</f>
        <v>Is there evidence of appropriate Purchasing/Procurement Strategy consideration at this stage of acquisition?</v>
      </c>
      <c r="G169" s="649">
        <v>57</v>
      </c>
      <c r="H169" s="650" t="str">
        <f>IFERROR(HYPERLINK("#'2.1 LOEs, Artefacts &amp; Assurance'!" &amp; ADDRESS(MATCH($I169,'2.1 LOEs, Artefacts &amp; Assurance'!$H$1:$H$312, 0),8),"Link "), "Not Found")</f>
        <v>Not Found</v>
      </c>
      <c r="I169" s="648" t="str">
        <f>'Input - LOE Hierarchy (Admin)'!L171</f>
        <v>Is the project's approach to pricing, payment and incentivisation sufficiently mature?</v>
      </c>
      <c r="J169" s="647">
        <f t="shared" si="19"/>
        <v>159</v>
      </c>
      <c r="K169" s="648" t="str">
        <f>'Input - LOE Hierarchy (Admin)'!N171</f>
        <v>Is there evidence of appropriate consideration of Incentivisation / Performance Monitoring?</v>
      </c>
      <c r="L169" s="648" t="str">
        <f>'Input - LOE Hierarchy (Admin)'!P171</f>
        <v>Is there evidence of appropriate consequences for Good Performance being applied?</v>
      </c>
      <c r="M169" s="646"/>
      <c r="N169" s="646"/>
      <c r="O169" s="651" t="str">
        <f>IF(ISERROR(HYPERLINK(INDEX(I_Guid_Links,MATCH('Input - LOE Hierarchy (Admin)'!S171,I_Guid_Names,0)), 'Input - LOE Hierarchy (Admin)'!S171)),"",HYPERLINK(INDEX(I_Guid_Links,MATCH('Input - LOE Hierarchy (Admin)'!S171,I_Guid_Names,0)), 'Input - LOE Hierarchy (Admin)'!S171))</f>
        <v>Incentive Arrangements - C16</v>
      </c>
      <c r="P169" s="651" t="str">
        <f>IF(ISERROR(HYPERLINK(INDEX(I_Guid_Links,MATCH('Input - LOE Hierarchy (Admin)'!T171,I_Guid_Names,0)), 'Input - LOE Hierarchy (Admin)'!T171)),"",HYPERLINK(INDEX(I_Guid_Links,MATCH('Input - LOE Hierarchy (Admin)'!T171,I_Guid_Names,0)), 'Input - LOE Hierarchy (Admin)'!T171))</f>
        <v/>
      </c>
      <c r="Q169" s="651" t="str">
        <f>IF(ISERROR(HYPERLINK(INDEX(I_Guid_Links,MATCH('Input - LOE Hierarchy (Admin)'!U171,I_Guid_Names,0)), 'Input - LOE Hierarchy (Admin)'!U171)),"",HYPERLINK(INDEX(I_Guid_Links,MATCH('Input - LOE Hierarchy (Admin)'!U171,I_Guid_Names,0)), 'Input - LOE Hierarchy (Admin)'!U171))</f>
        <v/>
      </c>
      <c r="R169" s="651" t="str">
        <f>IF(ISERROR(HYPERLINK(INDEX(I_Guid_Links,MATCH('Input - LOE Hierarchy (Admin)'!V171,I_Guid_Names,0)), 'Input - LOE Hierarchy (Admin)'!V171)),"",HYPERLINK(INDEX(I_Guid_Links,MATCH('Input - LOE Hierarchy (Admin)'!V171,I_Guid_Names,0)), 'Input - LOE Hierarchy (Admin)'!V171))</f>
        <v/>
      </c>
      <c r="S169" s="651" t="str">
        <f>IF(ISERROR(HYPERLINK(INDEX(I_Guid_Links,MATCH('Input - LOE Hierarchy (Admin)'!W171,I_Guid_Names,0)), 'Input - LOE Hierarchy (Admin)'!W171)),"",HYPERLINK(INDEX(I_Guid_Links,MATCH('Input - LOE Hierarchy (Admin)'!W171,I_Guid_Names,0)), 'Input - LOE Hierarchy (Admin)'!W171))</f>
        <v/>
      </c>
      <c r="T169" s="651" t="str">
        <f>IF(ISERROR(HYPERLINK(INDEX(I_Guid_Links,MATCH('Input - LOE Hierarchy (Admin)'!X171,I_Guid_Names,0)), 'Input - LOE Hierarchy (Admin)'!X171)),"",HYPERLINK(INDEX(I_Guid_Links,MATCH('Input - LOE Hierarchy (Admin)'!X171,I_Guid_Names,0)), 'Input - LOE Hierarchy (Admin)'!X171))</f>
        <v/>
      </c>
      <c r="U169" s="651" t="str">
        <f>IF(ISERROR(HYPERLINK(INDEX(I_Guid_Links,MATCH('Input - LOE Hierarchy (Admin)'!Y171,I_Guid_Names,0)), 'Input - LOE Hierarchy (Admin)'!Y171)),"",HYPERLINK(INDEX(I_Guid_Links,MATCH('Input - LOE Hierarchy (Admin)'!Y171,I_Guid_Names,0)), 'Input - LOE Hierarchy (Admin)'!Y171))</f>
        <v/>
      </c>
      <c r="V169" s="652"/>
      <c r="X169" s="653" t="str">
        <f t="shared" si="20"/>
        <v>YES</v>
      </c>
      <c r="Y169" s="654" t="b">
        <f t="shared" si="21"/>
        <v>0</v>
      </c>
      <c r="Z169" s="654" t="b">
        <f t="shared" si="25"/>
        <v>0</v>
      </c>
    </row>
    <row r="170" spans="1:26" s="344" customFormat="1" ht="70.400000000000006" customHeight="1" x14ac:dyDescent="0.35">
      <c r="A170" s="646"/>
      <c r="B170" s="646"/>
      <c r="C170" s="647">
        <v>3</v>
      </c>
      <c r="D170" s="648" t="str">
        <f>'Input - LOE Hierarchy (Admin)'!E172</f>
        <v>Commercial</v>
      </c>
      <c r="E170" s="647">
        <v>13</v>
      </c>
      <c r="F170" s="648" t="str">
        <f>'Input - LOE Hierarchy (Admin)'!K172</f>
        <v>Is there evidence of appropriate Purchasing/Procurement Strategy consideration at this stage of acquisition?</v>
      </c>
      <c r="G170" s="649">
        <v>57</v>
      </c>
      <c r="H170" s="650" t="str">
        <f>IFERROR(HYPERLINK("#'2.1 LOEs, Artefacts &amp; Assurance'!" &amp; ADDRESS(MATCH($I170,'2.1 LOEs, Artefacts &amp; Assurance'!$H$1:$H$312, 0),8),"Link "), "Not Found")</f>
        <v>Not Found</v>
      </c>
      <c r="I170" s="648" t="str">
        <f>'Input - LOE Hierarchy (Admin)'!L172</f>
        <v>Is the project's approach to pricing, payment and incentivisation sufficiently mature?</v>
      </c>
      <c r="J170" s="647">
        <f t="shared" si="19"/>
        <v>160</v>
      </c>
      <c r="K170" s="648" t="str">
        <f>'Input - LOE Hierarchy (Admin)'!N172</f>
        <v>Is there evidence of appropriate consideration of Incentivisation / Performance Monitoring?</v>
      </c>
      <c r="L170" s="648" t="str">
        <f>'Input - LOE Hierarchy (Admin)'!P172</f>
        <v>Is there evidence of appropriate consequences for Poor Performance being applied?</v>
      </c>
      <c r="M170" s="646"/>
      <c r="N170" s="646"/>
      <c r="O170" s="651" t="str">
        <f>IF(ISERROR(HYPERLINK(INDEX(I_Guid_Links,MATCH('Input - LOE Hierarchy (Admin)'!S172,I_Guid_Names,0)), 'Input - LOE Hierarchy (Admin)'!S172)),"",HYPERLINK(INDEX(I_Guid_Links,MATCH('Input - LOE Hierarchy (Admin)'!S172,I_Guid_Names,0)), 'Input - LOE Hierarchy (Admin)'!S172))</f>
        <v>Quality Assurance In Contracts  - C36</v>
      </c>
      <c r="P170" s="651" t="str">
        <f>IF(ISERROR(HYPERLINK(INDEX(I_Guid_Links,MATCH('Input - LOE Hierarchy (Admin)'!T172,I_Guid_Names,0)), 'Input - LOE Hierarchy (Admin)'!T172)),"",HYPERLINK(INDEX(I_Guid_Links,MATCH('Input - LOE Hierarchy (Admin)'!T172,I_Guid_Names,0)), 'Input - LOE Hierarchy (Admin)'!T172))</f>
        <v/>
      </c>
      <c r="Q170" s="651" t="str">
        <f>IF(ISERROR(HYPERLINK(INDEX(I_Guid_Links,MATCH('Input - LOE Hierarchy (Admin)'!U172,I_Guid_Names,0)), 'Input - LOE Hierarchy (Admin)'!U172)),"",HYPERLINK(INDEX(I_Guid_Links,MATCH('Input - LOE Hierarchy (Admin)'!U172,I_Guid_Names,0)), 'Input - LOE Hierarchy (Admin)'!U172))</f>
        <v/>
      </c>
      <c r="R170" s="651" t="str">
        <f>IF(ISERROR(HYPERLINK(INDEX(I_Guid_Links,MATCH('Input - LOE Hierarchy (Admin)'!V172,I_Guid_Names,0)), 'Input - LOE Hierarchy (Admin)'!V172)),"",HYPERLINK(INDEX(I_Guid_Links,MATCH('Input - LOE Hierarchy (Admin)'!V172,I_Guid_Names,0)), 'Input - LOE Hierarchy (Admin)'!V172))</f>
        <v/>
      </c>
      <c r="S170" s="651" t="str">
        <f>IF(ISERROR(HYPERLINK(INDEX(I_Guid_Links,MATCH('Input - LOE Hierarchy (Admin)'!W172,I_Guid_Names,0)), 'Input - LOE Hierarchy (Admin)'!W172)),"",HYPERLINK(INDEX(I_Guid_Links,MATCH('Input - LOE Hierarchy (Admin)'!W172,I_Guid_Names,0)), 'Input - LOE Hierarchy (Admin)'!W172))</f>
        <v/>
      </c>
      <c r="T170" s="651" t="str">
        <f>IF(ISERROR(HYPERLINK(INDEX(I_Guid_Links,MATCH('Input - LOE Hierarchy (Admin)'!X172,I_Guid_Names,0)), 'Input - LOE Hierarchy (Admin)'!X172)),"",HYPERLINK(INDEX(I_Guid_Links,MATCH('Input - LOE Hierarchy (Admin)'!X172,I_Guid_Names,0)), 'Input - LOE Hierarchy (Admin)'!X172))</f>
        <v/>
      </c>
      <c r="U170" s="651" t="str">
        <f>IF(ISERROR(HYPERLINK(INDEX(I_Guid_Links,MATCH('Input - LOE Hierarchy (Admin)'!Y172,I_Guid_Names,0)), 'Input - LOE Hierarchy (Admin)'!Y172)),"",HYPERLINK(INDEX(I_Guid_Links,MATCH('Input - LOE Hierarchy (Admin)'!Y172,I_Guid_Names,0)), 'Input - LOE Hierarchy (Admin)'!Y172))</f>
        <v/>
      </c>
      <c r="V170" s="652"/>
      <c r="X170" s="653" t="str">
        <f t="shared" si="20"/>
        <v>YES</v>
      </c>
      <c r="Y170" s="654" t="b">
        <f t="shared" si="21"/>
        <v>0</v>
      </c>
      <c r="Z170" s="654" t="b">
        <f t="shared" si="25"/>
        <v>0</v>
      </c>
    </row>
    <row r="171" spans="1:26" s="344" customFormat="1" ht="70.400000000000006" customHeight="1" x14ac:dyDescent="0.35">
      <c r="A171" s="646"/>
      <c r="B171" s="646"/>
      <c r="C171" s="647">
        <v>3</v>
      </c>
      <c r="D171" s="648" t="str">
        <f>'Input - LOE Hierarchy (Admin)'!E173</f>
        <v>Commercial</v>
      </c>
      <c r="E171" s="647">
        <v>13</v>
      </c>
      <c r="F171" s="648" t="str">
        <f>'Input - LOE Hierarchy (Admin)'!K173</f>
        <v>Is there evidence of appropriate Purchasing/Procurement Strategy consideration at this stage of acquisition?</v>
      </c>
      <c r="G171" s="649">
        <v>57</v>
      </c>
      <c r="H171" s="650" t="str">
        <f>IFERROR(HYPERLINK("#'2.1 LOEs, Artefacts &amp; Assurance'!" &amp; ADDRESS(MATCH($I171,'2.1 LOEs, Artefacts &amp; Assurance'!$H$1:$H$312, 0),8),"Link "), "Not Found")</f>
        <v>Not Found</v>
      </c>
      <c r="I171" s="648" t="str">
        <f>'Input - LOE Hierarchy (Admin)'!L173</f>
        <v>Is the project's approach to pricing, payment and incentivisation sufficiently mature?</v>
      </c>
      <c r="J171" s="647">
        <f t="shared" si="19"/>
        <v>161</v>
      </c>
      <c r="K171" s="648" t="str">
        <f>'Input - LOE Hierarchy (Admin)'!N173</f>
        <v>Is there evidence of appropriate consideration of Earned Value Management?</v>
      </c>
      <c r="L171" s="648" t="str">
        <f>'Input - LOE Hierarchy (Admin)'!P173</f>
        <v>NULL</v>
      </c>
      <c r="M171" s="646"/>
      <c r="N171" s="646"/>
      <c r="O171" s="651" t="str">
        <f>IF(ISERROR(HYPERLINK(INDEX(I_Guid_Links,MATCH('Input - LOE Hierarchy (Admin)'!S173,I_Guid_Names,0)), 'Input - LOE Hierarchy (Admin)'!S173)),"",HYPERLINK(INDEX(I_Guid_Links,MATCH('Input - LOE Hierarchy (Admin)'!S173,I_Guid_Names,0)), 'Input - LOE Hierarchy (Admin)'!S173))</f>
        <v>Earned Value Management (EVM)  - C37</v>
      </c>
      <c r="P171" s="651" t="str">
        <f>IF(ISERROR(HYPERLINK(INDEX(I_Guid_Links,MATCH('Input - LOE Hierarchy (Admin)'!T173,I_Guid_Names,0)), 'Input - LOE Hierarchy (Admin)'!T173)),"",HYPERLINK(INDEX(I_Guid_Links,MATCH('Input - LOE Hierarchy (Admin)'!T173,I_Guid_Names,0)), 'Input - LOE Hierarchy (Admin)'!T173))</f>
        <v/>
      </c>
      <c r="Q171" s="651" t="str">
        <f>IF(ISERROR(HYPERLINK(INDEX(I_Guid_Links,MATCH('Input - LOE Hierarchy (Admin)'!U173,I_Guid_Names,0)), 'Input - LOE Hierarchy (Admin)'!U173)),"",HYPERLINK(INDEX(I_Guid_Links,MATCH('Input - LOE Hierarchy (Admin)'!U173,I_Guid_Names,0)), 'Input - LOE Hierarchy (Admin)'!U173))</f>
        <v/>
      </c>
      <c r="R171" s="651" t="str">
        <f>IF(ISERROR(HYPERLINK(INDEX(I_Guid_Links,MATCH('Input - LOE Hierarchy (Admin)'!V173,I_Guid_Names,0)), 'Input - LOE Hierarchy (Admin)'!V173)),"",HYPERLINK(INDEX(I_Guid_Links,MATCH('Input - LOE Hierarchy (Admin)'!V173,I_Guid_Names,0)), 'Input - LOE Hierarchy (Admin)'!V173))</f>
        <v/>
      </c>
      <c r="S171" s="651" t="str">
        <f>IF(ISERROR(HYPERLINK(INDEX(I_Guid_Links,MATCH('Input - LOE Hierarchy (Admin)'!W173,I_Guid_Names,0)), 'Input - LOE Hierarchy (Admin)'!W173)),"",HYPERLINK(INDEX(I_Guid_Links,MATCH('Input - LOE Hierarchy (Admin)'!W173,I_Guid_Names,0)), 'Input - LOE Hierarchy (Admin)'!W173))</f>
        <v/>
      </c>
      <c r="T171" s="651" t="str">
        <f>IF(ISERROR(HYPERLINK(INDEX(I_Guid_Links,MATCH('Input - LOE Hierarchy (Admin)'!X173,I_Guid_Names,0)), 'Input - LOE Hierarchy (Admin)'!X173)),"",HYPERLINK(INDEX(I_Guid_Links,MATCH('Input - LOE Hierarchy (Admin)'!X173,I_Guid_Names,0)), 'Input - LOE Hierarchy (Admin)'!X173))</f>
        <v/>
      </c>
      <c r="U171" s="651" t="str">
        <f>IF(ISERROR(HYPERLINK(INDEX(I_Guid_Links,MATCH('Input - LOE Hierarchy (Admin)'!Y173,I_Guid_Names,0)), 'Input - LOE Hierarchy (Admin)'!Y173)),"",HYPERLINK(INDEX(I_Guid_Links,MATCH('Input - LOE Hierarchy (Admin)'!Y173,I_Guid_Names,0)), 'Input - LOE Hierarchy (Admin)'!Y173))</f>
        <v/>
      </c>
      <c r="V171" s="652"/>
      <c r="X171" s="653" t="str">
        <f t="shared" si="20"/>
        <v>YES</v>
      </c>
      <c r="Y171" s="654" t="b">
        <f t="shared" si="21"/>
        <v>0</v>
      </c>
      <c r="Z171" s="654" t="b">
        <f t="shared" si="25"/>
        <v>0</v>
      </c>
    </row>
    <row r="172" spans="1:26" s="344" customFormat="1" ht="70.400000000000006" customHeight="1" x14ac:dyDescent="0.35">
      <c r="A172" s="646"/>
      <c r="B172" s="646"/>
      <c r="C172" s="647">
        <v>3</v>
      </c>
      <c r="D172" s="648" t="str">
        <f>'Input - LOE Hierarchy (Admin)'!E174</f>
        <v>Commercial</v>
      </c>
      <c r="E172" s="647">
        <v>13</v>
      </c>
      <c r="F172" s="648" t="str">
        <f>'Input - LOE Hierarchy (Admin)'!K174</f>
        <v>Is there evidence of appropriate Purchasing/Procurement Strategy consideration at this stage of acquisition?</v>
      </c>
      <c r="G172" s="649">
        <v>58</v>
      </c>
      <c r="H172" s="650" t="str">
        <f>IFERROR(HYPERLINK("#'2.1 LOEs, Artefacts &amp; Assurance'!" &amp; ADDRESS(MATCH($I172,'2.1 LOEs, Artefacts &amp; Assurance'!$H$1:$H$312, 0),8),"Link "), "Not Found")</f>
        <v>Not Found</v>
      </c>
      <c r="I172" s="648" t="str">
        <f>'Input - LOE Hierarchy (Admin)'!L174</f>
        <v>Is there evidence of Corporate Social Responsibility considerations sufficiently mature?</v>
      </c>
      <c r="J172" s="647">
        <f t="shared" si="19"/>
        <v>162</v>
      </c>
      <c r="K172" s="648" t="str">
        <f>'Input - LOE Hierarchy (Admin)'!N174</f>
        <v>Is there evidence of appropriate consideration of Ethical Trading?</v>
      </c>
      <c r="L172" s="648" t="str">
        <f>'Input - LOE Hierarchy (Admin)'!P174</f>
        <v>NULL</v>
      </c>
      <c r="M172" s="646"/>
      <c r="N172" s="646"/>
      <c r="O172" s="651" t="str">
        <f>IF(ISERROR(HYPERLINK(INDEX(I_Guid_Links,MATCH('Input - LOE Hierarchy (Admin)'!S174,I_Guid_Names,0)), 'Input - LOE Hierarchy (Admin)'!S174)),"",HYPERLINK(INDEX(I_Guid_Links,MATCH('Input - LOE Hierarchy (Admin)'!S174,I_Guid_Names,0)), 'Input - LOE Hierarchy (Admin)'!S174))</f>
        <v>Sustainable Procurement - C38</v>
      </c>
      <c r="P172" s="651" t="str">
        <f>IF(ISERROR(HYPERLINK(INDEX(I_Guid_Links,MATCH('Input - LOE Hierarchy (Admin)'!T174,I_Guid_Names,0)), 'Input - LOE Hierarchy (Admin)'!T174)),"",HYPERLINK(INDEX(I_Guid_Links,MATCH('Input - LOE Hierarchy (Admin)'!T174,I_Guid_Names,0)), 'Input - LOE Hierarchy (Admin)'!T174))</f>
        <v/>
      </c>
      <c r="Q172" s="651" t="str">
        <f>IF(ISERROR(HYPERLINK(INDEX(I_Guid_Links,MATCH('Input - LOE Hierarchy (Admin)'!U174,I_Guid_Names,0)), 'Input - LOE Hierarchy (Admin)'!U174)),"",HYPERLINK(INDEX(I_Guid_Links,MATCH('Input - LOE Hierarchy (Admin)'!U174,I_Guid_Names,0)), 'Input - LOE Hierarchy (Admin)'!U174))</f>
        <v/>
      </c>
      <c r="R172" s="651" t="str">
        <f>IF(ISERROR(HYPERLINK(INDEX(I_Guid_Links,MATCH('Input - LOE Hierarchy (Admin)'!V174,I_Guid_Names,0)), 'Input - LOE Hierarchy (Admin)'!V174)),"",HYPERLINK(INDEX(I_Guid_Links,MATCH('Input - LOE Hierarchy (Admin)'!V174,I_Guid_Names,0)), 'Input - LOE Hierarchy (Admin)'!V174))</f>
        <v/>
      </c>
      <c r="S172" s="651" t="str">
        <f>IF(ISERROR(HYPERLINK(INDEX(I_Guid_Links,MATCH('Input - LOE Hierarchy (Admin)'!W174,I_Guid_Names,0)), 'Input - LOE Hierarchy (Admin)'!W174)),"",HYPERLINK(INDEX(I_Guid_Links,MATCH('Input - LOE Hierarchy (Admin)'!W174,I_Guid_Names,0)), 'Input - LOE Hierarchy (Admin)'!W174))</f>
        <v/>
      </c>
      <c r="T172" s="651" t="str">
        <f>IF(ISERROR(HYPERLINK(INDEX(I_Guid_Links,MATCH('Input - LOE Hierarchy (Admin)'!X174,I_Guid_Names,0)), 'Input - LOE Hierarchy (Admin)'!X174)),"",HYPERLINK(INDEX(I_Guid_Links,MATCH('Input - LOE Hierarchy (Admin)'!X174,I_Guid_Names,0)), 'Input - LOE Hierarchy (Admin)'!X174))</f>
        <v/>
      </c>
      <c r="U172" s="651" t="str">
        <f>IF(ISERROR(HYPERLINK(INDEX(I_Guid_Links,MATCH('Input - LOE Hierarchy (Admin)'!Y174,I_Guid_Names,0)), 'Input - LOE Hierarchy (Admin)'!Y174)),"",HYPERLINK(INDEX(I_Guid_Links,MATCH('Input - LOE Hierarchy (Admin)'!Y174,I_Guid_Names,0)), 'Input - LOE Hierarchy (Admin)'!Y174))</f>
        <v/>
      </c>
      <c r="V172" s="652"/>
      <c r="X172" s="653" t="b">
        <f t="shared" si="20"/>
        <v>0</v>
      </c>
      <c r="Y172" s="654" t="b">
        <f t="shared" si="21"/>
        <v>0</v>
      </c>
      <c r="Z172" s="654" t="b">
        <f t="shared" si="22"/>
        <v>0</v>
      </c>
    </row>
    <row r="173" spans="1:26" s="344" customFormat="1" ht="70.400000000000006" customHeight="1" x14ac:dyDescent="0.35">
      <c r="A173" s="646"/>
      <c r="B173" s="646"/>
      <c r="C173" s="647">
        <v>3</v>
      </c>
      <c r="D173" s="648" t="str">
        <f>'Input - LOE Hierarchy (Admin)'!E175</f>
        <v>Commercial</v>
      </c>
      <c r="E173" s="647">
        <v>13</v>
      </c>
      <c r="F173" s="648" t="str">
        <f>'Input - LOE Hierarchy (Admin)'!K175</f>
        <v>Is there evidence of appropriate Purchasing/Procurement Strategy consideration at this stage of acquisition?</v>
      </c>
      <c r="G173" s="649">
        <v>58</v>
      </c>
      <c r="H173" s="650" t="str">
        <f>IFERROR(HYPERLINK("#'2.1 LOEs, Artefacts &amp; Assurance'!" &amp; ADDRESS(MATCH($I173,'2.1 LOEs, Artefacts &amp; Assurance'!$H$1:$H$312, 0),8),"Link "), "Not Found")</f>
        <v>Not Found</v>
      </c>
      <c r="I173" s="648" t="str">
        <f>'Input - LOE Hierarchy (Admin)'!L175</f>
        <v>Is there evidence of Corporate Social Responsibility considerations sufficiently mature?</v>
      </c>
      <c r="J173" s="647">
        <f t="shared" si="19"/>
        <v>163</v>
      </c>
      <c r="K173" s="648" t="str">
        <f>'Input - LOE Hierarchy (Admin)'!N175</f>
        <v>Is there evidence of appropriate consideration of Human Rights?</v>
      </c>
      <c r="L173" s="648" t="str">
        <f>'Input - LOE Hierarchy (Admin)'!P175</f>
        <v>NULL</v>
      </c>
      <c r="M173" s="646"/>
      <c r="N173" s="646"/>
      <c r="O173" s="651" t="str">
        <f>IF(ISERROR(HYPERLINK(INDEX(I_Guid_Links,MATCH('Input - LOE Hierarchy (Admin)'!S175,I_Guid_Names,0)), 'Input - LOE Hierarchy (Admin)'!S175)),"",HYPERLINK(INDEX(I_Guid_Links,MATCH('Input - LOE Hierarchy (Admin)'!S175,I_Guid_Names,0)), 'Input - LOE Hierarchy (Admin)'!S175))</f>
        <v>Sustainable Procurement - C38</v>
      </c>
      <c r="P173" s="651" t="str">
        <f>IF(ISERROR(HYPERLINK(INDEX(I_Guid_Links,MATCH('Input - LOE Hierarchy (Admin)'!T175,I_Guid_Names,0)), 'Input - LOE Hierarchy (Admin)'!T175)),"",HYPERLINK(INDEX(I_Guid_Links,MATCH('Input - LOE Hierarchy (Admin)'!T175,I_Guid_Names,0)), 'Input - LOE Hierarchy (Admin)'!T175))</f>
        <v/>
      </c>
      <c r="Q173" s="651" t="str">
        <f>IF(ISERROR(HYPERLINK(INDEX(I_Guid_Links,MATCH('Input - LOE Hierarchy (Admin)'!U175,I_Guid_Names,0)), 'Input - LOE Hierarchy (Admin)'!U175)),"",HYPERLINK(INDEX(I_Guid_Links,MATCH('Input - LOE Hierarchy (Admin)'!U175,I_Guid_Names,0)), 'Input - LOE Hierarchy (Admin)'!U175))</f>
        <v/>
      </c>
      <c r="R173" s="651" t="str">
        <f>IF(ISERROR(HYPERLINK(INDEX(I_Guid_Links,MATCH('Input - LOE Hierarchy (Admin)'!V175,I_Guid_Names,0)), 'Input - LOE Hierarchy (Admin)'!V175)),"",HYPERLINK(INDEX(I_Guid_Links,MATCH('Input - LOE Hierarchy (Admin)'!V175,I_Guid_Names,0)), 'Input - LOE Hierarchy (Admin)'!V175))</f>
        <v/>
      </c>
      <c r="S173" s="651" t="str">
        <f>IF(ISERROR(HYPERLINK(INDEX(I_Guid_Links,MATCH('Input - LOE Hierarchy (Admin)'!W175,I_Guid_Names,0)), 'Input - LOE Hierarchy (Admin)'!W175)),"",HYPERLINK(INDEX(I_Guid_Links,MATCH('Input - LOE Hierarchy (Admin)'!W175,I_Guid_Names,0)), 'Input - LOE Hierarchy (Admin)'!W175))</f>
        <v/>
      </c>
      <c r="T173" s="651" t="str">
        <f>IF(ISERROR(HYPERLINK(INDEX(I_Guid_Links,MATCH('Input - LOE Hierarchy (Admin)'!X175,I_Guid_Names,0)), 'Input - LOE Hierarchy (Admin)'!X175)),"",HYPERLINK(INDEX(I_Guid_Links,MATCH('Input - LOE Hierarchy (Admin)'!X175,I_Guid_Names,0)), 'Input - LOE Hierarchy (Admin)'!X175))</f>
        <v/>
      </c>
      <c r="U173" s="651" t="str">
        <f>IF(ISERROR(HYPERLINK(INDEX(I_Guid_Links,MATCH('Input - LOE Hierarchy (Admin)'!Y175,I_Guid_Names,0)), 'Input - LOE Hierarchy (Admin)'!Y175)),"",HYPERLINK(INDEX(I_Guid_Links,MATCH('Input - LOE Hierarchy (Admin)'!Y175,I_Guid_Names,0)), 'Input - LOE Hierarchy (Admin)'!Y175))</f>
        <v/>
      </c>
      <c r="V173" s="652"/>
      <c r="X173" s="653" t="str">
        <f t="shared" si="20"/>
        <v>YES</v>
      </c>
      <c r="Y173" s="654" t="b">
        <f t="shared" si="21"/>
        <v>0</v>
      </c>
      <c r="Z173" s="654" t="b">
        <f>IF(AND(X173="YES", Y$172="YES"),"YES")</f>
        <v>0</v>
      </c>
    </row>
    <row r="174" spans="1:26" s="344" customFormat="1" ht="70.400000000000006" customHeight="1" x14ac:dyDescent="0.35">
      <c r="A174" s="646"/>
      <c r="B174" s="646"/>
      <c r="C174" s="647">
        <v>3</v>
      </c>
      <c r="D174" s="648" t="str">
        <f>'Input - LOE Hierarchy (Admin)'!E176</f>
        <v>Commercial</v>
      </c>
      <c r="E174" s="647">
        <v>13</v>
      </c>
      <c r="F174" s="648" t="str">
        <f>'Input - LOE Hierarchy (Admin)'!K176</f>
        <v>Is there evidence of appropriate Purchasing/Procurement Strategy consideration at this stage of acquisition?</v>
      </c>
      <c r="G174" s="649">
        <v>58</v>
      </c>
      <c r="H174" s="650" t="str">
        <f>IFERROR(HYPERLINK("#'2.1 LOEs, Artefacts &amp; Assurance'!" &amp; ADDRESS(MATCH($I174,'2.1 LOEs, Artefacts &amp; Assurance'!$H$1:$H$312, 0),8),"Link "), "Not Found")</f>
        <v>Not Found</v>
      </c>
      <c r="I174" s="648" t="str">
        <f>'Input - LOE Hierarchy (Admin)'!L176</f>
        <v>Is there evidence of Corporate Social Responsibility considerations sufficiently mature?</v>
      </c>
      <c r="J174" s="647">
        <f t="shared" si="19"/>
        <v>164</v>
      </c>
      <c r="K174" s="648" t="str">
        <f>'Input - LOE Hierarchy (Admin)'!N176</f>
        <v>Is there evidence of appropriate consideration of Modern Slavery?</v>
      </c>
      <c r="L174" s="648" t="str">
        <f>'Input - LOE Hierarchy (Admin)'!P176</f>
        <v>NULL</v>
      </c>
      <c r="M174" s="646"/>
      <c r="N174" s="646"/>
      <c r="O174" s="651" t="str">
        <f>IF(ISERROR(HYPERLINK(INDEX(I_Guid_Links,MATCH('Input - LOE Hierarchy (Admin)'!S176,I_Guid_Names,0)), 'Input - LOE Hierarchy (Admin)'!S176)),"",HYPERLINK(INDEX(I_Guid_Links,MATCH('Input - LOE Hierarchy (Admin)'!S176,I_Guid_Names,0)), 'Input - LOE Hierarchy (Admin)'!S176))</f>
        <v>Sustainable Procurement - C38</v>
      </c>
      <c r="P174" s="651" t="str">
        <f>IF(ISERROR(HYPERLINK(INDEX(I_Guid_Links,MATCH('Input - LOE Hierarchy (Admin)'!T176,I_Guid_Names,0)), 'Input - LOE Hierarchy (Admin)'!T176)),"",HYPERLINK(INDEX(I_Guid_Links,MATCH('Input - LOE Hierarchy (Admin)'!T176,I_Guid_Names,0)), 'Input - LOE Hierarchy (Admin)'!T176))</f>
        <v/>
      </c>
      <c r="Q174" s="651" t="str">
        <f>IF(ISERROR(HYPERLINK(INDEX(I_Guid_Links,MATCH('Input - LOE Hierarchy (Admin)'!U176,I_Guid_Names,0)), 'Input - LOE Hierarchy (Admin)'!U176)),"",HYPERLINK(INDEX(I_Guid_Links,MATCH('Input - LOE Hierarchy (Admin)'!U176,I_Guid_Names,0)), 'Input - LOE Hierarchy (Admin)'!U176))</f>
        <v/>
      </c>
      <c r="R174" s="651" t="str">
        <f>IF(ISERROR(HYPERLINK(INDEX(I_Guid_Links,MATCH('Input - LOE Hierarchy (Admin)'!V176,I_Guid_Names,0)), 'Input - LOE Hierarchy (Admin)'!V176)),"",HYPERLINK(INDEX(I_Guid_Links,MATCH('Input - LOE Hierarchy (Admin)'!V176,I_Guid_Names,0)), 'Input - LOE Hierarchy (Admin)'!V176))</f>
        <v/>
      </c>
      <c r="S174" s="651" t="str">
        <f>IF(ISERROR(HYPERLINK(INDEX(I_Guid_Links,MATCH('Input - LOE Hierarchy (Admin)'!W176,I_Guid_Names,0)), 'Input - LOE Hierarchy (Admin)'!W176)),"",HYPERLINK(INDEX(I_Guid_Links,MATCH('Input - LOE Hierarchy (Admin)'!W176,I_Guid_Names,0)), 'Input - LOE Hierarchy (Admin)'!W176))</f>
        <v/>
      </c>
      <c r="T174" s="651" t="str">
        <f>IF(ISERROR(HYPERLINK(INDEX(I_Guid_Links,MATCH('Input - LOE Hierarchy (Admin)'!X176,I_Guid_Names,0)), 'Input - LOE Hierarchy (Admin)'!X176)),"",HYPERLINK(INDEX(I_Guid_Links,MATCH('Input - LOE Hierarchy (Admin)'!X176,I_Guid_Names,0)), 'Input - LOE Hierarchy (Admin)'!X176))</f>
        <v/>
      </c>
      <c r="U174" s="651" t="str">
        <f>IF(ISERROR(HYPERLINK(INDEX(I_Guid_Links,MATCH('Input - LOE Hierarchy (Admin)'!Y176,I_Guid_Names,0)), 'Input - LOE Hierarchy (Admin)'!Y176)),"",HYPERLINK(INDEX(I_Guid_Links,MATCH('Input - LOE Hierarchy (Admin)'!Y176,I_Guid_Names,0)), 'Input - LOE Hierarchy (Admin)'!Y176))</f>
        <v/>
      </c>
      <c r="V174" s="652"/>
      <c r="X174" s="653" t="str">
        <f t="shared" si="20"/>
        <v>YES</v>
      </c>
      <c r="Y174" s="654" t="b">
        <f t="shared" si="21"/>
        <v>0</v>
      </c>
      <c r="Z174" s="654" t="b">
        <f t="shared" ref="Z174:Z179" si="26">IF(AND(X174="YES", Y$172="YES"),"YES")</f>
        <v>0</v>
      </c>
    </row>
    <row r="175" spans="1:26" s="344" customFormat="1" ht="70.400000000000006" customHeight="1" x14ac:dyDescent="0.35">
      <c r="A175" s="646"/>
      <c r="B175" s="646"/>
      <c r="C175" s="647">
        <v>3</v>
      </c>
      <c r="D175" s="648" t="str">
        <f>'Input - LOE Hierarchy (Admin)'!E177</f>
        <v>Commercial</v>
      </c>
      <c r="E175" s="647">
        <v>13</v>
      </c>
      <c r="F175" s="648" t="str">
        <f>'Input - LOE Hierarchy (Admin)'!K177</f>
        <v>Is there evidence of appropriate Purchasing/Procurement Strategy consideration at this stage of acquisition?</v>
      </c>
      <c r="G175" s="649">
        <v>58</v>
      </c>
      <c r="H175" s="650" t="str">
        <f>IFERROR(HYPERLINK("#'2.1 LOEs, Artefacts &amp; Assurance'!" &amp; ADDRESS(MATCH($I175,'2.1 LOEs, Artefacts &amp; Assurance'!$H$1:$H$312, 0),8),"Link "), "Not Found")</f>
        <v>Not Found</v>
      </c>
      <c r="I175" s="648" t="str">
        <f>'Input - LOE Hierarchy (Admin)'!L177</f>
        <v>Is there evidence of Corporate Social Responsibility considerations sufficiently mature?</v>
      </c>
      <c r="J175" s="647">
        <f t="shared" si="19"/>
        <v>165</v>
      </c>
      <c r="K175" s="648" t="str">
        <f>'Input - LOE Hierarchy (Admin)'!N177</f>
        <v>Is there evidence of appropriate consideration of probity and fraud protection?</v>
      </c>
      <c r="L175" s="648" t="str">
        <f>'Input - LOE Hierarchy (Admin)'!P177</f>
        <v>NULL</v>
      </c>
      <c r="M175" s="646"/>
      <c r="N175" s="646"/>
      <c r="O175" s="651" t="str">
        <f>IF(ISERROR(HYPERLINK(INDEX(I_Guid_Links,MATCH('Input - LOE Hierarchy (Admin)'!S177,I_Guid_Names,0)), 'Input - LOE Hierarchy (Admin)'!S177)),"",HYPERLINK(INDEX(I_Guid_Links,MATCH('Input - LOE Hierarchy (Admin)'!S177,I_Guid_Names,0)), 'Input - LOE Hierarchy (Admin)'!S177))</f>
        <v>Commercial Strategies  - C1</v>
      </c>
      <c r="P175" s="651" t="str">
        <f>IF(ISERROR(HYPERLINK(INDEX(I_Guid_Links,MATCH('Input - LOE Hierarchy (Admin)'!T177,I_Guid_Names,0)), 'Input - LOE Hierarchy (Admin)'!T177)),"",HYPERLINK(INDEX(I_Guid_Links,MATCH('Input - LOE Hierarchy (Admin)'!T177,I_Guid_Names,0)), 'Input - LOE Hierarchy (Admin)'!T177))</f>
        <v>Fraud Defence  - C39</v>
      </c>
      <c r="Q175" s="651" t="str">
        <f>IF(ISERROR(HYPERLINK(INDEX(I_Guid_Links,MATCH('Input - LOE Hierarchy (Admin)'!U177,I_Guid_Names,0)), 'Input - LOE Hierarchy (Admin)'!U177)),"",HYPERLINK(INDEX(I_Guid_Links,MATCH('Input - LOE Hierarchy (Admin)'!U177,I_Guid_Names,0)), 'Input - LOE Hierarchy (Admin)'!U177))</f>
        <v/>
      </c>
      <c r="R175" s="651" t="str">
        <f>IF(ISERROR(HYPERLINK(INDEX(I_Guid_Links,MATCH('Input - LOE Hierarchy (Admin)'!V177,I_Guid_Names,0)), 'Input - LOE Hierarchy (Admin)'!V177)),"",HYPERLINK(INDEX(I_Guid_Links,MATCH('Input - LOE Hierarchy (Admin)'!V177,I_Guid_Names,0)), 'Input - LOE Hierarchy (Admin)'!V177))</f>
        <v/>
      </c>
      <c r="S175" s="651" t="str">
        <f>IF(ISERROR(HYPERLINK(INDEX(I_Guid_Links,MATCH('Input - LOE Hierarchy (Admin)'!W177,I_Guid_Names,0)), 'Input - LOE Hierarchy (Admin)'!W177)),"",HYPERLINK(INDEX(I_Guid_Links,MATCH('Input - LOE Hierarchy (Admin)'!W177,I_Guid_Names,0)), 'Input - LOE Hierarchy (Admin)'!W177))</f>
        <v/>
      </c>
      <c r="T175" s="651" t="str">
        <f>IF(ISERROR(HYPERLINK(INDEX(I_Guid_Links,MATCH('Input - LOE Hierarchy (Admin)'!X177,I_Guid_Names,0)), 'Input - LOE Hierarchy (Admin)'!X177)),"",HYPERLINK(INDEX(I_Guid_Links,MATCH('Input - LOE Hierarchy (Admin)'!X177,I_Guid_Names,0)), 'Input - LOE Hierarchy (Admin)'!X177))</f>
        <v/>
      </c>
      <c r="U175" s="651" t="str">
        <f>IF(ISERROR(HYPERLINK(INDEX(I_Guid_Links,MATCH('Input - LOE Hierarchy (Admin)'!Y177,I_Guid_Names,0)), 'Input - LOE Hierarchy (Admin)'!Y177)),"",HYPERLINK(INDEX(I_Guid_Links,MATCH('Input - LOE Hierarchy (Admin)'!Y177,I_Guid_Names,0)), 'Input - LOE Hierarchy (Admin)'!Y177))</f>
        <v/>
      </c>
      <c r="V175" s="652"/>
      <c r="X175" s="653" t="str">
        <f t="shared" si="20"/>
        <v>YES</v>
      </c>
      <c r="Y175" s="654" t="b">
        <f t="shared" si="21"/>
        <v>0</v>
      </c>
      <c r="Z175" s="654" t="b">
        <f t="shared" si="26"/>
        <v>0</v>
      </c>
    </row>
    <row r="176" spans="1:26" s="344" customFormat="1" ht="70.400000000000006" customHeight="1" x14ac:dyDescent="0.35">
      <c r="A176" s="646"/>
      <c r="B176" s="646"/>
      <c r="C176" s="647">
        <v>3</v>
      </c>
      <c r="D176" s="648" t="str">
        <f>'Input - LOE Hierarchy (Admin)'!E178</f>
        <v>Commercial</v>
      </c>
      <c r="E176" s="647">
        <v>13</v>
      </c>
      <c r="F176" s="648" t="str">
        <f>'Input - LOE Hierarchy (Admin)'!K178</f>
        <v>Is there evidence of appropriate Purchasing/Procurement Strategy consideration at this stage of acquisition?</v>
      </c>
      <c r="G176" s="649">
        <v>58</v>
      </c>
      <c r="H176" s="650" t="str">
        <f>IFERROR(HYPERLINK("#'2.1 LOEs, Artefacts &amp; Assurance'!" &amp; ADDRESS(MATCH($I176,'2.1 LOEs, Artefacts &amp; Assurance'!$H$1:$H$312, 0),8),"Link "), "Not Found")</f>
        <v>Not Found</v>
      </c>
      <c r="I176" s="648" t="str">
        <f>'Input - LOE Hierarchy (Admin)'!L178</f>
        <v>Is there evidence of Corporate Social Responsibility considerations sufficiently mature?</v>
      </c>
      <c r="J176" s="647">
        <f t="shared" si="19"/>
        <v>166</v>
      </c>
      <c r="K176" s="648" t="str">
        <f>'Input - LOE Hierarchy (Admin)'!N178</f>
        <v>Is there evidence of appropriate consideration of Bribery and Corruption?</v>
      </c>
      <c r="L176" s="648" t="str">
        <f>'Input - LOE Hierarchy (Admin)'!P178</f>
        <v>NULL</v>
      </c>
      <c r="M176" s="646"/>
      <c r="N176" s="646"/>
      <c r="O176" s="651" t="str">
        <f>IF(ISERROR(HYPERLINK(INDEX(I_Guid_Links,MATCH('Input - LOE Hierarchy (Admin)'!S178,I_Guid_Names,0)), 'Input - LOE Hierarchy (Admin)'!S178)),"",HYPERLINK(INDEX(I_Guid_Links,MATCH('Input - LOE Hierarchy (Admin)'!S178,I_Guid_Names,0)), 'Input - LOE Hierarchy (Admin)'!S178))</f>
        <v>Commercial Awareness Guide - C40</v>
      </c>
      <c r="P176" s="651" t="str">
        <f>IF(ISERROR(HYPERLINK(INDEX(I_Guid_Links,MATCH('Input - LOE Hierarchy (Admin)'!T178,I_Guid_Names,0)), 'Input - LOE Hierarchy (Admin)'!T178)),"",HYPERLINK(INDEX(I_Guid_Links,MATCH('Input - LOE Hierarchy (Admin)'!T178,I_Guid_Names,0)), 'Input - LOE Hierarchy (Admin)'!T178))</f>
        <v>Fraud Defence  - C39</v>
      </c>
      <c r="Q176" s="651" t="str">
        <f>IF(ISERROR(HYPERLINK(INDEX(I_Guid_Links,MATCH('Input - LOE Hierarchy (Admin)'!U178,I_Guid_Names,0)), 'Input - LOE Hierarchy (Admin)'!U178)),"",HYPERLINK(INDEX(I_Guid_Links,MATCH('Input - LOE Hierarchy (Admin)'!U178,I_Guid_Names,0)), 'Input - LOE Hierarchy (Admin)'!U178))</f>
        <v/>
      </c>
      <c r="R176" s="651" t="str">
        <f>IF(ISERROR(HYPERLINK(INDEX(I_Guid_Links,MATCH('Input - LOE Hierarchy (Admin)'!V178,I_Guid_Names,0)), 'Input - LOE Hierarchy (Admin)'!V178)),"",HYPERLINK(INDEX(I_Guid_Links,MATCH('Input - LOE Hierarchy (Admin)'!V178,I_Guid_Names,0)), 'Input - LOE Hierarchy (Admin)'!V178))</f>
        <v/>
      </c>
      <c r="S176" s="651" t="str">
        <f>IF(ISERROR(HYPERLINK(INDEX(I_Guid_Links,MATCH('Input - LOE Hierarchy (Admin)'!W178,I_Guid_Names,0)), 'Input - LOE Hierarchy (Admin)'!W178)),"",HYPERLINK(INDEX(I_Guid_Links,MATCH('Input - LOE Hierarchy (Admin)'!W178,I_Guid_Names,0)), 'Input - LOE Hierarchy (Admin)'!W178))</f>
        <v/>
      </c>
      <c r="T176" s="651" t="str">
        <f>IF(ISERROR(HYPERLINK(INDEX(I_Guid_Links,MATCH('Input - LOE Hierarchy (Admin)'!X178,I_Guid_Names,0)), 'Input - LOE Hierarchy (Admin)'!X178)),"",HYPERLINK(INDEX(I_Guid_Links,MATCH('Input - LOE Hierarchy (Admin)'!X178,I_Guid_Names,0)), 'Input - LOE Hierarchy (Admin)'!X178))</f>
        <v/>
      </c>
      <c r="U176" s="651" t="str">
        <f>IF(ISERROR(HYPERLINK(INDEX(I_Guid_Links,MATCH('Input - LOE Hierarchy (Admin)'!Y178,I_Guid_Names,0)), 'Input - LOE Hierarchy (Admin)'!Y178)),"",HYPERLINK(INDEX(I_Guid_Links,MATCH('Input - LOE Hierarchy (Admin)'!Y178,I_Guid_Names,0)), 'Input - LOE Hierarchy (Admin)'!Y178))</f>
        <v/>
      </c>
      <c r="V176" s="652"/>
      <c r="X176" s="653" t="str">
        <f t="shared" si="20"/>
        <v>YES</v>
      </c>
      <c r="Y176" s="654" t="b">
        <f t="shared" si="21"/>
        <v>0</v>
      </c>
      <c r="Z176" s="654" t="b">
        <f t="shared" si="26"/>
        <v>0</v>
      </c>
    </row>
    <row r="177" spans="1:26" s="344" customFormat="1" ht="70.400000000000006" customHeight="1" x14ac:dyDescent="0.35">
      <c r="A177" s="646"/>
      <c r="B177" s="646"/>
      <c r="C177" s="647">
        <v>3</v>
      </c>
      <c r="D177" s="648" t="str">
        <f>'Input - LOE Hierarchy (Admin)'!E179</f>
        <v>Commercial</v>
      </c>
      <c r="E177" s="647">
        <v>13</v>
      </c>
      <c r="F177" s="648" t="str">
        <f>'Input - LOE Hierarchy (Admin)'!K179</f>
        <v>Is there evidence of appropriate Purchasing/Procurement Strategy consideration at this stage of acquisition?</v>
      </c>
      <c r="G177" s="649">
        <v>58</v>
      </c>
      <c r="H177" s="650" t="str">
        <f>IFERROR(HYPERLINK("#'2.1 LOEs, Artefacts &amp; Assurance'!" &amp; ADDRESS(MATCH($I177,'2.1 LOEs, Artefacts &amp; Assurance'!$H$1:$H$312, 0),8),"Link "), "Not Found")</f>
        <v>Not Found</v>
      </c>
      <c r="I177" s="648" t="str">
        <f>'Input - LOE Hierarchy (Admin)'!L179</f>
        <v>Is there evidence of Corporate Social Responsibility considerations sufficiently mature?</v>
      </c>
      <c r="J177" s="647">
        <f t="shared" si="19"/>
        <v>167</v>
      </c>
      <c r="K177" s="648" t="str">
        <f>'Input - LOE Hierarchy (Admin)'!N179</f>
        <v>Is there evidence of appropriate consideration of Diversity and Equal Opportunities?</v>
      </c>
      <c r="L177" s="648" t="str">
        <f>'Input - LOE Hierarchy (Admin)'!P179</f>
        <v>NULL</v>
      </c>
      <c r="M177" s="646"/>
      <c r="N177" s="646"/>
      <c r="O177" s="651" t="str">
        <f>IF(ISERROR(HYPERLINK(INDEX(I_Guid_Links,MATCH('Input - LOE Hierarchy (Admin)'!S179,I_Guid_Names,0)), 'Input - LOE Hierarchy (Admin)'!S179)),"",HYPERLINK(INDEX(I_Guid_Links,MATCH('Input - LOE Hierarchy (Admin)'!S179,I_Guid_Names,0)), 'Input - LOE Hierarchy (Admin)'!S179))</f>
        <v>Commercial Awareness Guide - C40</v>
      </c>
      <c r="P177" s="651" t="str">
        <f>IF(ISERROR(HYPERLINK(INDEX(I_Guid_Links,MATCH('Input - LOE Hierarchy (Admin)'!T179,I_Guid_Names,0)), 'Input - LOE Hierarchy (Admin)'!T179)),"",HYPERLINK(INDEX(I_Guid_Links,MATCH('Input - LOE Hierarchy (Admin)'!T179,I_Guid_Names,0)), 'Input - LOE Hierarchy (Admin)'!T179))</f>
        <v/>
      </c>
      <c r="Q177" s="651" t="str">
        <f>IF(ISERROR(HYPERLINK(INDEX(I_Guid_Links,MATCH('Input - LOE Hierarchy (Admin)'!U179,I_Guid_Names,0)), 'Input - LOE Hierarchy (Admin)'!U179)),"",HYPERLINK(INDEX(I_Guid_Links,MATCH('Input - LOE Hierarchy (Admin)'!U179,I_Guid_Names,0)), 'Input - LOE Hierarchy (Admin)'!U179))</f>
        <v/>
      </c>
      <c r="R177" s="651" t="str">
        <f>IF(ISERROR(HYPERLINK(INDEX(I_Guid_Links,MATCH('Input - LOE Hierarchy (Admin)'!V179,I_Guid_Names,0)), 'Input - LOE Hierarchy (Admin)'!V179)),"",HYPERLINK(INDEX(I_Guid_Links,MATCH('Input - LOE Hierarchy (Admin)'!V179,I_Guid_Names,0)), 'Input - LOE Hierarchy (Admin)'!V179))</f>
        <v/>
      </c>
      <c r="S177" s="651" t="str">
        <f>IF(ISERROR(HYPERLINK(INDEX(I_Guid_Links,MATCH('Input - LOE Hierarchy (Admin)'!W179,I_Guid_Names,0)), 'Input - LOE Hierarchy (Admin)'!W179)),"",HYPERLINK(INDEX(I_Guid_Links,MATCH('Input - LOE Hierarchy (Admin)'!W179,I_Guid_Names,0)), 'Input - LOE Hierarchy (Admin)'!W179))</f>
        <v/>
      </c>
      <c r="T177" s="651" t="str">
        <f>IF(ISERROR(HYPERLINK(INDEX(I_Guid_Links,MATCH('Input - LOE Hierarchy (Admin)'!X179,I_Guid_Names,0)), 'Input - LOE Hierarchy (Admin)'!X179)),"",HYPERLINK(INDEX(I_Guid_Links,MATCH('Input - LOE Hierarchy (Admin)'!X179,I_Guid_Names,0)), 'Input - LOE Hierarchy (Admin)'!X179))</f>
        <v/>
      </c>
      <c r="U177" s="651" t="str">
        <f>IF(ISERROR(HYPERLINK(INDEX(I_Guid_Links,MATCH('Input - LOE Hierarchy (Admin)'!Y179,I_Guid_Names,0)), 'Input - LOE Hierarchy (Admin)'!Y179)),"",HYPERLINK(INDEX(I_Guid_Links,MATCH('Input - LOE Hierarchy (Admin)'!Y179,I_Guid_Names,0)), 'Input - LOE Hierarchy (Admin)'!Y179))</f>
        <v/>
      </c>
      <c r="V177" s="652"/>
      <c r="X177" s="653" t="str">
        <f t="shared" si="20"/>
        <v>YES</v>
      </c>
      <c r="Y177" s="654" t="b">
        <f t="shared" si="21"/>
        <v>0</v>
      </c>
      <c r="Z177" s="654" t="b">
        <f t="shared" si="26"/>
        <v>0</v>
      </c>
    </row>
    <row r="178" spans="1:26" s="344" customFormat="1" ht="70.400000000000006" customHeight="1" x14ac:dyDescent="0.35">
      <c r="A178" s="646"/>
      <c r="B178" s="646"/>
      <c r="C178" s="647">
        <v>3</v>
      </c>
      <c r="D178" s="648" t="str">
        <f>'Input - LOE Hierarchy (Admin)'!E180</f>
        <v>Commercial</v>
      </c>
      <c r="E178" s="647">
        <v>13</v>
      </c>
      <c r="F178" s="648" t="str">
        <f>'Input - LOE Hierarchy (Admin)'!K180</f>
        <v>Is there evidence of appropriate Purchasing/Procurement Strategy consideration at this stage of acquisition?</v>
      </c>
      <c r="G178" s="649">
        <v>58</v>
      </c>
      <c r="H178" s="650" t="str">
        <f>IFERROR(HYPERLINK("#'2.1 LOEs, Artefacts &amp; Assurance'!" &amp; ADDRESS(MATCH($I178,'2.1 LOEs, Artefacts &amp; Assurance'!$H$1:$H$312, 0),8),"Link "), "Not Found")</f>
        <v>Not Found</v>
      </c>
      <c r="I178" s="648" t="str">
        <f>'Input - LOE Hierarchy (Admin)'!L180</f>
        <v>Is there evidence of Corporate Social Responsibility considerations sufficiently mature?</v>
      </c>
      <c r="J178" s="647">
        <f t="shared" si="19"/>
        <v>168</v>
      </c>
      <c r="K178" s="648" t="str">
        <f>'Input - LOE Hierarchy (Admin)'!N180</f>
        <v>Is there evidence of appropriate consideration of Impact on society?</v>
      </c>
      <c r="L178" s="648" t="str">
        <f>'Input - LOE Hierarchy (Admin)'!P180</f>
        <v>NULL</v>
      </c>
      <c r="M178" s="646"/>
      <c r="N178" s="646"/>
      <c r="O178" s="651" t="str">
        <f>IF(ISERROR(HYPERLINK(INDEX(I_Guid_Links,MATCH('Input - LOE Hierarchy (Admin)'!S180,I_Guid_Names,0)), 'Input - LOE Hierarchy (Admin)'!S180)),"",HYPERLINK(INDEX(I_Guid_Links,MATCH('Input - LOE Hierarchy (Admin)'!S180,I_Guid_Names,0)), 'Input - LOE Hierarchy (Admin)'!S180))</f>
        <v>Social Value  - C41</v>
      </c>
      <c r="P178" s="651" t="str">
        <f>IF(ISERROR(HYPERLINK(INDEX(I_Guid_Links,MATCH('Input - LOE Hierarchy (Admin)'!T180,I_Guid_Names,0)), 'Input - LOE Hierarchy (Admin)'!T180)),"",HYPERLINK(INDEX(I_Guid_Links,MATCH('Input - LOE Hierarchy (Admin)'!T180,I_Guid_Names,0)), 'Input - LOE Hierarchy (Admin)'!T180))</f>
        <v/>
      </c>
      <c r="Q178" s="651" t="str">
        <f>IF(ISERROR(HYPERLINK(INDEX(I_Guid_Links,MATCH('Input - LOE Hierarchy (Admin)'!U180,I_Guid_Names,0)), 'Input - LOE Hierarchy (Admin)'!U180)),"",HYPERLINK(INDEX(I_Guid_Links,MATCH('Input - LOE Hierarchy (Admin)'!U180,I_Guid_Names,0)), 'Input - LOE Hierarchy (Admin)'!U180))</f>
        <v/>
      </c>
      <c r="R178" s="651" t="str">
        <f>IF(ISERROR(HYPERLINK(INDEX(I_Guid_Links,MATCH('Input - LOE Hierarchy (Admin)'!V180,I_Guid_Names,0)), 'Input - LOE Hierarchy (Admin)'!V180)),"",HYPERLINK(INDEX(I_Guid_Links,MATCH('Input - LOE Hierarchy (Admin)'!V180,I_Guid_Names,0)), 'Input - LOE Hierarchy (Admin)'!V180))</f>
        <v/>
      </c>
      <c r="S178" s="651" t="str">
        <f>IF(ISERROR(HYPERLINK(INDEX(I_Guid_Links,MATCH('Input - LOE Hierarchy (Admin)'!W180,I_Guid_Names,0)), 'Input - LOE Hierarchy (Admin)'!W180)),"",HYPERLINK(INDEX(I_Guid_Links,MATCH('Input - LOE Hierarchy (Admin)'!W180,I_Guid_Names,0)), 'Input - LOE Hierarchy (Admin)'!W180))</f>
        <v/>
      </c>
      <c r="T178" s="651" t="str">
        <f>IF(ISERROR(HYPERLINK(INDEX(I_Guid_Links,MATCH('Input - LOE Hierarchy (Admin)'!X180,I_Guid_Names,0)), 'Input - LOE Hierarchy (Admin)'!X180)),"",HYPERLINK(INDEX(I_Guid_Links,MATCH('Input - LOE Hierarchy (Admin)'!X180,I_Guid_Names,0)), 'Input - LOE Hierarchy (Admin)'!X180))</f>
        <v/>
      </c>
      <c r="U178" s="651" t="str">
        <f>IF(ISERROR(HYPERLINK(INDEX(I_Guid_Links,MATCH('Input - LOE Hierarchy (Admin)'!Y180,I_Guid_Names,0)), 'Input - LOE Hierarchy (Admin)'!Y180)),"",HYPERLINK(INDEX(I_Guid_Links,MATCH('Input - LOE Hierarchy (Admin)'!Y180,I_Guid_Names,0)), 'Input - LOE Hierarchy (Admin)'!Y180))</f>
        <v/>
      </c>
      <c r="V178" s="652"/>
      <c r="X178" s="653" t="str">
        <f t="shared" si="20"/>
        <v>YES</v>
      </c>
      <c r="Y178" s="654" t="b">
        <f t="shared" si="21"/>
        <v>0</v>
      </c>
      <c r="Z178" s="654" t="b">
        <f t="shared" si="26"/>
        <v>0</v>
      </c>
    </row>
    <row r="179" spans="1:26" s="344" customFormat="1" ht="70.400000000000006" customHeight="1" x14ac:dyDescent="0.35">
      <c r="A179" s="646"/>
      <c r="B179" s="646"/>
      <c r="C179" s="647">
        <v>3</v>
      </c>
      <c r="D179" s="648" t="str">
        <f>'Input - LOE Hierarchy (Admin)'!E181</f>
        <v>Commercial</v>
      </c>
      <c r="E179" s="647">
        <v>13</v>
      </c>
      <c r="F179" s="648" t="str">
        <f>'Input - LOE Hierarchy (Admin)'!K181</f>
        <v>Is there evidence of appropriate Purchasing/Procurement Strategy consideration at this stage of acquisition?</v>
      </c>
      <c r="G179" s="649">
        <v>58</v>
      </c>
      <c r="H179" s="650" t="str">
        <f>IFERROR(HYPERLINK("#'2.1 LOEs, Artefacts &amp; Assurance'!" &amp; ADDRESS(MATCH($I179,'2.1 LOEs, Artefacts &amp; Assurance'!$H$1:$H$312, 0),8),"Link "), "Not Found")</f>
        <v>Not Found</v>
      </c>
      <c r="I179" s="648" t="str">
        <f>'Input - LOE Hierarchy (Admin)'!L181</f>
        <v>Is there evidence of Corporate Social Responsibility considerations sufficiently mature?</v>
      </c>
      <c r="J179" s="647">
        <f t="shared" si="19"/>
        <v>169</v>
      </c>
      <c r="K179" s="648" t="str">
        <f>'Input - LOE Hierarchy (Admin)'!N181</f>
        <v>Is there evidence of appropriate consideration of Corporate Governance Arrangements?</v>
      </c>
      <c r="L179" s="648" t="str">
        <f>'Input - LOE Hierarchy (Admin)'!P181</f>
        <v>NULL</v>
      </c>
      <c r="M179" s="646"/>
      <c r="N179" s="646"/>
      <c r="O179" s="651" t="str">
        <f>IF(ISERROR(HYPERLINK(INDEX(I_Guid_Links,MATCH('Input - LOE Hierarchy (Admin)'!S181,I_Guid_Names,0)), 'Input - LOE Hierarchy (Admin)'!S181)),"",HYPERLINK(INDEX(I_Guid_Links,MATCH('Input - LOE Hierarchy (Admin)'!S181,I_Guid_Names,0)), 'Input - LOE Hierarchy (Admin)'!S181))</f>
        <v>Governance and Statutory Reporting  - C42</v>
      </c>
      <c r="P179" s="651" t="str">
        <f>IF(ISERROR(HYPERLINK(INDEX(I_Guid_Links,MATCH('Input - LOE Hierarchy (Admin)'!T181,I_Guid_Names,0)), 'Input - LOE Hierarchy (Admin)'!T181)),"",HYPERLINK(INDEX(I_Guid_Links,MATCH('Input - LOE Hierarchy (Admin)'!T181,I_Guid_Names,0)), 'Input - LOE Hierarchy (Admin)'!T181))</f>
        <v/>
      </c>
      <c r="Q179" s="651" t="str">
        <f>IF(ISERROR(HYPERLINK(INDEX(I_Guid_Links,MATCH('Input - LOE Hierarchy (Admin)'!U181,I_Guid_Names,0)), 'Input - LOE Hierarchy (Admin)'!U181)),"",HYPERLINK(INDEX(I_Guid_Links,MATCH('Input - LOE Hierarchy (Admin)'!U181,I_Guid_Names,0)), 'Input - LOE Hierarchy (Admin)'!U181))</f>
        <v/>
      </c>
      <c r="R179" s="651" t="str">
        <f>IF(ISERROR(HYPERLINK(INDEX(I_Guid_Links,MATCH('Input - LOE Hierarchy (Admin)'!V181,I_Guid_Names,0)), 'Input - LOE Hierarchy (Admin)'!V181)),"",HYPERLINK(INDEX(I_Guid_Links,MATCH('Input - LOE Hierarchy (Admin)'!V181,I_Guid_Names,0)), 'Input - LOE Hierarchy (Admin)'!V181))</f>
        <v/>
      </c>
      <c r="S179" s="651" t="str">
        <f>IF(ISERROR(HYPERLINK(INDEX(I_Guid_Links,MATCH('Input - LOE Hierarchy (Admin)'!W181,I_Guid_Names,0)), 'Input - LOE Hierarchy (Admin)'!W181)),"",HYPERLINK(INDEX(I_Guid_Links,MATCH('Input - LOE Hierarchy (Admin)'!W181,I_Guid_Names,0)), 'Input - LOE Hierarchy (Admin)'!W181))</f>
        <v/>
      </c>
      <c r="T179" s="651" t="str">
        <f>IF(ISERROR(HYPERLINK(INDEX(I_Guid_Links,MATCH('Input - LOE Hierarchy (Admin)'!X181,I_Guid_Names,0)), 'Input - LOE Hierarchy (Admin)'!X181)),"",HYPERLINK(INDEX(I_Guid_Links,MATCH('Input - LOE Hierarchy (Admin)'!X181,I_Guid_Names,0)), 'Input - LOE Hierarchy (Admin)'!X181))</f>
        <v/>
      </c>
      <c r="U179" s="651" t="str">
        <f>IF(ISERROR(HYPERLINK(INDEX(I_Guid_Links,MATCH('Input - LOE Hierarchy (Admin)'!Y181,I_Guid_Names,0)), 'Input - LOE Hierarchy (Admin)'!Y181)),"",HYPERLINK(INDEX(I_Guid_Links,MATCH('Input - LOE Hierarchy (Admin)'!Y181,I_Guid_Names,0)), 'Input - LOE Hierarchy (Admin)'!Y181))</f>
        <v/>
      </c>
      <c r="V179" s="652"/>
      <c r="X179" s="653" t="str">
        <f t="shared" si="20"/>
        <v>YES</v>
      </c>
      <c r="Y179" s="654" t="b">
        <f t="shared" si="21"/>
        <v>0</v>
      </c>
      <c r="Z179" s="654" t="b">
        <f t="shared" si="26"/>
        <v>0</v>
      </c>
    </row>
    <row r="180" spans="1:26" s="344" customFormat="1" ht="80.5" customHeight="1" x14ac:dyDescent="0.35">
      <c r="A180" s="646"/>
      <c r="B180" s="646"/>
      <c r="C180" s="647">
        <v>3</v>
      </c>
      <c r="D180" s="648" t="str">
        <f>'Input - LOE Hierarchy (Admin)'!E182</f>
        <v>Commercial</v>
      </c>
      <c r="E180" s="647">
        <v>13</v>
      </c>
      <c r="F180" s="648" t="str">
        <f>'Input - LOE Hierarchy (Admin)'!K182</f>
        <v>Is there evidence of appropriate Purchasing/Procurement Strategy consideration at this stage of acquisition?</v>
      </c>
      <c r="G180" s="649">
        <v>59</v>
      </c>
      <c r="H180" s="650" t="str">
        <f>IFERROR(HYPERLINK("#'2.1 LOEs, Artefacts &amp; Assurance'!" &amp; ADDRESS(MATCH($I180,'2.1 LOEs, Artefacts &amp; Assurance'!$H$1:$H$312, 0),8),"Link "), "Not Found")</f>
        <v>Not Found</v>
      </c>
      <c r="I180" s="648" t="str">
        <f>'Input - LOE Hierarchy (Admin)'!L182</f>
        <v>Is there evidence of relevant sustainability legislation and policy being appropriately addressed in the tender and contractual documents to reflect any social and environmental issues?</v>
      </c>
      <c r="J180" s="647">
        <f t="shared" si="19"/>
        <v>170</v>
      </c>
      <c r="K180" s="648" t="str">
        <f>'Input - LOE Hierarchy (Admin)'!N182</f>
        <v>Is there evidence of appropriate consideration of Environmental themes, topics, issues?</v>
      </c>
      <c r="L180" s="648" t="str">
        <f>'Input - LOE Hierarchy (Admin)'!P182</f>
        <v>NULL</v>
      </c>
      <c r="M180" s="646"/>
      <c r="N180" s="646"/>
      <c r="O180" s="651" t="str">
        <f>IF(ISERROR(HYPERLINK(INDEX(I_Guid_Links,MATCH('Input - LOE Hierarchy (Admin)'!S182,I_Guid_Names,0)), 'Input - LOE Hierarchy (Admin)'!S182)),"",HYPERLINK(INDEX(I_Guid_Links,MATCH('Input - LOE Hierarchy (Admin)'!S182,I_Guid_Names,0)), 'Input - LOE Hierarchy (Admin)'!S182))</f>
        <v>Sustainable Procurement - C38</v>
      </c>
      <c r="P180" s="651" t="str">
        <f>IF(ISERROR(HYPERLINK(INDEX(I_Guid_Links,MATCH('Input - LOE Hierarchy (Admin)'!T182,I_Guid_Names,0)), 'Input - LOE Hierarchy (Admin)'!T182)),"",HYPERLINK(INDEX(I_Guid_Links,MATCH('Input - LOE Hierarchy (Admin)'!T182,I_Guid_Names,0)), 'Input - LOE Hierarchy (Admin)'!T182))</f>
        <v>Green Book supplementary guidance - S26</v>
      </c>
      <c r="Q180" s="651" t="str">
        <f>IF(ISERROR(HYPERLINK(INDEX(I_Guid_Links,MATCH('Input - LOE Hierarchy (Admin)'!U182,I_Guid_Names,0)), 'Input - LOE Hierarchy (Admin)'!U182)),"",HYPERLINK(INDEX(I_Guid_Links,MATCH('Input - LOE Hierarchy (Admin)'!U182,I_Guid_Names,0)), 'Input - LOE Hierarchy (Admin)'!U182))</f>
        <v/>
      </c>
      <c r="R180" s="651" t="str">
        <f>IF(ISERROR(HYPERLINK(INDEX(I_Guid_Links,MATCH('Input - LOE Hierarchy (Admin)'!V182,I_Guid_Names,0)), 'Input - LOE Hierarchy (Admin)'!V182)),"",HYPERLINK(INDEX(I_Guid_Links,MATCH('Input - LOE Hierarchy (Admin)'!V182,I_Guid_Names,0)), 'Input - LOE Hierarchy (Admin)'!V182))</f>
        <v/>
      </c>
      <c r="S180" s="651" t="str">
        <f>IF(ISERROR(HYPERLINK(INDEX(I_Guid_Links,MATCH('Input - LOE Hierarchy (Admin)'!W182,I_Guid_Names,0)), 'Input - LOE Hierarchy (Admin)'!W182)),"",HYPERLINK(INDEX(I_Guid_Links,MATCH('Input - LOE Hierarchy (Admin)'!W182,I_Guid_Names,0)), 'Input - LOE Hierarchy (Admin)'!W182))</f>
        <v/>
      </c>
      <c r="T180" s="651" t="str">
        <f>IF(ISERROR(HYPERLINK(INDEX(I_Guid_Links,MATCH('Input - LOE Hierarchy (Admin)'!X182,I_Guid_Names,0)), 'Input - LOE Hierarchy (Admin)'!X182)),"",HYPERLINK(INDEX(I_Guid_Links,MATCH('Input - LOE Hierarchy (Admin)'!X182,I_Guid_Names,0)), 'Input - LOE Hierarchy (Admin)'!X182))</f>
        <v/>
      </c>
      <c r="U180" s="651" t="str">
        <f>IF(ISERROR(HYPERLINK(INDEX(I_Guid_Links,MATCH('Input - LOE Hierarchy (Admin)'!Y182,I_Guid_Names,0)), 'Input - LOE Hierarchy (Admin)'!Y182)),"",HYPERLINK(INDEX(I_Guid_Links,MATCH('Input - LOE Hierarchy (Admin)'!Y182,I_Guid_Names,0)), 'Input - LOE Hierarchy (Admin)'!Y182))</f>
        <v/>
      </c>
      <c r="V180" s="652"/>
      <c r="X180" s="653" t="b">
        <f t="shared" si="20"/>
        <v>0</v>
      </c>
      <c r="Y180" s="654" t="b">
        <f t="shared" si="21"/>
        <v>0</v>
      </c>
      <c r="Z180" s="654" t="b">
        <f t="shared" si="22"/>
        <v>0</v>
      </c>
    </row>
    <row r="181" spans="1:26" s="344" customFormat="1" ht="70.400000000000006" customHeight="1" x14ac:dyDescent="0.35">
      <c r="A181" s="646"/>
      <c r="B181" s="646"/>
      <c r="C181" s="647">
        <v>3</v>
      </c>
      <c r="D181" s="648" t="str">
        <f>'Input - LOE Hierarchy (Admin)'!E183</f>
        <v>Commercial</v>
      </c>
      <c r="E181" s="647">
        <v>13</v>
      </c>
      <c r="F181" s="648" t="str">
        <f>'Input - LOE Hierarchy (Admin)'!K183</f>
        <v>Is there evidence of appropriate Purchasing/Procurement Strategy consideration at this stage of acquisition?</v>
      </c>
      <c r="G181" s="649">
        <v>59</v>
      </c>
      <c r="H181" s="650" t="str">
        <f>IFERROR(HYPERLINK("#'2.1 LOEs, Artefacts &amp; Assurance'!" &amp; ADDRESS(MATCH($I181,'2.1 LOEs, Artefacts &amp; Assurance'!$H$1:$H$312, 0),8),"Link "), "Not Found")</f>
        <v>Not Found</v>
      </c>
      <c r="I181" s="648" t="str">
        <f>'Input - LOE Hierarchy (Admin)'!L183</f>
        <v>Is there evidence of relevant sustainability legislation and policy being appropriately addressed in the tender and contractual documents to reflect any social and environmental issues?</v>
      </c>
      <c r="J181" s="647">
        <f t="shared" si="19"/>
        <v>171</v>
      </c>
      <c r="K181" s="648" t="str">
        <f>'Input - LOE Hierarchy (Admin)'!N183</f>
        <v>Is there evidence of appropriate consideration of Bio-diversity?</v>
      </c>
      <c r="L181" s="648" t="str">
        <f>'Input - LOE Hierarchy (Admin)'!P183</f>
        <v>NULL</v>
      </c>
      <c r="M181" s="646"/>
      <c r="N181" s="646"/>
      <c r="O181" s="651" t="str">
        <f>IF(ISERROR(HYPERLINK(INDEX(I_Guid_Links,MATCH('Input - LOE Hierarchy (Admin)'!S183,I_Guid_Names,0)), 'Input - LOE Hierarchy (Admin)'!S183)),"",HYPERLINK(INDEX(I_Guid_Links,MATCH('Input - LOE Hierarchy (Admin)'!S183,I_Guid_Names,0)), 'Input - LOE Hierarchy (Admin)'!S183))</f>
        <v>Sustainable Procurement - C38</v>
      </c>
      <c r="P181" s="651" t="str">
        <f>IF(ISERROR(HYPERLINK(INDEX(I_Guid_Links,MATCH('Input - LOE Hierarchy (Admin)'!T183,I_Guid_Names,0)), 'Input - LOE Hierarchy (Admin)'!T183)),"",HYPERLINK(INDEX(I_Guid_Links,MATCH('Input - LOE Hierarchy (Admin)'!T183,I_Guid_Names,0)), 'Input - LOE Hierarchy (Admin)'!T183))</f>
        <v>Green Book supplementary guidance - S26</v>
      </c>
      <c r="Q181" s="651" t="str">
        <f>IF(ISERROR(HYPERLINK(INDEX(I_Guid_Links,MATCH('Input - LOE Hierarchy (Admin)'!U183,I_Guid_Names,0)), 'Input - LOE Hierarchy (Admin)'!U183)),"",HYPERLINK(INDEX(I_Guid_Links,MATCH('Input - LOE Hierarchy (Admin)'!U183,I_Guid_Names,0)), 'Input - LOE Hierarchy (Admin)'!U183))</f>
        <v/>
      </c>
      <c r="R181" s="651" t="str">
        <f>IF(ISERROR(HYPERLINK(INDEX(I_Guid_Links,MATCH('Input - LOE Hierarchy (Admin)'!V183,I_Guid_Names,0)), 'Input - LOE Hierarchy (Admin)'!V183)),"",HYPERLINK(INDEX(I_Guid_Links,MATCH('Input - LOE Hierarchy (Admin)'!V183,I_Guid_Names,0)), 'Input - LOE Hierarchy (Admin)'!V183))</f>
        <v/>
      </c>
      <c r="S181" s="651" t="str">
        <f>IF(ISERROR(HYPERLINK(INDEX(I_Guid_Links,MATCH('Input - LOE Hierarchy (Admin)'!W183,I_Guid_Names,0)), 'Input - LOE Hierarchy (Admin)'!W183)),"",HYPERLINK(INDEX(I_Guid_Links,MATCH('Input - LOE Hierarchy (Admin)'!W183,I_Guid_Names,0)), 'Input - LOE Hierarchy (Admin)'!W183))</f>
        <v/>
      </c>
      <c r="T181" s="651" t="str">
        <f>IF(ISERROR(HYPERLINK(INDEX(I_Guid_Links,MATCH('Input - LOE Hierarchy (Admin)'!X183,I_Guid_Names,0)), 'Input - LOE Hierarchy (Admin)'!X183)),"",HYPERLINK(INDEX(I_Guid_Links,MATCH('Input - LOE Hierarchy (Admin)'!X183,I_Guid_Names,0)), 'Input - LOE Hierarchy (Admin)'!X183))</f>
        <v/>
      </c>
      <c r="U181" s="651" t="str">
        <f>IF(ISERROR(HYPERLINK(INDEX(I_Guid_Links,MATCH('Input - LOE Hierarchy (Admin)'!Y183,I_Guid_Names,0)), 'Input - LOE Hierarchy (Admin)'!Y183)),"",HYPERLINK(INDEX(I_Guid_Links,MATCH('Input - LOE Hierarchy (Admin)'!Y183,I_Guid_Names,0)), 'Input - LOE Hierarchy (Admin)'!Y183))</f>
        <v/>
      </c>
      <c r="V181" s="652"/>
      <c r="X181" s="653" t="str">
        <f t="shared" si="20"/>
        <v>YES</v>
      </c>
      <c r="Y181" s="654" t="b">
        <f t="shared" si="21"/>
        <v>0</v>
      </c>
      <c r="Z181" s="654" t="b">
        <f>IF(AND(X181="YES", Y$180="YES"),"YES")</f>
        <v>0</v>
      </c>
    </row>
    <row r="182" spans="1:26" s="344" customFormat="1" ht="70.400000000000006" customHeight="1" x14ac:dyDescent="0.35">
      <c r="A182" s="646"/>
      <c r="B182" s="646"/>
      <c r="C182" s="647">
        <v>3</v>
      </c>
      <c r="D182" s="648" t="str">
        <f>'Input - LOE Hierarchy (Admin)'!E184</f>
        <v>Commercial</v>
      </c>
      <c r="E182" s="647">
        <v>13</v>
      </c>
      <c r="F182" s="648" t="str">
        <f>'Input - LOE Hierarchy (Admin)'!K184</f>
        <v>Is there evidence of appropriate Purchasing/Procurement Strategy consideration at this stage of acquisition?</v>
      </c>
      <c r="G182" s="649">
        <v>60</v>
      </c>
      <c r="H182" s="650" t="str">
        <f>IFERROR(HYPERLINK("#'2.1 LOEs, Artefacts &amp; Assurance'!" &amp; ADDRESS(MATCH($I182,'2.1 LOEs, Artefacts &amp; Assurance'!$H$1:$H$312, 0),8),"Link "), "Not Found")</f>
        <v>Not Found</v>
      </c>
      <c r="I182" s="648" t="str">
        <f>'Input - LOE Hierarchy (Admin)'!L184</f>
        <v>Is there evidence of the approach to Social Value being sufficiently mature?</v>
      </c>
      <c r="J182" s="647">
        <f t="shared" si="19"/>
        <v>172</v>
      </c>
      <c r="K182" s="648" t="str">
        <f>'Input - LOE Hierarchy (Admin)'!N184</f>
        <v>Confirm that social value priority themes have been addressed in the setting of objectives.</v>
      </c>
      <c r="L182" s="648" t="str">
        <f>'Input - LOE Hierarchy (Admin)'!P184</f>
        <v>NULL</v>
      </c>
      <c r="M182" s="646"/>
      <c r="N182" s="646"/>
      <c r="O182" s="651" t="str">
        <f>IF(ISERROR(HYPERLINK(INDEX(I_Guid_Links,MATCH('Input - LOE Hierarchy (Admin)'!S184,I_Guid_Names,0)), 'Input - LOE Hierarchy (Admin)'!S184)),"",HYPERLINK(INDEX(I_Guid_Links,MATCH('Input - LOE Hierarchy (Admin)'!S184,I_Guid_Names,0)), 'Input - LOE Hierarchy (Admin)'!S184))</f>
        <v>Social Value - M20</v>
      </c>
      <c r="P182" s="651" t="str">
        <f>IF(ISERROR(HYPERLINK(INDEX(I_Guid_Links,MATCH('Input - LOE Hierarchy (Admin)'!T184,I_Guid_Names,0)), 'Input - LOE Hierarchy (Admin)'!T184)),"",HYPERLINK(INDEX(I_Guid_Links,MATCH('Input - LOE Hierarchy (Admin)'!T184,I_Guid_Names,0)), 'Input - LOE Hierarchy (Admin)'!T184))</f>
        <v/>
      </c>
      <c r="Q182" s="651" t="str">
        <f>IF(ISERROR(HYPERLINK(INDEX(I_Guid_Links,MATCH('Input - LOE Hierarchy (Admin)'!U184,I_Guid_Names,0)), 'Input - LOE Hierarchy (Admin)'!U184)),"",HYPERLINK(INDEX(I_Guid_Links,MATCH('Input - LOE Hierarchy (Admin)'!U184,I_Guid_Names,0)), 'Input - LOE Hierarchy (Admin)'!U184))</f>
        <v/>
      </c>
      <c r="R182" s="651" t="str">
        <f>IF(ISERROR(HYPERLINK(INDEX(I_Guid_Links,MATCH('Input - LOE Hierarchy (Admin)'!V184,I_Guid_Names,0)), 'Input - LOE Hierarchy (Admin)'!V184)),"",HYPERLINK(INDEX(I_Guid_Links,MATCH('Input - LOE Hierarchy (Admin)'!V184,I_Guid_Names,0)), 'Input - LOE Hierarchy (Admin)'!V184))</f>
        <v/>
      </c>
      <c r="S182" s="651" t="str">
        <f>IF(ISERROR(HYPERLINK(INDEX(I_Guid_Links,MATCH('Input - LOE Hierarchy (Admin)'!W184,I_Guid_Names,0)), 'Input - LOE Hierarchy (Admin)'!W184)),"",HYPERLINK(INDEX(I_Guid_Links,MATCH('Input - LOE Hierarchy (Admin)'!W184,I_Guid_Names,0)), 'Input - LOE Hierarchy (Admin)'!W184))</f>
        <v/>
      </c>
      <c r="T182" s="651" t="str">
        <f>IF(ISERROR(HYPERLINK(INDEX(I_Guid_Links,MATCH('Input - LOE Hierarchy (Admin)'!X184,I_Guid_Names,0)), 'Input - LOE Hierarchy (Admin)'!X184)),"",HYPERLINK(INDEX(I_Guid_Links,MATCH('Input - LOE Hierarchy (Admin)'!X184,I_Guid_Names,0)), 'Input - LOE Hierarchy (Admin)'!X184))</f>
        <v/>
      </c>
      <c r="U182" s="651" t="str">
        <f>IF(ISERROR(HYPERLINK(INDEX(I_Guid_Links,MATCH('Input - LOE Hierarchy (Admin)'!Y184,I_Guid_Names,0)), 'Input - LOE Hierarchy (Admin)'!Y184)),"",HYPERLINK(INDEX(I_Guid_Links,MATCH('Input - LOE Hierarchy (Admin)'!Y184,I_Guid_Names,0)), 'Input - LOE Hierarchy (Admin)'!Y184))</f>
        <v/>
      </c>
      <c r="V182" s="652"/>
      <c r="X182" s="653" t="b">
        <f t="shared" si="20"/>
        <v>0</v>
      </c>
      <c r="Y182" s="654" t="b">
        <f t="shared" si="21"/>
        <v>0</v>
      </c>
      <c r="Z182" s="654" t="b">
        <f t="shared" si="22"/>
        <v>0</v>
      </c>
    </row>
    <row r="183" spans="1:26" s="344" customFormat="1" ht="78" customHeight="1" x14ac:dyDescent="0.35">
      <c r="A183" s="646"/>
      <c r="B183" s="646"/>
      <c r="C183" s="647">
        <v>3</v>
      </c>
      <c r="D183" s="648" t="str">
        <f>'Input - LOE Hierarchy (Admin)'!E185</f>
        <v>Commercial</v>
      </c>
      <c r="E183" s="647">
        <v>13</v>
      </c>
      <c r="F183" s="648" t="str">
        <f>'Input - LOE Hierarchy (Admin)'!K185</f>
        <v>Is there evidence of appropriate Purchasing/Procurement Strategy consideration at this stage of acquisition?</v>
      </c>
      <c r="G183" s="649">
        <v>60</v>
      </c>
      <c r="H183" s="650" t="str">
        <f>IFERROR(HYPERLINK("#'2.1 LOEs, Artefacts &amp; Assurance'!" &amp; ADDRESS(MATCH($I183,'2.1 LOEs, Artefacts &amp; Assurance'!$H$1:$H$312, 0),8),"Link "), "Not Found")</f>
        <v>Not Found</v>
      </c>
      <c r="I183" s="648" t="str">
        <f>'Input - LOE Hierarchy (Admin)'!L185</f>
        <v>Is there evidence of the approach to Social Value being sufficiently mature?</v>
      </c>
      <c r="J183" s="647">
        <f t="shared" si="19"/>
        <v>173</v>
      </c>
      <c r="K183" s="648" t="str">
        <f>'Input - LOE Hierarchy (Admin)'!N185</f>
        <v>Confirm that social value is being evaluated (minimum 10% weighting) as part of the procurement and that relevant social value theme(s) with associated policy outcome(s) have been identified.</v>
      </c>
      <c r="L183" s="648" t="str">
        <f>'Input - LOE Hierarchy (Admin)'!P185</f>
        <v>NULL</v>
      </c>
      <c r="M183" s="646"/>
      <c r="N183" s="646"/>
      <c r="O183" s="651" t="str">
        <f>IF(ISERROR(HYPERLINK(INDEX(I_Guid_Links,MATCH('Input - LOE Hierarchy (Admin)'!S185,I_Guid_Names,0)), 'Input - LOE Hierarchy (Admin)'!S185)),"",HYPERLINK(INDEX(I_Guid_Links,MATCH('Input - LOE Hierarchy (Admin)'!S185,I_Guid_Names,0)), 'Input - LOE Hierarchy (Admin)'!S185))</f>
        <v>Social Value  - C41</v>
      </c>
      <c r="P183" s="651" t="str">
        <f>IF(ISERROR(HYPERLINK(INDEX(I_Guid_Links,MATCH('Input - LOE Hierarchy (Admin)'!T185,I_Guid_Names,0)), 'Input - LOE Hierarchy (Admin)'!T185)),"",HYPERLINK(INDEX(I_Guid_Links,MATCH('Input - LOE Hierarchy (Admin)'!T185,I_Guid_Names,0)), 'Input - LOE Hierarchy (Admin)'!T185))</f>
        <v/>
      </c>
      <c r="Q183" s="651" t="str">
        <f>IF(ISERROR(HYPERLINK(INDEX(I_Guid_Links,MATCH('Input - LOE Hierarchy (Admin)'!U185,I_Guid_Names,0)), 'Input - LOE Hierarchy (Admin)'!U185)),"",HYPERLINK(INDEX(I_Guid_Links,MATCH('Input - LOE Hierarchy (Admin)'!U185,I_Guid_Names,0)), 'Input - LOE Hierarchy (Admin)'!U185))</f>
        <v/>
      </c>
      <c r="R183" s="651" t="str">
        <f>IF(ISERROR(HYPERLINK(INDEX(I_Guid_Links,MATCH('Input - LOE Hierarchy (Admin)'!V185,I_Guid_Names,0)), 'Input - LOE Hierarchy (Admin)'!V185)),"",HYPERLINK(INDEX(I_Guid_Links,MATCH('Input - LOE Hierarchy (Admin)'!V185,I_Guid_Names,0)), 'Input - LOE Hierarchy (Admin)'!V185))</f>
        <v/>
      </c>
      <c r="S183" s="651" t="str">
        <f>IF(ISERROR(HYPERLINK(INDEX(I_Guid_Links,MATCH('Input - LOE Hierarchy (Admin)'!W185,I_Guid_Names,0)), 'Input - LOE Hierarchy (Admin)'!W185)),"",HYPERLINK(INDEX(I_Guid_Links,MATCH('Input - LOE Hierarchy (Admin)'!W185,I_Guid_Names,0)), 'Input - LOE Hierarchy (Admin)'!W185))</f>
        <v/>
      </c>
      <c r="T183" s="651" t="str">
        <f>IF(ISERROR(HYPERLINK(INDEX(I_Guid_Links,MATCH('Input - LOE Hierarchy (Admin)'!X185,I_Guid_Names,0)), 'Input - LOE Hierarchy (Admin)'!X185)),"",HYPERLINK(INDEX(I_Guid_Links,MATCH('Input - LOE Hierarchy (Admin)'!X185,I_Guid_Names,0)), 'Input - LOE Hierarchy (Admin)'!X185))</f>
        <v/>
      </c>
      <c r="U183" s="651" t="str">
        <f>IF(ISERROR(HYPERLINK(INDEX(I_Guid_Links,MATCH('Input - LOE Hierarchy (Admin)'!Y185,I_Guid_Names,0)), 'Input - LOE Hierarchy (Admin)'!Y185)),"",HYPERLINK(INDEX(I_Guid_Links,MATCH('Input - LOE Hierarchy (Admin)'!Y185,I_Guid_Names,0)), 'Input - LOE Hierarchy (Admin)'!Y185))</f>
        <v/>
      </c>
      <c r="V183" s="652"/>
      <c r="X183" s="653" t="str">
        <f t="shared" si="20"/>
        <v>YES</v>
      </c>
      <c r="Y183" s="654" t="b">
        <f t="shared" si="21"/>
        <v>0</v>
      </c>
      <c r="Z183" s="654" t="b">
        <f>IF(AND(X183="YES", Y$182="YES"),"YES")</f>
        <v>0</v>
      </c>
    </row>
    <row r="184" spans="1:26" s="344" customFormat="1" ht="83.15" customHeight="1" x14ac:dyDescent="0.35">
      <c r="A184" s="646"/>
      <c r="B184" s="646"/>
      <c r="C184" s="647">
        <v>3</v>
      </c>
      <c r="D184" s="648" t="str">
        <f>'Input - LOE Hierarchy (Admin)'!E186</f>
        <v>Commercial</v>
      </c>
      <c r="E184" s="647">
        <v>13</v>
      </c>
      <c r="F184" s="648" t="str">
        <f>'Input - LOE Hierarchy (Admin)'!K186</f>
        <v>Is there evidence of appropriate Purchasing/Procurement Strategy consideration at this stage of acquisition?</v>
      </c>
      <c r="G184" s="649">
        <v>60</v>
      </c>
      <c r="H184" s="650" t="str">
        <f>IFERROR(HYPERLINK("#'2.1 LOEs, Artefacts &amp; Assurance'!" &amp; ADDRESS(MATCH($I184,'2.1 LOEs, Artefacts &amp; Assurance'!$H$1:$H$312, 0),8),"Link "), "Not Found")</f>
        <v>Not Found</v>
      </c>
      <c r="I184" s="648" t="str">
        <f>'Input - LOE Hierarchy (Admin)'!L186</f>
        <v>Is there evidence of the approach to Social Value being sufficiently mature?</v>
      </c>
      <c r="J184" s="647">
        <f t="shared" si="19"/>
        <v>174</v>
      </c>
      <c r="K184" s="648" t="str">
        <f>'Input - LOE Hierarchy (Admin)'!N186</f>
        <v>Confirm what social value measures will be included in the proposed contract. In addition, confirm how the delivery of social value will be monitored through the proposed contract management plan.</v>
      </c>
      <c r="L184" s="648" t="str">
        <f>'Input - LOE Hierarchy (Admin)'!P186</f>
        <v>NULL</v>
      </c>
      <c r="M184" s="646"/>
      <c r="N184" s="646"/>
      <c r="O184" s="651" t="str">
        <f>IF(ISERROR(HYPERLINK(INDEX(I_Guid_Links,MATCH('Input - LOE Hierarchy (Admin)'!S186,I_Guid_Names,0)), 'Input - LOE Hierarchy (Admin)'!S186)),"",HYPERLINK(INDEX(I_Guid_Links,MATCH('Input - LOE Hierarchy (Admin)'!S186,I_Guid_Names,0)), 'Input - LOE Hierarchy (Admin)'!S186))</f>
        <v>Social Value  - C41</v>
      </c>
      <c r="P184" s="651" t="str">
        <f>IF(ISERROR(HYPERLINK(INDEX(I_Guid_Links,MATCH('Input - LOE Hierarchy (Admin)'!T186,I_Guid_Names,0)), 'Input - LOE Hierarchy (Admin)'!T186)),"",HYPERLINK(INDEX(I_Guid_Links,MATCH('Input - LOE Hierarchy (Admin)'!T186,I_Guid_Names,0)), 'Input - LOE Hierarchy (Admin)'!T186))</f>
        <v/>
      </c>
      <c r="Q184" s="651" t="str">
        <f>IF(ISERROR(HYPERLINK(INDEX(I_Guid_Links,MATCH('Input - LOE Hierarchy (Admin)'!U186,I_Guid_Names,0)), 'Input - LOE Hierarchy (Admin)'!U186)),"",HYPERLINK(INDEX(I_Guid_Links,MATCH('Input - LOE Hierarchy (Admin)'!U186,I_Guid_Names,0)), 'Input - LOE Hierarchy (Admin)'!U186))</f>
        <v/>
      </c>
      <c r="R184" s="651" t="str">
        <f>IF(ISERROR(HYPERLINK(INDEX(I_Guid_Links,MATCH('Input - LOE Hierarchy (Admin)'!V186,I_Guid_Names,0)), 'Input - LOE Hierarchy (Admin)'!V186)),"",HYPERLINK(INDEX(I_Guid_Links,MATCH('Input - LOE Hierarchy (Admin)'!V186,I_Guid_Names,0)), 'Input - LOE Hierarchy (Admin)'!V186))</f>
        <v/>
      </c>
      <c r="S184" s="651" t="str">
        <f>IF(ISERROR(HYPERLINK(INDEX(I_Guid_Links,MATCH('Input - LOE Hierarchy (Admin)'!W186,I_Guid_Names,0)), 'Input - LOE Hierarchy (Admin)'!W186)),"",HYPERLINK(INDEX(I_Guid_Links,MATCH('Input - LOE Hierarchy (Admin)'!W186,I_Guid_Names,0)), 'Input - LOE Hierarchy (Admin)'!W186))</f>
        <v/>
      </c>
      <c r="T184" s="651" t="str">
        <f>IF(ISERROR(HYPERLINK(INDEX(I_Guid_Links,MATCH('Input - LOE Hierarchy (Admin)'!X186,I_Guid_Names,0)), 'Input - LOE Hierarchy (Admin)'!X186)),"",HYPERLINK(INDEX(I_Guid_Links,MATCH('Input - LOE Hierarchy (Admin)'!X186,I_Guid_Names,0)), 'Input - LOE Hierarchy (Admin)'!X186))</f>
        <v/>
      </c>
      <c r="U184" s="651" t="str">
        <f>IF(ISERROR(HYPERLINK(INDEX(I_Guid_Links,MATCH('Input - LOE Hierarchy (Admin)'!Y186,I_Guid_Names,0)), 'Input - LOE Hierarchy (Admin)'!Y186)),"",HYPERLINK(INDEX(I_Guid_Links,MATCH('Input - LOE Hierarchy (Admin)'!Y186,I_Guid_Names,0)), 'Input - LOE Hierarchy (Admin)'!Y186))</f>
        <v/>
      </c>
      <c r="V184" s="652"/>
      <c r="X184" s="653" t="str">
        <f t="shared" si="20"/>
        <v>YES</v>
      </c>
      <c r="Y184" s="654" t="b">
        <f t="shared" si="21"/>
        <v>0</v>
      </c>
      <c r="Z184" s="654" t="b">
        <f>IF(AND(X184="YES", Y$182="YES"),"YES")</f>
        <v>0</v>
      </c>
    </row>
    <row r="185" spans="1:26" s="344" customFormat="1" ht="70.400000000000006" customHeight="1" x14ac:dyDescent="0.35">
      <c r="A185" s="646"/>
      <c r="B185" s="646"/>
      <c r="C185" s="647">
        <v>3</v>
      </c>
      <c r="D185" s="648" t="str">
        <f>'Input - LOE Hierarchy (Admin)'!E187</f>
        <v>Commercial</v>
      </c>
      <c r="E185" s="647">
        <v>13</v>
      </c>
      <c r="F185" s="648" t="str">
        <f>'Input - LOE Hierarchy (Admin)'!K187</f>
        <v>Is there evidence of appropriate Purchasing/Procurement Strategy consideration at this stage of acquisition?</v>
      </c>
      <c r="G185" s="649">
        <v>61</v>
      </c>
      <c r="H185" s="650" t="str">
        <f>IFERROR(HYPERLINK("#'2.1 LOEs, Artefacts &amp; Assurance'!" &amp; ADDRESS(MATCH($I185,'2.1 LOEs, Artefacts &amp; Assurance'!$H$1:$H$312, 0),8),"Link "), "Not Found")</f>
        <v>Not Found</v>
      </c>
      <c r="I185" s="648" t="str">
        <f>'Input - LOE Hierarchy (Admin)'!L187</f>
        <v>Is there evidence that Commercial Resource planning is suitably mature?</v>
      </c>
      <c r="J185" s="647">
        <f t="shared" si="19"/>
        <v>175</v>
      </c>
      <c r="K185" s="648" t="str">
        <f>'Input - LOE Hierarchy (Admin)'!N187</f>
        <v>Is there evidence of an appropriately sized  and competent commercial team to support the procurement and contract management?</v>
      </c>
      <c r="L185" s="648" t="str">
        <f>'Input - LOE Hierarchy (Admin)'!P187</f>
        <v>Is there evidence of the core commercial team being identified?</v>
      </c>
      <c r="M185" s="646"/>
      <c r="N185" s="646"/>
      <c r="O185" s="651" t="str">
        <f>IF(ISERROR(HYPERLINK(INDEX(I_Guid_Links,MATCH('Input - LOE Hierarchy (Admin)'!S187,I_Guid_Names,0)), 'Input - LOE Hierarchy (Admin)'!S187)),"",HYPERLINK(INDEX(I_Guid_Links,MATCH('Input - LOE Hierarchy (Admin)'!S187,I_Guid_Names,0)), 'Input - LOE Hierarchy (Admin)'!S187))</f>
        <v>Procurement Planning and Resourcing  - C23</v>
      </c>
      <c r="P185" s="651" t="str">
        <f>IF(ISERROR(HYPERLINK(INDEX(I_Guid_Links,MATCH('Input - LOE Hierarchy (Admin)'!T187,I_Guid_Names,0)), 'Input - LOE Hierarchy (Admin)'!T187)),"",HYPERLINK(INDEX(I_Guid_Links,MATCH('Input - LOE Hierarchy (Admin)'!T187,I_Guid_Names,0)), 'Input - LOE Hierarchy (Admin)'!T187))</f>
        <v/>
      </c>
      <c r="Q185" s="651" t="str">
        <f>IF(ISERROR(HYPERLINK(INDEX(I_Guid_Links,MATCH('Input - LOE Hierarchy (Admin)'!U187,I_Guid_Names,0)), 'Input - LOE Hierarchy (Admin)'!U187)),"",HYPERLINK(INDEX(I_Guid_Links,MATCH('Input - LOE Hierarchy (Admin)'!U187,I_Guid_Names,0)), 'Input - LOE Hierarchy (Admin)'!U187))</f>
        <v/>
      </c>
      <c r="R185" s="651" t="str">
        <f>IF(ISERROR(HYPERLINK(INDEX(I_Guid_Links,MATCH('Input - LOE Hierarchy (Admin)'!V187,I_Guid_Names,0)), 'Input - LOE Hierarchy (Admin)'!V187)),"",HYPERLINK(INDEX(I_Guid_Links,MATCH('Input - LOE Hierarchy (Admin)'!V187,I_Guid_Names,0)), 'Input - LOE Hierarchy (Admin)'!V187))</f>
        <v/>
      </c>
      <c r="S185" s="651" t="str">
        <f>IF(ISERROR(HYPERLINK(INDEX(I_Guid_Links,MATCH('Input - LOE Hierarchy (Admin)'!W187,I_Guid_Names,0)), 'Input - LOE Hierarchy (Admin)'!W187)),"",HYPERLINK(INDEX(I_Guid_Links,MATCH('Input - LOE Hierarchy (Admin)'!W187,I_Guid_Names,0)), 'Input - LOE Hierarchy (Admin)'!W187))</f>
        <v/>
      </c>
      <c r="T185" s="651" t="str">
        <f>IF(ISERROR(HYPERLINK(INDEX(I_Guid_Links,MATCH('Input - LOE Hierarchy (Admin)'!X187,I_Guid_Names,0)), 'Input - LOE Hierarchy (Admin)'!X187)),"",HYPERLINK(INDEX(I_Guid_Links,MATCH('Input - LOE Hierarchy (Admin)'!X187,I_Guid_Names,0)), 'Input - LOE Hierarchy (Admin)'!X187))</f>
        <v/>
      </c>
      <c r="U185" s="651" t="str">
        <f>IF(ISERROR(HYPERLINK(INDEX(I_Guid_Links,MATCH('Input - LOE Hierarchy (Admin)'!Y187,I_Guid_Names,0)), 'Input - LOE Hierarchy (Admin)'!Y187)),"",HYPERLINK(INDEX(I_Guid_Links,MATCH('Input - LOE Hierarchy (Admin)'!Y187,I_Guid_Names,0)), 'Input - LOE Hierarchy (Admin)'!Y187))</f>
        <v/>
      </c>
      <c r="V185" s="652"/>
      <c r="X185" s="653" t="b">
        <f t="shared" si="20"/>
        <v>0</v>
      </c>
      <c r="Y185" s="654" t="b">
        <f t="shared" si="21"/>
        <v>0</v>
      </c>
      <c r="Z185" s="654" t="b">
        <f t="shared" si="22"/>
        <v>0</v>
      </c>
    </row>
    <row r="186" spans="1:26" s="344" customFormat="1" ht="70.400000000000006" customHeight="1" x14ac:dyDescent="0.35">
      <c r="A186" s="646"/>
      <c r="B186" s="646"/>
      <c r="C186" s="647">
        <v>3</v>
      </c>
      <c r="D186" s="648" t="str">
        <f>'Input - LOE Hierarchy (Admin)'!E188</f>
        <v>Commercial</v>
      </c>
      <c r="E186" s="647">
        <v>13</v>
      </c>
      <c r="F186" s="648" t="str">
        <f>'Input - LOE Hierarchy (Admin)'!K188</f>
        <v>Is there evidence of appropriate Purchasing/Procurement Strategy consideration at this stage of acquisition?</v>
      </c>
      <c r="G186" s="649">
        <v>61</v>
      </c>
      <c r="H186" s="650" t="str">
        <f>IFERROR(HYPERLINK("#'2.1 LOEs, Artefacts &amp; Assurance'!" &amp; ADDRESS(MATCH($I186,'2.1 LOEs, Artefacts &amp; Assurance'!$H$1:$H$312, 0),8),"Link "), "Not Found")</f>
        <v>Not Found</v>
      </c>
      <c r="I186" s="648" t="str">
        <f>'Input - LOE Hierarchy (Admin)'!L188</f>
        <v>Is there evidence that Commercial Resource planning is suitably mature?</v>
      </c>
      <c r="J186" s="647">
        <f t="shared" si="19"/>
        <v>176</v>
      </c>
      <c r="K186" s="648" t="str">
        <f>'Input - LOE Hierarchy (Admin)'!N188</f>
        <v>Is there evidence of an appropriately sized  and competent commercial team to support the procurement and contract management?</v>
      </c>
      <c r="L186" s="648" t="str">
        <f>'Input - LOE Hierarchy (Admin)'!P188</f>
        <v>If Negotiation is being adopted, is there evidence of the Negotiation Team being identified?</v>
      </c>
      <c r="M186" s="646"/>
      <c r="N186" s="646"/>
      <c r="O186" s="651" t="str">
        <f>IF(ISERROR(HYPERLINK(INDEX(I_Guid_Links,MATCH('Input - LOE Hierarchy (Admin)'!S188,I_Guid_Names,0)), 'Input - LOE Hierarchy (Admin)'!S188)),"",HYPERLINK(INDEX(I_Guid_Links,MATCH('Input - LOE Hierarchy (Admin)'!S188,I_Guid_Names,0)), 'Input - LOE Hierarchy (Admin)'!S188))</f>
        <v>Commercial Strategies  - C1</v>
      </c>
      <c r="P186" s="651" t="str">
        <f>IF(ISERROR(HYPERLINK(INDEX(I_Guid_Links,MATCH('Input - LOE Hierarchy (Admin)'!T188,I_Guid_Names,0)), 'Input - LOE Hierarchy (Admin)'!T188)),"",HYPERLINK(INDEX(I_Guid_Links,MATCH('Input - LOE Hierarchy (Admin)'!T188,I_Guid_Names,0)), 'Input - LOE Hierarchy (Admin)'!T188))</f>
        <v/>
      </c>
      <c r="Q186" s="651" t="str">
        <f>IF(ISERROR(HYPERLINK(INDEX(I_Guid_Links,MATCH('Input - LOE Hierarchy (Admin)'!U188,I_Guid_Names,0)), 'Input - LOE Hierarchy (Admin)'!U188)),"",HYPERLINK(INDEX(I_Guid_Links,MATCH('Input - LOE Hierarchy (Admin)'!U188,I_Guid_Names,0)), 'Input - LOE Hierarchy (Admin)'!U188))</f>
        <v/>
      </c>
      <c r="R186" s="651" t="str">
        <f>IF(ISERROR(HYPERLINK(INDEX(I_Guid_Links,MATCH('Input - LOE Hierarchy (Admin)'!V188,I_Guid_Names,0)), 'Input - LOE Hierarchy (Admin)'!V188)),"",HYPERLINK(INDEX(I_Guid_Links,MATCH('Input - LOE Hierarchy (Admin)'!V188,I_Guid_Names,0)), 'Input - LOE Hierarchy (Admin)'!V188))</f>
        <v/>
      </c>
      <c r="S186" s="651" t="str">
        <f>IF(ISERROR(HYPERLINK(INDEX(I_Guid_Links,MATCH('Input - LOE Hierarchy (Admin)'!W188,I_Guid_Names,0)), 'Input - LOE Hierarchy (Admin)'!W188)),"",HYPERLINK(INDEX(I_Guid_Links,MATCH('Input - LOE Hierarchy (Admin)'!W188,I_Guid_Names,0)), 'Input - LOE Hierarchy (Admin)'!W188))</f>
        <v/>
      </c>
      <c r="T186" s="651" t="str">
        <f>IF(ISERROR(HYPERLINK(INDEX(I_Guid_Links,MATCH('Input - LOE Hierarchy (Admin)'!X188,I_Guid_Names,0)), 'Input - LOE Hierarchy (Admin)'!X188)),"",HYPERLINK(INDEX(I_Guid_Links,MATCH('Input - LOE Hierarchy (Admin)'!X188,I_Guid_Names,0)), 'Input - LOE Hierarchy (Admin)'!X188))</f>
        <v/>
      </c>
      <c r="U186" s="651" t="str">
        <f>IF(ISERROR(HYPERLINK(INDEX(I_Guid_Links,MATCH('Input - LOE Hierarchy (Admin)'!Y188,I_Guid_Names,0)), 'Input - LOE Hierarchy (Admin)'!Y188)),"",HYPERLINK(INDEX(I_Guid_Links,MATCH('Input - LOE Hierarchy (Admin)'!Y188,I_Guid_Names,0)), 'Input - LOE Hierarchy (Admin)'!Y188))</f>
        <v/>
      </c>
      <c r="V186" s="652"/>
      <c r="X186" s="653" t="str">
        <f t="shared" si="20"/>
        <v>YES</v>
      </c>
      <c r="Y186" s="654" t="b">
        <f t="shared" si="21"/>
        <v>0</v>
      </c>
      <c r="Z186" s="654" t="b">
        <f>IF(AND(X186="YES", Y$185="YES"),"YES")</f>
        <v>0</v>
      </c>
    </row>
    <row r="187" spans="1:26" s="344" customFormat="1" ht="84.65" customHeight="1" x14ac:dyDescent="0.35">
      <c r="A187" s="646"/>
      <c r="B187" s="646"/>
      <c r="C187" s="647">
        <v>3</v>
      </c>
      <c r="D187" s="648" t="str">
        <f>'Input - LOE Hierarchy (Admin)'!E189</f>
        <v>Commercial</v>
      </c>
      <c r="E187" s="647">
        <v>13</v>
      </c>
      <c r="F187" s="648" t="str">
        <f>'Input - LOE Hierarchy (Admin)'!K189</f>
        <v>Is there evidence of appropriate Purchasing/Procurement Strategy consideration at this stage of acquisition?</v>
      </c>
      <c r="G187" s="649">
        <v>61</v>
      </c>
      <c r="H187" s="650" t="str">
        <f>IFERROR(HYPERLINK("#'2.1 LOEs, Artefacts &amp; Assurance'!" &amp; ADDRESS(MATCH($I187,'2.1 LOEs, Artefacts &amp; Assurance'!$H$1:$H$312, 0),8),"Link "), "Not Found")</f>
        <v>Not Found</v>
      </c>
      <c r="I187" s="648" t="str">
        <f>'Input - LOE Hierarchy (Admin)'!L189</f>
        <v>Is there evidence that Commercial Resource planning is suitably mature?</v>
      </c>
      <c r="J187" s="647">
        <f t="shared" si="19"/>
        <v>177</v>
      </c>
      <c r="K187" s="648" t="str">
        <f>'Input - LOE Hierarchy (Admin)'!N189</f>
        <v>Is there evidence of Commercial Policy support advice being available to the programme?  Note: This is intended to cover instances where the programme may need to draw on 'external' assistance.</v>
      </c>
      <c r="L187" s="648" t="str">
        <f>'Input - LOE Hierarchy (Admin)'!P189</f>
        <v>NULL</v>
      </c>
      <c r="M187" s="646"/>
      <c r="N187" s="646"/>
      <c r="O187" s="651" t="str">
        <f>IF(ISERROR(HYPERLINK(INDEX(I_Guid_Links,MATCH('Input - LOE Hierarchy (Admin)'!S189,I_Guid_Names,0)), 'Input - LOE Hierarchy (Admin)'!S189)),"",HYPERLINK(INDEX(I_Guid_Links,MATCH('Input - LOE Hierarchy (Admin)'!S189,I_Guid_Names,0)), 'Input - LOE Hierarchy (Admin)'!S189))</f>
        <v>Commercial Strategies  - C1</v>
      </c>
      <c r="P187" s="651" t="str">
        <f>IF(ISERROR(HYPERLINK(INDEX(I_Guid_Links,MATCH('Input - LOE Hierarchy (Admin)'!T189,I_Guid_Names,0)), 'Input - LOE Hierarchy (Admin)'!T189)),"",HYPERLINK(INDEX(I_Guid_Links,MATCH('Input - LOE Hierarchy (Admin)'!T189,I_Guid_Names,0)), 'Input - LOE Hierarchy (Admin)'!T189))</f>
        <v/>
      </c>
      <c r="Q187" s="651" t="str">
        <f>IF(ISERROR(HYPERLINK(INDEX(I_Guid_Links,MATCH('Input - LOE Hierarchy (Admin)'!U189,I_Guid_Names,0)), 'Input - LOE Hierarchy (Admin)'!U189)),"",HYPERLINK(INDEX(I_Guid_Links,MATCH('Input - LOE Hierarchy (Admin)'!U189,I_Guid_Names,0)), 'Input - LOE Hierarchy (Admin)'!U189))</f>
        <v/>
      </c>
      <c r="R187" s="651" t="str">
        <f>IF(ISERROR(HYPERLINK(INDEX(I_Guid_Links,MATCH('Input - LOE Hierarchy (Admin)'!V189,I_Guid_Names,0)), 'Input - LOE Hierarchy (Admin)'!V189)),"",HYPERLINK(INDEX(I_Guid_Links,MATCH('Input - LOE Hierarchy (Admin)'!V189,I_Guid_Names,0)), 'Input - LOE Hierarchy (Admin)'!V189))</f>
        <v/>
      </c>
      <c r="S187" s="651" t="str">
        <f>IF(ISERROR(HYPERLINK(INDEX(I_Guid_Links,MATCH('Input - LOE Hierarchy (Admin)'!W189,I_Guid_Names,0)), 'Input - LOE Hierarchy (Admin)'!W189)),"",HYPERLINK(INDEX(I_Guid_Links,MATCH('Input - LOE Hierarchy (Admin)'!W189,I_Guid_Names,0)), 'Input - LOE Hierarchy (Admin)'!W189))</f>
        <v/>
      </c>
      <c r="T187" s="651" t="str">
        <f>IF(ISERROR(HYPERLINK(INDEX(I_Guid_Links,MATCH('Input - LOE Hierarchy (Admin)'!X189,I_Guid_Names,0)), 'Input - LOE Hierarchy (Admin)'!X189)),"",HYPERLINK(INDEX(I_Guid_Links,MATCH('Input - LOE Hierarchy (Admin)'!X189,I_Guid_Names,0)), 'Input - LOE Hierarchy (Admin)'!X189))</f>
        <v/>
      </c>
      <c r="U187" s="651" t="str">
        <f>IF(ISERROR(HYPERLINK(INDEX(I_Guid_Links,MATCH('Input - LOE Hierarchy (Admin)'!Y189,I_Guid_Names,0)), 'Input - LOE Hierarchy (Admin)'!Y189)),"",HYPERLINK(INDEX(I_Guid_Links,MATCH('Input - LOE Hierarchy (Admin)'!Y189,I_Guid_Names,0)), 'Input - LOE Hierarchy (Admin)'!Y189))</f>
        <v/>
      </c>
      <c r="V187" s="652"/>
      <c r="X187" s="653" t="str">
        <f t="shared" si="20"/>
        <v>YES</v>
      </c>
      <c r="Y187" s="654" t="b">
        <f t="shared" si="21"/>
        <v>0</v>
      </c>
      <c r="Z187" s="654" t="b">
        <f t="shared" ref="Z187:Z192" si="27">IF(AND(X187="YES", Y$185="YES"),"YES")</f>
        <v>0</v>
      </c>
    </row>
    <row r="188" spans="1:26" s="344" customFormat="1" ht="70.400000000000006" customHeight="1" x14ac:dyDescent="0.35">
      <c r="A188" s="646"/>
      <c r="B188" s="646"/>
      <c r="C188" s="647">
        <v>3</v>
      </c>
      <c r="D188" s="648" t="str">
        <f>'Input - LOE Hierarchy (Admin)'!E190</f>
        <v>Commercial</v>
      </c>
      <c r="E188" s="647">
        <v>13</v>
      </c>
      <c r="F188" s="648" t="str">
        <f>'Input - LOE Hierarchy (Admin)'!K190</f>
        <v>Is there evidence of appropriate Purchasing/Procurement Strategy consideration at this stage of acquisition?</v>
      </c>
      <c r="G188" s="649">
        <v>61</v>
      </c>
      <c r="H188" s="650" t="str">
        <f>IFERROR(HYPERLINK("#'2.1 LOEs, Artefacts &amp; Assurance'!" &amp; ADDRESS(MATCH($I188,'2.1 LOEs, Artefacts &amp; Assurance'!$H$1:$H$312, 0),8),"Link "), "Not Found")</f>
        <v>Not Found</v>
      </c>
      <c r="I188" s="648" t="str">
        <f>'Input - LOE Hierarchy (Admin)'!L190</f>
        <v>Is there evidence that Commercial Resource planning is suitably mature?</v>
      </c>
      <c r="J188" s="647">
        <f t="shared" si="19"/>
        <v>178</v>
      </c>
      <c r="K188" s="648" t="str">
        <f>'Input - LOE Hierarchy (Admin)'!N190</f>
        <v>Is there evidence of sufficient legal representation being in place to support the procurement?</v>
      </c>
      <c r="L188" s="648" t="str">
        <f>'Input - LOE Hierarchy (Admin)'!P190</f>
        <v>NULL</v>
      </c>
      <c r="M188" s="646"/>
      <c r="N188" s="646"/>
      <c r="O188" s="651" t="str">
        <f>IF(ISERROR(HYPERLINK(INDEX(I_Guid_Links,MATCH('Input - LOE Hierarchy (Admin)'!S190,I_Guid_Names,0)), 'Input - LOE Hierarchy (Admin)'!S190)),"",HYPERLINK(INDEX(I_Guid_Links,MATCH('Input - LOE Hierarchy (Admin)'!S190,I_Guid_Names,0)), 'Input - LOE Hierarchy (Admin)'!S190))</f>
        <v>Commercial Strategies  - C1</v>
      </c>
      <c r="P188" s="651" t="str">
        <f>IF(ISERROR(HYPERLINK(INDEX(I_Guid_Links,MATCH('Input - LOE Hierarchy (Admin)'!T190,I_Guid_Names,0)), 'Input - LOE Hierarchy (Admin)'!T190)),"",HYPERLINK(INDEX(I_Guid_Links,MATCH('Input - LOE Hierarchy (Admin)'!T190,I_Guid_Names,0)), 'Input - LOE Hierarchy (Admin)'!T190))</f>
        <v/>
      </c>
      <c r="Q188" s="651" t="str">
        <f>IF(ISERROR(HYPERLINK(INDEX(I_Guid_Links,MATCH('Input - LOE Hierarchy (Admin)'!U190,I_Guid_Names,0)), 'Input - LOE Hierarchy (Admin)'!U190)),"",HYPERLINK(INDEX(I_Guid_Links,MATCH('Input - LOE Hierarchy (Admin)'!U190,I_Guid_Names,0)), 'Input - LOE Hierarchy (Admin)'!U190))</f>
        <v/>
      </c>
      <c r="R188" s="651" t="str">
        <f>IF(ISERROR(HYPERLINK(INDEX(I_Guid_Links,MATCH('Input - LOE Hierarchy (Admin)'!V190,I_Guid_Names,0)), 'Input - LOE Hierarchy (Admin)'!V190)),"",HYPERLINK(INDEX(I_Guid_Links,MATCH('Input - LOE Hierarchy (Admin)'!V190,I_Guid_Names,0)), 'Input - LOE Hierarchy (Admin)'!V190))</f>
        <v/>
      </c>
      <c r="S188" s="651" t="str">
        <f>IF(ISERROR(HYPERLINK(INDEX(I_Guid_Links,MATCH('Input - LOE Hierarchy (Admin)'!W190,I_Guid_Names,0)), 'Input - LOE Hierarchy (Admin)'!W190)),"",HYPERLINK(INDEX(I_Guid_Links,MATCH('Input - LOE Hierarchy (Admin)'!W190,I_Guid_Names,0)), 'Input - LOE Hierarchy (Admin)'!W190))</f>
        <v/>
      </c>
      <c r="T188" s="651" t="str">
        <f>IF(ISERROR(HYPERLINK(INDEX(I_Guid_Links,MATCH('Input - LOE Hierarchy (Admin)'!X190,I_Guid_Names,0)), 'Input - LOE Hierarchy (Admin)'!X190)),"",HYPERLINK(INDEX(I_Guid_Links,MATCH('Input - LOE Hierarchy (Admin)'!X190,I_Guid_Names,0)), 'Input - LOE Hierarchy (Admin)'!X190))</f>
        <v/>
      </c>
      <c r="U188" s="651" t="str">
        <f>IF(ISERROR(HYPERLINK(INDEX(I_Guid_Links,MATCH('Input - LOE Hierarchy (Admin)'!Y190,I_Guid_Names,0)), 'Input - LOE Hierarchy (Admin)'!Y190)),"",HYPERLINK(INDEX(I_Guid_Links,MATCH('Input - LOE Hierarchy (Admin)'!Y190,I_Guid_Names,0)), 'Input - LOE Hierarchy (Admin)'!Y190))</f>
        <v/>
      </c>
      <c r="V188" s="652"/>
      <c r="X188" s="653" t="str">
        <f t="shared" si="20"/>
        <v>YES</v>
      </c>
      <c r="Y188" s="654" t="b">
        <f t="shared" si="21"/>
        <v>0</v>
      </c>
      <c r="Z188" s="654" t="b">
        <f t="shared" si="27"/>
        <v>0</v>
      </c>
    </row>
    <row r="189" spans="1:26" s="344" customFormat="1" ht="70.400000000000006" customHeight="1" x14ac:dyDescent="0.35">
      <c r="A189" s="646"/>
      <c r="B189" s="646"/>
      <c r="C189" s="647">
        <v>3</v>
      </c>
      <c r="D189" s="648" t="str">
        <f>'Input - LOE Hierarchy (Admin)'!E191</f>
        <v>Commercial</v>
      </c>
      <c r="E189" s="647">
        <v>13</v>
      </c>
      <c r="F189" s="648" t="str">
        <f>'Input - LOE Hierarchy (Admin)'!K191</f>
        <v>Is there evidence of appropriate Purchasing/Procurement Strategy consideration at this stage of acquisition?</v>
      </c>
      <c r="G189" s="649">
        <v>61</v>
      </c>
      <c r="H189" s="650" t="str">
        <f>IFERROR(HYPERLINK("#'2.1 LOEs, Artefacts &amp; Assurance'!" &amp; ADDRESS(MATCH($I189,'2.1 LOEs, Artefacts &amp; Assurance'!$H$1:$H$312, 0),8),"Link "), "Not Found")</f>
        <v>Not Found</v>
      </c>
      <c r="I189" s="648" t="str">
        <f>'Input - LOE Hierarchy (Admin)'!L191</f>
        <v>Is there evidence that Commercial Resource planning is suitably mature?</v>
      </c>
      <c r="J189" s="647">
        <f t="shared" si="19"/>
        <v>179</v>
      </c>
      <c r="K189" s="648" t="str">
        <f>'Input - LOE Hierarchy (Admin)'!N191</f>
        <v>Is there evidence of Single Source Advisory Team advice being available to the programme?</v>
      </c>
      <c r="L189" s="648" t="str">
        <f>'Input - LOE Hierarchy (Admin)'!P191</f>
        <v>NULL</v>
      </c>
      <c r="M189" s="646"/>
      <c r="N189" s="646"/>
      <c r="O189" s="651" t="str">
        <f>IF(ISERROR(HYPERLINK(INDEX(I_Guid_Links,MATCH('Input - LOE Hierarchy (Admin)'!S191,I_Guid_Names,0)), 'Input - LOE Hierarchy (Admin)'!S191)),"",HYPERLINK(INDEX(I_Guid_Links,MATCH('Input - LOE Hierarchy (Admin)'!S191,I_Guid_Names,0)), 'Input - LOE Hierarchy (Admin)'!S191))</f>
        <v>Commercial Strategies  - C1</v>
      </c>
      <c r="P189" s="651" t="str">
        <f>IF(ISERROR(HYPERLINK(INDEX(I_Guid_Links,MATCH('Input - LOE Hierarchy (Admin)'!T191,I_Guid_Names,0)), 'Input - LOE Hierarchy (Admin)'!T191)),"",HYPERLINK(INDEX(I_Guid_Links,MATCH('Input - LOE Hierarchy (Admin)'!T191,I_Guid_Names,0)), 'Input - LOE Hierarchy (Admin)'!T191))</f>
        <v/>
      </c>
      <c r="Q189" s="651" t="str">
        <f>IF(ISERROR(HYPERLINK(INDEX(I_Guid_Links,MATCH('Input - LOE Hierarchy (Admin)'!U191,I_Guid_Names,0)), 'Input - LOE Hierarchy (Admin)'!U191)),"",HYPERLINK(INDEX(I_Guid_Links,MATCH('Input - LOE Hierarchy (Admin)'!U191,I_Guid_Names,0)), 'Input - LOE Hierarchy (Admin)'!U191))</f>
        <v/>
      </c>
      <c r="R189" s="651" t="str">
        <f>IF(ISERROR(HYPERLINK(INDEX(I_Guid_Links,MATCH('Input - LOE Hierarchy (Admin)'!V191,I_Guid_Names,0)), 'Input - LOE Hierarchy (Admin)'!V191)),"",HYPERLINK(INDEX(I_Guid_Links,MATCH('Input - LOE Hierarchy (Admin)'!V191,I_Guid_Names,0)), 'Input - LOE Hierarchy (Admin)'!V191))</f>
        <v/>
      </c>
      <c r="S189" s="651" t="str">
        <f>IF(ISERROR(HYPERLINK(INDEX(I_Guid_Links,MATCH('Input - LOE Hierarchy (Admin)'!W191,I_Guid_Names,0)), 'Input - LOE Hierarchy (Admin)'!W191)),"",HYPERLINK(INDEX(I_Guid_Links,MATCH('Input - LOE Hierarchy (Admin)'!W191,I_Guid_Names,0)), 'Input - LOE Hierarchy (Admin)'!W191))</f>
        <v/>
      </c>
      <c r="T189" s="651" t="str">
        <f>IF(ISERROR(HYPERLINK(INDEX(I_Guid_Links,MATCH('Input - LOE Hierarchy (Admin)'!X191,I_Guid_Names,0)), 'Input - LOE Hierarchy (Admin)'!X191)),"",HYPERLINK(INDEX(I_Guid_Links,MATCH('Input - LOE Hierarchy (Admin)'!X191,I_Guid_Names,0)), 'Input - LOE Hierarchy (Admin)'!X191))</f>
        <v/>
      </c>
      <c r="U189" s="651" t="str">
        <f>IF(ISERROR(HYPERLINK(INDEX(I_Guid_Links,MATCH('Input - LOE Hierarchy (Admin)'!Y191,I_Guid_Names,0)), 'Input - LOE Hierarchy (Admin)'!Y191)),"",HYPERLINK(INDEX(I_Guid_Links,MATCH('Input - LOE Hierarchy (Admin)'!Y191,I_Guid_Names,0)), 'Input - LOE Hierarchy (Admin)'!Y191))</f>
        <v/>
      </c>
      <c r="V189" s="652"/>
      <c r="X189" s="653" t="str">
        <f t="shared" si="20"/>
        <v>YES</v>
      </c>
      <c r="Y189" s="654" t="b">
        <f t="shared" si="21"/>
        <v>0</v>
      </c>
      <c r="Z189" s="654" t="b">
        <f t="shared" si="27"/>
        <v>0</v>
      </c>
    </row>
    <row r="190" spans="1:26" s="344" customFormat="1" ht="70.400000000000006" customHeight="1" x14ac:dyDescent="0.35">
      <c r="A190" s="646"/>
      <c r="B190" s="646"/>
      <c r="C190" s="647">
        <v>3</v>
      </c>
      <c r="D190" s="648" t="str">
        <f>'Input - LOE Hierarchy (Admin)'!E192</f>
        <v>Commercial</v>
      </c>
      <c r="E190" s="647">
        <v>13</v>
      </c>
      <c r="F190" s="648" t="str">
        <f>'Input - LOE Hierarchy (Admin)'!K192</f>
        <v>Is there evidence of appropriate Purchasing/Procurement Strategy consideration at this stage of acquisition?</v>
      </c>
      <c r="G190" s="649">
        <v>61</v>
      </c>
      <c r="H190" s="650" t="str">
        <f>IFERROR(HYPERLINK("#'2.1 LOEs, Artefacts &amp; Assurance'!" &amp; ADDRESS(MATCH($I190,'2.1 LOEs, Artefacts &amp; Assurance'!$H$1:$H$312, 0),8),"Link "), "Not Found")</f>
        <v>Not Found</v>
      </c>
      <c r="I190" s="648" t="str">
        <f>'Input - LOE Hierarchy (Admin)'!L192</f>
        <v>Is there evidence that Commercial Resource planning is suitably mature?</v>
      </c>
      <c r="J190" s="647">
        <f t="shared" si="19"/>
        <v>180</v>
      </c>
      <c r="K190" s="648" t="str">
        <f>'Input - LOE Hierarchy (Admin)'!N192</f>
        <v>Is there evidence of Defence Intellectual Property Rights advice being available to the programme?</v>
      </c>
      <c r="L190" s="648" t="str">
        <f>'Input - LOE Hierarchy (Admin)'!P192</f>
        <v>NULL</v>
      </c>
      <c r="M190" s="646"/>
      <c r="N190" s="646"/>
      <c r="O190" s="651" t="str">
        <f>IF(ISERROR(HYPERLINK(INDEX(I_Guid_Links,MATCH('Input - LOE Hierarchy (Admin)'!S192,I_Guid_Names,0)), 'Input - LOE Hierarchy (Admin)'!S192)),"",HYPERLINK(INDEX(I_Guid_Links,MATCH('Input - LOE Hierarchy (Admin)'!S192,I_Guid_Names,0)), 'Input - LOE Hierarchy (Admin)'!S192))</f>
        <v>Commercial Strategies  - C1</v>
      </c>
      <c r="P190" s="651" t="str">
        <f>IF(ISERROR(HYPERLINK(INDEX(I_Guid_Links,MATCH('Input - LOE Hierarchy (Admin)'!T192,I_Guid_Names,0)), 'Input - LOE Hierarchy (Admin)'!T192)),"",HYPERLINK(INDEX(I_Guid_Links,MATCH('Input - LOE Hierarchy (Admin)'!T192,I_Guid_Names,0)), 'Input - LOE Hierarchy (Admin)'!T192))</f>
        <v/>
      </c>
      <c r="Q190" s="651" t="str">
        <f>IF(ISERROR(HYPERLINK(INDEX(I_Guid_Links,MATCH('Input - LOE Hierarchy (Admin)'!U192,I_Guid_Names,0)), 'Input - LOE Hierarchy (Admin)'!U192)),"",HYPERLINK(INDEX(I_Guid_Links,MATCH('Input - LOE Hierarchy (Admin)'!U192,I_Guid_Names,0)), 'Input - LOE Hierarchy (Admin)'!U192))</f>
        <v/>
      </c>
      <c r="R190" s="651" t="str">
        <f>IF(ISERROR(HYPERLINK(INDEX(I_Guid_Links,MATCH('Input - LOE Hierarchy (Admin)'!V192,I_Guid_Names,0)), 'Input - LOE Hierarchy (Admin)'!V192)),"",HYPERLINK(INDEX(I_Guid_Links,MATCH('Input - LOE Hierarchy (Admin)'!V192,I_Guid_Names,0)), 'Input - LOE Hierarchy (Admin)'!V192))</f>
        <v/>
      </c>
      <c r="S190" s="651" t="str">
        <f>IF(ISERROR(HYPERLINK(INDEX(I_Guid_Links,MATCH('Input - LOE Hierarchy (Admin)'!W192,I_Guid_Names,0)), 'Input - LOE Hierarchy (Admin)'!W192)),"",HYPERLINK(INDEX(I_Guid_Links,MATCH('Input - LOE Hierarchy (Admin)'!W192,I_Guid_Names,0)), 'Input - LOE Hierarchy (Admin)'!W192))</f>
        <v/>
      </c>
      <c r="T190" s="651" t="str">
        <f>IF(ISERROR(HYPERLINK(INDEX(I_Guid_Links,MATCH('Input - LOE Hierarchy (Admin)'!X192,I_Guid_Names,0)), 'Input - LOE Hierarchy (Admin)'!X192)),"",HYPERLINK(INDEX(I_Guid_Links,MATCH('Input - LOE Hierarchy (Admin)'!X192,I_Guid_Names,0)), 'Input - LOE Hierarchy (Admin)'!X192))</f>
        <v/>
      </c>
      <c r="U190" s="651" t="str">
        <f>IF(ISERROR(HYPERLINK(INDEX(I_Guid_Links,MATCH('Input - LOE Hierarchy (Admin)'!Y192,I_Guid_Names,0)), 'Input - LOE Hierarchy (Admin)'!Y192)),"",HYPERLINK(INDEX(I_Guid_Links,MATCH('Input - LOE Hierarchy (Admin)'!Y192,I_Guid_Names,0)), 'Input - LOE Hierarchy (Admin)'!Y192))</f>
        <v/>
      </c>
      <c r="V190" s="652"/>
      <c r="X190" s="653" t="str">
        <f t="shared" si="20"/>
        <v>YES</v>
      </c>
      <c r="Y190" s="654" t="b">
        <f t="shared" si="21"/>
        <v>0</v>
      </c>
      <c r="Z190" s="654" t="b">
        <f t="shared" si="27"/>
        <v>0</v>
      </c>
    </row>
    <row r="191" spans="1:26" s="344" customFormat="1" ht="70.400000000000006" customHeight="1" x14ac:dyDescent="0.35">
      <c r="A191" s="646"/>
      <c r="B191" s="646"/>
      <c r="C191" s="647">
        <v>3</v>
      </c>
      <c r="D191" s="648" t="str">
        <f>'Input - LOE Hierarchy (Admin)'!E193</f>
        <v>Commercial</v>
      </c>
      <c r="E191" s="647">
        <v>13</v>
      </c>
      <c r="F191" s="648" t="str">
        <f>'Input - LOE Hierarchy (Admin)'!K193</f>
        <v>Is there evidence of appropriate Purchasing/Procurement Strategy consideration at this stage of acquisition?</v>
      </c>
      <c r="G191" s="649">
        <v>61</v>
      </c>
      <c r="H191" s="650" t="str">
        <f>IFERROR(HYPERLINK("#'2.1 LOEs, Artefacts &amp; Assurance'!" &amp; ADDRESS(MATCH($I191,'2.1 LOEs, Artefacts &amp; Assurance'!$H$1:$H$312, 0),8),"Link "), "Not Found")</f>
        <v>Not Found</v>
      </c>
      <c r="I191" s="648" t="str">
        <f>'Input - LOE Hierarchy (Admin)'!L193</f>
        <v>Is there evidence that Commercial Resource planning is suitably mature?</v>
      </c>
      <c r="J191" s="647">
        <f t="shared" si="19"/>
        <v>181</v>
      </c>
      <c r="K191" s="648" t="str">
        <f>'Input - LOE Hierarchy (Admin)'!N193</f>
        <v>Is there evidence of commercial resource training requirements being identified?</v>
      </c>
      <c r="L191" s="648" t="str">
        <f>'Input - LOE Hierarchy (Admin)'!P193</f>
        <v>If Negotiation is being adopted, is there evidence of the training needs of the Negotiation Team being identified?</v>
      </c>
      <c r="M191" s="646"/>
      <c r="N191" s="646"/>
      <c r="O191" s="651" t="str">
        <f>IF(ISERROR(HYPERLINK(INDEX(I_Guid_Links,MATCH('Input - LOE Hierarchy (Admin)'!S193,I_Guid_Names,0)), 'Input - LOE Hierarchy (Admin)'!S193)),"",HYPERLINK(INDEX(I_Guid_Links,MATCH('Input - LOE Hierarchy (Admin)'!S193,I_Guid_Names,0)), 'Input - LOE Hierarchy (Admin)'!S193))</f>
        <v>Commercial Strategies  - C1</v>
      </c>
      <c r="P191" s="651" t="str">
        <f>IF(ISERROR(HYPERLINK(INDEX(I_Guid_Links,MATCH('Input - LOE Hierarchy (Admin)'!T193,I_Guid_Names,0)), 'Input - LOE Hierarchy (Admin)'!T193)),"",HYPERLINK(INDEX(I_Guid_Links,MATCH('Input - LOE Hierarchy (Admin)'!T193,I_Guid_Names,0)), 'Input - LOE Hierarchy (Admin)'!T193))</f>
        <v/>
      </c>
      <c r="Q191" s="651" t="str">
        <f>IF(ISERROR(HYPERLINK(INDEX(I_Guid_Links,MATCH('Input - LOE Hierarchy (Admin)'!U193,I_Guid_Names,0)), 'Input - LOE Hierarchy (Admin)'!U193)),"",HYPERLINK(INDEX(I_Guid_Links,MATCH('Input - LOE Hierarchy (Admin)'!U193,I_Guid_Names,0)), 'Input - LOE Hierarchy (Admin)'!U193))</f>
        <v/>
      </c>
      <c r="R191" s="651" t="str">
        <f>IF(ISERROR(HYPERLINK(INDEX(I_Guid_Links,MATCH('Input - LOE Hierarchy (Admin)'!V193,I_Guid_Names,0)), 'Input - LOE Hierarchy (Admin)'!V193)),"",HYPERLINK(INDEX(I_Guid_Links,MATCH('Input - LOE Hierarchy (Admin)'!V193,I_Guid_Names,0)), 'Input - LOE Hierarchy (Admin)'!V193))</f>
        <v/>
      </c>
      <c r="S191" s="651" t="str">
        <f>IF(ISERROR(HYPERLINK(INDEX(I_Guid_Links,MATCH('Input - LOE Hierarchy (Admin)'!W193,I_Guid_Names,0)), 'Input - LOE Hierarchy (Admin)'!W193)),"",HYPERLINK(INDEX(I_Guid_Links,MATCH('Input - LOE Hierarchy (Admin)'!W193,I_Guid_Names,0)), 'Input - LOE Hierarchy (Admin)'!W193))</f>
        <v/>
      </c>
      <c r="T191" s="651" t="str">
        <f>IF(ISERROR(HYPERLINK(INDEX(I_Guid_Links,MATCH('Input - LOE Hierarchy (Admin)'!X193,I_Guid_Names,0)), 'Input - LOE Hierarchy (Admin)'!X193)),"",HYPERLINK(INDEX(I_Guid_Links,MATCH('Input - LOE Hierarchy (Admin)'!X193,I_Guid_Names,0)), 'Input - LOE Hierarchy (Admin)'!X193))</f>
        <v/>
      </c>
      <c r="U191" s="651" t="str">
        <f>IF(ISERROR(HYPERLINK(INDEX(I_Guid_Links,MATCH('Input - LOE Hierarchy (Admin)'!Y193,I_Guid_Names,0)), 'Input - LOE Hierarchy (Admin)'!Y193)),"",HYPERLINK(INDEX(I_Guid_Links,MATCH('Input - LOE Hierarchy (Admin)'!Y193,I_Guid_Names,0)), 'Input - LOE Hierarchy (Admin)'!Y193))</f>
        <v/>
      </c>
      <c r="V191" s="652"/>
      <c r="X191" s="653" t="str">
        <f t="shared" si="20"/>
        <v>YES</v>
      </c>
      <c r="Y191" s="654" t="b">
        <f t="shared" si="21"/>
        <v>0</v>
      </c>
      <c r="Z191" s="654" t="b">
        <f t="shared" si="27"/>
        <v>0</v>
      </c>
    </row>
    <row r="192" spans="1:26" s="344" customFormat="1" ht="70.400000000000006" customHeight="1" x14ac:dyDescent="0.35">
      <c r="A192" s="646"/>
      <c r="B192" s="646"/>
      <c r="C192" s="647">
        <v>3</v>
      </c>
      <c r="D192" s="648" t="str">
        <f>'Input - LOE Hierarchy (Admin)'!E194</f>
        <v>Commercial</v>
      </c>
      <c r="E192" s="647">
        <v>13</v>
      </c>
      <c r="F192" s="648" t="str">
        <f>'Input - LOE Hierarchy (Admin)'!K194</f>
        <v>Is there evidence of appropriate Purchasing/Procurement Strategy consideration at this stage of acquisition?</v>
      </c>
      <c r="G192" s="649">
        <v>61</v>
      </c>
      <c r="H192" s="650" t="str">
        <f>IFERROR(HYPERLINK("#'2.1 LOEs, Artefacts &amp; Assurance'!" &amp; ADDRESS(MATCH($I192,'2.1 LOEs, Artefacts &amp; Assurance'!$H$1:$H$312, 0),8),"Link "), "Not Found")</f>
        <v>Not Found</v>
      </c>
      <c r="I192" s="648" t="str">
        <f>'Input - LOE Hierarchy (Admin)'!L194</f>
        <v>Is there evidence that Commercial Resource planning is suitably mature?</v>
      </c>
      <c r="J192" s="647">
        <f t="shared" si="19"/>
        <v>182</v>
      </c>
      <c r="K192" s="648" t="str">
        <f>'Input - LOE Hierarchy (Admin)'!N194</f>
        <v xml:space="preserve">For Complex Procurements, is there evidence of the Contract Management Team  having been identified? </v>
      </c>
      <c r="L192" s="648" t="str">
        <f>'Input - LOE Hierarchy (Admin)'!P194</f>
        <v>NULL</v>
      </c>
      <c r="M192" s="646"/>
      <c r="N192" s="646"/>
      <c r="O192" s="651" t="str">
        <f>IF(ISERROR(HYPERLINK(INDEX(I_Guid_Links,MATCH('Input - LOE Hierarchy (Admin)'!S194,I_Guid_Names,0)), 'Input - LOE Hierarchy (Admin)'!S194)),"",HYPERLINK(INDEX(I_Guid_Links,MATCH('Input - LOE Hierarchy (Admin)'!S194,I_Guid_Names,0)), 'Input - LOE Hierarchy (Admin)'!S194))</f>
        <v>Commercial Strategies  - C1</v>
      </c>
      <c r="P192" s="651" t="str">
        <f>IF(ISERROR(HYPERLINK(INDEX(I_Guid_Links,MATCH('Input - LOE Hierarchy (Admin)'!T194,I_Guid_Names,0)), 'Input - LOE Hierarchy (Admin)'!T194)),"",HYPERLINK(INDEX(I_Guid_Links,MATCH('Input - LOE Hierarchy (Admin)'!T194,I_Guid_Names,0)), 'Input - LOE Hierarchy (Admin)'!T194))</f>
        <v/>
      </c>
      <c r="Q192" s="651" t="str">
        <f>IF(ISERROR(HYPERLINK(INDEX(I_Guid_Links,MATCH('Input - LOE Hierarchy (Admin)'!U194,I_Guid_Names,0)), 'Input - LOE Hierarchy (Admin)'!U194)),"",HYPERLINK(INDEX(I_Guid_Links,MATCH('Input - LOE Hierarchy (Admin)'!U194,I_Guid_Names,0)), 'Input - LOE Hierarchy (Admin)'!U194))</f>
        <v/>
      </c>
      <c r="R192" s="651" t="str">
        <f>IF(ISERROR(HYPERLINK(INDEX(I_Guid_Links,MATCH('Input - LOE Hierarchy (Admin)'!V194,I_Guid_Names,0)), 'Input - LOE Hierarchy (Admin)'!V194)),"",HYPERLINK(INDEX(I_Guid_Links,MATCH('Input - LOE Hierarchy (Admin)'!V194,I_Guid_Names,0)), 'Input - LOE Hierarchy (Admin)'!V194))</f>
        <v/>
      </c>
      <c r="S192" s="651" t="str">
        <f>IF(ISERROR(HYPERLINK(INDEX(I_Guid_Links,MATCH('Input - LOE Hierarchy (Admin)'!W194,I_Guid_Names,0)), 'Input - LOE Hierarchy (Admin)'!W194)),"",HYPERLINK(INDEX(I_Guid_Links,MATCH('Input - LOE Hierarchy (Admin)'!W194,I_Guid_Names,0)), 'Input - LOE Hierarchy (Admin)'!W194))</f>
        <v/>
      </c>
      <c r="T192" s="651" t="str">
        <f>IF(ISERROR(HYPERLINK(INDEX(I_Guid_Links,MATCH('Input - LOE Hierarchy (Admin)'!X194,I_Guid_Names,0)), 'Input - LOE Hierarchy (Admin)'!X194)),"",HYPERLINK(INDEX(I_Guid_Links,MATCH('Input - LOE Hierarchy (Admin)'!X194,I_Guid_Names,0)), 'Input - LOE Hierarchy (Admin)'!X194))</f>
        <v/>
      </c>
      <c r="U192" s="651" t="str">
        <f>IF(ISERROR(HYPERLINK(INDEX(I_Guid_Links,MATCH('Input - LOE Hierarchy (Admin)'!Y194,I_Guid_Names,0)), 'Input - LOE Hierarchy (Admin)'!Y194)),"",HYPERLINK(INDEX(I_Guid_Links,MATCH('Input - LOE Hierarchy (Admin)'!Y194,I_Guid_Names,0)), 'Input - LOE Hierarchy (Admin)'!Y194))</f>
        <v/>
      </c>
      <c r="V192" s="652"/>
      <c r="X192" s="653" t="str">
        <f t="shared" si="20"/>
        <v>YES</v>
      </c>
      <c r="Y192" s="654" t="b">
        <f t="shared" si="21"/>
        <v>0</v>
      </c>
      <c r="Z192" s="654" t="b">
        <f t="shared" si="27"/>
        <v>0</v>
      </c>
    </row>
    <row r="193" spans="1:26" s="344" customFormat="1" ht="70.400000000000006" customHeight="1" x14ac:dyDescent="0.35">
      <c r="A193" s="646"/>
      <c r="B193" s="646"/>
      <c r="C193" s="647">
        <v>3</v>
      </c>
      <c r="D193" s="648" t="str">
        <f>'Input - LOE Hierarchy (Admin)'!E195</f>
        <v>Commercial</v>
      </c>
      <c r="E193" s="647">
        <v>13</v>
      </c>
      <c r="F193" s="648" t="str">
        <f>'Input - LOE Hierarchy (Admin)'!K195</f>
        <v>Is there evidence of appropriate Purchasing/Procurement Strategy consideration at this stage of acquisition?</v>
      </c>
      <c r="G193" s="649">
        <v>62</v>
      </c>
      <c r="H193" s="650" t="str">
        <f>IFERROR(HYPERLINK("#'2.1 LOEs, Artefacts &amp; Assurance'!" &amp; ADDRESS(MATCH($I193,'2.1 LOEs, Artefacts &amp; Assurance'!$H$1:$H$312, 0),8),"Link "), "Not Found")</f>
        <v>Not Found</v>
      </c>
      <c r="I193" s="648" t="str">
        <f>'Input - LOE Hierarchy (Admin)'!L195</f>
        <v>Is there evidence that the Commercial Governance and contract management is suitably mature?</v>
      </c>
      <c r="J193" s="647">
        <f t="shared" si="19"/>
        <v>183</v>
      </c>
      <c r="K193" s="648" t="str">
        <f>'Input - LOE Hierarchy (Admin)'!N195</f>
        <v>Is there evidence of a suitably mature outline contract management plan, and an outline obligations matrix that gives some indication as to how the contract will be managed?</v>
      </c>
      <c r="L193" s="648" t="str">
        <f>'Input - LOE Hierarchy (Admin)'!P195</f>
        <v>Is there evidence an appropriate Review and Reporting regime being employed?</v>
      </c>
      <c r="M193" s="646"/>
      <c r="N193" s="646"/>
      <c r="O193" s="651" t="str">
        <f>IF(ISERROR(HYPERLINK(INDEX(I_Guid_Links,MATCH('Input - LOE Hierarchy (Admin)'!S195,I_Guid_Names,0)), 'Input - LOE Hierarchy (Admin)'!S195)),"",HYPERLINK(INDEX(I_Guid_Links,MATCH('Input - LOE Hierarchy (Admin)'!S195,I_Guid_Names,0)), 'Input - LOE Hierarchy (Admin)'!S195))</f>
        <v>Commercial Strategies  - C1</v>
      </c>
      <c r="P193" s="651" t="str">
        <f>IF(ISERROR(HYPERLINK(INDEX(I_Guid_Links,MATCH('Input - LOE Hierarchy (Admin)'!T195,I_Guid_Names,0)), 'Input - LOE Hierarchy (Admin)'!T195)),"",HYPERLINK(INDEX(I_Guid_Links,MATCH('Input - LOE Hierarchy (Admin)'!T195,I_Guid_Names,0)), 'Input - LOE Hierarchy (Admin)'!T195))</f>
        <v/>
      </c>
      <c r="Q193" s="651" t="str">
        <f>IF(ISERROR(HYPERLINK(INDEX(I_Guid_Links,MATCH('Input - LOE Hierarchy (Admin)'!U195,I_Guid_Names,0)), 'Input - LOE Hierarchy (Admin)'!U195)),"",HYPERLINK(INDEX(I_Guid_Links,MATCH('Input - LOE Hierarchy (Admin)'!U195,I_Guid_Names,0)), 'Input - LOE Hierarchy (Admin)'!U195))</f>
        <v/>
      </c>
      <c r="R193" s="651" t="str">
        <f>IF(ISERROR(HYPERLINK(INDEX(I_Guid_Links,MATCH('Input - LOE Hierarchy (Admin)'!V195,I_Guid_Names,0)), 'Input - LOE Hierarchy (Admin)'!V195)),"",HYPERLINK(INDEX(I_Guid_Links,MATCH('Input - LOE Hierarchy (Admin)'!V195,I_Guid_Names,0)), 'Input - LOE Hierarchy (Admin)'!V195))</f>
        <v/>
      </c>
      <c r="S193" s="651" t="str">
        <f>IF(ISERROR(HYPERLINK(INDEX(I_Guid_Links,MATCH('Input - LOE Hierarchy (Admin)'!W195,I_Guid_Names,0)), 'Input - LOE Hierarchy (Admin)'!W195)),"",HYPERLINK(INDEX(I_Guid_Links,MATCH('Input - LOE Hierarchy (Admin)'!W195,I_Guid_Names,0)), 'Input - LOE Hierarchy (Admin)'!W195))</f>
        <v/>
      </c>
      <c r="T193" s="651" t="str">
        <f>IF(ISERROR(HYPERLINK(INDEX(I_Guid_Links,MATCH('Input - LOE Hierarchy (Admin)'!X195,I_Guid_Names,0)), 'Input - LOE Hierarchy (Admin)'!X195)),"",HYPERLINK(INDEX(I_Guid_Links,MATCH('Input - LOE Hierarchy (Admin)'!X195,I_Guid_Names,0)), 'Input - LOE Hierarchy (Admin)'!X195))</f>
        <v/>
      </c>
      <c r="U193" s="651" t="str">
        <f>IF(ISERROR(HYPERLINK(INDEX(I_Guid_Links,MATCH('Input - LOE Hierarchy (Admin)'!Y195,I_Guid_Names,0)), 'Input - LOE Hierarchy (Admin)'!Y195)),"",HYPERLINK(INDEX(I_Guid_Links,MATCH('Input - LOE Hierarchy (Admin)'!Y195,I_Guid_Names,0)), 'Input - LOE Hierarchy (Admin)'!Y195))</f>
        <v/>
      </c>
      <c r="V193" s="652"/>
      <c r="X193" s="653" t="b">
        <f t="shared" si="20"/>
        <v>0</v>
      </c>
      <c r="Y193" s="654" t="b">
        <f t="shared" si="21"/>
        <v>0</v>
      </c>
      <c r="Z193" s="654" t="b">
        <f t="shared" si="22"/>
        <v>0</v>
      </c>
    </row>
    <row r="194" spans="1:26" s="344" customFormat="1" ht="70.400000000000006" customHeight="1" x14ac:dyDescent="0.35">
      <c r="A194" s="646"/>
      <c r="B194" s="646"/>
      <c r="C194" s="647">
        <v>3</v>
      </c>
      <c r="D194" s="648" t="str">
        <f>'Input - LOE Hierarchy (Admin)'!E196</f>
        <v>Commercial</v>
      </c>
      <c r="E194" s="647">
        <v>13</v>
      </c>
      <c r="F194" s="648" t="str">
        <f>'Input - LOE Hierarchy (Admin)'!K196</f>
        <v>Is there evidence of appropriate Purchasing/Procurement Strategy consideration at this stage of acquisition?</v>
      </c>
      <c r="G194" s="649">
        <v>62</v>
      </c>
      <c r="H194" s="650" t="str">
        <f>IFERROR(HYPERLINK("#'2.1 LOEs, Artefacts &amp; Assurance'!" &amp; ADDRESS(MATCH($I194,'2.1 LOEs, Artefacts &amp; Assurance'!$H$1:$H$312, 0),8),"Link "), "Not Found")</f>
        <v>Not Found</v>
      </c>
      <c r="I194" s="648" t="str">
        <f>'Input - LOE Hierarchy (Admin)'!L196</f>
        <v>Is there evidence that the Commercial Governance and contract management is suitably mature?</v>
      </c>
      <c r="J194" s="647">
        <f t="shared" si="19"/>
        <v>184</v>
      </c>
      <c r="K194" s="648" t="str">
        <f>'Input - LOE Hierarchy (Admin)'!N196</f>
        <v>Is there evidence of a suitably mature outline contract management plan, and an outline obligations matrix that gives some indication as to how the contract will be managed?</v>
      </c>
      <c r="L194" s="648" t="str">
        <f>'Input - LOE Hierarchy (Admin)'!P196</f>
        <v>Is there evidence of the Supplier relationship management approach being suitably mature?</v>
      </c>
      <c r="M194" s="646"/>
      <c r="N194" s="646"/>
      <c r="O194" s="651" t="str">
        <f>IF(ISERROR(HYPERLINK(INDEX(I_Guid_Links,MATCH('Input - LOE Hierarchy (Admin)'!S196,I_Guid_Names,0)), 'Input - LOE Hierarchy (Admin)'!S196)),"",HYPERLINK(INDEX(I_Guid_Links,MATCH('Input - LOE Hierarchy (Admin)'!S196,I_Guid_Names,0)), 'Input - LOE Hierarchy (Admin)'!S196))</f>
        <v>Commercial Strategies  - C1</v>
      </c>
      <c r="P194" s="651" t="str">
        <f>IF(ISERROR(HYPERLINK(INDEX(I_Guid_Links,MATCH('Input - LOE Hierarchy (Admin)'!T196,I_Guid_Names,0)), 'Input - LOE Hierarchy (Admin)'!T196)),"",HYPERLINK(INDEX(I_Guid_Links,MATCH('Input - LOE Hierarchy (Admin)'!T196,I_Guid_Names,0)), 'Input - LOE Hierarchy (Admin)'!T196))</f>
        <v>Contract Management  - C43</v>
      </c>
      <c r="Q194" s="651" t="str">
        <f>IF(ISERROR(HYPERLINK(INDEX(I_Guid_Links,MATCH('Input - LOE Hierarchy (Admin)'!U196,I_Guid_Names,0)), 'Input - LOE Hierarchy (Admin)'!U196)),"",HYPERLINK(INDEX(I_Guid_Links,MATCH('Input - LOE Hierarchy (Admin)'!U196,I_Guid_Names,0)), 'Input - LOE Hierarchy (Admin)'!U196))</f>
        <v/>
      </c>
      <c r="R194" s="651" t="str">
        <f>IF(ISERROR(HYPERLINK(INDEX(I_Guid_Links,MATCH('Input - LOE Hierarchy (Admin)'!V196,I_Guid_Names,0)), 'Input - LOE Hierarchy (Admin)'!V196)),"",HYPERLINK(INDEX(I_Guid_Links,MATCH('Input - LOE Hierarchy (Admin)'!V196,I_Guid_Names,0)), 'Input - LOE Hierarchy (Admin)'!V196))</f>
        <v/>
      </c>
      <c r="S194" s="651" t="str">
        <f>IF(ISERROR(HYPERLINK(INDEX(I_Guid_Links,MATCH('Input - LOE Hierarchy (Admin)'!W196,I_Guid_Names,0)), 'Input - LOE Hierarchy (Admin)'!W196)),"",HYPERLINK(INDEX(I_Guid_Links,MATCH('Input - LOE Hierarchy (Admin)'!W196,I_Guid_Names,0)), 'Input - LOE Hierarchy (Admin)'!W196))</f>
        <v/>
      </c>
      <c r="T194" s="651" t="str">
        <f>IF(ISERROR(HYPERLINK(INDEX(I_Guid_Links,MATCH('Input - LOE Hierarchy (Admin)'!X196,I_Guid_Names,0)), 'Input - LOE Hierarchy (Admin)'!X196)),"",HYPERLINK(INDEX(I_Guid_Links,MATCH('Input - LOE Hierarchy (Admin)'!X196,I_Guid_Names,0)), 'Input - LOE Hierarchy (Admin)'!X196))</f>
        <v/>
      </c>
      <c r="U194" s="651" t="str">
        <f>IF(ISERROR(HYPERLINK(INDEX(I_Guid_Links,MATCH('Input - LOE Hierarchy (Admin)'!Y196,I_Guid_Names,0)), 'Input - LOE Hierarchy (Admin)'!Y196)),"",HYPERLINK(INDEX(I_Guid_Links,MATCH('Input - LOE Hierarchy (Admin)'!Y196,I_Guid_Names,0)), 'Input - LOE Hierarchy (Admin)'!Y196))</f>
        <v/>
      </c>
      <c r="V194" s="652"/>
      <c r="X194" s="653" t="str">
        <f t="shared" si="20"/>
        <v>YES</v>
      </c>
      <c r="Y194" s="654" t="b">
        <f t="shared" si="21"/>
        <v>0</v>
      </c>
      <c r="Z194" s="654" t="b">
        <f>IF(AND(X194="YES", Y$193="YES"),"YES")</f>
        <v>0</v>
      </c>
    </row>
    <row r="195" spans="1:26" s="344" customFormat="1" ht="70.400000000000006" customHeight="1" x14ac:dyDescent="0.35">
      <c r="A195" s="646"/>
      <c r="B195" s="646"/>
      <c r="C195" s="647">
        <v>3</v>
      </c>
      <c r="D195" s="648" t="str">
        <f>'Input - LOE Hierarchy (Admin)'!E197</f>
        <v>Commercial</v>
      </c>
      <c r="E195" s="647">
        <v>13</v>
      </c>
      <c r="F195" s="648" t="str">
        <f>'Input - LOE Hierarchy (Admin)'!K197</f>
        <v>Is there evidence of appropriate Purchasing/Procurement Strategy consideration at this stage of acquisition?</v>
      </c>
      <c r="G195" s="649">
        <v>62</v>
      </c>
      <c r="H195" s="650" t="str">
        <f>IFERROR(HYPERLINK("#'2.1 LOEs, Artefacts &amp; Assurance'!" &amp; ADDRESS(MATCH($I195,'2.1 LOEs, Artefacts &amp; Assurance'!$H$1:$H$312, 0),8),"Link "), "Not Found")</f>
        <v>Not Found</v>
      </c>
      <c r="I195" s="648" t="str">
        <f>'Input - LOE Hierarchy (Admin)'!L197</f>
        <v>Is there evidence that the Commercial Governance and contract management is suitably mature?</v>
      </c>
      <c r="J195" s="647">
        <f t="shared" si="19"/>
        <v>185</v>
      </c>
      <c r="K195" s="648" t="str">
        <f>'Input - LOE Hierarchy (Admin)'!N197</f>
        <v>Is there evidence of a suitably mature outline contract management plan, and an outline obligations matrix that gives some indication as to how the contract will be managed?</v>
      </c>
      <c r="L195" s="648" t="str">
        <f>'Input - LOE Hierarchy (Admin)'!P197</f>
        <v>Is there evidence of the Transition approach (including TUPE) suitably mature?</v>
      </c>
      <c r="M195" s="646"/>
      <c r="N195" s="646"/>
      <c r="O195" s="651" t="str">
        <f>IF(ISERROR(HYPERLINK(INDEX(I_Guid_Links,MATCH('Input - LOE Hierarchy (Admin)'!S197,I_Guid_Names,0)), 'Input - LOE Hierarchy (Admin)'!S197)),"",HYPERLINK(INDEX(I_Guid_Links,MATCH('Input - LOE Hierarchy (Admin)'!S197,I_Guid_Names,0)), 'Input - LOE Hierarchy (Admin)'!S197))</f>
        <v>Commercial Strategies  - C1</v>
      </c>
      <c r="P195" s="651" t="str">
        <f>IF(ISERROR(HYPERLINK(INDEX(I_Guid_Links,MATCH('Input - LOE Hierarchy (Admin)'!T197,I_Guid_Names,0)), 'Input - LOE Hierarchy (Admin)'!T197)),"",HYPERLINK(INDEX(I_Guid_Links,MATCH('Input - LOE Hierarchy (Admin)'!T197,I_Guid_Names,0)), 'Input - LOE Hierarchy (Admin)'!T197))</f>
        <v xml:space="preserve">TUPE - C18 </v>
      </c>
      <c r="Q195" s="651" t="str">
        <f>IF(ISERROR(HYPERLINK(INDEX(I_Guid_Links,MATCH('Input - LOE Hierarchy (Admin)'!U197,I_Guid_Names,0)), 'Input - LOE Hierarchy (Admin)'!U197)),"",HYPERLINK(INDEX(I_Guid_Links,MATCH('Input - LOE Hierarchy (Admin)'!U197,I_Guid_Names,0)), 'Input - LOE Hierarchy (Admin)'!U197))</f>
        <v/>
      </c>
      <c r="R195" s="651" t="str">
        <f>IF(ISERROR(HYPERLINK(INDEX(I_Guid_Links,MATCH('Input - LOE Hierarchy (Admin)'!V197,I_Guid_Names,0)), 'Input - LOE Hierarchy (Admin)'!V197)),"",HYPERLINK(INDEX(I_Guid_Links,MATCH('Input - LOE Hierarchy (Admin)'!V197,I_Guid_Names,0)), 'Input - LOE Hierarchy (Admin)'!V197))</f>
        <v/>
      </c>
      <c r="S195" s="651" t="str">
        <f>IF(ISERROR(HYPERLINK(INDEX(I_Guid_Links,MATCH('Input - LOE Hierarchy (Admin)'!W197,I_Guid_Names,0)), 'Input - LOE Hierarchy (Admin)'!W197)),"",HYPERLINK(INDEX(I_Guid_Links,MATCH('Input - LOE Hierarchy (Admin)'!W197,I_Guid_Names,0)), 'Input - LOE Hierarchy (Admin)'!W197))</f>
        <v/>
      </c>
      <c r="T195" s="651" t="str">
        <f>IF(ISERROR(HYPERLINK(INDEX(I_Guid_Links,MATCH('Input - LOE Hierarchy (Admin)'!X197,I_Guid_Names,0)), 'Input - LOE Hierarchy (Admin)'!X197)),"",HYPERLINK(INDEX(I_Guid_Links,MATCH('Input - LOE Hierarchy (Admin)'!X197,I_Guid_Names,0)), 'Input - LOE Hierarchy (Admin)'!X197))</f>
        <v/>
      </c>
      <c r="U195" s="651" t="str">
        <f>IF(ISERROR(HYPERLINK(INDEX(I_Guid_Links,MATCH('Input - LOE Hierarchy (Admin)'!Y197,I_Guid_Names,0)), 'Input - LOE Hierarchy (Admin)'!Y197)),"",HYPERLINK(INDEX(I_Guid_Links,MATCH('Input - LOE Hierarchy (Admin)'!Y197,I_Guid_Names,0)), 'Input - LOE Hierarchy (Admin)'!Y197))</f>
        <v/>
      </c>
      <c r="V195" s="652"/>
      <c r="X195" s="653" t="str">
        <f t="shared" si="20"/>
        <v>YES</v>
      </c>
      <c r="Y195" s="654" t="b">
        <f t="shared" si="21"/>
        <v>0</v>
      </c>
      <c r="Z195" s="654" t="b">
        <f t="shared" ref="Z195:Z203" si="28">IF(AND(X195="YES", Y$193="YES"),"YES")</f>
        <v>0</v>
      </c>
    </row>
    <row r="196" spans="1:26" s="344" customFormat="1" ht="70.400000000000006" customHeight="1" x14ac:dyDescent="0.35">
      <c r="A196" s="646"/>
      <c r="B196" s="646"/>
      <c r="C196" s="647">
        <v>3</v>
      </c>
      <c r="D196" s="648" t="str">
        <f>'Input - LOE Hierarchy (Admin)'!E198</f>
        <v>Commercial</v>
      </c>
      <c r="E196" s="647">
        <v>13</v>
      </c>
      <c r="F196" s="648" t="str">
        <f>'Input - LOE Hierarchy (Admin)'!K198</f>
        <v>Is there evidence of appropriate Purchasing/Procurement Strategy consideration at this stage of acquisition?</v>
      </c>
      <c r="G196" s="649">
        <v>62</v>
      </c>
      <c r="H196" s="650" t="str">
        <f>IFERROR(HYPERLINK("#'2.1 LOEs, Artefacts &amp; Assurance'!" &amp; ADDRESS(MATCH($I196,'2.1 LOEs, Artefacts &amp; Assurance'!$H$1:$H$312, 0),8),"Link "), "Not Found")</f>
        <v>Not Found</v>
      </c>
      <c r="I196" s="648" t="str">
        <f>'Input - LOE Hierarchy (Admin)'!L198</f>
        <v>Is there evidence that the Commercial Governance and contract management is suitably mature?</v>
      </c>
      <c r="J196" s="647">
        <f t="shared" si="19"/>
        <v>186</v>
      </c>
      <c r="K196" s="648" t="str">
        <f>'Input - LOE Hierarchy (Admin)'!N198</f>
        <v>Is there evidence of a suitably mature outline contract management plan, and an outline obligations matrix that gives some indication as to how the contract will be managed?</v>
      </c>
      <c r="L196" s="648" t="str">
        <f>'Input - LOE Hierarchy (Admin)'!P198</f>
        <v>Is there evidence that the Exit Strategy approach is suitably mature?</v>
      </c>
      <c r="M196" s="646"/>
      <c r="N196" s="646"/>
      <c r="O196" s="651" t="str">
        <f>IF(ISERROR(HYPERLINK(INDEX(I_Guid_Links,MATCH('Input - LOE Hierarchy (Admin)'!S198,I_Guid_Names,0)), 'Input - LOE Hierarchy (Admin)'!S198)),"",HYPERLINK(INDEX(I_Guid_Links,MATCH('Input - LOE Hierarchy (Admin)'!S198,I_Guid_Names,0)), 'Input - LOE Hierarchy (Admin)'!S198))</f>
        <v>Commercial Strategies  - C1</v>
      </c>
      <c r="P196" s="651" t="str">
        <f>IF(ISERROR(HYPERLINK(INDEX(I_Guid_Links,MATCH('Input - LOE Hierarchy (Admin)'!T198,I_Guid_Names,0)), 'Input - LOE Hierarchy (Admin)'!T198)),"",HYPERLINK(INDEX(I_Guid_Links,MATCH('Input - LOE Hierarchy (Admin)'!T198,I_Guid_Names,0)), 'Input - LOE Hierarchy (Admin)'!T198))</f>
        <v>Exit Strategies and Exit / Transition Management  - C44</v>
      </c>
      <c r="Q196" s="651" t="str">
        <f>IF(ISERROR(HYPERLINK(INDEX(I_Guid_Links,MATCH('Input - LOE Hierarchy (Admin)'!U198,I_Guid_Names,0)), 'Input - LOE Hierarchy (Admin)'!U198)),"",HYPERLINK(INDEX(I_Guid_Links,MATCH('Input - LOE Hierarchy (Admin)'!U198,I_Guid_Names,0)), 'Input - LOE Hierarchy (Admin)'!U198))</f>
        <v/>
      </c>
      <c r="R196" s="651" t="str">
        <f>IF(ISERROR(HYPERLINK(INDEX(I_Guid_Links,MATCH('Input - LOE Hierarchy (Admin)'!V198,I_Guid_Names,0)), 'Input - LOE Hierarchy (Admin)'!V198)),"",HYPERLINK(INDEX(I_Guid_Links,MATCH('Input - LOE Hierarchy (Admin)'!V198,I_Guid_Names,0)), 'Input - LOE Hierarchy (Admin)'!V198))</f>
        <v/>
      </c>
      <c r="S196" s="651" t="str">
        <f>IF(ISERROR(HYPERLINK(INDEX(I_Guid_Links,MATCH('Input - LOE Hierarchy (Admin)'!W198,I_Guid_Names,0)), 'Input - LOE Hierarchy (Admin)'!W198)),"",HYPERLINK(INDEX(I_Guid_Links,MATCH('Input - LOE Hierarchy (Admin)'!W198,I_Guid_Names,0)), 'Input - LOE Hierarchy (Admin)'!W198))</f>
        <v/>
      </c>
      <c r="T196" s="651" t="str">
        <f>IF(ISERROR(HYPERLINK(INDEX(I_Guid_Links,MATCH('Input - LOE Hierarchy (Admin)'!X198,I_Guid_Names,0)), 'Input - LOE Hierarchy (Admin)'!X198)),"",HYPERLINK(INDEX(I_Guid_Links,MATCH('Input - LOE Hierarchy (Admin)'!X198,I_Guid_Names,0)), 'Input - LOE Hierarchy (Admin)'!X198))</f>
        <v/>
      </c>
      <c r="U196" s="651" t="str">
        <f>IF(ISERROR(HYPERLINK(INDEX(I_Guid_Links,MATCH('Input - LOE Hierarchy (Admin)'!Y198,I_Guid_Names,0)), 'Input - LOE Hierarchy (Admin)'!Y198)),"",HYPERLINK(INDEX(I_Guid_Links,MATCH('Input - LOE Hierarchy (Admin)'!Y198,I_Guid_Names,0)), 'Input - LOE Hierarchy (Admin)'!Y198))</f>
        <v/>
      </c>
      <c r="V196" s="652"/>
      <c r="X196" s="653" t="str">
        <f t="shared" si="20"/>
        <v>YES</v>
      </c>
      <c r="Y196" s="654" t="b">
        <f t="shared" si="21"/>
        <v>0</v>
      </c>
      <c r="Z196" s="654" t="b">
        <f t="shared" si="28"/>
        <v>0</v>
      </c>
    </row>
    <row r="197" spans="1:26" s="344" customFormat="1" ht="70.400000000000006" customHeight="1" x14ac:dyDescent="0.35">
      <c r="A197" s="646"/>
      <c r="B197" s="646"/>
      <c r="C197" s="647">
        <v>3</v>
      </c>
      <c r="D197" s="648" t="str">
        <f>'Input - LOE Hierarchy (Admin)'!E199</f>
        <v>Commercial</v>
      </c>
      <c r="E197" s="647">
        <v>13</v>
      </c>
      <c r="F197" s="648" t="str">
        <f>'Input - LOE Hierarchy (Admin)'!K199</f>
        <v>Is there evidence of appropriate Purchasing/Procurement Strategy consideration at this stage of acquisition?</v>
      </c>
      <c r="G197" s="649">
        <v>62</v>
      </c>
      <c r="H197" s="650" t="str">
        <f>IFERROR(HYPERLINK("#'2.1 LOEs, Artefacts &amp; Assurance'!" &amp; ADDRESS(MATCH($I197,'2.1 LOEs, Artefacts &amp; Assurance'!$H$1:$H$312, 0),8),"Link "), "Not Found")</f>
        <v>Not Found</v>
      </c>
      <c r="I197" s="648" t="str">
        <f>'Input - LOE Hierarchy (Admin)'!L199</f>
        <v>Is there evidence that the Commercial Governance and contract management is suitably mature?</v>
      </c>
      <c r="J197" s="647">
        <f t="shared" si="19"/>
        <v>187</v>
      </c>
      <c r="K197" s="648" t="str">
        <f>'Input - LOE Hierarchy (Admin)'!N199</f>
        <v>Is there evidence of a suitably mature outline contract management plan, and an outline obligations matrix that gives some indication as to how the contract will be managed?</v>
      </c>
      <c r="L197" s="648" t="str">
        <f>'Input - LOE Hierarchy (Admin)'!P199</f>
        <v>Is there evidence that Infrastructure and Projects Authority advice has been sought where a Private Finance Initiative contract is being exited?</v>
      </c>
      <c r="M197" s="646"/>
      <c r="N197" s="646"/>
      <c r="O197" s="651" t="str">
        <f>IF(ISERROR(HYPERLINK(INDEX(I_Guid_Links,MATCH('Input - LOE Hierarchy (Admin)'!S199,I_Guid_Names,0)), 'Input - LOE Hierarchy (Admin)'!S199)),"",HYPERLINK(INDEX(I_Guid_Links,MATCH('Input - LOE Hierarchy (Admin)'!S199,I_Guid_Names,0)), 'Input - LOE Hierarchy (Admin)'!S199))</f>
        <v>Commercial Strategies  - C1</v>
      </c>
      <c r="P197" s="651" t="str">
        <f>IF(ISERROR(HYPERLINK(INDEX(I_Guid_Links,MATCH('Input - LOE Hierarchy (Admin)'!T199,I_Guid_Names,0)), 'Input - LOE Hierarchy (Admin)'!T199)),"",HYPERLINK(INDEX(I_Guid_Links,MATCH('Input - LOE Hierarchy (Admin)'!T199,I_Guid_Names,0)), 'Input - LOE Hierarchy (Admin)'!T199))</f>
        <v>Infrastructure - Commercial Toolkit - C8</v>
      </c>
      <c r="Q197" s="651" t="str">
        <f>IF(ISERROR(HYPERLINK(INDEX(I_Guid_Links,MATCH('Input - LOE Hierarchy (Admin)'!U199,I_Guid_Names,0)), 'Input - LOE Hierarchy (Admin)'!U199)),"",HYPERLINK(INDEX(I_Guid_Links,MATCH('Input - LOE Hierarchy (Admin)'!U199,I_Guid_Names,0)), 'Input - LOE Hierarchy (Admin)'!U199))</f>
        <v/>
      </c>
      <c r="R197" s="651" t="str">
        <f>IF(ISERROR(HYPERLINK(INDEX(I_Guid_Links,MATCH('Input - LOE Hierarchy (Admin)'!V199,I_Guid_Names,0)), 'Input - LOE Hierarchy (Admin)'!V199)),"",HYPERLINK(INDEX(I_Guid_Links,MATCH('Input - LOE Hierarchy (Admin)'!V199,I_Guid_Names,0)), 'Input - LOE Hierarchy (Admin)'!V199))</f>
        <v/>
      </c>
      <c r="S197" s="651" t="str">
        <f>IF(ISERROR(HYPERLINK(INDEX(I_Guid_Links,MATCH('Input - LOE Hierarchy (Admin)'!W199,I_Guid_Names,0)), 'Input - LOE Hierarchy (Admin)'!W199)),"",HYPERLINK(INDEX(I_Guid_Links,MATCH('Input - LOE Hierarchy (Admin)'!W199,I_Guid_Names,0)), 'Input - LOE Hierarchy (Admin)'!W199))</f>
        <v/>
      </c>
      <c r="T197" s="651" t="str">
        <f>IF(ISERROR(HYPERLINK(INDEX(I_Guid_Links,MATCH('Input - LOE Hierarchy (Admin)'!X199,I_Guid_Names,0)), 'Input - LOE Hierarchy (Admin)'!X199)),"",HYPERLINK(INDEX(I_Guid_Links,MATCH('Input - LOE Hierarchy (Admin)'!X199,I_Guid_Names,0)), 'Input - LOE Hierarchy (Admin)'!X199))</f>
        <v/>
      </c>
      <c r="U197" s="651" t="str">
        <f>IF(ISERROR(HYPERLINK(INDEX(I_Guid_Links,MATCH('Input - LOE Hierarchy (Admin)'!Y199,I_Guid_Names,0)), 'Input - LOE Hierarchy (Admin)'!Y199)),"",HYPERLINK(INDEX(I_Guid_Links,MATCH('Input - LOE Hierarchy (Admin)'!Y199,I_Guid_Names,0)), 'Input - LOE Hierarchy (Admin)'!Y199))</f>
        <v/>
      </c>
      <c r="V197" s="652"/>
      <c r="X197" s="653" t="str">
        <f t="shared" si="20"/>
        <v>YES</v>
      </c>
      <c r="Y197" s="654" t="b">
        <f t="shared" si="21"/>
        <v>0</v>
      </c>
      <c r="Z197" s="654" t="b">
        <f t="shared" si="28"/>
        <v>0</v>
      </c>
    </row>
    <row r="198" spans="1:26" s="344" customFormat="1" ht="80.5" customHeight="1" x14ac:dyDescent="0.35">
      <c r="A198" s="646"/>
      <c r="B198" s="646"/>
      <c r="C198" s="647">
        <v>3</v>
      </c>
      <c r="D198" s="648" t="str">
        <f>'Input - LOE Hierarchy (Admin)'!E200</f>
        <v>Commercial</v>
      </c>
      <c r="E198" s="647">
        <v>13</v>
      </c>
      <c r="F198" s="648" t="str">
        <f>'Input - LOE Hierarchy (Admin)'!K200</f>
        <v>Is there evidence of appropriate Purchasing/Procurement Strategy consideration at this stage of acquisition?</v>
      </c>
      <c r="G198" s="649">
        <v>62</v>
      </c>
      <c r="H198" s="650" t="str">
        <f>IFERROR(HYPERLINK("#'2.1 LOEs, Artefacts &amp; Assurance'!" &amp; ADDRESS(MATCH($I198,'2.1 LOEs, Artefacts &amp; Assurance'!$H$1:$H$312, 0),8),"Link "), "Not Found")</f>
        <v>Not Found</v>
      </c>
      <c r="I198" s="648" t="str">
        <f>'Input - LOE Hierarchy (Admin)'!L200</f>
        <v>Is there evidence that the Commercial Governance and contract management is suitably mature?</v>
      </c>
      <c r="J198" s="647">
        <f t="shared" si="19"/>
        <v>188</v>
      </c>
      <c r="K198" s="648" t="str">
        <f>'Input - LOE Hierarchy (Admin)'!N200</f>
        <v>Is there evidence of a suitably mature outline contract management plan, and an outline obligations matrix that gives some indication as to how the contract will be managed?</v>
      </c>
      <c r="L198" s="648" t="str">
        <f>'Input - LOE Hierarchy (Admin)'!P200</f>
        <v>Is there evidence of the Contract Termination approach being suitably mature?  Is there evidence that the Disposal / Termination of Service planning is sufficiently mature and fit-for-purpose for the programme stage.</v>
      </c>
      <c r="M198" s="646"/>
      <c r="N198" s="646"/>
      <c r="O198" s="651" t="str">
        <f>IF(ISERROR(HYPERLINK(INDEX(I_Guid_Links,MATCH('Input - LOE Hierarchy (Admin)'!S200,I_Guid_Names,0)), 'Input - LOE Hierarchy (Admin)'!S200)),"",HYPERLINK(INDEX(I_Guid_Links,MATCH('Input - LOE Hierarchy (Admin)'!S200,I_Guid_Names,0)), 'Input - LOE Hierarchy (Admin)'!S200))</f>
        <v>Commercial Strategies  - C1</v>
      </c>
      <c r="P198" s="651" t="str">
        <f>IF(ISERROR(HYPERLINK(INDEX(I_Guid_Links,MATCH('Input - LOE Hierarchy (Admin)'!T200,I_Guid_Names,0)), 'Input - LOE Hierarchy (Admin)'!T200)),"",HYPERLINK(INDEX(I_Guid_Links,MATCH('Input - LOE Hierarchy (Admin)'!T200,I_Guid_Names,0)), 'Input - LOE Hierarchy (Admin)'!T200))</f>
        <v>Termination of Contract  - C45</v>
      </c>
      <c r="Q198" s="651" t="str">
        <f>IF(ISERROR(HYPERLINK(INDEX(I_Guid_Links,MATCH('Input - LOE Hierarchy (Admin)'!U200,I_Guid_Names,0)), 'Input - LOE Hierarchy (Admin)'!U200)),"",HYPERLINK(INDEX(I_Guid_Links,MATCH('Input - LOE Hierarchy (Admin)'!U200,I_Guid_Names,0)), 'Input - LOE Hierarchy (Admin)'!U200))</f>
        <v/>
      </c>
      <c r="R198" s="651" t="str">
        <f>IF(ISERROR(HYPERLINK(INDEX(I_Guid_Links,MATCH('Input - LOE Hierarchy (Admin)'!V200,I_Guid_Names,0)), 'Input - LOE Hierarchy (Admin)'!V200)),"",HYPERLINK(INDEX(I_Guid_Links,MATCH('Input - LOE Hierarchy (Admin)'!V200,I_Guid_Names,0)), 'Input - LOE Hierarchy (Admin)'!V200))</f>
        <v/>
      </c>
      <c r="S198" s="651" t="str">
        <f>IF(ISERROR(HYPERLINK(INDEX(I_Guid_Links,MATCH('Input - LOE Hierarchy (Admin)'!W200,I_Guid_Names,0)), 'Input - LOE Hierarchy (Admin)'!W200)),"",HYPERLINK(INDEX(I_Guid_Links,MATCH('Input - LOE Hierarchy (Admin)'!W200,I_Guid_Names,0)), 'Input - LOE Hierarchy (Admin)'!W200))</f>
        <v/>
      </c>
      <c r="T198" s="651" t="str">
        <f>IF(ISERROR(HYPERLINK(INDEX(I_Guid_Links,MATCH('Input - LOE Hierarchy (Admin)'!X200,I_Guid_Names,0)), 'Input - LOE Hierarchy (Admin)'!X200)),"",HYPERLINK(INDEX(I_Guid_Links,MATCH('Input - LOE Hierarchy (Admin)'!X200,I_Guid_Names,0)), 'Input - LOE Hierarchy (Admin)'!X200))</f>
        <v/>
      </c>
      <c r="U198" s="651" t="str">
        <f>IF(ISERROR(HYPERLINK(INDEX(I_Guid_Links,MATCH('Input - LOE Hierarchy (Admin)'!Y200,I_Guid_Names,0)), 'Input - LOE Hierarchy (Admin)'!Y200)),"",HYPERLINK(INDEX(I_Guid_Links,MATCH('Input - LOE Hierarchy (Admin)'!Y200,I_Guid_Names,0)), 'Input - LOE Hierarchy (Admin)'!Y200))</f>
        <v/>
      </c>
      <c r="V198" s="652"/>
      <c r="X198" s="653" t="str">
        <f t="shared" si="20"/>
        <v>YES</v>
      </c>
      <c r="Y198" s="654" t="b">
        <f t="shared" si="21"/>
        <v>0</v>
      </c>
      <c r="Z198" s="654" t="b">
        <f t="shared" si="28"/>
        <v>0</v>
      </c>
    </row>
    <row r="199" spans="1:26" s="344" customFormat="1" ht="70.400000000000006" customHeight="1" x14ac:dyDescent="0.35">
      <c r="A199" s="646"/>
      <c r="B199" s="646"/>
      <c r="C199" s="647">
        <v>3</v>
      </c>
      <c r="D199" s="648" t="str">
        <f>'Input - LOE Hierarchy (Admin)'!E201</f>
        <v>Commercial</v>
      </c>
      <c r="E199" s="647">
        <v>13</v>
      </c>
      <c r="F199" s="648" t="str">
        <f>'Input - LOE Hierarchy (Admin)'!K201</f>
        <v>Is there evidence of appropriate Purchasing/Procurement Strategy consideration at this stage of acquisition?</v>
      </c>
      <c r="G199" s="649">
        <v>62</v>
      </c>
      <c r="H199" s="650" t="str">
        <f>IFERROR(HYPERLINK("#'2.1 LOEs, Artefacts &amp; Assurance'!" &amp; ADDRESS(MATCH($I199,'2.1 LOEs, Artefacts &amp; Assurance'!$H$1:$H$312, 0),8),"Link "), "Not Found")</f>
        <v>Not Found</v>
      </c>
      <c r="I199" s="648" t="str">
        <f>'Input - LOE Hierarchy (Admin)'!L201</f>
        <v>Is there evidence that the Commercial Governance and contract management is suitably mature?</v>
      </c>
      <c r="J199" s="647">
        <f t="shared" si="19"/>
        <v>189</v>
      </c>
      <c r="K199" s="648" t="str">
        <f>'Input - LOE Hierarchy (Admin)'!N201</f>
        <v>Is there evidence of a suitable contract governance framework in place to manage the proposed contract and to manage issue escalation?</v>
      </c>
      <c r="L199" s="648" t="str">
        <f>'Input - LOE Hierarchy (Admin)'!P201</f>
        <v>NULL</v>
      </c>
      <c r="M199" s="646"/>
      <c r="N199" s="646"/>
      <c r="O199" s="651" t="str">
        <f>IF(ISERROR(HYPERLINK(INDEX(I_Guid_Links,MATCH('Input - LOE Hierarchy (Admin)'!S201,I_Guid_Names,0)), 'Input - LOE Hierarchy (Admin)'!S201)),"",HYPERLINK(INDEX(I_Guid_Links,MATCH('Input - LOE Hierarchy (Admin)'!S201,I_Guid_Names,0)), 'Input - LOE Hierarchy (Admin)'!S201))</f>
        <v>Commercial Strategies  - C1</v>
      </c>
      <c r="P199" s="651" t="str">
        <f>IF(ISERROR(HYPERLINK(INDEX(I_Guid_Links,MATCH('Input - LOE Hierarchy (Admin)'!T201,I_Guid_Names,0)), 'Input - LOE Hierarchy (Admin)'!T201)),"",HYPERLINK(INDEX(I_Guid_Links,MATCH('Input - LOE Hierarchy (Admin)'!T201,I_Guid_Names,0)), 'Input - LOE Hierarchy (Admin)'!T201))</f>
        <v>Governance and Statutory Reporting  - C46</v>
      </c>
      <c r="Q199" s="651" t="str">
        <f>IF(ISERROR(HYPERLINK(INDEX(I_Guid_Links,MATCH('Input - LOE Hierarchy (Admin)'!U201,I_Guid_Names,0)), 'Input - LOE Hierarchy (Admin)'!U201)),"",HYPERLINK(INDEX(I_Guid_Links,MATCH('Input - LOE Hierarchy (Admin)'!U201,I_Guid_Names,0)), 'Input - LOE Hierarchy (Admin)'!U201))</f>
        <v/>
      </c>
      <c r="R199" s="651" t="str">
        <f>IF(ISERROR(HYPERLINK(INDEX(I_Guid_Links,MATCH('Input - LOE Hierarchy (Admin)'!V201,I_Guid_Names,0)), 'Input - LOE Hierarchy (Admin)'!V201)),"",HYPERLINK(INDEX(I_Guid_Links,MATCH('Input - LOE Hierarchy (Admin)'!V201,I_Guid_Names,0)), 'Input - LOE Hierarchy (Admin)'!V201))</f>
        <v/>
      </c>
      <c r="S199" s="651" t="str">
        <f>IF(ISERROR(HYPERLINK(INDEX(I_Guid_Links,MATCH('Input - LOE Hierarchy (Admin)'!W201,I_Guid_Names,0)), 'Input - LOE Hierarchy (Admin)'!W201)),"",HYPERLINK(INDEX(I_Guid_Links,MATCH('Input - LOE Hierarchy (Admin)'!W201,I_Guid_Names,0)), 'Input - LOE Hierarchy (Admin)'!W201))</f>
        <v/>
      </c>
      <c r="T199" s="651" t="str">
        <f>IF(ISERROR(HYPERLINK(INDEX(I_Guid_Links,MATCH('Input - LOE Hierarchy (Admin)'!X201,I_Guid_Names,0)), 'Input - LOE Hierarchy (Admin)'!X201)),"",HYPERLINK(INDEX(I_Guid_Links,MATCH('Input - LOE Hierarchy (Admin)'!X201,I_Guid_Names,0)), 'Input - LOE Hierarchy (Admin)'!X201))</f>
        <v/>
      </c>
      <c r="U199" s="651" t="str">
        <f>IF(ISERROR(HYPERLINK(INDEX(I_Guid_Links,MATCH('Input - LOE Hierarchy (Admin)'!Y201,I_Guid_Names,0)), 'Input - LOE Hierarchy (Admin)'!Y201)),"",HYPERLINK(INDEX(I_Guid_Links,MATCH('Input - LOE Hierarchy (Admin)'!Y201,I_Guid_Names,0)), 'Input - LOE Hierarchy (Admin)'!Y201))</f>
        <v/>
      </c>
      <c r="V199" s="652"/>
      <c r="X199" s="653" t="str">
        <f t="shared" si="20"/>
        <v>YES</v>
      </c>
      <c r="Y199" s="654" t="b">
        <f t="shared" si="21"/>
        <v>0</v>
      </c>
      <c r="Z199" s="654" t="b">
        <f t="shared" si="28"/>
        <v>0</v>
      </c>
    </row>
    <row r="200" spans="1:26" s="344" customFormat="1" ht="154.4" customHeight="1" x14ac:dyDescent="0.35">
      <c r="A200" s="646"/>
      <c r="B200" s="646"/>
      <c r="C200" s="647">
        <v>3</v>
      </c>
      <c r="D200" s="648" t="str">
        <f>'Input - LOE Hierarchy (Admin)'!E202</f>
        <v>Commercial</v>
      </c>
      <c r="E200" s="647">
        <v>13</v>
      </c>
      <c r="F200" s="648" t="str">
        <f>'Input - LOE Hierarchy (Admin)'!K202</f>
        <v>Is there evidence of appropriate Purchasing/Procurement Strategy consideration at this stage of acquisition?</v>
      </c>
      <c r="G200" s="649">
        <v>62</v>
      </c>
      <c r="H200" s="650" t="str">
        <f>IFERROR(HYPERLINK("#'2.1 LOEs, Artefacts &amp; Assurance'!" &amp; ADDRESS(MATCH($I200,'2.1 LOEs, Artefacts &amp; Assurance'!$H$1:$H$312, 0),8),"Link "), "Not Found")</f>
        <v>Not Found</v>
      </c>
      <c r="I200" s="648" t="str">
        <f>'Input - LOE Hierarchy (Admin)'!L202</f>
        <v>Is there evidence that the Commercial Governance and contract management is suitably mature?</v>
      </c>
      <c r="J200" s="647">
        <f t="shared" si="19"/>
        <v>190</v>
      </c>
      <c r="K200" s="648" t="str">
        <f>'Input - LOE Hierarchy (Admin)'!N202</f>
        <v>Is there evidence that a contractual deal structure has been completed which provides a summary of the structure of the commercial deal and the contractual relationships between the parties (including sub-contractors) who will deliver the requirement and explaining how it will operate and the ways in which it will contribute to ensuring that both the required capability and VFM are delivered?</v>
      </c>
      <c r="L200" s="648" t="str">
        <f>'Input - LOE Hierarchy (Admin)'!P202</f>
        <v>NULL</v>
      </c>
      <c r="M200" s="646"/>
      <c r="N200" s="646"/>
      <c r="O200" s="651" t="str">
        <f>IF(ISERROR(HYPERLINK(INDEX(I_Guid_Links,MATCH('Input - LOE Hierarchy (Admin)'!S202,I_Guid_Names,0)), 'Input - LOE Hierarchy (Admin)'!S202)),"",HYPERLINK(INDEX(I_Guid_Links,MATCH('Input - LOE Hierarchy (Admin)'!S202,I_Guid_Names,0)), 'Input - LOE Hierarchy (Admin)'!S202))</f>
        <v>Commercial Strategies  - C1</v>
      </c>
      <c r="P200" s="651" t="str">
        <f>IF(ISERROR(HYPERLINK(INDEX(I_Guid_Links,MATCH('Input - LOE Hierarchy (Admin)'!T202,I_Guid_Names,0)), 'Input - LOE Hierarchy (Admin)'!T202)),"",HYPERLINK(INDEX(I_Guid_Links,MATCH('Input - LOE Hierarchy (Admin)'!T202,I_Guid_Names,0)), 'Input - LOE Hierarchy (Admin)'!T202))</f>
        <v/>
      </c>
      <c r="Q200" s="651" t="str">
        <f>IF(ISERROR(HYPERLINK(INDEX(I_Guid_Links,MATCH('Input - LOE Hierarchy (Admin)'!U202,I_Guid_Names,0)), 'Input - LOE Hierarchy (Admin)'!U202)),"",HYPERLINK(INDEX(I_Guid_Links,MATCH('Input - LOE Hierarchy (Admin)'!U202,I_Guid_Names,0)), 'Input - LOE Hierarchy (Admin)'!U202))</f>
        <v/>
      </c>
      <c r="R200" s="651" t="str">
        <f>IF(ISERROR(HYPERLINK(INDEX(I_Guid_Links,MATCH('Input - LOE Hierarchy (Admin)'!V202,I_Guid_Names,0)), 'Input - LOE Hierarchy (Admin)'!V202)),"",HYPERLINK(INDEX(I_Guid_Links,MATCH('Input - LOE Hierarchy (Admin)'!V202,I_Guid_Names,0)), 'Input - LOE Hierarchy (Admin)'!V202))</f>
        <v/>
      </c>
      <c r="S200" s="651" t="str">
        <f>IF(ISERROR(HYPERLINK(INDEX(I_Guid_Links,MATCH('Input - LOE Hierarchy (Admin)'!W202,I_Guid_Names,0)), 'Input - LOE Hierarchy (Admin)'!W202)),"",HYPERLINK(INDEX(I_Guid_Links,MATCH('Input - LOE Hierarchy (Admin)'!W202,I_Guid_Names,0)), 'Input - LOE Hierarchy (Admin)'!W202))</f>
        <v/>
      </c>
      <c r="T200" s="651" t="str">
        <f>IF(ISERROR(HYPERLINK(INDEX(I_Guid_Links,MATCH('Input - LOE Hierarchy (Admin)'!X202,I_Guid_Names,0)), 'Input - LOE Hierarchy (Admin)'!X202)),"",HYPERLINK(INDEX(I_Guid_Links,MATCH('Input - LOE Hierarchy (Admin)'!X202,I_Guid_Names,0)), 'Input - LOE Hierarchy (Admin)'!X202))</f>
        <v/>
      </c>
      <c r="U200" s="651" t="str">
        <f>IF(ISERROR(HYPERLINK(INDEX(I_Guid_Links,MATCH('Input - LOE Hierarchy (Admin)'!Y202,I_Guid_Names,0)), 'Input - LOE Hierarchy (Admin)'!Y202)),"",HYPERLINK(INDEX(I_Guid_Links,MATCH('Input - LOE Hierarchy (Admin)'!Y202,I_Guid_Names,0)), 'Input - LOE Hierarchy (Admin)'!Y202))</f>
        <v/>
      </c>
      <c r="V200" s="652"/>
      <c r="X200" s="653" t="str">
        <f t="shared" si="20"/>
        <v>YES</v>
      </c>
      <c r="Y200" s="654" t="b">
        <f t="shared" si="21"/>
        <v>0</v>
      </c>
      <c r="Z200" s="654" t="b">
        <f t="shared" si="28"/>
        <v>0</v>
      </c>
    </row>
    <row r="201" spans="1:26" s="344" customFormat="1" ht="70.400000000000006" customHeight="1" x14ac:dyDescent="0.35">
      <c r="A201" s="646"/>
      <c r="B201" s="646"/>
      <c r="C201" s="647">
        <v>3</v>
      </c>
      <c r="D201" s="648" t="str">
        <f>'Input - LOE Hierarchy (Admin)'!E203</f>
        <v>Commercial</v>
      </c>
      <c r="E201" s="647">
        <v>13</v>
      </c>
      <c r="F201" s="648" t="str">
        <f>'Input - LOE Hierarchy (Admin)'!K203</f>
        <v>Is there evidence of appropriate Purchasing/Procurement Strategy consideration at this stage of acquisition?</v>
      </c>
      <c r="G201" s="649">
        <v>62</v>
      </c>
      <c r="H201" s="650" t="str">
        <f>IFERROR(HYPERLINK("#'2.1 LOEs, Artefacts &amp; Assurance'!" &amp; ADDRESS(MATCH($I201,'2.1 LOEs, Artefacts &amp; Assurance'!$H$1:$H$312, 0),8),"Link "), "Not Found")</f>
        <v>Not Found</v>
      </c>
      <c r="I201" s="648" t="str">
        <f>'Input - LOE Hierarchy (Admin)'!L203</f>
        <v>Is there evidence that the Commercial Governance and contract management is suitably mature?</v>
      </c>
      <c r="J201" s="647">
        <f t="shared" si="19"/>
        <v>191</v>
      </c>
      <c r="K201" s="648" t="str">
        <f>'Input - LOE Hierarchy (Admin)'!N203</f>
        <v>Is there evidence that Contracting, Purchasing and Finance (CP&amp;F) tool has been set up and all actions complete?</v>
      </c>
      <c r="L201" s="648" t="str">
        <f>'Input - LOE Hierarchy (Admin)'!P203</f>
        <v>NULL</v>
      </c>
      <c r="M201" s="646"/>
      <c r="N201" s="646"/>
      <c r="O201" s="651" t="str">
        <f>IF(ISERROR(HYPERLINK(INDEX(I_Guid_Links,MATCH('Input - LOE Hierarchy (Admin)'!S203,I_Guid_Names,0)), 'Input - LOE Hierarchy (Admin)'!S203)),"",HYPERLINK(INDEX(I_Guid_Links,MATCH('Input - LOE Hierarchy (Admin)'!S203,I_Guid_Names,0)), 'Input - LOE Hierarchy (Admin)'!S203))</f>
        <v>Commercial Strategies  - C1</v>
      </c>
      <c r="P201" s="651" t="str">
        <f>IF(ISERROR(HYPERLINK(INDEX(I_Guid_Links,MATCH('Input - LOE Hierarchy (Admin)'!T203,I_Guid_Names,0)), 'Input - LOE Hierarchy (Admin)'!T203)),"",HYPERLINK(INDEX(I_Guid_Links,MATCH('Input - LOE Hierarchy (Admin)'!T203,I_Guid_Names,0)), 'Input - LOE Hierarchy (Admin)'!T203))</f>
        <v>Contracting, Purchasing and Finance (CP&amp;F) - C47</v>
      </c>
      <c r="Q201" s="651" t="str">
        <f>IF(ISERROR(HYPERLINK(INDEX(I_Guid_Links,MATCH('Input - LOE Hierarchy (Admin)'!U203,I_Guid_Names,0)), 'Input - LOE Hierarchy (Admin)'!U203)),"",HYPERLINK(INDEX(I_Guid_Links,MATCH('Input - LOE Hierarchy (Admin)'!U203,I_Guid_Names,0)), 'Input - LOE Hierarchy (Admin)'!U203))</f>
        <v/>
      </c>
      <c r="R201" s="651" t="str">
        <f>IF(ISERROR(HYPERLINK(INDEX(I_Guid_Links,MATCH('Input - LOE Hierarchy (Admin)'!V203,I_Guid_Names,0)), 'Input - LOE Hierarchy (Admin)'!V203)),"",HYPERLINK(INDEX(I_Guid_Links,MATCH('Input - LOE Hierarchy (Admin)'!V203,I_Guid_Names,0)), 'Input - LOE Hierarchy (Admin)'!V203))</f>
        <v/>
      </c>
      <c r="S201" s="651" t="str">
        <f>IF(ISERROR(HYPERLINK(INDEX(I_Guid_Links,MATCH('Input - LOE Hierarchy (Admin)'!W203,I_Guid_Names,0)), 'Input - LOE Hierarchy (Admin)'!W203)),"",HYPERLINK(INDEX(I_Guid_Links,MATCH('Input - LOE Hierarchy (Admin)'!W203,I_Guid_Names,0)), 'Input - LOE Hierarchy (Admin)'!W203))</f>
        <v/>
      </c>
      <c r="T201" s="651" t="str">
        <f>IF(ISERROR(HYPERLINK(INDEX(I_Guid_Links,MATCH('Input - LOE Hierarchy (Admin)'!X203,I_Guid_Names,0)), 'Input - LOE Hierarchy (Admin)'!X203)),"",HYPERLINK(INDEX(I_Guid_Links,MATCH('Input - LOE Hierarchy (Admin)'!X203,I_Guid_Names,0)), 'Input - LOE Hierarchy (Admin)'!X203))</f>
        <v/>
      </c>
      <c r="U201" s="651" t="str">
        <f>IF(ISERROR(HYPERLINK(INDEX(I_Guid_Links,MATCH('Input - LOE Hierarchy (Admin)'!Y203,I_Guid_Names,0)), 'Input - LOE Hierarchy (Admin)'!Y203)),"",HYPERLINK(INDEX(I_Guid_Links,MATCH('Input - LOE Hierarchy (Admin)'!Y203,I_Guid_Names,0)), 'Input - LOE Hierarchy (Admin)'!Y203))</f>
        <v/>
      </c>
      <c r="V201" s="652"/>
      <c r="X201" s="653" t="str">
        <f t="shared" si="20"/>
        <v>YES</v>
      </c>
      <c r="Y201" s="654" t="b">
        <f t="shared" si="21"/>
        <v>0</v>
      </c>
      <c r="Z201" s="654" t="b">
        <f t="shared" si="28"/>
        <v>0</v>
      </c>
    </row>
    <row r="202" spans="1:26" s="344" customFormat="1" ht="70.400000000000006" customHeight="1" x14ac:dyDescent="0.35">
      <c r="A202" s="646"/>
      <c r="B202" s="646"/>
      <c r="C202" s="647">
        <v>3</v>
      </c>
      <c r="D202" s="648" t="str">
        <f>'Input - LOE Hierarchy (Admin)'!E204</f>
        <v>Commercial</v>
      </c>
      <c r="E202" s="647">
        <v>13</v>
      </c>
      <c r="F202" s="648" t="str">
        <f>'Input - LOE Hierarchy (Admin)'!K204</f>
        <v>Is there evidence of appropriate Purchasing/Procurement Strategy consideration at this stage of acquisition?</v>
      </c>
      <c r="G202" s="649">
        <v>62</v>
      </c>
      <c r="H202" s="650" t="str">
        <f>IFERROR(HYPERLINK("#'2.1 LOEs, Artefacts &amp; Assurance'!" &amp; ADDRESS(MATCH($I202,'2.1 LOEs, Artefacts &amp; Assurance'!$H$1:$H$312, 0),8),"Link "), "Not Found")</f>
        <v>Not Found</v>
      </c>
      <c r="I202" s="648" t="str">
        <f>'Input - LOE Hierarchy (Admin)'!L204</f>
        <v>Is there evidence that the Commercial Governance and contract management is suitably mature?</v>
      </c>
      <c r="J202" s="647">
        <f t="shared" si="19"/>
        <v>192</v>
      </c>
      <c r="K202" s="648" t="str">
        <f>'Input - LOE Hierarchy (Admin)'!N204</f>
        <v>Is there evidence that the approach to commercial dependency management is suitably mature?</v>
      </c>
      <c r="L202" s="648" t="str">
        <f>'Input - LOE Hierarchy (Admin)'!P204</f>
        <v>Is there evidence that  Commercial Dependencies are fully understood including any opportunities and threats which may impact this or other projs/progs?  If dependencies exist, category A and B projects should include a critical path both for procurement and the works contract.</v>
      </c>
      <c r="M202" s="646"/>
      <c r="N202" s="646"/>
      <c r="O202" s="651" t="str">
        <f>IF(ISERROR(HYPERLINK(INDEX(I_Guid_Links,MATCH('Input - LOE Hierarchy (Admin)'!S204,I_Guid_Names,0)), 'Input - LOE Hierarchy (Admin)'!S204)),"",HYPERLINK(INDEX(I_Guid_Links,MATCH('Input - LOE Hierarchy (Admin)'!S204,I_Guid_Names,0)), 'Input - LOE Hierarchy (Admin)'!S204))</f>
        <v>Commercial Strategies  - C1</v>
      </c>
      <c r="P202" s="651" t="str">
        <f>IF(ISERROR(HYPERLINK(INDEX(I_Guid_Links,MATCH('Input - LOE Hierarchy (Admin)'!T204,I_Guid_Names,0)), 'Input - LOE Hierarchy (Admin)'!T204)),"",HYPERLINK(INDEX(I_Guid_Links,MATCH('Input - LOE Hierarchy (Admin)'!T204,I_Guid_Names,0)), 'Input - LOE Hierarchy (Admin)'!T204))</f>
        <v/>
      </c>
      <c r="Q202" s="651" t="str">
        <f>IF(ISERROR(HYPERLINK(INDEX(I_Guid_Links,MATCH('Input - LOE Hierarchy (Admin)'!U204,I_Guid_Names,0)), 'Input - LOE Hierarchy (Admin)'!U204)),"",HYPERLINK(INDEX(I_Guid_Links,MATCH('Input - LOE Hierarchy (Admin)'!U204,I_Guid_Names,0)), 'Input - LOE Hierarchy (Admin)'!U204))</f>
        <v/>
      </c>
      <c r="R202" s="651" t="str">
        <f>IF(ISERROR(HYPERLINK(INDEX(I_Guid_Links,MATCH('Input - LOE Hierarchy (Admin)'!V204,I_Guid_Names,0)), 'Input - LOE Hierarchy (Admin)'!V204)),"",HYPERLINK(INDEX(I_Guid_Links,MATCH('Input - LOE Hierarchy (Admin)'!V204,I_Guid_Names,0)), 'Input - LOE Hierarchy (Admin)'!V204))</f>
        <v/>
      </c>
      <c r="S202" s="651" t="str">
        <f>IF(ISERROR(HYPERLINK(INDEX(I_Guid_Links,MATCH('Input - LOE Hierarchy (Admin)'!W204,I_Guid_Names,0)), 'Input - LOE Hierarchy (Admin)'!W204)),"",HYPERLINK(INDEX(I_Guid_Links,MATCH('Input - LOE Hierarchy (Admin)'!W204,I_Guid_Names,0)), 'Input - LOE Hierarchy (Admin)'!W204))</f>
        <v/>
      </c>
      <c r="T202" s="651" t="str">
        <f>IF(ISERROR(HYPERLINK(INDEX(I_Guid_Links,MATCH('Input - LOE Hierarchy (Admin)'!X204,I_Guid_Names,0)), 'Input - LOE Hierarchy (Admin)'!X204)),"",HYPERLINK(INDEX(I_Guid_Links,MATCH('Input - LOE Hierarchy (Admin)'!X204,I_Guid_Names,0)), 'Input - LOE Hierarchy (Admin)'!X204))</f>
        <v/>
      </c>
      <c r="U202" s="651" t="str">
        <f>IF(ISERROR(HYPERLINK(INDEX(I_Guid_Links,MATCH('Input - LOE Hierarchy (Admin)'!Y204,I_Guid_Names,0)), 'Input - LOE Hierarchy (Admin)'!Y204)),"",HYPERLINK(INDEX(I_Guid_Links,MATCH('Input - LOE Hierarchy (Admin)'!Y204,I_Guid_Names,0)), 'Input - LOE Hierarchy (Admin)'!Y204))</f>
        <v/>
      </c>
      <c r="V202" s="652"/>
      <c r="X202" s="653" t="str">
        <f t="shared" si="20"/>
        <v>YES</v>
      </c>
      <c r="Y202" s="654" t="b">
        <f t="shared" si="21"/>
        <v>0</v>
      </c>
      <c r="Z202" s="654" t="b">
        <f t="shared" si="28"/>
        <v>0</v>
      </c>
    </row>
    <row r="203" spans="1:26" s="344" customFormat="1" ht="70.400000000000006" customHeight="1" x14ac:dyDescent="0.35">
      <c r="A203" s="646"/>
      <c r="B203" s="646"/>
      <c r="C203" s="647">
        <v>3</v>
      </c>
      <c r="D203" s="648" t="str">
        <f>'Input - LOE Hierarchy (Admin)'!E205</f>
        <v>Commercial</v>
      </c>
      <c r="E203" s="647">
        <v>13</v>
      </c>
      <c r="F203" s="648" t="str">
        <f>'Input - LOE Hierarchy (Admin)'!K205</f>
        <v>Is there evidence of appropriate Purchasing/Procurement Strategy consideration at this stage of acquisition?</v>
      </c>
      <c r="G203" s="649">
        <v>62</v>
      </c>
      <c r="H203" s="650" t="str">
        <f>IFERROR(HYPERLINK("#'2.1 LOEs, Artefacts &amp; Assurance'!" &amp; ADDRESS(MATCH($I203,'2.1 LOEs, Artefacts &amp; Assurance'!$H$1:$H$312, 0),8),"Link "), "Not Found")</f>
        <v>Not Found</v>
      </c>
      <c r="I203" s="648" t="str">
        <f>'Input - LOE Hierarchy (Admin)'!L205</f>
        <v>Is there evidence that the Commercial Governance and contract management is suitably mature?</v>
      </c>
      <c r="J203" s="647">
        <f t="shared" si="19"/>
        <v>193</v>
      </c>
      <c r="K203" s="648" t="str">
        <f>'Input - LOE Hierarchy (Admin)'!N205</f>
        <v>Is there evidence that the approach to commercial dependency management is suitably mature?</v>
      </c>
      <c r="L203" s="648" t="str">
        <f>'Input - LOE Hierarchy (Admin)'!P205</f>
        <v>Is there evidence that GFA obligations are properly justified (e.g. not available for supplier to source) and supported by appropriate terms and conditions, with methodology in order to monitor and manage through the life of the contract? Do resource assumptions remain with the additional demands of GFA?</v>
      </c>
      <c r="M203" s="646"/>
      <c r="N203" s="646"/>
      <c r="O203" s="651" t="str">
        <f>IF(ISERROR(HYPERLINK(INDEX(I_Guid_Links,MATCH('Input - LOE Hierarchy (Admin)'!S205,I_Guid_Names,0)), 'Input - LOE Hierarchy (Admin)'!S205)),"",HYPERLINK(INDEX(I_Guid_Links,MATCH('Input - LOE Hierarchy (Admin)'!S205,I_Guid_Names,0)), 'Input - LOE Hierarchy (Admin)'!S205))</f>
        <v>Commercial Strategies  - C1</v>
      </c>
      <c r="P203" s="651" t="str">
        <f>IF(ISERROR(HYPERLINK(INDEX(I_Guid_Links,MATCH('Input - LOE Hierarchy (Admin)'!T205,I_Guid_Names,0)), 'Input - LOE Hierarchy (Admin)'!T205)),"",HYPERLINK(INDEX(I_Guid_Links,MATCH('Input - LOE Hierarchy (Admin)'!T205,I_Guid_Names,0)), 'Input - LOE Hierarchy (Admin)'!T205))</f>
        <v>Government Furnished Assets  - C34</v>
      </c>
      <c r="Q203" s="651" t="str">
        <f>IF(ISERROR(HYPERLINK(INDEX(I_Guid_Links,MATCH('Input - LOE Hierarchy (Admin)'!U205,I_Guid_Names,0)), 'Input - LOE Hierarchy (Admin)'!U205)),"",HYPERLINK(INDEX(I_Guid_Links,MATCH('Input - LOE Hierarchy (Admin)'!U205,I_Guid_Names,0)), 'Input - LOE Hierarchy (Admin)'!U205))</f>
        <v/>
      </c>
      <c r="R203" s="651" t="str">
        <f>IF(ISERROR(HYPERLINK(INDEX(I_Guid_Links,MATCH('Input - LOE Hierarchy (Admin)'!V205,I_Guid_Names,0)), 'Input - LOE Hierarchy (Admin)'!V205)),"",HYPERLINK(INDEX(I_Guid_Links,MATCH('Input - LOE Hierarchy (Admin)'!V205,I_Guid_Names,0)), 'Input - LOE Hierarchy (Admin)'!V205))</f>
        <v/>
      </c>
      <c r="S203" s="651" t="str">
        <f>IF(ISERROR(HYPERLINK(INDEX(I_Guid_Links,MATCH('Input - LOE Hierarchy (Admin)'!W205,I_Guid_Names,0)), 'Input - LOE Hierarchy (Admin)'!W205)),"",HYPERLINK(INDEX(I_Guid_Links,MATCH('Input - LOE Hierarchy (Admin)'!W205,I_Guid_Names,0)), 'Input - LOE Hierarchy (Admin)'!W205))</f>
        <v/>
      </c>
      <c r="T203" s="651" t="str">
        <f>IF(ISERROR(HYPERLINK(INDEX(I_Guid_Links,MATCH('Input - LOE Hierarchy (Admin)'!X205,I_Guid_Names,0)), 'Input - LOE Hierarchy (Admin)'!X205)),"",HYPERLINK(INDEX(I_Guid_Links,MATCH('Input - LOE Hierarchy (Admin)'!X205,I_Guid_Names,0)), 'Input - LOE Hierarchy (Admin)'!X205))</f>
        <v/>
      </c>
      <c r="U203" s="651" t="str">
        <f>IF(ISERROR(HYPERLINK(INDEX(I_Guid_Links,MATCH('Input - LOE Hierarchy (Admin)'!Y205,I_Guid_Names,0)), 'Input - LOE Hierarchy (Admin)'!Y205)),"",HYPERLINK(INDEX(I_Guid_Links,MATCH('Input - LOE Hierarchy (Admin)'!Y205,I_Guid_Names,0)), 'Input - LOE Hierarchy (Admin)'!Y205))</f>
        <v/>
      </c>
      <c r="V203" s="652"/>
      <c r="X203" s="653" t="str">
        <f t="shared" si="20"/>
        <v>YES</v>
      </c>
      <c r="Y203" s="654" t="b">
        <f t="shared" si="21"/>
        <v>0</v>
      </c>
      <c r="Z203" s="654" t="b">
        <f t="shared" si="28"/>
        <v>0</v>
      </c>
    </row>
    <row r="204" spans="1:26" s="344" customFormat="1" ht="70.400000000000006" customHeight="1" x14ac:dyDescent="0.35">
      <c r="A204" s="646"/>
      <c r="B204" s="646"/>
      <c r="C204" s="647">
        <v>3</v>
      </c>
      <c r="D204" s="648" t="str">
        <f>'Input - LOE Hierarchy (Admin)'!E206</f>
        <v>Commercial</v>
      </c>
      <c r="E204" s="647">
        <v>14</v>
      </c>
      <c r="F204" s="648" t="str">
        <f>'Input - LOE Hierarchy (Admin)'!K206</f>
        <v>Is tender documentation suitably mature in relation to the programme schedule for market engagement?</v>
      </c>
      <c r="G204" s="649">
        <v>63</v>
      </c>
      <c r="H204" s="650" t="str">
        <f>IFERROR(HYPERLINK("#'2.1 LOEs, Artefacts &amp; Assurance'!" &amp; ADDRESS(MATCH($I204,'2.1 LOEs, Artefacts &amp; Assurance'!$H$1:$H$312, 0),8),"Link "), "Not Found")</f>
        <v>Not Found</v>
      </c>
      <c r="I204" s="648" t="str">
        <f>'Input - LOE Hierarchy (Admin)'!L206</f>
        <v>Is there evidence that the Cabinet Office contract drafting guides are being followed?</v>
      </c>
      <c r="J204" s="647">
        <f t="shared" si="19"/>
        <v>194</v>
      </c>
      <c r="K204" s="648" t="str">
        <f>'Input - LOE Hierarchy (Admin)'!N206</f>
        <v>NULL</v>
      </c>
      <c r="L204" s="648" t="str">
        <f>'Input - LOE Hierarchy (Admin)'!P206</f>
        <v>NULL</v>
      </c>
      <c r="M204" s="646"/>
      <c r="N204" s="646"/>
      <c r="O204" s="651" t="str">
        <f>IF(ISERROR(HYPERLINK(INDEX(I_Guid_Links,MATCH('Input - LOE Hierarchy (Admin)'!S206,I_Guid_Names,0)), 'Input - LOE Hierarchy (Admin)'!S206)),"",HYPERLINK(INDEX(I_Guid_Links,MATCH('Input - LOE Hierarchy (Admin)'!S206,I_Guid_Names,0)), 'Input - LOE Hierarchy (Admin)'!S206))</f>
        <v>Commercial Strategies  - C1</v>
      </c>
      <c r="P204" s="651" t="str">
        <f>IF(ISERROR(HYPERLINK(INDEX(I_Guid_Links,MATCH('Input - LOE Hierarchy (Admin)'!T206,I_Guid_Names,0)), 'Input - LOE Hierarchy (Admin)'!T206)),"",HYPERLINK(INDEX(I_Guid_Links,MATCH('Input - LOE Hierarchy (Admin)'!T206,I_Guid_Names,0)), 'Input - LOE Hierarchy (Admin)'!T206))</f>
        <v>Cab Off Controls - C7</v>
      </c>
      <c r="Q204" s="651" t="str">
        <f>IF(ISERROR(HYPERLINK(INDEX(I_Guid_Links,MATCH('Input - LOE Hierarchy (Admin)'!U206,I_Guid_Names,0)), 'Input - LOE Hierarchy (Admin)'!U206)),"",HYPERLINK(INDEX(I_Guid_Links,MATCH('Input - LOE Hierarchy (Admin)'!U206,I_Guid_Names,0)), 'Input - LOE Hierarchy (Admin)'!U206))</f>
        <v/>
      </c>
      <c r="R204" s="651" t="str">
        <f>IF(ISERROR(HYPERLINK(INDEX(I_Guid_Links,MATCH('Input - LOE Hierarchy (Admin)'!V206,I_Guid_Names,0)), 'Input - LOE Hierarchy (Admin)'!V206)),"",HYPERLINK(INDEX(I_Guid_Links,MATCH('Input - LOE Hierarchy (Admin)'!V206,I_Guid_Names,0)), 'Input - LOE Hierarchy (Admin)'!V206))</f>
        <v/>
      </c>
      <c r="S204" s="651" t="str">
        <f>IF(ISERROR(HYPERLINK(INDEX(I_Guid_Links,MATCH('Input - LOE Hierarchy (Admin)'!W206,I_Guid_Names,0)), 'Input - LOE Hierarchy (Admin)'!W206)),"",HYPERLINK(INDEX(I_Guid_Links,MATCH('Input - LOE Hierarchy (Admin)'!W206,I_Guid_Names,0)), 'Input - LOE Hierarchy (Admin)'!W206))</f>
        <v/>
      </c>
      <c r="T204" s="651" t="str">
        <f>IF(ISERROR(HYPERLINK(INDEX(I_Guid_Links,MATCH('Input - LOE Hierarchy (Admin)'!X206,I_Guid_Names,0)), 'Input - LOE Hierarchy (Admin)'!X206)),"",HYPERLINK(INDEX(I_Guid_Links,MATCH('Input - LOE Hierarchy (Admin)'!X206,I_Guid_Names,0)), 'Input - LOE Hierarchy (Admin)'!X206))</f>
        <v/>
      </c>
      <c r="U204" s="651" t="str">
        <f>IF(ISERROR(HYPERLINK(INDEX(I_Guid_Links,MATCH('Input - LOE Hierarchy (Admin)'!Y206,I_Guid_Names,0)), 'Input - LOE Hierarchy (Admin)'!Y206)),"",HYPERLINK(INDEX(I_Guid_Links,MATCH('Input - LOE Hierarchy (Admin)'!Y206,I_Guid_Names,0)), 'Input - LOE Hierarchy (Admin)'!Y206))</f>
        <v/>
      </c>
      <c r="V204" s="652"/>
      <c r="X204" s="653" t="b">
        <f t="shared" si="20"/>
        <v>0</v>
      </c>
      <c r="Y204" s="654" t="b">
        <f t="shared" si="21"/>
        <v>0</v>
      </c>
      <c r="Z204" s="654" t="b">
        <f t="shared" si="22"/>
        <v>0</v>
      </c>
    </row>
    <row r="205" spans="1:26" s="344" customFormat="1" ht="70.400000000000006" customHeight="1" x14ac:dyDescent="0.35">
      <c r="A205" s="646"/>
      <c r="B205" s="646"/>
      <c r="C205" s="647">
        <v>3</v>
      </c>
      <c r="D205" s="648" t="str">
        <f>'Input - LOE Hierarchy (Admin)'!E207</f>
        <v>Commercial</v>
      </c>
      <c r="E205" s="647">
        <v>14</v>
      </c>
      <c r="F205" s="648" t="str">
        <f>'Input - LOE Hierarchy (Admin)'!K207</f>
        <v>Is tender documentation suitably mature in relation to the programme schedule for market engagement?</v>
      </c>
      <c r="G205" s="649">
        <v>64</v>
      </c>
      <c r="H205" s="650" t="str">
        <f>IFERROR(HYPERLINK("#'2.1 LOEs, Artefacts &amp; Assurance'!" &amp; ADDRESS(MATCH($I205,'2.1 LOEs, Artefacts &amp; Assurance'!$H$1:$H$312, 0),8),"Link "), "Not Found")</f>
        <v>Not Found</v>
      </c>
      <c r="I205" s="648" t="str">
        <f>'Input - LOE Hierarchy (Admin)'!L207</f>
        <v xml:space="preserve">Is there evidence that policy requirements for Transparency are being suitably addressed? </v>
      </c>
      <c r="J205" s="647">
        <f t="shared" ref="J205:J268" si="29">J204+1</f>
        <v>195</v>
      </c>
      <c r="K205" s="648" t="str">
        <f>'Input - LOE Hierarchy (Admin)'!N207</f>
        <v>NULL</v>
      </c>
      <c r="L205" s="648" t="str">
        <f>'Input - LOE Hierarchy (Admin)'!P207</f>
        <v>NULL</v>
      </c>
      <c r="M205" s="646"/>
      <c r="N205" s="646"/>
      <c r="O205" s="651" t="str">
        <f>IF(ISERROR(HYPERLINK(INDEX(I_Guid_Links,MATCH('Input - LOE Hierarchy (Admin)'!S207,I_Guid_Names,0)), 'Input - LOE Hierarchy (Admin)'!S207)),"",HYPERLINK(INDEX(I_Guid_Links,MATCH('Input - LOE Hierarchy (Admin)'!S207,I_Guid_Names,0)), 'Input - LOE Hierarchy (Admin)'!S207))</f>
        <v>Commercial Strategies  - C1</v>
      </c>
      <c r="P205" s="651" t="str">
        <f>IF(ISERROR(HYPERLINK(INDEX(I_Guid_Links,MATCH('Input - LOE Hierarchy (Admin)'!T207,I_Guid_Names,0)), 'Input - LOE Hierarchy (Admin)'!T207)),"",HYPERLINK(INDEX(I_Guid_Links,MATCH('Input - LOE Hierarchy (Admin)'!T207,I_Guid_Names,0)), 'Input - LOE Hierarchy (Admin)'!T207))</f>
        <v>Transparency - C48</v>
      </c>
      <c r="Q205" s="651" t="str">
        <f>IF(ISERROR(HYPERLINK(INDEX(I_Guid_Links,MATCH('Input - LOE Hierarchy (Admin)'!U207,I_Guid_Names,0)), 'Input - LOE Hierarchy (Admin)'!U207)),"",HYPERLINK(INDEX(I_Guid_Links,MATCH('Input - LOE Hierarchy (Admin)'!U207,I_Guid_Names,0)), 'Input - LOE Hierarchy (Admin)'!U207))</f>
        <v/>
      </c>
      <c r="R205" s="651" t="str">
        <f>IF(ISERROR(HYPERLINK(INDEX(I_Guid_Links,MATCH('Input - LOE Hierarchy (Admin)'!V207,I_Guid_Names,0)), 'Input - LOE Hierarchy (Admin)'!V207)),"",HYPERLINK(INDEX(I_Guid_Links,MATCH('Input - LOE Hierarchy (Admin)'!V207,I_Guid_Names,0)), 'Input - LOE Hierarchy (Admin)'!V207))</f>
        <v/>
      </c>
      <c r="S205" s="651" t="str">
        <f>IF(ISERROR(HYPERLINK(INDEX(I_Guid_Links,MATCH('Input - LOE Hierarchy (Admin)'!W207,I_Guid_Names,0)), 'Input - LOE Hierarchy (Admin)'!W207)),"",HYPERLINK(INDEX(I_Guid_Links,MATCH('Input - LOE Hierarchy (Admin)'!W207,I_Guid_Names,0)), 'Input - LOE Hierarchy (Admin)'!W207))</f>
        <v/>
      </c>
      <c r="T205" s="651" t="str">
        <f>IF(ISERROR(HYPERLINK(INDEX(I_Guid_Links,MATCH('Input - LOE Hierarchy (Admin)'!X207,I_Guid_Names,0)), 'Input - LOE Hierarchy (Admin)'!X207)),"",HYPERLINK(INDEX(I_Guid_Links,MATCH('Input - LOE Hierarchy (Admin)'!X207,I_Guid_Names,0)), 'Input - LOE Hierarchy (Admin)'!X207))</f>
        <v/>
      </c>
      <c r="U205" s="651" t="str">
        <f>IF(ISERROR(HYPERLINK(INDEX(I_Guid_Links,MATCH('Input - LOE Hierarchy (Admin)'!Y207,I_Guid_Names,0)), 'Input - LOE Hierarchy (Admin)'!Y207)),"",HYPERLINK(INDEX(I_Guid_Links,MATCH('Input - LOE Hierarchy (Admin)'!Y207,I_Guid_Names,0)), 'Input - LOE Hierarchy (Admin)'!Y207))</f>
        <v/>
      </c>
      <c r="V205" s="652"/>
      <c r="X205" s="653" t="b">
        <f t="shared" ref="X205:X268" si="30">IF(G205=G204,"YES")</f>
        <v>0</v>
      </c>
      <c r="Y205" s="654" t="b">
        <f t="shared" ref="Y205:Y268" si="31">IF(ROW()=$Y$8,"YES")</f>
        <v>0</v>
      </c>
      <c r="Z205" s="654" t="b">
        <f t="shared" ref="Z205:Z264" si="32">IF(AND(X205="YES", Y204="YES"),"YES")</f>
        <v>0</v>
      </c>
    </row>
    <row r="206" spans="1:26" s="344" customFormat="1" ht="70.400000000000006" customHeight="1" x14ac:dyDescent="0.35">
      <c r="A206" s="646"/>
      <c r="B206" s="646"/>
      <c r="C206" s="647">
        <v>3</v>
      </c>
      <c r="D206" s="648" t="str">
        <f>'Input - LOE Hierarchy (Admin)'!E208</f>
        <v>Commercial</v>
      </c>
      <c r="E206" s="647">
        <v>14</v>
      </c>
      <c r="F206" s="648" t="str">
        <f>'Input - LOE Hierarchy (Admin)'!K208</f>
        <v>Is tender documentation suitably mature in relation to the programme schedule for market engagement?</v>
      </c>
      <c r="G206" s="649">
        <v>65</v>
      </c>
      <c r="H206" s="650" t="str">
        <f>IFERROR(HYPERLINK("#'2.1 LOEs, Artefacts &amp; Assurance'!" &amp; ADDRESS(MATCH($I206,'2.1 LOEs, Artefacts &amp; Assurance'!$H$1:$H$312, 0),8),"Link "), "Not Found")</f>
        <v>Not Found</v>
      </c>
      <c r="I206" s="648" t="str">
        <f>'Input - LOE Hierarchy (Admin)'!L208</f>
        <v xml:space="preserve">Is there evidence that appropriate Procurement Regulations are being adopted? </v>
      </c>
      <c r="J206" s="647">
        <f t="shared" si="29"/>
        <v>196</v>
      </c>
      <c r="K206" s="648" t="str">
        <f>'Input - LOE Hierarchy (Admin)'!N208</f>
        <v>NULL</v>
      </c>
      <c r="L206" s="648" t="str">
        <f>'Input - LOE Hierarchy (Admin)'!P208</f>
        <v>NULL</v>
      </c>
      <c r="M206" s="646"/>
      <c r="N206" s="646"/>
      <c r="O206" s="651" t="str">
        <f>IF(ISERROR(HYPERLINK(INDEX(I_Guid_Links,MATCH('Input - LOE Hierarchy (Admin)'!S208,I_Guid_Names,0)), 'Input - LOE Hierarchy (Admin)'!S208)),"",HYPERLINK(INDEX(I_Guid_Links,MATCH('Input - LOE Hierarchy (Admin)'!S208,I_Guid_Names,0)), 'Input - LOE Hierarchy (Admin)'!S208))</f>
        <v>Commercial Strategies  - C1</v>
      </c>
      <c r="P206" s="651" t="str">
        <f>IF(ISERROR(HYPERLINK(INDEX(I_Guid_Links,MATCH('Input - LOE Hierarchy (Admin)'!T208,I_Guid_Names,0)), 'Input - LOE Hierarchy (Admin)'!T208)),"",HYPERLINK(INDEX(I_Guid_Links,MATCH('Input - LOE Hierarchy (Admin)'!T208,I_Guid_Names,0)), 'Input - LOE Hierarchy (Admin)'!T208))</f>
        <v>Procurement Law  - C49</v>
      </c>
      <c r="Q206" s="651" t="str">
        <f>IF(ISERROR(HYPERLINK(INDEX(I_Guid_Links,MATCH('Input - LOE Hierarchy (Admin)'!U208,I_Guid_Names,0)), 'Input - LOE Hierarchy (Admin)'!U208)),"",HYPERLINK(INDEX(I_Guid_Links,MATCH('Input - LOE Hierarchy (Admin)'!U208,I_Guid_Names,0)), 'Input - LOE Hierarchy (Admin)'!U208))</f>
        <v/>
      </c>
      <c r="R206" s="651" t="str">
        <f>IF(ISERROR(HYPERLINK(INDEX(I_Guid_Links,MATCH('Input - LOE Hierarchy (Admin)'!V208,I_Guid_Names,0)), 'Input - LOE Hierarchy (Admin)'!V208)),"",HYPERLINK(INDEX(I_Guid_Links,MATCH('Input - LOE Hierarchy (Admin)'!V208,I_Guid_Names,0)), 'Input - LOE Hierarchy (Admin)'!V208))</f>
        <v/>
      </c>
      <c r="S206" s="651" t="str">
        <f>IF(ISERROR(HYPERLINK(INDEX(I_Guid_Links,MATCH('Input - LOE Hierarchy (Admin)'!W208,I_Guid_Names,0)), 'Input - LOE Hierarchy (Admin)'!W208)),"",HYPERLINK(INDEX(I_Guid_Links,MATCH('Input - LOE Hierarchy (Admin)'!W208,I_Guid_Names,0)), 'Input - LOE Hierarchy (Admin)'!W208))</f>
        <v/>
      </c>
      <c r="T206" s="651" t="str">
        <f>IF(ISERROR(HYPERLINK(INDEX(I_Guid_Links,MATCH('Input - LOE Hierarchy (Admin)'!X208,I_Guid_Names,0)), 'Input - LOE Hierarchy (Admin)'!X208)),"",HYPERLINK(INDEX(I_Guid_Links,MATCH('Input - LOE Hierarchy (Admin)'!X208,I_Guid_Names,0)), 'Input - LOE Hierarchy (Admin)'!X208))</f>
        <v/>
      </c>
      <c r="U206" s="651" t="str">
        <f>IF(ISERROR(HYPERLINK(INDEX(I_Guid_Links,MATCH('Input - LOE Hierarchy (Admin)'!Y208,I_Guid_Names,0)), 'Input - LOE Hierarchy (Admin)'!Y208)),"",HYPERLINK(INDEX(I_Guid_Links,MATCH('Input - LOE Hierarchy (Admin)'!Y208,I_Guid_Names,0)), 'Input - LOE Hierarchy (Admin)'!Y208))</f>
        <v/>
      </c>
      <c r="V206" s="652"/>
      <c r="X206" s="653" t="b">
        <f t="shared" si="30"/>
        <v>0</v>
      </c>
      <c r="Y206" s="654" t="b">
        <f t="shared" si="31"/>
        <v>0</v>
      </c>
      <c r="Z206" s="654" t="b">
        <f t="shared" si="32"/>
        <v>0</v>
      </c>
    </row>
    <row r="207" spans="1:26" s="344" customFormat="1" ht="70.400000000000006" customHeight="1" x14ac:dyDescent="0.35">
      <c r="A207" s="646"/>
      <c r="B207" s="646"/>
      <c r="C207" s="647">
        <v>3</v>
      </c>
      <c r="D207" s="648" t="str">
        <f>'Input - LOE Hierarchy (Admin)'!E209</f>
        <v>Commercial</v>
      </c>
      <c r="E207" s="647">
        <v>14</v>
      </c>
      <c r="F207" s="648" t="str">
        <f>'Input - LOE Hierarchy (Admin)'!K209</f>
        <v>Is tender documentation suitably mature in relation to the programme schedule for market engagement?</v>
      </c>
      <c r="G207" s="649">
        <v>66</v>
      </c>
      <c r="H207" s="650" t="str">
        <f>IFERROR(HYPERLINK("#'2.1 LOEs, Artefacts &amp; Assurance'!" &amp; ADDRESS(MATCH($I207,'2.1 LOEs, Artefacts &amp; Assurance'!$H$1:$H$312, 0),8),"Link "), "Not Found")</f>
        <v>Not Found</v>
      </c>
      <c r="I207" s="648" t="str">
        <f>'Input - LOE Hierarchy (Admin)'!L209</f>
        <v>Is there evidence of commercial "Playbooks" relevant to the programme being followed?</v>
      </c>
      <c r="J207" s="647">
        <f t="shared" si="29"/>
        <v>197</v>
      </c>
      <c r="K207" s="648" t="str">
        <f>'Input - LOE Hierarchy (Admin)'!N209</f>
        <v>NULL</v>
      </c>
      <c r="L207" s="648" t="str">
        <f>'Input - LOE Hierarchy (Admin)'!P209</f>
        <v>NULL</v>
      </c>
      <c r="M207" s="646"/>
      <c r="N207" s="646"/>
      <c r="O207" s="651" t="str">
        <f>IF(ISERROR(HYPERLINK(INDEX(I_Guid_Links,MATCH('Input - LOE Hierarchy (Admin)'!S209,I_Guid_Names,0)), 'Input - LOE Hierarchy (Admin)'!S209)),"",HYPERLINK(INDEX(I_Guid_Links,MATCH('Input - LOE Hierarchy (Admin)'!S209,I_Guid_Names,0)), 'Input - LOE Hierarchy (Admin)'!S209))</f>
        <v>Commercial Strategies  - C1</v>
      </c>
      <c r="P207" s="651" t="str">
        <f>IF(ISERROR(HYPERLINK(INDEX(I_Guid_Links,MATCH('Input - LOE Hierarchy (Admin)'!T209,I_Guid_Names,0)), 'Input - LOE Hierarchy (Admin)'!T209)),"",HYPERLINK(INDEX(I_Guid_Links,MATCH('Input - LOE Hierarchy (Admin)'!T209,I_Guid_Names,0)), 'Input - LOE Hierarchy (Admin)'!T209))</f>
        <v/>
      </c>
      <c r="Q207" s="651" t="str">
        <f>IF(ISERROR(HYPERLINK(INDEX(I_Guid_Links,MATCH('Input - LOE Hierarchy (Admin)'!U209,I_Guid_Names,0)), 'Input - LOE Hierarchy (Admin)'!U209)),"",HYPERLINK(INDEX(I_Guid_Links,MATCH('Input - LOE Hierarchy (Admin)'!U209,I_Guid_Names,0)), 'Input - LOE Hierarchy (Admin)'!U209))</f>
        <v/>
      </c>
      <c r="R207" s="651" t="str">
        <f>IF(ISERROR(HYPERLINK(INDEX(I_Guid_Links,MATCH('Input - LOE Hierarchy (Admin)'!V209,I_Guid_Names,0)), 'Input - LOE Hierarchy (Admin)'!V209)),"",HYPERLINK(INDEX(I_Guid_Links,MATCH('Input - LOE Hierarchy (Admin)'!V209,I_Guid_Names,0)), 'Input - LOE Hierarchy (Admin)'!V209))</f>
        <v/>
      </c>
      <c r="S207" s="651" t="str">
        <f>IF(ISERROR(HYPERLINK(INDEX(I_Guid_Links,MATCH('Input - LOE Hierarchy (Admin)'!W209,I_Guid_Names,0)), 'Input - LOE Hierarchy (Admin)'!W209)),"",HYPERLINK(INDEX(I_Guid_Links,MATCH('Input - LOE Hierarchy (Admin)'!W209,I_Guid_Names,0)), 'Input - LOE Hierarchy (Admin)'!W209))</f>
        <v/>
      </c>
      <c r="T207" s="651" t="str">
        <f>IF(ISERROR(HYPERLINK(INDEX(I_Guid_Links,MATCH('Input - LOE Hierarchy (Admin)'!X209,I_Guid_Names,0)), 'Input - LOE Hierarchy (Admin)'!X209)),"",HYPERLINK(INDEX(I_Guid_Links,MATCH('Input - LOE Hierarchy (Admin)'!X209,I_Guid_Names,0)), 'Input - LOE Hierarchy (Admin)'!X209))</f>
        <v/>
      </c>
      <c r="U207" s="651" t="str">
        <f>IF(ISERROR(HYPERLINK(INDEX(I_Guid_Links,MATCH('Input - LOE Hierarchy (Admin)'!Y209,I_Guid_Names,0)), 'Input - LOE Hierarchy (Admin)'!Y209)),"",HYPERLINK(INDEX(I_Guid_Links,MATCH('Input - LOE Hierarchy (Admin)'!Y209,I_Guid_Names,0)), 'Input - LOE Hierarchy (Admin)'!Y209))</f>
        <v/>
      </c>
      <c r="V207" s="652"/>
      <c r="X207" s="653" t="b">
        <f t="shared" si="30"/>
        <v>0</v>
      </c>
      <c r="Y207" s="654" t="b">
        <f t="shared" si="31"/>
        <v>0</v>
      </c>
      <c r="Z207" s="654" t="b">
        <f t="shared" si="32"/>
        <v>0</v>
      </c>
    </row>
    <row r="208" spans="1:26" s="344" customFormat="1" ht="70.400000000000006" customHeight="1" x14ac:dyDescent="0.35">
      <c r="A208" s="646"/>
      <c r="B208" s="646"/>
      <c r="C208" s="647">
        <v>3</v>
      </c>
      <c r="D208" s="648" t="str">
        <f>'Input - LOE Hierarchy (Admin)'!E210</f>
        <v>Commercial</v>
      </c>
      <c r="E208" s="647">
        <v>15</v>
      </c>
      <c r="F208" s="648" t="str">
        <f>'Input - LOE Hierarchy (Admin)'!K210</f>
        <v>Is there evidence of appropriate Negotiation and Tender Evaluation having been completed?</v>
      </c>
      <c r="G208" s="649">
        <v>67</v>
      </c>
      <c r="H208" s="650" t="str">
        <f>IFERROR(HYPERLINK("#'2.1 LOEs, Artefacts &amp; Assurance'!" &amp; ADDRESS(MATCH($I208,'2.1 LOEs, Artefacts &amp; Assurance'!$H$1:$H$312, 0),8),"Link "), "Not Found")</f>
        <v>Not Found</v>
      </c>
      <c r="I208" s="648" t="str">
        <f>'Input - LOE Hierarchy (Admin)'!L210</f>
        <v>Is there evidence that the negotiation team has secured the deal as set out in the negotiation strategy?</v>
      </c>
      <c r="J208" s="647">
        <f t="shared" si="29"/>
        <v>198</v>
      </c>
      <c r="K208" s="648" t="str">
        <f>'Input - LOE Hierarchy (Admin)'!N210</f>
        <v>NULL</v>
      </c>
      <c r="L208" s="648" t="str">
        <f>'Input - LOE Hierarchy (Admin)'!P210</f>
        <v>NULL</v>
      </c>
      <c r="M208" s="646"/>
      <c r="N208" s="646"/>
      <c r="O208" s="651" t="str">
        <f>IF(ISERROR(HYPERLINK(INDEX(I_Guid_Links,MATCH('Input - LOE Hierarchy (Admin)'!S210,I_Guid_Names,0)), 'Input - LOE Hierarchy (Admin)'!S210)),"",HYPERLINK(INDEX(I_Guid_Links,MATCH('Input - LOE Hierarchy (Admin)'!S210,I_Guid_Names,0)), 'Input - LOE Hierarchy (Admin)'!S210))</f>
        <v>Commercial Strategies  - C1</v>
      </c>
      <c r="P208" s="651" t="str">
        <f>IF(ISERROR(HYPERLINK(INDEX(I_Guid_Links,MATCH('Input - LOE Hierarchy (Admin)'!T210,I_Guid_Names,0)), 'Input - LOE Hierarchy (Admin)'!T210)),"",HYPERLINK(INDEX(I_Guid_Links,MATCH('Input - LOE Hierarchy (Admin)'!T210,I_Guid_Names,0)), 'Input - LOE Hierarchy (Admin)'!T210))</f>
        <v/>
      </c>
      <c r="Q208" s="651" t="str">
        <f>IF(ISERROR(HYPERLINK(INDEX(I_Guid_Links,MATCH('Input - LOE Hierarchy (Admin)'!U210,I_Guid_Names,0)), 'Input - LOE Hierarchy (Admin)'!U210)),"",HYPERLINK(INDEX(I_Guid_Links,MATCH('Input - LOE Hierarchy (Admin)'!U210,I_Guid_Names,0)), 'Input - LOE Hierarchy (Admin)'!U210))</f>
        <v/>
      </c>
      <c r="R208" s="651" t="str">
        <f>IF(ISERROR(HYPERLINK(INDEX(I_Guid_Links,MATCH('Input - LOE Hierarchy (Admin)'!V210,I_Guid_Names,0)), 'Input - LOE Hierarchy (Admin)'!V210)),"",HYPERLINK(INDEX(I_Guid_Links,MATCH('Input - LOE Hierarchy (Admin)'!V210,I_Guid_Names,0)), 'Input - LOE Hierarchy (Admin)'!V210))</f>
        <v/>
      </c>
      <c r="S208" s="651" t="str">
        <f>IF(ISERROR(HYPERLINK(INDEX(I_Guid_Links,MATCH('Input - LOE Hierarchy (Admin)'!W210,I_Guid_Names,0)), 'Input - LOE Hierarchy (Admin)'!W210)),"",HYPERLINK(INDEX(I_Guid_Links,MATCH('Input - LOE Hierarchy (Admin)'!W210,I_Guid_Names,0)), 'Input - LOE Hierarchy (Admin)'!W210))</f>
        <v/>
      </c>
      <c r="T208" s="651" t="str">
        <f>IF(ISERROR(HYPERLINK(INDEX(I_Guid_Links,MATCH('Input - LOE Hierarchy (Admin)'!X210,I_Guid_Names,0)), 'Input - LOE Hierarchy (Admin)'!X210)),"",HYPERLINK(INDEX(I_Guid_Links,MATCH('Input - LOE Hierarchy (Admin)'!X210,I_Guid_Names,0)), 'Input - LOE Hierarchy (Admin)'!X210))</f>
        <v/>
      </c>
      <c r="U208" s="651" t="str">
        <f>IF(ISERROR(HYPERLINK(INDEX(I_Guid_Links,MATCH('Input - LOE Hierarchy (Admin)'!Y210,I_Guid_Names,0)), 'Input - LOE Hierarchy (Admin)'!Y210)),"",HYPERLINK(INDEX(I_Guid_Links,MATCH('Input - LOE Hierarchy (Admin)'!Y210,I_Guid_Names,0)), 'Input - LOE Hierarchy (Admin)'!Y210))</f>
        <v/>
      </c>
      <c r="V208" s="652"/>
      <c r="X208" s="653" t="b">
        <f t="shared" si="30"/>
        <v>0</v>
      </c>
      <c r="Y208" s="654" t="b">
        <f t="shared" si="31"/>
        <v>0</v>
      </c>
      <c r="Z208" s="654" t="b">
        <f t="shared" si="32"/>
        <v>0</v>
      </c>
    </row>
    <row r="209" spans="1:26" s="344" customFormat="1" ht="103.4" customHeight="1" x14ac:dyDescent="0.35">
      <c r="A209" s="646"/>
      <c r="B209" s="646"/>
      <c r="C209" s="647">
        <v>3</v>
      </c>
      <c r="D209" s="648" t="str">
        <f>'Input - LOE Hierarchy (Admin)'!E211</f>
        <v>Commercial</v>
      </c>
      <c r="E209" s="647">
        <v>15</v>
      </c>
      <c r="F209" s="648" t="str">
        <f>'Input - LOE Hierarchy (Admin)'!K211</f>
        <v>Is there evidence of appropriate Negotiation and Tender Evaluation having been completed?</v>
      </c>
      <c r="G209" s="649">
        <v>68</v>
      </c>
      <c r="H209" s="650" t="str">
        <f>IFERROR(HYPERLINK("#'2.1 LOEs, Artefacts &amp; Assurance'!" &amp; ADDRESS(MATCH($I209,'2.1 LOEs, Artefacts &amp; Assurance'!$H$1:$H$312, 0),8),"Link "), "Not Found")</f>
        <v>Not Found</v>
      </c>
      <c r="I209" s="648" t="str">
        <f>'Input - LOE Hierarchy (Admin)'!L211</f>
        <v>Is there evidence that the Moderation Panel has assessed whether the tender evaluation process set out in the advert has been followed? Is the language used in the evaluation and moderation consistent with that set out in the tender documentation?</v>
      </c>
      <c r="J209" s="647">
        <f t="shared" si="29"/>
        <v>199</v>
      </c>
      <c r="K209" s="648" t="str">
        <f>'Input - LOE Hierarchy (Admin)'!N211</f>
        <v>NULL</v>
      </c>
      <c r="L209" s="648" t="str">
        <f>'Input - LOE Hierarchy (Admin)'!P211</f>
        <v>NULL</v>
      </c>
      <c r="M209" s="646"/>
      <c r="N209" s="646"/>
      <c r="O209" s="651" t="str">
        <f>IF(ISERROR(HYPERLINK(INDEX(I_Guid_Links,MATCH('Input - LOE Hierarchy (Admin)'!S211,I_Guid_Names,0)), 'Input - LOE Hierarchy (Admin)'!S211)),"",HYPERLINK(INDEX(I_Guid_Links,MATCH('Input - LOE Hierarchy (Admin)'!S211,I_Guid_Names,0)), 'Input - LOE Hierarchy (Admin)'!S211))</f>
        <v>Tender Evaluation Centre of Expertise - C50</v>
      </c>
      <c r="P209" s="651" t="str">
        <f>IF(ISERROR(HYPERLINK(INDEX(I_Guid_Links,MATCH('Input - LOE Hierarchy (Admin)'!T211,I_Guid_Names,0)), 'Input - LOE Hierarchy (Admin)'!T211)),"",HYPERLINK(INDEX(I_Guid_Links,MATCH('Input - LOE Hierarchy (Admin)'!T211,I_Guid_Names,0)), 'Input - LOE Hierarchy (Admin)'!T211))</f>
        <v>Tender Evaluation  - C51</v>
      </c>
      <c r="Q209" s="651" t="str">
        <f>IF(ISERROR(HYPERLINK(INDEX(I_Guid_Links,MATCH('Input - LOE Hierarchy (Admin)'!U211,I_Guid_Names,0)), 'Input - LOE Hierarchy (Admin)'!U211)),"",HYPERLINK(INDEX(I_Guid_Links,MATCH('Input - LOE Hierarchy (Admin)'!U211,I_Guid_Names,0)), 'Input - LOE Hierarchy (Admin)'!U211))</f>
        <v>Manage Tendering Process  - C52</v>
      </c>
      <c r="R209" s="651" t="str">
        <f>IF(ISERROR(HYPERLINK(INDEX(I_Guid_Links,MATCH('Input - LOE Hierarchy (Admin)'!V211,I_Guid_Names,0)), 'Input - LOE Hierarchy (Admin)'!V211)),"",HYPERLINK(INDEX(I_Guid_Links,MATCH('Input - LOE Hierarchy (Admin)'!V211,I_Guid_Names,0)), 'Input - LOE Hierarchy (Admin)'!V211))</f>
        <v/>
      </c>
      <c r="S209" s="651" t="str">
        <f>IF(ISERROR(HYPERLINK(INDEX(I_Guid_Links,MATCH('Input - LOE Hierarchy (Admin)'!W211,I_Guid_Names,0)), 'Input - LOE Hierarchy (Admin)'!W211)),"",HYPERLINK(INDEX(I_Guid_Links,MATCH('Input - LOE Hierarchy (Admin)'!W211,I_Guid_Names,0)), 'Input - LOE Hierarchy (Admin)'!W211))</f>
        <v/>
      </c>
      <c r="T209" s="651" t="str">
        <f>IF(ISERROR(HYPERLINK(INDEX(I_Guid_Links,MATCH('Input - LOE Hierarchy (Admin)'!X211,I_Guid_Names,0)), 'Input - LOE Hierarchy (Admin)'!X211)),"",HYPERLINK(INDEX(I_Guid_Links,MATCH('Input - LOE Hierarchy (Admin)'!X211,I_Guid_Names,0)), 'Input - LOE Hierarchy (Admin)'!X211))</f>
        <v/>
      </c>
      <c r="U209" s="651" t="str">
        <f>IF(ISERROR(HYPERLINK(INDEX(I_Guid_Links,MATCH('Input - LOE Hierarchy (Admin)'!Y211,I_Guid_Names,0)), 'Input - LOE Hierarchy (Admin)'!Y211)),"",HYPERLINK(INDEX(I_Guid_Links,MATCH('Input - LOE Hierarchy (Admin)'!Y211,I_Guid_Names,0)), 'Input - LOE Hierarchy (Admin)'!Y211))</f>
        <v/>
      </c>
      <c r="V209" s="652"/>
      <c r="X209" s="653" t="b">
        <f t="shared" si="30"/>
        <v>0</v>
      </c>
      <c r="Y209" s="654" t="b">
        <f t="shared" si="31"/>
        <v>0</v>
      </c>
      <c r="Z209" s="654" t="b">
        <f t="shared" si="32"/>
        <v>0</v>
      </c>
    </row>
    <row r="210" spans="1:26" s="344" customFormat="1" ht="70.400000000000006" customHeight="1" x14ac:dyDescent="0.35">
      <c r="A210" s="646"/>
      <c r="B210" s="646"/>
      <c r="C210" s="647">
        <v>3</v>
      </c>
      <c r="D210" s="648" t="str">
        <f>'Input - LOE Hierarchy (Admin)'!E212</f>
        <v>Commercial</v>
      </c>
      <c r="E210" s="647">
        <v>15</v>
      </c>
      <c r="F210" s="648" t="str">
        <f>'Input - LOE Hierarchy (Admin)'!K212</f>
        <v>Is there evidence of appropriate Negotiation and Tender Evaluation having been completed?</v>
      </c>
      <c r="G210" s="649">
        <v>69</v>
      </c>
      <c r="H210" s="650" t="str">
        <f>IFERROR(HYPERLINK("#'2.1 LOEs, Artefacts &amp; Assurance'!" &amp; ADDRESS(MATCH($I210,'2.1 LOEs, Artefacts &amp; Assurance'!$H$1:$H$312, 0),8),"Link "), "Not Found")</f>
        <v>Not Found</v>
      </c>
      <c r="I210" s="648" t="str">
        <f>'Input - LOE Hierarchy (Admin)'!L212</f>
        <v>Is there evidence that the Tender Evaluation Report (TER) confirms that the preferred / selected supplier will provide the required deliverables and services in full?</v>
      </c>
      <c r="J210" s="647">
        <f t="shared" si="29"/>
        <v>200</v>
      </c>
      <c r="K210" s="648" t="str">
        <f>'Input - LOE Hierarchy (Admin)'!N212</f>
        <v xml:space="preserve">Where bidders are excluded due to their inability to supply as per the requirement / specification, is there evidence of bidder exclusion justification being recorded in the TER? </v>
      </c>
      <c r="L210" s="648" t="str">
        <f>'Input - LOE Hierarchy (Admin)'!P212</f>
        <v>NULL</v>
      </c>
      <c r="M210" s="646"/>
      <c r="N210" s="646"/>
      <c r="O210" s="651" t="str">
        <f>IF(ISERROR(HYPERLINK(INDEX(I_Guid_Links,MATCH('Input - LOE Hierarchy (Admin)'!S212,I_Guid_Names,0)), 'Input - LOE Hierarchy (Admin)'!S212)),"",HYPERLINK(INDEX(I_Guid_Links,MATCH('Input - LOE Hierarchy (Admin)'!S212,I_Guid_Names,0)), 'Input - LOE Hierarchy (Admin)'!S212))</f>
        <v>Tender Evaluation Centre of Expertise - C50</v>
      </c>
      <c r="P210" s="651" t="str">
        <f>IF(ISERROR(HYPERLINK(INDEX(I_Guid_Links,MATCH('Input - LOE Hierarchy (Admin)'!T212,I_Guid_Names,0)), 'Input - LOE Hierarchy (Admin)'!T212)),"",HYPERLINK(INDEX(I_Guid_Links,MATCH('Input - LOE Hierarchy (Admin)'!T212,I_Guid_Names,0)), 'Input - LOE Hierarchy (Admin)'!T212))</f>
        <v>Tender Evaluation  - C51</v>
      </c>
      <c r="Q210" s="651" t="str">
        <f>IF(ISERROR(HYPERLINK(INDEX(I_Guid_Links,MATCH('Input - LOE Hierarchy (Admin)'!U212,I_Guid_Names,0)), 'Input - LOE Hierarchy (Admin)'!U212)),"",HYPERLINK(INDEX(I_Guid_Links,MATCH('Input - LOE Hierarchy (Admin)'!U212,I_Guid_Names,0)), 'Input - LOE Hierarchy (Admin)'!U212))</f>
        <v>Manage Tendering Process  - C52</v>
      </c>
      <c r="R210" s="651" t="str">
        <f>IF(ISERROR(HYPERLINK(INDEX(I_Guid_Links,MATCH('Input - LOE Hierarchy (Admin)'!V212,I_Guid_Names,0)), 'Input - LOE Hierarchy (Admin)'!V212)),"",HYPERLINK(INDEX(I_Guid_Links,MATCH('Input - LOE Hierarchy (Admin)'!V212,I_Guid_Names,0)), 'Input - LOE Hierarchy (Admin)'!V212))</f>
        <v/>
      </c>
      <c r="S210" s="651" t="str">
        <f>IF(ISERROR(HYPERLINK(INDEX(I_Guid_Links,MATCH('Input - LOE Hierarchy (Admin)'!W212,I_Guid_Names,0)), 'Input - LOE Hierarchy (Admin)'!W212)),"",HYPERLINK(INDEX(I_Guid_Links,MATCH('Input - LOE Hierarchy (Admin)'!W212,I_Guid_Names,0)), 'Input - LOE Hierarchy (Admin)'!W212))</f>
        <v/>
      </c>
      <c r="T210" s="651" t="str">
        <f>IF(ISERROR(HYPERLINK(INDEX(I_Guid_Links,MATCH('Input - LOE Hierarchy (Admin)'!X212,I_Guid_Names,0)), 'Input - LOE Hierarchy (Admin)'!X212)),"",HYPERLINK(INDEX(I_Guid_Links,MATCH('Input - LOE Hierarchy (Admin)'!X212,I_Guid_Names,0)), 'Input - LOE Hierarchy (Admin)'!X212))</f>
        <v/>
      </c>
      <c r="U210" s="651" t="str">
        <f>IF(ISERROR(HYPERLINK(INDEX(I_Guid_Links,MATCH('Input - LOE Hierarchy (Admin)'!Y212,I_Guid_Names,0)), 'Input - LOE Hierarchy (Admin)'!Y212)),"",HYPERLINK(INDEX(I_Guid_Links,MATCH('Input - LOE Hierarchy (Admin)'!Y212,I_Guid_Names,0)), 'Input - LOE Hierarchy (Admin)'!Y212))</f>
        <v/>
      </c>
      <c r="V210" s="652"/>
      <c r="X210" s="653" t="b">
        <f t="shared" si="30"/>
        <v>0</v>
      </c>
      <c r="Y210" s="654" t="b">
        <f t="shared" si="31"/>
        <v>0</v>
      </c>
      <c r="Z210" s="654" t="b">
        <f t="shared" si="32"/>
        <v>0</v>
      </c>
    </row>
    <row r="211" spans="1:26" s="344" customFormat="1" ht="70.400000000000006" customHeight="1" x14ac:dyDescent="0.35">
      <c r="A211" s="646"/>
      <c r="B211" s="646"/>
      <c r="C211" s="647">
        <v>3</v>
      </c>
      <c r="D211" s="648" t="str">
        <f>'Input - LOE Hierarchy (Admin)'!E213</f>
        <v>Commercial</v>
      </c>
      <c r="E211" s="647">
        <v>15</v>
      </c>
      <c r="F211" s="648" t="str">
        <f>'Input - LOE Hierarchy (Admin)'!K213</f>
        <v>Is there evidence of appropriate Negotiation and Tender Evaluation having been completed?</v>
      </c>
      <c r="G211" s="649">
        <v>70</v>
      </c>
      <c r="H211" s="650" t="str">
        <f>IFERROR(HYPERLINK("#'2.1 LOEs, Artefacts &amp; Assurance'!" &amp; ADDRESS(MATCH($I211,'2.1 LOEs, Artefacts &amp; Assurance'!$H$1:$H$312, 0),8),"Link "), "Not Found")</f>
        <v>Not Found</v>
      </c>
      <c r="I211" s="648" t="str">
        <f>'Input - LOE Hierarchy (Admin)'!L213</f>
        <v>Is there evidence that the Moderation Panel has assessed the risk of a legal challenge to the result of the tender assessment? Has the Moderation Panel considered the need for a legal review of the wording of the tender evaluation documentation?</v>
      </c>
      <c r="J211" s="647">
        <f t="shared" si="29"/>
        <v>201</v>
      </c>
      <c r="K211" s="648" t="str">
        <f>'Input - LOE Hierarchy (Admin)'!N213</f>
        <v>NULL</v>
      </c>
      <c r="L211" s="648" t="str">
        <f>'Input - LOE Hierarchy (Admin)'!P213</f>
        <v>NULL</v>
      </c>
      <c r="M211" s="646"/>
      <c r="N211" s="646"/>
      <c r="O211" s="651" t="str">
        <f>IF(ISERROR(HYPERLINK(INDEX(I_Guid_Links,MATCH('Input - LOE Hierarchy (Admin)'!S213,I_Guid_Names,0)), 'Input - LOE Hierarchy (Admin)'!S213)),"",HYPERLINK(INDEX(I_Guid_Links,MATCH('Input - LOE Hierarchy (Admin)'!S213,I_Guid_Names,0)), 'Input - LOE Hierarchy (Admin)'!S213))</f>
        <v>Tender Evaluation Centre of Expertise - C50</v>
      </c>
      <c r="P211" s="651" t="str">
        <f>IF(ISERROR(HYPERLINK(INDEX(I_Guid_Links,MATCH('Input - LOE Hierarchy (Admin)'!T213,I_Guid_Names,0)), 'Input - LOE Hierarchy (Admin)'!T213)),"",HYPERLINK(INDEX(I_Guid_Links,MATCH('Input - LOE Hierarchy (Admin)'!T213,I_Guid_Names,0)), 'Input - LOE Hierarchy (Admin)'!T213))</f>
        <v>Tender Evaluation  - C51</v>
      </c>
      <c r="Q211" s="651" t="str">
        <f>IF(ISERROR(HYPERLINK(INDEX(I_Guid_Links,MATCH('Input - LOE Hierarchy (Admin)'!U213,I_Guid_Names,0)), 'Input - LOE Hierarchy (Admin)'!U213)),"",HYPERLINK(INDEX(I_Guid_Links,MATCH('Input - LOE Hierarchy (Admin)'!U213,I_Guid_Names,0)), 'Input - LOE Hierarchy (Admin)'!U213))</f>
        <v>Manage Tendering Process  - C52</v>
      </c>
      <c r="R211" s="651" t="str">
        <f>IF(ISERROR(HYPERLINK(INDEX(I_Guid_Links,MATCH('Input - LOE Hierarchy (Admin)'!V213,I_Guid_Names,0)), 'Input - LOE Hierarchy (Admin)'!V213)),"",HYPERLINK(INDEX(I_Guid_Links,MATCH('Input - LOE Hierarchy (Admin)'!V213,I_Guid_Names,0)), 'Input - LOE Hierarchy (Admin)'!V213))</f>
        <v/>
      </c>
      <c r="S211" s="651" t="str">
        <f>IF(ISERROR(HYPERLINK(INDEX(I_Guid_Links,MATCH('Input - LOE Hierarchy (Admin)'!W213,I_Guid_Names,0)), 'Input - LOE Hierarchy (Admin)'!W213)),"",HYPERLINK(INDEX(I_Guid_Links,MATCH('Input - LOE Hierarchy (Admin)'!W213,I_Guid_Names,0)), 'Input - LOE Hierarchy (Admin)'!W213))</f>
        <v/>
      </c>
      <c r="T211" s="651" t="str">
        <f>IF(ISERROR(HYPERLINK(INDEX(I_Guid_Links,MATCH('Input - LOE Hierarchy (Admin)'!X213,I_Guid_Names,0)), 'Input - LOE Hierarchy (Admin)'!X213)),"",HYPERLINK(INDEX(I_Guid_Links,MATCH('Input - LOE Hierarchy (Admin)'!X213,I_Guid_Names,0)), 'Input - LOE Hierarchy (Admin)'!X213))</f>
        <v/>
      </c>
      <c r="U211" s="651" t="str">
        <f>IF(ISERROR(HYPERLINK(INDEX(I_Guid_Links,MATCH('Input - LOE Hierarchy (Admin)'!Y213,I_Guid_Names,0)), 'Input - LOE Hierarchy (Admin)'!Y213)),"",HYPERLINK(INDEX(I_Guid_Links,MATCH('Input - LOE Hierarchy (Admin)'!Y213,I_Guid_Names,0)), 'Input - LOE Hierarchy (Admin)'!Y213))</f>
        <v/>
      </c>
      <c r="V211" s="652"/>
      <c r="X211" s="653" t="b">
        <f t="shared" si="30"/>
        <v>0</v>
      </c>
      <c r="Y211" s="654" t="b">
        <f t="shared" si="31"/>
        <v>0</v>
      </c>
      <c r="Z211" s="654" t="b">
        <f t="shared" si="32"/>
        <v>0</v>
      </c>
    </row>
    <row r="212" spans="1:26" s="344" customFormat="1" ht="70.400000000000006" customHeight="1" x14ac:dyDescent="0.35">
      <c r="A212" s="646"/>
      <c r="B212" s="646"/>
      <c r="C212" s="647">
        <v>3</v>
      </c>
      <c r="D212" s="648" t="str">
        <f>'Input - LOE Hierarchy (Admin)'!E214</f>
        <v>Commercial</v>
      </c>
      <c r="E212" s="647">
        <v>16</v>
      </c>
      <c r="F212" s="648" t="str">
        <f>'Input - LOE Hierarchy (Admin)'!K214</f>
        <v>Is there evidence that appropriate Cabinet Office Spend Controls and processes are being followed?</v>
      </c>
      <c r="G212" s="649">
        <v>71</v>
      </c>
      <c r="H212" s="650" t="str">
        <f>IFERROR(HYPERLINK("#'2.1 LOEs, Artefacts &amp; Assurance'!" &amp; ADDRESS(MATCH($I212,'2.1 LOEs, Artefacts &amp; Assurance'!$H$1:$H$312, 0),8),"Link "), "Not Found")</f>
        <v>Not Found</v>
      </c>
      <c r="I212" s="648" t="str">
        <f>'Input - LOE Hierarchy (Admin)'!L214</f>
        <v>Is there evidence that suitable consideration is being given to Cabinet Office Spend Controls?</v>
      </c>
      <c r="J212" s="647">
        <f t="shared" si="29"/>
        <v>202</v>
      </c>
      <c r="K212" s="648" t="str">
        <f>'Input - LOE Hierarchy (Admin)'!N214</f>
        <v>Is there evidence that the programme has an entry in Cabinet Office Assurance Management System?</v>
      </c>
      <c r="L212" s="648" t="str">
        <f>'Input - LOE Hierarchy (Admin)'!P214</f>
        <v>NULL</v>
      </c>
      <c r="M212" s="646"/>
      <c r="N212" s="646"/>
      <c r="O212" s="651" t="str">
        <f>IF(ISERROR(HYPERLINK(INDEX(I_Guid_Links,MATCH('Input - LOE Hierarchy (Admin)'!S214,I_Guid_Names,0)), 'Input - LOE Hierarchy (Admin)'!S214)),"",HYPERLINK(INDEX(I_Guid_Links,MATCH('Input - LOE Hierarchy (Admin)'!S214,I_Guid_Names,0)), 'Input - LOE Hierarchy (Admin)'!S214))</f>
        <v>Cab Off Controls - C7</v>
      </c>
      <c r="P212" s="651" t="str">
        <f>IF(ISERROR(HYPERLINK(INDEX(I_Guid_Links,MATCH('Input - LOE Hierarchy (Admin)'!T214,I_Guid_Names,0)), 'Input - LOE Hierarchy (Admin)'!T214)),"",HYPERLINK(INDEX(I_Guid_Links,MATCH('Input - LOE Hierarchy (Admin)'!T214,I_Guid_Names,0)), 'Input - LOE Hierarchy (Admin)'!T214))</f>
        <v>Cab Office Spend Controls CPS - C52</v>
      </c>
      <c r="Q212" s="651" t="str">
        <f>IF(ISERROR(HYPERLINK(INDEX(I_Guid_Links,MATCH('Input - LOE Hierarchy (Admin)'!U214,I_Guid_Names,0)), 'Input - LOE Hierarchy (Admin)'!U214)),"",HYPERLINK(INDEX(I_Guid_Links,MATCH('Input - LOE Hierarchy (Admin)'!U214,I_Guid_Names,0)), 'Input - LOE Hierarchy (Admin)'!U214))</f>
        <v/>
      </c>
      <c r="R212" s="651" t="str">
        <f>IF(ISERROR(HYPERLINK(INDEX(I_Guid_Links,MATCH('Input - LOE Hierarchy (Admin)'!V214,I_Guid_Names,0)), 'Input - LOE Hierarchy (Admin)'!V214)),"",HYPERLINK(INDEX(I_Guid_Links,MATCH('Input - LOE Hierarchy (Admin)'!V214,I_Guid_Names,0)), 'Input - LOE Hierarchy (Admin)'!V214))</f>
        <v/>
      </c>
      <c r="S212" s="651" t="str">
        <f>IF(ISERROR(HYPERLINK(INDEX(I_Guid_Links,MATCH('Input - LOE Hierarchy (Admin)'!W214,I_Guid_Names,0)), 'Input - LOE Hierarchy (Admin)'!W214)),"",HYPERLINK(INDEX(I_Guid_Links,MATCH('Input - LOE Hierarchy (Admin)'!W214,I_Guid_Names,0)), 'Input - LOE Hierarchy (Admin)'!W214))</f>
        <v/>
      </c>
      <c r="T212" s="651" t="str">
        <f>IF(ISERROR(HYPERLINK(INDEX(I_Guid_Links,MATCH('Input - LOE Hierarchy (Admin)'!X214,I_Guid_Names,0)), 'Input - LOE Hierarchy (Admin)'!X214)),"",HYPERLINK(INDEX(I_Guid_Links,MATCH('Input - LOE Hierarchy (Admin)'!X214,I_Guid_Names,0)), 'Input - LOE Hierarchy (Admin)'!X214))</f>
        <v/>
      </c>
      <c r="U212" s="651" t="str">
        <f>IF(ISERROR(HYPERLINK(INDEX(I_Guid_Links,MATCH('Input - LOE Hierarchy (Admin)'!Y214,I_Guid_Names,0)), 'Input - LOE Hierarchy (Admin)'!Y214)),"",HYPERLINK(INDEX(I_Guid_Links,MATCH('Input - LOE Hierarchy (Admin)'!Y214,I_Guid_Names,0)), 'Input - LOE Hierarchy (Admin)'!Y214))</f>
        <v/>
      </c>
      <c r="V212" s="652"/>
      <c r="X212" s="653" t="b">
        <f t="shared" si="30"/>
        <v>0</v>
      </c>
      <c r="Y212" s="654" t="b">
        <f t="shared" si="31"/>
        <v>0</v>
      </c>
      <c r="Z212" s="654" t="b">
        <f t="shared" si="32"/>
        <v>0</v>
      </c>
    </row>
    <row r="213" spans="1:26" s="344" customFormat="1" ht="70.400000000000006" customHeight="1" x14ac:dyDescent="0.35">
      <c r="A213" s="646"/>
      <c r="B213" s="646"/>
      <c r="C213" s="647">
        <v>3</v>
      </c>
      <c r="D213" s="648" t="str">
        <f>'Input - LOE Hierarchy (Admin)'!E215</f>
        <v>Commercial</v>
      </c>
      <c r="E213" s="647">
        <v>16</v>
      </c>
      <c r="F213" s="648" t="str">
        <f>'Input - LOE Hierarchy (Admin)'!K215</f>
        <v>Is there evidence that appropriate Cabinet Office Spend Controls and processes are being followed?</v>
      </c>
      <c r="G213" s="649">
        <v>72</v>
      </c>
      <c r="H213" s="650" t="str">
        <f>IFERROR(HYPERLINK("#'2.1 LOEs, Artefacts &amp; Assurance'!" &amp; ADDRESS(MATCH($I213,'2.1 LOEs, Artefacts &amp; Assurance'!$H$1:$H$312, 0),8),"Link "), "Not Found")</f>
        <v>Not Found</v>
      </c>
      <c r="I213" s="648" t="str">
        <f>'Input - LOE Hierarchy (Admin)'!L215</f>
        <v>Is there evidence that the programme has factored in the 28 day Service Level Agreement timescale for obtaining Cabinet Office approval following internal MOD approval?</v>
      </c>
      <c r="J213" s="647">
        <f t="shared" si="29"/>
        <v>203</v>
      </c>
      <c r="K213" s="648" t="str">
        <f>'Input - LOE Hierarchy (Admin)'!N215</f>
        <v>NULL</v>
      </c>
      <c r="L213" s="648" t="str">
        <f>'Input - LOE Hierarchy (Admin)'!P215</f>
        <v>NULL</v>
      </c>
      <c r="M213" s="646"/>
      <c r="N213" s="646"/>
      <c r="O213" s="651" t="str">
        <f>IF(ISERROR(HYPERLINK(INDEX(I_Guid_Links,MATCH('Input - LOE Hierarchy (Admin)'!S215,I_Guid_Names,0)), 'Input - LOE Hierarchy (Admin)'!S215)),"",HYPERLINK(INDEX(I_Guid_Links,MATCH('Input - LOE Hierarchy (Admin)'!S215,I_Guid_Names,0)), 'Input - LOE Hierarchy (Admin)'!S215))</f>
        <v>Cab Off Controls - C7</v>
      </c>
      <c r="P213" s="651" t="str">
        <f>IF(ISERROR(HYPERLINK(INDEX(I_Guid_Links,MATCH('Input - LOE Hierarchy (Admin)'!T215,I_Guid_Names,0)), 'Input - LOE Hierarchy (Admin)'!T215)),"",HYPERLINK(INDEX(I_Guid_Links,MATCH('Input - LOE Hierarchy (Admin)'!T215,I_Guid_Names,0)), 'Input - LOE Hierarchy (Admin)'!T215))</f>
        <v>Cab Office Spend Controls CPS - C52</v>
      </c>
      <c r="Q213" s="651" t="str">
        <f>IF(ISERROR(HYPERLINK(INDEX(I_Guid_Links,MATCH('Input - LOE Hierarchy (Admin)'!U215,I_Guid_Names,0)), 'Input - LOE Hierarchy (Admin)'!U215)),"",HYPERLINK(INDEX(I_Guid_Links,MATCH('Input - LOE Hierarchy (Admin)'!U215,I_Guid_Names,0)), 'Input - LOE Hierarchy (Admin)'!U215))</f>
        <v/>
      </c>
      <c r="R213" s="651" t="str">
        <f>IF(ISERROR(HYPERLINK(INDEX(I_Guid_Links,MATCH('Input - LOE Hierarchy (Admin)'!V215,I_Guid_Names,0)), 'Input - LOE Hierarchy (Admin)'!V215)),"",HYPERLINK(INDEX(I_Guid_Links,MATCH('Input - LOE Hierarchy (Admin)'!V215,I_Guid_Names,0)), 'Input - LOE Hierarchy (Admin)'!V215))</f>
        <v/>
      </c>
      <c r="S213" s="651" t="str">
        <f>IF(ISERROR(HYPERLINK(INDEX(I_Guid_Links,MATCH('Input - LOE Hierarchy (Admin)'!W215,I_Guid_Names,0)), 'Input - LOE Hierarchy (Admin)'!W215)),"",HYPERLINK(INDEX(I_Guid_Links,MATCH('Input - LOE Hierarchy (Admin)'!W215,I_Guid_Names,0)), 'Input - LOE Hierarchy (Admin)'!W215))</f>
        <v/>
      </c>
      <c r="T213" s="651" t="str">
        <f>IF(ISERROR(HYPERLINK(INDEX(I_Guid_Links,MATCH('Input - LOE Hierarchy (Admin)'!X215,I_Guid_Names,0)), 'Input - LOE Hierarchy (Admin)'!X215)),"",HYPERLINK(INDEX(I_Guid_Links,MATCH('Input - LOE Hierarchy (Admin)'!X215,I_Guid_Names,0)), 'Input - LOE Hierarchy (Admin)'!X215))</f>
        <v/>
      </c>
      <c r="U213" s="651" t="str">
        <f>IF(ISERROR(HYPERLINK(INDEX(I_Guid_Links,MATCH('Input - LOE Hierarchy (Admin)'!Y215,I_Guid_Names,0)), 'Input - LOE Hierarchy (Admin)'!Y215)),"",HYPERLINK(INDEX(I_Guid_Links,MATCH('Input - LOE Hierarchy (Admin)'!Y215,I_Guid_Names,0)), 'Input - LOE Hierarchy (Admin)'!Y215))</f>
        <v/>
      </c>
      <c r="V213" s="652"/>
      <c r="X213" s="653" t="b">
        <f t="shared" si="30"/>
        <v>0</v>
      </c>
      <c r="Y213" s="654" t="b">
        <f t="shared" si="31"/>
        <v>0</v>
      </c>
      <c r="Z213" s="654" t="b">
        <f t="shared" si="32"/>
        <v>0</v>
      </c>
    </row>
    <row r="214" spans="1:26" s="344" customFormat="1" ht="70.400000000000006" customHeight="1" x14ac:dyDescent="0.35">
      <c r="A214" s="646"/>
      <c r="B214" s="646"/>
      <c r="C214" s="647">
        <v>3</v>
      </c>
      <c r="D214" s="648" t="str">
        <f>'Input - LOE Hierarchy (Admin)'!E216</f>
        <v>Commercial</v>
      </c>
      <c r="E214" s="647">
        <v>16</v>
      </c>
      <c r="F214" s="648" t="str">
        <f>'Input - LOE Hierarchy (Admin)'!K216</f>
        <v>Is there evidence that appropriate Cabinet Office Spend Controls and processes are being followed?</v>
      </c>
      <c r="G214" s="649">
        <v>73</v>
      </c>
      <c r="H214" s="650" t="str">
        <f>IFERROR(HYPERLINK("#'2.1 LOEs, Artefacts &amp; Assurance'!" &amp; ADDRESS(MATCH($I214,'2.1 LOEs, Artefacts &amp; Assurance'!$H$1:$H$312, 0),8),"Link "), "Not Found")</f>
        <v>Not Found</v>
      </c>
      <c r="I214" s="648" t="str">
        <f>'Input - LOE Hierarchy (Admin)'!L216</f>
        <v xml:space="preserve">Is there evidence to confirm whether the programme is subject to Cabinet Office Spend Control, Office of Government Property FM Pipeline Control (joint with CCS).  </v>
      </c>
      <c r="J214" s="647">
        <f t="shared" si="29"/>
        <v>204</v>
      </c>
      <c r="K214" s="648" t="str">
        <f>'Input - LOE Hierarchy (Admin)'!N216</f>
        <v>NULL</v>
      </c>
      <c r="L214" s="648" t="str">
        <f>'Input - LOE Hierarchy (Admin)'!P216</f>
        <v>NULL</v>
      </c>
      <c r="M214" s="646"/>
      <c r="N214" s="646"/>
      <c r="O214" s="651" t="str">
        <f>IF(ISERROR(HYPERLINK(INDEX(I_Guid_Links,MATCH('Input - LOE Hierarchy (Admin)'!S216,I_Guid_Names,0)), 'Input - LOE Hierarchy (Admin)'!S216)),"",HYPERLINK(INDEX(I_Guid_Links,MATCH('Input - LOE Hierarchy (Admin)'!S216,I_Guid_Names,0)), 'Input - LOE Hierarchy (Admin)'!S216))</f>
        <v>Cab Off Controls - C7</v>
      </c>
      <c r="P214" s="651" t="str">
        <f>IF(ISERROR(HYPERLINK(INDEX(I_Guid_Links,MATCH('Input - LOE Hierarchy (Admin)'!T216,I_Guid_Names,0)), 'Input - LOE Hierarchy (Admin)'!T216)),"",HYPERLINK(INDEX(I_Guid_Links,MATCH('Input - LOE Hierarchy (Admin)'!T216,I_Guid_Names,0)), 'Input - LOE Hierarchy (Admin)'!T216))</f>
        <v>Cab Office Spend Controls CPS - C52</v>
      </c>
      <c r="Q214" s="651" t="str">
        <f>IF(ISERROR(HYPERLINK(INDEX(I_Guid_Links,MATCH('Input - LOE Hierarchy (Admin)'!U216,I_Guid_Names,0)), 'Input - LOE Hierarchy (Admin)'!U216)),"",HYPERLINK(INDEX(I_Guid_Links,MATCH('Input - LOE Hierarchy (Admin)'!U216,I_Guid_Names,0)), 'Input - LOE Hierarchy (Admin)'!U216))</f>
        <v/>
      </c>
      <c r="R214" s="651" t="str">
        <f>IF(ISERROR(HYPERLINK(INDEX(I_Guid_Links,MATCH('Input - LOE Hierarchy (Admin)'!V216,I_Guid_Names,0)), 'Input - LOE Hierarchy (Admin)'!V216)),"",HYPERLINK(INDEX(I_Guid_Links,MATCH('Input - LOE Hierarchy (Admin)'!V216,I_Guid_Names,0)), 'Input - LOE Hierarchy (Admin)'!V216))</f>
        <v/>
      </c>
      <c r="S214" s="651" t="str">
        <f>IF(ISERROR(HYPERLINK(INDEX(I_Guid_Links,MATCH('Input - LOE Hierarchy (Admin)'!W216,I_Guid_Names,0)), 'Input - LOE Hierarchy (Admin)'!W216)),"",HYPERLINK(INDEX(I_Guid_Links,MATCH('Input - LOE Hierarchy (Admin)'!W216,I_Guid_Names,0)), 'Input - LOE Hierarchy (Admin)'!W216))</f>
        <v/>
      </c>
      <c r="T214" s="651" t="str">
        <f>IF(ISERROR(HYPERLINK(INDEX(I_Guid_Links,MATCH('Input - LOE Hierarchy (Admin)'!X216,I_Guid_Names,0)), 'Input - LOE Hierarchy (Admin)'!X216)),"",HYPERLINK(INDEX(I_Guid_Links,MATCH('Input - LOE Hierarchy (Admin)'!X216,I_Guid_Names,0)), 'Input - LOE Hierarchy (Admin)'!X216))</f>
        <v/>
      </c>
      <c r="U214" s="651" t="str">
        <f>IF(ISERROR(HYPERLINK(INDEX(I_Guid_Links,MATCH('Input - LOE Hierarchy (Admin)'!Y216,I_Guid_Names,0)), 'Input - LOE Hierarchy (Admin)'!Y216)),"",HYPERLINK(INDEX(I_Guid_Links,MATCH('Input - LOE Hierarchy (Admin)'!Y216,I_Guid_Names,0)), 'Input - LOE Hierarchy (Admin)'!Y216))</f>
        <v/>
      </c>
      <c r="V214" s="652"/>
      <c r="X214" s="653" t="b">
        <f t="shared" si="30"/>
        <v>0</v>
      </c>
      <c r="Y214" s="654" t="b">
        <f t="shared" si="31"/>
        <v>0</v>
      </c>
      <c r="Z214" s="654" t="b">
        <f t="shared" si="32"/>
        <v>0</v>
      </c>
    </row>
    <row r="215" spans="1:26" s="344" customFormat="1" ht="70.400000000000006" customHeight="1" x14ac:dyDescent="0.35">
      <c r="A215" s="646"/>
      <c r="B215" s="646"/>
      <c r="C215" s="647">
        <v>3</v>
      </c>
      <c r="D215" s="648" t="str">
        <f>'Input - LOE Hierarchy (Admin)'!E217</f>
        <v>Commercial</v>
      </c>
      <c r="E215" s="647">
        <v>16</v>
      </c>
      <c r="F215" s="648" t="str">
        <f>'Input - LOE Hierarchy (Admin)'!K217</f>
        <v>Is there evidence that appropriate Cabinet Office Spend Controls and processes are being followed?</v>
      </c>
      <c r="G215" s="649">
        <v>74</v>
      </c>
      <c r="H215" s="650" t="str">
        <f>IFERROR(HYPERLINK("#'2.1 LOEs, Artefacts &amp; Assurance'!" &amp; ADDRESS(MATCH($I215,'2.1 LOEs, Artefacts &amp; Assurance'!$H$1:$H$312, 0),8),"Link "), "Not Found")</f>
        <v>Not Found</v>
      </c>
      <c r="I215" s="648" t="str">
        <f>'Input - LOE Hierarchy (Admin)'!L217</f>
        <v>Is there evidence to confirm programme activity is subject to Cabinet Office Spend Control, Office of Government Property Controls including the proportionate pipeline (being tested with Office of Government Property (OGP))?</v>
      </c>
      <c r="J215" s="647">
        <f t="shared" si="29"/>
        <v>205</v>
      </c>
      <c r="K215" s="648" t="str">
        <f>'Input - LOE Hierarchy (Admin)'!N217</f>
        <v>NULL</v>
      </c>
      <c r="L215" s="648" t="str">
        <f>'Input - LOE Hierarchy (Admin)'!P217</f>
        <v>NULL</v>
      </c>
      <c r="M215" s="646"/>
      <c r="N215" s="646"/>
      <c r="O215" s="651" t="str">
        <f>IF(ISERROR(HYPERLINK(INDEX(I_Guid_Links,MATCH('Input - LOE Hierarchy (Admin)'!S217,I_Guid_Names,0)), 'Input - LOE Hierarchy (Admin)'!S217)),"",HYPERLINK(INDEX(I_Guid_Links,MATCH('Input - LOE Hierarchy (Admin)'!S217,I_Guid_Names,0)), 'Input - LOE Hierarchy (Admin)'!S217))</f>
        <v>Cab Off Controls - C7</v>
      </c>
      <c r="P215" s="651" t="str">
        <f>IF(ISERROR(HYPERLINK(INDEX(I_Guid_Links,MATCH('Input - LOE Hierarchy (Admin)'!T217,I_Guid_Names,0)), 'Input - LOE Hierarchy (Admin)'!T217)),"",HYPERLINK(INDEX(I_Guid_Links,MATCH('Input - LOE Hierarchy (Admin)'!T217,I_Guid_Names,0)), 'Input - LOE Hierarchy (Admin)'!T217))</f>
        <v>Cab Office Spend Controls CPS - C52</v>
      </c>
      <c r="Q215" s="651" t="str">
        <f>IF(ISERROR(HYPERLINK(INDEX(I_Guid_Links,MATCH('Input - LOE Hierarchy (Admin)'!U217,I_Guid_Names,0)), 'Input - LOE Hierarchy (Admin)'!U217)),"",HYPERLINK(INDEX(I_Guid_Links,MATCH('Input - LOE Hierarchy (Admin)'!U217,I_Guid_Names,0)), 'Input - LOE Hierarchy (Admin)'!U217))</f>
        <v/>
      </c>
      <c r="R215" s="651" t="str">
        <f>IF(ISERROR(HYPERLINK(INDEX(I_Guid_Links,MATCH('Input - LOE Hierarchy (Admin)'!V217,I_Guid_Names,0)), 'Input - LOE Hierarchy (Admin)'!V217)),"",HYPERLINK(INDEX(I_Guid_Links,MATCH('Input - LOE Hierarchy (Admin)'!V217,I_Guid_Names,0)), 'Input - LOE Hierarchy (Admin)'!V217))</f>
        <v/>
      </c>
      <c r="S215" s="651" t="str">
        <f>IF(ISERROR(HYPERLINK(INDEX(I_Guid_Links,MATCH('Input - LOE Hierarchy (Admin)'!W217,I_Guid_Names,0)), 'Input - LOE Hierarchy (Admin)'!W217)),"",HYPERLINK(INDEX(I_Guid_Links,MATCH('Input - LOE Hierarchy (Admin)'!W217,I_Guid_Names,0)), 'Input - LOE Hierarchy (Admin)'!W217))</f>
        <v/>
      </c>
      <c r="T215" s="651" t="str">
        <f>IF(ISERROR(HYPERLINK(INDEX(I_Guid_Links,MATCH('Input - LOE Hierarchy (Admin)'!X217,I_Guid_Names,0)), 'Input - LOE Hierarchy (Admin)'!X217)),"",HYPERLINK(INDEX(I_Guid_Links,MATCH('Input - LOE Hierarchy (Admin)'!X217,I_Guid_Names,0)), 'Input - LOE Hierarchy (Admin)'!X217))</f>
        <v/>
      </c>
      <c r="U215" s="651" t="str">
        <f>IF(ISERROR(HYPERLINK(INDEX(I_Guid_Links,MATCH('Input - LOE Hierarchy (Admin)'!Y217,I_Guid_Names,0)), 'Input - LOE Hierarchy (Admin)'!Y217)),"",HYPERLINK(INDEX(I_Guid_Links,MATCH('Input - LOE Hierarchy (Admin)'!Y217,I_Guid_Names,0)), 'Input - LOE Hierarchy (Admin)'!Y217))</f>
        <v/>
      </c>
      <c r="V215" s="652"/>
      <c r="X215" s="653" t="b">
        <f t="shared" si="30"/>
        <v>0</v>
      </c>
      <c r="Y215" s="654" t="b">
        <f t="shared" si="31"/>
        <v>0</v>
      </c>
      <c r="Z215" s="654" t="b">
        <f t="shared" si="32"/>
        <v>0</v>
      </c>
    </row>
    <row r="216" spans="1:26" s="344" customFormat="1" ht="70.400000000000006" customHeight="1" x14ac:dyDescent="0.35">
      <c r="A216" s="646"/>
      <c r="B216" s="646"/>
      <c r="C216" s="647">
        <v>4</v>
      </c>
      <c r="D216" s="648" t="str">
        <f>'Input - LOE Hierarchy (Admin)'!E218</f>
        <v>Financial</v>
      </c>
      <c r="E216" s="647">
        <v>17</v>
      </c>
      <c r="F216" s="648" t="str">
        <f>'Input - LOE Hierarchy (Admin)'!K218</f>
        <v>Is there evidence of a suitably mature cost estimate for the acquisition phase being approved?</v>
      </c>
      <c r="G216" s="649">
        <v>75</v>
      </c>
      <c r="H216" s="650" t="str">
        <f>IFERROR(HYPERLINK("#'2.1 LOEs, Artefacts &amp; Assurance'!" &amp; ADDRESS(MATCH($I216,'2.1 LOEs, Artefacts &amp; Assurance'!$H$1:$H$312, 0),8),"Link "), "Not Found")</f>
        <v>Not Found</v>
      </c>
      <c r="I216" s="648" t="str">
        <f>'Input - LOE Hierarchy (Admin)'!L218</f>
        <v>Is there evidence that a suitable cost breakdown structure has been adopted within the cost model, to support the cost estimate for the acquisition phase being approved?</v>
      </c>
      <c r="J216" s="647">
        <f t="shared" si="29"/>
        <v>206</v>
      </c>
      <c r="K216" s="648" t="str">
        <f>'Input - LOE Hierarchy (Admin)'!N218</f>
        <v>Is there evidence of a suitable cost breakdown considering the relevant aspects of the acquisition cycle, including Disposal? Note: Where a programme is seeking early commitment of funding (above Standing Approval) than would normally be the case (e.g. commitment at SOC rather than at OBC) the programme should adhere to cost model standards associated with the normal investment decision point unless special dispensation has been sought from the Approvals secretariate.</v>
      </c>
      <c r="L216" s="648" t="str">
        <f>'Input - LOE Hierarchy (Admin)'!P218</f>
        <v>NULL</v>
      </c>
      <c r="M216" s="646"/>
      <c r="N216" s="646"/>
      <c r="O216" s="651" t="str">
        <f>IF(ISERROR(HYPERLINK(INDEX(I_Guid_Links,MATCH('Input - LOE Hierarchy (Admin)'!S218,I_Guid_Names,0)), 'Input - LOE Hierarchy (Admin)'!S218)),"",HYPERLINK(INDEX(I_Guid_Links,MATCH('Input - LOE Hierarchy (Admin)'!S218,I_Guid_Names,0)), 'Input - LOE Hierarchy (Admin)'!S218))</f>
        <v>Cost Management Good Practice, Guidance &amp; Processes - F2</v>
      </c>
      <c r="P216" s="651" t="str">
        <f>IF(ISERROR(HYPERLINK(INDEX(I_Guid_Links,MATCH('Input - LOE Hierarchy (Admin)'!T218,I_Guid_Names,0)), 'Input - LOE Hierarchy (Admin)'!T218)),"",HYPERLINK(INDEX(I_Guid_Links,MATCH('Input - LOE Hierarchy (Admin)'!T218,I_Guid_Names,0)), 'Input - LOE Hierarchy (Admin)'!T218))</f>
        <v>CAAS Modelling Centre of Expertise - F3</v>
      </c>
      <c r="Q216" s="651" t="str">
        <f>IF(ISERROR(HYPERLINK(INDEX(I_Guid_Links,MATCH('Input - LOE Hierarchy (Admin)'!U218,I_Guid_Names,0)), 'Input - LOE Hierarchy (Admin)'!U218)),"",HYPERLINK(INDEX(I_Guid_Links,MATCH('Input - LOE Hierarchy (Admin)'!U218,I_Guid_Names,0)), 'Input - LOE Hierarchy (Admin)'!U218))</f>
        <v>MCoE Trifold - F4</v>
      </c>
      <c r="R216" s="651" t="str">
        <f>IF(ISERROR(HYPERLINK(INDEX(I_Guid_Links,MATCH('Input - LOE Hierarchy (Admin)'!V218,I_Guid_Names,0)), 'Input - LOE Hierarchy (Admin)'!V218)),"",HYPERLINK(INDEX(I_Guid_Links,MATCH('Input - LOE Hierarchy (Admin)'!V218,I_Guid_Names,0)), 'Input - LOE Hierarchy (Admin)'!V218))</f>
        <v>Aqua Book - Producing Quaslity Analysis - F1</v>
      </c>
      <c r="S216" s="651" t="str">
        <f>IF(ISERROR(HYPERLINK(INDEX(I_Guid_Links,MATCH('Input - LOE Hierarchy (Admin)'!W218,I_Guid_Names,0)), 'Input - LOE Hierarchy (Admin)'!W218)),"",HYPERLINK(INDEX(I_Guid_Links,MATCH('Input - LOE Hierarchy (Admin)'!W218,I_Guid_Names,0)), 'Input - LOE Hierarchy (Admin)'!W218))</f>
        <v/>
      </c>
      <c r="T216" s="651" t="str">
        <f>IF(ISERROR(HYPERLINK(INDEX(I_Guid_Links,MATCH('Input - LOE Hierarchy (Admin)'!X218,I_Guid_Names,0)), 'Input - LOE Hierarchy (Admin)'!X218)),"",HYPERLINK(INDEX(I_Guid_Links,MATCH('Input - LOE Hierarchy (Admin)'!X218,I_Guid_Names,0)), 'Input - LOE Hierarchy (Admin)'!X218))</f>
        <v/>
      </c>
      <c r="U216" s="651" t="str">
        <f>IF(ISERROR(HYPERLINK(INDEX(I_Guid_Links,MATCH('Input - LOE Hierarchy (Admin)'!Y218,I_Guid_Names,0)), 'Input - LOE Hierarchy (Admin)'!Y218)),"",HYPERLINK(INDEX(I_Guid_Links,MATCH('Input - LOE Hierarchy (Admin)'!Y218,I_Guid_Names,0)), 'Input - LOE Hierarchy (Admin)'!Y218))</f>
        <v/>
      </c>
      <c r="V216" s="652"/>
      <c r="X216" s="653" t="b">
        <f t="shared" si="30"/>
        <v>0</v>
      </c>
      <c r="Y216" s="654" t="b">
        <f t="shared" si="31"/>
        <v>0</v>
      </c>
      <c r="Z216" s="654" t="b">
        <f t="shared" si="32"/>
        <v>0</v>
      </c>
    </row>
    <row r="217" spans="1:26" s="344" customFormat="1" ht="70.400000000000006" customHeight="1" x14ac:dyDescent="0.35">
      <c r="A217" s="646"/>
      <c r="B217" s="646"/>
      <c r="C217" s="647">
        <v>4</v>
      </c>
      <c r="D217" s="648" t="str">
        <f>'Input - LOE Hierarchy (Admin)'!E219</f>
        <v>Financial</v>
      </c>
      <c r="E217" s="647">
        <v>17</v>
      </c>
      <c r="F217" s="648" t="str">
        <f>'Input - LOE Hierarchy (Admin)'!K219</f>
        <v>Is there evidence of a suitably mature cost estimate for the acquisition phase being approved?</v>
      </c>
      <c r="G217" s="649">
        <v>75</v>
      </c>
      <c r="H217" s="650" t="str">
        <f>IFERROR(HYPERLINK("#'2.1 LOEs, Artefacts &amp; Assurance'!" &amp; ADDRESS(MATCH($I217,'2.1 LOEs, Artefacts &amp; Assurance'!$H$1:$H$312, 0),8),"Link "), "Not Found")</f>
        <v>Not Found</v>
      </c>
      <c r="I217" s="648" t="str">
        <f>'Input - LOE Hierarchy (Admin)'!L219</f>
        <v>Is there evidence that a suitable cost breakdown structure has been adopted within the cost model, to support the cost estimate for the acquisition phase being approved?</v>
      </c>
      <c r="J217" s="647">
        <f t="shared" si="29"/>
        <v>207</v>
      </c>
      <c r="K217" s="648" t="str">
        <f>'Input - LOE Hierarchy (Admin)'!N219</f>
        <v>Is there evidence of a suitable cost breakdown considering the Defence Lines of Development in-scope?</v>
      </c>
      <c r="L217" s="648" t="str">
        <f>'Input - LOE Hierarchy (Admin)'!P219</f>
        <v>NULL</v>
      </c>
      <c r="M217" s="646"/>
      <c r="N217" s="646"/>
      <c r="O217" s="651" t="str">
        <f>IF(ISERROR(HYPERLINK(INDEX(I_Guid_Links,MATCH('Input - LOE Hierarchy (Admin)'!S219,I_Guid_Names,0)), 'Input - LOE Hierarchy (Admin)'!S219)),"",HYPERLINK(INDEX(I_Guid_Links,MATCH('Input - LOE Hierarchy (Admin)'!S219,I_Guid_Names,0)), 'Input - LOE Hierarchy (Admin)'!S219))</f>
        <v>Cost Management Good Practice, Guidance &amp; Processes - F2</v>
      </c>
      <c r="P217" s="651" t="str">
        <f>IF(ISERROR(HYPERLINK(INDEX(I_Guid_Links,MATCH('Input - LOE Hierarchy (Admin)'!T219,I_Guid_Names,0)), 'Input - LOE Hierarchy (Admin)'!T219)),"",HYPERLINK(INDEX(I_Guid_Links,MATCH('Input - LOE Hierarchy (Admin)'!T219,I_Guid_Names,0)), 'Input - LOE Hierarchy (Admin)'!T219))</f>
        <v>CAAS Modelling Centre of Expertise - F3</v>
      </c>
      <c r="Q217" s="651" t="str">
        <f>IF(ISERROR(HYPERLINK(INDEX(I_Guid_Links,MATCH('Input - LOE Hierarchy (Admin)'!U219,I_Guid_Names,0)), 'Input - LOE Hierarchy (Admin)'!U219)),"",HYPERLINK(INDEX(I_Guid_Links,MATCH('Input - LOE Hierarchy (Admin)'!U219,I_Guid_Names,0)), 'Input - LOE Hierarchy (Admin)'!U219))</f>
        <v>MCoE Trifold - F4</v>
      </c>
      <c r="R217" s="651" t="str">
        <f>IF(ISERROR(HYPERLINK(INDEX(I_Guid_Links,MATCH('Input - LOE Hierarchy (Admin)'!V219,I_Guid_Names,0)), 'Input - LOE Hierarchy (Admin)'!V219)),"",HYPERLINK(INDEX(I_Guid_Links,MATCH('Input - LOE Hierarchy (Admin)'!V219,I_Guid_Names,0)), 'Input - LOE Hierarchy (Admin)'!V219))</f>
        <v>Aqua Book - Producing Quaslity Analysis - F1</v>
      </c>
      <c r="S217" s="651" t="str">
        <f>IF(ISERROR(HYPERLINK(INDEX(I_Guid_Links,MATCH('Input - LOE Hierarchy (Admin)'!W219,I_Guid_Names,0)), 'Input - LOE Hierarchy (Admin)'!W219)),"",HYPERLINK(INDEX(I_Guid_Links,MATCH('Input - LOE Hierarchy (Admin)'!W219,I_Guid_Names,0)), 'Input - LOE Hierarchy (Admin)'!W219))</f>
        <v/>
      </c>
      <c r="T217" s="651" t="str">
        <f>IF(ISERROR(HYPERLINK(INDEX(I_Guid_Links,MATCH('Input - LOE Hierarchy (Admin)'!X219,I_Guid_Names,0)), 'Input - LOE Hierarchy (Admin)'!X219)),"",HYPERLINK(INDEX(I_Guid_Links,MATCH('Input - LOE Hierarchy (Admin)'!X219,I_Guid_Names,0)), 'Input - LOE Hierarchy (Admin)'!X219))</f>
        <v/>
      </c>
      <c r="U217" s="651" t="str">
        <f>IF(ISERROR(HYPERLINK(INDEX(I_Guid_Links,MATCH('Input - LOE Hierarchy (Admin)'!Y219,I_Guid_Names,0)), 'Input - LOE Hierarchy (Admin)'!Y219)),"",HYPERLINK(INDEX(I_Guid_Links,MATCH('Input - LOE Hierarchy (Admin)'!Y219,I_Guid_Names,0)), 'Input - LOE Hierarchy (Admin)'!Y219))</f>
        <v/>
      </c>
      <c r="V217" s="652"/>
      <c r="X217" s="653" t="str">
        <f t="shared" si="30"/>
        <v>YES</v>
      </c>
      <c r="Y217" s="654" t="b">
        <f t="shared" si="31"/>
        <v>0</v>
      </c>
      <c r="Z217" s="654" t="b">
        <f>IF(AND(X217="YES", Y$216="YES"),"YES")</f>
        <v>0</v>
      </c>
    </row>
    <row r="218" spans="1:26" s="344" customFormat="1" ht="70.400000000000006" customHeight="1" x14ac:dyDescent="0.35">
      <c r="A218" s="646"/>
      <c r="B218" s="646"/>
      <c r="C218" s="647">
        <v>4</v>
      </c>
      <c r="D218" s="648" t="str">
        <f>'Input - LOE Hierarchy (Admin)'!E220</f>
        <v>Financial</v>
      </c>
      <c r="E218" s="647">
        <v>17</v>
      </c>
      <c r="F218" s="648" t="str">
        <f>'Input - LOE Hierarchy (Admin)'!K220</f>
        <v>Is there evidence of a suitably mature cost estimate for the acquisition phase being approved?</v>
      </c>
      <c r="G218" s="649">
        <v>75</v>
      </c>
      <c r="H218" s="650" t="str">
        <f>IFERROR(HYPERLINK("#'2.1 LOEs, Artefacts &amp; Assurance'!" &amp; ADDRESS(MATCH($I218,'2.1 LOEs, Artefacts &amp; Assurance'!$H$1:$H$312, 0),8),"Link "), "Not Found")</f>
        <v>Not Found</v>
      </c>
      <c r="I218" s="648" t="str">
        <f>'Input - LOE Hierarchy (Admin)'!L220</f>
        <v>Is there evidence that a suitable cost breakdown structure has been adopted within the cost model, to support the cost estimate for the acquisition phase being approved?</v>
      </c>
      <c r="J218" s="647">
        <f t="shared" si="29"/>
        <v>208</v>
      </c>
      <c r="K218" s="648" t="str">
        <f>'Input - LOE Hierarchy (Admin)'!N220</f>
        <v>Where a policy programme is delivering policy change that has potential for significant departmental cost impact, is there evidence of a suitable cost impact breakdown associated with the different aspects of the policy being developed, including associated implementation cost?</v>
      </c>
      <c r="L218" s="648" t="str">
        <f>'Input - LOE Hierarchy (Admin)'!P220</f>
        <v>NULL</v>
      </c>
      <c r="M218" s="646"/>
      <c r="N218" s="646"/>
      <c r="O218" s="651" t="str">
        <f>IF(ISERROR(HYPERLINK(INDEX(I_Guid_Links,MATCH('Input - LOE Hierarchy (Admin)'!S220,I_Guid_Names,0)), 'Input - LOE Hierarchy (Admin)'!S220)),"",HYPERLINK(INDEX(I_Guid_Links,MATCH('Input - LOE Hierarchy (Admin)'!S220,I_Guid_Names,0)), 'Input - LOE Hierarchy (Admin)'!S220))</f>
        <v>Cost Management Good Practice, Guidance &amp; Processes - F2</v>
      </c>
      <c r="P218" s="651" t="str">
        <f>IF(ISERROR(HYPERLINK(INDEX(I_Guid_Links,MATCH('Input - LOE Hierarchy (Admin)'!T220,I_Guid_Names,0)), 'Input - LOE Hierarchy (Admin)'!T220)),"",HYPERLINK(INDEX(I_Guid_Links,MATCH('Input - LOE Hierarchy (Admin)'!T220,I_Guid_Names,0)), 'Input - LOE Hierarchy (Admin)'!T220))</f>
        <v>CAAS Modelling Centre of Expertise - F3</v>
      </c>
      <c r="Q218" s="651" t="str">
        <f>IF(ISERROR(HYPERLINK(INDEX(I_Guid_Links,MATCH('Input - LOE Hierarchy (Admin)'!U220,I_Guid_Names,0)), 'Input - LOE Hierarchy (Admin)'!U220)),"",HYPERLINK(INDEX(I_Guid_Links,MATCH('Input - LOE Hierarchy (Admin)'!U220,I_Guid_Names,0)), 'Input - LOE Hierarchy (Admin)'!U220))</f>
        <v>MCoE Trifold - F4</v>
      </c>
      <c r="R218" s="651" t="str">
        <f>IF(ISERROR(HYPERLINK(INDEX(I_Guid_Links,MATCH('Input - LOE Hierarchy (Admin)'!V220,I_Guid_Names,0)), 'Input - LOE Hierarchy (Admin)'!V220)),"",HYPERLINK(INDEX(I_Guid_Links,MATCH('Input - LOE Hierarchy (Admin)'!V220,I_Guid_Names,0)), 'Input - LOE Hierarchy (Admin)'!V220))</f>
        <v>Aqua Book - Producing Quaslity Analysis - F1</v>
      </c>
      <c r="S218" s="651" t="str">
        <f>IF(ISERROR(HYPERLINK(INDEX(I_Guid_Links,MATCH('Input - LOE Hierarchy (Admin)'!W220,I_Guid_Names,0)), 'Input - LOE Hierarchy (Admin)'!W220)),"",HYPERLINK(INDEX(I_Guid_Links,MATCH('Input - LOE Hierarchy (Admin)'!W220,I_Guid_Names,0)), 'Input - LOE Hierarchy (Admin)'!W220))</f>
        <v/>
      </c>
      <c r="T218" s="651" t="str">
        <f>IF(ISERROR(HYPERLINK(INDEX(I_Guid_Links,MATCH('Input - LOE Hierarchy (Admin)'!X220,I_Guid_Names,0)), 'Input - LOE Hierarchy (Admin)'!X220)),"",HYPERLINK(INDEX(I_Guid_Links,MATCH('Input - LOE Hierarchy (Admin)'!X220,I_Guid_Names,0)), 'Input - LOE Hierarchy (Admin)'!X220))</f>
        <v/>
      </c>
      <c r="U218" s="651" t="str">
        <f>IF(ISERROR(HYPERLINK(INDEX(I_Guid_Links,MATCH('Input - LOE Hierarchy (Admin)'!Y220,I_Guid_Names,0)), 'Input - LOE Hierarchy (Admin)'!Y220)),"",HYPERLINK(INDEX(I_Guid_Links,MATCH('Input - LOE Hierarchy (Admin)'!Y220,I_Guid_Names,0)), 'Input - LOE Hierarchy (Admin)'!Y220))</f>
        <v/>
      </c>
      <c r="V218" s="652"/>
      <c r="X218" s="653" t="str">
        <f t="shared" si="30"/>
        <v>YES</v>
      </c>
      <c r="Y218" s="654" t="b">
        <f t="shared" si="31"/>
        <v>0</v>
      </c>
      <c r="Z218" s="654" t="b">
        <f t="shared" ref="Z218:Z219" si="33">IF(AND(X218="YES", Y$216="YES"),"YES")</f>
        <v>0</v>
      </c>
    </row>
    <row r="219" spans="1:26" s="344" customFormat="1" ht="70.400000000000006" customHeight="1" x14ac:dyDescent="0.35">
      <c r="A219" s="646"/>
      <c r="B219" s="646"/>
      <c r="C219" s="647">
        <v>4</v>
      </c>
      <c r="D219" s="648" t="str">
        <f>'Input - LOE Hierarchy (Admin)'!E221</f>
        <v>Financial</v>
      </c>
      <c r="E219" s="647">
        <v>17</v>
      </c>
      <c r="F219" s="648" t="str">
        <f>'Input - LOE Hierarchy (Admin)'!K221</f>
        <v>Is there evidence of a suitably mature cost estimate for the acquisition phase being approved?</v>
      </c>
      <c r="G219" s="649">
        <v>75</v>
      </c>
      <c r="H219" s="650" t="str">
        <f>IFERROR(HYPERLINK("#'2.1 LOEs, Artefacts &amp; Assurance'!" &amp; ADDRESS(MATCH($I219,'2.1 LOEs, Artefacts &amp; Assurance'!$H$1:$H$312, 0),8),"Link "), "Not Found")</f>
        <v>Not Found</v>
      </c>
      <c r="I219" s="648" t="str">
        <f>'Input - LOE Hierarchy (Admin)'!L221</f>
        <v>Is there evidence that a suitable cost breakdown structure has been adopted within the cost model, to support the cost estimate for the acquisition phase being approved?</v>
      </c>
      <c r="J219" s="647">
        <f t="shared" si="29"/>
        <v>209</v>
      </c>
      <c r="K219" s="648" t="str">
        <f>'Input - LOE Hierarchy (Admin)'!N221</f>
        <v>Is there evidence that safety has been suitably considered within the cost estimate?</v>
      </c>
      <c r="L219" s="648" t="str">
        <f>'Input - LOE Hierarchy (Admin)'!P221</f>
        <v>Is there evidence that safety obligations, requirements and mitigations been suitably assessed within cost modelling?</v>
      </c>
      <c r="M219" s="646"/>
      <c r="N219" s="646"/>
      <c r="O219" s="651" t="str">
        <f>IF(ISERROR(HYPERLINK(INDEX(I_Guid_Links,MATCH('Input - LOE Hierarchy (Admin)'!S221,I_Guid_Names,0)), 'Input - LOE Hierarchy (Admin)'!S221)),"",HYPERLINK(INDEX(I_Guid_Links,MATCH('Input - LOE Hierarchy (Admin)'!S221,I_Guid_Names,0)), 'Input - LOE Hierarchy (Admin)'!S221))</f>
        <v>Cost Management Good Practice, Guidance &amp; Processes - F2</v>
      </c>
      <c r="P219" s="651" t="str">
        <f>IF(ISERROR(HYPERLINK(INDEX(I_Guid_Links,MATCH('Input - LOE Hierarchy (Admin)'!T221,I_Guid_Names,0)), 'Input - LOE Hierarchy (Admin)'!T221)),"",HYPERLINK(INDEX(I_Guid_Links,MATCH('Input - LOE Hierarchy (Admin)'!T221,I_Guid_Names,0)), 'Input - LOE Hierarchy (Admin)'!T221))</f>
        <v>CAAS Modelling Centre of Expertise - F3</v>
      </c>
      <c r="Q219" s="651" t="str">
        <f>IF(ISERROR(HYPERLINK(INDEX(I_Guid_Links,MATCH('Input - LOE Hierarchy (Admin)'!U221,I_Guid_Names,0)), 'Input - LOE Hierarchy (Admin)'!U221)),"",HYPERLINK(INDEX(I_Guid_Links,MATCH('Input - LOE Hierarchy (Admin)'!U221,I_Guid_Names,0)), 'Input - LOE Hierarchy (Admin)'!U221))</f>
        <v>MCoE Trifold - F4</v>
      </c>
      <c r="R219" s="651" t="str">
        <f>IF(ISERROR(HYPERLINK(INDEX(I_Guid_Links,MATCH('Input - LOE Hierarchy (Admin)'!V221,I_Guid_Names,0)), 'Input - LOE Hierarchy (Admin)'!V221)),"",HYPERLINK(INDEX(I_Guid_Links,MATCH('Input - LOE Hierarchy (Admin)'!V221,I_Guid_Names,0)), 'Input - LOE Hierarchy (Admin)'!V221))</f>
        <v>Aqua Book - Producing Quaslity Analysis - F1</v>
      </c>
      <c r="S219" s="651" t="str">
        <f>IF(ISERROR(HYPERLINK(INDEX(I_Guid_Links,MATCH('Input - LOE Hierarchy (Admin)'!W221,I_Guid_Names,0)), 'Input - LOE Hierarchy (Admin)'!W221)),"",HYPERLINK(INDEX(I_Guid_Links,MATCH('Input - LOE Hierarchy (Admin)'!W221,I_Guid_Names,0)), 'Input - LOE Hierarchy (Admin)'!W221))</f>
        <v/>
      </c>
      <c r="T219" s="651" t="str">
        <f>IF(ISERROR(HYPERLINK(INDEX(I_Guid_Links,MATCH('Input - LOE Hierarchy (Admin)'!X221,I_Guid_Names,0)), 'Input - LOE Hierarchy (Admin)'!X221)),"",HYPERLINK(INDEX(I_Guid_Links,MATCH('Input - LOE Hierarchy (Admin)'!X221,I_Guid_Names,0)), 'Input - LOE Hierarchy (Admin)'!X221))</f>
        <v/>
      </c>
      <c r="U219" s="651" t="str">
        <f>IF(ISERROR(HYPERLINK(INDEX(I_Guid_Links,MATCH('Input - LOE Hierarchy (Admin)'!Y221,I_Guid_Names,0)), 'Input - LOE Hierarchy (Admin)'!Y221)),"",HYPERLINK(INDEX(I_Guid_Links,MATCH('Input - LOE Hierarchy (Admin)'!Y221,I_Guid_Names,0)), 'Input - LOE Hierarchy (Admin)'!Y221))</f>
        <v/>
      </c>
      <c r="V219" s="652"/>
      <c r="X219" s="653" t="str">
        <f t="shared" si="30"/>
        <v>YES</v>
      </c>
      <c r="Y219" s="654" t="b">
        <f t="shared" si="31"/>
        <v>0</v>
      </c>
      <c r="Z219" s="654" t="b">
        <f t="shared" si="33"/>
        <v>0</v>
      </c>
    </row>
    <row r="220" spans="1:26" s="344" customFormat="1" ht="70.400000000000006" customHeight="1" x14ac:dyDescent="0.35">
      <c r="A220" s="646"/>
      <c r="B220" s="646"/>
      <c r="C220" s="647">
        <v>4</v>
      </c>
      <c r="D220" s="648" t="str">
        <f>'Input - LOE Hierarchy (Admin)'!E222</f>
        <v>Financial</v>
      </c>
      <c r="E220" s="647">
        <v>17</v>
      </c>
      <c r="F220" s="648" t="str">
        <f>'Input - LOE Hierarchy (Admin)'!K222</f>
        <v>Is there evidence of a suitably mature cost estimate for the acquisition phase being approved?</v>
      </c>
      <c r="G220" s="649">
        <v>76</v>
      </c>
      <c r="H220" s="650" t="str">
        <f>IFERROR(HYPERLINK("#'2.1 LOEs, Artefacts &amp; Assurance'!" &amp; ADDRESS(MATCH($I220,'2.1 LOEs, Artefacts &amp; Assurance'!$H$1:$H$312, 0),8),"Link "), "Not Found")</f>
        <v>Not Found</v>
      </c>
      <c r="I220" s="648" t="str">
        <f>'Input - LOE Hierarchy (Admin)'!L222</f>
        <v>Is there evidence of cost data and assumptions being suitably recorded, to support the cost estimate for the acquisition phase being approved?</v>
      </c>
      <c r="J220" s="647">
        <f t="shared" si="29"/>
        <v>210</v>
      </c>
      <c r="K220" s="648" t="str">
        <f>'Input - LOE Hierarchy (Admin)'!N222</f>
        <v xml:space="preserve">Is there evidence that cost data is suitably aligned / coordinated with wider project information (including MDAL, Commercial Strategy, Schedule assumptions, design maturity, etc)? </v>
      </c>
      <c r="L220" s="648" t="str">
        <f>'Input - LOE Hierarchy (Admin)'!P222</f>
        <v>Is there evidence that the cost breakdown is coordinated with wider project information, such as design maturity, procurement route and schedule?  Where wider information is unavailable, the cost information should be clear in the assumptions made, e.g. based upon Single Stage Design &amp; Build and a 52 week construction programme.</v>
      </c>
      <c r="M220" s="646"/>
      <c r="N220" s="646"/>
      <c r="O220" s="651" t="str">
        <f>IF(ISERROR(HYPERLINK(INDEX(I_Guid_Links,MATCH('Input - LOE Hierarchy (Admin)'!S222,I_Guid_Names,0)), 'Input - LOE Hierarchy (Admin)'!S222)),"",HYPERLINK(INDEX(I_Guid_Links,MATCH('Input - LOE Hierarchy (Admin)'!S222,I_Guid_Names,0)), 'Input - LOE Hierarchy (Admin)'!S222))</f>
        <v>Cost Management Good Practice, Guidance &amp; Processes - F2</v>
      </c>
      <c r="P220" s="651" t="str">
        <f>IF(ISERROR(HYPERLINK(INDEX(I_Guid_Links,MATCH('Input - LOE Hierarchy (Admin)'!T222,I_Guid_Names,0)), 'Input - LOE Hierarchy (Admin)'!T222)),"",HYPERLINK(INDEX(I_Guid_Links,MATCH('Input - LOE Hierarchy (Admin)'!T222,I_Guid_Names,0)), 'Input - LOE Hierarchy (Admin)'!T222))</f>
        <v>CAAS Modelling Centre of Expertise - F3</v>
      </c>
      <c r="Q220" s="651" t="str">
        <f>IF(ISERROR(HYPERLINK(INDEX(I_Guid_Links,MATCH('Input - LOE Hierarchy (Admin)'!U222,I_Guid_Names,0)), 'Input - LOE Hierarchy (Admin)'!U222)),"",HYPERLINK(INDEX(I_Guid_Links,MATCH('Input - LOE Hierarchy (Admin)'!U222,I_Guid_Names,0)), 'Input - LOE Hierarchy (Admin)'!U222))</f>
        <v>MCoE Trifold - F4</v>
      </c>
      <c r="R220" s="651" t="str">
        <f>IF(ISERROR(HYPERLINK(INDEX(I_Guid_Links,MATCH('Input - LOE Hierarchy (Admin)'!V222,I_Guid_Names,0)), 'Input - LOE Hierarchy (Admin)'!V222)),"",HYPERLINK(INDEX(I_Guid_Links,MATCH('Input - LOE Hierarchy (Admin)'!V222,I_Guid_Names,0)), 'Input - LOE Hierarchy (Admin)'!V222))</f>
        <v>Aqua Book - Producing Quaslity Analysis - F1</v>
      </c>
      <c r="S220" s="651" t="str">
        <f>IF(ISERROR(HYPERLINK(INDEX(I_Guid_Links,MATCH('Input - LOE Hierarchy (Admin)'!W222,I_Guid_Names,0)), 'Input - LOE Hierarchy (Admin)'!W222)),"",HYPERLINK(INDEX(I_Guid_Links,MATCH('Input - LOE Hierarchy (Admin)'!W222,I_Guid_Names,0)), 'Input - LOE Hierarchy (Admin)'!W222))</f>
        <v/>
      </c>
      <c r="T220" s="651" t="str">
        <f>IF(ISERROR(HYPERLINK(INDEX(I_Guid_Links,MATCH('Input - LOE Hierarchy (Admin)'!X222,I_Guid_Names,0)), 'Input - LOE Hierarchy (Admin)'!X222)),"",HYPERLINK(INDEX(I_Guid_Links,MATCH('Input - LOE Hierarchy (Admin)'!X222,I_Guid_Names,0)), 'Input - LOE Hierarchy (Admin)'!X222))</f>
        <v/>
      </c>
      <c r="U220" s="651" t="str">
        <f>IF(ISERROR(HYPERLINK(INDEX(I_Guid_Links,MATCH('Input - LOE Hierarchy (Admin)'!Y222,I_Guid_Names,0)), 'Input - LOE Hierarchy (Admin)'!Y222)),"",HYPERLINK(INDEX(I_Guid_Links,MATCH('Input - LOE Hierarchy (Admin)'!Y222,I_Guid_Names,0)), 'Input - LOE Hierarchy (Admin)'!Y222))</f>
        <v/>
      </c>
      <c r="V220" s="652"/>
      <c r="X220" s="653" t="b">
        <f t="shared" si="30"/>
        <v>0</v>
      </c>
      <c r="Y220" s="654" t="b">
        <f t="shared" si="31"/>
        <v>0</v>
      </c>
      <c r="Z220" s="654" t="b">
        <f t="shared" si="32"/>
        <v>0</v>
      </c>
    </row>
    <row r="221" spans="1:26" s="344" customFormat="1" ht="70.400000000000006" customHeight="1" x14ac:dyDescent="0.35">
      <c r="A221" s="646"/>
      <c r="B221" s="646"/>
      <c r="C221" s="647">
        <v>4</v>
      </c>
      <c r="D221" s="648" t="str">
        <f>'Input - LOE Hierarchy (Admin)'!E223</f>
        <v>Financial</v>
      </c>
      <c r="E221" s="647">
        <v>17</v>
      </c>
      <c r="F221" s="648" t="str">
        <f>'Input - LOE Hierarchy (Admin)'!K223</f>
        <v>Is there evidence of a suitably mature cost estimate for the acquisition phase being approved?</v>
      </c>
      <c r="G221" s="649">
        <v>77</v>
      </c>
      <c r="H221" s="650" t="str">
        <f>IFERROR(HYPERLINK("#'2.1 LOEs, Artefacts &amp; Assurance'!" &amp; ADDRESS(MATCH($I221,'2.1 LOEs, Artefacts &amp; Assurance'!$H$1:$H$312, 0),8),"Link "), "Not Found")</f>
        <v>Not Found</v>
      </c>
      <c r="I221" s="648" t="str">
        <f>'Input - LOE Hierarchy (Admin)'!L223</f>
        <v>Is there evidence of cost data and assumptions being suitably underpinned with source information, including basis-of-estimate, to support the cost estimate for the acquisition phase being approved?</v>
      </c>
      <c r="J221" s="647">
        <f t="shared" si="29"/>
        <v>211</v>
      </c>
      <c r="K221" s="648" t="str">
        <f>'Input - LOE Hierarchy (Admin)'!N223</f>
        <v>Is there evidence of robust Basis of Estimate being provided with clear understanding of source date?</v>
      </c>
      <c r="L221" s="648" t="str">
        <f>'Input - LOE Hierarchy (Admin)'!P223</f>
        <v>For Infrastructure programmes, is there evidence that cost submissions are prepared in accordance with RICS NRM New Rules of Measurement and the cost maturity reflects the design maturity, e.g. RIBA Stage 2 should result in a Formal Cost Plan 1 as defined by NRM1 'Order of cost estimating and cost planning for capital building works'.</v>
      </c>
      <c r="M221" s="646"/>
      <c r="N221" s="646"/>
      <c r="O221" s="651" t="str">
        <f>IF(ISERROR(HYPERLINK(INDEX(I_Guid_Links,MATCH('Input - LOE Hierarchy (Admin)'!S223,I_Guid_Names,0)), 'Input - LOE Hierarchy (Admin)'!S223)),"",HYPERLINK(INDEX(I_Guid_Links,MATCH('Input - LOE Hierarchy (Admin)'!S223,I_Guid_Names,0)), 'Input - LOE Hierarchy (Admin)'!S223))</f>
        <v>Cost Management Good Practice, Guidance &amp; Processes - F2</v>
      </c>
      <c r="P221" s="651" t="str">
        <f>IF(ISERROR(HYPERLINK(INDEX(I_Guid_Links,MATCH('Input - LOE Hierarchy (Admin)'!T223,I_Guid_Names,0)), 'Input - LOE Hierarchy (Admin)'!T223)),"",HYPERLINK(INDEX(I_Guid_Links,MATCH('Input - LOE Hierarchy (Admin)'!T223,I_Guid_Names,0)), 'Input - LOE Hierarchy (Admin)'!T223))</f>
        <v>CAAS Modelling Centre of Expertise - F3</v>
      </c>
      <c r="Q221" s="651" t="str">
        <f>IF(ISERROR(HYPERLINK(INDEX(I_Guid_Links,MATCH('Input - LOE Hierarchy (Admin)'!U223,I_Guid_Names,0)), 'Input - LOE Hierarchy (Admin)'!U223)),"",HYPERLINK(INDEX(I_Guid_Links,MATCH('Input - LOE Hierarchy (Admin)'!U223,I_Guid_Names,0)), 'Input - LOE Hierarchy (Admin)'!U223))</f>
        <v>MCoE Trifold - F4</v>
      </c>
      <c r="R221" s="651" t="str">
        <f>IF(ISERROR(HYPERLINK(INDEX(I_Guid_Links,MATCH('Input - LOE Hierarchy (Admin)'!V223,I_Guid_Names,0)), 'Input - LOE Hierarchy (Admin)'!V223)),"",HYPERLINK(INDEX(I_Guid_Links,MATCH('Input - LOE Hierarchy (Admin)'!V223,I_Guid_Names,0)), 'Input - LOE Hierarchy (Admin)'!V223))</f>
        <v>Aqua Book - Producing Quaslity Analysis - F1</v>
      </c>
      <c r="S221" s="651" t="str">
        <f>IF(ISERROR(HYPERLINK(INDEX(I_Guid_Links,MATCH('Input - LOE Hierarchy (Admin)'!W223,I_Guid_Names,0)), 'Input - LOE Hierarchy (Admin)'!W223)),"",HYPERLINK(INDEX(I_Guid_Links,MATCH('Input - LOE Hierarchy (Admin)'!W223,I_Guid_Names,0)), 'Input - LOE Hierarchy (Admin)'!W223))</f>
        <v/>
      </c>
      <c r="T221" s="651" t="str">
        <f>IF(ISERROR(HYPERLINK(INDEX(I_Guid_Links,MATCH('Input - LOE Hierarchy (Admin)'!X223,I_Guid_Names,0)), 'Input - LOE Hierarchy (Admin)'!X223)),"",HYPERLINK(INDEX(I_Guid_Links,MATCH('Input - LOE Hierarchy (Admin)'!X223,I_Guid_Names,0)), 'Input - LOE Hierarchy (Admin)'!X223))</f>
        <v/>
      </c>
      <c r="U221" s="651" t="str">
        <f>IF(ISERROR(HYPERLINK(INDEX(I_Guid_Links,MATCH('Input - LOE Hierarchy (Admin)'!Y223,I_Guid_Names,0)), 'Input - LOE Hierarchy (Admin)'!Y223)),"",HYPERLINK(INDEX(I_Guid_Links,MATCH('Input - LOE Hierarchy (Admin)'!Y223,I_Guid_Names,0)), 'Input - LOE Hierarchy (Admin)'!Y223))</f>
        <v/>
      </c>
      <c r="V221" s="652"/>
      <c r="X221" s="653" t="b">
        <f t="shared" si="30"/>
        <v>0</v>
      </c>
      <c r="Y221" s="654" t="b">
        <f t="shared" si="31"/>
        <v>0</v>
      </c>
      <c r="Z221" s="654" t="b">
        <f t="shared" si="32"/>
        <v>0</v>
      </c>
    </row>
    <row r="222" spans="1:26" s="344" customFormat="1" ht="70.400000000000006" customHeight="1" x14ac:dyDescent="0.35">
      <c r="A222" s="646"/>
      <c r="B222" s="646"/>
      <c r="C222" s="647">
        <v>4</v>
      </c>
      <c r="D222" s="648" t="str">
        <f>'Input - LOE Hierarchy (Admin)'!E224</f>
        <v>Financial</v>
      </c>
      <c r="E222" s="647">
        <v>17</v>
      </c>
      <c r="F222" s="648" t="str">
        <f>'Input - LOE Hierarchy (Admin)'!K224</f>
        <v>Is there evidence of a suitably mature cost estimate for the acquisition phase being approved?</v>
      </c>
      <c r="G222" s="649">
        <v>77</v>
      </c>
      <c r="H222" s="650" t="str">
        <f>IFERROR(HYPERLINK("#'2.1 LOEs, Artefacts &amp; Assurance'!" &amp; ADDRESS(MATCH($I222,'2.1 LOEs, Artefacts &amp; Assurance'!$H$1:$H$312, 0),8),"Link "), "Not Found")</f>
        <v>Not Found</v>
      </c>
      <c r="I222" s="648" t="str">
        <f>'Input - LOE Hierarchy (Admin)'!L224</f>
        <v>Is there evidence of cost data and assumptions being suitably underpinned with source information, including basis-of-estimate, to support the cost estimate for the acquisition phase being approved?</v>
      </c>
      <c r="J222" s="647">
        <f t="shared" si="29"/>
        <v>212</v>
      </c>
      <c r="K222" s="648" t="str">
        <f>'Input - LOE Hierarchy (Admin)'!N224</f>
        <v>Where a programme must comply with Single Source Contracting Regulations (SSCR), is there evidence of an assessment that contractor costs are allowable, attributed and reasonable (AAR) under the regulations? Is there evidence this assessment has been used to inform estimating?</v>
      </c>
      <c r="L222" s="648" t="str">
        <f>'Input - LOE Hierarchy (Admin)'!P224</f>
        <v>NULL</v>
      </c>
      <c r="M222" s="646"/>
      <c r="N222" s="646"/>
      <c r="O222" s="651" t="str">
        <f>IF(ISERROR(HYPERLINK(INDEX(I_Guid_Links,MATCH('Input - LOE Hierarchy (Admin)'!S224,I_Guid_Names,0)), 'Input - LOE Hierarchy (Admin)'!S224)),"",HYPERLINK(INDEX(I_Guid_Links,MATCH('Input - LOE Hierarchy (Admin)'!S224,I_Guid_Names,0)), 'Input - LOE Hierarchy (Admin)'!S224))</f>
        <v>Cost Management Good Practice, Guidance &amp; Processes - F2</v>
      </c>
      <c r="P222" s="651" t="str">
        <f>IF(ISERROR(HYPERLINK(INDEX(I_Guid_Links,MATCH('Input - LOE Hierarchy (Admin)'!T224,I_Guid_Names,0)), 'Input - LOE Hierarchy (Admin)'!T224)),"",HYPERLINK(INDEX(I_Guid_Links,MATCH('Input - LOE Hierarchy (Admin)'!T224,I_Guid_Names,0)), 'Input - LOE Hierarchy (Admin)'!T224))</f>
        <v>CAAS Modelling Centre of Expertise - F3</v>
      </c>
      <c r="Q222" s="651" t="str">
        <f>IF(ISERROR(HYPERLINK(INDEX(I_Guid_Links,MATCH('Input - LOE Hierarchy (Admin)'!U224,I_Guid_Names,0)), 'Input - LOE Hierarchy (Admin)'!U224)),"",HYPERLINK(INDEX(I_Guid_Links,MATCH('Input - LOE Hierarchy (Admin)'!U224,I_Guid_Names,0)), 'Input - LOE Hierarchy (Admin)'!U224))</f>
        <v>MCoE Trifold - F4</v>
      </c>
      <c r="R222" s="651" t="str">
        <f>IF(ISERROR(HYPERLINK(INDEX(I_Guid_Links,MATCH('Input - LOE Hierarchy (Admin)'!V224,I_Guid_Names,0)), 'Input - LOE Hierarchy (Admin)'!V224)),"",HYPERLINK(INDEX(I_Guid_Links,MATCH('Input - LOE Hierarchy (Admin)'!V224,I_Guid_Names,0)), 'Input - LOE Hierarchy (Admin)'!V224))</f>
        <v>Aqua Book - Producing Quaslity Analysis - F1</v>
      </c>
      <c r="S222" s="651" t="str">
        <f>IF(ISERROR(HYPERLINK(INDEX(I_Guid_Links,MATCH('Input - LOE Hierarchy (Admin)'!W224,I_Guid_Names,0)), 'Input - LOE Hierarchy (Admin)'!W224)),"",HYPERLINK(INDEX(I_Guid_Links,MATCH('Input - LOE Hierarchy (Admin)'!W224,I_Guid_Names,0)), 'Input - LOE Hierarchy (Admin)'!W224))</f>
        <v/>
      </c>
      <c r="T222" s="651" t="str">
        <f>IF(ISERROR(HYPERLINK(INDEX(I_Guid_Links,MATCH('Input - LOE Hierarchy (Admin)'!X224,I_Guid_Names,0)), 'Input - LOE Hierarchy (Admin)'!X224)),"",HYPERLINK(INDEX(I_Guid_Links,MATCH('Input - LOE Hierarchy (Admin)'!X224,I_Guid_Names,0)), 'Input - LOE Hierarchy (Admin)'!X224))</f>
        <v/>
      </c>
      <c r="U222" s="651" t="str">
        <f>IF(ISERROR(HYPERLINK(INDEX(I_Guid_Links,MATCH('Input - LOE Hierarchy (Admin)'!Y224,I_Guid_Names,0)), 'Input - LOE Hierarchy (Admin)'!Y224)),"",HYPERLINK(INDEX(I_Guid_Links,MATCH('Input - LOE Hierarchy (Admin)'!Y224,I_Guid_Names,0)), 'Input - LOE Hierarchy (Admin)'!Y224))</f>
        <v/>
      </c>
      <c r="V222" s="652"/>
      <c r="X222" s="653" t="str">
        <f t="shared" si="30"/>
        <v>YES</v>
      </c>
      <c r="Y222" s="654" t="b">
        <f t="shared" si="31"/>
        <v>0</v>
      </c>
      <c r="Z222" s="654" t="b">
        <f>IF(AND(X222="YES", Y$221="YES"),"YES")</f>
        <v>0</v>
      </c>
    </row>
    <row r="223" spans="1:26" s="344" customFormat="1" ht="70.400000000000006" customHeight="1" x14ac:dyDescent="0.35">
      <c r="A223" s="646"/>
      <c r="B223" s="646"/>
      <c r="C223" s="647">
        <v>4</v>
      </c>
      <c r="D223" s="648" t="str">
        <f>'Input - LOE Hierarchy (Admin)'!E225</f>
        <v>Financial</v>
      </c>
      <c r="E223" s="647">
        <v>17</v>
      </c>
      <c r="F223" s="648" t="str">
        <f>'Input - LOE Hierarchy (Admin)'!K225</f>
        <v>Is there evidence of a suitably mature cost estimate for the acquisition phase being approved?</v>
      </c>
      <c r="G223" s="649">
        <v>78</v>
      </c>
      <c r="H223" s="650" t="str">
        <f>IFERROR(HYPERLINK("#'2.1 LOEs, Artefacts &amp; Assurance'!" &amp; ADDRESS(MATCH($I223,'2.1 LOEs, Artefacts &amp; Assurance'!$H$1:$H$312, 0),8),"Link "), "Not Found")</f>
        <v>Not Found</v>
      </c>
      <c r="I223" s="648" t="str">
        <f>'Input - LOE Hierarchy (Admin)'!L225</f>
        <v>Is there evidence that cost uncertainty and risk has been suitably estimated and modelled, to support the cost estimate for the acquisition phase being approved?</v>
      </c>
      <c r="J223" s="647">
        <f t="shared" si="29"/>
        <v>213</v>
      </c>
      <c r="K223" s="648" t="str">
        <f>'Input - LOE Hierarchy (Admin)'!N225</f>
        <v>Is there evidence of uncertainty estimates (e.g. Minimum, Most Likely, Maximum) being underpinned by appropriate 'basis-of-estimate' information?</v>
      </c>
      <c r="L223" s="648" t="str">
        <f>'Input - LOE Hierarchy (Admin)'!P225</f>
        <v>NULL</v>
      </c>
      <c r="M223" s="646"/>
      <c r="N223" s="646"/>
      <c r="O223" s="651" t="str">
        <f>IF(ISERROR(HYPERLINK(INDEX(I_Guid_Links,MATCH('Input - LOE Hierarchy (Admin)'!S225,I_Guid_Names,0)), 'Input - LOE Hierarchy (Admin)'!S225)),"",HYPERLINK(INDEX(I_Guid_Links,MATCH('Input - LOE Hierarchy (Admin)'!S225,I_Guid_Names,0)), 'Input - LOE Hierarchy (Admin)'!S225))</f>
        <v>Cost Management Good Practice, Guidance &amp; Processes - F2</v>
      </c>
      <c r="P223" s="651" t="str">
        <f>IF(ISERROR(HYPERLINK(INDEX(I_Guid_Links,MATCH('Input - LOE Hierarchy (Admin)'!T225,I_Guid_Names,0)), 'Input - LOE Hierarchy (Admin)'!T225)),"",HYPERLINK(INDEX(I_Guid_Links,MATCH('Input - LOE Hierarchy (Admin)'!T225,I_Guid_Names,0)), 'Input - LOE Hierarchy (Admin)'!T225))</f>
        <v>CAAS Modelling Centre of Expertise - F3</v>
      </c>
      <c r="Q223" s="651" t="str">
        <f>IF(ISERROR(HYPERLINK(INDEX(I_Guid_Links,MATCH('Input - LOE Hierarchy (Admin)'!U225,I_Guid_Names,0)), 'Input - LOE Hierarchy (Admin)'!U225)),"",HYPERLINK(INDEX(I_Guid_Links,MATCH('Input - LOE Hierarchy (Admin)'!U225,I_Guid_Names,0)), 'Input - LOE Hierarchy (Admin)'!U225))</f>
        <v>MCoE Trifold - F4</v>
      </c>
      <c r="R223" s="651" t="str">
        <f>IF(ISERROR(HYPERLINK(INDEX(I_Guid_Links,MATCH('Input - LOE Hierarchy (Admin)'!V225,I_Guid_Names,0)), 'Input - LOE Hierarchy (Admin)'!V225)),"",HYPERLINK(INDEX(I_Guid_Links,MATCH('Input - LOE Hierarchy (Admin)'!V225,I_Guid_Names,0)), 'Input - LOE Hierarchy (Admin)'!V225))</f>
        <v>Aqua Book - Producing Quaslity Analysis - F1</v>
      </c>
      <c r="S223" s="651" t="str">
        <f>IF(ISERROR(HYPERLINK(INDEX(I_Guid_Links,MATCH('Input - LOE Hierarchy (Admin)'!W225,I_Guid_Names,0)), 'Input - LOE Hierarchy (Admin)'!W225)),"",HYPERLINK(INDEX(I_Guid_Links,MATCH('Input - LOE Hierarchy (Admin)'!W225,I_Guid_Names,0)), 'Input - LOE Hierarchy (Admin)'!W225))</f>
        <v/>
      </c>
      <c r="T223" s="651" t="str">
        <f>IF(ISERROR(HYPERLINK(INDEX(I_Guid_Links,MATCH('Input - LOE Hierarchy (Admin)'!X225,I_Guid_Names,0)), 'Input - LOE Hierarchy (Admin)'!X225)),"",HYPERLINK(INDEX(I_Guid_Links,MATCH('Input - LOE Hierarchy (Admin)'!X225,I_Guid_Names,0)), 'Input - LOE Hierarchy (Admin)'!X225))</f>
        <v/>
      </c>
      <c r="U223" s="651" t="str">
        <f>IF(ISERROR(HYPERLINK(INDEX(I_Guid_Links,MATCH('Input - LOE Hierarchy (Admin)'!Y225,I_Guid_Names,0)), 'Input - LOE Hierarchy (Admin)'!Y225)),"",HYPERLINK(INDEX(I_Guid_Links,MATCH('Input - LOE Hierarchy (Admin)'!Y225,I_Guid_Names,0)), 'Input - LOE Hierarchy (Admin)'!Y225))</f>
        <v/>
      </c>
      <c r="V223" s="652"/>
      <c r="X223" s="653" t="b">
        <f t="shared" si="30"/>
        <v>0</v>
      </c>
      <c r="Y223" s="654" t="b">
        <f t="shared" si="31"/>
        <v>0</v>
      </c>
      <c r="Z223" s="654" t="b">
        <f t="shared" si="32"/>
        <v>0</v>
      </c>
    </row>
    <row r="224" spans="1:26" s="344" customFormat="1" ht="70.400000000000006" customHeight="1" x14ac:dyDescent="0.35">
      <c r="A224" s="646"/>
      <c r="B224" s="646"/>
      <c r="C224" s="647">
        <v>4</v>
      </c>
      <c r="D224" s="648" t="str">
        <f>'Input - LOE Hierarchy (Admin)'!E226</f>
        <v>Financial</v>
      </c>
      <c r="E224" s="647">
        <v>17</v>
      </c>
      <c r="F224" s="648" t="str">
        <f>'Input - LOE Hierarchy (Admin)'!K226</f>
        <v>Is there evidence of a suitably mature cost estimate for the acquisition phase being approved?</v>
      </c>
      <c r="G224" s="649">
        <v>78</v>
      </c>
      <c r="H224" s="650" t="str">
        <f>IFERROR(HYPERLINK("#'2.1 LOEs, Artefacts &amp; Assurance'!" &amp; ADDRESS(MATCH($I224,'2.1 LOEs, Artefacts &amp; Assurance'!$H$1:$H$312, 0),8),"Link "), "Not Found")</f>
        <v>Not Found</v>
      </c>
      <c r="I224" s="648" t="str">
        <f>'Input - LOE Hierarchy (Admin)'!L226</f>
        <v>Is there evidence that cost uncertainty and risk has been suitably estimated and modelled, to support the cost estimate for the acquisition phase being approved?</v>
      </c>
      <c r="J224" s="647">
        <f t="shared" si="29"/>
        <v>214</v>
      </c>
      <c r="K224" s="648" t="str">
        <f>'Input - LOE Hierarchy (Admin)'!N226</f>
        <v>Is there evidence that risks included in the cost model align with relevant cost risk within the programme Risk Register? Is there evidence the risks have been sufficiently supported i.e. probability, impact, mitigation plans and mitigation costs, and risk profile.</v>
      </c>
      <c r="L224" s="648" t="str">
        <f>'Input - LOE Hierarchy (Admin)'!P226</f>
        <v>NULL</v>
      </c>
      <c r="M224" s="646"/>
      <c r="N224" s="646"/>
      <c r="O224" s="651" t="str">
        <f>IF(ISERROR(HYPERLINK(INDEX(I_Guid_Links,MATCH('Input - LOE Hierarchy (Admin)'!S226,I_Guid_Names,0)), 'Input - LOE Hierarchy (Admin)'!S226)),"",HYPERLINK(INDEX(I_Guid_Links,MATCH('Input - LOE Hierarchy (Admin)'!S226,I_Guid_Names,0)), 'Input - LOE Hierarchy (Admin)'!S226))</f>
        <v>Cost Management Good Practice, Guidance &amp; Processes - F2</v>
      </c>
      <c r="P224" s="651" t="str">
        <f>IF(ISERROR(HYPERLINK(INDEX(I_Guid_Links,MATCH('Input - LOE Hierarchy (Admin)'!T226,I_Guid_Names,0)), 'Input - LOE Hierarchy (Admin)'!T226)),"",HYPERLINK(INDEX(I_Guid_Links,MATCH('Input - LOE Hierarchy (Admin)'!T226,I_Guid_Names,0)), 'Input - LOE Hierarchy (Admin)'!T226))</f>
        <v>CAAS Modelling Centre of Expertise - F3</v>
      </c>
      <c r="Q224" s="651" t="str">
        <f>IF(ISERROR(HYPERLINK(INDEX(I_Guid_Links,MATCH('Input - LOE Hierarchy (Admin)'!U226,I_Guid_Names,0)), 'Input - LOE Hierarchy (Admin)'!U226)),"",HYPERLINK(INDEX(I_Guid_Links,MATCH('Input - LOE Hierarchy (Admin)'!U226,I_Guid_Names,0)), 'Input - LOE Hierarchy (Admin)'!U226))</f>
        <v>MCoE Trifold - F4</v>
      </c>
      <c r="R224" s="651" t="str">
        <f>IF(ISERROR(HYPERLINK(INDEX(I_Guid_Links,MATCH('Input - LOE Hierarchy (Admin)'!V226,I_Guid_Names,0)), 'Input - LOE Hierarchy (Admin)'!V226)),"",HYPERLINK(INDEX(I_Guid_Links,MATCH('Input - LOE Hierarchy (Admin)'!V226,I_Guid_Names,0)), 'Input - LOE Hierarchy (Admin)'!V226))</f>
        <v>Aqua Book - Producing Quaslity Analysis - F1</v>
      </c>
      <c r="S224" s="651" t="str">
        <f>IF(ISERROR(HYPERLINK(INDEX(I_Guid_Links,MATCH('Input - LOE Hierarchy (Admin)'!W226,I_Guid_Names,0)), 'Input - LOE Hierarchy (Admin)'!W226)),"",HYPERLINK(INDEX(I_Guid_Links,MATCH('Input - LOE Hierarchy (Admin)'!W226,I_Guid_Names,0)), 'Input - LOE Hierarchy (Admin)'!W226))</f>
        <v/>
      </c>
      <c r="T224" s="651" t="str">
        <f>IF(ISERROR(HYPERLINK(INDEX(I_Guid_Links,MATCH('Input - LOE Hierarchy (Admin)'!X226,I_Guid_Names,0)), 'Input - LOE Hierarchy (Admin)'!X226)),"",HYPERLINK(INDEX(I_Guid_Links,MATCH('Input - LOE Hierarchy (Admin)'!X226,I_Guid_Names,0)), 'Input - LOE Hierarchy (Admin)'!X226))</f>
        <v/>
      </c>
      <c r="U224" s="651" t="str">
        <f>IF(ISERROR(HYPERLINK(INDEX(I_Guid_Links,MATCH('Input - LOE Hierarchy (Admin)'!Y226,I_Guid_Names,0)), 'Input - LOE Hierarchy (Admin)'!Y226)),"",HYPERLINK(INDEX(I_Guid_Links,MATCH('Input - LOE Hierarchy (Admin)'!Y226,I_Guid_Names,0)), 'Input - LOE Hierarchy (Admin)'!Y226))</f>
        <v/>
      </c>
      <c r="V224" s="652"/>
      <c r="X224" s="653" t="str">
        <f t="shared" si="30"/>
        <v>YES</v>
      </c>
      <c r="Y224" s="654" t="b">
        <f t="shared" si="31"/>
        <v>0</v>
      </c>
      <c r="Z224" s="654" t="b">
        <f>IF(AND(X224="YES", Y$223="YES"),"YES")</f>
        <v>0</v>
      </c>
    </row>
    <row r="225" spans="1:26" s="344" customFormat="1" ht="70.400000000000006" customHeight="1" x14ac:dyDescent="0.35">
      <c r="A225" s="646"/>
      <c r="B225" s="646"/>
      <c r="C225" s="647">
        <v>4</v>
      </c>
      <c r="D225" s="648" t="str">
        <f>'Input - LOE Hierarchy (Admin)'!E227</f>
        <v>Financial</v>
      </c>
      <c r="E225" s="647">
        <v>17</v>
      </c>
      <c r="F225" s="648" t="str">
        <f>'Input - LOE Hierarchy (Admin)'!K227</f>
        <v>Is there evidence of a suitably mature cost estimate for the acquisition phase being approved?</v>
      </c>
      <c r="G225" s="649">
        <v>78</v>
      </c>
      <c r="H225" s="650" t="str">
        <f>IFERROR(HYPERLINK("#'2.1 LOEs, Artefacts &amp; Assurance'!" &amp; ADDRESS(MATCH($I225,'2.1 LOEs, Artefacts &amp; Assurance'!$H$1:$H$312, 0),8),"Link "), "Not Found")</f>
        <v>Not Found</v>
      </c>
      <c r="I225" s="648" t="str">
        <f>'Input - LOE Hierarchy (Admin)'!L227</f>
        <v>Is there evidence that cost uncertainty and risk has been suitably estimated and modelled, to support the cost estimate for the acquisition phase being approved?</v>
      </c>
      <c r="J225" s="647">
        <f t="shared" si="29"/>
        <v>215</v>
      </c>
      <c r="K225" s="648" t="str">
        <f>'Input - LOE Hierarchy (Admin)'!N227</f>
        <v xml:space="preserve">Is there evidence that 10/50/90% costs are modelled in line with Aqua Book/ MacPherson and CAAS Modelling Centre of Excellence guidance, and presented accurately within the Business Case.  </v>
      </c>
      <c r="L225" s="648" t="str">
        <f>'Input - LOE Hierarchy (Admin)'!P227</f>
        <v>NULL</v>
      </c>
      <c r="M225" s="646"/>
      <c r="N225" s="646"/>
      <c r="O225" s="651" t="str">
        <f>IF(ISERROR(HYPERLINK(INDEX(I_Guid_Links,MATCH('Input - LOE Hierarchy (Admin)'!S227,I_Guid_Names,0)), 'Input - LOE Hierarchy (Admin)'!S227)),"",HYPERLINK(INDEX(I_Guid_Links,MATCH('Input - LOE Hierarchy (Admin)'!S227,I_Guid_Names,0)), 'Input - LOE Hierarchy (Admin)'!S227))</f>
        <v>Cost Management Good Practice, Guidance &amp; Processes - F2</v>
      </c>
      <c r="P225" s="651" t="str">
        <f>IF(ISERROR(HYPERLINK(INDEX(I_Guid_Links,MATCH('Input - LOE Hierarchy (Admin)'!T227,I_Guid_Names,0)), 'Input - LOE Hierarchy (Admin)'!T227)),"",HYPERLINK(INDEX(I_Guid_Links,MATCH('Input - LOE Hierarchy (Admin)'!T227,I_Guid_Names,0)), 'Input - LOE Hierarchy (Admin)'!T227))</f>
        <v>CAAS Modelling Centre of Expertise - F3</v>
      </c>
      <c r="Q225" s="651" t="str">
        <f>IF(ISERROR(HYPERLINK(INDEX(I_Guid_Links,MATCH('Input - LOE Hierarchy (Admin)'!U227,I_Guid_Names,0)), 'Input - LOE Hierarchy (Admin)'!U227)),"",HYPERLINK(INDEX(I_Guid_Links,MATCH('Input - LOE Hierarchy (Admin)'!U227,I_Guid_Names,0)), 'Input - LOE Hierarchy (Admin)'!U227))</f>
        <v>MCoE Trifold - F4</v>
      </c>
      <c r="R225" s="651" t="str">
        <f>IF(ISERROR(HYPERLINK(INDEX(I_Guid_Links,MATCH('Input - LOE Hierarchy (Admin)'!V227,I_Guid_Names,0)), 'Input - LOE Hierarchy (Admin)'!V227)),"",HYPERLINK(INDEX(I_Guid_Links,MATCH('Input - LOE Hierarchy (Admin)'!V227,I_Guid_Names,0)), 'Input - LOE Hierarchy (Admin)'!V227))</f>
        <v>Aqua Book - Producing Quaslity Analysis - F1</v>
      </c>
      <c r="S225" s="651" t="str">
        <f>IF(ISERROR(HYPERLINK(INDEX(I_Guid_Links,MATCH('Input - LOE Hierarchy (Admin)'!W227,I_Guid_Names,0)), 'Input - LOE Hierarchy (Admin)'!W227)),"",HYPERLINK(INDEX(I_Guid_Links,MATCH('Input - LOE Hierarchy (Admin)'!W227,I_Guid_Names,0)), 'Input - LOE Hierarchy (Admin)'!W227))</f>
        <v/>
      </c>
      <c r="T225" s="651" t="str">
        <f>IF(ISERROR(HYPERLINK(INDEX(I_Guid_Links,MATCH('Input - LOE Hierarchy (Admin)'!X227,I_Guid_Names,0)), 'Input - LOE Hierarchy (Admin)'!X227)),"",HYPERLINK(INDEX(I_Guid_Links,MATCH('Input - LOE Hierarchy (Admin)'!X227,I_Guid_Names,0)), 'Input - LOE Hierarchy (Admin)'!X227))</f>
        <v/>
      </c>
      <c r="U225" s="651" t="str">
        <f>IF(ISERROR(HYPERLINK(INDEX(I_Guid_Links,MATCH('Input - LOE Hierarchy (Admin)'!Y227,I_Guid_Names,0)), 'Input - LOE Hierarchy (Admin)'!Y227)),"",HYPERLINK(INDEX(I_Guid_Links,MATCH('Input - LOE Hierarchy (Admin)'!Y227,I_Guid_Names,0)), 'Input - LOE Hierarchy (Admin)'!Y227))</f>
        <v/>
      </c>
      <c r="V225" s="652"/>
      <c r="X225" s="653" t="str">
        <f t="shared" si="30"/>
        <v>YES</v>
      </c>
      <c r="Y225" s="654" t="b">
        <f t="shared" si="31"/>
        <v>0</v>
      </c>
      <c r="Z225" s="654" t="b">
        <f>IF(AND(X225="YES", Y$223="YES"),"YES")</f>
        <v>0</v>
      </c>
    </row>
    <row r="226" spans="1:26" s="344" customFormat="1" ht="70.400000000000006" customHeight="1" x14ac:dyDescent="0.35">
      <c r="A226" s="646"/>
      <c r="B226" s="646"/>
      <c r="C226" s="647">
        <v>4</v>
      </c>
      <c r="D226" s="648" t="str">
        <f>'Input - LOE Hierarchy (Admin)'!E228</f>
        <v>Financial</v>
      </c>
      <c r="E226" s="647">
        <v>17</v>
      </c>
      <c r="F226" s="648" t="str">
        <f>'Input - LOE Hierarchy (Admin)'!K228</f>
        <v>Is there evidence of a suitably mature cost estimate for the acquisition phase being approved?</v>
      </c>
      <c r="G226" s="649">
        <v>79</v>
      </c>
      <c r="H226" s="650" t="str">
        <f>IFERROR(HYPERLINK("#'2.1 LOEs, Artefacts &amp; Assurance'!" &amp; ADDRESS(MATCH($I226,'2.1 LOEs, Artefacts &amp; Assurance'!$H$1:$H$312, 0),8),"Link "), "Not Found")</f>
        <v>Not Found</v>
      </c>
      <c r="I226" s="648" t="str">
        <f>'Input - LOE Hierarchy (Admin)'!L228</f>
        <v>Is there evidence that the overall estimated cost risk and uncertainty provision is appropriate for the project type and stage of acquisition and any adjustments justified, to support the cost estimate for the acquisition phase being approved?</v>
      </c>
      <c r="J226" s="647">
        <f t="shared" si="29"/>
        <v>216</v>
      </c>
      <c r="K226" s="648" t="str">
        <f>'Input - LOE Hierarchy (Admin)'!N228</f>
        <v>Is there evidence that a suitable independent comparison method has been used to check the appropriateness of the estimated risk and uncertainty provision?</v>
      </c>
      <c r="L226" s="648" t="str">
        <f>'Input - LOE Hierarchy (Admin)'!P228</f>
        <v>If an Optimism Bias (OB) tool is being used has this been subject to Validation and Verification?</v>
      </c>
      <c r="M226" s="646"/>
      <c r="N226" s="646"/>
      <c r="O226" s="651" t="str">
        <f>IF(ISERROR(HYPERLINK(INDEX(I_Guid_Links,MATCH('Input - LOE Hierarchy (Admin)'!S228,I_Guid_Names,0)), 'Input - LOE Hierarchy (Admin)'!S228)),"",HYPERLINK(INDEX(I_Guid_Links,MATCH('Input - LOE Hierarchy (Admin)'!S228,I_Guid_Names,0)), 'Input - LOE Hierarchy (Admin)'!S228))</f>
        <v>Cost Management Good Practice, Guidance &amp; Processes - F2</v>
      </c>
      <c r="P226" s="651" t="str">
        <f>IF(ISERROR(HYPERLINK(INDEX(I_Guid_Links,MATCH('Input - LOE Hierarchy (Admin)'!T228,I_Guid_Names,0)), 'Input - LOE Hierarchy (Admin)'!T228)),"",HYPERLINK(INDEX(I_Guid_Links,MATCH('Input - LOE Hierarchy (Admin)'!T228,I_Guid_Names,0)), 'Input - LOE Hierarchy (Admin)'!T228))</f>
        <v>CAAS Modelling Centre of Expertise - F3</v>
      </c>
      <c r="Q226" s="651" t="str">
        <f>IF(ISERROR(HYPERLINK(INDEX(I_Guid_Links,MATCH('Input - LOE Hierarchy (Admin)'!U228,I_Guid_Names,0)), 'Input - LOE Hierarchy (Admin)'!U228)),"",HYPERLINK(INDEX(I_Guid_Links,MATCH('Input - LOE Hierarchy (Admin)'!U228,I_Guid_Names,0)), 'Input - LOE Hierarchy (Admin)'!U228))</f>
        <v>MCoE Trifold - F4</v>
      </c>
      <c r="R226" s="651" t="str">
        <f>IF(ISERROR(HYPERLINK(INDEX(I_Guid_Links,MATCH('Input - LOE Hierarchy (Admin)'!V228,I_Guid_Names,0)), 'Input - LOE Hierarchy (Admin)'!V228)),"",HYPERLINK(INDEX(I_Guid_Links,MATCH('Input - LOE Hierarchy (Admin)'!V228,I_Guid_Names,0)), 'Input - LOE Hierarchy (Admin)'!V228))</f>
        <v>Single Source Contract Regulations  - C29</v>
      </c>
      <c r="S226" s="651" t="str">
        <f>IF(ISERROR(HYPERLINK(INDEX(I_Guid_Links,MATCH('Input - LOE Hierarchy (Admin)'!W228,I_Guid_Names,0)), 'Input - LOE Hierarchy (Admin)'!W228)),"",HYPERLINK(INDEX(I_Guid_Links,MATCH('Input - LOE Hierarchy (Admin)'!W228,I_Guid_Names,0)), 'Input - LOE Hierarchy (Admin)'!W228))</f>
        <v>Aqua Book - Producing Quaslity Analysis - F1</v>
      </c>
      <c r="T226" s="651" t="str">
        <f>IF(ISERROR(HYPERLINK(INDEX(I_Guid_Links,MATCH('Input - LOE Hierarchy (Admin)'!X228,I_Guid_Names,0)), 'Input - LOE Hierarchy (Admin)'!X228)),"",HYPERLINK(INDEX(I_Guid_Links,MATCH('Input - LOE Hierarchy (Admin)'!X228,I_Guid_Names,0)), 'Input - LOE Hierarchy (Admin)'!X228))</f>
        <v>Optimism Bias  - F6</v>
      </c>
      <c r="U226" s="651" t="str">
        <f>IF(ISERROR(HYPERLINK(INDEX(I_Guid_Links,MATCH('Input - LOE Hierarchy (Admin)'!Y228,I_Guid_Names,0)), 'Input - LOE Hierarchy (Admin)'!Y228)),"",HYPERLINK(INDEX(I_Guid_Links,MATCH('Input - LOE Hierarchy (Admin)'!Y228,I_Guid_Names,0)), 'Input - LOE Hierarchy (Admin)'!Y228))</f>
        <v/>
      </c>
      <c r="V226" s="652"/>
      <c r="X226" s="653" t="b">
        <f t="shared" si="30"/>
        <v>0</v>
      </c>
      <c r="Y226" s="654" t="b">
        <f t="shared" si="31"/>
        <v>0</v>
      </c>
      <c r="Z226" s="654" t="b">
        <f t="shared" si="32"/>
        <v>0</v>
      </c>
    </row>
    <row r="227" spans="1:26" s="344" customFormat="1" ht="70.400000000000006" customHeight="1" x14ac:dyDescent="0.35">
      <c r="A227" s="646"/>
      <c r="B227" s="646"/>
      <c r="C227" s="647">
        <v>4</v>
      </c>
      <c r="D227" s="648" t="str">
        <f>'Input - LOE Hierarchy (Admin)'!E229</f>
        <v>Financial</v>
      </c>
      <c r="E227" s="647">
        <v>17</v>
      </c>
      <c r="F227" s="648" t="str">
        <f>'Input - LOE Hierarchy (Admin)'!K229</f>
        <v>Is there evidence of a suitably mature cost estimate for the acquisition phase being approved?</v>
      </c>
      <c r="G227" s="649">
        <v>79</v>
      </c>
      <c r="H227" s="650" t="str">
        <f>IFERROR(HYPERLINK("#'2.1 LOEs, Artefacts &amp; Assurance'!" &amp; ADDRESS(MATCH($I227,'2.1 LOEs, Artefacts &amp; Assurance'!$H$1:$H$312, 0),8),"Link "), "Not Found")</f>
        <v>Not Found</v>
      </c>
      <c r="I227" s="648" t="str">
        <f>'Input - LOE Hierarchy (Admin)'!L229</f>
        <v>Is there evidence that the overall estimated cost risk and uncertainty provision is appropriate for the project type and stage of acquisition and any adjustments justified, to support the cost estimate for the acquisition phase being approved?</v>
      </c>
      <c r="J227" s="647">
        <f t="shared" si="29"/>
        <v>217</v>
      </c>
      <c r="K227" s="648" t="str">
        <f>'Input - LOE Hierarchy (Admin)'!N229</f>
        <v>Is there evidence that a suitable independent comparison method has been used to check the appropriateness of the estimated risk and uncertainty provision?</v>
      </c>
      <c r="L227" s="648" t="str">
        <f>'Input - LOE Hierarchy (Admin)'!P229</f>
        <v>Where Reference Class Forecasting (RCF) is being used, is there evidence that the RCF database holds data of comparable past projects?</v>
      </c>
      <c r="M227" s="646"/>
      <c r="N227" s="646"/>
      <c r="O227" s="651" t="str">
        <f>IF(ISERROR(HYPERLINK(INDEX(I_Guid_Links,MATCH('Input - LOE Hierarchy (Admin)'!S229,I_Guid_Names,0)), 'Input - LOE Hierarchy (Admin)'!S229)),"",HYPERLINK(INDEX(I_Guid_Links,MATCH('Input - LOE Hierarchy (Admin)'!S229,I_Guid_Names,0)), 'Input - LOE Hierarchy (Admin)'!S229))</f>
        <v>Cost Management Good Practice, Guidance &amp; Processes - F2</v>
      </c>
      <c r="P227" s="651" t="str">
        <f>IF(ISERROR(HYPERLINK(INDEX(I_Guid_Links,MATCH('Input - LOE Hierarchy (Admin)'!T229,I_Guid_Names,0)), 'Input - LOE Hierarchy (Admin)'!T229)),"",HYPERLINK(INDEX(I_Guid_Links,MATCH('Input - LOE Hierarchy (Admin)'!T229,I_Guid_Names,0)), 'Input - LOE Hierarchy (Admin)'!T229))</f>
        <v>CAAS Modelling Centre of Expertise - F3</v>
      </c>
      <c r="Q227" s="651" t="str">
        <f>IF(ISERROR(HYPERLINK(INDEX(I_Guid_Links,MATCH('Input - LOE Hierarchy (Admin)'!U229,I_Guid_Names,0)), 'Input - LOE Hierarchy (Admin)'!U229)),"",HYPERLINK(INDEX(I_Guid_Links,MATCH('Input - LOE Hierarchy (Admin)'!U229,I_Guid_Names,0)), 'Input - LOE Hierarchy (Admin)'!U229))</f>
        <v>MCoE Trifold - F4</v>
      </c>
      <c r="R227" s="651" t="str">
        <f>IF(ISERROR(HYPERLINK(INDEX(I_Guid_Links,MATCH('Input - LOE Hierarchy (Admin)'!V229,I_Guid_Names,0)), 'Input - LOE Hierarchy (Admin)'!V229)),"",HYPERLINK(INDEX(I_Guid_Links,MATCH('Input - LOE Hierarchy (Admin)'!V229,I_Guid_Names,0)), 'Input - LOE Hierarchy (Admin)'!V229))</f>
        <v>Aqua Book - Producing Quaslity Analysis - F1</v>
      </c>
      <c r="S227" s="651" t="str">
        <f>IF(ISERROR(HYPERLINK(INDEX(I_Guid_Links,MATCH('Input - LOE Hierarchy (Admin)'!W229,I_Guid_Names,0)), 'Input - LOE Hierarchy (Admin)'!W229)),"",HYPERLINK(INDEX(I_Guid_Links,MATCH('Input - LOE Hierarchy (Admin)'!W229,I_Guid_Names,0)), 'Input - LOE Hierarchy (Admin)'!W229))</f>
        <v/>
      </c>
      <c r="T227" s="651" t="str">
        <f>IF(ISERROR(HYPERLINK(INDEX(I_Guid_Links,MATCH('Input - LOE Hierarchy (Admin)'!X229,I_Guid_Names,0)), 'Input - LOE Hierarchy (Admin)'!X229)),"",HYPERLINK(INDEX(I_Guid_Links,MATCH('Input - LOE Hierarchy (Admin)'!X229,I_Guid_Names,0)), 'Input - LOE Hierarchy (Admin)'!X229))</f>
        <v/>
      </c>
      <c r="U227" s="651" t="str">
        <f>IF(ISERROR(HYPERLINK(INDEX(I_Guid_Links,MATCH('Input - LOE Hierarchy (Admin)'!Y229,I_Guid_Names,0)), 'Input - LOE Hierarchy (Admin)'!Y229)),"",HYPERLINK(INDEX(I_Guid_Links,MATCH('Input - LOE Hierarchy (Admin)'!Y229,I_Guid_Names,0)), 'Input - LOE Hierarchy (Admin)'!Y229))</f>
        <v/>
      </c>
      <c r="V227" s="652"/>
      <c r="X227" s="653" t="str">
        <f t="shared" si="30"/>
        <v>YES</v>
      </c>
      <c r="Y227" s="654" t="b">
        <f t="shared" si="31"/>
        <v>0</v>
      </c>
      <c r="Z227" s="654" t="b">
        <f>IF(AND(X227="YES", Y$226="YES"),"YES")</f>
        <v>0</v>
      </c>
    </row>
    <row r="228" spans="1:26" s="344" customFormat="1" ht="70.400000000000006" customHeight="1" x14ac:dyDescent="0.35">
      <c r="A228" s="646"/>
      <c r="B228" s="646"/>
      <c r="C228" s="647">
        <v>4</v>
      </c>
      <c r="D228" s="648" t="str">
        <f>'Input - LOE Hierarchy (Admin)'!E230</f>
        <v>Financial</v>
      </c>
      <c r="E228" s="647">
        <v>17</v>
      </c>
      <c r="F228" s="648" t="str">
        <f>'Input - LOE Hierarchy (Admin)'!K230</f>
        <v>Is there evidence of a suitably mature cost estimate for the acquisition phase being approved?</v>
      </c>
      <c r="G228" s="649">
        <v>79</v>
      </c>
      <c r="H228" s="650" t="str">
        <f>IFERROR(HYPERLINK("#'2.1 LOEs, Artefacts &amp; Assurance'!" &amp; ADDRESS(MATCH($I228,'2.1 LOEs, Artefacts &amp; Assurance'!$H$1:$H$312, 0),8),"Link "), "Not Found")</f>
        <v>Not Found</v>
      </c>
      <c r="I228" s="648" t="str">
        <f>'Input - LOE Hierarchy (Admin)'!L230</f>
        <v>Is there evidence that the overall estimated cost risk and uncertainty provision is appropriate for the project type and stage of acquisition and any adjustments justified, to support the cost estimate for the acquisition phase being approved?</v>
      </c>
      <c r="J228" s="647">
        <f t="shared" si="29"/>
        <v>218</v>
      </c>
      <c r="K228" s="648" t="str">
        <f>'Input - LOE Hierarchy (Admin)'!N230</f>
        <v>Is there evidence that a suitable independent comparison method has been used to check the appropriateness of the estimated risk and uncertainty provision?</v>
      </c>
      <c r="L228" s="648" t="str">
        <f>'Input - LOE Hierarchy (Admin)'!P230</f>
        <v>Where secondary, independent, cost estimating is being used as a comparator method, is there evidence that any modelling has been subject to Validation and Verification?</v>
      </c>
      <c r="M228" s="646"/>
      <c r="N228" s="646"/>
      <c r="O228" s="651" t="str">
        <f>IF(ISERROR(HYPERLINK(INDEX(I_Guid_Links,MATCH('Input - LOE Hierarchy (Admin)'!S230,I_Guid_Names,0)), 'Input - LOE Hierarchy (Admin)'!S230)),"",HYPERLINK(INDEX(I_Guid_Links,MATCH('Input - LOE Hierarchy (Admin)'!S230,I_Guid_Names,0)), 'Input - LOE Hierarchy (Admin)'!S230))</f>
        <v>Cost Management Good Practice, Guidance &amp; Processes - F2</v>
      </c>
      <c r="P228" s="651" t="str">
        <f>IF(ISERROR(HYPERLINK(INDEX(I_Guid_Links,MATCH('Input - LOE Hierarchy (Admin)'!T230,I_Guid_Names,0)), 'Input - LOE Hierarchy (Admin)'!T230)),"",HYPERLINK(INDEX(I_Guid_Links,MATCH('Input - LOE Hierarchy (Admin)'!T230,I_Guid_Names,0)), 'Input - LOE Hierarchy (Admin)'!T230))</f>
        <v>CAAS Modelling Centre of Expertise - F3</v>
      </c>
      <c r="Q228" s="651" t="str">
        <f>IF(ISERROR(HYPERLINK(INDEX(I_Guid_Links,MATCH('Input - LOE Hierarchy (Admin)'!U230,I_Guid_Names,0)), 'Input - LOE Hierarchy (Admin)'!U230)),"",HYPERLINK(INDEX(I_Guid_Links,MATCH('Input - LOE Hierarchy (Admin)'!U230,I_Guid_Names,0)), 'Input - LOE Hierarchy (Admin)'!U230))</f>
        <v>MCoE Trifold - F4</v>
      </c>
      <c r="R228" s="651" t="str">
        <f>IF(ISERROR(HYPERLINK(INDEX(I_Guid_Links,MATCH('Input - LOE Hierarchy (Admin)'!V230,I_Guid_Names,0)), 'Input - LOE Hierarchy (Admin)'!V230)),"",HYPERLINK(INDEX(I_Guid_Links,MATCH('Input - LOE Hierarchy (Admin)'!V230,I_Guid_Names,0)), 'Input - LOE Hierarchy (Admin)'!V230))</f>
        <v>Aqua Book - Producing Quaslity Analysis - F1</v>
      </c>
      <c r="S228" s="651" t="str">
        <f>IF(ISERROR(HYPERLINK(INDEX(I_Guid_Links,MATCH('Input - LOE Hierarchy (Admin)'!W230,I_Guid_Names,0)), 'Input - LOE Hierarchy (Admin)'!W230)),"",HYPERLINK(INDEX(I_Guid_Links,MATCH('Input - LOE Hierarchy (Admin)'!W230,I_Guid_Names,0)), 'Input - LOE Hierarchy (Admin)'!W230))</f>
        <v/>
      </c>
      <c r="T228" s="651" t="str">
        <f>IF(ISERROR(HYPERLINK(INDEX(I_Guid_Links,MATCH('Input - LOE Hierarchy (Admin)'!X230,I_Guid_Names,0)), 'Input - LOE Hierarchy (Admin)'!X230)),"",HYPERLINK(INDEX(I_Guid_Links,MATCH('Input - LOE Hierarchy (Admin)'!X230,I_Guid_Names,0)), 'Input - LOE Hierarchy (Admin)'!X230))</f>
        <v/>
      </c>
      <c r="U228" s="651" t="str">
        <f>IF(ISERROR(HYPERLINK(INDEX(I_Guid_Links,MATCH('Input - LOE Hierarchy (Admin)'!Y230,I_Guid_Names,0)), 'Input - LOE Hierarchy (Admin)'!Y230)),"",HYPERLINK(INDEX(I_Guid_Links,MATCH('Input - LOE Hierarchy (Admin)'!Y230,I_Guid_Names,0)), 'Input - LOE Hierarchy (Admin)'!Y230))</f>
        <v/>
      </c>
      <c r="V228" s="652"/>
      <c r="X228" s="653" t="str">
        <f t="shared" si="30"/>
        <v>YES</v>
      </c>
      <c r="Y228" s="654" t="b">
        <f t="shared" si="31"/>
        <v>0</v>
      </c>
      <c r="Z228" s="654" t="b">
        <f t="shared" ref="Z228:Z229" si="34">IF(AND(X228="YES", Y$226="YES"),"YES")</f>
        <v>0</v>
      </c>
    </row>
    <row r="229" spans="1:26" s="344" customFormat="1" ht="70.400000000000006" customHeight="1" x14ac:dyDescent="0.35">
      <c r="A229" s="646"/>
      <c r="B229" s="646"/>
      <c r="C229" s="647">
        <v>4</v>
      </c>
      <c r="D229" s="648" t="str">
        <f>'Input - LOE Hierarchy (Admin)'!E231</f>
        <v>Financial</v>
      </c>
      <c r="E229" s="647">
        <v>17</v>
      </c>
      <c r="F229" s="648" t="str">
        <f>'Input - LOE Hierarchy (Admin)'!K231</f>
        <v>Is there evidence of a suitably mature cost estimate for the acquisition phase being approved?</v>
      </c>
      <c r="G229" s="649">
        <v>79</v>
      </c>
      <c r="H229" s="650" t="str">
        <f>IFERROR(HYPERLINK("#'2.1 LOEs, Artefacts &amp; Assurance'!" &amp; ADDRESS(MATCH($I229,'2.1 LOEs, Artefacts &amp; Assurance'!$H$1:$H$312, 0),8),"Link "), "Not Found")</f>
        <v>Not Found</v>
      </c>
      <c r="I229" s="648" t="str">
        <f>'Input - LOE Hierarchy (Admin)'!L231</f>
        <v>Is there evidence that the overall estimated cost risk and uncertainty provision is appropriate for the project type and stage of acquisition and any adjustments justified, to support the cost estimate for the acquisition phase being approved?</v>
      </c>
      <c r="J229" s="647">
        <f t="shared" si="29"/>
        <v>219</v>
      </c>
      <c r="K229" s="648" t="str">
        <f>'Input - LOE Hierarchy (Admin)'!N231</f>
        <v>Is there evidence that a suitable independent comparison method has been used to check the appropriateness of the estimated risk and uncertainty provision?</v>
      </c>
      <c r="L229" s="648" t="str">
        <f>'Input - LOE Hierarchy (Admin)'!P231</f>
        <v>Where there are differences in the estimate comparison, is there evidence that the differences have been explained and any adjustments to the risk and uncertainty provision justified?</v>
      </c>
      <c r="M229" s="646"/>
      <c r="N229" s="646"/>
      <c r="O229" s="651" t="str">
        <f>IF(ISERROR(HYPERLINK(INDEX(I_Guid_Links,MATCH('Input - LOE Hierarchy (Admin)'!S231,I_Guid_Names,0)), 'Input - LOE Hierarchy (Admin)'!S231)),"",HYPERLINK(INDEX(I_Guid_Links,MATCH('Input - LOE Hierarchy (Admin)'!S231,I_Guid_Names,0)), 'Input - LOE Hierarchy (Admin)'!S231))</f>
        <v>Cost Management Good Practice, Guidance &amp; Processes - F2</v>
      </c>
      <c r="P229" s="651" t="str">
        <f>IF(ISERROR(HYPERLINK(INDEX(I_Guid_Links,MATCH('Input - LOE Hierarchy (Admin)'!T231,I_Guid_Names,0)), 'Input - LOE Hierarchy (Admin)'!T231)),"",HYPERLINK(INDEX(I_Guid_Links,MATCH('Input - LOE Hierarchy (Admin)'!T231,I_Guid_Names,0)), 'Input - LOE Hierarchy (Admin)'!T231))</f>
        <v>CAAS Modelling Centre of Expertise - F3</v>
      </c>
      <c r="Q229" s="651" t="str">
        <f>IF(ISERROR(HYPERLINK(INDEX(I_Guid_Links,MATCH('Input - LOE Hierarchy (Admin)'!U231,I_Guid_Names,0)), 'Input - LOE Hierarchy (Admin)'!U231)),"",HYPERLINK(INDEX(I_Guid_Links,MATCH('Input - LOE Hierarchy (Admin)'!U231,I_Guid_Names,0)), 'Input - LOE Hierarchy (Admin)'!U231))</f>
        <v>MCoE Trifold - F4</v>
      </c>
      <c r="R229" s="651" t="str">
        <f>IF(ISERROR(HYPERLINK(INDEX(I_Guid_Links,MATCH('Input - LOE Hierarchy (Admin)'!V231,I_Guid_Names,0)), 'Input - LOE Hierarchy (Admin)'!V231)),"",HYPERLINK(INDEX(I_Guid_Links,MATCH('Input - LOE Hierarchy (Admin)'!V231,I_Guid_Names,0)), 'Input - LOE Hierarchy (Admin)'!V231))</f>
        <v>Aqua Book - Producing Quaslity Analysis - F1</v>
      </c>
      <c r="S229" s="651" t="str">
        <f>IF(ISERROR(HYPERLINK(INDEX(I_Guid_Links,MATCH('Input - LOE Hierarchy (Admin)'!W231,I_Guid_Names,0)), 'Input - LOE Hierarchy (Admin)'!W231)),"",HYPERLINK(INDEX(I_Guid_Links,MATCH('Input - LOE Hierarchy (Admin)'!W231,I_Guid_Names,0)), 'Input - LOE Hierarchy (Admin)'!W231))</f>
        <v/>
      </c>
      <c r="T229" s="651" t="str">
        <f>IF(ISERROR(HYPERLINK(INDEX(I_Guid_Links,MATCH('Input - LOE Hierarchy (Admin)'!X231,I_Guid_Names,0)), 'Input - LOE Hierarchy (Admin)'!X231)),"",HYPERLINK(INDEX(I_Guid_Links,MATCH('Input - LOE Hierarchy (Admin)'!X231,I_Guid_Names,0)), 'Input - LOE Hierarchy (Admin)'!X231))</f>
        <v/>
      </c>
      <c r="U229" s="651" t="str">
        <f>IF(ISERROR(HYPERLINK(INDEX(I_Guid_Links,MATCH('Input - LOE Hierarchy (Admin)'!Y231,I_Guid_Names,0)), 'Input - LOE Hierarchy (Admin)'!Y231)),"",HYPERLINK(INDEX(I_Guid_Links,MATCH('Input - LOE Hierarchy (Admin)'!Y231,I_Guid_Names,0)), 'Input - LOE Hierarchy (Admin)'!Y231))</f>
        <v/>
      </c>
      <c r="V229" s="652"/>
      <c r="X229" s="653" t="str">
        <f t="shared" si="30"/>
        <v>YES</v>
      </c>
      <c r="Y229" s="654" t="b">
        <f t="shared" si="31"/>
        <v>0</v>
      </c>
      <c r="Z229" s="654" t="b">
        <f t="shared" si="34"/>
        <v>0</v>
      </c>
    </row>
    <row r="230" spans="1:26" s="344" customFormat="1" ht="70.400000000000006" customHeight="1" x14ac:dyDescent="0.35">
      <c r="A230" s="646"/>
      <c r="B230" s="646"/>
      <c r="C230" s="647">
        <v>4</v>
      </c>
      <c r="D230" s="648" t="str">
        <f>'Input - LOE Hierarchy (Admin)'!E232</f>
        <v>Financial</v>
      </c>
      <c r="E230" s="647">
        <v>17</v>
      </c>
      <c r="F230" s="648" t="str">
        <f>'Input - LOE Hierarchy (Admin)'!K232</f>
        <v>Is there evidence of a suitably mature cost estimate for the acquisition phase being approved?</v>
      </c>
      <c r="G230" s="649">
        <v>80</v>
      </c>
      <c r="H230" s="650" t="str">
        <f>IFERROR(HYPERLINK("#'2.1 LOEs, Artefacts &amp; Assurance'!" &amp; ADDRESS(MATCH($I230,'2.1 LOEs, Artefacts &amp; Assurance'!$H$1:$H$312, 0),8),"Link "), "Not Found")</f>
        <v>Not Found</v>
      </c>
      <c r="I230" s="648" t="str">
        <f>'Input - LOE Hierarchy (Admin)'!L232</f>
        <v>Is there evidence of appropriate accounting treatments being applied within the cost model, to support the cost estimate for the acquisition phase being approved?</v>
      </c>
      <c r="J230" s="647">
        <f t="shared" si="29"/>
        <v>220</v>
      </c>
      <c r="K230" s="648" t="str">
        <f>'Input - LOE Hierarchy (Admin)'!N232</f>
        <v>Is there suitable evidence of advice being taken on unusual / complex financial treatments?</v>
      </c>
      <c r="L230" s="648" t="str">
        <f>'Input - LOE Hierarchy (Admin)'!P232</f>
        <v>NULL</v>
      </c>
      <c r="M230" s="646"/>
      <c r="N230" s="646"/>
      <c r="O230" s="651" t="str">
        <f>IF(ISERROR(HYPERLINK(INDEX(I_Guid_Links,MATCH('Input - LOE Hierarchy (Admin)'!S232,I_Guid_Names,0)), 'Input - LOE Hierarchy (Admin)'!S232)),"",HYPERLINK(INDEX(I_Guid_Links,MATCH('Input - LOE Hierarchy (Admin)'!S232,I_Guid_Names,0)), 'Input - LOE Hierarchy (Admin)'!S232))</f>
        <v>JSP 916 MOD Tax and Duty  - F7</v>
      </c>
      <c r="P230" s="651" t="str">
        <f>IF(ISERROR(HYPERLINK(INDEX(I_Guid_Links,MATCH('Input - LOE Hierarchy (Admin)'!T232,I_Guid_Names,0)), 'Input - LOE Hierarchy (Admin)'!T232)),"",HYPERLINK(INDEX(I_Guid_Links,MATCH('Input - LOE Hierarchy (Admin)'!T232,I_Guid_Names,0)), 'Input - LOE Hierarchy (Admin)'!T232))</f>
        <v>Dealing with Tax and VAT  - F8</v>
      </c>
      <c r="Q230" s="651" t="str">
        <f>IF(ISERROR(HYPERLINK(INDEX(I_Guid_Links,MATCH('Input - LOE Hierarchy (Admin)'!U232,I_Guid_Names,0)), 'Input - LOE Hierarchy (Admin)'!U232)),"",HYPERLINK(INDEX(I_Guid_Links,MATCH('Input - LOE Hierarchy (Admin)'!U232,I_Guid_Names,0)), 'Input - LOE Hierarchy (Admin)'!U232))</f>
        <v>IFRS 16 Lease Accounting - F9</v>
      </c>
      <c r="R230" s="651" t="str">
        <f>IF(ISERROR(HYPERLINK(INDEX(I_Guid_Links,MATCH('Input - LOE Hierarchy (Admin)'!V232,I_Guid_Names,0)), 'Input - LOE Hierarchy (Admin)'!V232)),"",HYPERLINK(INDEX(I_Guid_Links,MATCH('Input - LOE Hierarchy (Admin)'!V232,I_Guid_Names,0)), 'Input - LOE Hierarchy (Admin)'!V232))</f>
        <v>The Financial Case - F10</v>
      </c>
      <c r="S230" s="651" t="str">
        <f>IF(ISERROR(HYPERLINK(INDEX(I_Guid_Links,MATCH('Input - LOE Hierarchy (Admin)'!W232,I_Guid_Names,0)), 'Input - LOE Hierarchy (Admin)'!W232)),"",HYPERLINK(INDEX(I_Guid_Links,MATCH('Input - LOE Hierarchy (Admin)'!W232,I_Guid_Names,0)), 'Input - LOE Hierarchy (Admin)'!W232))</f>
        <v>Raw Materials and Consumables (RMC)  - F11</v>
      </c>
      <c r="T230" s="651" t="str">
        <f>IF(ISERROR(HYPERLINK(INDEX(I_Guid_Links,MATCH('Input - LOE Hierarchy (Admin)'!X232,I_Guid_Names,0)), 'Input - LOE Hierarchy (Admin)'!X232)),"",HYPERLINK(INDEX(I_Guid_Links,MATCH('Input - LOE Hierarchy (Admin)'!X232,I_Guid_Names,0)), 'Input - LOE Hierarchy (Admin)'!X232))</f>
        <v>Contingent Liability - JSP 655 - F12</v>
      </c>
      <c r="U230" s="651" t="str">
        <f>IF(ISERROR(HYPERLINK(INDEX(I_Guid_Links,MATCH('Input - LOE Hierarchy (Admin)'!Y232,I_Guid_Names,0)), 'Input - LOE Hierarchy (Admin)'!Y232)),"",HYPERLINK(INDEX(I_Guid_Links,MATCH('Input - LOE Hierarchy (Admin)'!Y232,I_Guid_Names,0)), 'Input - LOE Hierarchy (Admin)'!Y232))</f>
        <v>Rates  - F14</v>
      </c>
      <c r="V230" s="652"/>
      <c r="X230" s="653" t="b">
        <f t="shared" si="30"/>
        <v>0</v>
      </c>
      <c r="Y230" s="654" t="b">
        <f t="shared" si="31"/>
        <v>0</v>
      </c>
      <c r="Z230" s="654" t="b">
        <f t="shared" si="32"/>
        <v>0</v>
      </c>
    </row>
    <row r="231" spans="1:26" s="344" customFormat="1" ht="70.400000000000006" customHeight="1" x14ac:dyDescent="0.35">
      <c r="A231" s="646"/>
      <c r="B231" s="646"/>
      <c r="C231" s="647">
        <v>4</v>
      </c>
      <c r="D231" s="648" t="str">
        <f>'Input - LOE Hierarchy (Admin)'!E233</f>
        <v>Financial</v>
      </c>
      <c r="E231" s="647">
        <v>17</v>
      </c>
      <c r="F231" s="648" t="str">
        <f>'Input - LOE Hierarchy (Admin)'!K233</f>
        <v>Is there evidence of a suitably mature cost estimate for the acquisition phase being approved?</v>
      </c>
      <c r="G231" s="649">
        <v>80</v>
      </c>
      <c r="H231" s="650" t="str">
        <f>IFERROR(HYPERLINK("#'2.1 LOEs, Artefacts &amp; Assurance'!" &amp; ADDRESS(MATCH($I231,'2.1 LOEs, Artefacts &amp; Assurance'!$H$1:$H$312, 0),8),"Link "), "Not Found")</f>
        <v>Not Found</v>
      </c>
      <c r="I231" s="648" t="str">
        <f>'Input - LOE Hierarchy (Admin)'!L233</f>
        <v>Is there evidence of appropriate accounting treatments being applied within the cost model, to support the cost estimate for the acquisition phase being approved?</v>
      </c>
      <c r="J231" s="647">
        <f t="shared" si="29"/>
        <v>221</v>
      </c>
      <c r="K231" s="648" t="str">
        <f>'Input - LOE Hierarchy (Admin)'!N233</f>
        <v>Is there suitable evidence of any non-standard VAT treatment having been cleared with FMDP VAT Policy team?</v>
      </c>
      <c r="L231" s="648" t="str">
        <f>'Input - LOE Hierarchy (Admin)'!P233</f>
        <v>NULL</v>
      </c>
      <c r="M231" s="646"/>
      <c r="N231" s="646"/>
      <c r="O231" s="651" t="str">
        <f>IF(ISERROR(HYPERLINK(INDEX(I_Guid_Links,MATCH('Input - LOE Hierarchy (Admin)'!S233,I_Guid_Names,0)), 'Input - LOE Hierarchy (Admin)'!S233)),"",HYPERLINK(INDEX(I_Guid_Links,MATCH('Input - LOE Hierarchy (Admin)'!S233,I_Guid_Names,0)), 'Input - LOE Hierarchy (Admin)'!S233))</f>
        <v>JSP 916 MOD Tax and Duty  - F7</v>
      </c>
      <c r="P231" s="651" t="str">
        <f>IF(ISERROR(HYPERLINK(INDEX(I_Guid_Links,MATCH('Input - LOE Hierarchy (Admin)'!T233,I_Guid_Names,0)), 'Input - LOE Hierarchy (Admin)'!T233)),"",HYPERLINK(INDEX(I_Guid_Links,MATCH('Input - LOE Hierarchy (Admin)'!T233,I_Guid_Names,0)), 'Input - LOE Hierarchy (Admin)'!T233))</f>
        <v>Dealing with Tax and VAT  - F8</v>
      </c>
      <c r="Q231" s="651" t="str">
        <f>IF(ISERROR(HYPERLINK(INDEX(I_Guid_Links,MATCH('Input - LOE Hierarchy (Admin)'!U233,I_Guid_Names,0)), 'Input - LOE Hierarchy (Admin)'!U233)),"",HYPERLINK(INDEX(I_Guid_Links,MATCH('Input - LOE Hierarchy (Admin)'!U233,I_Guid_Names,0)), 'Input - LOE Hierarchy (Admin)'!U233))</f>
        <v/>
      </c>
      <c r="R231" s="651" t="str">
        <f>IF(ISERROR(HYPERLINK(INDEX(I_Guid_Links,MATCH('Input - LOE Hierarchy (Admin)'!V233,I_Guid_Names,0)), 'Input - LOE Hierarchy (Admin)'!V233)),"",HYPERLINK(INDEX(I_Guid_Links,MATCH('Input - LOE Hierarchy (Admin)'!V233,I_Guid_Names,0)), 'Input - LOE Hierarchy (Admin)'!V233))</f>
        <v/>
      </c>
      <c r="S231" s="651" t="str">
        <f>IF(ISERROR(HYPERLINK(INDEX(I_Guid_Links,MATCH('Input - LOE Hierarchy (Admin)'!W233,I_Guid_Names,0)), 'Input - LOE Hierarchy (Admin)'!W233)),"",HYPERLINK(INDEX(I_Guid_Links,MATCH('Input - LOE Hierarchy (Admin)'!W233,I_Guid_Names,0)), 'Input - LOE Hierarchy (Admin)'!W233))</f>
        <v/>
      </c>
      <c r="T231" s="651" t="str">
        <f>IF(ISERROR(HYPERLINK(INDEX(I_Guid_Links,MATCH('Input - LOE Hierarchy (Admin)'!X233,I_Guid_Names,0)), 'Input - LOE Hierarchy (Admin)'!X233)),"",HYPERLINK(INDEX(I_Guid_Links,MATCH('Input - LOE Hierarchy (Admin)'!X233,I_Guid_Names,0)), 'Input - LOE Hierarchy (Admin)'!X233))</f>
        <v/>
      </c>
      <c r="U231" s="651" t="str">
        <f>IF(ISERROR(HYPERLINK(INDEX(I_Guid_Links,MATCH('Input - LOE Hierarchy (Admin)'!Y233,I_Guid_Names,0)), 'Input - LOE Hierarchy (Admin)'!Y233)),"",HYPERLINK(INDEX(I_Guid_Links,MATCH('Input - LOE Hierarchy (Admin)'!Y233,I_Guid_Names,0)), 'Input - LOE Hierarchy (Admin)'!Y233))</f>
        <v/>
      </c>
      <c r="V231" s="652"/>
      <c r="X231" s="653" t="str">
        <f t="shared" si="30"/>
        <v>YES</v>
      </c>
      <c r="Y231" s="654" t="b">
        <f t="shared" si="31"/>
        <v>0</v>
      </c>
      <c r="Z231" s="654" t="b">
        <f>IF(AND(X231="YES", Y$230="YES"),"YES")</f>
        <v>0</v>
      </c>
    </row>
    <row r="232" spans="1:26" s="344" customFormat="1" ht="70.400000000000006" customHeight="1" x14ac:dyDescent="0.35">
      <c r="A232" s="646"/>
      <c r="B232" s="646"/>
      <c r="C232" s="647">
        <v>4</v>
      </c>
      <c r="D232" s="648" t="str">
        <f>'Input - LOE Hierarchy (Admin)'!E234</f>
        <v>Financial</v>
      </c>
      <c r="E232" s="647">
        <v>17</v>
      </c>
      <c r="F232" s="648" t="str">
        <f>'Input - LOE Hierarchy (Admin)'!K234</f>
        <v>Is there evidence of a suitably mature cost estimate for the acquisition phase being approved?</v>
      </c>
      <c r="G232" s="649">
        <v>80</v>
      </c>
      <c r="H232" s="650" t="str">
        <f>IFERROR(HYPERLINK("#'2.1 LOEs, Artefacts &amp; Assurance'!" &amp; ADDRESS(MATCH($I232,'2.1 LOEs, Artefacts &amp; Assurance'!$H$1:$H$312, 0),8),"Link "), "Not Found")</f>
        <v>Not Found</v>
      </c>
      <c r="I232" s="648" t="str">
        <f>'Input - LOE Hierarchy (Admin)'!L234</f>
        <v>Is there evidence of appropriate accounting treatments being applied within the cost model, to support the cost estimate for the acquisition phase being approved?</v>
      </c>
      <c r="J232" s="647">
        <f t="shared" si="29"/>
        <v>222</v>
      </c>
      <c r="K232" s="648" t="str">
        <f>'Input - LOE Hierarchy (Admin)'!N234</f>
        <v>Is there evidence that the potential for lease(s) has been considered for the options considered and the preferred solution?  For a programme with a lease(s), is there evidence that the appropriate accounting treatment has been applied in accordance with International Financial Reporting Standard 16 (IFRS-16)?</v>
      </c>
      <c r="L232" s="648" t="str">
        <f>'Input - LOE Hierarchy (Admin)'!P234</f>
        <v>NULL</v>
      </c>
      <c r="M232" s="646"/>
      <c r="N232" s="646"/>
      <c r="O232" s="651" t="str">
        <f>IF(ISERROR(HYPERLINK(INDEX(I_Guid_Links,MATCH('Input - LOE Hierarchy (Admin)'!S234,I_Guid_Names,0)), 'Input - LOE Hierarchy (Admin)'!S234)),"",HYPERLINK(INDEX(I_Guid_Links,MATCH('Input - LOE Hierarchy (Admin)'!S234,I_Guid_Names,0)), 'Input - LOE Hierarchy (Admin)'!S234))</f>
        <v>JSP 916 MOD Tax and Duty  - F7</v>
      </c>
      <c r="P232" s="651" t="str">
        <f>IF(ISERROR(HYPERLINK(INDEX(I_Guid_Links,MATCH('Input - LOE Hierarchy (Admin)'!T234,I_Guid_Names,0)), 'Input - LOE Hierarchy (Admin)'!T234)),"",HYPERLINK(INDEX(I_Guid_Links,MATCH('Input - LOE Hierarchy (Admin)'!T234,I_Guid_Names,0)), 'Input - LOE Hierarchy (Admin)'!T234))</f>
        <v>Dealing with Tax and VAT  - F8</v>
      </c>
      <c r="Q232" s="651" t="str">
        <f>IF(ISERROR(HYPERLINK(INDEX(I_Guid_Links,MATCH('Input - LOE Hierarchy (Admin)'!U234,I_Guid_Names,0)), 'Input - LOE Hierarchy (Admin)'!U234)),"",HYPERLINK(INDEX(I_Guid_Links,MATCH('Input - LOE Hierarchy (Admin)'!U234,I_Guid_Names,0)), 'Input - LOE Hierarchy (Admin)'!U234))</f>
        <v>IFRS 16 Lease Accounting - F9</v>
      </c>
      <c r="R232" s="651" t="str">
        <f>IF(ISERROR(HYPERLINK(INDEX(I_Guid_Links,MATCH('Input - LOE Hierarchy (Admin)'!V234,I_Guid_Names,0)), 'Input - LOE Hierarchy (Admin)'!V234)),"",HYPERLINK(INDEX(I_Guid_Links,MATCH('Input - LOE Hierarchy (Admin)'!V234,I_Guid_Names,0)), 'Input - LOE Hierarchy (Admin)'!V234))</f>
        <v>Approvals Guidance for IFRS 16 - F15</v>
      </c>
      <c r="S232" s="651" t="str">
        <f>IF(ISERROR(HYPERLINK(INDEX(I_Guid_Links,MATCH('Input - LOE Hierarchy (Admin)'!W234,I_Guid_Names,0)), 'Input - LOE Hierarchy (Admin)'!W234)),"",HYPERLINK(INDEX(I_Guid_Links,MATCH('Input - LOE Hierarchy (Admin)'!W234,I_Guid_Names,0)), 'Input - LOE Hierarchy (Admin)'!W234))</f>
        <v/>
      </c>
      <c r="T232" s="651" t="str">
        <f>IF(ISERROR(HYPERLINK(INDEX(I_Guid_Links,MATCH('Input - LOE Hierarchy (Admin)'!X234,I_Guid_Names,0)), 'Input - LOE Hierarchy (Admin)'!X234)),"",HYPERLINK(INDEX(I_Guid_Links,MATCH('Input - LOE Hierarchy (Admin)'!X234,I_Guid_Names,0)), 'Input - LOE Hierarchy (Admin)'!X234))</f>
        <v/>
      </c>
      <c r="U232" s="651" t="str">
        <f>IF(ISERROR(HYPERLINK(INDEX(I_Guid_Links,MATCH('Input - LOE Hierarchy (Admin)'!Y234,I_Guid_Names,0)), 'Input - LOE Hierarchy (Admin)'!Y234)),"",HYPERLINK(INDEX(I_Guid_Links,MATCH('Input - LOE Hierarchy (Admin)'!Y234,I_Guid_Names,0)), 'Input - LOE Hierarchy (Admin)'!Y234))</f>
        <v/>
      </c>
      <c r="V232" s="652"/>
      <c r="X232" s="653" t="str">
        <f t="shared" si="30"/>
        <v>YES</v>
      </c>
      <c r="Y232" s="654" t="b">
        <f t="shared" si="31"/>
        <v>0</v>
      </c>
      <c r="Z232" s="654" t="b">
        <f t="shared" ref="Z232:Z234" si="35">IF(AND(X232="YES", Y$230="YES"),"YES")</f>
        <v>0</v>
      </c>
    </row>
    <row r="233" spans="1:26" s="344" customFormat="1" ht="70.400000000000006" customHeight="1" x14ac:dyDescent="0.35">
      <c r="A233" s="646"/>
      <c r="B233" s="646"/>
      <c r="C233" s="647">
        <v>4</v>
      </c>
      <c r="D233" s="648" t="str">
        <f>'Input - LOE Hierarchy (Admin)'!E235</f>
        <v>Financial</v>
      </c>
      <c r="E233" s="647">
        <v>17</v>
      </c>
      <c r="F233" s="648" t="str">
        <f>'Input - LOE Hierarchy (Admin)'!K235</f>
        <v>Is there evidence of a suitably mature cost estimate for the acquisition phase being approved?</v>
      </c>
      <c r="G233" s="649">
        <v>80</v>
      </c>
      <c r="H233" s="650" t="str">
        <f>IFERROR(HYPERLINK("#'2.1 LOEs, Artefacts &amp; Assurance'!" &amp; ADDRESS(MATCH($I233,'2.1 LOEs, Artefacts &amp; Assurance'!$H$1:$H$312, 0),8),"Link "), "Not Found")</f>
        <v>Not Found</v>
      </c>
      <c r="I233" s="648" t="str">
        <f>'Input - LOE Hierarchy (Admin)'!L235</f>
        <v>Is there evidence of appropriate accounting treatments being applied within the cost model, to support the cost estimate for the acquisition phase being approved?</v>
      </c>
      <c r="J233" s="647">
        <f t="shared" si="29"/>
        <v>223</v>
      </c>
      <c r="K233" s="648" t="str">
        <f>'Input - LOE Hierarchy (Admin)'!N235</f>
        <v>Where there are FOREX considerations within a case, is there evidence that these FOREX considerations have been modelled appropriately? For a programme where FOREX constitutes more than 20% of the approval, is there evidence that the separate FOREX risk has been modelled and volatility assessed correctly?</v>
      </c>
      <c r="L233" s="648" t="str">
        <f>'Input - LOE Hierarchy (Admin)'!P235</f>
        <v>NULL</v>
      </c>
      <c r="M233" s="646"/>
      <c r="N233" s="646"/>
      <c r="O233" s="651" t="str">
        <f>IF(ISERROR(HYPERLINK(INDEX(I_Guid_Links,MATCH('Input - LOE Hierarchy (Admin)'!S235,I_Guid_Names,0)), 'Input - LOE Hierarchy (Admin)'!S235)),"",HYPERLINK(INDEX(I_Guid_Links,MATCH('Input - LOE Hierarchy (Admin)'!S235,I_Guid_Names,0)), 'Input - LOE Hierarchy (Admin)'!S235))</f>
        <v>JSP 916 MOD Tax and Duty  - F7</v>
      </c>
      <c r="P233" s="651" t="str">
        <f>IF(ISERROR(HYPERLINK(INDEX(I_Guid_Links,MATCH('Input - LOE Hierarchy (Admin)'!T235,I_Guid_Names,0)), 'Input - LOE Hierarchy (Admin)'!T235)),"",HYPERLINK(INDEX(I_Guid_Links,MATCH('Input - LOE Hierarchy (Admin)'!T235,I_Guid_Names,0)), 'Input - LOE Hierarchy (Admin)'!T235))</f>
        <v>Dealing with Tax and VAT  - F8</v>
      </c>
      <c r="Q233" s="651" t="str">
        <f>IF(ISERROR(HYPERLINK(INDEX(I_Guid_Links,MATCH('Input - LOE Hierarchy (Admin)'!U235,I_Guid_Names,0)), 'Input - LOE Hierarchy (Admin)'!U235)),"",HYPERLINK(INDEX(I_Guid_Links,MATCH('Input - LOE Hierarchy (Admin)'!U235,I_Guid_Names,0)), 'Input - LOE Hierarchy (Admin)'!U235))</f>
        <v>The Financial Case - F10</v>
      </c>
      <c r="R233" s="651" t="str">
        <f>IF(ISERROR(HYPERLINK(INDEX(I_Guid_Links,MATCH('Input - LOE Hierarchy (Admin)'!V235,I_Guid_Names,0)), 'Input - LOE Hierarchy (Admin)'!V235)),"",HYPERLINK(INDEX(I_Guid_Links,MATCH('Input - LOE Hierarchy (Admin)'!V235,I_Guid_Names,0)), 'Input - LOE Hierarchy (Admin)'!V235))</f>
        <v>Rates  - F14</v>
      </c>
      <c r="S233" s="651" t="str">
        <f>IF(ISERROR(HYPERLINK(INDEX(I_Guid_Links,MATCH('Input - LOE Hierarchy (Admin)'!W235,I_Guid_Names,0)), 'Input - LOE Hierarchy (Admin)'!W235)),"",HYPERLINK(INDEX(I_Guid_Links,MATCH('Input - LOE Hierarchy (Admin)'!W235,I_Guid_Names,0)), 'Input - LOE Hierarchy (Admin)'!W235))</f>
        <v/>
      </c>
      <c r="T233" s="651" t="str">
        <f>IF(ISERROR(HYPERLINK(INDEX(I_Guid_Links,MATCH('Input - LOE Hierarchy (Admin)'!X235,I_Guid_Names,0)), 'Input - LOE Hierarchy (Admin)'!X235)),"",HYPERLINK(INDEX(I_Guid_Links,MATCH('Input - LOE Hierarchy (Admin)'!X235,I_Guid_Names,0)), 'Input - LOE Hierarchy (Admin)'!X235))</f>
        <v/>
      </c>
      <c r="U233" s="651" t="str">
        <f>IF(ISERROR(HYPERLINK(INDEX(I_Guid_Links,MATCH('Input - LOE Hierarchy (Admin)'!Y235,I_Guid_Names,0)), 'Input - LOE Hierarchy (Admin)'!Y235)),"",HYPERLINK(INDEX(I_Guid_Links,MATCH('Input - LOE Hierarchy (Admin)'!Y235,I_Guid_Names,0)), 'Input - LOE Hierarchy (Admin)'!Y235))</f>
        <v/>
      </c>
      <c r="V233" s="652"/>
      <c r="X233" s="653" t="str">
        <f t="shared" si="30"/>
        <v>YES</v>
      </c>
      <c r="Y233" s="654" t="b">
        <f t="shared" si="31"/>
        <v>0</v>
      </c>
      <c r="Z233" s="654" t="b">
        <f t="shared" si="35"/>
        <v>0</v>
      </c>
    </row>
    <row r="234" spans="1:26" s="344" customFormat="1" ht="70.400000000000006" customHeight="1" x14ac:dyDescent="0.35">
      <c r="A234" s="646"/>
      <c r="B234" s="646"/>
      <c r="C234" s="647">
        <v>4</v>
      </c>
      <c r="D234" s="648" t="str">
        <f>'Input - LOE Hierarchy (Admin)'!E236</f>
        <v>Financial</v>
      </c>
      <c r="E234" s="647">
        <v>17</v>
      </c>
      <c r="F234" s="648" t="str">
        <f>'Input - LOE Hierarchy (Admin)'!K236</f>
        <v>Is there evidence of a suitably mature cost estimate for the acquisition phase being approved?</v>
      </c>
      <c r="G234" s="649">
        <v>80</v>
      </c>
      <c r="H234" s="650" t="str">
        <f>IFERROR(HYPERLINK("#'2.1 LOEs, Artefacts &amp; Assurance'!" &amp; ADDRESS(MATCH($I234,'2.1 LOEs, Artefacts &amp; Assurance'!$H$1:$H$312, 0),8),"Link "), "Not Found")</f>
        <v>Not Found</v>
      </c>
      <c r="I234" s="648" t="str">
        <f>'Input - LOE Hierarchy (Admin)'!L236</f>
        <v>Is there evidence of appropriate accounting treatments being applied within the cost model, to support the cost estimate for the acquisition phase being approved?</v>
      </c>
      <c r="J234" s="647">
        <f t="shared" si="29"/>
        <v>224</v>
      </c>
      <c r="K234" s="648" t="str">
        <f>'Input - LOE Hierarchy (Admin)'!N236</f>
        <v>Is there evidence that the programme has considered whether it has any contingent liabilities and, if so, evidence that these are being suitably accounted for?  Is there evidence of a detailed explanation of financial and balance sheet impacts of any contingent liabilities expected?</v>
      </c>
      <c r="L234" s="648" t="str">
        <f>'Input - LOE Hierarchy (Admin)'!P236</f>
        <v>NULL</v>
      </c>
      <c r="M234" s="646"/>
      <c r="N234" s="646"/>
      <c r="O234" s="651" t="str">
        <f>IF(ISERROR(HYPERLINK(INDEX(I_Guid_Links,MATCH('Input - LOE Hierarchy (Admin)'!S236,I_Guid_Names,0)), 'Input - LOE Hierarchy (Admin)'!S236)),"",HYPERLINK(INDEX(I_Guid_Links,MATCH('Input - LOE Hierarchy (Admin)'!S236,I_Guid_Names,0)), 'Input - LOE Hierarchy (Admin)'!S236))</f>
        <v>Contingent Liabilities - Fin Hub - F13</v>
      </c>
      <c r="P234" s="651" t="str">
        <f>IF(ISERROR(HYPERLINK(INDEX(I_Guid_Links,MATCH('Input - LOE Hierarchy (Admin)'!T236,I_Guid_Names,0)), 'Input - LOE Hierarchy (Admin)'!T236)),"",HYPERLINK(INDEX(I_Guid_Links,MATCH('Input - LOE Hierarchy (Admin)'!T236,I_Guid_Names,0)), 'Input - LOE Hierarchy (Admin)'!T236))</f>
        <v>Contingent Liability - JSP 655 - F12</v>
      </c>
      <c r="Q234" s="651" t="str">
        <f>IF(ISERROR(HYPERLINK(INDEX(I_Guid_Links,MATCH('Input - LOE Hierarchy (Admin)'!U236,I_Guid_Names,0)), 'Input - LOE Hierarchy (Admin)'!U236)),"",HYPERLINK(INDEX(I_Guid_Links,MATCH('Input - LOE Hierarchy (Admin)'!U236,I_Guid_Names,0)), 'Input - LOE Hierarchy (Admin)'!U236))</f>
        <v/>
      </c>
      <c r="R234" s="651" t="str">
        <f>IF(ISERROR(HYPERLINK(INDEX(I_Guid_Links,MATCH('Input - LOE Hierarchy (Admin)'!V236,I_Guid_Names,0)), 'Input - LOE Hierarchy (Admin)'!V236)),"",HYPERLINK(INDEX(I_Guid_Links,MATCH('Input - LOE Hierarchy (Admin)'!V236,I_Guid_Names,0)), 'Input - LOE Hierarchy (Admin)'!V236))</f>
        <v/>
      </c>
      <c r="S234" s="651" t="str">
        <f>IF(ISERROR(HYPERLINK(INDEX(I_Guid_Links,MATCH('Input - LOE Hierarchy (Admin)'!W236,I_Guid_Names,0)), 'Input - LOE Hierarchy (Admin)'!W236)),"",HYPERLINK(INDEX(I_Guid_Links,MATCH('Input - LOE Hierarchy (Admin)'!W236,I_Guid_Names,0)), 'Input - LOE Hierarchy (Admin)'!W236))</f>
        <v/>
      </c>
      <c r="T234" s="651" t="str">
        <f>IF(ISERROR(HYPERLINK(INDEX(I_Guid_Links,MATCH('Input - LOE Hierarchy (Admin)'!X236,I_Guid_Names,0)), 'Input - LOE Hierarchy (Admin)'!X236)),"",HYPERLINK(INDEX(I_Guid_Links,MATCH('Input - LOE Hierarchy (Admin)'!X236,I_Guid_Names,0)), 'Input - LOE Hierarchy (Admin)'!X236))</f>
        <v/>
      </c>
      <c r="U234" s="651" t="str">
        <f>IF(ISERROR(HYPERLINK(INDEX(I_Guid_Links,MATCH('Input - LOE Hierarchy (Admin)'!Y236,I_Guid_Names,0)), 'Input - LOE Hierarchy (Admin)'!Y236)),"",HYPERLINK(INDEX(I_Guid_Links,MATCH('Input - LOE Hierarchy (Admin)'!Y236,I_Guid_Names,0)), 'Input - LOE Hierarchy (Admin)'!Y236))</f>
        <v/>
      </c>
      <c r="V234" s="652"/>
      <c r="X234" s="653" t="str">
        <f t="shared" si="30"/>
        <v>YES</v>
      </c>
      <c r="Y234" s="654" t="b">
        <f t="shared" si="31"/>
        <v>0</v>
      </c>
      <c r="Z234" s="654" t="b">
        <f t="shared" si="35"/>
        <v>0</v>
      </c>
    </row>
    <row r="235" spans="1:26" s="344" customFormat="1" ht="70.400000000000006" customHeight="1" x14ac:dyDescent="0.35">
      <c r="A235" s="646"/>
      <c r="B235" s="646"/>
      <c r="C235" s="647">
        <v>4</v>
      </c>
      <c r="D235" s="648" t="str">
        <f>'Input - LOE Hierarchy (Admin)'!E237</f>
        <v>Financial</v>
      </c>
      <c r="E235" s="647">
        <v>17</v>
      </c>
      <c r="F235" s="648" t="str">
        <f>'Input - LOE Hierarchy (Admin)'!K237</f>
        <v>Is there evidence of a suitably mature cost estimate for the acquisition phase being approved?</v>
      </c>
      <c r="G235" s="649">
        <v>81</v>
      </c>
      <c r="H235" s="650" t="str">
        <f>IFERROR(HYPERLINK("#'2.1 LOEs, Artefacts &amp; Assurance'!" &amp; ADDRESS(MATCH($I235,'2.1 LOEs, Artefacts &amp; Assurance'!$H$1:$H$312, 0),8),"Link "), "Not Found")</f>
        <v>Not Found</v>
      </c>
      <c r="I235" s="648" t="str">
        <f>'Input - LOE Hierarchy (Admin)'!L237</f>
        <v>Is there evidence that the cost model is has been suitably verified and validated, to support the cost estimate for the acquisition phase being approved?</v>
      </c>
      <c r="J235" s="647">
        <f t="shared" si="29"/>
        <v>225</v>
      </c>
      <c r="K235" s="648" t="str">
        <f>'Input - LOE Hierarchy (Admin)'!N237</f>
        <v>For any funding recommendation "to Approve", is there suitable evidence of the verification of the underpinning cost model(s)?</v>
      </c>
      <c r="L235" s="648" t="str">
        <f>'Input - LOE Hierarchy (Admin)'!P237</f>
        <v>NULL</v>
      </c>
      <c r="M235" s="646"/>
      <c r="N235" s="646"/>
      <c r="O235" s="651" t="str">
        <f>IF(ISERROR(HYPERLINK(INDEX(I_Guid_Links,MATCH('Input - LOE Hierarchy (Admin)'!S237,I_Guid_Names,0)), 'Input - LOE Hierarchy (Admin)'!S237)),"",HYPERLINK(INDEX(I_Guid_Links,MATCH('Input - LOE Hierarchy (Admin)'!S237,I_Guid_Names,0)), 'Input - LOE Hierarchy (Admin)'!S237))</f>
        <v>Cost Management Good Practice, Guidance &amp; Processes - F2</v>
      </c>
      <c r="P235" s="651" t="str">
        <f>IF(ISERROR(HYPERLINK(INDEX(I_Guid_Links,MATCH('Input - LOE Hierarchy (Admin)'!T237,I_Guid_Names,0)), 'Input - LOE Hierarchy (Admin)'!T237)),"",HYPERLINK(INDEX(I_Guid_Links,MATCH('Input - LOE Hierarchy (Admin)'!T237,I_Guid_Names,0)), 'Input - LOE Hierarchy (Admin)'!T237))</f>
        <v>CAAS Modelling Centre of Expertise - F3</v>
      </c>
      <c r="Q235" s="651" t="str">
        <f>IF(ISERROR(HYPERLINK(INDEX(I_Guid_Links,MATCH('Input - LOE Hierarchy (Admin)'!U237,I_Guid_Names,0)), 'Input - LOE Hierarchy (Admin)'!U237)),"",HYPERLINK(INDEX(I_Guid_Links,MATCH('Input - LOE Hierarchy (Admin)'!U237,I_Guid_Names,0)), 'Input - LOE Hierarchy (Admin)'!U237))</f>
        <v>MCoE Trifold - F4</v>
      </c>
      <c r="R235" s="651" t="str">
        <f>IF(ISERROR(HYPERLINK(INDEX(I_Guid_Links,MATCH('Input - LOE Hierarchy (Admin)'!V237,I_Guid_Names,0)), 'Input - LOE Hierarchy (Admin)'!V237)),"",HYPERLINK(INDEX(I_Guid_Links,MATCH('Input - LOE Hierarchy (Admin)'!V237,I_Guid_Names,0)), 'Input - LOE Hierarchy (Admin)'!V237))</f>
        <v>Aqua Book - Producing Quaslity Analysis - F1</v>
      </c>
      <c r="S235" s="651" t="str">
        <f>IF(ISERROR(HYPERLINK(INDEX(I_Guid_Links,MATCH('Input - LOE Hierarchy (Admin)'!W237,I_Guid_Names,0)), 'Input - LOE Hierarchy (Admin)'!W237)),"",HYPERLINK(INDEX(I_Guid_Links,MATCH('Input - LOE Hierarchy (Admin)'!W237,I_Guid_Names,0)), 'Input - LOE Hierarchy (Admin)'!W237))</f>
        <v/>
      </c>
      <c r="T235" s="651" t="str">
        <f>IF(ISERROR(HYPERLINK(INDEX(I_Guid_Links,MATCH('Input - LOE Hierarchy (Admin)'!X237,I_Guid_Names,0)), 'Input - LOE Hierarchy (Admin)'!X237)),"",HYPERLINK(INDEX(I_Guid_Links,MATCH('Input - LOE Hierarchy (Admin)'!X237,I_Guid_Names,0)), 'Input - LOE Hierarchy (Admin)'!X237))</f>
        <v/>
      </c>
      <c r="U235" s="651" t="str">
        <f>IF(ISERROR(HYPERLINK(INDEX(I_Guid_Links,MATCH('Input - LOE Hierarchy (Admin)'!Y237,I_Guid_Names,0)), 'Input - LOE Hierarchy (Admin)'!Y237)),"",HYPERLINK(INDEX(I_Guid_Links,MATCH('Input - LOE Hierarchy (Admin)'!Y237,I_Guid_Names,0)), 'Input - LOE Hierarchy (Admin)'!Y237))</f>
        <v/>
      </c>
      <c r="V235" s="652"/>
      <c r="X235" s="653" t="b">
        <f t="shared" si="30"/>
        <v>0</v>
      </c>
      <c r="Y235" s="654" t="b">
        <f t="shared" si="31"/>
        <v>0</v>
      </c>
      <c r="Z235" s="654" t="b">
        <f t="shared" si="32"/>
        <v>0</v>
      </c>
    </row>
    <row r="236" spans="1:26" s="344" customFormat="1" ht="70.400000000000006" customHeight="1" x14ac:dyDescent="0.35">
      <c r="A236" s="646"/>
      <c r="B236" s="646"/>
      <c r="C236" s="647">
        <v>4</v>
      </c>
      <c r="D236" s="648" t="str">
        <f>'Input - LOE Hierarchy (Admin)'!E238</f>
        <v>Financial</v>
      </c>
      <c r="E236" s="647">
        <v>17</v>
      </c>
      <c r="F236" s="648" t="str">
        <f>'Input - LOE Hierarchy (Admin)'!K238</f>
        <v>Is there evidence of a suitably mature cost estimate for the acquisition phase being approved?</v>
      </c>
      <c r="G236" s="649">
        <v>81</v>
      </c>
      <c r="H236" s="650" t="str">
        <f>IFERROR(HYPERLINK("#'2.1 LOEs, Artefacts &amp; Assurance'!" &amp; ADDRESS(MATCH($I236,'2.1 LOEs, Artefacts &amp; Assurance'!$H$1:$H$312, 0),8),"Link "), "Not Found")</f>
        <v>Not Found</v>
      </c>
      <c r="I236" s="648" t="str">
        <f>'Input - LOE Hierarchy (Admin)'!L238</f>
        <v>Is there evidence that the cost model is has been suitably verified and validated, to support the cost estimate for the acquisition phase being approved?</v>
      </c>
      <c r="J236" s="647">
        <f t="shared" si="29"/>
        <v>226</v>
      </c>
      <c r="K236" s="648" t="str">
        <f>'Input - LOE Hierarchy (Admin)'!N238</f>
        <v>For any funding recommendation "to Approve", is there suitable evidence of the validation of the underpinning cost model(s) input data?</v>
      </c>
      <c r="L236" s="648" t="str">
        <f>'Input - LOE Hierarchy (Admin)'!P238</f>
        <v>NULL</v>
      </c>
      <c r="M236" s="646"/>
      <c r="N236" s="646"/>
      <c r="O236" s="651" t="str">
        <f>IF(ISERROR(HYPERLINK(INDEX(I_Guid_Links,MATCH('Input - LOE Hierarchy (Admin)'!S238,I_Guid_Names,0)), 'Input - LOE Hierarchy (Admin)'!S238)),"",HYPERLINK(INDEX(I_Guid_Links,MATCH('Input - LOE Hierarchy (Admin)'!S238,I_Guid_Names,0)), 'Input - LOE Hierarchy (Admin)'!S238))</f>
        <v>Cost Management Good Practice, Guidance &amp; Processes - F2</v>
      </c>
      <c r="P236" s="651" t="str">
        <f>IF(ISERROR(HYPERLINK(INDEX(I_Guid_Links,MATCH('Input - LOE Hierarchy (Admin)'!T238,I_Guid_Names,0)), 'Input - LOE Hierarchy (Admin)'!T238)),"",HYPERLINK(INDEX(I_Guid_Links,MATCH('Input - LOE Hierarchy (Admin)'!T238,I_Guid_Names,0)), 'Input - LOE Hierarchy (Admin)'!T238))</f>
        <v>CAAS Modelling Centre of Expertise - F3</v>
      </c>
      <c r="Q236" s="651" t="str">
        <f>IF(ISERROR(HYPERLINK(INDEX(I_Guid_Links,MATCH('Input - LOE Hierarchy (Admin)'!U238,I_Guid_Names,0)), 'Input - LOE Hierarchy (Admin)'!U238)),"",HYPERLINK(INDEX(I_Guid_Links,MATCH('Input - LOE Hierarchy (Admin)'!U238,I_Guid_Names,0)), 'Input - LOE Hierarchy (Admin)'!U238))</f>
        <v>MCoE Trifold - F4</v>
      </c>
      <c r="R236" s="651" t="str">
        <f>IF(ISERROR(HYPERLINK(INDEX(I_Guid_Links,MATCH('Input - LOE Hierarchy (Admin)'!V238,I_Guid_Names,0)), 'Input - LOE Hierarchy (Admin)'!V238)),"",HYPERLINK(INDEX(I_Guid_Links,MATCH('Input - LOE Hierarchy (Admin)'!V238,I_Guid_Names,0)), 'Input - LOE Hierarchy (Admin)'!V238))</f>
        <v>Aqua Book - Producing Quaslity Analysis - F1</v>
      </c>
      <c r="S236" s="651" t="str">
        <f>IF(ISERROR(HYPERLINK(INDEX(I_Guid_Links,MATCH('Input - LOE Hierarchy (Admin)'!W238,I_Guid_Names,0)), 'Input - LOE Hierarchy (Admin)'!W238)),"",HYPERLINK(INDEX(I_Guid_Links,MATCH('Input - LOE Hierarchy (Admin)'!W238,I_Guid_Names,0)), 'Input - LOE Hierarchy (Admin)'!W238))</f>
        <v/>
      </c>
      <c r="T236" s="651" t="str">
        <f>IF(ISERROR(HYPERLINK(INDEX(I_Guid_Links,MATCH('Input - LOE Hierarchy (Admin)'!X238,I_Guid_Names,0)), 'Input - LOE Hierarchy (Admin)'!X238)),"",HYPERLINK(INDEX(I_Guid_Links,MATCH('Input - LOE Hierarchy (Admin)'!X238,I_Guid_Names,0)), 'Input - LOE Hierarchy (Admin)'!X238))</f>
        <v/>
      </c>
      <c r="U236" s="651" t="str">
        <f>IF(ISERROR(HYPERLINK(INDEX(I_Guid_Links,MATCH('Input - LOE Hierarchy (Admin)'!Y238,I_Guid_Names,0)), 'Input - LOE Hierarchy (Admin)'!Y238)),"",HYPERLINK(INDEX(I_Guid_Links,MATCH('Input - LOE Hierarchy (Admin)'!Y238,I_Guid_Names,0)), 'Input - LOE Hierarchy (Admin)'!Y238))</f>
        <v/>
      </c>
      <c r="V236" s="652"/>
      <c r="X236" s="653" t="str">
        <f t="shared" si="30"/>
        <v>YES</v>
      </c>
      <c r="Y236" s="654" t="b">
        <f t="shared" si="31"/>
        <v>0</v>
      </c>
      <c r="Z236" s="654" t="b">
        <f>IF(AND(X236="YES", Y$235="YES"),"YES")</f>
        <v>0</v>
      </c>
    </row>
    <row r="237" spans="1:26" s="344" customFormat="1" ht="70.400000000000006" customHeight="1" x14ac:dyDescent="0.35">
      <c r="A237" s="646"/>
      <c r="B237" s="646"/>
      <c r="C237" s="647">
        <v>4</v>
      </c>
      <c r="D237" s="648" t="str">
        <f>'Input - LOE Hierarchy (Admin)'!E239</f>
        <v>Financial</v>
      </c>
      <c r="E237" s="647">
        <v>17</v>
      </c>
      <c r="F237" s="648" t="str">
        <f>'Input - LOE Hierarchy (Admin)'!K239</f>
        <v>Is there evidence of a suitably mature cost estimate for the acquisition phase being approved?</v>
      </c>
      <c r="G237" s="649">
        <v>81</v>
      </c>
      <c r="H237" s="650" t="str">
        <f>IFERROR(HYPERLINK("#'2.1 LOEs, Artefacts &amp; Assurance'!" &amp; ADDRESS(MATCH($I237,'2.1 LOEs, Artefacts &amp; Assurance'!$H$1:$H$312, 0),8),"Link "), "Not Found")</f>
        <v>Not Found</v>
      </c>
      <c r="I237" s="648" t="str">
        <f>'Input - LOE Hierarchy (Admin)'!L239</f>
        <v>Is there evidence that the cost model is has been suitably verified and validated, to support the cost estimate for the acquisition phase being approved?</v>
      </c>
      <c r="J237" s="647">
        <f t="shared" si="29"/>
        <v>227</v>
      </c>
      <c r="K237" s="648" t="str">
        <f>'Input - LOE Hierarchy (Admin)'!N239</f>
        <v>Is there evidence that recommendations from the V&amp;V activity have been actioned?</v>
      </c>
      <c r="L237" s="648" t="str">
        <f>'Input - LOE Hierarchy (Admin)'!P239</f>
        <v>NULL</v>
      </c>
      <c r="M237" s="646"/>
      <c r="N237" s="646"/>
      <c r="O237" s="651" t="str">
        <f>IF(ISERROR(HYPERLINK(INDEX(I_Guid_Links,MATCH('Input - LOE Hierarchy (Admin)'!S239,I_Guid_Names,0)), 'Input - LOE Hierarchy (Admin)'!S239)),"",HYPERLINK(INDEX(I_Guid_Links,MATCH('Input - LOE Hierarchy (Admin)'!S239,I_Guid_Names,0)), 'Input - LOE Hierarchy (Admin)'!S239))</f>
        <v>Cost Management Good Practice, Guidance &amp; Processes - F2</v>
      </c>
      <c r="P237" s="651" t="str">
        <f>IF(ISERROR(HYPERLINK(INDEX(I_Guid_Links,MATCH('Input - LOE Hierarchy (Admin)'!T239,I_Guid_Names,0)), 'Input - LOE Hierarchy (Admin)'!T239)),"",HYPERLINK(INDEX(I_Guid_Links,MATCH('Input - LOE Hierarchy (Admin)'!T239,I_Guid_Names,0)), 'Input - LOE Hierarchy (Admin)'!T239))</f>
        <v>CAAS Modelling Centre of Expertise - F3</v>
      </c>
      <c r="Q237" s="651" t="str">
        <f>IF(ISERROR(HYPERLINK(INDEX(I_Guid_Links,MATCH('Input - LOE Hierarchy (Admin)'!U239,I_Guid_Names,0)), 'Input - LOE Hierarchy (Admin)'!U239)),"",HYPERLINK(INDEX(I_Guid_Links,MATCH('Input - LOE Hierarchy (Admin)'!U239,I_Guid_Names,0)), 'Input - LOE Hierarchy (Admin)'!U239))</f>
        <v>MCoE Trifold - F4</v>
      </c>
      <c r="R237" s="651" t="str">
        <f>IF(ISERROR(HYPERLINK(INDEX(I_Guid_Links,MATCH('Input - LOE Hierarchy (Admin)'!V239,I_Guid_Names,0)), 'Input - LOE Hierarchy (Admin)'!V239)),"",HYPERLINK(INDEX(I_Guid_Links,MATCH('Input - LOE Hierarchy (Admin)'!V239,I_Guid_Names,0)), 'Input - LOE Hierarchy (Admin)'!V239))</f>
        <v>Aqua Book - Producing Quaslity Analysis - F1</v>
      </c>
      <c r="S237" s="651" t="str">
        <f>IF(ISERROR(HYPERLINK(INDEX(I_Guid_Links,MATCH('Input - LOE Hierarchy (Admin)'!W239,I_Guid_Names,0)), 'Input - LOE Hierarchy (Admin)'!W239)),"",HYPERLINK(INDEX(I_Guid_Links,MATCH('Input - LOE Hierarchy (Admin)'!W239,I_Guid_Names,0)), 'Input - LOE Hierarchy (Admin)'!W239))</f>
        <v/>
      </c>
      <c r="T237" s="651" t="str">
        <f>IF(ISERROR(HYPERLINK(INDEX(I_Guid_Links,MATCH('Input - LOE Hierarchy (Admin)'!X239,I_Guid_Names,0)), 'Input - LOE Hierarchy (Admin)'!X239)),"",HYPERLINK(INDEX(I_Guid_Links,MATCH('Input - LOE Hierarchy (Admin)'!X239,I_Guid_Names,0)), 'Input - LOE Hierarchy (Admin)'!X239))</f>
        <v/>
      </c>
      <c r="U237" s="651" t="str">
        <f>IF(ISERROR(HYPERLINK(INDEX(I_Guid_Links,MATCH('Input - LOE Hierarchy (Admin)'!Y239,I_Guid_Names,0)), 'Input - LOE Hierarchy (Admin)'!Y239)),"",HYPERLINK(INDEX(I_Guid_Links,MATCH('Input - LOE Hierarchy (Admin)'!Y239,I_Guid_Names,0)), 'Input - LOE Hierarchy (Admin)'!Y239))</f>
        <v/>
      </c>
      <c r="V237" s="652"/>
      <c r="X237" s="653" t="str">
        <f t="shared" si="30"/>
        <v>YES</v>
      </c>
      <c r="Y237" s="654" t="b">
        <f t="shared" si="31"/>
        <v>0</v>
      </c>
      <c r="Z237" s="654" t="b">
        <f t="shared" ref="Z237:Z239" si="36">IF(AND(X237="YES", Y$235="YES"),"YES")</f>
        <v>0</v>
      </c>
    </row>
    <row r="238" spans="1:26" s="344" customFormat="1" ht="70.400000000000006" customHeight="1" x14ac:dyDescent="0.35">
      <c r="A238" s="646"/>
      <c r="B238" s="646"/>
      <c r="C238" s="647">
        <v>4</v>
      </c>
      <c r="D238" s="648" t="str">
        <f>'Input - LOE Hierarchy (Admin)'!E240</f>
        <v>Financial</v>
      </c>
      <c r="E238" s="647">
        <v>17</v>
      </c>
      <c r="F238" s="648" t="str">
        <f>'Input - LOE Hierarchy (Admin)'!K240</f>
        <v>Is there evidence of a suitably mature cost estimate for the acquisition phase being approved?</v>
      </c>
      <c r="G238" s="649">
        <v>81</v>
      </c>
      <c r="H238" s="650" t="str">
        <f>IFERROR(HYPERLINK("#'2.1 LOEs, Artefacts &amp; Assurance'!" &amp; ADDRESS(MATCH($I238,'2.1 LOEs, Artefacts &amp; Assurance'!$H$1:$H$312, 0),8),"Link "), "Not Found")</f>
        <v>Not Found</v>
      </c>
      <c r="I238" s="648" t="str">
        <f>'Input - LOE Hierarchy (Admin)'!L240</f>
        <v>Is there evidence that the cost model is has been suitably verified and validated, to support the cost estimate for the acquisition phase being approved?</v>
      </c>
      <c r="J238" s="647">
        <f t="shared" si="29"/>
        <v>228</v>
      </c>
      <c r="K238" s="648" t="str">
        <f>'Input - LOE Hierarchy (Admin)'!N240</f>
        <v>For any funding recommendation "to Note", is there suitable evidence of the verification of the underpinning cost model(s)?</v>
      </c>
      <c r="L238" s="648" t="str">
        <f>'Input - LOE Hierarchy (Admin)'!P240</f>
        <v>NULL</v>
      </c>
      <c r="M238" s="646"/>
      <c r="N238" s="646"/>
      <c r="O238" s="651" t="str">
        <f>IF(ISERROR(HYPERLINK(INDEX(I_Guid_Links,MATCH('Input - LOE Hierarchy (Admin)'!S240,I_Guid_Names,0)), 'Input - LOE Hierarchy (Admin)'!S240)),"",HYPERLINK(INDEX(I_Guid_Links,MATCH('Input - LOE Hierarchy (Admin)'!S240,I_Guid_Names,0)), 'Input - LOE Hierarchy (Admin)'!S240))</f>
        <v>Cost Management Good Practice, Guidance &amp; Processes - F2</v>
      </c>
      <c r="P238" s="651" t="str">
        <f>IF(ISERROR(HYPERLINK(INDEX(I_Guid_Links,MATCH('Input - LOE Hierarchy (Admin)'!T240,I_Guid_Names,0)), 'Input - LOE Hierarchy (Admin)'!T240)),"",HYPERLINK(INDEX(I_Guid_Links,MATCH('Input - LOE Hierarchy (Admin)'!T240,I_Guid_Names,0)), 'Input - LOE Hierarchy (Admin)'!T240))</f>
        <v>CAAS Modelling Centre of Expertise - F3</v>
      </c>
      <c r="Q238" s="651" t="str">
        <f>IF(ISERROR(HYPERLINK(INDEX(I_Guid_Links,MATCH('Input - LOE Hierarchy (Admin)'!U240,I_Guid_Names,0)), 'Input - LOE Hierarchy (Admin)'!U240)),"",HYPERLINK(INDEX(I_Guid_Links,MATCH('Input - LOE Hierarchy (Admin)'!U240,I_Guid_Names,0)), 'Input - LOE Hierarchy (Admin)'!U240))</f>
        <v>MCoE Trifold - F4</v>
      </c>
      <c r="R238" s="651" t="str">
        <f>IF(ISERROR(HYPERLINK(INDEX(I_Guid_Links,MATCH('Input - LOE Hierarchy (Admin)'!V240,I_Guid_Names,0)), 'Input - LOE Hierarchy (Admin)'!V240)),"",HYPERLINK(INDEX(I_Guid_Links,MATCH('Input - LOE Hierarchy (Admin)'!V240,I_Guid_Names,0)), 'Input - LOE Hierarchy (Admin)'!V240))</f>
        <v>Aqua Book - Producing Quaslity Analysis - F1</v>
      </c>
      <c r="S238" s="651" t="str">
        <f>IF(ISERROR(HYPERLINK(INDEX(I_Guid_Links,MATCH('Input - LOE Hierarchy (Admin)'!W240,I_Guid_Names,0)), 'Input - LOE Hierarchy (Admin)'!W240)),"",HYPERLINK(INDEX(I_Guid_Links,MATCH('Input - LOE Hierarchy (Admin)'!W240,I_Guid_Names,0)), 'Input - LOE Hierarchy (Admin)'!W240))</f>
        <v/>
      </c>
      <c r="T238" s="651" t="str">
        <f>IF(ISERROR(HYPERLINK(INDEX(I_Guid_Links,MATCH('Input - LOE Hierarchy (Admin)'!X240,I_Guid_Names,0)), 'Input - LOE Hierarchy (Admin)'!X240)),"",HYPERLINK(INDEX(I_Guid_Links,MATCH('Input - LOE Hierarchy (Admin)'!X240,I_Guid_Names,0)), 'Input - LOE Hierarchy (Admin)'!X240))</f>
        <v/>
      </c>
      <c r="U238" s="651" t="str">
        <f>IF(ISERROR(HYPERLINK(INDEX(I_Guid_Links,MATCH('Input - LOE Hierarchy (Admin)'!Y240,I_Guid_Names,0)), 'Input - LOE Hierarchy (Admin)'!Y240)),"",HYPERLINK(INDEX(I_Guid_Links,MATCH('Input - LOE Hierarchy (Admin)'!Y240,I_Guid_Names,0)), 'Input - LOE Hierarchy (Admin)'!Y240))</f>
        <v/>
      </c>
      <c r="V238" s="652"/>
      <c r="X238" s="653" t="str">
        <f t="shared" si="30"/>
        <v>YES</v>
      </c>
      <c r="Y238" s="654" t="b">
        <f t="shared" si="31"/>
        <v>0</v>
      </c>
      <c r="Z238" s="654" t="b">
        <f t="shared" si="36"/>
        <v>0</v>
      </c>
    </row>
    <row r="239" spans="1:26" s="344" customFormat="1" ht="70.400000000000006" customHeight="1" x14ac:dyDescent="0.35">
      <c r="A239" s="646"/>
      <c r="B239" s="646"/>
      <c r="C239" s="647">
        <v>4</v>
      </c>
      <c r="D239" s="648" t="str">
        <f>'Input - LOE Hierarchy (Admin)'!E241</f>
        <v>Financial</v>
      </c>
      <c r="E239" s="647">
        <v>17</v>
      </c>
      <c r="F239" s="648" t="str">
        <f>'Input - LOE Hierarchy (Admin)'!K241</f>
        <v>Is there evidence of a suitably mature cost estimate for the acquisition phase being approved?</v>
      </c>
      <c r="G239" s="649">
        <v>81</v>
      </c>
      <c r="H239" s="650" t="str">
        <f>IFERROR(HYPERLINK("#'2.1 LOEs, Artefacts &amp; Assurance'!" &amp; ADDRESS(MATCH($I239,'2.1 LOEs, Artefacts &amp; Assurance'!$H$1:$H$312, 0),8),"Link "), "Not Found")</f>
        <v>Not Found</v>
      </c>
      <c r="I239" s="648" t="str">
        <f>'Input - LOE Hierarchy (Admin)'!L241</f>
        <v>Is there evidence that the cost model is has been suitably verified and validated, to support the cost estimate for the acquisition phase being approved?</v>
      </c>
      <c r="J239" s="647">
        <f t="shared" si="29"/>
        <v>229</v>
      </c>
      <c r="K239" s="648" t="str">
        <f>'Input - LOE Hierarchy (Admin)'!N241</f>
        <v>For any funding recommendation "to Note", is there suitable evidence of the validation of the underpinning cost model(s) input data?</v>
      </c>
      <c r="L239" s="648" t="str">
        <f>'Input - LOE Hierarchy (Admin)'!P241</f>
        <v>NULL</v>
      </c>
      <c r="M239" s="646"/>
      <c r="N239" s="646"/>
      <c r="O239" s="651" t="str">
        <f>IF(ISERROR(HYPERLINK(INDEX(I_Guid_Links,MATCH('Input - LOE Hierarchy (Admin)'!S241,I_Guid_Names,0)), 'Input - LOE Hierarchy (Admin)'!S241)),"",HYPERLINK(INDEX(I_Guid_Links,MATCH('Input - LOE Hierarchy (Admin)'!S241,I_Guid_Names,0)), 'Input - LOE Hierarchy (Admin)'!S241))</f>
        <v>Cost Management Good Practice, Guidance &amp; Processes - F2</v>
      </c>
      <c r="P239" s="651" t="str">
        <f>IF(ISERROR(HYPERLINK(INDEX(I_Guid_Links,MATCH('Input - LOE Hierarchy (Admin)'!T241,I_Guid_Names,0)), 'Input - LOE Hierarchy (Admin)'!T241)),"",HYPERLINK(INDEX(I_Guid_Links,MATCH('Input - LOE Hierarchy (Admin)'!T241,I_Guid_Names,0)), 'Input - LOE Hierarchy (Admin)'!T241))</f>
        <v>CAAS Modelling Centre of Expertise - F3</v>
      </c>
      <c r="Q239" s="651" t="str">
        <f>IF(ISERROR(HYPERLINK(INDEX(I_Guid_Links,MATCH('Input - LOE Hierarchy (Admin)'!U241,I_Guid_Names,0)), 'Input - LOE Hierarchy (Admin)'!U241)),"",HYPERLINK(INDEX(I_Guid_Links,MATCH('Input - LOE Hierarchy (Admin)'!U241,I_Guid_Names,0)), 'Input - LOE Hierarchy (Admin)'!U241))</f>
        <v>MCoE Trifold - F4</v>
      </c>
      <c r="R239" s="651" t="str">
        <f>IF(ISERROR(HYPERLINK(INDEX(I_Guid_Links,MATCH('Input - LOE Hierarchy (Admin)'!V241,I_Guid_Names,0)), 'Input - LOE Hierarchy (Admin)'!V241)),"",HYPERLINK(INDEX(I_Guid_Links,MATCH('Input - LOE Hierarchy (Admin)'!V241,I_Guid_Names,0)), 'Input - LOE Hierarchy (Admin)'!V241))</f>
        <v>Aqua Book - Producing Quaslity Analysis - F1</v>
      </c>
      <c r="S239" s="651" t="str">
        <f>IF(ISERROR(HYPERLINK(INDEX(I_Guid_Links,MATCH('Input - LOE Hierarchy (Admin)'!W241,I_Guid_Names,0)), 'Input - LOE Hierarchy (Admin)'!W241)),"",HYPERLINK(INDEX(I_Guid_Links,MATCH('Input - LOE Hierarchy (Admin)'!W241,I_Guid_Names,0)), 'Input - LOE Hierarchy (Admin)'!W241))</f>
        <v/>
      </c>
      <c r="T239" s="651" t="str">
        <f>IF(ISERROR(HYPERLINK(INDEX(I_Guid_Links,MATCH('Input - LOE Hierarchy (Admin)'!X241,I_Guid_Names,0)), 'Input - LOE Hierarchy (Admin)'!X241)),"",HYPERLINK(INDEX(I_Guid_Links,MATCH('Input - LOE Hierarchy (Admin)'!X241,I_Guid_Names,0)), 'Input - LOE Hierarchy (Admin)'!X241))</f>
        <v/>
      </c>
      <c r="U239" s="651" t="str">
        <f>IF(ISERROR(HYPERLINK(INDEX(I_Guid_Links,MATCH('Input - LOE Hierarchy (Admin)'!Y241,I_Guid_Names,0)), 'Input - LOE Hierarchy (Admin)'!Y241)),"",HYPERLINK(INDEX(I_Guid_Links,MATCH('Input - LOE Hierarchy (Admin)'!Y241,I_Guid_Names,0)), 'Input - LOE Hierarchy (Admin)'!Y241))</f>
        <v/>
      </c>
      <c r="V239" s="652"/>
      <c r="X239" s="653" t="str">
        <f t="shared" si="30"/>
        <v>YES</v>
      </c>
      <c r="Y239" s="654" t="b">
        <f t="shared" si="31"/>
        <v>0</v>
      </c>
      <c r="Z239" s="654" t="b">
        <f t="shared" si="36"/>
        <v>0</v>
      </c>
    </row>
    <row r="240" spans="1:26" s="344" customFormat="1" ht="70.400000000000006" customHeight="1" x14ac:dyDescent="0.35">
      <c r="A240" s="646"/>
      <c r="B240" s="646"/>
      <c r="C240" s="647">
        <v>4</v>
      </c>
      <c r="D240" s="648" t="str">
        <f>'Input - LOE Hierarchy (Admin)'!E242</f>
        <v>Financial</v>
      </c>
      <c r="E240" s="647">
        <v>17</v>
      </c>
      <c r="F240" s="648" t="str">
        <f>'Input - LOE Hierarchy (Admin)'!K242</f>
        <v>Is there evidence of a suitably mature cost estimate for the acquisition phase being approved?</v>
      </c>
      <c r="G240" s="649">
        <v>82</v>
      </c>
      <c r="H240" s="650" t="str">
        <f>IFERROR(HYPERLINK("#'2.1 LOEs, Artefacts &amp; Assurance'!" &amp; ADDRESS(MATCH($I240,'2.1 LOEs, Artefacts &amp; Assurance'!$H$1:$H$312, 0),8),"Link "), "Not Found")</f>
        <v>Not Found</v>
      </c>
      <c r="I240" s="648" t="str">
        <f>'Input - LOE Hierarchy (Admin)'!L242</f>
        <v>Is there evidence of cost benchmarking in support of the cost estimate for the acquisition phase being approved?</v>
      </c>
      <c r="J240" s="647">
        <f t="shared" si="29"/>
        <v>230</v>
      </c>
      <c r="K240" s="648" t="str">
        <f>'Input - LOE Hierarchy (Admin)'!N242</f>
        <v>Is there evidence that cost submissions are DIO CPAC (Cost and Price Analysis Capability) compatible for purposes of cost data collection?</v>
      </c>
      <c r="L240" s="648" t="str">
        <f>'Input - LOE Hierarchy (Admin)'!P242</f>
        <v>NULL</v>
      </c>
      <c r="M240" s="646"/>
      <c r="N240" s="646"/>
      <c r="O240" s="651" t="str">
        <f>IF(ISERROR(HYPERLINK(INDEX(I_Guid_Links,MATCH('Input - LOE Hierarchy (Admin)'!S242,I_Guid_Names,0)), 'Input - LOE Hierarchy (Admin)'!S242)),"",HYPERLINK(INDEX(I_Guid_Links,MATCH('Input - LOE Hierarchy (Admin)'!S242,I_Guid_Names,0)), 'Input - LOE Hierarchy (Admin)'!S242))</f>
        <v>Cost Management Good Practice, Guidance &amp; Processes - F2</v>
      </c>
      <c r="P240" s="651" t="str">
        <f>IF(ISERROR(HYPERLINK(INDEX(I_Guid_Links,MATCH('Input - LOE Hierarchy (Admin)'!T242,I_Guid_Names,0)), 'Input - LOE Hierarchy (Admin)'!T242)),"",HYPERLINK(INDEX(I_Guid_Links,MATCH('Input - LOE Hierarchy (Admin)'!T242,I_Guid_Names,0)), 'Input - LOE Hierarchy (Admin)'!T242))</f>
        <v>CAAS Modelling Centre of Expertise - F3</v>
      </c>
      <c r="Q240" s="651" t="str">
        <f>IF(ISERROR(HYPERLINK(INDEX(I_Guid_Links,MATCH('Input - LOE Hierarchy (Admin)'!U242,I_Guid_Names,0)), 'Input - LOE Hierarchy (Admin)'!U242)),"",HYPERLINK(INDEX(I_Guid_Links,MATCH('Input - LOE Hierarchy (Admin)'!U242,I_Guid_Names,0)), 'Input - LOE Hierarchy (Admin)'!U242))</f>
        <v>MCoE Trifold - F4</v>
      </c>
      <c r="R240" s="651" t="str">
        <f>IF(ISERROR(HYPERLINK(INDEX(I_Guid_Links,MATCH('Input - LOE Hierarchy (Admin)'!V242,I_Guid_Names,0)), 'Input - LOE Hierarchy (Admin)'!V242)),"",HYPERLINK(INDEX(I_Guid_Links,MATCH('Input - LOE Hierarchy (Admin)'!V242,I_Guid_Names,0)), 'Input - LOE Hierarchy (Admin)'!V242))</f>
        <v xml:space="preserve">CPAC - M4 </v>
      </c>
      <c r="S240" s="651" t="str">
        <f>IF(ISERROR(HYPERLINK(INDEX(I_Guid_Links,MATCH('Input - LOE Hierarchy (Admin)'!W242,I_Guid_Names,0)), 'Input - LOE Hierarchy (Admin)'!W242)),"",HYPERLINK(INDEX(I_Guid_Links,MATCH('Input - LOE Hierarchy (Admin)'!W242,I_Guid_Names,0)), 'Input - LOE Hierarchy (Admin)'!W242))</f>
        <v>Aqua Book - Producing Quaslity Analysis - F1</v>
      </c>
      <c r="T240" s="651" t="str">
        <f>IF(ISERROR(HYPERLINK(INDEX(I_Guid_Links,MATCH('Input - LOE Hierarchy (Admin)'!X242,I_Guid_Names,0)), 'Input - LOE Hierarchy (Admin)'!X242)),"",HYPERLINK(INDEX(I_Guid_Links,MATCH('Input - LOE Hierarchy (Admin)'!X242,I_Guid_Names,0)), 'Input - LOE Hierarchy (Admin)'!X242))</f>
        <v/>
      </c>
      <c r="U240" s="651" t="str">
        <f>IF(ISERROR(HYPERLINK(INDEX(I_Guid_Links,MATCH('Input - LOE Hierarchy (Admin)'!Y242,I_Guid_Names,0)), 'Input - LOE Hierarchy (Admin)'!Y242)),"",HYPERLINK(INDEX(I_Guid_Links,MATCH('Input - LOE Hierarchy (Admin)'!Y242,I_Guid_Names,0)), 'Input - LOE Hierarchy (Admin)'!Y242))</f>
        <v/>
      </c>
      <c r="V240" s="652"/>
      <c r="X240" s="653" t="b">
        <f t="shared" si="30"/>
        <v>0</v>
      </c>
      <c r="Y240" s="654" t="b">
        <f t="shared" si="31"/>
        <v>0</v>
      </c>
      <c r="Z240" s="654" t="b">
        <f t="shared" si="32"/>
        <v>0</v>
      </c>
    </row>
    <row r="241" spans="1:26" s="344" customFormat="1" ht="70.400000000000006" customHeight="1" x14ac:dyDescent="0.35">
      <c r="A241" s="646"/>
      <c r="B241" s="646"/>
      <c r="C241" s="647">
        <v>4</v>
      </c>
      <c r="D241" s="648" t="str">
        <f>'Input - LOE Hierarchy (Admin)'!E243</f>
        <v>Financial</v>
      </c>
      <c r="E241" s="647">
        <v>17</v>
      </c>
      <c r="F241" s="648" t="str">
        <f>'Input - LOE Hierarchy (Admin)'!K243</f>
        <v>Is there evidence of a suitably mature cost estimate for the acquisition phase being approved?</v>
      </c>
      <c r="G241" s="649">
        <v>82</v>
      </c>
      <c r="H241" s="650" t="str">
        <f>IFERROR(HYPERLINK("#'2.1 LOEs, Artefacts &amp; Assurance'!" &amp; ADDRESS(MATCH($I241,'2.1 LOEs, Artefacts &amp; Assurance'!$H$1:$H$312, 0),8),"Link "), "Not Found")</f>
        <v>Not Found</v>
      </c>
      <c r="I241" s="648" t="str">
        <f>'Input - LOE Hierarchy (Admin)'!L243</f>
        <v>Is there evidence of cost benchmarking in support of the cost estimate for the acquisition phase being approved?</v>
      </c>
      <c r="J241" s="647">
        <f t="shared" si="29"/>
        <v>231</v>
      </c>
      <c r="K241" s="648" t="str">
        <f>'Input - LOE Hierarchy (Admin)'!N243</f>
        <v>Is there evidence that the cost submission has been benchmarked against previous Infrastructure estimates / current DIO CPAC (Cost and Price Analysis Capability) estimate and deviations explained?</v>
      </c>
      <c r="L241" s="648" t="str">
        <f>'Input - LOE Hierarchy (Admin)'!P243</f>
        <v>NULL</v>
      </c>
      <c r="M241" s="646"/>
      <c r="N241" s="646"/>
      <c r="O241" s="651" t="str">
        <f>IF(ISERROR(HYPERLINK(INDEX(I_Guid_Links,MATCH('Input - LOE Hierarchy (Admin)'!S243,I_Guid_Names,0)), 'Input - LOE Hierarchy (Admin)'!S243)),"",HYPERLINK(INDEX(I_Guid_Links,MATCH('Input - LOE Hierarchy (Admin)'!S243,I_Guid_Names,0)), 'Input - LOE Hierarchy (Admin)'!S243))</f>
        <v>Cost Management Good Practice, Guidance &amp; Processes - F2</v>
      </c>
      <c r="P241" s="651" t="str">
        <f>IF(ISERROR(HYPERLINK(INDEX(I_Guid_Links,MATCH('Input - LOE Hierarchy (Admin)'!T243,I_Guid_Names,0)), 'Input - LOE Hierarchy (Admin)'!T243)),"",HYPERLINK(INDEX(I_Guid_Links,MATCH('Input - LOE Hierarchy (Admin)'!T243,I_Guid_Names,0)), 'Input - LOE Hierarchy (Admin)'!T243))</f>
        <v>CAAS Modelling Centre of Expertise - F3</v>
      </c>
      <c r="Q241" s="651" t="str">
        <f>IF(ISERROR(HYPERLINK(INDEX(I_Guid_Links,MATCH('Input - LOE Hierarchy (Admin)'!U243,I_Guid_Names,0)), 'Input - LOE Hierarchy (Admin)'!U243)),"",HYPERLINK(INDEX(I_Guid_Links,MATCH('Input - LOE Hierarchy (Admin)'!U243,I_Guid_Names,0)), 'Input - LOE Hierarchy (Admin)'!U243))</f>
        <v>MCoE Trifold - F4</v>
      </c>
      <c r="R241" s="651" t="str">
        <f>IF(ISERROR(HYPERLINK(INDEX(I_Guid_Links,MATCH('Input - LOE Hierarchy (Admin)'!V243,I_Guid_Names,0)), 'Input - LOE Hierarchy (Admin)'!V243)),"",HYPERLINK(INDEX(I_Guid_Links,MATCH('Input - LOE Hierarchy (Admin)'!V243,I_Guid_Names,0)), 'Input - LOE Hierarchy (Admin)'!V243))</f>
        <v xml:space="preserve">CPAC - M4 </v>
      </c>
      <c r="S241" s="651" t="str">
        <f>IF(ISERROR(HYPERLINK(INDEX(I_Guid_Links,MATCH('Input - LOE Hierarchy (Admin)'!W243,I_Guid_Names,0)), 'Input - LOE Hierarchy (Admin)'!W243)),"",HYPERLINK(INDEX(I_Guid_Links,MATCH('Input - LOE Hierarchy (Admin)'!W243,I_Guid_Names,0)), 'Input - LOE Hierarchy (Admin)'!W243))</f>
        <v>Aqua Book - Producing Quaslity Analysis - F1</v>
      </c>
      <c r="T241" s="651" t="str">
        <f>IF(ISERROR(HYPERLINK(INDEX(I_Guid_Links,MATCH('Input - LOE Hierarchy (Admin)'!X243,I_Guid_Names,0)), 'Input - LOE Hierarchy (Admin)'!X243)),"",HYPERLINK(INDEX(I_Guid_Links,MATCH('Input - LOE Hierarchy (Admin)'!X243,I_Guid_Names,0)), 'Input - LOE Hierarchy (Admin)'!X243))</f>
        <v/>
      </c>
      <c r="U241" s="651" t="str">
        <f>IF(ISERROR(HYPERLINK(INDEX(I_Guid_Links,MATCH('Input - LOE Hierarchy (Admin)'!Y243,I_Guid_Names,0)), 'Input - LOE Hierarchy (Admin)'!Y243)),"",HYPERLINK(INDEX(I_Guid_Links,MATCH('Input - LOE Hierarchy (Admin)'!Y243,I_Guid_Names,0)), 'Input - LOE Hierarchy (Admin)'!Y243))</f>
        <v/>
      </c>
      <c r="V241" s="652"/>
      <c r="X241" s="653" t="str">
        <f t="shared" si="30"/>
        <v>YES</v>
      </c>
      <c r="Y241" s="654" t="b">
        <f t="shared" si="31"/>
        <v>0</v>
      </c>
      <c r="Z241" s="654" t="b">
        <f>IF(AND(X241="YES", Y$240="YES"),"YES")</f>
        <v>0</v>
      </c>
    </row>
    <row r="242" spans="1:26" s="344" customFormat="1" ht="70.400000000000006" customHeight="1" x14ac:dyDescent="0.35">
      <c r="A242" s="646"/>
      <c r="B242" s="646"/>
      <c r="C242" s="647">
        <v>4</v>
      </c>
      <c r="D242" s="648" t="str">
        <f>'Input - LOE Hierarchy (Admin)'!E244</f>
        <v>Financial</v>
      </c>
      <c r="E242" s="647">
        <v>18</v>
      </c>
      <c r="F242" s="648" t="str">
        <f>'Input - LOE Hierarchy (Admin)'!K244</f>
        <v>Is there evidence of a suitably mature estimate for the Whole-Life Cost (WLC) of the programme?</v>
      </c>
      <c r="G242" s="649">
        <v>83</v>
      </c>
      <c r="H242" s="650" t="str">
        <f>IFERROR(HYPERLINK("#'2.1 LOEs, Artefacts &amp; Assurance'!" &amp; ADDRESS(MATCH($I242,'2.1 LOEs, Artefacts &amp; Assurance'!$H$1:$H$312, 0),8),"Link "), "Not Found")</f>
        <v>Not Found</v>
      </c>
      <c r="I242" s="648" t="str">
        <f>'Input - LOE Hierarchy (Admin)'!L244</f>
        <v>Is there evidence that a suitable assessment has been made of the overall cost of the programme?</v>
      </c>
      <c r="J242" s="647">
        <f t="shared" si="29"/>
        <v>232</v>
      </c>
      <c r="K242" s="648" t="str">
        <f>'Input - LOE Hierarchy (Admin)'!N244</f>
        <v>NULL</v>
      </c>
      <c r="L242" s="648" t="str">
        <f>'Input - LOE Hierarchy (Admin)'!P244</f>
        <v>NULL</v>
      </c>
      <c r="M242" s="646"/>
      <c r="N242" s="646"/>
      <c r="O242" s="651" t="str">
        <f>IF(ISERROR(HYPERLINK(INDEX(I_Guid_Links,MATCH('Input - LOE Hierarchy (Admin)'!S244,I_Guid_Names,0)), 'Input - LOE Hierarchy (Admin)'!S244)),"",HYPERLINK(INDEX(I_Guid_Links,MATCH('Input - LOE Hierarchy (Admin)'!S244,I_Guid_Names,0)), 'Input - LOE Hierarchy (Admin)'!S244))</f>
        <v>Cost Management Good Practice, Guidance &amp; Processes - F2</v>
      </c>
      <c r="P242" s="651" t="str">
        <f>IF(ISERROR(HYPERLINK(INDEX(I_Guid_Links,MATCH('Input - LOE Hierarchy (Admin)'!T244,I_Guid_Names,0)), 'Input - LOE Hierarchy (Admin)'!T244)),"",HYPERLINK(INDEX(I_Guid_Links,MATCH('Input - LOE Hierarchy (Admin)'!T244,I_Guid_Names,0)), 'Input - LOE Hierarchy (Admin)'!T244))</f>
        <v>CAAS Modelling Centre of Expertise - F3</v>
      </c>
      <c r="Q242" s="651" t="str">
        <f>IF(ISERROR(HYPERLINK(INDEX(I_Guid_Links,MATCH('Input - LOE Hierarchy (Admin)'!U244,I_Guid_Names,0)), 'Input - LOE Hierarchy (Admin)'!U244)),"",HYPERLINK(INDEX(I_Guid_Links,MATCH('Input - LOE Hierarchy (Admin)'!U244,I_Guid_Names,0)), 'Input - LOE Hierarchy (Admin)'!U244))</f>
        <v>MCoE Trifold - F4</v>
      </c>
      <c r="R242" s="651" t="str">
        <f>IF(ISERROR(HYPERLINK(INDEX(I_Guid_Links,MATCH('Input - LOE Hierarchy (Admin)'!V244,I_Guid_Names,0)), 'Input - LOE Hierarchy (Admin)'!V244)),"",HYPERLINK(INDEX(I_Guid_Links,MATCH('Input - LOE Hierarchy (Admin)'!V244,I_Guid_Names,0)), 'Input - LOE Hierarchy (Admin)'!V244))</f>
        <v>Aqua Book - Producing Quaslity Analysis - F1</v>
      </c>
      <c r="S242" s="651" t="str">
        <f>IF(ISERROR(HYPERLINK(INDEX(I_Guid_Links,MATCH('Input - LOE Hierarchy (Admin)'!W244,I_Guid_Names,0)), 'Input - LOE Hierarchy (Admin)'!W244)),"",HYPERLINK(INDEX(I_Guid_Links,MATCH('Input - LOE Hierarchy (Admin)'!W244,I_Guid_Names,0)), 'Input - LOE Hierarchy (Admin)'!W244))</f>
        <v/>
      </c>
      <c r="T242" s="651" t="str">
        <f>IF(ISERROR(HYPERLINK(INDEX(I_Guid_Links,MATCH('Input - LOE Hierarchy (Admin)'!X244,I_Guid_Names,0)), 'Input - LOE Hierarchy (Admin)'!X244)),"",HYPERLINK(INDEX(I_Guid_Links,MATCH('Input - LOE Hierarchy (Admin)'!X244,I_Guid_Names,0)), 'Input - LOE Hierarchy (Admin)'!X244))</f>
        <v/>
      </c>
      <c r="U242" s="651" t="str">
        <f>IF(ISERROR(HYPERLINK(INDEX(I_Guid_Links,MATCH('Input - LOE Hierarchy (Admin)'!Y244,I_Guid_Names,0)), 'Input - LOE Hierarchy (Admin)'!Y244)),"",HYPERLINK(INDEX(I_Guid_Links,MATCH('Input - LOE Hierarchy (Admin)'!Y244,I_Guid_Names,0)), 'Input - LOE Hierarchy (Admin)'!Y244))</f>
        <v/>
      </c>
      <c r="V242" s="652"/>
      <c r="X242" s="653" t="b">
        <f t="shared" si="30"/>
        <v>0</v>
      </c>
      <c r="Y242" s="654" t="b">
        <f t="shared" si="31"/>
        <v>0</v>
      </c>
      <c r="Z242" s="654" t="b">
        <f t="shared" si="32"/>
        <v>0</v>
      </c>
    </row>
    <row r="243" spans="1:26" s="344" customFormat="1" ht="70.400000000000006" customHeight="1" x14ac:dyDescent="0.35">
      <c r="A243" s="646"/>
      <c r="B243" s="646"/>
      <c r="C243" s="647">
        <v>4</v>
      </c>
      <c r="D243" s="648" t="str">
        <f>'Input - LOE Hierarchy (Admin)'!E245</f>
        <v>Financial</v>
      </c>
      <c r="E243" s="647">
        <v>18</v>
      </c>
      <c r="F243" s="648" t="str">
        <f>'Input - LOE Hierarchy (Admin)'!K245</f>
        <v>Is there evidence of a suitably mature estimate for the Whole-Life Cost (WLC) of the programme?</v>
      </c>
      <c r="G243" s="649">
        <v>84</v>
      </c>
      <c r="H243" s="650" t="str">
        <f>IFERROR(HYPERLINK("#'2.1 LOEs, Artefacts &amp; Assurance'!" &amp; ADDRESS(MATCH($I243,'2.1 LOEs, Artefacts &amp; Assurance'!$H$1:$H$312, 0),8),"Link "), "Not Found")</f>
        <v>Not Found</v>
      </c>
      <c r="I243" s="648" t="str">
        <f>'Input - LOE Hierarchy (Admin)'!L245</f>
        <v>Is there evidence that a suitable cost breakdown structure has been adopted within the WLC model?</v>
      </c>
      <c r="J243" s="647">
        <f t="shared" si="29"/>
        <v>233</v>
      </c>
      <c r="K243" s="648" t="str">
        <f>'Input - LOE Hierarchy (Admin)'!N245</f>
        <v>Is there evidence of a suitable cost breakdown considering the relevant aspects of the acquisition cycle, including Disposal?</v>
      </c>
      <c r="L243" s="648" t="str">
        <f>'Input - LOE Hierarchy (Admin)'!P245</f>
        <v>NULL</v>
      </c>
      <c r="M243" s="646"/>
      <c r="N243" s="646"/>
      <c r="O243" s="651" t="str">
        <f>IF(ISERROR(HYPERLINK(INDEX(I_Guid_Links,MATCH('Input - LOE Hierarchy (Admin)'!S245,I_Guid_Names,0)), 'Input - LOE Hierarchy (Admin)'!S245)),"",HYPERLINK(INDEX(I_Guid_Links,MATCH('Input - LOE Hierarchy (Admin)'!S245,I_Guid_Names,0)), 'Input - LOE Hierarchy (Admin)'!S245))</f>
        <v>Cost Management Good Practice, Guidance &amp; Processes - F2</v>
      </c>
      <c r="P243" s="651" t="str">
        <f>IF(ISERROR(HYPERLINK(INDEX(I_Guid_Links,MATCH('Input - LOE Hierarchy (Admin)'!T245,I_Guid_Names,0)), 'Input - LOE Hierarchy (Admin)'!T245)),"",HYPERLINK(INDEX(I_Guid_Links,MATCH('Input - LOE Hierarchy (Admin)'!T245,I_Guid_Names,0)), 'Input - LOE Hierarchy (Admin)'!T245))</f>
        <v>CAAS Modelling Centre of Expertise - F3</v>
      </c>
      <c r="Q243" s="651" t="str">
        <f>IF(ISERROR(HYPERLINK(INDEX(I_Guid_Links,MATCH('Input - LOE Hierarchy (Admin)'!U245,I_Guid_Names,0)), 'Input - LOE Hierarchy (Admin)'!U245)),"",HYPERLINK(INDEX(I_Guid_Links,MATCH('Input - LOE Hierarchy (Admin)'!U245,I_Guid_Names,0)), 'Input - LOE Hierarchy (Admin)'!U245))</f>
        <v>MCoE Trifold - F4</v>
      </c>
      <c r="R243" s="651" t="str">
        <f>IF(ISERROR(HYPERLINK(INDEX(I_Guid_Links,MATCH('Input - LOE Hierarchy (Admin)'!V245,I_Guid_Names,0)), 'Input - LOE Hierarchy (Admin)'!V245)),"",HYPERLINK(INDEX(I_Guid_Links,MATCH('Input - LOE Hierarchy (Admin)'!V245,I_Guid_Names,0)), 'Input - LOE Hierarchy (Admin)'!V245))</f>
        <v>Aqua Book - Producing Quaslity Analysis - F1</v>
      </c>
      <c r="S243" s="651" t="str">
        <f>IF(ISERROR(HYPERLINK(INDEX(I_Guid_Links,MATCH('Input - LOE Hierarchy (Admin)'!W245,I_Guid_Names,0)), 'Input - LOE Hierarchy (Admin)'!W245)),"",HYPERLINK(INDEX(I_Guid_Links,MATCH('Input - LOE Hierarchy (Admin)'!W245,I_Guid_Names,0)), 'Input - LOE Hierarchy (Admin)'!W245))</f>
        <v/>
      </c>
      <c r="T243" s="651" t="str">
        <f>IF(ISERROR(HYPERLINK(INDEX(I_Guid_Links,MATCH('Input - LOE Hierarchy (Admin)'!X245,I_Guid_Names,0)), 'Input - LOE Hierarchy (Admin)'!X245)),"",HYPERLINK(INDEX(I_Guid_Links,MATCH('Input - LOE Hierarchy (Admin)'!X245,I_Guid_Names,0)), 'Input - LOE Hierarchy (Admin)'!X245))</f>
        <v/>
      </c>
      <c r="U243" s="651" t="str">
        <f>IF(ISERROR(HYPERLINK(INDEX(I_Guid_Links,MATCH('Input - LOE Hierarchy (Admin)'!Y245,I_Guid_Names,0)), 'Input - LOE Hierarchy (Admin)'!Y245)),"",HYPERLINK(INDEX(I_Guid_Links,MATCH('Input - LOE Hierarchy (Admin)'!Y245,I_Guid_Names,0)), 'Input - LOE Hierarchy (Admin)'!Y245))</f>
        <v/>
      </c>
      <c r="V243" s="652"/>
      <c r="X243" s="653" t="b">
        <f t="shared" si="30"/>
        <v>0</v>
      </c>
      <c r="Y243" s="654" t="b">
        <f t="shared" si="31"/>
        <v>0</v>
      </c>
      <c r="Z243" s="654" t="b">
        <f t="shared" si="32"/>
        <v>0</v>
      </c>
    </row>
    <row r="244" spans="1:26" s="344" customFormat="1" ht="70.400000000000006" customHeight="1" x14ac:dyDescent="0.35">
      <c r="A244" s="646"/>
      <c r="B244" s="646"/>
      <c r="C244" s="647">
        <v>4</v>
      </c>
      <c r="D244" s="648" t="str">
        <f>'Input - LOE Hierarchy (Admin)'!E246</f>
        <v>Financial</v>
      </c>
      <c r="E244" s="647">
        <v>18</v>
      </c>
      <c r="F244" s="648" t="str">
        <f>'Input - LOE Hierarchy (Admin)'!K246</f>
        <v>Is there evidence of a suitably mature estimate for the Whole-Life Cost (WLC) of the programme?</v>
      </c>
      <c r="G244" s="649">
        <v>84</v>
      </c>
      <c r="H244" s="650" t="str">
        <f>IFERROR(HYPERLINK("#'2.1 LOEs, Artefacts &amp; Assurance'!" &amp; ADDRESS(MATCH($I244,'2.1 LOEs, Artefacts &amp; Assurance'!$H$1:$H$312, 0),8),"Link "), "Not Found")</f>
        <v>Not Found</v>
      </c>
      <c r="I244" s="648" t="str">
        <f>'Input - LOE Hierarchy (Admin)'!L246</f>
        <v>Is there evidence that a suitable cost breakdown structure has been adopted within the WLC model?</v>
      </c>
      <c r="J244" s="647">
        <f t="shared" si="29"/>
        <v>234</v>
      </c>
      <c r="K244" s="648" t="str">
        <f>'Input - LOE Hierarchy (Admin)'!N246</f>
        <v>Is there evidence of a suitable cost breakdown considering the Defence Lines of Development in-scope?</v>
      </c>
      <c r="L244" s="648" t="str">
        <f>'Input - LOE Hierarchy (Admin)'!P246</f>
        <v>Is there evidence that the cost of the training solution development and deployment is being appropriately considered?</v>
      </c>
      <c r="M244" s="646"/>
      <c r="N244" s="646"/>
      <c r="O244" s="651" t="str">
        <f>IF(ISERROR(HYPERLINK(INDEX(I_Guid_Links,MATCH('Input - LOE Hierarchy (Admin)'!S246,I_Guid_Names,0)), 'Input - LOE Hierarchy (Admin)'!S246)),"",HYPERLINK(INDEX(I_Guid_Links,MATCH('Input - LOE Hierarchy (Admin)'!S246,I_Guid_Names,0)), 'Input - LOE Hierarchy (Admin)'!S246))</f>
        <v>Cost Management Good Practice, Guidance &amp; Processes - F2</v>
      </c>
      <c r="P244" s="651" t="str">
        <f>IF(ISERROR(HYPERLINK(INDEX(I_Guid_Links,MATCH('Input - LOE Hierarchy (Admin)'!T246,I_Guid_Names,0)), 'Input - LOE Hierarchy (Admin)'!T246)),"",HYPERLINK(INDEX(I_Guid_Links,MATCH('Input - LOE Hierarchy (Admin)'!T246,I_Guid_Names,0)), 'Input - LOE Hierarchy (Admin)'!T246))</f>
        <v>CAAS Modelling Centre of Expertise - F3</v>
      </c>
      <c r="Q244" s="651" t="str">
        <f>IF(ISERROR(HYPERLINK(INDEX(I_Guid_Links,MATCH('Input - LOE Hierarchy (Admin)'!U246,I_Guid_Names,0)), 'Input - LOE Hierarchy (Admin)'!U246)),"",HYPERLINK(INDEX(I_Guid_Links,MATCH('Input - LOE Hierarchy (Admin)'!U246,I_Guid_Names,0)), 'Input - LOE Hierarchy (Admin)'!U246))</f>
        <v>MCoE Trifold - F4</v>
      </c>
      <c r="R244" s="651" t="str">
        <f>IF(ISERROR(HYPERLINK(INDEX(I_Guid_Links,MATCH('Input - LOE Hierarchy (Admin)'!V246,I_Guid_Names,0)), 'Input - LOE Hierarchy (Admin)'!V246)),"",HYPERLINK(INDEX(I_Guid_Links,MATCH('Input - LOE Hierarchy (Admin)'!V246,I_Guid_Names,0)), 'Input - LOE Hierarchy (Admin)'!V246))</f>
        <v>Aqua Book - Producing Quaslity Analysis - F1</v>
      </c>
      <c r="S244" s="651" t="str">
        <f>IF(ISERROR(HYPERLINK(INDEX(I_Guid_Links,MATCH('Input - LOE Hierarchy (Admin)'!W246,I_Guid_Names,0)), 'Input - LOE Hierarchy (Admin)'!W246)),"",HYPERLINK(INDEX(I_Guid_Links,MATCH('Input - LOE Hierarchy (Admin)'!W246,I_Guid_Names,0)), 'Input - LOE Hierarchy (Admin)'!W246))</f>
        <v/>
      </c>
      <c r="T244" s="651" t="str">
        <f>IF(ISERROR(HYPERLINK(INDEX(I_Guid_Links,MATCH('Input - LOE Hierarchy (Admin)'!X246,I_Guid_Names,0)), 'Input - LOE Hierarchy (Admin)'!X246)),"",HYPERLINK(INDEX(I_Guid_Links,MATCH('Input - LOE Hierarchy (Admin)'!X246,I_Guid_Names,0)), 'Input - LOE Hierarchy (Admin)'!X246))</f>
        <v/>
      </c>
      <c r="U244" s="651" t="str">
        <f>IF(ISERROR(HYPERLINK(INDEX(I_Guid_Links,MATCH('Input - LOE Hierarchy (Admin)'!Y246,I_Guid_Names,0)), 'Input - LOE Hierarchy (Admin)'!Y246)),"",HYPERLINK(INDEX(I_Guid_Links,MATCH('Input - LOE Hierarchy (Admin)'!Y246,I_Guid_Names,0)), 'Input - LOE Hierarchy (Admin)'!Y246))</f>
        <v/>
      </c>
      <c r="V244" s="652"/>
      <c r="X244" s="653" t="str">
        <f t="shared" si="30"/>
        <v>YES</v>
      </c>
      <c r="Y244" s="654" t="b">
        <f t="shared" si="31"/>
        <v>0</v>
      </c>
      <c r="Z244" s="654" t="b">
        <f>IF(AND(X244="YES", Y$243="YES"),"YES")</f>
        <v>0</v>
      </c>
    </row>
    <row r="245" spans="1:26" s="344" customFormat="1" ht="70.400000000000006" customHeight="1" x14ac:dyDescent="0.35">
      <c r="A245" s="646"/>
      <c r="B245" s="646"/>
      <c r="C245" s="647">
        <v>4</v>
      </c>
      <c r="D245" s="648" t="str">
        <f>'Input - LOE Hierarchy (Admin)'!E247</f>
        <v>Financial</v>
      </c>
      <c r="E245" s="647">
        <v>18</v>
      </c>
      <c r="F245" s="648" t="str">
        <f>'Input - LOE Hierarchy (Admin)'!K247</f>
        <v>Is there evidence of a suitably mature estimate for the Whole-Life Cost (WLC) of the programme?</v>
      </c>
      <c r="G245" s="649">
        <v>84</v>
      </c>
      <c r="H245" s="650" t="str">
        <f>IFERROR(HYPERLINK("#'2.1 LOEs, Artefacts &amp; Assurance'!" &amp; ADDRESS(MATCH($I245,'2.1 LOEs, Artefacts &amp; Assurance'!$H$1:$H$312, 0),8),"Link "), "Not Found")</f>
        <v>Not Found</v>
      </c>
      <c r="I245" s="648" t="str">
        <f>'Input - LOE Hierarchy (Admin)'!L247</f>
        <v>Is there evidence that a suitable cost breakdown structure has been adopted within the WLC model?</v>
      </c>
      <c r="J245" s="647">
        <f t="shared" si="29"/>
        <v>235</v>
      </c>
      <c r="K245" s="648" t="str">
        <f>'Input - LOE Hierarchy (Admin)'!N247</f>
        <v>Is there evidence of a suitable cost breakdown considering the Defence Lines of Development in-scope?</v>
      </c>
      <c r="L245" s="648" t="str">
        <f>'Input - LOE Hierarchy (Admin)'!P247</f>
        <v>Is there evidence that the costs associated with extending the life of equipment is being appropriately considered?</v>
      </c>
      <c r="M245" s="646"/>
      <c r="N245" s="646"/>
      <c r="O245" s="651" t="str">
        <f>IF(ISERROR(HYPERLINK(INDEX(I_Guid_Links,MATCH('Input - LOE Hierarchy (Admin)'!S247,I_Guid_Names,0)), 'Input - LOE Hierarchy (Admin)'!S247)),"",HYPERLINK(INDEX(I_Guid_Links,MATCH('Input - LOE Hierarchy (Admin)'!S247,I_Guid_Names,0)), 'Input - LOE Hierarchy (Admin)'!S247))</f>
        <v>Cost Management Good Practice, Guidance &amp; Processes - F2</v>
      </c>
      <c r="P245" s="651" t="str">
        <f>IF(ISERROR(HYPERLINK(INDEX(I_Guid_Links,MATCH('Input - LOE Hierarchy (Admin)'!T247,I_Guid_Names,0)), 'Input - LOE Hierarchy (Admin)'!T247)),"",HYPERLINK(INDEX(I_Guid_Links,MATCH('Input - LOE Hierarchy (Admin)'!T247,I_Guid_Names,0)), 'Input - LOE Hierarchy (Admin)'!T247))</f>
        <v>CAAS Modelling Centre of Expertise - F3</v>
      </c>
      <c r="Q245" s="651" t="str">
        <f>IF(ISERROR(HYPERLINK(INDEX(I_Guid_Links,MATCH('Input - LOE Hierarchy (Admin)'!U247,I_Guid_Names,0)), 'Input - LOE Hierarchy (Admin)'!U247)),"",HYPERLINK(INDEX(I_Guid_Links,MATCH('Input - LOE Hierarchy (Admin)'!U247,I_Guid_Names,0)), 'Input - LOE Hierarchy (Admin)'!U247))</f>
        <v>MCoE Trifold - F4</v>
      </c>
      <c r="R245" s="651" t="str">
        <f>IF(ISERROR(HYPERLINK(INDEX(I_Guid_Links,MATCH('Input - LOE Hierarchy (Admin)'!V247,I_Guid_Names,0)), 'Input - LOE Hierarchy (Admin)'!V247)),"",HYPERLINK(INDEX(I_Guid_Links,MATCH('Input - LOE Hierarchy (Admin)'!V247,I_Guid_Names,0)), 'Input - LOE Hierarchy (Admin)'!V247))</f>
        <v>Aqua Book - Producing Quaslity Analysis - F1</v>
      </c>
      <c r="S245" s="651" t="str">
        <f>IF(ISERROR(HYPERLINK(INDEX(I_Guid_Links,MATCH('Input - LOE Hierarchy (Admin)'!W247,I_Guid_Names,0)), 'Input - LOE Hierarchy (Admin)'!W247)),"",HYPERLINK(INDEX(I_Guid_Links,MATCH('Input - LOE Hierarchy (Admin)'!W247,I_Guid_Names,0)), 'Input - LOE Hierarchy (Admin)'!W247))</f>
        <v/>
      </c>
      <c r="T245" s="651" t="str">
        <f>IF(ISERROR(HYPERLINK(INDEX(I_Guid_Links,MATCH('Input - LOE Hierarchy (Admin)'!X247,I_Guid_Names,0)), 'Input - LOE Hierarchy (Admin)'!X247)),"",HYPERLINK(INDEX(I_Guid_Links,MATCH('Input - LOE Hierarchy (Admin)'!X247,I_Guid_Names,0)), 'Input - LOE Hierarchy (Admin)'!X247))</f>
        <v/>
      </c>
      <c r="U245" s="651" t="str">
        <f>IF(ISERROR(HYPERLINK(INDEX(I_Guid_Links,MATCH('Input - LOE Hierarchy (Admin)'!Y247,I_Guid_Names,0)), 'Input - LOE Hierarchy (Admin)'!Y247)),"",HYPERLINK(INDEX(I_Guid_Links,MATCH('Input - LOE Hierarchy (Admin)'!Y247,I_Guid_Names,0)), 'Input - LOE Hierarchy (Admin)'!Y247))</f>
        <v/>
      </c>
      <c r="V245" s="652"/>
      <c r="X245" s="653" t="str">
        <f t="shared" si="30"/>
        <v>YES</v>
      </c>
      <c r="Y245" s="654" t="b">
        <f t="shared" si="31"/>
        <v>0</v>
      </c>
      <c r="Z245" s="654" t="b">
        <f t="shared" ref="Z245:Z248" si="37">IF(AND(X245="YES", Y$243="YES"),"YES")</f>
        <v>0</v>
      </c>
    </row>
    <row r="246" spans="1:26" s="344" customFormat="1" ht="70.400000000000006" customHeight="1" x14ac:dyDescent="0.35">
      <c r="A246" s="646"/>
      <c r="B246" s="646"/>
      <c r="C246" s="647">
        <v>4</v>
      </c>
      <c r="D246" s="648" t="str">
        <f>'Input - LOE Hierarchy (Admin)'!E248</f>
        <v>Financial</v>
      </c>
      <c r="E246" s="647">
        <v>18</v>
      </c>
      <c r="F246" s="648" t="str">
        <f>'Input - LOE Hierarchy (Admin)'!K248</f>
        <v>Is there evidence of a suitably mature estimate for the Whole-Life Cost (WLC) of the programme?</v>
      </c>
      <c r="G246" s="649">
        <v>84</v>
      </c>
      <c r="H246" s="650" t="str">
        <f>IFERROR(HYPERLINK("#'2.1 LOEs, Artefacts &amp; Assurance'!" &amp; ADDRESS(MATCH($I246,'2.1 LOEs, Artefacts &amp; Assurance'!$H$1:$H$312, 0),8),"Link "), "Not Found")</f>
        <v>Not Found</v>
      </c>
      <c r="I246" s="648" t="str">
        <f>'Input - LOE Hierarchy (Admin)'!L248</f>
        <v>Is there evidence that a suitable cost breakdown structure has been adopted within the WLC model?</v>
      </c>
      <c r="J246" s="647">
        <f t="shared" si="29"/>
        <v>236</v>
      </c>
      <c r="K246" s="648" t="str">
        <f>'Input - LOE Hierarchy (Admin)'!N248</f>
        <v>Is there evidence of a suitable cost breakdown considering the Defence Lines of Development in-scope?</v>
      </c>
      <c r="L246" s="648" t="str">
        <f>'Input - LOE Hierarchy (Admin)'!P248</f>
        <v>Is there evidence that the cost of the logistic support solution is being appropriately considered?</v>
      </c>
      <c r="M246" s="646"/>
      <c r="N246" s="646"/>
      <c r="O246" s="651" t="str">
        <f>IF(ISERROR(HYPERLINK(INDEX(I_Guid_Links,MATCH('Input - LOE Hierarchy (Admin)'!S248,I_Guid_Names,0)), 'Input - LOE Hierarchy (Admin)'!S248)),"",HYPERLINK(INDEX(I_Guid_Links,MATCH('Input - LOE Hierarchy (Admin)'!S248,I_Guid_Names,0)), 'Input - LOE Hierarchy (Admin)'!S248))</f>
        <v>Cost Management Good Practice, Guidance &amp; Processes - F2</v>
      </c>
      <c r="P246" s="651" t="str">
        <f>IF(ISERROR(HYPERLINK(INDEX(I_Guid_Links,MATCH('Input - LOE Hierarchy (Admin)'!T248,I_Guid_Names,0)), 'Input - LOE Hierarchy (Admin)'!T248)),"",HYPERLINK(INDEX(I_Guid_Links,MATCH('Input - LOE Hierarchy (Admin)'!T248,I_Guid_Names,0)), 'Input - LOE Hierarchy (Admin)'!T248))</f>
        <v>CAAS Modelling Centre of Expertise - F3</v>
      </c>
      <c r="Q246" s="651" t="str">
        <f>IF(ISERROR(HYPERLINK(INDEX(I_Guid_Links,MATCH('Input - LOE Hierarchy (Admin)'!U248,I_Guid_Names,0)), 'Input - LOE Hierarchy (Admin)'!U248)),"",HYPERLINK(INDEX(I_Guid_Links,MATCH('Input - LOE Hierarchy (Admin)'!U248,I_Guid_Names,0)), 'Input - LOE Hierarchy (Admin)'!U248))</f>
        <v>MCoE Trifold - F4</v>
      </c>
      <c r="R246" s="651" t="str">
        <f>IF(ISERROR(HYPERLINK(INDEX(I_Guid_Links,MATCH('Input - LOE Hierarchy (Admin)'!V248,I_Guid_Names,0)), 'Input - LOE Hierarchy (Admin)'!V248)),"",HYPERLINK(INDEX(I_Guid_Links,MATCH('Input - LOE Hierarchy (Admin)'!V248,I_Guid_Names,0)), 'Input - LOE Hierarchy (Admin)'!V248))</f>
        <v>Aqua Book - Producing Quaslity Analysis - F1</v>
      </c>
      <c r="S246" s="651" t="str">
        <f>IF(ISERROR(HYPERLINK(INDEX(I_Guid_Links,MATCH('Input - LOE Hierarchy (Admin)'!W248,I_Guid_Names,0)), 'Input - LOE Hierarchy (Admin)'!W248)),"",HYPERLINK(INDEX(I_Guid_Links,MATCH('Input - LOE Hierarchy (Admin)'!W248,I_Guid_Names,0)), 'Input - LOE Hierarchy (Admin)'!W248))</f>
        <v/>
      </c>
      <c r="T246" s="651" t="str">
        <f>IF(ISERROR(HYPERLINK(INDEX(I_Guid_Links,MATCH('Input - LOE Hierarchy (Admin)'!X248,I_Guid_Names,0)), 'Input - LOE Hierarchy (Admin)'!X248)),"",HYPERLINK(INDEX(I_Guid_Links,MATCH('Input - LOE Hierarchy (Admin)'!X248,I_Guid_Names,0)), 'Input - LOE Hierarchy (Admin)'!X248))</f>
        <v/>
      </c>
      <c r="U246" s="651" t="str">
        <f>IF(ISERROR(HYPERLINK(INDEX(I_Guid_Links,MATCH('Input - LOE Hierarchy (Admin)'!Y248,I_Guid_Names,0)), 'Input - LOE Hierarchy (Admin)'!Y248)),"",HYPERLINK(INDEX(I_Guid_Links,MATCH('Input - LOE Hierarchy (Admin)'!Y248,I_Guid_Names,0)), 'Input - LOE Hierarchy (Admin)'!Y248))</f>
        <v/>
      </c>
      <c r="V246" s="652"/>
      <c r="X246" s="653" t="str">
        <f t="shared" si="30"/>
        <v>YES</v>
      </c>
      <c r="Y246" s="654" t="b">
        <f t="shared" si="31"/>
        <v>0</v>
      </c>
      <c r="Z246" s="654" t="b">
        <f t="shared" si="37"/>
        <v>0</v>
      </c>
    </row>
    <row r="247" spans="1:26" s="344" customFormat="1" ht="70.400000000000006" customHeight="1" x14ac:dyDescent="0.35">
      <c r="A247" s="646"/>
      <c r="B247" s="646"/>
      <c r="C247" s="647">
        <v>4</v>
      </c>
      <c r="D247" s="648" t="str">
        <f>'Input - LOE Hierarchy (Admin)'!E249</f>
        <v>Financial</v>
      </c>
      <c r="E247" s="647">
        <v>18</v>
      </c>
      <c r="F247" s="648" t="str">
        <f>'Input - LOE Hierarchy (Admin)'!K249</f>
        <v>Is there evidence of a suitably mature estimate for the Whole-Life Cost (WLC) of the programme?</v>
      </c>
      <c r="G247" s="649">
        <v>84</v>
      </c>
      <c r="H247" s="650" t="str">
        <f>IFERROR(HYPERLINK("#'2.1 LOEs, Artefacts &amp; Assurance'!" &amp; ADDRESS(MATCH($I247,'2.1 LOEs, Artefacts &amp; Assurance'!$H$1:$H$312, 0),8),"Link "), "Not Found")</f>
        <v>Not Found</v>
      </c>
      <c r="I247" s="648" t="str">
        <f>'Input - LOE Hierarchy (Admin)'!L249</f>
        <v>Is there evidence that a suitable cost breakdown structure has been adopted within the WLC model?</v>
      </c>
      <c r="J247" s="647">
        <f t="shared" si="29"/>
        <v>237</v>
      </c>
      <c r="K247" s="648" t="str">
        <f>'Input - LOE Hierarchy (Admin)'!N249</f>
        <v>Where a policy programme is delivering policy change that has potential for significant departmental cost impact, is there evidence of a suitable cost impact breakdown associated with the different aspects of the policy being developed, including associated implementation cost?</v>
      </c>
      <c r="L247" s="648" t="str">
        <f>'Input - LOE Hierarchy (Admin)'!P249</f>
        <v>NULL</v>
      </c>
      <c r="M247" s="646"/>
      <c r="N247" s="646"/>
      <c r="O247" s="651" t="str">
        <f>IF(ISERROR(HYPERLINK(INDEX(I_Guid_Links,MATCH('Input - LOE Hierarchy (Admin)'!S249,I_Guid_Names,0)), 'Input - LOE Hierarchy (Admin)'!S249)),"",HYPERLINK(INDEX(I_Guid_Links,MATCH('Input - LOE Hierarchy (Admin)'!S249,I_Guid_Names,0)), 'Input - LOE Hierarchy (Admin)'!S249))</f>
        <v>Cost Management Good Practice, Guidance &amp; Processes - F2</v>
      </c>
      <c r="P247" s="651" t="str">
        <f>IF(ISERROR(HYPERLINK(INDEX(I_Guid_Links,MATCH('Input - LOE Hierarchy (Admin)'!T249,I_Guid_Names,0)), 'Input - LOE Hierarchy (Admin)'!T249)),"",HYPERLINK(INDEX(I_Guid_Links,MATCH('Input - LOE Hierarchy (Admin)'!T249,I_Guid_Names,0)), 'Input - LOE Hierarchy (Admin)'!T249))</f>
        <v>CAAS Modelling Centre of Expertise - F3</v>
      </c>
      <c r="Q247" s="651" t="str">
        <f>IF(ISERROR(HYPERLINK(INDEX(I_Guid_Links,MATCH('Input - LOE Hierarchy (Admin)'!U249,I_Guid_Names,0)), 'Input - LOE Hierarchy (Admin)'!U249)),"",HYPERLINK(INDEX(I_Guid_Links,MATCH('Input - LOE Hierarchy (Admin)'!U249,I_Guid_Names,0)), 'Input - LOE Hierarchy (Admin)'!U249))</f>
        <v>MCoE Trifold - F4</v>
      </c>
      <c r="R247" s="651" t="str">
        <f>IF(ISERROR(HYPERLINK(INDEX(I_Guid_Links,MATCH('Input - LOE Hierarchy (Admin)'!V249,I_Guid_Names,0)), 'Input - LOE Hierarchy (Admin)'!V249)),"",HYPERLINK(INDEX(I_Guid_Links,MATCH('Input - LOE Hierarchy (Admin)'!V249,I_Guid_Names,0)), 'Input - LOE Hierarchy (Admin)'!V249))</f>
        <v>Aqua Book - Producing Quaslity Analysis - F1</v>
      </c>
      <c r="S247" s="651" t="str">
        <f>IF(ISERROR(HYPERLINK(INDEX(I_Guid_Links,MATCH('Input - LOE Hierarchy (Admin)'!W249,I_Guid_Names,0)), 'Input - LOE Hierarchy (Admin)'!W249)),"",HYPERLINK(INDEX(I_Guid_Links,MATCH('Input - LOE Hierarchy (Admin)'!W249,I_Guid_Names,0)), 'Input - LOE Hierarchy (Admin)'!W249))</f>
        <v/>
      </c>
      <c r="T247" s="651" t="str">
        <f>IF(ISERROR(HYPERLINK(INDEX(I_Guid_Links,MATCH('Input - LOE Hierarchy (Admin)'!X249,I_Guid_Names,0)), 'Input - LOE Hierarchy (Admin)'!X249)),"",HYPERLINK(INDEX(I_Guid_Links,MATCH('Input - LOE Hierarchy (Admin)'!X249,I_Guid_Names,0)), 'Input - LOE Hierarchy (Admin)'!X249))</f>
        <v/>
      </c>
      <c r="U247" s="651" t="str">
        <f>IF(ISERROR(HYPERLINK(INDEX(I_Guid_Links,MATCH('Input - LOE Hierarchy (Admin)'!Y249,I_Guid_Names,0)), 'Input - LOE Hierarchy (Admin)'!Y249)),"",HYPERLINK(INDEX(I_Guid_Links,MATCH('Input - LOE Hierarchy (Admin)'!Y249,I_Guid_Names,0)), 'Input - LOE Hierarchy (Admin)'!Y249))</f>
        <v/>
      </c>
      <c r="V247" s="652"/>
      <c r="X247" s="653" t="str">
        <f t="shared" si="30"/>
        <v>YES</v>
      </c>
      <c r="Y247" s="654" t="b">
        <f t="shared" si="31"/>
        <v>0</v>
      </c>
      <c r="Z247" s="654" t="b">
        <f t="shared" si="37"/>
        <v>0</v>
      </c>
    </row>
    <row r="248" spans="1:26" s="344" customFormat="1" ht="70.400000000000006" customHeight="1" x14ac:dyDescent="0.35">
      <c r="A248" s="646"/>
      <c r="B248" s="646"/>
      <c r="C248" s="647">
        <v>4</v>
      </c>
      <c r="D248" s="648" t="str">
        <f>'Input - LOE Hierarchy (Admin)'!E250</f>
        <v>Financial</v>
      </c>
      <c r="E248" s="647">
        <v>18</v>
      </c>
      <c r="F248" s="648" t="str">
        <f>'Input - LOE Hierarchy (Admin)'!K250</f>
        <v>Is there evidence of a suitably mature estimate for the Whole-Life Cost (WLC) of the programme?</v>
      </c>
      <c r="G248" s="649">
        <v>84</v>
      </c>
      <c r="H248" s="650" t="str">
        <f>IFERROR(HYPERLINK("#'2.1 LOEs, Artefacts &amp; Assurance'!" &amp; ADDRESS(MATCH($I248,'2.1 LOEs, Artefacts &amp; Assurance'!$H$1:$H$312, 0),8),"Link "), "Not Found")</f>
        <v>Not Found</v>
      </c>
      <c r="I248" s="648" t="str">
        <f>'Input - LOE Hierarchy (Admin)'!L250</f>
        <v>Is there evidence that a suitable cost breakdown structure has been adopted within the WLC model?</v>
      </c>
      <c r="J248" s="647">
        <f t="shared" si="29"/>
        <v>238</v>
      </c>
      <c r="K248" s="648" t="str">
        <f>'Input - LOE Hierarchy (Admin)'!N250</f>
        <v>Is there evidence that safety has been suitably considered within the WLC estimate?</v>
      </c>
      <c r="L248" s="648" t="str">
        <f>'Input - LOE Hierarchy (Admin)'!P250</f>
        <v>Is there evidence that safety obligations, requirements and mitigations been suitably assessed within cost modelling?</v>
      </c>
      <c r="M248" s="646"/>
      <c r="N248" s="646"/>
      <c r="O248" s="651" t="str">
        <f>IF(ISERROR(HYPERLINK(INDEX(I_Guid_Links,MATCH('Input - LOE Hierarchy (Admin)'!S250,I_Guid_Names,0)), 'Input - LOE Hierarchy (Admin)'!S250)),"",HYPERLINK(INDEX(I_Guid_Links,MATCH('Input - LOE Hierarchy (Admin)'!S250,I_Guid_Names,0)), 'Input - LOE Hierarchy (Admin)'!S250))</f>
        <v>Cost Management Good Practice, Guidance &amp; Processes - F2</v>
      </c>
      <c r="P248" s="651" t="str">
        <f>IF(ISERROR(HYPERLINK(INDEX(I_Guid_Links,MATCH('Input - LOE Hierarchy (Admin)'!T250,I_Guid_Names,0)), 'Input - LOE Hierarchy (Admin)'!T250)),"",HYPERLINK(INDEX(I_Guid_Links,MATCH('Input - LOE Hierarchy (Admin)'!T250,I_Guid_Names,0)), 'Input - LOE Hierarchy (Admin)'!T250))</f>
        <v>CAAS Modelling Centre of Expertise - F3</v>
      </c>
      <c r="Q248" s="651" t="str">
        <f>IF(ISERROR(HYPERLINK(INDEX(I_Guid_Links,MATCH('Input - LOE Hierarchy (Admin)'!U250,I_Guid_Names,0)), 'Input - LOE Hierarchy (Admin)'!U250)),"",HYPERLINK(INDEX(I_Guid_Links,MATCH('Input - LOE Hierarchy (Admin)'!U250,I_Guid_Names,0)), 'Input - LOE Hierarchy (Admin)'!U250))</f>
        <v>MCoE Trifold - F4</v>
      </c>
      <c r="R248" s="651" t="str">
        <f>IF(ISERROR(HYPERLINK(INDEX(I_Guid_Links,MATCH('Input - LOE Hierarchy (Admin)'!V250,I_Guid_Names,0)), 'Input - LOE Hierarchy (Admin)'!V250)),"",HYPERLINK(INDEX(I_Guid_Links,MATCH('Input - LOE Hierarchy (Admin)'!V250,I_Guid_Names,0)), 'Input - LOE Hierarchy (Admin)'!V250))</f>
        <v>Aqua Book - Producing Quaslity Analysis - F1</v>
      </c>
      <c r="S248" s="651" t="str">
        <f>IF(ISERROR(HYPERLINK(INDEX(I_Guid_Links,MATCH('Input - LOE Hierarchy (Admin)'!W250,I_Guid_Names,0)), 'Input - LOE Hierarchy (Admin)'!W250)),"",HYPERLINK(INDEX(I_Guid_Links,MATCH('Input - LOE Hierarchy (Admin)'!W250,I_Guid_Names,0)), 'Input - LOE Hierarchy (Admin)'!W250))</f>
        <v/>
      </c>
      <c r="T248" s="651" t="str">
        <f>IF(ISERROR(HYPERLINK(INDEX(I_Guid_Links,MATCH('Input - LOE Hierarchy (Admin)'!X250,I_Guid_Names,0)), 'Input - LOE Hierarchy (Admin)'!X250)),"",HYPERLINK(INDEX(I_Guid_Links,MATCH('Input - LOE Hierarchy (Admin)'!X250,I_Guid_Names,0)), 'Input - LOE Hierarchy (Admin)'!X250))</f>
        <v/>
      </c>
      <c r="U248" s="651" t="str">
        <f>IF(ISERROR(HYPERLINK(INDEX(I_Guid_Links,MATCH('Input - LOE Hierarchy (Admin)'!Y250,I_Guid_Names,0)), 'Input - LOE Hierarchy (Admin)'!Y250)),"",HYPERLINK(INDEX(I_Guid_Links,MATCH('Input - LOE Hierarchy (Admin)'!Y250,I_Guid_Names,0)), 'Input - LOE Hierarchy (Admin)'!Y250))</f>
        <v/>
      </c>
      <c r="V248" s="652"/>
      <c r="X248" s="653" t="str">
        <f t="shared" si="30"/>
        <v>YES</v>
      </c>
      <c r="Y248" s="654" t="b">
        <f t="shared" si="31"/>
        <v>0</v>
      </c>
      <c r="Z248" s="654" t="b">
        <f t="shared" si="37"/>
        <v>0</v>
      </c>
    </row>
    <row r="249" spans="1:26" s="344" customFormat="1" ht="70.400000000000006" customHeight="1" x14ac:dyDescent="0.35">
      <c r="A249" s="646"/>
      <c r="B249" s="646"/>
      <c r="C249" s="647">
        <v>4</v>
      </c>
      <c r="D249" s="648" t="str">
        <f>'Input - LOE Hierarchy (Admin)'!E251</f>
        <v>Financial</v>
      </c>
      <c r="E249" s="647">
        <v>18</v>
      </c>
      <c r="F249" s="648" t="str">
        <f>'Input - LOE Hierarchy (Admin)'!K251</f>
        <v>Is there evidence of a suitably mature estimate for the Whole-Life Cost (WLC) of the programme?</v>
      </c>
      <c r="G249" s="649">
        <v>85</v>
      </c>
      <c r="H249" s="650" t="str">
        <f>IFERROR(HYPERLINK("#'2.1 LOEs, Artefacts &amp; Assurance'!" &amp; ADDRESS(MATCH($I249,'2.1 LOEs, Artefacts &amp; Assurance'!$H$1:$H$312, 0),8),"Link "), "Not Found")</f>
        <v>Not Found</v>
      </c>
      <c r="I249" s="648" t="str">
        <f>'Input - LOE Hierarchy (Admin)'!L251</f>
        <v>Is there evidence of cost data and assumptions being suitably recorded, to support the WLC model?</v>
      </c>
      <c r="J249" s="647">
        <f t="shared" si="29"/>
        <v>239</v>
      </c>
      <c r="K249" s="648" t="str">
        <f>'Input - LOE Hierarchy (Admin)'!N251</f>
        <v xml:space="preserve">Is there evidence that cost data is suitably aligned / coordinated with wider project information (including MDAL, Commercial Strategy, Schedule assumptions, design maturity, etc)? </v>
      </c>
      <c r="L249" s="648" t="str">
        <f>'Input - LOE Hierarchy (Admin)'!P251</f>
        <v>Is there evidence that the cost breakdown is coordinated with wider project information, such as design maturity, procurement route and schedule?  Where wider information is unavailable, the cost information should be clear in the assumptions made, e.g. based upon Single Stage Design &amp; Build and a 52 week construction programme.</v>
      </c>
      <c r="M249" s="646"/>
      <c r="N249" s="646"/>
      <c r="O249" s="651" t="str">
        <f>IF(ISERROR(HYPERLINK(INDEX(I_Guid_Links,MATCH('Input - LOE Hierarchy (Admin)'!S251,I_Guid_Names,0)), 'Input - LOE Hierarchy (Admin)'!S251)),"",HYPERLINK(INDEX(I_Guid_Links,MATCH('Input - LOE Hierarchy (Admin)'!S251,I_Guid_Names,0)), 'Input - LOE Hierarchy (Admin)'!S251))</f>
        <v>Cost Management Good Practice, Guidance &amp; Processes - F2</v>
      </c>
      <c r="P249" s="651" t="str">
        <f>IF(ISERROR(HYPERLINK(INDEX(I_Guid_Links,MATCH('Input - LOE Hierarchy (Admin)'!T251,I_Guid_Names,0)), 'Input - LOE Hierarchy (Admin)'!T251)),"",HYPERLINK(INDEX(I_Guid_Links,MATCH('Input - LOE Hierarchy (Admin)'!T251,I_Guid_Names,0)), 'Input - LOE Hierarchy (Admin)'!T251))</f>
        <v>CAAS Modelling Centre of Expertise - F3</v>
      </c>
      <c r="Q249" s="651" t="str">
        <f>IF(ISERROR(HYPERLINK(INDEX(I_Guid_Links,MATCH('Input - LOE Hierarchy (Admin)'!U251,I_Guid_Names,0)), 'Input - LOE Hierarchy (Admin)'!U251)),"",HYPERLINK(INDEX(I_Guid_Links,MATCH('Input - LOE Hierarchy (Admin)'!U251,I_Guid_Names,0)), 'Input - LOE Hierarchy (Admin)'!U251))</f>
        <v>MCoE Trifold - F4</v>
      </c>
      <c r="R249" s="651" t="str">
        <f>IF(ISERROR(HYPERLINK(INDEX(I_Guid_Links,MATCH('Input - LOE Hierarchy (Admin)'!V251,I_Guid_Names,0)), 'Input - LOE Hierarchy (Admin)'!V251)),"",HYPERLINK(INDEX(I_Guid_Links,MATCH('Input - LOE Hierarchy (Admin)'!V251,I_Guid_Names,0)), 'Input - LOE Hierarchy (Admin)'!V251))</f>
        <v>Aqua Book - Producing Quaslity Analysis - F1</v>
      </c>
      <c r="S249" s="651" t="str">
        <f>IF(ISERROR(HYPERLINK(INDEX(I_Guid_Links,MATCH('Input - LOE Hierarchy (Admin)'!W251,I_Guid_Names,0)), 'Input - LOE Hierarchy (Admin)'!W251)),"",HYPERLINK(INDEX(I_Guid_Links,MATCH('Input - LOE Hierarchy (Admin)'!W251,I_Guid_Names,0)), 'Input - LOE Hierarchy (Admin)'!W251))</f>
        <v/>
      </c>
      <c r="T249" s="651" t="str">
        <f>IF(ISERROR(HYPERLINK(INDEX(I_Guid_Links,MATCH('Input - LOE Hierarchy (Admin)'!X251,I_Guid_Names,0)), 'Input - LOE Hierarchy (Admin)'!X251)),"",HYPERLINK(INDEX(I_Guid_Links,MATCH('Input - LOE Hierarchy (Admin)'!X251,I_Guid_Names,0)), 'Input - LOE Hierarchy (Admin)'!X251))</f>
        <v/>
      </c>
      <c r="U249" s="651" t="str">
        <f>IF(ISERROR(HYPERLINK(INDEX(I_Guid_Links,MATCH('Input - LOE Hierarchy (Admin)'!Y251,I_Guid_Names,0)), 'Input - LOE Hierarchy (Admin)'!Y251)),"",HYPERLINK(INDEX(I_Guid_Links,MATCH('Input - LOE Hierarchy (Admin)'!Y251,I_Guid_Names,0)), 'Input - LOE Hierarchy (Admin)'!Y251))</f>
        <v/>
      </c>
      <c r="V249" s="652"/>
      <c r="X249" s="653" t="b">
        <f t="shared" si="30"/>
        <v>0</v>
      </c>
      <c r="Y249" s="654" t="b">
        <f t="shared" si="31"/>
        <v>0</v>
      </c>
      <c r="Z249" s="654" t="b">
        <f t="shared" si="32"/>
        <v>0</v>
      </c>
    </row>
    <row r="250" spans="1:26" s="344" customFormat="1" ht="70.400000000000006" customHeight="1" x14ac:dyDescent="0.35">
      <c r="A250" s="646"/>
      <c r="B250" s="646"/>
      <c r="C250" s="647">
        <v>4</v>
      </c>
      <c r="D250" s="648" t="str">
        <f>'Input - LOE Hierarchy (Admin)'!E252</f>
        <v>Financial</v>
      </c>
      <c r="E250" s="647">
        <v>18</v>
      </c>
      <c r="F250" s="648" t="str">
        <f>'Input - LOE Hierarchy (Admin)'!K252</f>
        <v>Is there evidence of a suitably mature estimate for the Whole-Life Cost (WLC) of the programme?</v>
      </c>
      <c r="G250" s="649">
        <v>86</v>
      </c>
      <c r="H250" s="650" t="str">
        <f>IFERROR(HYPERLINK("#'2.1 LOEs, Artefacts &amp; Assurance'!" &amp; ADDRESS(MATCH($I250,'2.1 LOEs, Artefacts &amp; Assurance'!$H$1:$H$312, 0),8),"Link "), "Not Found")</f>
        <v>Not Found</v>
      </c>
      <c r="I250" s="648" t="str">
        <f>'Input - LOE Hierarchy (Admin)'!L252</f>
        <v>Is there evidence of cost data and assumptions being suitably underpinned with source information,  including basis-of-estimate, to support the WLC model?</v>
      </c>
      <c r="J250" s="647">
        <f t="shared" si="29"/>
        <v>240</v>
      </c>
      <c r="K250" s="648" t="str">
        <f>'Input - LOE Hierarchy (Admin)'!N252</f>
        <v>Is there evidence of robust Basis of Estimate being provided with clear understanding of source date?</v>
      </c>
      <c r="L250" s="648" t="str">
        <f>'Input - LOE Hierarchy (Admin)'!P252</f>
        <v>For Infrastructure programmes, is there evidence that cost submissions are prepared in accordance with RICS NRM New Rules of Measurement and the cost maturity reflects the design maturity, e.g. RIBA Stage 2 should result in a Formal Cost Plan 1 as defined by NRM1 'Order of cost estimating and cost planning for capital building works'.</v>
      </c>
      <c r="M250" s="646"/>
      <c r="N250" s="646"/>
      <c r="O250" s="651" t="str">
        <f>IF(ISERROR(HYPERLINK(INDEX(I_Guid_Links,MATCH('Input - LOE Hierarchy (Admin)'!S252,I_Guid_Names,0)), 'Input - LOE Hierarchy (Admin)'!S252)),"",HYPERLINK(INDEX(I_Guid_Links,MATCH('Input - LOE Hierarchy (Admin)'!S252,I_Guid_Names,0)), 'Input - LOE Hierarchy (Admin)'!S252))</f>
        <v>Cost Management Good Practice, Guidance &amp; Processes - F2</v>
      </c>
      <c r="P250" s="651" t="str">
        <f>IF(ISERROR(HYPERLINK(INDEX(I_Guid_Links,MATCH('Input - LOE Hierarchy (Admin)'!T252,I_Guid_Names,0)), 'Input - LOE Hierarchy (Admin)'!T252)),"",HYPERLINK(INDEX(I_Guid_Links,MATCH('Input - LOE Hierarchy (Admin)'!T252,I_Guid_Names,0)), 'Input - LOE Hierarchy (Admin)'!T252))</f>
        <v>CAAS Modelling Centre of Expertise - F3</v>
      </c>
      <c r="Q250" s="651" t="str">
        <f>IF(ISERROR(HYPERLINK(INDEX(I_Guid_Links,MATCH('Input - LOE Hierarchy (Admin)'!U252,I_Guid_Names,0)), 'Input - LOE Hierarchy (Admin)'!U252)),"",HYPERLINK(INDEX(I_Guid_Links,MATCH('Input - LOE Hierarchy (Admin)'!U252,I_Guid_Names,0)), 'Input - LOE Hierarchy (Admin)'!U252))</f>
        <v>MCoE Trifold - F4</v>
      </c>
      <c r="R250" s="651" t="str">
        <f>IF(ISERROR(HYPERLINK(INDEX(I_Guid_Links,MATCH('Input - LOE Hierarchy (Admin)'!V252,I_Guid_Names,0)), 'Input - LOE Hierarchy (Admin)'!V252)),"",HYPERLINK(INDEX(I_Guid_Links,MATCH('Input - LOE Hierarchy (Admin)'!V252,I_Guid_Names,0)), 'Input - LOE Hierarchy (Admin)'!V252))</f>
        <v>Aqua Book - Producing Quaslity Analysis - F1</v>
      </c>
      <c r="S250" s="651" t="str">
        <f>IF(ISERROR(HYPERLINK(INDEX(I_Guid_Links,MATCH('Input - LOE Hierarchy (Admin)'!W252,I_Guid_Names,0)), 'Input - LOE Hierarchy (Admin)'!W252)),"",HYPERLINK(INDEX(I_Guid_Links,MATCH('Input - LOE Hierarchy (Admin)'!W252,I_Guid_Names,0)), 'Input - LOE Hierarchy (Admin)'!W252))</f>
        <v/>
      </c>
      <c r="T250" s="651" t="str">
        <f>IF(ISERROR(HYPERLINK(INDEX(I_Guid_Links,MATCH('Input - LOE Hierarchy (Admin)'!X252,I_Guid_Names,0)), 'Input - LOE Hierarchy (Admin)'!X252)),"",HYPERLINK(INDEX(I_Guid_Links,MATCH('Input - LOE Hierarchy (Admin)'!X252,I_Guid_Names,0)), 'Input - LOE Hierarchy (Admin)'!X252))</f>
        <v/>
      </c>
      <c r="U250" s="651" t="str">
        <f>IF(ISERROR(HYPERLINK(INDEX(I_Guid_Links,MATCH('Input - LOE Hierarchy (Admin)'!Y252,I_Guid_Names,0)), 'Input - LOE Hierarchy (Admin)'!Y252)),"",HYPERLINK(INDEX(I_Guid_Links,MATCH('Input - LOE Hierarchy (Admin)'!Y252,I_Guid_Names,0)), 'Input - LOE Hierarchy (Admin)'!Y252))</f>
        <v/>
      </c>
      <c r="V250" s="652"/>
      <c r="X250" s="653" t="b">
        <f t="shared" si="30"/>
        <v>0</v>
      </c>
      <c r="Y250" s="654" t="b">
        <f t="shared" si="31"/>
        <v>0</v>
      </c>
      <c r="Z250" s="654" t="b">
        <f t="shared" si="32"/>
        <v>0</v>
      </c>
    </row>
    <row r="251" spans="1:26" s="344" customFormat="1" ht="70.400000000000006" customHeight="1" x14ac:dyDescent="0.35">
      <c r="A251" s="646"/>
      <c r="B251" s="646"/>
      <c r="C251" s="647">
        <v>4</v>
      </c>
      <c r="D251" s="648" t="str">
        <f>'Input - LOE Hierarchy (Admin)'!E253</f>
        <v>Financial</v>
      </c>
      <c r="E251" s="647">
        <v>18</v>
      </c>
      <c r="F251" s="648" t="str">
        <f>'Input - LOE Hierarchy (Admin)'!K253</f>
        <v>Is there evidence of a suitably mature estimate for the Whole-Life Cost (WLC) of the programme?</v>
      </c>
      <c r="G251" s="649">
        <v>86</v>
      </c>
      <c r="H251" s="650" t="str">
        <f>IFERROR(HYPERLINK("#'2.1 LOEs, Artefacts &amp; Assurance'!" &amp; ADDRESS(MATCH($I251,'2.1 LOEs, Artefacts &amp; Assurance'!$H$1:$H$312, 0),8),"Link "), "Not Found")</f>
        <v>Not Found</v>
      </c>
      <c r="I251" s="648" t="str">
        <f>'Input - LOE Hierarchy (Admin)'!L253</f>
        <v>Is there evidence of cost data and assumptions being suitably underpinned with source information,  including basis-of-estimate, to support the WLC model?</v>
      </c>
      <c r="J251" s="647">
        <f t="shared" si="29"/>
        <v>241</v>
      </c>
      <c r="K251" s="648" t="str">
        <f>'Input - LOE Hierarchy (Admin)'!N253</f>
        <v>Where a programme must comply with Single Source Contracting Regulations (SSCR), is there evidence of an assessment that contractor costs are allowable, attributed and reasonable (AAR) under the regulations? Is there evidence this assessment has been used to inform estimating?</v>
      </c>
      <c r="L251" s="648" t="str">
        <f>'Input - LOE Hierarchy (Admin)'!P253</f>
        <v>NULL</v>
      </c>
      <c r="M251" s="646"/>
      <c r="N251" s="646"/>
      <c r="O251" s="651" t="str">
        <f>IF(ISERROR(HYPERLINK(INDEX(I_Guid_Links,MATCH('Input - LOE Hierarchy (Admin)'!S253,I_Guid_Names,0)), 'Input - LOE Hierarchy (Admin)'!S253)),"",HYPERLINK(INDEX(I_Guid_Links,MATCH('Input - LOE Hierarchy (Admin)'!S253,I_Guid_Names,0)), 'Input - LOE Hierarchy (Admin)'!S253))</f>
        <v>Cost Management Good Practice, Guidance &amp; Processes - F2</v>
      </c>
      <c r="P251" s="651" t="str">
        <f>IF(ISERROR(HYPERLINK(INDEX(I_Guid_Links,MATCH('Input - LOE Hierarchy (Admin)'!T253,I_Guid_Names,0)), 'Input - LOE Hierarchy (Admin)'!T253)),"",HYPERLINK(INDEX(I_Guid_Links,MATCH('Input - LOE Hierarchy (Admin)'!T253,I_Guid_Names,0)), 'Input - LOE Hierarchy (Admin)'!T253))</f>
        <v>CAAS Modelling Centre of Expertise - F3</v>
      </c>
      <c r="Q251" s="651" t="str">
        <f>IF(ISERROR(HYPERLINK(INDEX(I_Guid_Links,MATCH('Input - LOE Hierarchy (Admin)'!U253,I_Guid_Names,0)), 'Input - LOE Hierarchy (Admin)'!U253)),"",HYPERLINK(INDEX(I_Guid_Links,MATCH('Input - LOE Hierarchy (Admin)'!U253,I_Guid_Names,0)), 'Input - LOE Hierarchy (Admin)'!U253))</f>
        <v>MCoE Trifold - F4</v>
      </c>
      <c r="R251" s="651" t="str">
        <f>IF(ISERROR(HYPERLINK(INDEX(I_Guid_Links,MATCH('Input - LOE Hierarchy (Admin)'!V253,I_Guid_Names,0)), 'Input - LOE Hierarchy (Admin)'!V253)),"",HYPERLINK(INDEX(I_Guid_Links,MATCH('Input - LOE Hierarchy (Admin)'!V253,I_Guid_Names,0)), 'Input - LOE Hierarchy (Admin)'!V253))</f>
        <v>Single Source Contract Regulations  - C29</v>
      </c>
      <c r="S251" s="651" t="str">
        <f>IF(ISERROR(HYPERLINK(INDEX(I_Guid_Links,MATCH('Input - LOE Hierarchy (Admin)'!W253,I_Guid_Names,0)), 'Input - LOE Hierarchy (Admin)'!W253)),"",HYPERLINK(INDEX(I_Guid_Links,MATCH('Input - LOE Hierarchy (Admin)'!W253,I_Guid_Names,0)), 'Input - LOE Hierarchy (Admin)'!W253))</f>
        <v>Aqua Book - Producing Quaslity Analysis - F1</v>
      </c>
      <c r="T251" s="651" t="str">
        <f>IF(ISERROR(HYPERLINK(INDEX(I_Guid_Links,MATCH('Input - LOE Hierarchy (Admin)'!X253,I_Guid_Names,0)), 'Input - LOE Hierarchy (Admin)'!X253)),"",HYPERLINK(INDEX(I_Guid_Links,MATCH('Input - LOE Hierarchy (Admin)'!X253,I_Guid_Names,0)), 'Input - LOE Hierarchy (Admin)'!X253))</f>
        <v/>
      </c>
      <c r="U251" s="651" t="str">
        <f>IF(ISERROR(HYPERLINK(INDEX(I_Guid_Links,MATCH('Input - LOE Hierarchy (Admin)'!Y253,I_Guid_Names,0)), 'Input - LOE Hierarchy (Admin)'!Y253)),"",HYPERLINK(INDEX(I_Guid_Links,MATCH('Input - LOE Hierarchy (Admin)'!Y253,I_Guid_Names,0)), 'Input - LOE Hierarchy (Admin)'!Y253))</f>
        <v/>
      </c>
      <c r="V251" s="652"/>
      <c r="X251" s="653" t="str">
        <f t="shared" si="30"/>
        <v>YES</v>
      </c>
      <c r="Y251" s="654" t="b">
        <f t="shared" si="31"/>
        <v>0</v>
      </c>
      <c r="Z251" s="654" t="b">
        <f>IF(AND(X251="YES", Y$250="YES"),"YES")</f>
        <v>0</v>
      </c>
    </row>
    <row r="252" spans="1:26" s="344" customFormat="1" ht="70.400000000000006" customHeight="1" x14ac:dyDescent="0.35">
      <c r="A252" s="646"/>
      <c r="B252" s="646"/>
      <c r="C252" s="647">
        <v>4</v>
      </c>
      <c r="D252" s="648" t="str">
        <f>'Input - LOE Hierarchy (Admin)'!E254</f>
        <v>Financial</v>
      </c>
      <c r="E252" s="647">
        <v>18</v>
      </c>
      <c r="F252" s="648" t="str">
        <f>'Input - LOE Hierarchy (Admin)'!K254</f>
        <v>Is there evidence of a suitably mature estimate for the Whole-Life Cost (WLC) of the programme?</v>
      </c>
      <c r="G252" s="649">
        <v>87</v>
      </c>
      <c r="H252" s="650" t="str">
        <f>IFERROR(HYPERLINK("#'2.1 LOEs, Artefacts &amp; Assurance'!" &amp; ADDRESS(MATCH($I252,'2.1 LOEs, Artefacts &amp; Assurance'!$H$1:$H$312, 0),8),"Link "), "Not Found")</f>
        <v>Not Found</v>
      </c>
      <c r="I252" s="648" t="str">
        <f>'Input - LOE Hierarchy (Admin)'!L254</f>
        <v>Is there evidence that cost uncertainty and risk has been suitably estimated and modelled, to support the WLC model?</v>
      </c>
      <c r="J252" s="647">
        <f t="shared" si="29"/>
        <v>242</v>
      </c>
      <c r="K252" s="648" t="str">
        <f>'Input - LOE Hierarchy (Admin)'!N254</f>
        <v>Is there evidence of uncertainty estimates (e.g. Minimum, Most Likely, Maximum) being underpinned by appropriate 'basis-of-estimate' information?</v>
      </c>
      <c r="L252" s="648" t="str">
        <f>'Input - LOE Hierarchy (Admin)'!P254</f>
        <v>NULL</v>
      </c>
      <c r="M252" s="646"/>
      <c r="N252" s="646"/>
      <c r="O252" s="651" t="str">
        <f>IF(ISERROR(HYPERLINK(INDEX(I_Guid_Links,MATCH('Input - LOE Hierarchy (Admin)'!S254,I_Guid_Names,0)), 'Input - LOE Hierarchy (Admin)'!S254)),"",HYPERLINK(INDEX(I_Guid_Links,MATCH('Input - LOE Hierarchy (Admin)'!S254,I_Guid_Names,0)), 'Input - LOE Hierarchy (Admin)'!S254))</f>
        <v>Cost Management Good Practice, Guidance &amp; Processes - F2</v>
      </c>
      <c r="P252" s="651" t="str">
        <f>IF(ISERROR(HYPERLINK(INDEX(I_Guid_Links,MATCH('Input - LOE Hierarchy (Admin)'!T254,I_Guid_Names,0)), 'Input - LOE Hierarchy (Admin)'!T254)),"",HYPERLINK(INDEX(I_Guid_Links,MATCH('Input - LOE Hierarchy (Admin)'!T254,I_Guid_Names,0)), 'Input - LOE Hierarchy (Admin)'!T254))</f>
        <v>CAAS Modelling Centre of Expertise - F3</v>
      </c>
      <c r="Q252" s="651" t="str">
        <f>IF(ISERROR(HYPERLINK(INDEX(I_Guid_Links,MATCH('Input - LOE Hierarchy (Admin)'!U254,I_Guid_Names,0)), 'Input - LOE Hierarchy (Admin)'!U254)),"",HYPERLINK(INDEX(I_Guid_Links,MATCH('Input - LOE Hierarchy (Admin)'!U254,I_Guid_Names,0)), 'Input - LOE Hierarchy (Admin)'!U254))</f>
        <v>MCoE Trifold - F4</v>
      </c>
      <c r="R252" s="651" t="str">
        <f>IF(ISERROR(HYPERLINK(INDEX(I_Guid_Links,MATCH('Input - LOE Hierarchy (Admin)'!V254,I_Guid_Names,0)), 'Input - LOE Hierarchy (Admin)'!V254)),"",HYPERLINK(INDEX(I_Guid_Links,MATCH('Input - LOE Hierarchy (Admin)'!V254,I_Guid_Names,0)), 'Input - LOE Hierarchy (Admin)'!V254))</f>
        <v>Single Source Contract Regulations  - C29</v>
      </c>
      <c r="S252" s="651" t="str">
        <f>IF(ISERROR(HYPERLINK(INDEX(I_Guid_Links,MATCH('Input - LOE Hierarchy (Admin)'!W254,I_Guid_Names,0)), 'Input - LOE Hierarchy (Admin)'!W254)),"",HYPERLINK(INDEX(I_Guid_Links,MATCH('Input - LOE Hierarchy (Admin)'!W254,I_Guid_Names,0)), 'Input - LOE Hierarchy (Admin)'!W254))</f>
        <v>Aqua Book - Producing Quaslity Analysis - F1</v>
      </c>
      <c r="T252" s="651" t="str">
        <f>IF(ISERROR(HYPERLINK(INDEX(I_Guid_Links,MATCH('Input - LOE Hierarchy (Admin)'!X254,I_Guid_Names,0)), 'Input - LOE Hierarchy (Admin)'!X254)),"",HYPERLINK(INDEX(I_Guid_Links,MATCH('Input - LOE Hierarchy (Admin)'!X254,I_Guid_Names,0)), 'Input - LOE Hierarchy (Admin)'!X254))</f>
        <v/>
      </c>
      <c r="U252" s="651" t="str">
        <f>IF(ISERROR(HYPERLINK(INDEX(I_Guid_Links,MATCH('Input - LOE Hierarchy (Admin)'!Y254,I_Guid_Names,0)), 'Input - LOE Hierarchy (Admin)'!Y254)),"",HYPERLINK(INDEX(I_Guid_Links,MATCH('Input - LOE Hierarchy (Admin)'!Y254,I_Guid_Names,0)), 'Input - LOE Hierarchy (Admin)'!Y254))</f>
        <v/>
      </c>
      <c r="V252" s="652"/>
      <c r="X252" s="653" t="b">
        <f t="shared" si="30"/>
        <v>0</v>
      </c>
      <c r="Y252" s="654" t="b">
        <f t="shared" si="31"/>
        <v>0</v>
      </c>
      <c r="Z252" s="654" t="b">
        <f t="shared" si="32"/>
        <v>0</v>
      </c>
    </row>
    <row r="253" spans="1:26" s="344" customFormat="1" ht="70.400000000000006" customHeight="1" x14ac:dyDescent="0.35">
      <c r="A253" s="646"/>
      <c r="B253" s="646"/>
      <c r="C253" s="647">
        <v>4</v>
      </c>
      <c r="D253" s="648" t="str">
        <f>'Input - LOE Hierarchy (Admin)'!E255</f>
        <v>Financial</v>
      </c>
      <c r="E253" s="647">
        <v>18</v>
      </c>
      <c r="F253" s="648" t="str">
        <f>'Input - LOE Hierarchy (Admin)'!K255</f>
        <v>Is there evidence of a suitably mature estimate for the Whole-Life Cost (WLC) of the programme?</v>
      </c>
      <c r="G253" s="649">
        <v>87</v>
      </c>
      <c r="H253" s="650" t="str">
        <f>IFERROR(HYPERLINK("#'2.1 LOEs, Artefacts &amp; Assurance'!" &amp; ADDRESS(MATCH($I253,'2.1 LOEs, Artefacts &amp; Assurance'!$H$1:$H$312, 0),8),"Link "), "Not Found")</f>
        <v>Not Found</v>
      </c>
      <c r="I253" s="648" t="str">
        <f>'Input - LOE Hierarchy (Admin)'!L255</f>
        <v>Is there evidence that cost uncertainty and risk has been suitably estimated and modelled, to support the WLC model?</v>
      </c>
      <c r="J253" s="647">
        <f t="shared" si="29"/>
        <v>243</v>
      </c>
      <c r="K253" s="648" t="str">
        <f>'Input - LOE Hierarchy (Admin)'!N255</f>
        <v>Is there evidence that risks included in the cost model align with relevant cost risk within the programme Risk Register? Is there evidence the risks have been sufficiently supported i.e. probability, impact, mitigation plans and mitigation costs, and risk profile.</v>
      </c>
      <c r="L253" s="648" t="str">
        <f>'Input - LOE Hierarchy (Admin)'!P255</f>
        <v>NULL</v>
      </c>
      <c r="M253" s="646"/>
      <c r="N253" s="646"/>
      <c r="O253" s="651" t="str">
        <f>IF(ISERROR(HYPERLINK(INDEX(I_Guid_Links,MATCH('Input - LOE Hierarchy (Admin)'!S255,I_Guid_Names,0)), 'Input - LOE Hierarchy (Admin)'!S255)),"",HYPERLINK(INDEX(I_Guid_Links,MATCH('Input - LOE Hierarchy (Admin)'!S255,I_Guid_Names,0)), 'Input - LOE Hierarchy (Admin)'!S255))</f>
        <v>Cost Management Good Practice, Guidance &amp; Processes - F2</v>
      </c>
      <c r="P253" s="651" t="str">
        <f>IF(ISERROR(HYPERLINK(INDEX(I_Guid_Links,MATCH('Input - LOE Hierarchy (Admin)'!T255,I_Guid_Names,0)), 'Input - LOE Hierarchy (Admin)'!T255)),"",HYPERLINK(INDEX(I_Guid_Links,MATCH('Input - LOE Hierarchy (Admin)'!T255,I_Guid_Names,0)), 'Input - LOE Hierarchy (Admin)'!T255))</f>
        <v>CAAS Modelling Centre of Expertise - F3</v>
      </c>
      <c r="Q253" s="651" t="str">
        <f>IF(ISERROR(HYPERLINK(INDEX(I_Guid_Links,MATCH('Input - LOE Hierarchy (Admin)'!U255,I_Guid_Names,0)), 'Input - LOE Hierarchy (Admin)'!U255)),"",HYPERLINK(INDEX(I_Guid_Links,MATCH('Input - LOE Hierarchy (Admin)'!U255,I_Guid_Names,0)), 'Input - LOE Hierarchy (Admin)'!U255))</f>
        <v>MCoE Trifold - F4</v>
      </c>
      <c r="R253" s="651" t="str">
        <f>IF(ISERROR(HYPERLINK(INDEX(I_Guid_Links,MATCH('Input - LOE Hierarchy (Admin)'!V255,I_Guid_Names,0)), 'Input - LOE Hierarchy (Admin)'!V255)),"",HYPERLINK(INDEX(I_Guid_Links,MATCH('Input - LOE Hierarchy (Admin)'!V255,I_Guid_Names,0)), 'Input - LOE Hierarchy (Admin)'!V255))</f>
        <v>Single Source Contract Regulations  - C29</v>
      </c>
      <c r="S253" s="651" t="str">
        <f>IF(ISERROR(HYPERLINK(INDEX(I_Guid_Links,MATCH('Input - LOE Hierarchy (Admin)'!W255,I_Guid_Names,0)), 'Input - LOE Hierarchy (Admin)'!W255)),"",HYPERLINK(INDEX(I_Guid_Links,MATCH('Input - LOE Hierarchy (Admin)'!W255,I_Guid_Names,0)), 'Input - LOE Hierarchy (Admin)'!W255))</f>
        <v>Aqua Book - Producing Quaslity Analysis - F1</v>
      </c>
      <c r="T253" s="651" t="str">
        <f>IF(ISERROR(HYPERLINK(INDEX(I_Guid_Links,MATCH('Input - LOE Hierarchy (Admin)'!X255,I_Guid_Names,0)), 'Input - LOE Hierarchy (Admin)'!X255)),"",HYPERLINK(INDEX(I_Guid_Links,MATCH('Input - LOE Hierarchy (Admin)'!X255,I_Guid_Names,0)), 'Input - LOE Hierarchy (Admin)'!X255))</f>
        <v/>
      </c>
      <c r="U253" s="651" t="str">
        <f>IF(ISERROR(HYPERLINK(INDEX(I_Guid_Links,MATCH('Input - LOE Hierarchy (Admin)'!Y255,I_Guid_Names,0)), 'Input - LOE Hierarchy (Admin)'!Y255)),"",HYPERLINK(INDEX(I_Guid_Links,MATCH('Input - LOE Hierarchy (Admin)'!Y255,I_Guid_Names,0)), 'Input - LOE Hierarchy (Admin)'!Y255))</f>
        <v/>
      </c>
      <c r="V253" s="652"/>
      <c r="X253" s="653" t="str">
        <f t="shared" si="30"/>
        <v>YES</v>
      </c>
      <c r="Y253" s="654" t="b">
        <f t="shared" si="31"/>
        <v>0</v>
      </c>
      <c r="Z253" s="654" t="b">
        <f>IF(AND(X253="YES", Y$252="YES"),"YES")</f>
        <v>0</v>
      </c>
    </row>
    <row r="254" spans="1:26" s="344" customFormat="1" ht="70.400000000000006" customHeight="1" x14ac:dyDescent="0.35">
      <c r="A254" s="646"/>
      <c r="B254" s="646"/>
      <c r="C254" s="647">
        <v>4</v>
      </c>
      <c r="D254" s="648" t="str">
        <f>'Input - LOE Hierarchy (Admin)'!E256</f>
        <v>Financial</v>
      </c>
      <c r="E254" s="647">
        <v>18</v>
      </c>
      <c r="F254" s="648" t="str">
        <f>'Input - LOE Hierarchy (Admin)'!K256</f>
        <v>Is there evidence of a suitably mature estimate for the Whole-Life Cost (WLC) of the programme?</v>
      </c>
      <c r="G254" s="649">
        <v>87</v>
      </c>
      <c r="H254" s="650" t="str">
        <f>IFERROR(HYPERLINK("#'2.1 LOEs, Artefacts &amp; Assurance'!" &amp; ADDRESS(MATCH($I254,'2.1 LOEs, Artefacts &amp; Assurance'!$H$1:$H$312, 0),8),"Link "), "Not Found")</f>
        <v>Not Found</v>
      </c>
      <c r="I254" s="648" t="str">
        <f>'Input - LOE Hierarchy (Admin)'!L256</f>
        <v>Is there evidence that cost uncertainty and risk has been suitably estimated and modelled, to support the WLC model?</v>
      </c>
      <c r="J254" s="647">
        <f t="shared" si="29"/>
        <v>244</v>
      </c>
      <c r="K254" s="648" t="str">
        <f>'Input - LOE Hierarchy (Admin)'!N256</f>
        <v xml:space="preserve">Is there evidence that 10/50/90% costs are modelled in line with Aqua Book/ MacPherson and CAAS Modelling Centre of Excellence guidance, and presented accurately within the Business Case.  </v>
      </c>
      <c r="L254" s="648" t="str">
        <f>'Input - LOE Hierarchy (Admin)'!P256</f>
        <v>NULL</v>
      </c>
      <c r="M254" s="646"/>
      <c r="N254" s="646"/>
      <c r="O254" s="651" t="str">
        <f>IF(ISERROR(HYPERLINK(INDEX(I_Guid_Links,MATCH('Input - LOE Hierarchy (Admin)'!S256,I_Guid_Names,0)), 'Input - LOE Hierarchy (Admin)'!S256)),"",HYPERLINK(INDEX(I_Guid_Links,MATCH('Input - LOE Hierarchy (Admin)'!S256,I_Guid_Names,0)), 'Input - LOE Hierarchy (Admin)'!S256))</f>
        <v>Cost Management Good Practice, Guidance &amp; Processes - F2</v>
      </c>
      <c r="P254" s="651" t="str">
        <f>IF(ISERROR(HYPERLINK(INDEX(I_Guid_Links,MATCH('Input - LOE Hierarchy (Admin)'!T256,I_Guid_Names,0)), 'Input - LOE Hierarchy (Admin)'!T256)),"",HYPERLINK(INDEX(I_Guid_Links,MATCH('Input - LOE Hierarchy (Admin)'!T256,I_Guid_Names,0)), 'Input - LOE Hierarchy (Admin)'!T256))</f>
        <v>CAAS Modelling Centre of Expertise - F3</v>
      </c>
      <c r="Q254" s="651" t="str">
        <f>IF(ISERROR(HYPERLINK(INDEX(I_Guid_Links,MATCH('Input - LOE Hierarchy (Admin)'!U256,I_Guid_Names,0)), 'Input - LOE Hierarchy (Admin)'!U256)),"",HYPERLINK(INDEX(I_Guid_Links,MATCH('Input - LOE Hierarchy (Admin)'!U256,I_Guid_Names,0)), 'Input - LOE Hierarchy (Admin)'!U256))</f>
        <v>MCoE Trifold - F4</v>
      </c>
      <c r="R254" s="651" t="str">
        <f>IF(ISERROR(HYPERLINK(INDEX(I_Guid_Links,MATCH('Input - LOE Hierarchy (Admin)'!V256,I_Guid_Names,0)), 'Input - LOE Hierarchy (Admin)'!V256)),"",HYPERLINK(INDEX(I_Guid_Links,MATCH('Input - LOE Hierarchy (Admin)'!V256,I_Guid_Names,0)), 'Input - LOE Hierarchy (Admin)'!V256))</f>
        <v>Single Source Contract Regulations  - C29</v>
      </c>
      <c r="S254" s="651" t="str">
        <f>IF(ISERROR(HYPERLINK(INDEX(I_Guid_Links,MATCH('Input - LOE Hierarchy (Admin)'!W256,I_Guid_Names,0)), 'Input - LOE Hierarchy (Admin)'!W256)),"",HYPERLINK(INDEX(I_Guid_Links,MATCH('Input - LOE Hierarchy (Admin)'!W256,I_Guid_Names,0)), 'Input - LOE Hierarchy (Admin)'!W256))</f>
        <v>Aqua Book - Producing Quaslity Analysis - F1</v>
      </c>
      <c r="T254" s="651" t="str">
        <f>IF(ISERROR(HYPERLINK(INDEX(I_Guid_Links,MATCH('Input - LOE Hierarchy (Admin)'!X256,I_Guid_Names,0)), 'Input - LOE Hierarchy (Admin)'!X256)),"",HYPERLINK(INDEX(I_Guid_Links,MATCH('Input - LOE Hierarchy (Admin)'!X256,I_Guid_Names,0)), 'Input - LOE Hierarchy (Admin)'!X256))</f>
        <v/>
      </c>
      <c r="U254" s="651" t="str">
        <f>IF(ISERROR(HYPERLINK(INDEX(I_Guid_Links,MATCH('Input - LOE Hierarchy (Admin)'!Y256,I_Guid_Names,0)), 'Input - LOE Hierarchy (Admin)'!Y256)),"",HYPERLINK(INDEX(I_Guid_Links,MATCH('Input - LOE Hierarchy (Admin)'!Y256,I_Guid_Names,0)), 'Input - LOE Hierarchy (Admin)'!Y256))</f>
        <v/>
      </c>
      <c r="V254" s="652"/>
      <c r="X254" s="653" t="str">
        <f t="shared" si="30"/>
        <v>YES</v>
      </c>
      <c r="Y254" s="654" t="b">
        <f t="shared" si="31"/>
        <v>0</v>
      </c>
      <c r="Z254" s="654" t="b">
        <f>IF(AND(X254="YES", Y$252="YES"),"YES")</f>
        <v>0</v>
      </c>
    </row>
    <row r="255" spans="1:26" s="344" customFormat="1" ht="70.400000000000006" customHeight="1" x14ac:dyDescent="0.35">
      <c r="A255" s="646"/>
      <c r="B255" s="646"/>
      <c r="C255" s="647">
        <v>4</v>
      </c>
      <c r="D255" s="648" t="str">
        <f>'Input - LOE Hierarchy (Admin)'!E257</f>
        <v>Financial</v>
      </c>
      <c r="E255" s="647">
        <v>18</v>
      </c>
      <c r="F255" s="648" t="str">
        <f>'Input - LOE Hierarchy (Admin)'!K257</f>
        <v>Is there evidence of a suitably mature estimate for the Whole-Life Cost (WLC) of the programme?</v>
      </c>
      <c r="G255" s="649">
        <v>88</v>
      </c>
      <c r="H255" s="650" t="str">
        <f>IFERROR(HYPERLINK("#'2.1 LOEs, Artefacts &amp; Assurance'!" &amp; ADDRESS(MATCH($I255,'2.1 LOEs, Artefacts &amp; Assurance'!$H$1:$H$312, 0),8),"Link "), "Not Found")</f>
        <v>Not Found</v>
      </c>
      <c r="I255" s="648" t="str">
        <f>'Input - LOE Hierarchy (Admin)'!L257</f>
        <v>Is there evidence that the overall estimated risk and uncertainty provision is appropriate for the project type and stage of acquisition and any adjustments justified, to support the WLC model?</v>
      </c>
      <c r="J255" s="647">
        <f t="shared" si="29"/>
        <v>245</v>
      </c>
      <c r="K255" s="648" t="str">
        <f>'Input - LOE Hierarchy (Admin)'!N257</f>
        <v>Is there evidence that a suitable independent comparison method has been used to check the appropriateness of the estimated risk and uncertainty provision?</v>
      </c>
      <c r="L255" s="648" t="str">
        <f>'Input - LOE Hierarchy (Admin)'!P257</f>
        <v>If an Optimism Bias (OB) tool is being used has this been subject to Validation and Verification?</v>
      </c>
      <c r="M255" s="646"/>
      <c r="N255" s="646"/>
      <c r="O255" s="651" t="str">
        <f>IF(ISERROR(HYPERLINK(INDEX(I_Guid_Links,MATCH('Input - LOE Hierarchy (Admin)'!S257,I_Guid_Names,0)), 'Input - LOE Hierarchy (Admin)'!S257)),"",HYPERLINK(INDEX(I_Guid_Links,MATCH('Input - LOE Hierarchy (Admin)'!S257,I_Guid_Names,0)), 'Input - LOE Hierarchy (Admin)'!S257))</f>
        <v>Cost Management Good Practice, Guidance &amp; Processes - F2</v>
      </c>
      <c r="P255" s="651" t="str">
        <f>IF(ISERROR(HYPERLINK(INDEX(I_Guid_Links,MATCH('Input - LOE Hierarchy (Admin)'!T257,I_Guid_Names,0)), 'Input - LOE Hierarchy (Admin)'!T257)),"",HYPERLINK(INDEX(I_Guid_Links,MATCH('Input - LOE Hierarchy (Admin)'!T257,I_Guid_Names,0)), 'Input - LOE Hierarchy (Admin)'!T257))</f>
        <v>CAAS Modelling Centre of Expertise - F3</v>
      </c>
      <c r="Q255" s="651" t="str">
        <f>IF(ISERROR(HYPERLINK(INDEX(I_Guid_Links,MATCH('Input - LOE Hierarchy (Admin)'!U257,I_Guid_Names,0)), 'Input - LOE Hierarchy (Admin)'!U257)),"",HYPERLINK(INDEX(I_Guid_Links,MATCH('Input - LOE Hierarchy (Admin)'!U257,I_Guid_Names,0)), 'Input - LOE Hierarchy (Admin)'!U257))</f>
        <v>MCoE Trifold - F4</v>
      </c>
      <c r="R255" s="651" t="str">
        <f>IF(ISERROR(HYPERLINK(INDEX(I_Guid_Links,MATCH('Input - LOE Hierarchy (Admin)'!V257,I_Guid_Names,0)), 'Input - LOE Hierarchy (Admin)'!V257)),"",HYPERLINK(INDEX(I_Guid_Links,MATCH('Input - LOE Hierarchy (Admin)'!V257,I_Guid_Names,0)), 'Input - LOE Hierarchy (Admin)'!V257))</f>
        <v>Single Source Contract Regulations  - C29</v>
      </c>
      <c r="S255" s="651" t="str">
        <f>IF(ISERROR(HYPERLINK(INDEX(I_Guid_Links,MATCH('Input - LOE Hierarchy (Admin)'!W257,I_Guid_Names,0)), 'Input - LOE Hierarchy (Admin)'!W257)),"",HYPERLINK(INDEX(I_Guid_Links,MATCH('Input - LOE Hierarchy (Admin)'!W257,I_Guid_Names,0)), 'Input - LOE Hierarchy (Admin)'!W257))</f>
        <v>Aqua Book - Producing Quaslity Analysis - F1</v>
      </c>
      <c r="T255" s="651" t="str">
        <f>IF(ISERROR(HYPERLINK(INDEX(I_Guid_Links,MATCH('Input - LOE Hierarchy (Admin)'!X257,I_Guid_Names,0)), 'Input - LOE Hierarchy (Admin)'!X257)),"",HYPERLINK(INDEX(I_Guid_Links,MATCH('Input - LOE Hierarchy (Admin)'!X257,I_Guid_Names,0)), 'Input - LOE Hierarchy (Admin)'!X257))</f>
        <v/>
      </c>
      <c r="U255" s="651" t="str">
        <f>IF(ISERROR(HYPERLINK(INDEX(I_Guid_Links,MATCH('Input - LOE Hierarchy (Admin)'!Y257,I_Guid_Names,0)), 'Input - LOE Hierarchy (Admin)'!Y257)),"",HYPERLINK(INDEX(I_Guid_Links,MATCH('Input - LOE Hierarchy (Admin)'!Y257,I_Guid_Names,0)), 'Input - LOE Hierarchy (Admin)'!Y257))</f>
        <v/>
      </c>
      <c r="V255" s="652"/>
      <c r="X255" s="653" t="b">
        <f t="shared" si="30"/>
        <v>0</v>
      </c>
      <c r="Y255" s="654" t="b">
        <f t="shared" si="31"/>
        <v>0</v>
      </c>
      <c r="Z255" s="654" t="b">
        <f t="shared" si="32"/>
        <v>0</v>
      </c>
    </row>
    <row r="256" spans="1:26" s="344" customFormat="1" ht="70.400000000000006" customHeight="1" x14ac:dyDescent="0.35">
      <c r="A256" s="646"/>
      <c r="B256" s="646"/>
      <c r="C256" s="647">
        <v>4</v>
      </c>
      <c r="D256" s="648" t="str">
        <f>'Input - LOE Hierarchy (Admin)'!E258</f>
        <v>Financial</v>
      </c>
      <c r="E256" s="647">
        <v>18</v>
      </c>
      <c r="F256" s="648" t="str">
        <f>'Input - LOE Hierarchy (Admin)'!K258</f>
        <v>Is there evidence of a suitably mature estimate for the Whole-Life Cost (WLC) of the programme?</v>
      </c>
      <c r="G256" s="649">
        <v>88</v>
      </c>
      <c r="H256" s="650" t="str">
        <f>IFERROR(HYPERLINK("#'2.1 LOEs, Artefacts &amp; Assurance'!" &amp; ADDRESS(MATCH($I256,'2.1 LOEs, Artefacts &amp; Assurance'!$H$1:$H$312, 0),8),"Link "), "Not Found")</f>
        <v>Not Found</v>
      </c>
      <c r="I256" s="648" t="str">
        <f>'Input - LOE Hierarchy (Admin)'!L258</f>
        <v>Is there evidence that the overall estimated risk and uncertainty provision is appropriate for the project type and stage of acquisition and any adjustments justified, to support the WLC model?</v>
      </c>
      <c r="J256" s="647">
        <f t="shared" si="29"/>
        <v>246</v>
      </c>
      <c r="K256" s="648" t="str">
        <f>'Input - LOE Hierarchy (Admin)'!N258</f>
        <v>Is there evidence that a suitable independent comparison method has been used to check the appropriateness of the estimated risk and uncertainty provision?</v>
      </c>
      <c r="L256" s="648" t="str">
        <f>'Input - LOE Hierarchy (Admin)'!P258</f>
        <v>Where Reference Class Forecasting (RCF) is being used, is there evidence that the RCF database holds data of comparable past projects?</v>
      </c>
      <c r="M256" s="646"/>
      <c r="N256" s="646"/>
      <c r="O256" s="651" t="str">
        <f>IF(ISERROR(HYPERLINK(INDEX(I_Guid_Links,MATCH('Input - LOE Hierarchy (Admin)'!S258,I_Guid_Names,0)), 'Input - LOE Hierarchy (Admin)'!S258)),"",HYPERLINK(INDEX(I_Guid_Links,MATCH('Input - LOE Hierarchy (Admin)'!S258,I_Guid_Names,0)), 'Input - LOE Hierarchy (Admin)'!S258))</f>
        <v>Cost Management Good Practice, Guidance &amp; Processes - F2</v>
      </c>
      <c r="P256" s="651" t="str">
        <f>IF(ISERROR(HYPERLINK(INDEX(I_Guid_Links,MATCH('Input - LOE Hierarchy (Admin)'!T258,I_Guid_Names,0)), 'Input - LOE Hierarchy (Admin)'!T258)),"",HYPERLINK(INDEX(I_Guid_Links,MATCH('Input - LOE Hierarchy (Admin)'!T258,I_Guid_Names,0)), 'Input - LOE Hierarchy (Admin)'!T258))</f>
        <v>CAAS Modelling Centre of Expertise - F3</v>
      </c>
      <c r="Q256" s="651" t="str">
        <f>IF(ISERROR(HYPERLINK(INDEX(I_Guid_Links,MATCH('Input - LOE Hierarchy (Admin)'!U258,I_Guid_Names,0)), 'Input - LOE Hierarchy (Admin)'!U258)),"",HYPERLINK(INDEX(I_Guid_Links,MATCH('Input - LOE Hierarchy (Admin)'!U258,I_Guid_Names,0)), 'Input - LOE Hierarchy (Admin)'!U258))</f>
        <v>MCoE Trifold - F4</v>
      </c>
      <c r="R256" s="651" t="str">
        <f>IF(ISERROR(HYPERLINK(INDEX(I_Guid_Links,MATCH('Input - LOE Hierarchy (Admin)'!V258,I_Guid_Names,0)), 'Input - LOE Hierarchy (Admin)'!V258)),"",HYPERLINK(INDEX(I_Guid_Links,MATCH('Input - LOE Hierarchy (Admin)'!V258,I_Guid_Names,0)), 'Input - LOE Hierarchy (Admin)'!V258))</f>
        <v>Single Source Contract Regulations  - C29</v>
      </c>
      <c r="S256" s="651" t="str">
        <f>IF(ISERROR(HYPERLINK(INDEX(I_Guid_Links,MATCH('Input - LOE Hierarchy (Admin)'!W258,I_Guid_Names,0)), 'Input - LOE Hierarchy (Admin)'!W258)),"",HYPERLINK(INDEX(I_Guid_Links,MATCH('Input - LOE Hierarchy (Admin)'!W258,I_Guid_Names,0)), 'Input - LOE Hierarchy (Admin)'!W258))</f>
        <v>Aqua Book - Producing Quaslity Analysis - F1</v>
      </c>
      <c r="T256" s="651" t="str">
        <f>IF(ISERROR(HYPERLINK(INDEX(I_Guid_Links,MATCH('Input - LOE Hierarchy (Admin)'!X258,I_Guid_Names,0)), 'Input - LOE Hierarchy (Admin)'!X258)),"",HYPERLINK(INDEX(I_Guid_Links,MATCH('Input - LOE Hierarchy (Admin)'!X258,I_Guid_Names,0)), 'Input - LOE Hierarchy (Admin)'!X258))</f>
        <v/>
      </c>
      <c r="U256" s="651" t="str">
        <f>IF(ISERROR(HYPERLINK(INDEX(I_Guid_Links,MATCH('Input - LOE Hierarchy (Admin)'!Y258,I_Guid_Names,0)), 'Input - LOE Hierarchy (Admin)'!Y258)),"",HYPERLINK(INDEX(I_Guid_Links,MATCH('Input - LOE Hierarchy (Admin)'!Y258,I_Guid_Names,0)), 'Input - LOE Hierarchy (Admin)'!Y258))</f>
        <v/>
      </c>
      <c r="V256" s="652"/>
      <c r="X256" s="653" t="str">
        <f t="shared" si="30"/>
        <v>YES</v>
      </c>
      <c r="Y256" s="654" t="b">
        <f t="shared" si="31"/>
        <v>0</v>
      </c>
      <c r="Z256" s="654" t="b">
        <f>IF(AND(X256="YES", Y$255="YES"),"YES")</f>
        <v>0</v>
      </c>
    </row>
    <row r="257" spans="1:26" s="344" customFormat="1" ht="70.400000000000006" customHeight="1" x14ac:dyDescent="0.35">
      <c r="A257" s="646"/>
      <c r="B257" s="646"/>
      <c r="C257" s="647">
        <v>4</v>
      </c>
      <c r="D257" s="648" t="str">
        <f>'Input - LOE Hierarchy (Admin)'!E259</f>
        <v>Financial</v>
      </c>
      <c r="E257" s="647">
        <v>18</v>
      </c>
      <c r="F257" s="648" t="str">
        <f>'Input - LOE Hierarchy (Admin)'!K259</f>
        <v>Is there evidence of a suitably mature estimate for the Whole-Life Cost (WLC) of the programme?</v>
      </c>
      <c r="G257" s="649">
        <v>88</v>
      </c>
      <c r="H257" s="650" t="str">
        <f>IFERROR(HYPERLINK("#'2.1 LOEs, Artefacts &amp; Assurance'!" &amp; ADDRESS(MATCH($I257,'2.1 LOEs, Artefacts &amp; Assurance'!$H$1:$H$312, 0),8),"Link "), "Not Found")</f>
        <v>Not Found</v>
      </c>
      <c r="I257" s="648" t="str">
        <f>'Input - LOE Hierarchy (Admin)'!L259</f>
        <v>Is there evidence that the overall estimated risk and uncertainty provision is appropriate for the project type and stage of acquisition and any adjustments justified, to support the WLC model?</v>
      </c>
      <c r="J257" s="647">
        <f t="shared" si="29"/>
        <v>247</v>
      </c>
      <c r="K257" s="648" t="str">
        <f>'Input - LOE Hierarchy (Admin)'!N259</f>
        <v>Is there evidence that a suitable independent comparison method has been used to check the appropriateness of the estimated risk and uncertainty provision?</v>
      </c>
      <c r="L257" s="648" t="str">
        <f>'Input - LOE Hierarchy (Admin)'!P259</f>
        <v>Where secondary, independent, cost estimating is being used as a comparator method, is there evidence that any modelling has been subject to Validation and Verification?</v>
      </c>
      <c r="M257" s="646"/>
      <c r="N257" s="646"/>
      <c r="O257" s="651" t="str">
        <f>IF(ISERROR(HYPERLINK(INDEX(I_Guid_Links,MATCH('Input - LOE Hierarchy (Admin)'!S259,I_Guid_Names,0)), 'Input - LOE Hierarchy (Admin)'!S259)),"",HYPERLINK(INDEX(I_Guid_Links,MATCH('Input - LOE Hierarchy (Admin)'!S259,I_Guid_Names,0)), 'Input - LOE Hierarchy (Admin)'!S259))</f>
        <v>Cost Management Good Practice, Guidance &amp; Processes - F2</v>
      </c>
      <c r="P257" s="651" t="str">
        <f>IF(ISERROR(HYPERLINK(INDEX(I_Guid_Links,MATCH('Input - LOE Hierarchy (Admin)'!T259,I_Guid_Names,0)), 'Input - LOE Hierarchy (Admin)'!T259)),"",HYPERLINK(INDEX(I_Guid_Links,MATCH('Input - LOE Hierarchy (Admin)'!T259,I_Guid_Names,0)), 'Input - LOE Hierarchy (Admin)'!T259))</f>
        <v>CAAS Modelling Centre of Expertise - F3</v>
      </c>
      <c r="Q257" s="651" t="str">
        <f>IF(ISERROR(HYPERLINK(INDEX(I_Guid_Links,MATCH('Input - LOE Hierarchy (Admin)'!U259,I_Guid_Names,0)), 'Input - LOE Hierarchy (Admin)'!U259)),"",HYPERLINK(INDEX(I_Guid_Links,MATCH('Input - LOE Hierarchy (Admin)'!U259,I_Guid_Names,0)), 'Input - LOE Hierarchy (Admin)'!U259))</f>
        <v>MCoE Trifold - F4</v>
      </c>
      <c r="R257" s="651" t="str">
        <f>IF(ISERROR(HYPERLINK(INDEX(I_Guid_Links,MATCH('Input - LOE Hierarchy (Admin)'!V259,I_Guid_Names,0)), 'Input - LOE Hierarchy (Admin)'!V259)),"",HYPERLINK(INDEX(I_Guid_Links,MATCH('Input - LOE Hierarchy (Admin)'!V259,I_Guid_Names,0)), 'Input - LOE Hierarchy (Admin)'!V259))</f>
        <v>Single Source Contract Regulations  - C29</v>
      </c>
      <c r="S257" s="651" t="str">
        <f>IF(ISERROR(HYPERLINK(INDEX(I_Guid_Links,MATCH('Input - LOE Hierarchy (Admin)'!W259,I_Guid_Names,0)), 'Input - LOE Hierarchy (Admin)'!W259)),"",HYPERLINK(INDEX(I_Guid_Links,MATCH('Input - LOE Hierarchy (Admin)'!W259,I_Guid_Names,0)), 'Input - LOE Hierarchy (Admin)'!W259))</f>
        <v>Aqua Book - Producing Quaslity Analysis - F1</v>
      </c>
      <c r="T257" s="651" t="str">
        <f>IF(ISERROR(HYPERLINK(INDEX(I_Guid_Links,MATCH('Input - LOE Hierarchy (Admin)'!X259,I_Guid_Names,0)), 'Input - LOE Hierarchy (Admin)'!X259)),"",HYPERLINK(INDEX(I_Guid_Links,MATCH('Input - LOE Hierarchy (Admin)'!X259,I_Guid_Names,0)), 'Input - LOE Hierarchy (Admin)'!X259))</f>
        <v/>
      </c>
      <c r="U257" s="651" t="str">
        <f>IF(ISERROR(HYPERLINK(INDEX(I_Guid_Links,MATCH('Input - LOE Hierarchy (Admin)'!Y259,I_Guid_Names,0)), 'Input - LOE Hierarchy (Admin)'!Y259)),"",HYPERLINK(INDEX(I_Guid_Links,MATCH('Input - LOE Hierarchy (Admin)'!Y259,I_Guid_Names,0)), 'Input - LOE Hierarchy (Admin)'!Y259))</f>
        <v/>
      </c>
      <c r="V257" s="652"/>
      <c r="X257" s="653" t="str">
        <f t="shared" si="30"/>
        <v>YES</v>
      </c>
      <c r="Y257" s="654" t="b">
        <f t="shared" si="31"/>
        <v>0</v>
      </c>
      <c r="Z257" s="654" t="b">
        <f t="shared" ref="Z257:Z258" si="38">IF(AND(X257="YES", Y$255="YES"),"YES")</f>
        <v>0</v>
      </c>
    </row>
    <row r="258" spans="1:26" s="344" customFormat="1" ht="70.400000000000006" customHeight="1" x14ac:dyDescent="0.35">
      <c r="A258" s="646"/>
      <c r="B258" s="646"/>
      <c r="C258" s="647">
        <v>4</v>
      </c>
      <c r="D258" s="648" t="str">
        <f>'Input - LOE Hierarchy (Admin)'!E260</f>
        <v>Financial</v>
      </c>
      <c r="E258" s="647">
        <v>18</v>
      </c>
      <c r="F258" s="648" t="str">
        <f>'Input - LOE Hierarchy (Admin)'!K260</f>
        <v>Is there evidence of a suitably mature estimate for the Whole-Life Cost (WLC) of the programme?</v>
      </c>
      <c r="G258" s="649">
        <v>88</v>
      </c>
      <c r="H258" s="650" t="str">
        <f>IFERROR(HYPERLINK("#'2.1 LOEs, Artefacts &amp; Assurance'!" &amp; ADDRESS(MATCH($I258,'2.1 LOEs, Artefacts &amp; Assurance'!$H$1:$H$312, 0),8),"Link "), "Not Found")</f>
        <v>Not Found</v>
      </c>
      <c r="I258" s="648" t="str">
        <f>'Input - LOE Hierarchy (Admin)'!L260</f>
        <v>Is there evidence that the overall estimated risk and uncertainty provision is appropriate for the project type and stage of acquisition and any adjustments justified, to support the WLC model?</v>
      </c>
      <c r="J258" s="647">
        <f t="shared" si="29"/>
        <v>248</v>
      </c>
      <c r="K258" s="648" t="str">
        <f>'Input - LOE Hierarchy (Admin)'!N260</f>
        <v>Is there evidence that a suitable independent comparison method has been used to check the appropriateness of the estimated risk and uncertainty provision?</v>
      </c>
      <c r="L258" s="648" t="str">
        <f>'Input - LOE Hierarchy (Admin)'!P260</f>
        <v>Where there are differences in the estimate comparison, is there evidence that the differences have been explained and any adjustments to the risk and uncertainty provision justified?</v>
      </c>
      <c r="M258" s="646"/>
      <c r="N258" s="646"/>
      <c r="O258" s="651" t="str">
        <f>IF(ISERROR(HYPERLINK(INDEX(I_Guid_Links,MATCH('Input - LOE Hierarchy (Admin)'!S260,I_Guid_Names,0)), 'Input - LOE Hierarchy (Admin)'!S260)),"",HYPERLINK(INDEX(I_Guid_Links,MATCH('Input - LOE Hierarchy (Admin)'!S260,I_Guid_Names,0)), 'Input - LOE Hierarchy (Admin)'!S260))</f>
        <v>Cost Management Good Practice, Guidance &amp; Processes - F2</v>
      </c>
      <c r="P258" s="651" t="str">
        <f>IF(ISERROR(HYPERLINK(INDEX(I_Guid_Links,MATCH('Input - LOE Hierarchy (Admin)'!T260,I_Guid_Names,0)), 'Input - LOE Hierarchy (Admin)'!T260)),"",HYPERLINK(INDEX(I_Guid_Links,MATCH('Input - LOE Hierarchy (Admin)'!T260,I_Guid_Names,0)), 'Input - LOE Hierarchy (Admin)'!T260))</f>
        <v>CAAS Modelling Centre of Expertise - F3</v>
      </c>
      <c r="Q258" s="651" t="str">
        <f>IF(ISERROR(HYPERLINK(INDEX(I_Guid_Links,MATCH('Input - LOE Hierarchy (Admin)'!U260,I_Guid_Names,0)), 'Input - LOE Hierarchy (Admin)'!U260)),"",HYPERLINK(INDEX(I_Guid_Links,MATCH('Input - LOE Hierarchy (Admin)'!U260,I_Guid_Names,0)), 'Input - LOE Hierarchy (Admin)'!U260))</f>
        <v>MCoE Trifold - F4</v>
      </c>
      <c r="R258" s="651" t="str">
        <f>IF(ISERROR(HYPERLINK(INDEX(I_Guid_Links,MATCH('Input - LOE Hierarchy (Admin)'!V260,I_Guid_Names,0)), 'Input - LOE Hierarchy (Admin)'!V260)),"",HYPERLINK(INDEX(I_Guid_Links,MATCH('Input - LOE Hierarchy (Admin)'!V260,I_Guid_Names,0)), 'Input - LOE Hierarchy (Admin)'!V260))</f>
        <v>Single Source Contract Regulations  - C29</v>
      </c>
      <c r="S258" s="651" t="str">
        <f>IF(ISERROR(HYPERLINK(INDEX(I_Guid_Links,MATCH('Input - LOE Hierarchy (Admin)'!W260,I_Guid_Names,0)), 'Input - LOE Hierarchy (Admin)'!W260)),"",HYPERLINK(INDEX(I_Guid_Links,MATCH('Input - LOE Hierarchy (Admin)'!W260,I_Guid_Names,0)), 'Input - LOE Hierarchy (Admin)'!W260))</f>
        <v>Aqua Book - Producing Quaslity Analysis - F1</v>
      </c>
      <c r="T258" s="651" t="str">
        <f>IF(ISERROR(HYPERLINK(INDEX(I_Guid_Links,MATCH('Input - LOE Hierarchy (Admin)'!X260,I_Guid_Names,0)), 'Input - LOE Hierarchy (Admin)'!X260)),"",HYPERLINK(INDEX(I_Guid_Links,MATCH('Input - LOE Hierarchy (Admin)'!X260,I_Guid_Names,0)), 'Input - LOE Hierarchy (Admin)'!X260))</f>
        <v>Optimism Bias  - F6</v>
      </c>
      <c r="U258" s="651" t="str">
        <f>IF(ISERROR(HYPERLINK(INDEX(I_Guid_Links,MATCH('Input - LOE Hierarchy (Admin)'!Y260,I_Guid_Names,0)), 'Input - LOE Hierarchy (Admin)'!Y260)),"",HYPERLINK(INDEX(I_Guid_Links,MATCH('Input - LOE Hierarchy (Admin)'!Y260,I_Guid_Names,0)), 'Input - LOE Hierarchy (Admin)'!Y260))</f>
        <v/>
      </c>
      <c r="V258" s="652"/>
      <c r="X258" s="653" t="str">
        <f t="shared" si="30"/>
        <v>YES</v>
      </c>
      <c r="Y258" s="654" t="b">
        <f t="shared" si="31"/>
        <v>0</v>
      </c>
      <c r="Z258" s="654" t="b">
        <f t="shared" si="38"/>
        <v>0</v>
      </c>
    </row>
    <row r="259" spans="1:26" s="344" customFormat="1" ht="70.400000000000006" customHeight="1" x14ac:dyDescent="0.35">
      <c r="A259" s="646"/>
      <c r="B259" s="646"/>
      <c r="C259" s="647">
        <v>4</v>
      </c>
      <c r="D259" s="648" t="str">
        <f>'Input - LOE Hierarchy (Admin)'!E261</f>
        <v>Financial</v>
      </c>
      <c r="E259" s="647">
        <v>18</v>
      </c>
      <c r="F259" s="648" t="str">
        <f>'Input - LOE Hierarchy (Admin)'!K261</f>
        <v>Is there evidence of a suitably mature estimate for the Whole-Life Cost (WLC) of the programme?</v>
      </c>
      <c r="G259" s="649">
        <v>89</v>
      </c>
      <c r="H259" s="650" t="str">
        <f>IFERROR(HYPERLINK("#'2.1 LOEs, Artefacts &amp; Assurance'!" &amp; ADDRESS(MATCH($I259,'2.1 LOEs, Artefacts &amp; Assurance'!$H$1:$H$312, 0),8),"Link "), "Not Found")</f>
        <v>Not Found</v>
      </c>
      <c r="I259" s="648" t="str">
        <f>'Input - LOE Hierarchy (Admin)'!L261</f>
        <v>Is there evidence of appropriate accounting treatments being applied within the WLC model?</v>
      </c>
      <c r="J259" s="647">
        <f t="shared" si="29"/>
        <v>249</v>
      </c>
      <c r="K259" s="648" t="str">
        <f>'Input - LOE Hierarchy (Admin)'!N261</f>
        <v>Is there suitable advice of advice being taken on unusual / complex financial treatments?</v>
      </c>
      <c r="L259" s="648" t="str">
        <f>'Input - LOE Hierarchy (Admin)'!P261</f>
        <v>NULL</v>
      </c>
      <c r="M259" s="646"/>
      <c r="N259" s="646"/>
      <c r="O259" s="651" t="str">
        <f>IF(ISERROR(HYPERLINK(INDEX(I_Guid_Links,MATCH('Input - LOE Hierarchy (Admin)'!S261,I_Guid_Names,0)), 'Input - LOE Hierarchy (Admin)'!S261)),"",HYPERLINK(INDEX(I_Guid_Links,MATCH('Input - LOE Hierarchy (Admin)'!S261,I_Guid_Names,0)), 'Input - LOE Hierarchy (Admin)'!S261))</f>
        <v>JSP 916 MOD Tax and Duty  - F7</v>
      </c>
      <c r="P259" s="651" t="str">
        <f>IF(ISERROR(HYPERLINK(INDEX(I_Guid_Links,MATCH('Input - LOE Hierarchy (Admin)'!T261,I_Guid_Names,0)), 'Input - LOE Hierarchy (Admin)'!T261)),"",HYPERLINK(INDEX(I_Guid_Links,MATCH('Input - LOE Hierarchy (Admin)'!T261,I_Guid_Names,0)), 'Input - LOE Hierarchy (Admin)'!T261))</f>
        <v>Dealing with Tax and VAT  - F8</v>
      </c>
      <c r="Q259" s="651" t="str">
        <f>IF(ISERROR(HYPERLINK(INDEX(I_Guid_Links,MATCH('Input - LOE Hierarchy (Admin)'!U261,I_Guid_Names,0)), 'Input - LOE Hierarchy (Admin)'!U261)),"",HYPERLINK(INDEX(I_Guid_Links,MATCH('Input - LOE Hierarchy (Admin)'!U261,I_Guid_Names,0)), 'Input - LOE Hierarchy (Admin)'!U261))</f>
        <v>IFRS 16 Lease Accounting - F9</v>
      </c>
      <c r="R259" s="651" t="str">
        <f>IF(ISERROR(HYPERLINK(INDEX(I_Guid_Links,MATCH('Input - LOE Hierarchy (Admin)'!V261,I_Guid_Names,0)), 'Input - LOE Hierarchy (Admin)'!V261)),"",HYPERLINK(INDEX(I_Guid_Links,MATCH('Input - LOE Hierarchy (Admin)'!V261,I_Guid_Names,0)), 'Input - LOE Hierarchy (Admin)'!V261))</f>
        <v>The Financial Case - F10</v>
      </c>
      <c r="S259" s="651" t="str">
        <f>IF(ISERROR(HYPERLINK(INDEX(I_Guid_Links,MATCH('Input - LOE Hierarchy (Admin)'!W261,I_Guid_Names,0)), 'Input - LOE Hierarchy (Admin)'!W261)),"",HYPERLINK(INDEX(I_Guid_Links,MATCH('Input - LOE Hierarchy (Admin)'!W261,I_Guid_Names,0)), 'Input - LOE Hierarchy (Admin)'!W261))</f>
        <v>Raw Materials and Consumables (RMC)  - F11</v>
      </c>
      <c r="T259" s="651" t="str">
        <f>IF(ISERROR(HYPERLINK(INDEX(I_Guid_Links,MATCH('Input - LOE Hierarchy (Admin)'!X261,I_Guid_Names,0)), 'Input - LOE Hierarchy (Admin)'!X261)),"",HYPERLINK(INDEX(I_Guid_Links,MATCH('Input - LOE Hierarchy (Admin)'!X261,I_Guid_Names,0)), 'Input - LOE Hierarchy (Admin)'!X261))</f>
        <v>Contingent Liabilities - Fin Hub - F13</v>
      </c>
      <c r="U259" s="651" t="str">
        <f>IF(ISERROR(HYPERLINK(INDEX(I_Guid_Links,MATCH('Input - LOE Hierarchy (Admin)'!Y261,I_Guid_Names,0)), 'Input - LOE Hierarchy (Admin)'!Y261)),"",HYPERLINK(INDEX(I_Guid_Links,MATCH('Input - LOE Hierarchy (Admin)'!Y261,I_Guid_Names,0)), 'Input - LOE Hierarchy (Admin)'!Y261))</f>
        <v>Rates  - F14</v>
      </c>
      <c r="V259" s="652"/>
      <c r="X259" s="653" t="b">
        <f t="shared" si="30"/>
        <v>0</v>
      </c>
      <c r="Y259" s="654" t="b">
        <f t="shared" si="31"/>
        <v>0</v>
      </c>
      <c r="Z259" s="654" t="b">
        <f t="shared" si="32"/>
        <v>0</v>
      </c>
    </row>
    <row r="260" spans="1:26" s="344" customFormat="1" ht="70.400000000000006" customHeight="1" x14ac:dyDescent="0.35">
      <c r="A260" s="646"/>
      <c r="B260" s="646"/>
      <c r="C260" s="647">
        <v>4</v>
      </c>
      <c r="D260" s="648" t="str">
        <f>'Input - LOE Hierarchy (Admin)'!E262</f>
        <v>Financial</v>
      </c>
      <c r="E260" s="647">
        <v>18</v>
      </c>
      <c r="F260" s="648" t="str">
        <f>'Input - LOE Hierarchy (Admin)'!K262</f>
        <v>Is there evidence of a suitably mature estimate for the Whole-Life Cost (WLC) of the programme?</v>
      </c>
      <c r="G260" s="649">
        <v>89</v>
      </c>
      <c r="H260" s="650" t="str">
        <f>IFERROR(HYPERLINK("#'2.1 LOEs, Artefacts &amp; Assurance'!" &amp; ADDRESS(MATCH($I260,'2.1 LOEs, Artefacts &amp; Assurance'!$H$1:$H$312, 0),8),"Link "), "Not Found")</f>
        <v>Not Found</v>
      </c>
      <c r="I260" s="648" t="str">
        <f>'Input - LOE Hierarchy (Admin)'!L262</f>
        <v>Is there evidence of appropriate accounting treatments being applied within the WLC model?</v>
      </c>
      <c r="J260" s="647">
        <f t="shared" si="29"/>
        <v>250</v>
      </c>
      <c r="K260" s="648" t="str">
        <f>'Input - LOE Hierarchy (Admin)'!N262</f>
        <v>Is there suitable evidence of any non-standard VAT treatment having been cleared with FMDP VAT Policy team?</v>
      </c>
      <c r="L260" s="648" t="str">
        <f>'Input - LOE Hierarchy (Admin)'!P262</f>
        <v>NULL</v>
      </c>
      <c r="M260" s="646"/>
      <c r="N260" s="646"/>
      <c r="O260" s="651" t="str">
        <f>IF(ISERROR(HYPERLINK(INDEX(I_Guid_Links,MATCH('Input - LOE Hierarchy (Admin)'!S262,I_Guid_Names,0)), 'Input - LOE Hierarchy (Admin)'!S262)),"",HYPERLINK(INDEX(I_Guid_Links,MATCH('Input - LOE Hierarchy (Admin)'!S262,I_Guid_Names,0)), 'Input - LOE Hierarchy (Admin)'!S262))</f>
        <v>JSP 916 MOD Tax and Duty  - F7</v>
      </c>
      <c r="P260" s="651" t="str">
        <f>IF(ISERROR(HYPERLINK(INDEX(I_Guid_Links,MATCH('Input - LOE Hierarchy (Admin)'!T262,I_Guid_Names,0)), 'Input - LOE Hierarchy (Admin)'!T262)),"",HYPERLINK(INDEX(I_Guid_Links,MATCH('Input - LOE Hierarchy (Admin)'!T262,I_Guid_Names,0)), 'Input - LOE Hierarchy (Admin)'!T262))</f>
        <v>Dealing with Tax and VAT  - F8</v>
      </c>
      <c r="Q260" s="651" t="str">
        <f>IF(ISERROR(HYPERLINK(INDEX(I_Guid_Links,MATCH('Input - LOE Hierarchy (Admin)'!U262,I_Guid_Names,0)), 'Input - LOE Hierarchy (Admin)'!U262)),"",HYPERLINK(INDEX(I_Guid_Links,MATCH('Input - LOE Hierarchy (Admin)'!U262,I_Guid_Names,0)), 'Input - LOE Hierarchy (Admin)'!U262))</f>
        <v/>
      </c>
      <c r="R260" s="651" t="str">
        <f>IF(ISERROR(HYPERLINK(INDEX(I_Guid_Links,MATCH('Input - LOE Hierarchy (Admin)'!V262,I_Guid_Names,0)), 'Input - LOE Hierarchy (Admin)'!V262)),"",HYPERLINK(INDEX(I_Guid_Links,MATCH('Input - LOE Hierarchy (Admin)'!V262,I_Guid_Names,0)), 'Input - LOE Hierarchy (Admin)'!V262))</f>
        <v/>
      </c>
      <c r="S260" s="651" t="str">
        <f>IF(ISERROR(HYPERLINK(INDEX(I_Guid_Links,MATCH('Input - LOE Hierarchy (Admin)'!W262,I_Guid_Names,0)), 'Input - LOE Hierarchy (Admin)'!W262)),"",HYPERLINK(INDEX(I_Guid_Links,MATCH('Input - LOE Hierarchy (Admin)'!W262,I_Guid_Names,0)), 'Input - LOE Hierarchy (Admin)'!W262))</f>
        <v/>
      </c>
      <c r="T260" s="651" t="str">
        <f>IF(ISERROR(HYPERLINK(INDEX(I_Guid_Links,MATCH('Input - LOE Hierarchy (Admin)'!X262,I_Guid_Names,0)), 'Input - LOE Hierarchy (Admin)'!X262)),"",HYPERLINK(INDEX(I_Guid_Links,MATCH('Input - LOE Hierarchy (Admin)'!X262,I_Guid_Names,0)), 'Input - LOE Hierarchy (Admin)'!X262))</f>
        <v/>
      </c>
      <c r="U260" s="651" t="str">
        <f>IF(ISERROR(HYPERLINK(INDEX(I_Guid_Links,MATCH('Input - LOE Hierarchy (Admin)'!Y262,I_Guid_Names,0)), 'Input - LOE Hierarchy (Admin)'!Y262)),"",HYPERLINK(INDEX(I_Guid_Links,MATCH('Input - LOE Hierarchy (Admin)'!Y262,I_Guid_Names,0)), 'Input - LOE Hierarchy (Admin)'!Y262))</f>
        <v/>
      </c>
      <c r="V260" s="652"/>
      <c r="X260" s="653" t="str">
        <f t="shared" si="30"/>
        <v>YES</v>
      </c>
      <c r="Y260" s="654" t="b">
        <f t="shared" si="31"/>
        <v>0</v>
      </c>
      <c r="Z260" s="654" t="b">
        <f>IF(AND(X260="YES", Y$259="YES"),"YES")</f>
        <v>0</v>
      </c>
    </row>
    <row r="261" spans="1:26" s="344" customFormat="1" ht="70.400000000000006" customHeight="1" x14ac:dyDescent="0.35">
      <c r="A261" s="646"/>
      <c r="B261" s="646"/>
      <c r="C261" s="647">
        <v>4</v>
      </c>
      <c r="D261" s="648" t="str">
        <f>'Input - LOE Hierarchy (Admin)'!E263</f>
        <v>Financial</v>
      </c>
      <c r="E261" s="647">
        <v>18</v>
      </c>
      <c r="F261" s="648" t="str">
        <f>'Input - LOE Hierarchy (Admin)'!K263</f>
        <v>Is there evidence of a suitably mature estimate for the Whole-Life Cost (WLC) of the programme?</v>
      </c>
      <c r="G261" s="649">
        <v>89</v>
      </c>
      <c r="H261" s="650" t="str">
        <f>IFERROR(HYPERLINK("#'2.1 LOEs, Artefacts &amp; Assurance'!" &amp; ADDRESS(MATCH($I261,'2.1 LOEs, Artefacts &amp; Assurance'!$H$1:$H$312, 0),8),"Link "), "Not Found")</f>
        <v>Not Found</v>
      </c>
      <c r="I261" s="648" t="str">
        <f>'Input - LOE Hierarchy (Admin)'!L263</f>
        <v>Is there evidence of appropriate accounting treatments being applied within the WLC model?</v>
      </c>
      <c r="J261" s="647">
        <f t="shared" si="29"/>
        <v>251</v>
      </c>
      <c r="K261" s="648" t="str">
        <f>'Input - LOE Hierarchy (Admin)'!N263</f>
        <v>Is there evidence that the potential for lease(s) has been considered for the options considered and the preferred solution?  For a programme with a lease(s), is there evidence that the appropriate accounting treatment has been applied in accordance with International Financial Reporting Standard 16 (IFRS-16)?</v>
      </c>
      <c r="L261" s="648" t="str">
        <f>'Input - LOE Hierarchy (Admin)'!P263</f>
        <v>NULL</v>
      </c>
      <c r="M261" s="646"/>
      <c r="N261" s="646"/>
      <c r="O261" s="651" t="str">
        <f>IF(ISERROR(HYPERLINK(INDEX(I_Guid_Links,MATCH('Input - LOE Hierarchy (Admin)'!S263,I_Guid_Names,0)), 'Input - LOE Hierarchy (Admin)'!S263)),"",HYPERLINK(INDEX(I_Guid_Links,MATCH('Input - LOE Hierarchy (Admin)'!S263,I_Guid_Names,0)), 'Input - LOE Hierarchy (Admin)'!S263))</f>
        <v>JSP 916 MOD Tax and Duty  - F7</v>
      </c>
      <c r="P261" s="651" t="str">
        <f>IF(ISERROR(HYPERLINK(INDEX(I_Guid_Links,MATCH('Input - LOE Hierarchy (Admin)'!T263,I_Guid_Names,0)), 'Input - LOE Hierarchy (Admin)'!T263)),"",HYPERLINK(INDEX(I_Guid_Links,MATCH('Input - LOE Hierarchy (Admin)'!T263,I_Guid_Names,0)), 'Input - LOE Hierarchy (Admin)'!T263))</f>
        <v>Dealing with Tax and VAT  - F8</v>
      </c>
      <c r="Q261" s="651" t="str">
        <f>IF(ISERROR(HYPERLINK(INDEX(I_Guid_Links,MATCH('Input - LOE Hierarchy (Admin)'!U263,I_Guid_Names,0)), 'Input - LOE Hierarchy (Admin)'!U263)),"",HYPERLINK(INDEX(I_Guid_Links,MATCH('Input - LOE Hierarchy (Admin)'!U263,I_Guid_Names,0)), 'Input - LOE Hierarchy (Admin)'!U263))</f>
        <v>IFRS 16 Lease Accounting - F9</v>
      </c>
      <c r="R261" s="651" t="str">
        <f>IF(ISERROR(HYPERLINK(INDEX(I_Guid_Links,MATCH('Input - LOE Hierarchy (Admin)'!V263,I_Guid_Names,0)), 'Input - LOE Hierarchy (Admin)'!V263)),"",HYPERLINK(INDEX(I_Guid_Links,MATCH('Input - LOE Hierarchy (Admin)'!V263,I_Guid_Names,0)), 'Input - LOE Hierarchy (Admin)'!V263))</f>
        <v>Approvals Guidance for IFRS 16 - F15</v>
      </c>
      <c r="S261" s="651" t="str">
        <f>IF(ISERROR(HYPERLINK(INDEX(I_Guid_Links,MATCH('Input - LOE Hierarchy (Admin)'!W263,I_Guid_Names,0)), 'Input - LOE Hierarchy (Admin)'!W263)),"",HYPERLINK(INDEX(I_Guid_Links,MATCH('Input - LOE Hierarchy (Admin)'!W263,I_Guid_Names,0)), 'Input - LOE Hierarchy (Admin)'!W263))</f>
        <v/>
      </c>
      <c r="T261" s="651" t="str">
        <f>IF(ISERROR(HYPERLINK(INDEX(I_Guid_Links,MATCH('Input - LOE Hierarchy (Admin)'!X263,I_Guid_Names,0)), 'Input - LOE Hierarchy (Admin)'!X263)),"",HYPERLINK(INDEX(I_Guid_Links,MATCH('Input - LOE Hierarchy (Admin)'!X263,I_Guid_Names,0)), 'Input - LOE Hierarchy (Admin)'!X263))</f>
        <v/>
      </c>
      <c r="U261" s="651" t="str">
        <f>IF(ISERROR(HYPERLINK(INDEX(I_Guid_Links,MATCH('Input - LOE Hierarchy (Admin)'!Y263,I_Guid_Names,0)), 'Input - LOE Hierarchy (Admin)'!Y263)),"",HYPERLINK(INDEX(I_Guid_Links,MATCH('Input - LOE Hierarchy (Admin)'!Y263,I_Guid_Names,0)), 'Input - LOE Hierarchy (Admin)'!Y263))</f>
        <v/>
      </c>
      <c r="V261" s="652"/>
      <c r="X261" s="653" t="str">
        <f t="shared" si="30"/>
        <v>YES</v>
      </c>
      <c r="Y261" s="654" t="b">
        <f t="shared" si="31"/>
        <v>0</v>
      </c>
      <c r="Z261" s="654" t="b">
        <f t="shared" ref="Z261:Z263" si="39">IF(AND(X261="YES", Y$259="YES"),"YES")</f>
        <v>0</v>
      </c>
    </row>
    <row r="262" spans="1:26" s="344" customFormat="1" ht="70.400000000000006" customHeight="1" x14ac:dyDescent="0.35">
      <c r="A262" s="646"/>
      <c r="B262" s="646"/>
      <c r="C262" s="647">
        <v>4</v>
      </c>
      <c r="D262" s="648" t="str">
        <f>'Input - LOE Hierarchy (Admin)'!E264</f>
        <v>Financial</v>
      </c>
      <c r="E262" s="647">
        <v>18</v>
      </c>
      <c r="F262" s="648" t="str">
        <f>'Input - LOE Hierarchy (Admin)'!K264</f>
        <v>Is there evidence of a suitably mature estimate for the Whole-Life Cost (WLC) of the programme?</v>
      </c>
      <c r="G262" s="649">
        <v>89</v>
      </c>
      <c r="H262" s="650" t="str">
        <f>IFERROR(HYPERLINK("#'2.1 LOEs, Artefacts &amp; Assurance'!" &amp; ADDRESS(MATCH($I262,'2.1 LOEs, Artefacts &amp; Assurance'!$H$1:$H$312, 0),8),"Link "), "Not Found")</f>
        <v>Not Found</v>
      </c>
      <c r="I262" s="648" t="str">
        <f>'Input - LOE Hierarchy (Admin)'!L264</f>
        <v>Is there evidence of appropriate accounting treatments being applied within the WLC model?</v>
      </c>
      <c r="J262" s="647">
        <f t="shared" si="29"/>
        <v>252</v>
      </c>
      <c r="K262" s="648" t="str">
        <f>'Input - LOE Hierarchy (Admin)'!N264</f>
        <v>Where there are FOREX considerations within a case, is there evidence that these FOREX considerations have been modelled appropriately? For a programme where FOREX constitutes more than 20% of the approval, is there evidence that the separate FOREX risk has been modelled and volatility assessed correctly?</v>
      </c>
      <c r="L262" s="648" t="str">
        <f>'Input - LOE Hierarchy (Admin)'!P264</f>
        <v>NULL</v>
      </c>
      <c r="M262" s="646"/>
      <c r="N262" s="646"/>
      <c r="O262" s="651" t="str">
        <f>IF(ISERROR(HYPERLINK(INDEX(I_Guid_Links,MATCH('Input - LOE Hierarchy (Admin)'!S264,I_Guid_Names,0)), 'Input - LOE Hierarchy (Admin)'!S264)),"",HYPERLINK(INDEX(I_Guid_Links,MATCH('Input - LOE Hierarchy (Admin)'!S264,I_Guid_Names,0)), 'Input - LOE Hierarchy (Admin)'!S264))</f>
        <v>JSP 916 MOD Tax and Duty  - F7</v>
      </c>
      <c r="P262" s="651" t="str">
        <f>IF(ISERROR(HYPERLINK(INDEX(I_Guid_Links,MATCH('Input - LOE Hierarchy (Admin)'!T264,I_Guid_Names,0)), 'Input - LOE Hierarchy (Admin)'!T264)),"",HYPERLINK(INDEX(I_Guid_Links,MATCH('Input - LOE Hierarchy (Admin)'!T264,I_Guid_Names,0)), 'Input - LOE Hierarchy (Admin)'!T264))</f>
        <v>Dealing with Tax and VAT  - F8</v>
      </c>
      <c r="Q262" s="651" t="str">
        <f>IF(ISERROR(HYPERLINK(INDEX(I_Guid_Links,MATCH('Input - LOE Hierarchy (Admin)'!U264,I_Guid_Names,0)), 'Input - LOE Hierarchy (Admin)'!U264)),"",HYPERLINK(INDEX(I_Guid_Links,MATCH('Input - LOE Hierarchy (Admin)'!U264,I_Guid_Names,0)), 'Input - LOE Hierarchy (Admin)'!U264))</f>
        <v>The Financial Case - F10</v>
      </c>
      <c r="R262" s="651" t="str">
        <f>IF(ISERROR(HYPERLINK(INDEX(I_Guid_Links,MATCH('Input - LOE Hierarchy (Admin)'!V264,I_Guid_Names,0)), 'Input - LOE Hierarchy (Admin)'!V264)),"",HYPERLINK(INDEX(I_Guid_Links,MATCH('Input - LOE Hierarchy (Admin)'!V264,I_Guid_Names,0)), 'Input - LOE Hierarchy (Admin)'!V264))</f>
        <v>Rates  - F14</v>
      </c>
      <c r="S262" s="651" t="str">
        <f>IF(ISERROR(HYPERLINK(INDEX(I_Guid_Links,MATCH('Input - LOE Hierarchy (Admin)'!W264,I_Guid_Names,0)), 'Input - LOE Hierarchy (Admin)'!W264)),"",HYPERLINK(INDEX(I_Guid_Links,MATCH('Input - LOE Hierarchy (Admin)'!W264,I_Guid_Names,0)), 'Input - LOE Hierarchy (Admin)'!W264))</f>
        <v/>
      </c>
      <c r="T262" s="651" t="str">
        <f>IF(ISERROR(HYPERLINK(INDEX(I_Guid_Links,MATCH('Input - LOE Hierarchy (Admin)'!X264,I_Guid_Names,0)), 'Input - LOE Hierarchy (Admin)'!X264)),"",HYPERLINK(INDEX(I_Guid_Links,MATCH('Input - LOE Hierarchy (Admin)'!X264,I_Guid_Names,0)), 'Input - LOE Hierarchy (Admin)'!X264))</f>
        <v/>
      </c>
      <c r="U262" s="651" t="str">
        <f>IF(ISERROR(HYPERLINK(INDEX(I_Guid_Links,MATCH('Input - LOE Hierarchy (Admin)'!Y264,I_Guid_Names,0)), 'Input - LOE Hierarchy (Admin)'!Y264)),"",HYPERLINK(INDEX(I_Guid_Links,MATCH('Input - LOE Hierarchy (Admin)'!Y264,I_Guid_Names,0)), 'Input - LOE Hierarchy (Admin)'!Y264))</f>
        <v/>
      </c>
      <c r="V262" s="652"/>
      <c r="X262" s="653" t="str">
        <f t="shared" si="30"/>
        <v>YES</v>
      </c>
      <c r="Y262" s="654" t="b">
        <f t="shared" si="31"/>
        <v>0</v>
      </c>
      <c r="Z262" s="654" t="b">
        <f t="shared" si="39"/>
        <v>0</v>
      </c>
    </row>
    <row r="263" spans="1:26" s="344" customFormat="1" ht="70.400000000000006" customHeight="1" x14ac:dyDescent="0.35">
      <c r="A263" s="646"/>
      <c r="B263" s="646"/>
      <c r="C263" s="647">
        <v>4</v>
      </c>
      <c r="D263" s="648" t="str">
        <f>'Input - LOE Hierarchy (Admin)'!E265</f>
        <v>Financial</v>
      </c>
      <c r="E263" s="647">
        <v>18</v>
      </c>
      <c r="F263" s="648" t="str">
        <f>'Input - LOE Hierarchy (Admin)'!K265</f>
        <v>Is there evidence of a suitably mature estimate for the Whole-Life Cost (WLC) of the programme?</v>
      </c>
      <c r="G263" s="649">
        <v>89</v>
      </c>
      <c r="H263" s="650" t="str">
        <f>IFERROR(HYPERLINK("#'2.1 LOEs, Artefacts &amp; Assurance'!" &amp; ADDRESS(MATCH($I263,'2.1 LOEs, Artefacts &amp; Assurance'!$H$1:$H$312, 0),8),"Link "), "Not Found")</f>
        <v>Not Found</v>
      </c>
      <c r="I263" s="648" t="str">
        <f>'Input - LOE Hierarchy (Admin)'!L265</f>
        <v>Is there evidence of appropriate accounting treatments being applied within the WLC model?</v>
      </c>
      <c r="J263" s="647">
        <f t="shared" si="29"/>
        <v>253</v>
      </c>
      <c r="K263" s="648" t="str">
        <f>'Input - LOE Hierarchy (Admin)'!N265</f>
        <v>Is there evidence that the programme has considered whether it has any contingent liabilities and, if so, evidence that these are being suitably accounted for?  Is there evidence of a detailed explanation of financial and balance sheet impacts of any contingent liabilities expected?</v>
      </c>
      <c r="L263" s="648" t="str">
        <f>'Input - LOE Hierarchy (Admin)'!P265</f>
        <v>NULL</v>
      </c>
      <c r="M263" s="646"/>
      <c r="N263" s="646"/>
      <c r="O263" s="651" t="str">
        <f>IF(ISERROR(HYPERLINK(INDEX(I_Guid_Links,MATCH('Input - LOE Hierarchy (Admin)'!S265,I_Guid_Names,0)), 'Input - LOE Hierarchy (Admin)'!S265)),"",HYPERLINK(INDEX(I_Guid_Links,MATCH('Input - LOE Hierarchy (Admin)'!S265,I_Guid_Names,0)), 'Input - LOE Hierarchy (Admin)'!S265))</f>
        <v>Contingent Liabilities - Fin Hub - F13</v>
      </c>
      <c r="P263" s="651" t="str">
        <f>IF(ISERROR(HYPERLINK(INDEX(I_Guid_Links,MATCH('Input - LOE Hierarchy (Admin)'!T265,I_Guid_Names,0)), 'Input - LOE Hierarchy (Admin)'!T265)),"",HYPERLINK(INDEX(I_Guid_Links,MATCH('Input - LOE Hierarchy (Admin)'!T265,I_Guid_Names,0)), 'Input - LOE Hierarchy (Admin)'!T265))</f>
        <v/>
      </c>
      <c r="Q263" s="651" t="str">
        <f>IF(ISERROR(HYPERLINK(INDEX(I_Guid_Links,MATCH('Input - LOE Hierarchy (Admin)'!U265,I_Guid_Names,0)), 'Input - LOE Hierarchy (Admin)'!U265)),"",HYPERLINK(INDEX(I_Guid_Links,MATCH('Input - LOE Hierarchy (Admin)'!U265,I_Guid_Names,0)), 'Input - LOE Hierarchy (Admin)'!U265))</f>
        <v/>
      </c>
      <c r="R263" s="651" t="str">
        <f>IF(ISERROR(HYPERLINK(INDEX(I_Guid_Links,MATCH('Input - LOE Hierarchy (Admin)'!V265,I_Guid_Names,0)), 'Input - LOE Hierarchy (Admin)'!V265)),"",HYPERLINK(INDEX(I_Guid_Links,MATCH('Input - LOE Hierarchy (Admin)'!V265,I_Guid_Names,0)), 'Input - LOE Hierarchy (Admin)'!V265))</f>
        <v/>
      </c>
      <c r="S263" s="651" t="str">
        <f>IF(ISERROR(HYPERLINK(INDEX(I_Guid_Links,MATCH('Input - LOE Hierarchy (Admin)'!W265,I_Guid_Names,0)), 'Input - LOE Hierarchy (Admin)'!W265)),"",HYPERLINK(INDEX(I_Guid_Links,MATCH('Input - LOE Hierarchy (Admin)'!W265,I_Guid_Names,0)), 'Input - LOE Hierarchy (Admin)'!W265))</f>
        <v/>
      </c>
      <c r="T263" s="651" t="str">
        <f>IF(ISERROR(HYPERLINK(INDEX(I_Guid_Links,MATCH('Input - LOE Hierarchy (Admin)'!X265,I_Guid_Names,0)), 'Input - LOE Hierarchy (Admin)'!X265)),"",HYPERLINK(INDEX(I_Guid_Links,MATCH('Input - LOE Hierarchy (Admin)'!X265,I_Guid_Names,0)), 'Input - LOE Hierarchy (Admin)'!X265))</f>
        <v/>
      </c>
      <c r="U263" s="651" t="str">
        <f>IF(ISERROR(HYPERLINK(INDEX(I_Guid_Links,MATCH('Input - LOE Hierarchy (Admin)'!Y265,I_Guid_Names,0)), 'Input - LOE Hierarchy (Admin)'!Y265)),"",HYPERLINK(INDEX(I_Guid_Links,MATCH('Input - LOE Hierarchy (Admin)'!Y265,I_Guid_Names,0)), 'Input - LOE Hierarchy (Admin)'!Y265))</f>
        <v/>
      </c>
      <c r="V263" s="652"/>
      <c r="X263" s="653" t="str">
        <f t="shared" si="30"/>
        <v>YES</v>
      </c>
      <c r="Y263" s="654" t="b">
        <f t="shared" si="31"/>
        <v>0</v>
      </c>
      <c r="Z263" s="654" t="b">
        <f t="shared" si="39"/>
        <v>0</v>
      </c>
    </row>
    <row r="264" spans="1:26" s="344" customFormat="1" ht="70.400000000000006" customHeight="1" x14ac:dyDescent="0.35">
      <c r="A264" s="646"/>
      <c r="B264" s="646"/>
      <c r="C264" s="647">
        <v>4</v>
      </c>
      <c r="D264" s="648" t="str">
        <f>'Input - LOE Hierarchy (Admin)'!E266</f>
        <v>Financial</v>
      </c>
      <c r="E264" s="647">
        <v>18</v>
      </c>
      <c r="F264" s="648" t="str">
        <f>'Input - LOE Hierarchy (Admin)'!K266</f>
        <v>Is there evidence of a suitably mature estimate for the Whole-Life Cost (WLC) of the programme?</v>
      </c>
      <c r="G264" s="649">
        <v>90</v>
      </c>
      <c r="H264" s="650" t="str">
        <f>IFERROR(HYPERLINK("#'2.1 LOEs, Artefacts &amp; Assurance'!" &amp; ADDRESS(MATCH($I264,'2.1 LOEs, Artefacts &amp; Assurance'!$H$1:$H$312, 0),8),"Link "), "Not Found")</f>
        <v>Not Found</v>
      </c>
      <c r="I264" s="648" t="str">
        <f>'Input - LOE Hierarchy (Admin)'!L266</f>
        <v>Is there evidence that the WLC model has been suitably verified and validated?</v>
      </c>
      <c r="J264" s="647">
        <f t="shared" si="29"/>
        <v>254</v>
      </c>
      <c r="K264" s="648" t="str">
        <f>'Input - LOE Hierarchy (Admin)'!N266</f>
        <v>For any funding recommendation "to Approve", is there suitable evidence of the verification of the underpinning cost model(s)?</v>
      </c>
      <c r="L264" s="648" t="str">
        <f>'Input - LOE Hierarchy (Admin)'!P266</f>
        <v>NULL</v>
      </c>
      <c r="M264" s="646"/>
      <c r="N264" s="646"/>
      <c r="O264" s="651" t="str">
        <f>IF(ISERROR(HYPERLINK(INDEX(I_Guid_Links,MATCH('Input - LOE Hierarchy (Admin)'!S266,I_Guid_Names,0)), 'Input - LOE Hierarchy (Admin)'!S266)),"",HYPERLINK(INDEX(I_Guid_Links,MATCH('Input - LOE Hierarchy (Admin)'!S266,I_Guid_Names,0)), 'Input - LOE Hierarchy (Admin)'!S266))</f>
        <v>Cost Management Good Practice, Guidance &amp; Processes - F2</v>
      </c>
      <c r="P264" s="651" t="str">
        <f>IF(ISERROR(HYPERLINK(INDEX(I_Guid_Links,MATCH('Input - LOE Hierarchy (Admin)'!T266,I_Guid_Names,0)), 'Input - LOE Hierarchy (Admin)'!T266)),"",HYPERLINK(INDEX(I_Guid_Links,MATCH('Input - LOE Hierarchy (Admin)'!T266,I_Guid_Names,0)), 'Input - LOE Hierarchy (Admin)'!T266))</f>
        <v>CAAS Modelling Centre of Expertise - F3</v>
      </c>
      <c r="Q264" s="651" t="str">
        <f>IF(ISERROR(HYPERLINK(INDEX(I_Guid_Links,MATCH('Input - LOE Hierarchy (Admin)'!U266,I_Guid_Names,0)), 'Input - LOE Hierarchy (Admin)'!U266)),"",HYPERLINK(INDEX(I_Guid_Links,MATCH('Input - LOE Hierarchy (Admin)'!U266,I_Guid_Names,0)), 'Input - LOE Hierarchy (Admin)'!U266))</f>
        <v/>
      </c>
      <c r="R264" s="651" t="str">
        <f>IF(ISERROR(HYPERLINK(INDEX(I_Guid_Links,MATCH('Input - LOE Hierarchy (Admin)'!V266,I_Guid_Names,0)), 'Input - LOE Hierarchy (Admin)'!V266)),"",HYPERLINK(INDEX(I_Guid_Links,MATCH('Input - LOE Hierarchy (Admin)'!V266,I_Guid_Names,0)), 'Input - LOE Hierarchy (Admin)'!V266))</f>
        <v/>
      </c>
      <c r="S264" s="651" t="str">
        <f>IF(ISERROR(HYPERLINK(INDEX(I_Guid_Links,MATCH('Input - LOE Hierarchy (Admin)'!W266,I_Guid_Names,0)), 'Input - LOE Hierarchy (Admin)'!W266)),"",HYPERLINK(INDEX(I_Guid_Links,MATCH('Input - LOE Hierarchy (Admin)'!W266,I_Guid_Names,0)), 'Input - LOE Hierarchy (Admin)'!W266))</f>
        <v/>
      </c>
      <c r="T264" s="651" t="str">
        <f>IF(ISERROR(HYPERLINK(INDEX(I_Guid_Links,MATCH('Input - LOE Hierarchy (Admin)'!X266,I_Guid_Names,0)), 'Input - LOE Hierarchy (Admin)'!X266)),"",HYPERLINK(INDEX(I_Guid_Links,MATCH('Input - LOE Hierarchy (Admin)'!X266,I_Guid_Names,0)), 'Input - LOE Hierarchy (Admin)'!X266))</f>
        <v/>
      </c>
      <c r="U264" s="651" t="str">
        <f>IF(ISERROR(HYPERLINK(INDEX(I_Guid_Links,MATCH('Input - LOE Hierarchy (Admin)'!Y266,I_Guid_Names,0)), 'Input - LOE Hierarchy (Admin)'!Y266)),"",HYPERLINK(INDEX(I_Guid_Links,MATCH('Input - LOE Hierarchy (Admin)'!Y266,I_Guid_Names,0)), 'Input - LOE Hierarchy (Admin)'!Y266))</f>
        <v/>
      </c>
      <c r="V264" s="652"/>
      <c r="X264" s="653" t="b">
        <f t="shared" si="30"/>
        <v>0</v>
      </c>
      <c r="Y264" s="654" t="b">
        <f t="shared" si="31"/>
        <v>0</v>
      </c>
      <c r="Z264" s="654" t="b">
        <f t="shared" si="32"/>
        <v>0</v>
      </c>
    </row>
    <row r="265" spans="1:26" s="344" customFormat="1" ht="70.400000000000006" customHeight="1" x14ac:dyDescent="0.35">
      <c r="A265" s="646"/>
      <c r="B265" s="646"/>
      <c r="C265" s="647">
        <v>4</v>
      </c>
      <c r="D265" s="648" t="str">
        <f>'Input - LOE Hierarchy (Admin)'!E267</f>
        <v>Financial</v>
      </c>
      <c r="E265" s="647">
        <v>18</v>
      </c>
      <c r="F265" s="648" t="str">
        <f>'Input - LOE Hierarchy (Admin)'!K267</f>
        <v>Is there evidence of a suitably mature estimate for the Whole-Life Cost (WLC) of the programme?</v>
      </c>
      <c r="G265" s="649">
        <v>90</v>
      </c>
      <c r="H265" s="650" t="str">
        <f>IFERROR(HYPERLINK("#'2.1 LOEs, Artefacts &amp; Assurance'!" &amp; ADDRESS(MATCH($I265,'2.1 LOEs, Artefacts &amp; Assurance'!$H$1:$H$312, 0),8),"Link "), "Not Found")</f>
        <v>Not Found</v>
      </c>
      <c r="I265" s="648" t="str">
        <f>'Input - LOE Hierarchy (Admin)'!L267</f>
        <v>Is there evidence that the WLC model has been suitably verified and validated?</v>
      </c>
      <c r="J265" s="647">
        <f t="shared" si="29"/>
        <v>255</v>
      </c>
      <c r="K265" s="648" t="str">
        <f>'Input - LOE Hierarchy (Admin)'!N267</f>
        <v>For any funding recommendation "to Approve", is there suitable evidence of the validation of the underpinning cost model(s) input data?</v>
      </c>
      <c r="L265" s="648" t="str">
        <f>'Input - LOE Hierarchy (Admin)'!P267</f>
        <v>NULL</v>
      </c>
      <c r="M265" s="646"/>
      <c r="N265" s="646"/>
      <c r="O265" s="651" t="str">
        <f>IF(ISERROR(HYPERLINK(INDEX(I_Guid_Links,MATCH('Input - LOE Hierarchy (Admin)'!S267,I_Guid_Names,0)), 'Input - LOE Hierarchy (Admin)'!S267)),"",HYPERLINK(INDEX(I_Guid_Links,MATCH('Input - LOE Hierarchy (Admin)'!S267,I_Guid_Names,0)), 'Input - LOE Hierarchy (Admin)'!S267))</f>
        <v>Cost Management Good Practice, Guidance &amp; Processes - F2</v>
      </c>
      <c r="P265" s="651" t="str">
        <f>IF(ISERROR(HYPERLINK(INDEX(I_Guid_Links,MATCH('Input - LOE Hierarchy (Admin)'!T267,I_Guid_Names,0)), 'Input - LOE Hierarchy (Admin)'!T267)),"",HYPERLINK(INDEX(I_Guid_Links,MATCH('Input - LOE Hierarchy (Admin)'!T267,I_Guid_Names,0)), 'Input - LOE Hierarchy (Admin)'!T267))</f>
        <v>CAAS Modelling Centre of Expertise - F3</v>
      </c>
      <c r="Q265" s="651" t="str">
        <f>IF(ISERROR(HYPERLINK(INDEX(I_Guid_Links,MATCH('Input - LOE Hierarchy (Admin)'!U267,I_Guid_Names,0)), 'Input - LOE Hierarchy (Admin)'!U267)),"",HYPERLINK(INDEX(I_Guid_Links,MATCH('Input - LOE Hierarchy (Admin)'!U267,I_Guid_Names,0)), 'Input - LOE Hierarchy (Admin)'!U267))</f>
        <v/>
      </c>
      <c r="R265" s="651" t="str">
        <f>IF(ISERROR(HYPERLINK(INDEX(I_Guid_Links,MATCH('Input - LOE Hierarchy (Admin)'!V267,I_Guid_Names,0)), 'Input - LOE Hierarchy (Admin)'!V267)),"",HYPERLINK(INDEX(I_Guid_Links,MATCH('Input - LOE Hierarchy (Admin)'!V267,I_Guid_Names,0)), 'Input - LOE Hierarchy (Admin)'!V267))</f>
        <v/>
      </c>
      <c r="S265" s="651" t="str">
        <f>IF(ISERROR(HYPERLINK(INDEX(I_Guid_Links,MATCH('Input - LOE Hierarchy (Admin)'!W267,I_Guid_Names,0)), 'Input - LOE Hierarchy (Admin)'!W267)),"",HYPERLINK(INDEX(I_Guid_Links,MATCH('Input - LOE Hierarchy (Admin)'!W267,I_Guid_Names,0)), 'Input - LOE Hierarchy (Admin)'!W267))</f>
        <v/>
      </c>
      <c r="T265" s="651" t="str">
        <f>IF(ISERROR(HYPERLINK(INDEX(I_Guid_Links,MATCH('Input - LOE Hierarchy (Admin)'!X267,I_Guid_Names,0)), 'Input - LOE Hierarchy (Admin)'!X267)),"",HYPERLINK(INDEX(I_Guid_Links,MATCH('Input - LOE Hierarchy (Admin)'!X267,I_Guid_Names,0)), 'Input - LOE Hierarchy (Admin)'!X267))</f>
        <v/>
      </c>
      <c r="U265" s="651" t="str">
        <f>IF(ISERROR(HYPERLINK(INDEX(I_Guid_Links,MATCH('Input - LOE Hierarchy (Admin)'!Y267,I_Guid_Names,0)), 'Input - LOE Hierarchy (Admin)'!Y267)),"",HYPERLINK(INDEX(I_Guid_Links,MATCH('Input - LOE Hierarchy (Admin)'!Y267,I_Guid_Names,0)), 'Input - LOE Hierarchy (Admin)'!Y267))</f>
        <v/>
      </c>
      <c r="V265" s="652"/>
      <c r="X265" s="653" t="str">
        <f t="shared" si="30"/>
        <v>YES</v>
      </c>
      <c r="Y265" s="654" t="b">
        <f t="shared" si="31"/>
        <v>0</v>
      </c>
      <c r="Z265" s="654" t="b">
        <f>IF(AND(X265="YES", Y$264="YES"),"YES")</f>
        <v>0</v>
      </c>
    </row>
    <row r="266" spans="1:26" s="344" customFormat="1" ht="70.400000000000006" customHeight="1" x14ac:dyDescent="0.35">
      <c r="A266" s="646"/>
      <c r="B266" s="646"/>
      <c r="C266" s="647">
        <v>4</v>
      </c>
      <c r="D266" s="648" t="str">
        <f>'Input - LOE Hierarchy (Admin)'!E268</f>
        <v>Financial</v>
      </c>
      <c r="E266" s="647">
        <v>18</v>
      </c>
      <c r="F266" s="648" t="str">
        <f>'Input - LOE Hierarchy (Admin)'!K268</f>
        <v>Is there evidence of a suitably mature estimate for the Whole-Life Cost (WLC) of the programme?</v>
      </c>
      <c r="G266" s="649">
        <v>90</v>
      </c>
      <c r="H266" s="650" t="str">
        <f>IFERROR(HYPERLINK("#'2.1 LOEs, Artefacts &amp; Assurance'!" &amp; ADDRESS(MATCH($I266,'2.1 LOEs, Artefacts &amp; Assurance'!$H$1:$H$312, 0),8),"Link "), "Not Found")</f>
        <v>Not Found</v>
      </c>
      <c r="I266" s="648" t="str">
        <f>'Input - LOE Hierarchy (Admin)'!L268</f>
        <v>Is there evidence that the WLC model has been suitably verified and validated?</v>
      </c>
      <c r="J266" s="647">
        <f t="shared" si="29"/>
        <v>256</v>
      </c>
      <c r="K266" s="648" t="str">
        <f>'Input - LOE Hierarchy (Admin)'!N268</f>
        <v>Is there evidence that recommendations from the V&amp;V activity have been actioned?</v>
      </c>
      <c r="L266" s="648" t="str">
        <f>'Input - LOE Hierarchy (Admin)'!P268</f>
        <v>NULL</v>
      </c>
      <c r="M266" s="646"/>
      <c r="N266" s="646"/>
      <c r="O266" s="651" t="str">
        <f>IF(ISERROR(HYPERLINK(INDEX(I_Guid_Links,MATCH('Input - LOE Hierarchy (Admin)'!S268,I_Guid_Names,0)), 'Input - LOE Hierarchy (Admin)'!S268)),"",HYPERLINK(INDEX(I_Guid_Links,MATCH('Input - LOE Hierarchy (Admin)'!S268,I_Guid_Names,0)), 'Input - LOE Hierarchy (Admin)'!S268))</f>
        <v>Cost Management Good Practice, Guidance &amp; Processes - F2</v>
      </c>
      <c r="P266" s="651" t="str">
        <f>IF(ISERROR(HYPERLINK(INDEX(I_Guid_Links,MATCH('Input - LOE Hierarchy (Admin)'!T268,I_Guid_Names,0)), 'Input - LOE Hierarchy (Admin)'!T268)),"",HYPERLINK(INDEX(I_Guid_Links,MATCH('Input - LOE Hierarchy (Admin)'!T268,I_Guid_Names,0)), 'Input - LOE Hierarchy (Admin)'!T268))</f>
        <v>CAAS Modelling Centre of Expertise - F3</v>
      </c>
      <c r="Q266" s="651" t="str">
        <f>IF(ISERROR(HYPERLINK(INDEX(I_Guid_Links,MATCH('Input - LOE Hierarchy (Admin)'!U268,I_Guid_Names,0)), 'Input - LOE Hierarchy (Admin)'!U268)),"",HYPERLINK(INDEX(I_Guid_Links,MATCH('Input - LOE Hierarchy (Admin)'!U268,I_Guid_Names,0)), 'Input - LOE Hierarchy (Admin)'!U268))</f>
        <v/>
      </c>
      <c r="R266" s="651" t="str">
        <f>IF(ISERROR(HYPERLINK(INDEX(I_Guid_Links,MATCH('Input - LOE Hierarchy (Admin)'!V268,I_Guid_Names,0)), 'Input - LOE Hierarchy (Admin)'!V268)),"",HYPERLINK(INDEX(I_Guid_Links,MATCH('Input - LOE Hierarchy (Admin)'!V268,I_Guid_Names,0)), 'Input - LOE Hierarchy (Admin)'!V268))</f>
        <v/>
      </c>
      <c r="S266" s="651" t="str">
        <f>IF(ISERROR(HYPERLINK(INDEX(I_Guid_Links,MATCH('Input - LOE Hierarchy (Admin)'!W268,I_Guid_Names,0)), 'Input - LOE Hierarchy (Admin)'!W268)),"",HYPERLINK(INDEX(I_Guid_Links,MATCH('Input - LOE Hierarchy (Admin)'!W268,I_Guid_Names,0)), 'Input - LOE Hierarchy (Admin)'!W268))</f>
        <v/>
      </c>
      <c r="T266" s="651" t="str">
        <f>IF(ISERROR(HYPERLINK(INDEX(I_Guid_Links,MATCH('Input - LOE Hierarchy (Admin)'!X268,I_Guid_Names,0)), 'Input - LOE Hierarchy (Admin)'!X268)),"",HYPERLINK(INDEX(I_Guid_Links,MATCH('Input - LOE Hierarchy (Admin)'!X268,I_Guid_Names,0)), 'Input - LOE Hierarchy (Admin)'!X268))</f>
        <v/>
      </c>
      <c r="U266" s="651" t="str">
        <f>IF(ISERROR(HYPERLINK(INDEX(I_Guid_Links,MATCH('Input - LOE Hierarchy (Admin)'!Y268,I_Guid_Names,0)), 'Input - LOE Hierarchy (Admin)'!Y268)),"",HYPERLINK(INDEX(I_Guid_Links,MATCH('Input - LOE Hierarchy (Admin)'!Y268,I_Guid_Names,0)), 'Input - LOE Hierarchy (Admin)'!Y268))</f>
        <v/>
      </c>
      <c r="V266" s="652"/>
      <c r="X266" s="653" t="str">
        <f t="shared" si="30"/>
        <v>YES</v>
      </c>
      <c r="Y266" s="654" t="b">
        <f t="shared" si="31"/>
        <v>0</v>
      </c>
      <c r="Z266" s="654" t="b">
        <f t="shared" ref="Z266:Z268" si="40">IF(AND(X266="YES", Y$264="YES"),"YES")</f>
        <v>0</v>
      </c>
    </row>
    <row r="267" spans="1:26" s="344" customFormat="1" ht="70.400000000000006" customHeight="1" x14ac:dyDescent="0.35">
      <c r="A267" s="646"/>
      <c r="B267" s="646"/>
      <c r="C267" s="647">
        <v>4</v>
      </c>
      <c r="D267" s="648" t="str">
        <f>'Input - LOE Hierarchy (Admin)'!E269</f>
        <v>Financial</v>
      </c>
      <c r="E267" s="647">
        <v>18</v>
      </c>
      <c r="F267" s="648" t="str">
        <f>'Input - LOE Hierarchy (Admin)'!K269</f>
        <v>Is there evidence of a suitably mature estimate for the Whole-Life Cost (WLC) of the programme?</v>
      </c>
      <c r="G267" s="649">
        <v>90</v>
      </c>
      <c r="H267" s="650" t="str">
        <f>IFERROR(HYPERLINK("#'2.1 LOEs, Artefacts &amp; Assurance'!" &amp; ADDRESS(MATCH($I267,'2.1 LOEs, Artefacts &amp; Assurance'!$H$1:$H$312, 0),8),"Link "), "Not Found")</f>
        <v>Not Found</v>
      </c>
      <c r="I267" s="648" t="str">
        <f>'Input - LOE Hierarchy (Admin)'!L269</f>
        <v>Is there evidence that the WLC model has been suitably verified and validated?</v>
      </c>
      <c r="J267" s="647">
        <f t="shared" si="29"/>
        <v>257</v>
      </c>
      <c r="K267" s="648" t="str">
        <f>'Input - LOE Hierarchy (Admin)'!N269</f>
        <v>For any funding recommendation "to Note", is there suitable evidence of the verification of the underpinning cost model(s)?</v>
      </c>
      <c r="L267" s="648" t="str">
        <f>'Input - LOE Hierarchy (Admin)'!P269</f>
        <v>NULL</v>
      </c>
      <c r="M267" s="646"/>
      <c r="N267" s="646"/>
      <c r="O267" s="651" t="str">
        <f>IF(ISERROR(HYPERLINK(INDEX(I_Guid_Links,MATCH('Input - LOE Hierarchy (Admin)'!S269,I_Guid_Names,0)), 'Input - LOE Hierarchy (Admin)'!S269)),"",HYPERLINK(INDEX(I_Guid_Links,MATCH('Input - LOE Hierarchy (Admin)'!S269,I_Guid_Names,0)), 'Input - LOE Hierarchy (Admin)'!S269))</f>
        <v>Cost Management Good Practice, Guidance &amp; Processes - F2</v>
      </c>
      <c r="P267" s="651" t="str">
        <f>IF(ISERROR(HYPERLINK(INDEX(I_Guid_Links,MATCH('Input - LOE Hierarchy (Admin)'!T269,I_Guid_Names,0)), 'Input - LOE Hierarchy (Admin)'!T269)),"",HYPERLINK(INDEX(I_Guid_Links,MATCH('Input - LOE Hierarchy (Admin)'!T269,I_Guid_Names,0)), 'Input - LOE Hierarchy (Admin)'!T269))</f>
        <v>CAAS Modelling Centre of Expertise - F3</v>
      </c>
      <c r="Q267" s="651" t="str">
        <f>IF(ISERROR(HYPERLINK(INDEX(I_Guid_Links,MATCH('Input - LOE Hierarchy (Admin)'!U269,I_Guid_Names,0)), 'Input - LOE Hierarchy (Admin)'!U269)),"",HYPERLINK(INDEX(I_Guid_Links,MATCH('Input - LOE Hierarchy (Admin)'!U269,I_Guid_Names,0)), 'Input - LOE Hierarchy (Admin)'!U269))</f>
        <v/>
      </c>
      <c r="R267" s="651" t="str">
        <f>IF(ISERROR(HYPERLINK(INDEX(I_Guid_Links,MATCH('Input - LOE Hierarchy (Admin)'!V269,I_Guid_Names,0)), 'Input - LOE Hierarchy (Admin)'!V269)),"",HYPERLINK(INDEX(I_Guid_Links,MATCH('Input - LOE Hierarchy (Admin)'!V269,I_Guid_Names,0)), 'Input - LOE Hierarchy (Admin)'!V269))</f>
        <v/>
      </c>
      <c r="S267" s="651" t="str">
        <f>IF(ISERROR(HYPERLINK(INDEX(I_Guid_Links,MATCH('Input - LOE Hierarchy (Admin)'!W269,I_Guid_Names,0)), 'Input - LOE Hierarchy (Admin)'!W269)),"",HYPERLINK(INDEX(I_Guid_Links,MATCH('Input - LOE Hierarchy (Admin)'!W269,I_Guid_Names,0)), 'Input - LOE Hierarchy (Admin)'!W269))</f>
        <v/>
      </c>
      <c r="T267" s="651" t="str">
        <f>IF(ISERROR(HYPERLINK(INDEX(I_Guid_Links,MATCH('Input - LOE Hierarchy (Admin)'!X269,I_Guid_Names,0)), 'Input - LOE Hierarchy (Admin)'!X269)),"",HYPERLINK(INDEX(I_Guid_Links,MATCH('Input - LOE Hierarchy (Admin)'!X269,I_Guid_Names,0)), 'Input - LOE Hierarchy (Admin)'!X269))</f>
        <v/>
      </c>
      <c r="U267" s="651" t="str">
        <f>IF(ISERROR(HYPERLINK(INDEX(I_Guid_Links,MATCH('Input - LOE Hierarchy (Admin)'!Y269,I_Guid_Names,0)), 'Input - LOE Hierarchy (Admin)'!Y269)),"",HYPERLINK(INDEX(I_Guid_Links,MATCH('Input - LOE Hierarchy (Admin)'!Y269,I_Guid_Names,0)), 'Input - LOE Hierarchy (Admin)'!Y269))</f>
        <v/>
      </c>
      <c r="V267" s="652"/>
      <c r="X267" s="653" t="str">
        <f t="shared" si="30"/>
        <v>YES</v>
      </c>
      <c r="Y267" s="654" t="b">
        <f t="shared" si="31"/>
        <v>0</v>
      </c>
      <c r="Z267" s="654" t="b">
        <f t="shared" si="40"/>
        <v>0</v>
      </c>
    </row>
    <row r="268" spans="1:26" s="344" customFormat="1" ht="70.400000000000006" customHeight="1" x14ac:dyDescent="0.35">
      <c r="A268" s="646"/>
      <c r="B268" s="646"/>
      <c r="C268" s="647">
        <v>4</v>
      </c>
      <c r="D268" s="648" t="str">
        <f>'Input - LOE Hierarchy (Admin)'!E270</f>
        <v>Financial</v>
      </c>
      <c r="E268" s="647">
        <v>18</v>
      </c>
      <c r="F268" s="648" t="str">
        <f>'Input - LOE Hierarchy (Admin)'!K270</f>
        <v>Is there evidence of a suitably mature estimate for the Whole-Life Cost (WLC) of the programme?</v>
      </c>
      <c r="G268" s="649">
        <v>90</v>
      </c>
      <c r="H268" s="650" t="str">
        <f>IFERROR(HYPERLINK("#'2.1 LOEs, Artefacts &amp; Assurance'!" &amp; ADDRESS(MATCH($I268,'2.1 LOEs, Artefacts &amp; Assurance'!$H$1:$H$312, 0),8),"Link "), "Not Found")</f>
        <v>Not Found</v>
      </c>
      <c r="I268" s="648" t="str">
        <f>'Input - LOE Hierarchy (Admin)'!L270</f>
        <v>Is there evidence that the WLC model has been suitably verified and validated?</v>
      </c>
      <c r="J268" s="647">
        <f t="shared" si="29"/>
        <v>258</v>
      </c>
      <c r="K268" s="648" t="str">
        <f>'Input - LOE Hierarchy (Admin)'!N270</f>
        <v>For any funding recommendation "to Note", is there suitable evidence of the validation of the underpinning cost model(s) input data?</v>
      </c>
      <c r="L268" s="648" t="str">
        <f>'Input - LOE Hierarchy (Admin)'!P270</f>
        <v>NULL</v>
      </c>
      <c r="M268" s="646"/>
      <c r="N268" s="646"/>
      <c r="O268" s="651" t="str">
        <f>IF(ISERROR(HYPERLINK(INDEX(I_Guid_Links,MATCH('Input - LOE Hierarchy (Admin)'!S270,I_Guid_Names,0)), 'Input - LOE Hierarchy (Admin)'!S270)),"",HYPERLINK(INDEX(I_Guid_Links,MATCH('Input - LOE Hierarchy (Admin)'!S270,I_Guid_Names,0)), 'Input - LOE Hierarchy (Admin)'!S270))</f>
        <v>Cost Management Good Practice, Guidance &amp; Processes - F2</v>
      </c>
      <c r="P268" s="651" t="str">
        <f>IF(ISERROR(HYPERLINK(INDEX(I_Guid_Links,MATCH('Input - LOE Hierarchy (Admin)'!T270,I_Guid_Names,0)), 'Input - LOE Hierarchy (Admin)'!T270)),"",HYPERLINK(INDEX(I_Guid_Links,MATCH('Input - LOE Hierarchy (Admin)'!T270,I_Guid_Names,0)), 'Input - LOE Hierarchy (Admin)'!T270))</f>
        <v>CAAS Modelling Centre of Expertise - F3</v>
      </c>
      <c r="Q268" s="651" t="str">
        <f>IF(ISERROR(HYPERLINK(INDEX(I_Guid_Links,MATCH('Input - LOE Hierarchy (Admin)'!U270,I_Guid_Names,0)), 'Input - LOE Hierarchy (Admin)'!U270)),"",HYPERLINK(INDEX(I_Guid_Links,MATCH('Input - LOE Hierarchy (Admin)'!U270,I_Guid_Names,0)), 'Input - LOE Hierarchy (Admin)'!U270))</f>
        <v/>
      </c>
      <c r="R268" s="651" t="str">
        <f>IF(ISERROR(HYPERLINK(INDEX(I_Guid_Links,MATCH('Input - LOE Hierarchy (Admin)'!V270,I_Guid_Names,0)), 'Input - LOE Hierarchy (Admin)'!V270)),"",HYPERLINK(INDEX(I_Guid_Links,MATCH('Input - LOE Hierarchy (Admin)'!V270,I_Guid_Names,0)), 'Input - LOE Hierarchy (Admin)'!V270))</f>
        <v/>
      </c>
      <c r="S268" s="651" t="str">
        <f>IF(ISERROR(HYPERLINK(INDEX(I_Guid_Links,MATCH('Input - LOE Hierarchy (Admin)'!W270,I_Guid_Names,0)), 'Input - LOE Hierarchy (Admin)'!W270)),"",HYPERLINK(INDEX(I_Guid_Links,MATCH('Input - LOE Hierarchy (Admin)'!W270,I_Guid_Names,0)), 'Input - LOE Hierarchy (Admin)'!W270))</f>
        <v/>
      </c>
      <c r="T268" s="651" t="str">
        <f>IF(ISERROR(HYPERLINK(INDEX(I_Guid_Links,MATCH('Input - LOE Hierarchy (Admin)'!X270,I_Guid_Names,0)), 'Input - LOE Hierarchy (Admin)'!X270)),"",HYPERLINK(INDEX(I_Guid_Links,MATCH('Input - LOE Hierarchy (Admin)'!X270,I_Guid_Names,0)), 'Input - LOE Hierarchy (Admin)'!X270))</f>
        <v/>
      </c>
      <c r="U268" s="651" t="str">
        <f>IF(ISERROR(HYPERLINK(INDEX(I_Guid_Links,MATCH('Input - LOE Hierarchy (Admin)'!Y270,I_Guid_Names,0)), 'Input - LOE Hierarchy (Admin)'!Y270)),"",HYPERLINK(INDEX(I_Guid_Links,MATCH('Input - LOE Hierarchy (Admin)'!Y270,I_Guid_Names,0)), 'Input - LOE Hierarchy (Admin)'!Y270))</f>
        <v/>
      </c>
      <c r="V268" s="652"/>
      <c r="X268" s="653" t="str">
        <f t="shared" si="30"/>
        <v>YES</v>
      </c>
      <c r="Y268" s="654" t="b">
        <f t="shared" si="31"/>
        <v>0</v>
      </c>
      <c r="Z268" s="654" t="b">
        <f t="shared" si="40"/>
        <v>0</v>
      </c>
    </row>
    <row r="269" spans="1:26" s="344" customFormat="1" ht="70.400000000000006" customHeight="1" x14ac:dyDescent="0.35">
      <c r="A269" s="646"/>
      <c r="B269" s="646"/>
      <c r="C269" s="647">
        <v>4</v>
      </c>
      <c r="D269" s="648" t="str">
        <f>'Input - LOE Hierarchy (Admin)'!E271</f>
        <v>Financial</v>
      </c>
      <c r="E269" s="647">
        <v>18</v>
      </c>
      <c r="F269" s="648" t="str">
        <f>'Input - LOE Hierarchy (Admin)'!K271</f>
        <v>Is there evidence of a suitably mature estimate for the Whole-Life Cost (WLC) of the programme?</v>
      </c>
      <c r="G269" s="649">
        <v>91</v>
      </c>
      <c r="H269" s="650" t="str">
        <f>IFERROR(HYPERLINK("#'2.1 LOEs, Artefacts &amp; Assurance'!" &amp; ADDRESS(MATCH($I269,'2.1 LOEs, Artefacts &amp; Assurance'!$H$1:$H$312, 0),8),"Link "), "Not Found")</f>
        <v>Not Found</v>
      </c>
      <c r="I269" s="648" t="str">
        <f>'Input - LOE Hierarchy (Admin)'!L271</f>
        <v>Is there evidence of the WLC estimate being benchmarked?</v>
      </c>
      <c r="J269" s="647">
        <f t="shared" ref="J269:J332" si="41">J268+1</f>
        <v>259</v>
      </c>
      <c r="K269" s="648" t="str">
        <f>'Input - LOE Hierarchy (Admin)'!N271</f>
        <v>Is there evidence that cost submissions are DIO CPAC (Cost and Price Analysis Capability) compatible for purposes of cost data collection?</v>
      </c>
      <c r="L269" s="648" t="str">
        <f>'Input - LOE Hierarchy (Admin)'!P271</f>
        <v>NULL</v>
      </c>
      <c r="M269" s="646"/>
      <c r="N269" s="646"/>
      <c r="O269" s="651" t="str">
        <f>IF(ISERROR(HYPERLINK(INDEX(I_Guid_Links,MATCH('Input - LOE Hierarchy (Admin)'!S271,I_Guid_Names,0)), 'Input - LOE Hierarchy (Admin)'!S271)),"",HYPERLINK(INDEX(I_Guid_Links,MATCH('Input - LOE Hierarchy (Admin)'!S271,I_Guid_Names,0)), 'Input - LOE Hierarchy (Admin)'!S271))</f>
        <v>Cost Management Good Practice, Guidance &amp; Processes - F2</v>
      </c>
      <c r="P269" s="651" t="str">
        <f>IF(ISERROR(HYPERLINK(INDEX(I_Guid_Links,MATCH('Input - LOE Hierarchy (Admin)'!T271,I_Guid_Names,0)), 'Input - LOE Hierarchy (Admin)'!T271)),"",HYPERLINK(INDEX(I_Guid_Links,MATCH('Input - LOE Hierarchy (Admin)'!T271,I_Guid_Names,0)), 'Input - LOE Hierarchy (Admin)'!T271))</f>
        <v xml:space="preserve">CPAC - M4 </v>
      </c>
      <c r="Q269" s="651" t="str">
        <f>IF(ISERROR(HYPERLINK(INDEX(I_Guid_Links,MATCH('Input - LOE Hierarchy (Admin)'!U271,I_Guid_Names,0)), 'Input - LOE Hierarchy (Admin)'!U271)),"",HYPERLINK(INDEX(I_Guid_Links,MATCH('Input - LOE Hierarchy (Admin)'!U271,I_Guid_Names,0)), 'Input - LOE Hierarchy (Admin)'!U271))</f>
        <v/>
      </c>
      <c r="R269" s="651" t="str">
        <f>IF(ISERROR(HYPERLINK(INDEX(I_Guid_Links,MATCH('Input - LOE Hierarchy (Admin)'!V271,I_Guid_Names,0)), 'Input - LOE Hierarchy (Admin)'!V271)),"",HYPERLINK(INDEX(I_Guid_Links,MATCH('Input - LOE Hierarchy (Admin)'!V271,I_Guid_Names,0)), 'Input - LOE Hierarchy (Admin)'!V271))</f>
        <v/>
      </c>
      <c r="S269" s="651" t="str">
        <f>IF(ISERROR(HYPERLINK(INDEX(I_Guid_Links,MATCH('Input - LOE Hierarchy (Admin)'!W271,I_Guid_Names,0)), 'Input - LOE Hierarchy (Admin)'!W271)),"",HYPERLINK(INDEX(I_Guid_Links,MATCH('Input - LOE Hierarchy (Admin)'!W271,I_Guid_Names,0)), 'Input - LOE Hierarchy (Admin)'!W271))</f>
        <v/>
      </c>
      <c r="T269" s="651" t="str">
        <f>IF(ISERROR(HYPERLINK(INDEX(I_Guid_Links,MATCH('Input - LOE Hierarchy (Admin)'!X271,I_Guid_Names,0)), 'Input - LOE Hierarchy (Admin)'!X271)),"",HYPERLINK(INDEX(I_Guid_Links,MATCH('Input - LOE Hierarchy (Admin)'!X271,I_Guid_Names,0)), 'Input - LOE Hierarchy (Admin)'!X271))</f>
        <v/>
      </c>
      <c r="U269" s="651" t="str">
        <f>IF(ISERROR(HYPERLINK(INDEX(I_Guid_Links,MATCH('Input - LOE Hierarchy (Admin)'!Y271,I_Guid_Names,0)), 'Input - LOE Hierarchy (Admin)'!Y271)),"",HYPERLINK(INDEX(I_Guid_Links,MATCH('Input - LOE Hierarchy (Admin)'!Y271,I_Guid_Names,0)), 'Input - LOE Hierarchy (Admin)'!Y271))</f>
        <v/>
      </c>
      <c r="V269" s="652"/>
      <c r="X269" s="653" t="b">
        <f t="shared" ref="X269:X332" si="42">IF(G269=G268,"YES")</f>
        <v>0</v>
      </c>
      <c r="Y269" s="654" t="b">
        <f t="shared" ref="Y269:Y332" si="43">IF(ROW()=$Y$8,"YES")</f>
        <v>0</v>
      </c>
      <c r="Z269" s="654" t="b">
        <f t="shared" ref="Z269:Z327" si="44">IF(AND(X269="YES", Y268="YES"),"YES")</f>
        <v>0</v>
      </c>
    </row>
    <row r="270" spans="1:26" s="344" customFormat="1" ht="70.400000000000006" customHeight="1" x14ac:dyDescent="0.35">
      <c r="A270" s="646"/>
      <c r="B270" s="646"/>
      <c r="C270" s="647">
        <v>4</v>
      </c>
      <c r="D270" s="648" t="str">
        <f>'Input - LOE Hierarchy (Admin)'!E272</f>
        <v>Financial</v>
      </c>
      <c r="E270" s="647">
        <v>18</v>
      </c>
      <c r="F270" s="648" t="str">
        <f>'Input - LOE Hierarchy (Admin)'!K272</f>
        <v>Is there evidence of a suitably mature estimate for the Whole-Life Cost (WLC) of the programme?</v>
      </c>
      <c r="G270" s="649">
        <v>91</v>
      </c>
      <c r="H270" s="650" t="str">
        <f>IFERROR(HYPERLINK("#'2.1 LOEs, Artefacts &amp; Assurance'!" &amp; ADDRESS(MATCH($I270,'2.1 LOEs, Artefacts &amp; Assurance'!$H$1:$H$312, 0),8),"Link "), "Not Found")</f>
        <v>Not Found</v>
      </c>
      <c r="I270" s="648" t="str">
        <f>'Input - LOE Hierarchy (Admin)'!L272</f>
        <v>Is there evidence of the WLC estimate being benchmarked?</v>
      </c>
      <c r="J270" s="647">
        <f t="shared" si="41"/>
        <v>260</v>
      </c>
      <c r="K270" s="648" t="str">
        <f>'Input - LOE Hierarchy (Admin)'!N272</f>
        <v>Is there evidence that the current cost submission has been benchmarked against previous Infrastructure estimates / current DIO CPAC (Cost and Price Analysis Capability) estimate and deviations explained?</v>
      </c>
      <c r="L270" s="648" t="str">
        <f>'Input - LOE Hierarchy (Admin)'!P272</f>
        <v>NULL</v>
      </c>
      <c r="M270" s="646"/>
      <c r="N270" s="646"/>
      <c r="O270" s="651" t="str">
        <f>IF(ISERROR(HYPERLINK(INDEX(I_Guid_Links,MATCH('Input - LOE Hierarchy (Admin)'!S272,I_Guid_Names,0)), 'Input - LOE Hierarchy (Admin)'!S272)),"",HYPERLINK(INDEX(I_Guid_Links,MATCH('Input - LOE Hierarchy (Admin)'!S272,I_Guid_Names,0)), 'Input - LOE Hierarchy (Admin)'!S272))</f>
        <v>Cost Management Good Practice, Guidance &amp; Processes - F2</v>
      </c>
      <c r="P270" s="651" t="str">
        <f>IF(ISERROR(HYPERLINK(INDEX(I_Guid_Links,MATCH('Input - LOE Hierarchy (Admin)'!T272,I_Guid_Names,0)), 'Input - LOE Hierarchy (Admin)'!T272)),"",HYPERLINK(INDEX(I_Guid_Links,MATCH('Input - LOE Hierarchy (Admin)'!T272,I_Guid_Names,0)), 'Input - LOE Hierarchy (Admin)'!T272))</f>
        <v xml:space="preserve">CPAC - M4 </v>
      </c>
      <c r="Q270" s="651" t="str">
        <f>IF(ISERROR(HYPERLINK(INDEX(I_Guid_Links,MATCH('Input - LOE Hierarchy (Admin)'!U272,I_Guid_Names,0)), 'Input - LOE Hierarchy (Admin)'!U272)),"",HYPERLINK(INDEX(I_Guid_Links,MATCH('Input - LOE Hierarchy (Admin)'!U272,I_Guid_Names,0)), 'Input - LOE Hierarchy (Admin)'!U272))</f>
        <v/>
      </c>
      <c r="R270" s="651" t="str">
        <f>IF(ISERROR(HYPERLINK(INDEX(I_Guid_Links,MATCH('Input - LOE Hierarchy (Admin)'!V272,I_Guid_Names,0)), 'Input - LOE Hierarchy (Admin)'!V272)),"",HYPERLINK(INDEX(I_Guid_Links,MATCH('Input - LOE Hierarchy (Admin)'!V272,I_Guid_Names,0)), 'Input - LOE Hierarchy (Admin)'!V272))</f>
        <v/>
      </c>
      <c r="S270" s="651" t="str">
        <f>IF(ISERROR(HYPERLINK(INDEX(I_Guid_Links,MATCH('Input - LOE Hierarchy (Admin)'!W272,I_Guid_Names,0)), 'Input - LOE Hierarchy (Admin)'!W272)),"",HYPERLINK(INDEX(I_Guid_Links,MATCH('Input - LOE Hierarchy (Admin)'!W272,I_Guid_Names,0)), 'Input - LOE Hierarchy (Admin)'!W272))</f>
        <v/>
      </c>
      <c r="T270" s="651" t="str">
        <f>IF(ISERROR(HYPERLINK(INDEX(I_Guid_Links,MATCH('Input - LOE Hierarchy (Admin)'!X272,I_Guid_Names,0)), 'Input - LOE Hierarchy (Admin)'!X272)),"",HYPERLINK(INDEX(I_Guid_Links,MATCH('Input - LOE Hierarchy (Admin)'!X272,I_Guid_Names,0)), 'Input - LOE Hierarchy (Admin)'!X272))</f>
        <v/>
      </c>
      <c r="U270" s="651" t="str">
        <f>IF(ISERROR(HYPERLINK(INDEX(I_Guid_Links,MATCH('Input - LOE Hierarchy (Admin)'!Y272,I_Guid_Names,0)), 'Input - LOE Hierarchy (Admin)'!Y272)),"",HYPERLINK(INDEX(I_Guid_Links,MATCH('Input - LOE Hierarchy (Admin)'!Y272,I_Guid_Names,0)), 'Input - LOE Hierarchy (Admin)'!Y272))</f>
        <v/>
      </c>
      <c r="V270" s="652"/>
      <c r="X270" s="653" t="str">
        <f t="shared" si="42"/>
        <v>YES</v>
      </c>
      <c r="Y270" s="654" t="b">
        <f t="shared" si="43"/>
        <v>0</v>
      </c>
      <c r="Z270" s="654" t="b">
        <f>IF(AND(X270="YES", Y$269="YES"),"YES")</f>
        <v>0</v>
      </c>
    </row>
    <row r="271" spans="1:26" s="344" customFormat="1" ht="70.400000000000006" customHeight="1" x14ac:dyDescent="0.35">
      <c r="A271" s="646"/>
      <c r="B271" s="646"/>
      <c r="C271" s="647">
        <v>4</v>
      </c>
      <c r="D271" s="648" t="str">
        <f>'Input - LOE Hierarchy (Admin)'!E273</f>
        <v>Financial</v>
      </c>
      <c r="E271" s="647">
        <v>19</v>
      </c>
      <c r="F271" s="648" t="str">
        <f>'Input - LOE Hierarchy (Admin)'!K273</f>
        <v>Is there evidence of a high level assessment of affordability?</v>
      </c>
      <c r="G271" s="649">
        <v>92</v>
      </c>
      <c r="H271" s="650" t="str">
        <f>IFERROR(HYPERLINK("#'2.1 LOEs, Artefacts &amp; Assurance'!" &amp; ADDRESS(MATCH($I271,'2.1 LOEs, Artefacts &amp; Assurance'!$H$1:$H$312, 0),8),"Link "), "Not Found")</f>
        <v>Not Found</v>
      </c>
      <c r="I271" s="648" t="str">
        <f>'Input - LOE Hierarchy (Admin)'!L273</f>
        <v>Is there evidence that all potential/planned sources of funding have been identified to make programme delivery affordable? programme delivery have been identified?</v>
      </c>
      <c r="J271" s="647">
        <f t="shared" si="41"/>
        <v>261</v>
      </c>
      <c r="K271" s="648" t="str">
        <f>'Input - LOE Hierarchy (Admin)'!N273</f>
        <v>NULL</v>
      </c>
      <c r="L271" s="648" t="str">
        <f>'Input - LOE Hierarchy (Admin)'!P273</f>
        <v>NULL</v>
      </c>
      <c r="M271" s="646"/>
      <c r="N271" s="646"/>
      <c r="O271" s="651" t="str">
        <f>IF(ISERROR(HYPERLINK(INDEX(I_Guid_Links,MATCH('Input - LOE Hierarchy (Admin)'!S273,I_Guid_Names,0)), 'Input - LOE Hierarchy (Admin)'!S273)),"",HYPERLINK(INDEX(I_Guid_Links,MATCH('Input - LOE Hierarchy (Admin)'!S273,I_Guid_Names,0)), 'Input - LOE Hierarchy (Admin)'!S273))</f>
        <v>Cost Management Good Practice, Guidance &amp; Processes - F2</v>
      </c>
      <c r="P271" s="651" t="str">
        <f>IF(ISERROR(HYPERLINK(INDEX(I_Guid_Links,MATCH('Input - LOE Hierarchy (Admin)'!T273,I_Guid_Names,0)), 'Input - LOE Hierarchy (Admin)'!T273)),"",HYPERLINK(INDEX(I_Guid_Links,MATCH('Input - LOE Hierarchy (Admin)'!T273,I_Guid_Names,0)), 'Input - LOE Hierarchy (Admin)'!T273))</f>
        <v>Affordability and ABL  - F16</v>
      </c>
      <c r="Q271" s="651" t="str">
        <f>IF(ISERROR(HYPERLINK(INDEX(I_Guid_Links,MATCH('Input - LOE Hierarchy (Admin)'!U273,I_Guid_Names,0)), 'Input - LOE Hierarchy (Admin)'!U273)),"",HYPERLINK(INDEX(I_Guid_Links,MATCH('Input - LOE Hierarchy (Admin)'!U273,I_Guid_Names,0)), 'Input - LOE Hierarchy (Admin)'!U273))</f>
        <v/>
      </c>
      <c r="R271" s="651" t="str">
        <f>IF(ISERROR(HYPERLINK(INDEX(I_Guid_Links,MATCH('Input - LOE Hierarchy (Admin)'!V273,I_Guid_Names,0)), 'Input - LOE Hierarchy (Admin)'!V273)),"",HYPERLINK(INDEX(I_Guid_Links,MATCH('Input - LOE Hierarchy (Admin)'!V273,I_Guid_Names,0)), 'Input - LOE Hierarchy (Admin)'!V273))</f>
        <v/>
      </c>
      <c r="S271" s="651" t="str">
        <f>IF(ISERROR(HYPERLINK(INDEX(I_Guid_Links,MATCH('Input - LOE Hierarchy (Admin)'!W273,I_Guid_Names,0)), 'Input - LOE Hierarchy (Admin)'!W273)),"",HYPERLINK(INDEX(I_Guid_Links,MATCH('Input - LOE Hierarchy (Admin)'!W273,I_Guid_Names,0)), 'Input - LOE Hierarchy (Admin)'!W273))</f>
        <v/>
      </c>
      <c r="T271" s="651" t="str">
        <f>IF(ISERROR(HYPERLINK(INDEX(I_Guid_Links,MATCH('Input - LOE Hierarchy (Admin)'!X273,I_Guid_Names,0)), 'Input - LOE Hierarchy (Admin)'!X273)),"",HYPERLINK(INDEX(I_Guid_Links,MATCH('Input - LOE Hierarchy (Admin)'!X273,I_Guid_Names,0)), 'Input - LOE Hierarchy (Admin)'!X273))</f>
        <v/>
      </c>
      <c r="U271" s="651" t="str">
        <f>IF(ISERROR(HYPERLINK(INDEX(I_Guid_Links,MATCH('Input - LOE Hierarchy (Admin)'!Y273,I_Guid_Names,0)), 'Input - LOE Hierarchy (Admin)'!Y273)),"",HYPERLINK(INDEX(I_Guid_Links,MATCH('Input - LOE Hierarchy (Admin)'!Y273,I_Guid_Names,0)), 'Input - LOE Hierarchy (Admin)'!Y273))</f>
        <v/>
      </c>
      <c r="V271" s="652"/>
      <c r="X271" s="653" t="b">
        <f t="shared" si="42"/>
        <v>0</v>
      </c>
      <c r="Y271" s="654" t="b">
        <f t="shared" si="43"/>
        <v>0</v>
      </c>
      <c r="Z271" s="654" t="b">
        <f t="shared" si="44"/>
        <v>0</v>
      </c>
    </row>
    <row r="272" spans="1:26" s="344" customFormat="1" ht="70.400000000000006" customHeight="1" x14ac:dyDescent="0.35">
      <c r="A272" s="646"/>
      <c r="B272" s="646"/>
      <c r="C272" s="647">
        <v>4</v>
      </c>
      <c r="D272" s="648" t="str">
        <f>'Input - LOE Hierarchy (Admin)'!E274</f>
        <v>Financial</v>
      </c>
      <c r="E272" s="647">
        <v>19</v>
      </c>
      <c r="F272" s="648" t="str">
        <f>'Input - LOE Hierarchy (Admin)'!K274</f>
        <v>Is there evidence of a high level assessment of affordability?</v>
      </c>
      <c r="G272" s="649">
        <v>93</v>
      </c>
      <c r="H272" s="650" t="str">
        <f>IFERROR(HYPERLINK("#'2.1 LOEs, Artefacts &amp; Assurance'!" &amp; ADDRESS(MATCH($I272,'2.1 LOEs, Artefacts &amp; Assurance'!$H$1:$H$312, 0),8),"Link "), "Not Found")</f>
        <v>Not Found</v>
      </c>
      <c r="I272" s="648" t="str">
        <f>'Input - LOE Hierarchy (Admin)'!L274</f>
        <v>Is there evidence that a suitable affordability assessment has been made and appropriately referenced?</v>
      </c>
      <c r="J272" s="647">
        <f t="shared" si="41"/>
        <v>262</v>
      </c>
      <c r="K272" s="648" t="str">
        <f>'Input - LOE Hierarchy (Admin)'!N274</f>
        <v>NULL</v>
      </c>
      <c r="L272" s="648" t="str">
        <f>'Input - LOE Hierarchy (Admin)'!P274</f>
        <v>NULL</v>
      </c>
      <c r="M272" s="646"/>
      <c r="N272" s="646"/>
      <c r="O272" s="651" t="str">
        <f>IF(ISERROR(HYPERLINK(INDEX(I_Guid_Links,MATCH('Input - LOE Hierarchy (Admin)'!S274,I_Guid_Names,0)), 'Input - LOE Hierarchy (Admin)'!S274)),"",HYPERLINK(INDEX(I_Guid_Links,MATCH('Input - LOE Hierarchy (Admin)'!S274,I_Guid_Names,0)), 'Input - LOE Hierarchy (Admin)'!S274))</f>
        <v>Cost Management Good Practice, Guidance &amp; Processes - F2</v>
      </c>
      <c r="P272" s="651" t="str">
        <f>IF(ISERROR(HYPERLINK(INDEX(I_Guid_Links,MATCH('Input - LOE Hierarchy (Admin)'!T274,I_Guid_Names,0)), 'Input - LOE Hierarchy (Admin)'!T274)),"",HYPERLINK(INDEX(I_Guid_Links,MATCH('Input - LOE Hierarchy (Admin)'!T274,I_Guid_Names,0)), 'Input - LOE Hierarchy (Admin)'!T274))</f>
        <v>Affordability and ABL  - F16</v>
      </c>
      <c r="Q272" s="651" t="str">
        <f>IF(ISERROR(HYPERLINK(INDEX(I_Guid_Links,MATCH('Input - LOE Hierarchy (Admin)'!U274,I_Guid_Names,0)), 'Input - LOE Hierarchy (Admin)'!U274)),"",HYPERLINK(INDEX(I_Guid_Links,MATCH('Input - LOE Hierarchy (Admin)'!U274,I_Guid_Names,0)), 'Input - LOE Hierarchy (Admin)'!U274))</f>
        <v/>
      </c>
      <c r="R272" s="651" t="str">
        <f>IF(ISERROR(HYPERLINK(INDEX(I_Guid_Links,MATCH('Input - LOE Hierarchy (Admin)'!V274,I_Guid_Names,0)), 'Input - LOE Hierarchy (Admin)'!V274)),"",HYPERLINK(INDEX(I_Guid_Links,MATCH('Input - LOE Hierarchy (Admin)'!V274,I_Guid_Names,0)), 'Input - LOE Hierarchy (Admin)'!V274))</f>
        <v/>
      </c>
      <c r="S272" s="651" t="str">
        <f>IF(ISERROR(HYPERLINK(INDEX(I_Guid_Links,MATCH('Input - LOE Hierarchy (Admin)'!W274,I_Guid_Names,0)), 'Input - LOE Hierarchy (Admin)'!W274)),"",HYPERLINK(INDEX(I_Guid_Links,MATCH('Input - LOE Hierarchy (Admin)'!W274,I_Guid_Names,0)), 'Input - LOE Hierarchy (Admin)'!W274))</f>
        <v/>
      </c>
      <c r="T272" s="651" t="str">
        <f>IF(ISERROR(HYPERLINK(INDEX(I_Guid_Links,MATCH('Input - LOE Hierarchy (Admin)'!X274,I_Guid_Names,0)), 'Input - LOE Hierarchy (Admin)'!X274)),"",HYPERLINK(INDEX(I_Guid_Links,MATCH('Input - LOE Hierarchy (Admin)'!X274,I_Guid_Names,0)), 'Input - LOE Hierarchy (Admin)'!X274))</f>
        <v/>
      </c>
      <c r="U272" s="651" t="str">
        <f>IF(ISERROR(HYPERLINK(INDEX(I_Guid_Links,MATCH('Input - LOE Hierarchy (Admin)'!Y274,I_Guid_Names,0)), 'Input - LOE Hierarchy (Admin)'!Y274)),"",HYPERLINK(INDEX(I_Guid_Links,MATCH('Input - LOE Hierarchy (Admin)'!Y274,I_Guid_Names,0)), 'Input - LOE Hierarchy (Admin)'!Y274))</f>
        <v/>
      </c>
      <c r="V272" s="652"/>
      <c r="X272" s="653" t="b">
        <f t="shared" si="42"/>
        <v>0</v>
      </c>
      <c r="Y272" s="654" t="b">
        <f t="shared" si="43"/>
        <v>0</v>
      </c>
      <c r="Z272" s="654" t="b">
        <f t="shared" si="44"/>
        <v>0</v>
      </c>
    </row>
    <row r="273" spans="1:26" s="344" customFormat="1" ht="70.400000000000006" customHeight="1" x14ac:dyDescent="0.35">
      <c r="A273" s="646"/>
      <c r="B273" s="646"/>
      <c r="C273" s="647">
        <v>4</v>
      </c>
      <c r="D273" s="648" t="str">
        <f>'Input - LOE Hierarchy (Admin)'!E275</f>
        <v>Financial</v>
      </c>
      <c r="E273" s="647">
        <v>20</v>
      </c>
      <c r="F273" s="648" t="str">
        <f>'Input - LOE Hierarchy (Admin)'!K275</f>
        <v>Is there suitable evidence to demonstrate that the estimated cost associated with the next acquisition phase is affordable?</v>
      </c>
      <c r="G273" s="649">
        <v>94</v>
      </c>
      <c r="H273" s="650" t="str">
        <f>IFERROR(HYPERLINK("#'2.1 LOEs, Artefacts &amp; Assurance'!" &amp; ADDRESS(MATCH($I273,'2.1 LOEs, Artefacts &amp; Assurance'!$H$1:$H$312, 0),8),"Link "), "Not Found")</f>
        <v>Not Found</v>
      </c>
      <c r="I273" s="648" t="str">
        <f>'Input - LOE Hierarchy (Admin)'!L275</f>
        <v>For next  phase is there evidence that the identified funding provision lines are correct and using the correct ABC reference year?</v>
      </c>
      <c r="J273" s="647">
        <f t="shared" si="41"/>
        <v>263</v>
      </c>
      <c r="K273" s="648" t="str">
        <f>'Input - LOE Hierarchy (Admin)'!N275</f>
        <v>NULL</v>
      </c>
      <c r="L273" s="648" t="str">
        <f>'Input - LOE Hierarchy (Admin)'!P275</f>
        <v>NULL</v>
      </c>
      <c r="M273" s="646"/>
      <c r="N273" s="646"/>
      <c r="O273" s="651" t="str">
        <f>IF(ISERROR(HYPERLINK(INDEX(I_Guid_Links,MATCH('Input - LOE Hierarchy (Admin)'!S275,I_Guid_Names,0)), 'Input - LOE Hierarchy (Admin)'!S275)),"",HYPERLINK(INDEX(I_Guid_Links,MATCH('Input - LOE Hierarchy (Admin)'!S275,I_Guid_Names,0)), 'Input - LOE Hierarchy (Admin)'!S275))</f>
        <v>Cost Management Good Practice, Guidance &amp; Processes - F2</v>
      </c>
      <c r="P273" s="651" t="str">
        <f>IF(ISERROR(HYPERLINK(INDEX(I_Guid_Links,MATCH('Input - LOE Hierarchy (Admin)'!T275,I_Guid_Names,0)), 'Input - LOE Hierarchy (Admin)'!T275)),"",HYPERLINK(INDEX(I_Guid_Links,MATCH('Input - LOE Hierarchy (Admin)'!T275,I_Guid_Names,0)), 'Input - LOE Hierarchy (Admin)'!T275))</f>
        <v>Affordability and ABL  - F16</v>
      </c>
      <c r="Q273" s="651" t="str">
        <f>IF(ISERROR(HYPERLINK(INDEX(I_Guid_Links,MATCH('Input - LOE Hierarchy (Admin)'!U275,I_Guid_Names,0)), 'Input - LOE Hierarchy (Admin)'!U275)),"",HYPERLINK(INDEX(I_Guid_Links,MATCH('Input - LOE Hierarchy (Admin)'!U275,I_Guid_Names,0)), 'Input - LOE Hierarchy (Admin)'!U275))</f>
        <v/>
      </c>
      <c r="R273" s="651" t="str">
        <f>IF(ISERROR(HYPERLINK(INDEX(I_Guid_Links,MATCH('Input - LOE Hierarchy (Admin)'!V275,I_Guid_Names,0)), 'Input - LOE Hierarchy (Admin)'!V275)),"",HYPERLINK(INDEX(I_Guid_Links,MATCH('Input - LOE Hierarchy (Admin)'!V275,I_Guid_Names,0)), 'Input - LOE Hierarchy (Admin)'!V275))</f>
        <v/>
      </c>
      <c r="S273" s="651" t="str">
        <f>IF(ISERROR(HYPERLINK(INDEX(I_Guid_Links,MATCH('Input - LOE Hierarchy (Admin)'!W275,I_Guid_Names,0)), 'Input - LOE Hierarchy (Admin)'!W275)),"",HYPERLINK(INDEX(I_Guid_Links,MATCH('Input - LOE Hierarchy (Admin)'!W275,I_Guid_Names,0)), 'Input - LOE Hierarchy (Admin)'!W275))</f>
        <v/>
      </c>
      <c r="T273" s="651" t="str">
        <f>IF(ISERROR(HYPERLINK(INDEX(I_Guid_Links,MATCH('Input - LOE Hierarchy (Admin)'!X275,I_Guid_Names,0)), 'Input - LOE Hierarchy (Admin)'!X275)),"",HYPERLINK(INDEX(I_Guid_Links,MATCH('Input - LOE Hierarchy (Admin)'!X275,I_Guid_Names,0)), 'Input - LOE Hierarchy (Admin)'!X275))</f>
        <v/>
      </c>
      <c r="U273" s="651" t="str">
        <f>IF(ISERROR(HYPERLINK(INDEX(I_Guid_Links,MATCH('Input - LOE Hierarchy (Admin)'!Y275,I_Guid_Names,0)), 'Input - LOE Hierarchy (Admin)'!Y275)),"",HYPERLINK(INDEX(I_Guid_Links,MATCH('Input - LOE Hierarchy (Admin)'!Y275,I_Guid_Names,0)), 'Input - LOE Hierarchy (Admin)'!Y275))</f>
        <v/>
      </c>
      <c r="V273" s="652"/>
      <c r="X273" s="653" t="b">
        <f t="shared" si="42"/>
        <v>0</v>
      </c>
      <c r="Y273" s="654" t="b">
        <f t="shared" si="43"/>
        <v>0</v>
      </c>
      <c r="Z273" s="654" t="b">
        <f t="shared" si="44"/>
        <v>0</v>
      </c>
    </row>
    <row r="274" spans="1:26" s="344" customFormat="1" ht="70.400000000000006" customHeight="1" x14ac:dyDescent="0.35">
      <c r="A274" s="646"/>
      <c r="B274" s="646"/>
      <c r="C274" s="647">
        <v>4</v>
      </c>
      <c r="D274" s="648" t="str">
        <f>'Input - LOE Hierarchy (Admin)'!E276</f>
        <v>Financial</v>
      </c>
      <c r="E274" s="647">
        <v>20</v>
      </c>
      <c r="F274" s="648" t="str">
        <f>'Input - LOE Hierarchy (Admin)'!K276</f>
        <v>Is there suitable evidence to demonstrate that the estimated cost associated with the next acquisition phase is affordable?</v>
      </c>
      <c r="G274" s="649">
        <v>95</v>
      </c>
      <c r="H274" s="650" t="str">
        <f>IFERROR(HYPERLINK("#'2.1 LOEs, Artefacts &amp; Assurance'!" &amp; ADDRESS(MATCH($I274,'2.1 LOEs, Artefacts &amp; Assurance'!$H$1:$H$312, 0),8),"Link "), "Not Found")</f>
        <v>Not Found</v>
      </c>
      <c r="I274" s="648" t="str">
        <f>'Input - LOE Hierarchy (Admin)'!L276</f>
        <v>For  next phase is  there evidence that the forecast funding requirement is affordable, in both total and profile?</v>
      </c>
      <c r="J274" s="647">
        <f t="shared" si="41"/>
        <v>264</v>
      </c>
      <c r="K274" s="648" t="str">
        <f>'Input - LOE Hierarchy (Admin)'!N276</f>
        <v>NULL</v>
      </c>
      <c r="L274" s="648" t="str">
        <f>'Input - LOE Hierarchy (Admin)'!P276</f>
        <v>NULL</v>
      </c>
      <c r="M274" s="646"/>
      <c r="N274" s="646"/>
      <c r="O274" s="651" t="str">
        <f>IF(ISERROR(HYPERLINK(INDEX(I_Guid_Links,MATCH('Input - LOE Hierarchy (Admin)'!S276,I_Guid_Names,0)), 'Input - LOE Hierarchy (Admin)'!S276)),"",HYPERLINK(INDEX(I_Guid_Links,MATCH('Input - LOE Hierarchy (Admin)'!S276,I_Guid_Names,0)), 'Input - LOE Hierarchy (Admin)'!S276))</f>
        <v>Cost Management Good Practice, Guidance &amp; Processes - F2</v>
      </c>
      <c r="P274" s="651" t="str">
        <f>IF(ISERROR(HYPERLINK(INDEX(I_Guid_Links,MATCH('Input - LOE Hierarchy (Admin)'!T276,I_Guid_Names,0)), 'Input - LOE Hierarchy (Admin)'!T276)),"",HYPERLINK(INDEX(I_Guid_Links,MATCH('Input - LOE Hierarchy (Admin)'!T276,I_Guid_Names,0)), 'Input - LOE Hierarchy (Admin)'!T276))</f>
        <v>Affordability and ABL  - F16</v>
      </c>
      <c r="Q274" s="651" t="str">
        <f>IF(ISERROR(HYPERLINK(INDEX(I_Guid_Links,MATCH('Input - LOE Hierarchy (Admin)'!U276,I_Guid_Names,0)), 'Input - LOE Hierarchy (Admin)'!U276)),"",HYPERLINK(INDEX(I_Guid_Links,MATCH('Input - LOE Hierarchy (Admin)'!U276,I_Guid_Names,0)), 'Input - LOE Hierarchy (Admin)'!U276))</f>
        <v/>
      </c>
      <c r="R274" s="651" t="str">
        <f>IF(ISERROR(HYPERLINK(INDEX(I_Guid_Links,MATCH('Input - LOE Hierarchy (Admin)'!V276,I_Guid_Names,0)), 'Input - LOE Hierarchy (Admin)'!V276)),"",HYPERLINK(INDEX(I_Guid_Links,MATCH('Input - LOE Hierarchy (Admin)'!V276,I_Guid_Names,0)), 'Input - LOE Hierarchy (Admin)'!V276))</f>
        <v/>
      </c>
      <c r="S274" s="651" t="str">
        <f>IF(ISERROR(HYPERLINK(INDEX(I_Guid_Links,MATCH('Input - LOE Hierarchy (Admin)'!W276,I_Guid_Names,0)), 'Input - LOE Hierarchy (Admin)'!W276)),"",HYPERLINK(INDEX(I_Guid_Links,MATCH('Input - LOE Hierarchy (Admin)'!W276,I_Guid_Names,0)), 'Input - LOE Hierarchy (Admin)'!W276))</f>
        <v/>
      </c>
      <c r="T274" s="651" t="str">
        <f>IF(ISERROR(HYPERLINK(INDEX(I_Guid_Links,MATCH('Input - LOE Hierarchy (Admin)'!X276,I_Guid_Names,0)), 'Input - LOE Hierarchy (Admin)'!X276)),"",HYPERLINK(INDEX(I_Guid_Links,MATCH('Input - LOE Hierarchy (Admin)'!X276,I_Guid_Names,0)), 'Input - LOE Hierarchy (Admin)'!X276))</f>
        <v/>
      </c>
      <c r="U274" s="651" t="str">
        <f>IF(ISERROR(HYPERLINK(INDEX(I_Guid_Links,MATCH('Input - LOE Hierarchy (Admin)'!Y276,I_Guid_Names,0)), 'Input - LOE Hierarchy (Admin)'!Y276)),"",HYPERLINK(INDEX(I_Guid_Links,MATCH('Input - LOE Hierarchy (Admin)'!Y276,I_Guid_Names,0)), 'Input - LOE Hierarchy (Admin)'!Y276))</f>
        <v/>
      </c>
      <c r="V274" s="652"/>
      <c r="X274" s="653" t="b">
        <f t="shared" si="42"/>
        <v>0</v>
      </c>
      <c r="Y274" s="654" t="b">
        <f t="shared" si="43"/>
        <v>0</v>
      </c>
      <c r="Z274" s="654" t="b">
        <f t="shared" si="44"/>
        <v>0</v>
      </c>
    </row>
    <row r="275" spans="1:26" s="344" customFormat="1" ht="70.400000000000006" customHeight="1" x14ac:dyDescent="0.35">
      <c r="A275" s="646"/>
      <c r="B275" s="646"/>
      <c r="C275" s="647">
        <v>4</v>
      </c>
      <c r="D275" s="648" t="str">
        <f>'Input - LOE Hierarchy (Admin)'!E277</f>
        <v>Financial</v>
      </c>
      <c r="E275" s="647">
        <v>20</v>
      </c>
      <c r="F275" s="648" t="str">
        <f>'Input - LOE Hierarchy (Admin)'!K277</f>
        <v>Is there suitable evidence to demonstrate that the estimated cost associated with the next acquisition phase is affordable?</v>
      </c>
      <c r="G275" s="649">
        <v>96</v>
      </c>
      <c r="H275" s="650" t="str">
        <f>IFERROR(HYPERLINK("#'2.1 LOEs, Artefacts &amp; Assurance'!" &amp; ADDRESS(MATCH($I275,'2.1 LOEs, Artefacts &amp; Assurance'!$H$1:$H$312, 0),8),"Link "), "Not Found")</f>
        <v>Not Found</v>
      </c>
      <c r="I275" s="648" t="str">
        <f>'Input - LOE Hierarchy (Admin)'!L277</f>
        <v>For  next phase  for any funding shortfalls (total and/or profile) is there evidence for how these shortfalls will be addressed and the impact that this may have of TLB/Department plans?</v>
      </c>
      <c r="J275" s="647">
        <f t="shared" si="41"/>
        <v>265</v>
      </c>
      <c r="K275" s="648" t="str">
        <f>'Input - LOE Hierarchy (Admin)'!N277</f>
        <v>NULL</v>
      </c>
      <c r="L275" s="648" t="str">
        <f>'Input - LOE Hierarchy (Admin)'!P277</f>
        <v>NULL</v>
      </c>
      <c r="M275" s="646"/>
      <c r="N275" s="646"/>
      <c r="O275" s="651" t="str">
        <f>IF(ISERROR(HYPERLINK(INDEX(I_Guid_Links,MATCH('Input - LOE Hierarchy (Admin)'!S277,I_Guid_Names,0)), 'Input - LOE Hierarchy (Admin)'!S277)),"",HYPERLINK(INDEX(I_Guid_Links,MATCH('Input - LOE Hierarchy (Admin)'!S277,I_Guid_Names,0)), 'Input - LOE Hierarchy (Admin)'!S277))</f>
        <v>Cost Management Good Practice, Guidance &amp; Processes - F2</v>
      </c>
      <c r="P275" s="651" t="str">
        <f>IF(ISERROR(HYPERLINK(INDEX(I_Guid_Links,MATCH('Input - LOE Hierarchy (Admin)'!T277,I_Guid_Names,0)), 'Input - LOE Hierarchy (Admin)'!T277)),"",HYPERLINK(INDEX(I_Guid_Links,MATCH('Input - LOE Hierarchy (Admin)'!T277,I_Guid_Names,0)), 'Input - LOE Hierarchy (Admin)'!T277))</f>
        <v>Affordability and ABL  - F16</v>
      </c>
      <c r="Q275" s="651" t="str">
        <f>IF(ISERROR(HYPERLINK(INDEX(I_Guid_Links,MATCH('Input - LOE Hierarchy (Admin)'!U277,I_Guid_Names,0)), 'Input - LOE Hierarchy (Admin)'!U277)),"",HYPERLINK(INDEX(I_Guid_Links,MATCH('Input - LOE Hierarchy (Admin)'!U277,I_Guid_Names,0)), 'Input - LOE Hierarchy (Admin)'!U277))</f>
        <v/>
      </c>
      <c r="R275" s="651" t="str">
        <f>IF(ISERROR(HYPERLINK(INDEX(I_Guid_Links,MATCH('Input - LOE Hierarchy (Admin)'!V277,I_Guid_Names,0)), 'Input - LOE Hierarchy (Admin)'!V277)),"",HYPERLINK(INDEX(I_Guid_Links,MATCH('Input - LOE Hierarchy (Admin)'!V277,I_Guid_Names,0)), 'Input - LOE Hierarchy (Admin)'!V277))</f>
        <v/>
      </c>
      <c r="S275" s="651" t="str">
        <f>IF(ISERROR(HYPERLINK(INDEX(I_Guid_Links,MATCH('Input - LOE Hierarchy (Admin)'!W277,I_Guid_Names,0)), 'Input - LOE Hierarchy (Admin)'!W277)),"",HYPERLINK(INDEX(I_Guid_Links,MATCH('Input - LOE Hierarchy (Admin)'!W277,I_Guid_Names,0)), 'Input - LOE Hierarchy (Admin)'!W277))</f>
        <v/>
      </c>
      <c r="T275" s="651" t="str">
        <f>IF(ISERROR(HYPERLINK(INDEX(I_Guid_Links,MATCH('Input - LOE Hierarchy (Admin)'!X277,I_Guid_Names,0)), 'Input - LOE Hierarchy (Admin)'!X277)),"",HYPERLINK(INDEX(I_Guid_Links,MATCH('Input - LOE Hierarchy (Admin)'!X277,I_Guid_Names,0)), 'Input - LOE Hierarchy (Admin)'!X277))</f>
        <v/>
      </c>
      <c r="U275" s="651" t="str">
        <f>IF(ISERROR(HYPERLINK(INDEX(I_Guid_Links,MATCH('Input - LOE Hierarchy (Admin)'!Y277,I_Guid_Names,0)), 'Input - LOE Hierarchy (Admin)'!Y277)),"",HYPERLINK(INDEX(I_Guid_Links,MATCH('Input - LOE Hierarchy (Admin)'!Y277,I_Guid_Names,0)), 'Input - LOE Hierarchy (Admin)'!Y277))</f>
        <v/>
      </c>
      <c r="V275" s="652"/>
      <c r="X275" s="653" t="b">
        <f t="shared" si="42"/>
        <v>0</v>
      </c>
      <c r="Y275" s="654" t="b">
        <f t="shared" si="43"/>
        <v>0</v>
      </c>
      <c r="Z275" s="654" t="b">
        <f t="shared" si="44"/>
        <v>0</v>
      </c>
    </row>
    <row r="276" spans="1:26" s="344" customFormat="1" ht="70.400000000000006" customHeight="1" x14ac:dyDescent="0.35">
      <c r="A276" s="646"/>
      <c r="B276" s="646"/>
      <c r="C276" s="647">
        <v>4</v>
      </c>
      <c r="D276" s="648" t="str">
        <f>'Input - LOE Hierarchy (Admin)'!E278</f>
        <v>Financial</v>
      </c>
      <c r="E276" s="647">
        <v>21</v>
      </c>
      <c r="F276" s="648" t="str">
        <f>'Input - LOE Hierarchy (Admin)'!K278</f>
        <v>Is there suitable evidence to demonstrate that estimated cost of the programme whole-life cost affordable?</v>
      </c>
      <c r="G276" s="649">
        <v>97</v>
      </c>
      <c r="H276" s="650" t="str">
        <f>IFERROR(HYPERLINK("#'2.1 LOEs, Artefacts &amp; Assurance'!" &amp; ADDRESS(MATCH($I276,'2.1 LOEs, Artefacts &amp; Assurance'!$H$1:$H$312, 0),8),"Link "), "Not Found")</f>
        <v>Not Found</v>
      </c>
      <c r="I276" s="648" t="str">
        <f>'Input - LOE Hierarchy (Admin)'!L278</f>
        <v>For WLC is there evidence that the identified funding provision lines are correct and using the correct ABC reference year?</v>
      </c>
      <c r="J276" s="647">
        <f t="shared" si="41"/>
        <v>266</v>
      </c>
      <c r="K276" s="648" t="str">
        <f>'Input - LOE Hierarchy (Admin)'!N278</f>
        <v>NULL</v>
      </c>
      <c r="L276" s="648" t="str">
        <f>'Input - LOE Hierarchy (Admin)'!P278</f>
        <v>NULL</v>
      </c>
      <c r="M276" s="646"/>
      <c r="N276" s="646"/>
      <c r="O276" s="651" t="str">
        <f>IF(ISERROR(HYPERLINK(INDEX(I_Guid_Links,MATCH('Input - LOE Hierarchy (Admin)'!S278,I_Guid_Names,0)), 'Input - LOE Hierarchy (Admin)'!S278)),"",HYPERLINK(INDEX(I_Guid_Links,MATCH('Input - LOE Hierarchy (Admin)'!S278,I_Guid_Names,0)), 'Input - LOE Hierarchy (Admin)'!S278))</f>
        <v>Cost Management Good Practice, Guidance &amp; Processes - F2</v>
      </c>
      <c r="P276" s="651" t="str">
        <f>IF(ISERROR(HYPERLINK(INDEX(I_Guid_Links,MATCH('Input - LOE Hierarchy (Admin)'!T278,I_Guid_Names,0)), 'Input - LOE Hierarchy (Admin)'!T278)),"",HYPERLINK(INDEX(I_Guid_Links,MATCH('Input - LOE Hierarchy (Admin)'!T278,I_Guid_Names,0)), 'Input - LOE Hierarchy (Admin)'!T278))</f>
        <v>Affordability and ABL  - F16</v>
      </c>
      <c r="Q276" s="651" t="str">
        <f>IF(ISERROR(HYPERLINK(INDEX(I_Guid_Links,MATCH('Input - LOE Hierarchy (Admin)'!U278,I_Guid_Names,0)), 'Input - LOE Hierarchy (Admin)'!U278)),"",HYPERLINK(INDEX(I_Guid_Links,MATCH('Input - LOE Hierarchy (Admin)'!U278,I_Guid_Names,0)), 'Input - LOE Hierarchy (Admin)'!U278))</f>
        <v/>
      </c>
      <c r="R276" s="651" t="str">
        <f>IF(ISERROR(HYPERLINK(INDEX(I_Guid_Links,MATCH('Input - LOE Hierarchy (Admin)'!V278,I_Guid_Names,0)), 'Input - LOE Hierarchy (Admin)'!V278)),"",HYPERLINK(INDEX(I_Guid_Links,MATCH('Input - LOE Hierarchy (Admin)'!V278,I_Guid_Names,0)), 'Input - LOE Hierarchy (Admin)'!V278))</f>
        <v/>
      </c>
      <c r="S276" s="651" t="str">
        <f>IF(ISERROR(HYPERLINK(INDEX(I_Guid_Links,MATCH('Input - LOE Hierarchy (Admin)'!W278,I_Guid_Names,0)), 'Input - LOE Hierarchy (Admin)'!W278)),"",HYPERLINK(INDEX(I_Guid_Links,MATCH('Input - LOE Hierarchy (Admin)'!W278,I_Guid_Names,0)), 'Input - LOE Hierarchy (Admin)'!W278))</f>
        <v/>
      </c>
      <c r="T276" s="651" t="str">
        <f>IF(ISERROR(HYPERLINK(INDEX(I_Guid_Links,MATCH('Input - LOE Hierarchy (Admin)'!X278,I_Guid_Names,0)), 'Input - LOE Hierarchy (Admin)'!X278)),"",HYPERLINK(INDEX(I_Guid_Links,MATCH('Input - LOE Hierarchy (Admin)'!X278,I_Guid_Names,0)), 'Input - LOE Hierarchy (Admin)'!X278))</f>
        <v/>
      </c>
      <c r="U276" s="651" t="str">
        <f>IF(ISERROR(HYPERLINK(INDEX(I_Guid_Links,MATCH('Input - LOE Hierarchy (Admin)'!Y278,I_Guid_Names,0)), 'Input - LOE Hierarchy (Admin)'!Y278)),"",HYPERLINK(INDEX(I_Guid_Links,MATCH('Input - LOE Hierarchy (Admin)'!Y278,I_Guid_Names,0)), 'Input - LOE Hierarchy (Admin)'!Y278))</f>
        <v/>
      </c>
      <c r="V276" s="652"/>
      <c r="X276" s="653" t="b">
        <f t="shared" si="42"/>
        <v>0</v>
      </c>
      <c r="Y276" s="654" t="b">
        <f t="shared" si="43"/>
        <v>0</v>
      </c>
      <c r="Z276" s="654" t="b">
        <f t="shared" si="44"/>
        <v>0</v>
      </c>
    </row>
    <row r="277" spans="1:26" s="344" customFormat="1" ht="70.400000000000006" customHeight="1" x14ac:dyDescent="0.35">
      <c r="A277" s="646"/>
      <c r="B277" s="646"/>
      <c r="C277" s="647">
        <v>4</v>
      </c>
      <c r="D277" s="648" t="str">
        <f>'Input - LOE Hierarchy (Admin)'!E279</f>
        <v>Financial</v>
      </c>
      <c r="E277" s="647">
        <v>21</v>
      </c>
      <c r="F277" s="648" t="str">
        <f>'Input - LOE Hierarchy (Admin)'!K279</f>
        <v>Is there suitable evidence to demonstrate that estimated cost of the programme whole-life cost affordable?</v>
      </c>
      <c r="G277" s="649">
        <v>98</v>
      </c>
      <c r="H277" s="650" t="str">
        <f>IFERROR(HYPERLINK("#'2.1 LOEs, Artefacts &amp; Assurance'!" &amp; ADDRESS(MATCH($I277,'2.1 LOEs, Artefacts &amp; Assurance'!$H$1:$H$312, 0),8),"Link "), "Not Found")</f>
        <v>Not Found</v>
      </c>
      <c r="I277" s="648" t="str">
        <f>'Input - LOE Hierarchy (Admin)'!L279</f>
        <v xml:space="preserve">For WLC is there evidence that the forecast funding requirement is affordable? </v>
      </c>
      <c r="J277" s="647">
        <f t="shared" si="41"/>
        <v>267</v>
      </c>
      <c r="K277" s="648" t="str">
        <f>'Input - LOE Hierarchy (Admin)'!N279</f>
        <v>NULL</v>
      </c>
      <c r="L277" s="648" t="str">
        <f>'Input - LOE Hierarchy (Admin)'!P279</f>
        <v>NULL</v>
      </c>
      <c r="M277" s="646"/>
      <c r="N277" s="646"/>
      <c r="O277" s="651" t="str">
        <f>IF(ISERROR(HYPERLINK(INDEX(I_Guid_Links,MATCH('Input - LOE Hierarchy (Admin)'!S279,I_Guid_Names,0)), 'Input - LOE Hierarchy (Admin)'!S279)),"",HYPERLINK(INDEX(I_Guid_Links,MATCH('Input - LOE Hierarchy (Admin)'!S279,I_Guid_Names,0)), 'Input - LOE Hierarchy (Admin)'!S279))</f>
        <v>Cost Management Good Practice, Guidance &amp; Processes - F2</v>
      </c>
      <c r="P277" s="651" t="str">
        <f>IF(ISERROR(HYPERLINK(INDEX(I_Guid_Links,MATCH('Input - LOE Hierarchy (Admin)'!T279,I_Guid_Names,0)), 'Input - LOE Hierarchy (Admin)'!T279)),"",HYPERLINK(INDEX(I_Guid_Links,MATCH('Input - LOE Hierarchy (Admin)'!T279,I_Guid_Names,0)), 'Input - LOE Hierarchy (Admin)'!T279))</f>
        <v>Affordability and ABL  - F16</v>
      </c>
      <c r="Q277" s="651" t="str">
        <f>IF(ISERROR(HYPERLINK(INDEX(I_Guid_Links,MATCH('Input - LOE Hierarchy (Admin)'!U279,I_Guid_Names,0)), 'Input - LOE Hierarchy (Admin)'!U279)),"",HYPERLINK(INDEX(I_Guid_Links,MATCH('Input - LOE Hierarchy (Admin)'!U279,I_Guid_Names,0)), 'Input - LOE Hierarchy (Admin)'!U279))</f>
        <v/>
      </c>
      <c r="R277" s="651" t="str">
        <f>IF(ISERROR(HYPERLINK(INDEX(I_Guid_Links,MATCH('Input - LOE Hierarchy (Admin)'!V279,I_Guid_Names,0)), 'Input - LOE Hierarchy (Admin)'!V279)),"",HYPERLINK(INDEX(I_Guid_Links,MATCH('Input - LOE Hierarchy (Admin)'!V279,I_Guid_Names,0)), 'Input - LOE Hierarchy (Admin)'!V279))</f>
        <v/>
      </c>
      <c r="S277" s="651" t="str">
        <f>IF(ISERROR(HYPERLINK(INDEX(I_Guid_Links,MATCH('Input - LOE Hierarchy (Admin)'!W279,I_Guid_Names,0)), 'Input - LOE Hierarchy (Admin)'!W279)),"",HYPERLINK(INDEX(I_Guid_Links,MATCH('Input - LOE Hierarchy (Admin)'!W279,I_Guid_Names,0)), 'Input - LOE Hierarchy (Admin)'!W279))</f>
        <v/>
      </c>
      <c r="T277" s="651" t="str">
        <f>IF(ISERROR(HYPERLINK(INDEX(I_Guid_Links,MATCH('Input - LOE Hierarchy (Admin)'!X279,I_Guid_Names,0)), 'Input - LOE Hierarchy (Admin)'!X279)),"",HYPERLINK(INDEX(I_Guid_Links,MATCH('Input - LOE Hierarchy (Admin)'!X279,I_Guid_Names,0)), 'Input - LOE Hierarchy (Admin)'!X279))</f>
        <v/>
      </c>
      <c r="U277" s="651" t="str">
        <f>IF(ISERROR(HYPERLINK(INDEX(I_Guid_Links,MATCH('Input - LOE Hierarchy (Admin)'!Y279,I_Guid_Names,0)), 'Input - LOE Hierarchy (Admin)'!Y279)),"",HYPERLINK(INDEX(I_Guid_Links,MATCH('Input - LOE Hierarchy (Admin)'!Y279,I_Guid_Names,0)), 'Input - LOE Hierarchy (Admin)'!Y279))</f>
        <v/>
      </c>
      <c r="V277" s="652"/>
      <c r="X277" s="653" t="b">
        <f t="shared" si="42"/>
        <v>0</v>
      </c>
      <c r="Y277" s="654" t="b">
        <f t="shared" si="43"/>
        <v>0</v>
      </c>
      <c r="Z277" s="654" t="b">
        <f t="shared" si="44"/>
        <v>0</v>
      </c>
    </row>
    <row r="278" spans="1:26" s="344" customFormat="1" ht="70.400000000000006" customHeight="1" x14ac:dyDescent="0.35">
      <c r="A278" s="646"/>
      <c r="B278" s="646"/>
      <c r="C278" s="647">
        <v>4</v>
      </c>
      <c r="D278" s="648" t="str">
        <f>'Input - LOE Hierarchy (Admin)'!E280</f>
        <v>Financial</v>
      </c>
      <c r="E278" s="647">
        <v>21</v>
      </c>
      <c r="F278" s="648" t="str">
        <f>'Input - LOE Hierarchy (Admin)'!K280</f>
        <v>Is there suitable evidence to demonstrate that estimated cost of the programme whole-life cost affordable?</v>
      </c>
      <c r="G278" s="649">
        <v>99</v>
      </c>
      <c r="H278" s="650" t="str">
        <f>IFERROR(HYPERLINK("#'2.1 LOEs, Artefacts &amp; Assurance'!" &amp; ADDRESS(MATCH($I278,'2.1 LOEs, Artefacts &amp; Assurance'!$H$1:$H$312, 0),8),"Link "), "Not Found")</f>
        <v>Not Found</v>
      </c>
      <c r="I278" s="648" t="str">
        <f>'Input - LOE Hierarchy (Admin)'!L280</f>
        <v>For WLC for any funding shortfalls (total and/or profile) is there evidence for how these shortfalls will be addressed and the impact that this may have of TLB/Department plans?</v>
      </c>
      <c r="J278" s="647">
        <f t="shared" si="41"/>
        <v>268</v>
      </c>
      <c r="K278" s="648" t="str">
        <f>'Input - LOE Hierarchy (Admin)'!N280</f>
        <v>NULL</v>
      </c>
      <c r="L278" s="648" t="str">
        <f>'Input - LOE Hierarchy (Admin)'!P280</f>
        <v>NULL</v>
      </c>
      <c r="M278" s="646"/>
      <c r="N278" s="646"/>
      <c r="O278" s="651" t="str">
        <f>IF(ISERROR(HYPERLINK(INDEX(I_Guid_Links,MATCH('Input - LOE Hierarchy (Admin)'!S280,I_Guid_Names,0)), 'Input - LOE Hierarchy (Admin)'!S280)),"",HYPERLINK(INDEX(I_Guid_Links,MATCH('Input - LOE Hierarchy (Admin)'!S280,I_Guid_Names,0)), 'Input - LOE Hierarchy (Admin)'!S280))</f>
        <v>Cost Management Good Practice, Guidance &amp; Processes - F2</v>
      </c>
      <c r="P278" s="651" t="str">
        <f>IF(ISERROR(HYPERLINK(INDEX(I_Guid_Links,MATCH('Input - LOE Hierarchy (Admin)'!T280,I_Guid_Names,0)), 'Input - LOE Hierarchy (Admin)'!T280)),"",HYPERLINK(INDEX(I_Guid_Links,MATCH('Input - LOE Hierarchy (Admin)'!T280,I_Guid_Names,0)), 'Input - LOE Hierarchy (Admin)'!T280))</f>
        <v>Affordability and ABL  - F16</v>
      </c>
      <c r="Q278" s="651" t="str">
        <f>IF(ISERROR(HYPERLINK(INDEX(I_Guid_Links,MATCH('Input - LOE Hierarchy (Admin)'!U280,I_Guid_Names,0)), 'Input - LOE Hierarchy (Admin)'!U280)),"",HYPERLINK(INDEX(I_Guid_Links,MATCH('Input - LOE Hierarchy (Admin)'!U280,I_Guid_Names,0)), 'Input - LOE Hierarchy (Admin)'!U280))</f>
        <v/>
      </c>
      <c r="R278" s="651" t="str">
        <f>IF(ISERROR(HYPERLINK(INDEX(I_Guid_Links,MATCH('Input - LOE Hierarchy (Admin)'!V280,I_Guid_Names,0)), 'Input - LOE Hierarchy (Admin)'!V280)),"",HYPERLINK(INDEX(I_Guid_Links,MATCH('Input - LOE Hierarchy (Admin)'!V280,I_Guid_Names,0)), 'Input - LOE Hierarchy (Admin)'!V280))</f>
        <v/>
      </c>
      <c r="S278" s="651" t="str">
        <f>IF(ISERROR(HYPERLINK(INDEX(I_Guid_Links,MATCH('Input - LOE Hierarchy (Admin)'!W280,I_Guid_Names,0)), 'Input - LOE Hierarchy (Admin)'!W280)),"",HYPERLINK(INDEX(I_Guid_Links,MATCH('Input - LOE Hierarchy (Admin)'!W280,I_Guid_Names,0)), 'Input - LOE Hierarchy (Admin)'!W280))</f>
        <v/>
      </c>
      <c r="T278" s="651" t="str">
        <f>IF(ISERROR(HYPERLINK(INDEX(I_Guid_Links,MATCH('Input - LOE Hierarchy (Admin)'!X280,I_Guid_Names,0)), 'Input - LOE Hierarchy (Admin)'!X280)),"",HYPERLINK(INDEX(I_Guid_Links,MATCH('Input - LOE Hierarchy (Admin)'!X280,I_Guid_Names,0)), 'Input - LOE Hierarchy (Admin)'!X280))</f>
        <v/>
      </c>
      <c r="U278" s="651" t="str">
        <f>IF(ISERROR(HYPERLINK(INDEX(I_Guid_Links,MATCH('Input - LOE Hierarchy (Admin)'!Y280,I_Guid_Names,0)), 'Input - LOE Hierarchy (Admin)'!Y280)),"",HYPERLINK(INDEX(I_Guid_Links,MATCH('Input - LOE Hierarchy (Admin)'!Y280,I_Guid_Names,0)), 'Input - LOE Hierarchy (Admin)'!Y280))</f>
        <v/>
      </c>
      <c r="V278" s="652"/>
      <c r="X278" s="653" t="b">
        <f t="shared" si="42"/>
        <v>0</v>
      </c>
      <c r="Y278" s="654" t="b">
        <f t="shared" si="43"/>
        <v>0</v>
      </c>
      <c r="Z278" s="654" t="b">
        <f t="shared" si="44"/>
        <v>0</v>
      </c>
    </row>
    <row r="279" spans="1:26" s="344" customFormat="1" ht="70.400000000000006" customHeight="1" x14ac:dyDescent="0.35">
      <c r="A279" s="646"/>
      <c r="B279" s="646"/>
      <c r="C279" s="647">
        <v>5</v>
      </c>
      <c r="D279" s="648" t="str">
        <f>'Input - LOE Hierarchy (Admin)'!E281</f>
        <v>Management</v>
      </c>
      <c r="E279" s="647">
        <v>22</v>
      </c>
      <c r="F279" s="648" t="str">
        <f>'Input - LOE Hierarchy (Admin)'!K281</f>
        <v>Is there evidence that the programme's management arrangements are suitable and reflect the scope and scale of the programme?</v>
      </c>
      <c r="G279" s="649">
        <v>100</v>
      </c>
      <c r="H279" s="650" t="str">
        <f>IFERROR(HYPERLINK("#'2.1 LOEs, Artefacts &amp; Assurance'!" &amp; ADDRESS(MATCH($I279,'2.1 LOEs, Artefacts &amp; Assurance'!$H$1:$H$312, 0),8),"Link "), "Not Found")</f>
        <v>Not Found</v>
      </c>
      <c r="I279" s="648" t="str">
        <f>'Input - LOE Hierarchy (Admin)'!L281</f>
        <v>Is there evidence of the Project/Programme/Portfolio boundary(ies) being appropriately defined?</v>
      </c>
      <c r="J279" s="647">
        <f t="shared" si="41"/>
        <v>269</v>
      </c>
      <c r="K279" s="648" t="str">
        <f>'Input - LOE Hierarchy (Admin)'!N281</f>
        <v>NULL</v>
      </c>
      <c r="L279" s="648" t="str">
        <f>'Input - LOE Hierarchy (Admin)'!P281</f>
        <v>NULL</v>
      </c>
      <c r="M279" s="646"/>
      <c r="N279" s="646"/>
      <c r="O279" s="651" t="str">
        <f>IF(ISERROR(HYPERLINK(INDEX(I_Guid_Links,MATCH('Input - LOE Hierarchy (Admin)'!S281,I_Guid_Names,0)), 'Input - LOE Hierarchy (Admin)'!S281)),"",HYPERLINK(INDEX(I_Guid_Links,MATCH('Input - LOE Hierarchy (Admin)'!S281,I_Guid_Names,0)), 'Input - LOE Hierarchy (Admin)'!S281))</f>
        <v>MOD P3M Principles - M1</v>
      </c>
      <c r="P279" s="651" t="str">
        <f>IF(ISERROR(HYPERLINK(INDEX(I_Guid_Links,MATCH('Input - LOE Hierarchy (Admin)'!T281,I_Guid_Names,0)), 'Input - LOE Hierarchy (Admin)'!T281)),"",HYPERLINK(INDEX(I_Guid_Links,MATCH('Input - LOE Hierarchy (Admin)'!T281,I_Guid_Names,0)), 'Input - LOE Hierarchy (Admin)'!T281))</f>
        <v/>
      </c>
      <c r="Q279" s="651" t="str">
        <f>IF(ISERROR(HYPERLINK(INDEX(I_Guid_Links,MATCH('Input - LOE Hierarchy (Admin)'!U281,I_Guid_Names,0)), 'Input - LOE Hierarchy (Admin)'!U281)),"",HYPERLINK(INDEX(I_Guid_Links,MATCH('Input - LOE Hierarchy (Admin)'!U281,I_Guid_Names,0)), 'Input - LOE Hierarchy (Admin)'!U281))</f>
        <v/>
      </c>
      <c r="R279" s="651" t="str">
        <f>IF(ISERROR(HYPERLINK(INDEX(I_Guid_Links,MATCH('Input - LOE Hierarchy (Admin)'!V281,I_Guid_Names,0)), 'Input - LOE Hierarchy (Admin)'!V281)),"",HYPERLINK(INDEX(I_Guid_Links,MATCH('Input - LOE Hierarchy (Admin)'!V281,I_Guid_Names,0)), 'Input - LOE Hierarchy (Admin)'!V281))</f>
        <v/>
      </c>
      <c r="S279" s="651" t="str">
        <f>IF(ISERROR(HYPERLINK(INDEX(I_Guid_Links,MATCH('Input - LOE Hierarchy (Admin)'!W281,I_Guid_Names,0)), 'Input - LOE Hierarchy (Admin)'!W281)),"",HYPERLINK(INDEX(I_Guid_Links,MATCH('Input - LOE Hierarchy (Admin)'!W281,I_Guid_Names,0)), 'Input - LOE Hierarchy (Admin)'!W281))</f>
        <v/>
      </c>
      <c r="T279" s="651" t="str">
        <f>IF(ISERROR(HYPERLINK(INDEX(I_Guid_Links,MATCH('Input - LOE Hierarchy (Admin)'!X281,I_Guid_Names,0)), 'Input - LOE Hierarchy (Admin)'!X281)),"",HYPERLINK(INDEX(I_Guid_Links,MATCH('Input - LOE Hierarchy (Admin)'!X281,I_Guid_Names,0)), 'Input - LOE Hierarchy (Admin)'!X281))</f>
        <v/>
      </c>
      <c r="U279" s="651" t="str">
        <f>IF(ISERROR(HYPERLINK(INDEX(I_Guid_Links,MATCH('Input - LOE Hierarchy (Admin)'!Y281,I_Guid_Names,0)), 'Input - LOE Hierarchy (Admin)'!Y281)),"",HYPERLINK(INDEX(I_Guid_Links,MATCH('Input - LOE Hierarchy (Admin)'!Y281,I_Guid_Names,0)), 'Input - LOE Hierarchy (Admin)'!Y281))</f>
        <v/>
      </c>
      <c r="V279" s="652"/>
      <c r="X279" s="653" t="b">
        <f t="shared" si="42"/>
        <v>0</v>
      </c>
      <c r="Y279" s="654" t="b">
        <f t="shared" si="43"/>
        <v>0</v>
      </c>
      <c r="Z279" s="654" t="b">
        <f t="shared" si="44"/>
        <v>0</v>
      </c>
    </row>
    <row r="280" spans="1:26" s="344" customFormat="1" ht="70.400000000000006" customHeight="1" x14ac:dyDescent="0.35">
      <c r="A280" s="646"/>
      <c r="B280" s="646"/>
      <c r="C280" s="647">
        <v>5</v>
      </c>
      <c r="D280" s="648" t="str">
        <f>'Input - LOE Hierarchy (Admin)'!E282</f>
        <v>Management</v>
      </c>
      <c r="E280" s="647">
        <v>22</v>
      </c>
      <c r="F280" s="648" t="str">
        <f>'Input - LOE Hierarchy (Admin)'!K282</f>
        <v>Is there evidence that the programme's management arrangements are suitable and reflect the scope and scale of the programme?</v>
      </c>
      <c r="G280" s="649">
        <v>101</v>
      </c>
      <c r="H280" s="650" t="str">
        <f>IFERROR(HYPERLINK("#'2.1 LOEs, Artefacts &amp; Assurance'!" &amp; ADDRESS(MATCH($I280,'2.1 LOEs, Artefacts &amp; Assurance'!$H$1:$H$312, 0),8),"Link "), "Not Found")</f>
        <v>Not Found</v>
      </c>
      <c r="I280" s="648" t="str">
        <f>'Input - LOE Hierarchy (Admin)'!L282</f>
        <v>Is there evidence of a suitable through-life management approach being adopted?</v>
      </c>
      <c r="J280" s="647">
        <f t="shared" si="41"/>
        <v>270</v>
      </c>
      <c r="K280" s="648" t="str">
        <f>'Input - LOE Hierarchy (Admin)'!N282</f>
        <v>NULL</v>
      </c>
      <c r="L280" s="648" t="str">
        <f>'Input - LOE Hierarchy (Admin)'!P282</f>
        <v>NULL</v>
      </c>
      <c r="M280" s="646"/>
      <c r="N280" s="646"/>
      <c r="O280" s="651" t="str">
        <f>IF(ISERROR(HYPERLINK(INDEX(I_Guid_Links,MATCH('Input - LOE Hierarchy (Admin)'!S282,I_Guid_Names,0)), 'Input - LOE Hierarchy (Admin)'!S282)),"",HYPERLINK(INDEX(I_Guid_Links,MATCH('Input - LOE Hierarchy (Admin)'!S282,I_Guid_Names,0)), 'Input - LOE Hierarchy (Admin)'!S282))</f>
        <v>Through Life Management (TLM)  - M5</v>
      </c>
      <c r="P280" s="651" t="str">
        <f>IF(ISERROR(HYPERLINK(INDEX(I_Guid_Links,MATCH('Input - LOE Hierarchy (Admin)'!T282,I_Guid_Names,0)), 'Input - LOE Hierarchy (Admin)'!T282)),"",HYPERLINK(INDEX(I_Guid_Links,MATCH('Input - LOE Hierarchy (Admin)'!T282,I_Guid_Names,0)), 'Input - LOE Hierarchy (Admin)'!T282))</f>
        <v/>
      </c>
      <c r="Q280" s="651" t="str">
        <f>IF(ISERROR(HYPERLINK(INDEX(I_Guid_Links,MATCH('Input - LOE Hierarchy (Admin)'!U282,I_Guid_Names,0)), 'Input - LOE Hierarchy (Admin)'!U282)),"",HYPERLINK(INDEX(I_Guid_Links,MATCH('Input - LOE Hierarchy (Admin)'!U282,I_Guid_Names,0)), 'Input - LOE Hierarchy (Admin)'!U282))</f>
        <v/>
      </c>
      <c r="R280" s="651" t="str">
        <f>IF(ISERROR(HYPERLINK(INDEX(I_Guid_Links,MATCH('Input - LOE Hierarchy (Admin)'!V282,I_Guid_Names,0)), 'Input - LOE Hierarchy (Admin)'!V282)),"",HYPERLINK(INDEX(I_Guid_Links,MATCH('Input - LOE Hierarchy (Admin)'!V282,I_Guid_Names,0)), 'Input - LOE Hierarchy (Admin)'!V282))</f>
        <v/>
      </c>
      <c r="S280" s="651" t="str">
        <f>IF(ISERROR(HYPERLINK(INDEX(I_Guid_Links,MATCH('Input - LOE Hierarchy (Admin)'!W282,I_Guid_Names,0)), 'Input - LOE Hierarchy (Admin)'!W282)),"",HYPERLINK(INDEX(I_Guid_Links,MATCH('Input - LOE Hierarchy (Admin)'!W282,I_Guid_Names,0)), 'Input - LOE Hierarchy (Admin)'!W282))</f>
        <v/>
      </c>
      <c r="T280" s="651" t="str">
        <f>IF(ISERROR(HYPERLINK(INDEX(I_Guid_Links,MATCH('Input - LOE Hierarchy (Admin)'!X282,I_Guid_Names,0)), 'Input - LOE Hierarchy (Admin)'!X282)),"",HYPERLINK(INDEX(I_Guid_Links,MATCH('Input - LOE Hierarchy (Admin)'!X282,I_Guid_Names,0)), 'Input - LOE Hierarchy (Admin)'!X282))</f>
        <v/>
      </c>
      <c r="U280" s="651" t="str">
        <f>IF(ISERROR(HYPERLINK(INDEX(I_Guid_Links,MATCH('Input - LOE Hierarchy (Admin)'!Y282,I_Guid_Names,0)), 'Input - LOE Hierarchy (Admin)'!Y282)),"",HYPERLINK(INDEX(I_Guid_Links,MATCH('Input - LOE Hierarchy (Admin)'!Y282,I_Guid_Names,0)), 'Input - LOE Hierarchy (Admin)'!Y282))</f>
        <v/>
      </c>
      <c r="V280" s="652"/>
      <c r="X280" s="653" t="b">
        <f t="shared" si="42"/>
        <v>0</v>
      </c>
      <c r="Y280" s="654" t="b">
        <f t="shared" si="43"/>
        <v>0</v>
      </c>
      <c r="Z280" s="654" t="b">
        <f t="shared" si="44"/>
        <v>0</v>
      </c>
    </row>
    <row r="281" spans="1:26" s="344" customFormat="1" ht="70.400000000000006" customHeight="1" x14ac:dyDescent="0.35">
      <c r="A281" s="646"/>
      <c r="B281" s="646"/>
      <c r="C281" s="647">
        <v>5</v>
      </c>
      <c r="D281" s="648" t="str">
        <f>'Input - LOE Hierarchy (Admin)'!E283</f>
        <v>Management</v>
      </c>
      <c r="E281" s="647">
        <v>22</v>
      </c>
      <c r="F281" s="648" t="str">
        <f>'Input - LOE Hierarchy (Admin)'!K283</f>
        <v>Is there evidence that the programme's management arrangements are suitable and reflect the scope and scale of the programme?</v>
      </c>
      <c r="G281" s="649">
        <v>102</v>
      </c>
      <c r="H281" s="650" t="str">
        <f>IFERROR(HYPERLINK("#'2.1 LOEs, Artefacts &amp; Assurance'!" &amp; ADDRESS(MATCH($I281,'2.1 LOEs, Artefacts &amp; Assurance'!$H$1:$H$312, 0),8),"Link "), "Not Found")</f>
        <v>Not Found</v>
      </c>
      <c r="I281" s="648" t="str">
        <f>'Input - LOE Hierarchy (Admin)'!L283</f>
        <v>Is there evidence that appropriate assumptions (including cost assumptions) have been captured and there is a suitable audit trail?</v>
      </c>
      <c r="J281" s="647">
        <f t="shared" si="41"/>
        <v>271</v>
      </c>
      <c r="K281" s="648" t="str">
        <f>'Input - LOE Hierarchy (Admin)'!N283</f>
        <v>NULL</v>
      </c>
      <c r="L281" s="648" t="str">
        <f>'Input - LOE Hierarchy (Admin)'!P283</f>
        <v>NULL</v>
      </c>
      <c r="M281" s="646"/>
      <c r="N281" s="646"/>
      <c r="O281" s="651" t="str">
        <f>IF(ISERROR(HYPERLINK(INDEX(I_Guid_Links,MATCH('Input - LOE Hierarchy (Admin)'!S283,I_Guid_Names,0)), 'Input - LOE Hierarchy (Admin)'!S283)),"",HYPERLINK(INDEX(I_Guid_Links,MATCH('Input - LOE Hierarchy (Admin)'!S283,I_Guid_Names,0)), 'Input - LOE Hierarchy (Admin)'!S283))</f>
        <v>Cost Data Assumptions List (CDAL) - M6</v>
      </c>
      <c r="P281" s="651" t="str">
        <f>IF(ISERROR(HYPERLINK(INDEX(I_Guid_Links,MATCH('Input - LOE Hierarchy (Admin)'!T283,I_Guid_Names,0)), 'Input - LOE Hierarchy (Admin)'!T283)),"",HYPERLINK(INDEX(I_Guid_Links,MATCH('Input - LOE Hierarchy (Admin)'!T283,I_Guid_Names,0)), 'Input - LOE Hierarchy (Admin)'!T283))</f>
        <v/>
      </c>
      <c r="Q281" s="651" t="str">
        <f>IF(ISERROR(HYPERLINK(INDEX(I_Guid_Links,MATCH('Input - LOE Hierarchy (Admin)'!U283,I_Guid_Names,0)), 'Input - LOE Hierarchy (Admin)'!U283)),"",HYPERLINK(INDEX(I_Guid_Links,MATCH('Input - LOE Hierarchy (Admin)'!U283,I_Guid_Names,0)), 'Input - LOE Hierarchy (Admin)'!U283))</f>
        <v/>
      </c>
      <c r="R281" s="651" t="str">
        <f>IF(ISERROR(HYPERLINK(INDEX(I_Guid_Links,MATCH('Input - LOE Hierarchy (Admin)'!V283,I_Guid_Names,0)), 'Input - LOE Hierarchy (Admin)'!V283)),"",HYPERLINK(INDEX(I_Guid_Links,MATCH('Input - LOE Hierarchy (Admin)'!V283,I_Guid_Names,0)), 'Input - LOE Hierarchy (Admin)'!V283))</f>
        <v/>
      </c>
      <c r="S281" s="651" t="str">
        <f>IF(ISERROR(HYPERLINK(INDEX(I_Guid_Links,MATCH('Input - LOE Hierarchy (Admin)'!W283,I_Guid_Names,0)), 'Input - LOE Hierarchy (Admin)'!W283)),"",HYPERLINK(INDEX(I_Guid_Links,MATCH('Input - LOE Hierarchy (Admin)'!W283,I_Guid_Names,0)), 'Input - LOE Hierarchy (Admin)'!W283))</f>
        <v/>
      </c>
      <c r="T281" s="651" t="str">
        <f>IF(ISERROR(HYPERLINK(INDEX(I_Guid_Links,MATCH('Input - LOE Hierarchy (Admin)'!X283,I_Guid_Names,0)), 'Input - LOE Hierarchy (Admin)'!X283)),"",HYPERLINK(INDEX(I_Guid_Links,MATCH('Input - LOE Hierarchy (Admin)'!X283,I_Guid_Names,0)), 'Input - LOE Hierarchy (Admin)'!X283))</f>
        <v/>
      </c>
      <c r="U281" s="651" t="str">
        <f>IF(ISERROR(HYPERLINK(INDEX(I_Guid_Links,MATCH('Input - LOE Hierarchy (Admin)'!Y283,I_Guid_Names,0)), 'Input - LOE Hierarchy (Admin)'!Y283)),"",HYPERLINK(INDEX(I_Guid_Links,MATCH('Input - LOE Hierarchy (Admin)'!Y283,I_Guid_Names,0)), 'Input - LOE Hierarchy (Admin)'!Y283))</f>
        <v/>
      </c>
      <c r="V281" s="652"/>
      <c r="X281" s="653" t="b">
        <f t="shared" si="42"/>
        <v>0</v>
      </c>
      <c r="Y281" s="654" t="b">
        <f t="shared" si="43"/>
        <v>0</v>
      </c>
      <c r="Z281" s="654" t="b">
        <f t="shared" si="44"/>
        <v>0</v>
      </c>
    </row>
    <row r="282" spans="1:26" s="344" customFormat="1" ht="70.400000000000006" customHeight="1" x14ac:dyDescent="0.35">
      <c r="A282" s="646"/>
      <c r="B282" s="646"/>
      <c r="C282" s="647">
        <v>5</v>
      </c>
      <c r="D282" s="648" t="str">
        <f>'Input - LOE Hierarchy (Admin)'!E284</f>
        <v>Management</v>
      </c>
      <c r="E282" s="647">
        <v>22</v>
      </c>
      <c r="F282" s="648" t="str">
        <f>'Input - LOE Hierarchy (Admin)'!K284</f>
        <v>Is there evidence that the programme's management arrangements are suitable and reflect the scope and scale of the programme?</v>
      </c>
      <c r="G282" s="649">
        <v>103</v>
      </c>
      <c r="H282" s="650" t="str">
        <f>IFERROR(HYPERLINK("#'2.1 LOEs, Artefacts &amp; Assurance'!" &amp; ADDRESS(MATCH($I282,'2.1 LOEs, Artefacts &amp; Assurance'!$H$1:$H$312, 0),8),"Link "), "Not Found")</f>
        <v>Not Found</v>
      </c>
      <c r="I282" s="648" t="str">
        <f>'Input - LOE Hierarchy (Admin)'!L284</f>
        <v>Is there evidence that a fit-for-purpose governance regime is in place?</v>
      </c>
      <c r="J282" s="647">
        <f t="shared" si="41"/>
        <v>272</v>
      </c>
      <c r="K282" s="648" t="str">
        <f>'Input - LOE Hierarchy (Admin)'!N284</f>
        <v>Is there evidence that an SRO, or equivalent, has been appointed?</v>
      </c>
      <c r="L282" s="648" t="str">
        <f>'Input - LOE Hierarchy (Admin)'!P284</f>
        <v>NULL</v>
      </c>
      <c r="M282" s="646"/>
      <c r="N282" s="646"/>
      <c r="O282" s="651" t="str">
        <f>IF(ISERROR(HYPERLINK(INDEX(I_Guid_Links,MATCH('Input - LOE Hierarchy (Admin)'!S284,I_Guid_Names,0)), 'Input - LOE Hierarchy (Admin)'!S284)),"",HYPERLINK(INDEX(I_Guid_Links,MATCH('Input - LOE Hierarchy (Admin)'!S284,I_Guid_Names,0)), 'Input - LOE Hierarchy (Admin)'!S284))</f>
        <v>Project Governance  - M7</v>
      </c>
      <c r="P282" s="651" t="str">
        <f>IF(ISERROR(HYPERLINK(INDEX(I_Guid_Links,MATCH('Input - LOE Hierarchy (Admin)'!T284,I_Guid_Names,0)), 'Input - LOE Hierarchy (Admin)'!T284)),"",HYPERLINK(INDEX(I_Guid_Links,MATCH('Input - LOE Hierarchy (Admin)'!T284,I_Guid_Names,0)), 'Input - LOE Hierarchy (Admin)'!T284))</f>
        <v/>
      </c>
      <c r="Q282" s="651" t="str">
        <f>IF(ISERROR(HYPERLINK(INDEX(I_Guid_Links,MATCH('Input - LOE Hierarchy (Admin)'!U284,I_Guid_Names,0)), 'Input - LOE Hierarchy (Admin)'!U284)),"",HYPERLINK(INDEX(I_Guid_Links,MATCH('Input - LOE Hierarchy (Admin)'!U284,I_Guid_Names,0)), 'Input - LOE Hierarchy (Admin)'!U284))</f>
        <v/>
      </c>
      <c r="R282" s="651" t="str">
        <f>IF(ISERROR(HYPERLINK(INDEX(I_Guid_Links,MATCH('Input - LOE Hierarchy (Admin)'!V284,I_Guid_Names,0)), 'Input - LOE Hierarchy (Admin)'!V284)),"",HYPERLINK(INDEX(I_Guid_Links,MATCH('Input - LOE Hierarchy (Admin)'!V284,I_Guid_Names,0)), 'Input - LOE Hierarchy (Admin)'!V284))</f>
        <v/>
      </c>
      <c r="S282" s="651" t="str">
        <f>IF(ISERROR(HYPERLINK(INDEX(I_Guid_Links,MATCH('Input - LOE Hierarchy (Admin)'!W284,I_Guid_Names,0)), 'Input - LOE Hierarchy (Admin)'!W284)),"",HYPERLINK(INDEX(I_Guid_Links,MATCH('Input - LOE Hierarchy (Admin)'!W284,I_Guid_Names,0)), 'Input - LOE Hierarchy (Admin)'!W284))</f>
        <v/>
      </c>
      <c r="T282" s="651" t="str">
        <f>IF(ISERROR(HYPERLINK(INDEX(I_Guid_Links,MATCH('Input - LOE Hierarchy (Admin)'!X284,I_Guid_Names,0)), 'Input - LOE Hierarchy (Admin)'!X284)),"",HYPERLINK(INDEX(I_Guid_Links,MATCH('Input - LOE Hierarchy (Admin)'!X284,I_Guid_Names,0)), 'Input - LOE Hierarchy (Admin)'!X284))</f>
        <v/>
      </c>
      <c r="U282" s="651" t="str">
        <f>IF(ISERROR(HYPERLINK(INDEX(I_Guid_Links,MATCH('Input - LOE Hierarchy (Admin)'!Y284,I_Guid_Names,0)), 'Input - LOE Hierarchy (Admin)'!Y284)),"",HYPERLINK(INDEX(I_Guid_Links,MATCH('Input - LOE Hierarchy (Admin)'!Y284,I_Guid_Names,0)), 'Input - LOE Hierarchy (Admin)'!Y284))</f>
        <v/>
      </c>
      <c r="V282" s="652"/>
      <c r="X282" s="653" t="b">
        <f t="shared" si="42"/>
        <v>0</v>
      </c>
      <c r="Y282" s="654" t="b">
        <f t="shared" si="43"/>
        <v>0</v>
      </c>
      <c r="Z282" s="654" t="b">
        <f t="shared" si="44"/>
        <v>0</v>
      </c>
    </row>
    <row r="283" spans="1:26" s="344" customFormat="1" ht="70.400000000000006" customHeight="1" x14ac:dyDescent="0.35">
      <c r="A283" s="646"/>
      <c r="B283" s="646"/>
      <c r="C283" s="647">
        <v>5</v>
      </c>
      <c r="D283" s="648" t="str">
        <f>'Input - LOE Hierarchy (Admin)'!E285</f>
        <v>Management</v>
      </c>
      <c r="E283" s="647">
        <v>22</v>
      </c>
      <c r="F283" s="648" t="str">
        <f>'Input - LOE Hierarchy (Admin)'!K285</f>
        <v>Is there evidence that the programme's management arrangements are suitable and reflect the scope and scale of the programme?</v>
      </c>
      <c r="G283" s="649">
        <v>103</v>
      </c>
      <c r="H283" s="650" t="str">
        <f>IFERROR(HYPERLINK("#'2.1 LOEs, Artefacts &amp; Assurance'!" &amp; ADDRESS(MATCH($I283,'2.1 LOEs, Artefacts &amp; Assurance'!$H$1:$H$312, 0),8),"Link "), "Not Found")</f>
        <v>Not Found</v>
      </c>
      <c r="I283" s="648" t="str">
        <f>'Input - LOE Hierarchy (Admin)'!L285</f>
        <v>Is there evidence that a fit-for-purpose governance regime is in place?</v>
      </c>
      <c r="J283" s="647">
        <f t="shared" si="41"/>
        <v>273</v>
      </c>
      <c r="K283" s="648" t="str">
        <f>'Input - LOE Hierarchy (Admin)'!N285</f>
        <v>Is there evidence that the  governance arrangements are fit-for-purpose and are suitably documented?</v>
      </c>
      <c r="L283" s="648" t="str">
        <f>'Input - LOE Hierarchy (Admin)'!P285</f>
        <v>Is there evidence that the main programme functions (requirement, financial, commercial, legal, etc) are sufficiently represented in the governance arrangements?</v>
      </c>
      <c r="M283" s="646"/>
      <c r="N283" s="646"/>
      <c r="O283" s="651" t="str">
        <f>IF(ISERROR(HYPERLINK(INDEX(I_Guid_Links,MATCH('Input - LOE Hierarchy (Admin)'!S285,I_Guid_Names,0)), 'Input - LOE Hierarchy (Admin)'!S285)),"",HYPERLINK(INDEX(I_Guid_Links,MATCH('Input - LOE Hierarchy (Admin)'!S285,I_Guid_Names,0)), 'Input - LOE Hierarchy (Admin)'!S285))</f>
        <v>Project Governance  - M7</v>
      </c>
      <c r="P283" s="651" t="str">
        <f>IF(ISERROR(HYPERLINK(INDEX(I_Guid_Links,MATCH('Input - LOE Hierarchy (Admin)'!T285,I_Guid_Names,0)), 'Input - LOE Hierarchy (Admin)'!T285)),"",HYPERLINK(INDEX(I_Guid_Links,MATCH('Input - LOE Hierarchy (Admin)'!T285,I_Guid_Names,0)), 'Input - LOE Hierarchy (Admin)'!T285))</f>
        <v/>
      </c>
      <c r="Q283" s="651" t="str">
        <f>IF(ISERROR(HYPERLINK(INDEX(I_Guid_Links,MATCH('Input - LOE Hierarchy (Admin)'!U285,I_Guid_Names,0)), 'Input - LOE Hierarchy (Admin)'!U285)),"",HYPERLINK(INDEX(I_Guid_Links,MATCH('Input - LOE Hierarchy (Admin)'!U285,I_Guid_Names,0)), 'Input - LOE Hierarchy (Admin)'!U285))</f>
        <v/>
      </c>
      <c r="R283" s="651" t="str">
        <f>IF(ISERROR(HYPERLINK(INDEX(I_Guid_Links,MATCH('Input - LOE Hierarchy (Admin)'!V285,I_Guid_Names,0)), 'Input - LOE Hierarchy (Admin)'!V285)),"",HYPERLINK(INDEX(I_Guid_Links,MATCH('Input - LOE Hierarchy (Admin)'!V285,I_Guid_Names,0)), 'Input - LOE Hierarchy (Admin)'!V285))</f>
        <v/>
      </c>
      <c r="S283" s="651" t="str">
        <f>IF(ISERROR(HYPERLINK(INDEX(I_Guid_Links,MATCH('Input - LOE Hierarchy (Admin)'!W285,I_Guid_Names,0)), 'Input - LOE Hierarchy (Admin)'!W285)),"",HYPERLINK(INDEX(I_Guid_Links,MATCH('Input - LOE Hierarchy (Admin)'!W285,I_Guid_Names,0)), 'Input - LOE Hierarchy (Admin)'!W285))</f>
        <v/>
      </c>
      <c r="T283" s="651" t="str">
        <f>IF(ISERROR(HYPERLINK(INDEX(I_Guid_Links,MATCH('Input - LOE Hierarchy (Admin)'!X285,I_Guid_Names,0)), 'Input - LOE Hierarchy (Admin)'!X285)),"",HYPERLINK(INDEX(I_Guid_Links,MATCH('Input - LOE Hierarchy (Admin)'!X285,I_Guid_Names,0)), 'Input - LOE Hierarchy (Admin)'!X285))</f>
        <v/>
      </c>
      <c r="U283" s="651" t="str">
        <f>IF(ISERROR(HYPERLINK(INDEX(I_Guid_Links,MATCH('Input - LOE Hierarchy (Admin)'!Y285,I_Guid_Names,0)), 'Input - LOE Hierarchy (Admin)'!Y285)),"",HYPERLINK(INDEX(I_Guid_Links,MATCH('Input - LOE Hierarchy (Admin)'!Y285,I_Guid_Names,0)), 'Input - LOE Hierarchy (Admin)'!Y285))</f>
        <v/>
      </c>
      <c r="V283" s="652"/>
      <c r="X283" s="653" t="str">
        <f t="shared" si="42"/>
        <v>YES</v>
      </c>
      <c r="Y283" s="654" t="b">
        <f t="shared" si="43"/>
        <v>0</v>
      </c>
      <c r="Z283" s="654" t="b">
        <f>IF(AND(X283="YES", Y$282="YES"),"YES")</f>
        <v>0</v>
      </c>
    </row>
    <row r="284" spans="1:26" s="344" customFormat="1" ht="70.400000000000006" customHeight="1" x14ac:dyDescent="0.35">
      <c r="A284" s="646"/>
      <c r="B284" s="646"/>
      <c r="C284" s="647">
        <v>5</v>
      </c>
      <c r="D284" s="648" t="str">
        <f>'Input - LOE Hierarchy (Admin)'!E286</f>
        <v>Management</v>
      </c>
      <c r="E284" s="647">
        <v>22</v>
      </c>
      <c r="F284" s="648" t="str">
        <f>'Input - LOE Hierarchy (Admin)'!K286</f>
        <v>Is there evidence that the programme's management arrangements are suitable and reflect the scope and scale of the programme?</v>
      </c>
      <c r="G284" s="649">
        <v>103</v>
      </c>
      <c r="H284" s="650" t="str">
        <f>IFERROR(HYPERLINK("#'2.1 LOEs, Artefacts &amp; Assurance'!" &amp; ADDRESS(MATCH($I284,'2.1 LOEs, Artefacts &amp; Assurance'!$H$1:$H$312, 0),8),"Link "), "Not Found")</f>
        <v>Not Found</v>
      </c>
      <c r="I284" s="648" t="str">
        <f>'Input - LOE Hierarchy (Admin)'!L286</f>
        <v>Is there evidence that a fit-for-purpose governance regime is in place?</v>
      </c>
      <c r="J284" s="647">
        <f t="shared" si="41"/>
        <v>274</v>
      </c>
      <c r="K284" s="648" t="str">
        <f>'Input - LOE Hierarchy (Admin)'!N286</f>
        <v>Is there evidence that the  governance arrangements are fit-for-purpose and are suitably documented?</v>
      </c>
      <c r="L284" s="648" t="str">
        <f>'Input - LOE Hierarchy (Admin)'!P286</f>
        <v>Is there evidence that Boards, Working Groups, etc. within the governance arrangements have appropriate Terms of Reference (ToR)?</v>
      </c>
      <c r="M284" s="646"/>
      <c r="N284" s="646"/>
      <c r="O284" s="651" t="str">
        <f>IF(ISERROR(HYPERLINK(INDEX(I_Guid_Links,MATCH('Input - LOE Hierarchy (Admin)'!S286,I_Guid_Names,0)), 'Input - LOE Hierarchy (Admin)'!S286)),"",HYPERLINK(INDEX(I_Guid_Links,MATCH('Input - LOE Hierarchy (Admin)'!S286,I_Guid_Names,0)), 'Input - LOE Hierarchy (Admin)'!S286))</f>
        <v>Project Governance  - M7</v>
      </c>
      <c r="P284" s="651" t="str">
        <f>IF(ISERROR(HYPERLINK(INDEX(I_Guid_Links,MATCH('Input - LOE Hierarchy (Admin)'!T286,I_Guid_Names,0)), 'Input - LOE Hierarchy (Admin)'!T286)),"",HYPERLINK(INDEX(I_Guid_Links,MATCH('Input - LOE Hierarchy (Admin)'!T286,I_Guid_Names,0)), 'Input - LOE Hierarchy (Admin)'!T286))</f>
        <v/>
      </c>
      <c r="Q284" s="651" t="str">
        <f>IF(ISERROR(HYPERLINK(INDEX(I_Guid_Links,MATCH('Input - LOE Hierarchy (Admin)'!U286,I_Guid_Names,0)), 'Input - LOE Hierarchy (Admin)'!U286)),"",HYPERLINK(INDEX(I_Guid_Links,MATCH('Input - LOE Hierarchy (Admin)'!U286,I_Guid_Names,0)), 'Input - LOE Hierarchy (Admin)'!U286))</f>
        <v/>
      </c>
      <c r="R284" s="651" t="str">
        <f>IF(ISERROR(HYPERLINK(INDEX(I_Guid_Links,MATCH('Input - LOE Hierarchy (Admin)'!V286,I_Guid_Names,0)), 'Input - LOE Hierarchy (Admin)'!V286)),"",HYPERLINK(INDEX(I_Guid_Links,MATCH('Input - LOE Hierarchy (Admin)'!V286,I_Guid_Names,0)), 'Input - LOE Hierarchy (Admin)'!V286))</f>
        <v/>
      </c>
      <c r="S284" s="651" t="str">
        <f>IF(ISERROR(HYPERLINK(INDEX(I_Guid_Links,MATCH('Input - LOE Hierarchy (Admin)'!W286,I_Guid_Names,0)), 'Input - LOE Hierarchy (Admin)'!W286)),"",HYPERLINK(INDEX(I_Guid_Links,MATCH('Input - LOE Hierarchy (Admin)'!W286,I_Guid_Names,0)), 'Input - LOE Hierarchy (Admin)'!W286))</f>
        <v/>
      </c>
      <c r="T284" s="651" t="str">
        <f>IF(ISERROR(HYPERLINK(INDEX(I_Guid_Links,MATCH('Input - LOE Hierarchy (Admin)'!X286,I_Guid_Names,0)), 'Input - LOE Hierarchy (Admin)'!X286)),"",HYPERLINK(INDEX(I_Guid_Links,MATCH('Input - LOE Hierarchy (Admin)'!X286,I_Guid_Names,0)), 'Input - LOE Hierarchy (Admin)'!X286))</f>
        <v/>
      </c>
      <c r="U284" s="651" t="str">
        <f>IF(ISERROR(HYPERLINK(INDEX(I_Guid_Links,MATCH('Input - LOE Hierarchy (Admin)'!Y286,I_Guid_Names,0)), 'Input - LOE Hierarchy (Admin)'!Y286)),"",HYPERLINK(INDEX(I_Guid_Links,MATCH('Input - LOE Hierarchy (Admin)'!Y286,I_Guid_Names,0)), 'Input - LOE Hierarchy (Admin)'!Y286))</f>
        <v/>
      </c>
      <c r="V284" s="652"/>
      <c r="X284" s="653" t="str">
        <f t="shared" si="42"/>
        <v>YES</v>
      </c>
      <c r="Y284" s="654" t="b">
        <f t="shared" si="43"/>
        <v>0</v>
      </c>
      <c r="Z284" s="654" t="b">
        <f t="shared" ref="Z284:Z288" si="45">IF(AND(X284="YES", Y$282="YES"),"YES")</f>
        <v>0</v>
      </c>
    </row>
    <row r="285" spans="1:26" s="344" customFormat="1" ht="70.400000000000006" customHeight="1" x14ac:dyDescent="0.35">
      <c r="A285" s="646"/>
      <c r="B285" s="646"/>
      <c r="C285" s="647">
        <v>5</v>
      </c>
      <c r="D285" s="648" t="str">
        <f>'Input - LOE Hierarchy (Admin)'!E287</f>
        <v>Management</v>
      </c>
      <c r="E285" s="647">
        <v>22</v>
      </c>
      <c r="F285" s="648" t="str">
        <f>'Input - LOE Hierarchy (Admin)'!K287</f>
        <v>Is there evidence that the programme's management arrangements are suitable and reflect the scope and scale of the programme?</v>
      </c>
      <c r="G285" s="649">
        <v>103</v>
      </c>
      <c r="H285" s="650" t="str">
        <f>IFERROR(HYPERLINK("#'2.1 LOEs, Artefacts &amp; Assurance'!" &amp; ADDRESS(MATCH($I285,'2.1 LOEs, Artefacts &amp; Assurance'!$H$1:$H$312, 0),8),"Link "), "Not Found")</f>
        <v>Not Found</v>
      </c>
      <c r="I285" s="648" t="str">
        <f>'Input - LOE Hierarchy (Admin)'!L287</f>
        <v>Is there evidence that a fit-for-purpose governance regime is in place?</v>
      </c>
      <c r="J285" s="647">
        <f t="shared" si="41"/>
        <v>275</v>
      </c>
      <c r="K285" s="648" t="str">
        <f>'Input - LOE Hierarchy (Admin)'!N287</f>
        <v>Is there evidence that the  governance arrangements are fit-for-purpose and are suitably documented?</v>
      </c>
      <c r="L285" s="648" t="str">
        <f>'Input - LOE Hierarchy (Admin)'!P287</f>
        <v>Is there evidence that the governance arrangements have been documented with sufficient detail, including clarity on roles, responsibilities and escalation routes.</v>
      </c>
      <c r="M285" s="646"/>
      <c r="N285" s="646"/>
      <c r="O285" s="651" t="str">
        <f>IF(ISERROR(HYPERLINK(INDEX(I_Guid_Links,MATCH('Input - LOE Hierarchy (Admin)'!S287,I_Guid_Names,0)), 'Input - LOE Hierarchy (Admin)'!S287)),"",HYPERLINK(INDEX(I_Guid_Links,MATCH('Input - LOE Hierarchy (Admin)'!S287,I_Guid_Names,0)), 'Input - LOE Hierarchy (Admin)'!S287))</f>
        <v>Project Governance  - M7</v>
      </c>
      <c r="P285" s="651" t="str">
        <f>IF(ISERROR(HYPERLINK(INDEX(I_Guid_Links,MATCH('Input - LOE Hierarchy (Admin)'!T287,I_Guid_Names,0)), 'Input - LOE Hierarchy (Admin)'!T287)),"",HYPERLINK(INDEX(I_Guid_Links,MATCH('Input - LOE Hierarchy (Admin)'!T287,I_Guid_Names,0)), 'Input - LOE Hierarchy (Admin)'!T287))</f>
        <v/>
      </c>
      <c r="Q285" s="651" t="str">
        <f>IF(ISERROR(HYPERLINK(INDEX(I_Guid_Links,MATCH('Input - LOE Hierarchy (Admin)'!U287,I_Guid_Names,0)), 'Input - LOE Hierarchy (Admin)'!U287)),"",HYPERLINK(INDEX(I_Guid_Links,MATCH('Input - LOE Hierarchy (Admin)'!U287,I_Guid_Names,0)), 'Input - LOE Hierarchy (Admin)'!U287))</f>
        <v/>
      </c>
      <c r="R285" s="651" t="str">
        <f>IF(ISERROR(HYPERLINK(INDEX(I_Guid_Links,MATCH('Input - LOE Hierarchy (Admin)'!V287,I_Guid_Names,0)), 'Input - LOE Hierarchy (Admin)'!V287)),"",HYPERLINK(INDEX(I_Guid_Links,MATCH('Input - LOE Hierarchy (Admin)'!V287,I_Guid_Names,0)), 'Input - LOE Hierarchy (Admin)'!V287))</f>
        <v/>
      </c>
      <c r="S285" s="651" t="str">
        <f>IF(ISERROR(HYPERLINK(INDEX(I_Guid_Links,MATCH('Input - LOE Hierarchy (Admin)'!W287,I_Guid_Names,0)), 'Input - LOE Hierarchy (Admin)'!W287)),"",HYPERLINK(INDEX(I_Guid_Links,MATCH('Input - LOE Hierarchy (Admin)'!W287,I_Guid_Names,0)), 'Input - LOE Hierarchy (Admin)'!W287))</f>
        <v/>
      </c>
      <c r="T285" s="651" t="str">
        <f>IF(ISERROR(HYPERLINK(INDEX(I_Guid_Links,MATCH('Input - LOE Hierarchy (Admin)'!X287,I_Guid_Names,0)), 'Input - LOE Hierarchy (Admin)'!X287)),"",HYPERLINK(INDEX(I_Guid_Links,MATCH('Input - LOE Hierarchy (Admin)'!X287,I_Guid_Names,0)), 'Input - LOE Hierarchy (Admin)'!X287))</f>
        <v/>
      </c>
      <c r="U285" s="651" t="str">
        <f>IF(ISERROR(HYPERLINK(INDEX(I_Guid_Links,MATCH('Input - LOE Hierarchy (Admin)'!Y287,I_Guid_Names,0)), 'Input - LOE Hierarchy (Admin)'!Y287)),"",HYPERLINK(INDEX(I_Guid_Links,MATCH('Input - LOE Hierarchy (Admin)'!Y287,I_Guid_Names,0)), 'Input - LOE Hierarchy (Admin)'!Y287))</f>
        <v/>
      </c>
      <c r="V285" s="652"/>
      <c r="X285" s="653" t="str">
        <f t="shared" si="42"/>
        <v>YES</v>
      </c>
      <c r="Y285" s="654" t="b">
        <f t="shared" si="43"/>
        <v>0</v>
      </c>
      <c r="Z285" s="654" t="b">
        <f t="shared" si="45"/>
        <v>0</v>
      </c>
    </row>
    <row r="286" spans="1:26" s="344" customFormat="1" ht="70.400000000000006" customHeight="1" x14ac:dyDescent="0.35">
      <c r="A286" s="646"/>
      <c r="B286" s="646"/>
      <c r="C286" s="647">
        <v>5</v>
      </c>
      <c r="D286" s="648" t="str">
        <f>'Input - LOE Hierarchy (Admin)'!E288</f>
        <v>Management</v>
      </c>
      <c r="E286" s="647">
        <v>22</v>
      </c>
      <c r="F286" s="648" t="str">
        <f>'Input - LOE Hierarchy (Admin)'!K288</f>
        <v>Is there evidence that the programme's management arrangements are suitable and reflect the scope and scale of the programme?</v>
      </c>
      <c r="G286" s="649">
        <v>103</v>
      </c>
      <c r="H286" s="650" t="str">
        <f>IFERROR(HYPERLINK("#'2.1 LOEs, Artefacts &amp; Assurance'!" &amp; ADDRESS(MATCH($I286,'2.1 LOEs, Artefacts &amp; Assurance'!$H$1:$H$312, 0),8),"Link "), "Not Found")</f>
        <v>Not Found</v>
      </c>
      <c r="I286" s="648" t="str">
        <f>'Input - LOE Hierarchy (Admin)'!L288</f>
        <v>Is there evidence that a fit-for-purpose governance regime is in place?</v>
      </c>
      <c r="J286" s="647">
        <f t="shared" si="41"/>
        <v>276</v>
      </c>
      <c r="K286" s="648" t="str">
        <f>'Input - LOE Hierarchy (Admin)'!N288</f>
        <v>Is there evidence that the  governance arrangements are fit-for-purpose and are suitably documented?</v>
      </c>
      <c r="L286" s="648" t="str">
        <f>'Input - LOE Hierarchy (Admin)'!P288</f>
        <v>Is there evidence that the governance plan clearly identifies the role of the Prog / Proj Board in considering project risks (including resourcing) and identifying the need for independent assurance of key products / outputs?</v>
      </c>
      <c r="M286" s="646"/>
      <c r="N286" s="646"/>
      <c r="O286" s="651" t="str">
        <f>IF(ISERROR(HYPERLINK(INDEX(I_Guid_Links,MATCH('Input - LOE Hierarchy (Admin)'!S288,I_Guid_Names,0)), 'Input - LOE Hierarchy (Admin)'!S288)),"",HYPERLINK(INDEX(I_Guid_Links,MATCH('Input - LOE Hierarchy (Admin)'!S288,I_Guid_Names,0)), 'Input - LOE Hierarchy (Admin)'!S288))</f>
        <v>Project Governance  - M7</v>
      </c>
      <c r="P286" s="651" t="str">
        <f>IF(ISERROR(HYPERLINK(INDEX(I_Guid_Links,MATCH('Input - LOE Hierarchy (Admin)'!T288,I_Guid_Names,0)), 'Input - LOE Hierarchy (Admin)'!T288)),"",HYPERLINK(INDEX(I_Guid_Links,MATCH('Input - LOE Hierarchy (Admin)'!T288,I_Guid_Names,0)), 'Input - LOE Hierarchy (Admin)'!T288))</f>
        <v/>
      </c>
      <c r="Q286" s="651" t="str">
        <f>IF(ISERROR(HYPERLINK(INDEX(I_Guid_Links,MATCH('Input - LOE Hierarchy (Admin)'!U288,I_Guid_Names,0)), 'Input - LOE Hierarchy (Admin)'!U288)),"",HYPERLINK(INDEX(I_Guid_Links,MATCH('Input - LOE Hierarchy (Admin)'!U288,I_Guid_Names,0)), 'Input - LOE Hierarchy (Admin)'!U288))</f>
        <v/>
      </c>
      <c r="R286" s="651" t="str">
        <f>IF(ISERROR(HYPERLINK(INDEX(I_Guid_Links,MATCH('Input - LOE Hierarchy (Admin)'!V288,I_Guid_Names,0)), 'Input - LOE Hierarchy (Admin)'!V288)),"",HYPERLINK(INDEX(I_Guid_Links,MATCH('Input - LOE Hierarchy (Admin)'!V288,I_Guid_Names,0)), 'Input - LOE Hierarchy (Admin)'!V288))</f>
        <v/>
      </c>
      <c r="S286" s="651" t="str">
        <f>IF(ISERROR(HYPERLINK(INDEX(I_Guid_Links,MATCH('Input - LOE Hierarchy (Admin)'!W288,I_Guid_Names,0)), 'Input - LOE Hierarchy (Admin)'!W288)),"",HYPERLINK(INDEX(I_Guid_Links,MATCH('Input - LOE Hierarchy (Admin)'!W288,I_Guid_Names,0)), 'Input - LOE Hierarchy (Admin)'!W288))</f>
        <v/>
      </c>
      <c r="T286" s="651" t="str">
        <f>IF(ISERROR(HYPERLINK(INDEX(I_Guid_Links,MATCH('Input - LOE Hierarchy (Admin)'!X288,I_Guid_Names,0)), 'Input - LOE Hierarchy (Admin)'!X288)),"",HYPERLINK(INDEX(I_Guid_Links,MATCH('Input - LOE Hierarchy (Admin)'!X288,I_Guid_Names,0)), 'Input - LOE Hierarchy (Admin)'!X288))</f>
        <v/>
      </c>
      <c r="U286" s="651" t="str">
        <f>IF(ISERROR(HYPERLINK(INDEX(I_Guid_Links,MATCH('Input - LOE Hierarchy (Admin)'!Y288,I_Guid_Names,0)), 'Input - LOE Hierarchy (Admin)'!Y288)),"",HYPERLINK(INDEX(I_Guid_Links,MATCH('Input - LOE Hierarchy (Admin)'!Y288,I_Guid_Names,0)), 'Input - LOE Hierarchy (Admin)'!Y288))</f>
        <v/>
      </c>
      <c r="V286" s="652"/>
      <c r="X286" s="653" t="str">
        <f t="shared" si="42"/>
        <v>YES</v>
      </c>
      <c r="Y286" s="654" t="b">
        <f t="shared" si="43"/>
        <v>0</v>
      </c>
      <c r="Z286" s="654" t="b">
        <f t="shared" si="45"/>
        <v>0</v>
      </c>
    </row>
    <row r="287" spans="1:26" s="344" customFormat="1" ht="70.400000000000006" customHeight="1" x14ac:dyDescent="0.35">
      <c r="A287" s="646"/>
      <c r="B287" s="646"/>
      <c r="C287" s="647">
        <v>5</v>
      </c>
      <c r="D287" s="648" t="str">
        <f>'Input - LOE Hierarchy (Admin)'!E289</f>
        <v>Management</v>
      </c>
      <c r="E287" s="647">
        <v>22</v>
      </c>
      <c r="F287" s="648" t="str">
        <f>'Input - LOE Hierarchy (Admin)'!K289</f>
        <v>Is there evidence that the programme's management arrangements are suitable and reflect the scope and scale of the programme?</v>
      </c>
      <c r="G287" s="649">
        <v>103</v>
      </c>
      <c r="H287" s="650" t="str">
        <f>IFERROR(HYPERLINK("#'2.1 LOEs, Artefacts &amp; Assurance'!" &amp; ADDRESS(MATCH($I287,'2.1 LOEs, Artefacts &amp; Assurance'!$H$1:$H$312, 0),8),"Link "), "Not Found")</f>
        <v>Not Found</v>
      </c>
      <c r="I287" s="648" t="str">
        <f>'Input - LOE Hierarchy (Admin)'!L289</f>
        <v>Is there evidence that a fit-for-purpose governance regime is in place?</v>
      </c>
      <c r="J287" s="647">
        <f t="shared" si="41"/>
        <v>277</v>
      </c>
      <c r="K287" s="648" t="str">
        <f>'Input - LOE Hierarchy (Admin)'!N289</f>
        <v>Is there evidence that the  governance arrangements are fit-for-purpose and are suitably documented?</v>
      </c>
      <c r="L287" s="648" t="str">
        <f>'Input - LOE Hierarchy (Admin)'!P289</f>
        <v>Is there evidence that the governance plan clearly identifies how the Prog / Proj Board will access independent expert advice to support decision making on key prog / proj issues and risks?</v>
      </c>
      <c r="M287" s="646"/>
      <c r="N287" s="646"/>
      <c r="O287" s="651" t="str">
        <f>IF(ISERROR(HYPERLINK(INDEX(I_Guid_Links,MATCH('Input - LOE Hierarchy (Admin)'!S289,I_Guid_Names,0)), 'Input - LOE Hierarchy (Admin)'!S289)),"",HYPERLINK(INDEX(I_Guid_Links,MATCH('Input - LOE Hierarchy (Admin)'!S289,I_Guid_Names,0)), 'Input - LOE Hierarchy (Admin)'!S289))</f>
        <v>Project Governance  - M7</v>
      </c>
      <c r="P287" s="651" t="str">
        <f>IF(ISERROR(HYPERLINK(INDEX(I_Guid_Links,MATCH('Input - LOE Hierarchy (Admin)'!T289,I_Guid_Names,0)), 'Input - LOE Hierarchy (Admin)'!T289)),"",HYPERLINK(INDEX(I_Guid_Links,MATCH('Input - LOE Hierarchy (Admin)'!T289,I_Guid_Names,0)), 'Input - LOE Hierarchy (Admin)'!T289))</f>
        <v/>
      </c>
      <c r="Q287" s="651" t="str">
        <f>IF(ISERROR(HYPERLINK(INDEX(I_Guid_Links,MATCH('Input - LOE Hierarchy (Admin)'!U289,I_Guid_Names,0)), 'Input - LOE Hierarchy (Admin)'!U289)),"",HYPERLINK(INDEX(I_Guid_Links,MATCH('Input - LOE Hierarchy (Admin)'!U289,I_Guid_Names,0)), 'Input - LOE Hierarchy (Admin)'!U289))</f>
        <v/>
      </c>
      <c r="R287" s="651" t="str">
        <f>IF(ISERROR(HYPERLINK(INDEX(I_Guid_Links,MATCH('Input - LOE Hierarchy (Admin)'!V289,I_Guid_Names,0)), 'Input - LOE Hierarchy (Admin)'!V289)),"",HYPERLINK(INDEX(I_Guid_Links,MATCH('Input - LOE Hierarchy (Admin)'!V289,I_Guid_Names,0)), 'Input - LOE Hierarchy (Admin)'!V289))</f>
        <v/>
      </c>
      <c r="S287" s="651" t="str">
        <f>IF(ISERROR(HYPERLINK(INDEX(I_Guid_Links,MATCH('Input - LOE Hierarchy (Admin)'!W289,I_Guid_Names,0)), 'Input - LOE Hierarchy (Admin)'!W289)),"",HYPERLINK(INDEX(I_Guid_Links,MATCH('Input - LOE Hierarchy (Admin)'!W289,I_Guid_Names,0)), 'Input - LOE Hierarchy (Admin)'!W289))</f>
        <v/>
      </c>
      <c r="T287" s="651" t="str">
        <f>IF(ISERROR(HYPERLINK(INDEX(I_Guid_Links,MATCH('Input - LOE Hierarchy (Admin)'!X289,I_Guid_Names,0)), 'Input - LOE Hierarchy (Admin)'!X289)),"",HYPERLINK(INDEX(I_Guid_Links,MATCH('Input - LOE Hierarchy (Admin)'!X289,I_Guid_Names,0)), 'Input - LOE Hierarchy (Admin)'!X289))</f>
        <v/>
      </c>
      <c r="U287" s="651" t="str">
        <f>IF(ISERROR(HYPERLINK(INDEX(I_Guid_Links,MATCH('Input - LOE Hierarchy (Admin)'!Y289,I_Guid_Names,0)), 'Input - LOE Hierarchy (Admin)'!Y289)),"",HYPERLINK(INDEX(I_Guid_Links,MATCH('Input - LOE Hierarchy (Admin)'!Y289,I_Guid_Names,0)), 'Input - LOE Hierarchy (Admin)'!Y289))</f>
        <v/>
      </c>
      <c r="V287" s="652"/>
      <c r="X287" s="653" t="str">
        <f t="shared" si="42"/>
        <v>YES</v>
      </c>
      <c r="Y287" s="654" t="b">
        <f t="shared" si="43"/>
        <v>0</v>
      </c>
      <c r="Z287" s="654" t="b">
        <f t="shared" si="45"/>
        <v>0</v>
      </c>
    </row>
    <row r="288" spans="1:26" s="344" customFormat="1" ht="70.400000000000006" customHeight="1" x14ac:dyDescent="0.35">
      <c r="A288" s="646"/>
      <c r="B288" s="646"/>
      <c r="C288" s="647">
        <v>5</v>
      </c>
      <c r="D288" s="648" t="str">
        <f>'Input - LOE Hierarchy (Admin)'!E290</f>
        <v>Management</v>
      </c>
      <c r="E288" s="647">
        <v>22</v>
      </c>
      <c r="F288" s="648" t="str">
        <f>'Input - LOE Hierarchy (Admin)'!K290</f>
        <v>Is there evidence that the programme's management arrangements are suitable and reflect the scope and scale of the programme?</v>
      </c>
      <c r="G288" s="649">
        <v>103</v>
      </c>
      <c r="H288" s="650" t="str">
        <f>IFERROR(HYPERLINK("#'2.1 LOEs, Artefacts &amp; Assurance'!" &amp; ADDRESS(MATCH($I288,'2.1 LOEs, Artefacts &amp; Assurance'!$H$1:$H$312, 0),8),"Link "), "Not Found")</f>
        <v>Not Found</v>
      </c>
      <c r="I288" s="648" t="str">
        <f>'Input - LOE Hierarchy (Admin)'!L290</f>
        <v>Is there evidence that a fit-for-purpose governance regime is in place?</v>
      </c>
      <c r="J288" s="647">
        <f t="shared" si="41"/>
        <v>278</v>
      </c>
      <c r="K288" s="648" t="str">
        <f>'Input - LOE Hierarchy (Admin)'!N290</f>
        <v>Is there evidence that the governance arrangements have been operating as defined?</v>
      </c>
      <c r="L288" s="648" t="str">
        <f>'Input - LOE Hierarchy (Admin)'!P290</f>
        <v>NULL</v>
      </c>
      <c r="M288" s="646"/>
      <c r="N288" s="646"/>
      <c r="O288" s="651" t="str">
        <f>IF(ISERROR(HYPERLINK(INDEX(I_Guid_Links,MATCH('Input - LOE Hierarchy (Admin)'!S290,I_Guid_Names,0)), 'Input - LOE Hierarchy (Admin)'!S290)),"",HYPERLINK(INDEX(I_Guid_Links,MATCH('Input - LOE Hierarchy (Admin)'!S290,I_Guid_Names,0)), 'Input - LOE Hierarchy (Admin)'!S290))</f>
        <v>Project Governance  - M7</v>
      </c>
      <c r="P288" s="651" t="str">
        <f>IF(ISERROR(HYPERLINK(INDEX(I_Guid_Links,MATCH('Input - LOE Hierarchy (Admin)'!T290,I_Guid_Names,0)), 'Input - LOE Hierarchy (Admin)'!T290)),"",HYPERLINK(INDEX(I_Guid_Links,MATCH('Input - LOE Hierarchy (Admin)'!T290,I_Guid_Names,0)), 'Input - LOE Hierarchy (Admin)'!T290))</f>
        <v/>
      </c>
      <c r="Q288" s="651" t="str">
        <f>IF(ISERROR(HYPERLINK(INDEX(I_Guid_Links,MATCH('Input - LOE Hierarchy (Admin)'!U290,I_Guid_Names,0)), 'Input - LOE Hierarchy (Admin)'!U290)),"",HYPERLINK(INDEX(I_Guid_Links,MATCH('Input - LOE Hierarchy (Admin)'!U290,I_Guid_Names,0)), 'Input - LOE Hierarchy (Admin)'!U290))</f>
        <v/>
      </c>
      <c r="R288" s="651" t="str">
        <f>IF(ISERROR(HYPERLINK(INDEX(I_Guid_Links,MATCH('Input - LOE Hierarchy (Admin)'!V290,I_Guid_Names,0)), 'Input - LOE Hierarchy (Admin)'!V290)),"",HYPERLINK(INDEX(I_Guid_Links,MATCH('Input - LOE Hierarchy (Admin)'!V290,I_Guid_Names,0)), 'Input - LOE Hierarchy (Admin)'!V290))</f>
        <v/>
      </c>
      <c r="S288" s="651" t="str">
        <f>IF(ISERROR(HYPERLINK(INDEX(I_Guid_Links,MATCH('Input - LOE Hierarchy (Admin)'!W290,I_Guid_Names,0)), 'Input - LOE Hierarchy (Admin)'!W290)),"",HYPERLINK(INDEX(I_Guid_Links,MATCH('Input - LOE Hierarchy (Admin)'!W290,I_Guid_Names,0)), 'Input - LOE Hierarchy (Admin)'!W290))</f>
        <v/>
      </c>
      <c r="T288" s="651" t="str">
        <f>IF(ISERROR(HYPERLINK(INDEX(I_Guid_Links,MATCH('Input - LOE Hierarchy (Admin)'!X290,I_Guid_Names,0)), 'Input - LOE Hierarchy (Admin)'!X290)),"",HYPERLINK(INDEX(I_Guid_Links,MATCH('Input - LOE Hierarchy (Admin)'!X290,I_Guid_Names,0)), 'Input - LOE Hierarchy (Admin)'!X290))</f>
        <v/>
      </c>
      <c r="U288" s="651" t="str">
        <f>IF(ISERROR(HYPERLINK(INDEX(I_Guid_Links,MATCH('Input - LOE Hierarchy (Admin)'!Y290,I_Guid_Names,0)), 'Input - LOE Hierarchy (Admin)'!Y290)),"",HYPERLINK(INDEX(I_Guid_Links,MATCH('Input - LOE Hierarchy (Admin)'!Y290,I_Guid_Names,0)), 'Input - LOE Hierarchy (Admin)'!Y290))</f>
        <v/>
      </c>
      <c r="V288" s="652"/>
      <c r="X288" s="653" t="str">
        <f t="shared" si="42"/>
        <v>YES</v>
      </c>
      <c r="Y288" s="654" t="b">
        <f t="shared" si="43"/>
        <v>0</v>
      </c>
      <c r="Z288" s="654" t="b">
        <f t="shared" si="45"/>
        <v>0</v>
      </c>
    </row>
    <row r="289" spans="1:26" s="344" customFormat="1" ht="70.400000000000006" customHeight="1" x14ac:dyDescent="0.35">
      <c r="A289" s="646"/>
      <c r="B289" s="646"/>
      <c r="C289" s="647">
        <v>5</v>
      </c>
      <c r="D289" s="648" t="str">
        <f>'Input - LOE Hierarchy (Admin)'!E291</f>
        <v>Management</v>
      </c>
      <c r="E289" s="647">
        <v>23</v>
      </c>
      <c r="F289" s="648" t="str">
        <f>'Input - LOE Hierarchy (Admin)'!K291</f>
        <v>Is there evidence that  the delivery management arrangements are suitable for the outputs being delivered?</v>
      </c>
      <c r="G289" s="649">
        <v>104</v>
      </c>
      <c r="H289" s="650" t="str">
        <f>IFERROR(HYPERLINK("#'2.1 LOEs, Artefacts &amp; Assurance'!" &amp; ADDRESS(MATCH($I289,'2.1 LOEs, Artefacts &amp; Assurance'!$H$1:$H$312, 0),8),"Link "), "Not Found")</f>
        <v>Not Found</v>
      </c>
      <c r="I289" s="648" t="str">
        <f>'Input - LOE Hierarchy (Admin)'!L291</f>
        <v>Is there evidence of an appropriate approach being adopted for the delivery of the programme and its outputs (i.e. Spiral, Waterfall, Agile, Wagile, etc)?</v>
      </c>
      <c r="J289" s="647">
        <f t="shared" si="41"/>
        <v>279</v>
      </c>
      <c r="K289" s="648" t="str">
        <f>'Input - LOE Hierarchy (Admin)'!N291</f>
        <v xml:space="preserve">For equipment  programmes is there  evidence of a rational for not adopting spiral as default? </v>
      </c>
      <c r="L289" s="648" t="str">
        <f>'Input - LOE Hierarchy (Admin)'!P291</f>
        <v>NULL</v>
      </c>
      <c r="M289" s="646"/>
      <c r="N289" s="646"/>
      <c r="O289" s="651" t="str">
        <f>IF(ISERROR(HYPERLINK(INDEX(I_Guid_Links,MATCH('Input - LOE Hierarchy (Admin)'!S291,I_Guid_Names,0)), 'Input - LOE Hierarchy (Admin)'!S291)),"",HYPERLINK(INDEX(I_Guid_Links,MATCH('Input - LOE Hierarchy (Admin)'!S291,I_Guid_Names,0)), 'Input - LOE Hierarchy (Admin)'!S291))</f>
        <v>Project Management Plan - M8</v>
      </c>
      <c r="P289" s="651" t="str">
        <f>IF(ISERROR(HYPERLINK(INDEX(I_Guid_Links,MATCH('Input - LOE Hierarchy (Admin)'!T291,I_Guid_Names,0)), 'Input - LOE Hierarchy (Admin)'!T291)),"",HYPERLINK(INDEX(I_Guid_Links,MATCH('Input - LOE Hierarchy (Admin)'!T291,I_Guid_Names,0)), 'Input - LOE Hierarchy (Admin)'!T291))</f>
        <v/>
      </c>
      <c r="Q289" s="651" t="str">
        <f>IF(ISERROR(HYPERLINK(INDEX(I_Guid_Links,MATCH('Input - LOE Hierarchy (Admin)'!U291,I_Guid_Names,0)), 'Input - LOE Hierarchy (Admin)'!U291)),"",HYPERLINK(INDEX(I_Guid_Links,MATCH('Input - LOE Hierarchy (Admin)'!U291,I_Guid_Names,0)), 'Input - LOE Hierarchy (Admin)'!U291))</f>
        <v/>
      </c>
      <c r="R289" s="651" t="str">
        <f>IF(ISERROR(HYPERLINK(INDEX(I_Guid_Links,MATCH('Input - LOE Hierarchy (Admin)'!V291,I_Guid_Names,0)), 'Input - LOE Hierarchy (Admin)'!V291)),"",HYPERLINK(INDEX(I_Guid_Links,MATCH('Input - LOE Hierarchy (Admin)'!V291,I_Guid_Names,0)), 'Input - LOE Hierarchy (Admin)'!V291))</f>
        <v/>
      </c>
      <c r="S289" s="651" t="str">
        <f>IF(ISERROR(HYPERLINK(INDEX(I_Guid_Links,MATCH('Input - LOE Hierarchy (Admin)'!W291,I_Guid_Names,0)), 'Input - LOE Hierarchy (Admin)'!W291)),"",HYPERLINK(INDEX(I_Guid_Links,MATCH('Input - LOE Hierarchy (Admin)'!W291,I_Guid_Names,0)), 'Input - LOE Hierarchy (Admin)'!W291))</f>
        <v/>
      </c>
      <c r="T289" s="651" t="str">
        <f>IF(ISERROR(HYPERLINK(INDEX(I_Guid_Links,MATCH('Input - LOE Hierarchy (Admin)'!X291,I_Guid_Names,0)), 'Input - LOE Hierarchy (Admin)'!X291)),"",HYPERLINK(INDEX(I_Guid_Links,MATCH('Input - LOE Hierarchy (Admin)'!X291,I_Guid_Names,0)), 'Input - LOE Hierarchy (Admin)'!X291))</f>
        <v/>
      </c>
      <c r="U289" s="651" t="str">
        <f>IF(ISERROR(HYPERLINK(INDEX(I_Guid_Links,MATCH('Input - LOE Hierarchy (Admin)'!Y291,I_Guid_Names,0)), 'Input - LOE Hierarchy (Admin)'!Y291)),"",HYPERLINK(INDEX(I_Guid_Links,MATCH('Input - LOE Hierarchy (Admin)'!Y291,I_Guid_Names,0)), 'Input - LOE Hierarchy (Admin)'!Y291))</f>
        <v/>
      </c>
      <c r="V289" s="652"/>
      <c r="X289" s="653" t="b">
        <f t="shared" si="42"/>
        <v>0</v>
      </c>
      <c r="Y289" s="654" t="b">
        <f t="shared" si="43"/>
        <v>0</v>
      </c>
      <c r="Z289" s="654" t="b">
        <f t="shared" si="44"/>
        <v>0</v>
      </c>
    </row>
    <row r="290" spans="1:26" s="344" customFormat="1" ht="70.400000000000006" customHeight="1" x14ac:dyDescent="0.35">
      <c r="A290" s="646"/>
      <c r="B290" s="646"/>
      <c r="C290" s="647">
        <v>5</v>
      </c>
      <c r="D290" s="648" t="str">
        <f>'Input - LOE Hierarchy (Admin)'!E292</f>
        <v>Management</v>
      </c>
      <c r="E290" s="647">
        <v>23</v>
      </c>
      <c r="F290" s="648" t="str">
        <f>'Input - LOE Hierarchy (Admin)'!K292</f>
        <v>Is there evidence that  the delivery management arrangements are suitable for the outputs being delivered?</v>
      </c>
      <c r="G290" s="649">
        <v>105</v>
      </c>
      <c r="H290" s="650" t="str">
        <f>IFERROR(HYPERLINK("#'2.1 LOEs, Artefacts &amp; Assurance'!" &amp; ADDRESS(MATCH($I290,'2.1 LOEs, Artefacts &amp; Assurance'!$H$1:$H$312, 0),8),"Link "), "Not Found")</f>
        <v>Not Found</v>
      </c>
      <c r="I290" s="648" t="str">
        <f>'Input - LOE Hierarchy (Admin)'!L292</f>
        <v>Is there evidence of a robust Work Breakdown Structure (WBS) for the phase of acquisition being approved.</v>
      </c>
      <c r="J290" s="647">
        <f t="shared" si="41"/>
        <v>280</v>
      </c>
      <c r="K290" s="648" t="str">
        <f>'Input - LOE Hierarchy (Admin)'!N292</f>
        <v>NULL</v>
      </c>
      <c r="L290" s="648" t="str">
        <f>'Input - LOE Hierarchy (Admin)'!P292</f>
        <v>NULL</v>
      </c>
      <c r="M290" s="646"/>
      <c r="N290" s="646"/>
      <c r="O290" s="651" t="str">
        <f>IF(ISERROR(HYPERLINK(INDEX(I_Guid_Links,MATCH('Input - LOE Hierarchy (Admin)'!S292,I_Guid_Names,0)), 'Input - LOE Hierarchy (Admin)'!S292)),"",HYPERLINK(INDEX(I_Guid_Links,MATCH('Input - LOE Hierarchy (Admin)'!S292,I_Guid_Names,0)), 'Input - LOE Hierarchy (Admin)'!S292))</f>
        <v>Work Breakdown Structure  - M9</v>
      </c>
      <c r="P290" s="651" t="str">
        <f>IF(ISERROR(HYPERLINK(INDEX(I_Guid_Links,MATCH('Input - LOE Hierarchy (Admin)'!T292,I_Guid_Names,0)), 'Input - LOE Hierarchy (Admin)'!T292)),"",HYPERLINK(INDEX(I_Guid_Links,MATCH('Input - LOE Hierarchy (Admin)'!T292,I_Guid_Names,0)), 'Input - LOE Hierarchy (Admin)'!T292))</f>
        <v/>
      </c>
      <c r="Q290" s="651" t="str">
        <f>IF(ISERROR(HYPERLINK(INDEX(I_Guid_Links,MATCH('Input - LOE Hierarchy (Admin)'!U292,I_Guid_Names,0)), 'Input - LOE Hierarchy (Admin)'!U292)),"",HYPERLINK(INDEX(I_Guid_Links,MATCH('Input - LOE Hierarchy (Admin)'!U292,I_Guid_Names,0)), 'Input - LOE Hierarchy (Admin)'!U292))</f>
        <v/>
      </c>
      <c r="R290" s="651" t="str">
        <f>IF(ISERROR(HYPERLINK(INDEX(I_Guid_Links,MATCH('Input - LOE Hierarchy (Admin)'!V292,I_Guid_Names,0)), 'Input - LOE Hierarchy (Admin)'!V292)),"",HYPERLINK(INDEX(I_Guid_Links,MATCH('Input - LOE Hierarchy (Admin)'!V292,I_Guid_Names,0)), 'Input - LOE Hierarchy (Admin)'!V292))</f>
        <v/>
      </c>
      <c r="S290" s="651" t="str">
        <f>IF(ISERROR(HYPERLINK(INDEX(I_Guid_Links,MATCH('Input - LOE Hierarchy (Admin)'!W292,I_Guid_Names,0)), 'Input - LOE Hierarchy (Admin)'!W292)),"",HYPERLINK(INDEX(I_Guid_Links,MATCH('Input - LOE Hierarchy (Admin)'!W292,I_Guid_Names,0)), 'Input - LOE Hierarchy (Admin)'!W292))</f>
        <v/>
      </c>
      <c r="T290" s="651" t="str">
        <f>IF(ISERROR(HYPERLINK(INDEX(I_Guid_Links,MATCH('Input - LOE Hierarchy (Admin)'!X292,I_Guid_Names,0)), 'Input - LOE Hierarchy (Admin)'!X292)),"",HYPERLINK(INDEX(I_Guid_Links,MATCH('Input - LOE Hierarchy (Admin)'!X292,I_Guid_Names,0)), 'Input - LOE Hierarchy (Admin)'!X292))</f>
        <v/>
      </c>
      <c r="U290" s="651" t="str">
        <f>IF(ISERROR(HYPERLINK(INDEX(I_Guid_Links,MATCH('Input - LOE Hierarchy (Admin)'!Y292,I_Guid_Names,0)), 'Input - LOE Hierarchy (Admin)'!Y292)),"",HYPERLINK(INDEX(I_Guid_Links,MATCH('Input - LOE Hierarchy (Admin)'!Y292,I_Guid_Names,0)), 'Input - LOE Hierarchy (Admin)'!Y292))</f>
        <v/>
      </c>
      <c r="V290" s="652"/>
      <c r="X290" s="653" t="b">
        <f t="shared" si="42"/>
        <v>0</v>
      </c>
      <c r="Y290" s="654" t="b">
        <f t="shared" si="43"/>
        <v>0</v>
      </c>
      <c r="Z290" s="654" t="b">
        <f t="shared" si="44"/>
        <v>0</v>
      </c>
    </row>
    <row r="291" spans="1:26" s="344" customFormat="1" ht="70.400000000000006" customHeight="1" x14ac:dyDescent="0.35">
      <c r="A291" s="646"/>
      <c r="B291" s="646"/>
      <c r="C291" s="647">
        <v>5</v>
      </c>
      <c r="D291" s="648" t="str">
        <f>'Input - LOE Hierarchy (Admin)'!E293</f>
        <v>Management</v>
      </c>
      <c r="E291" s="647">
        <v>23</v>
      </c>
      <c r="F291" s="648" t="str">
        <f>'Input - LOE Hierarchy (Admin)'!K293</f>
        <v>Is there evidence that  the delivery management arrangements are suitable for the outputs being delivered?</v>
      </c>
      <c r="G291" s="649">
        <v>106</v>
      </c>
      <c r="H291" s="650" t="str">
        <f>IFERROR(HYPERLINK("#'2.1 LOEs, Artefacts &amp; Assurance'!" &amp; ADDRESS(MATCH($I291,'2.1 LOEs, Artefacts &amp; Assurance'!$H$1:$H$312, 0),8),"Link "), "Not Found")</f>
        <v>Not Found</v>
      </c>
      <c r="I291" s="648" t="str">
        <f>'Input - LOE Hierarchy (Admin)'!L293</f>
        <v>It there evidence that dependencies are being managed appropriately?</v>
      </c>
      <c r="J291" s="647">
        <f t="shared" si="41"/>
        <v>281</v>
      </c>
      <c r="K291" s="648" t="str">
        <f>'Input - LOE Hierarchy (Admin)'!N293</f>
        <v>Is there evidence that there are suitable arrangements in place for the management of dependencies?</v>
      </c>
      <c r="L291" s="648" t="str">
        <f>'Input - LOE Hierarchy (Admin)'!P293</f>
        <v>NULL</v>
      </c>
      <c r="M291" s="646"/>
      <c r="N291" s="646"/>
      <c r="O291" s="651" t="str">
        <f>IF(ISERROR(HYPERLINK(INDEX(I_Guid_Links,MATCH('Input - LOE Hierarchy (Admin)'!S293,I_Guid_Names,0)), 'Input - LOE Hierarchy (Admin)'!S293)),"",HYPERLINK(INDEX(I_Guid_Links,MATCH('Input - LOE Hierarchy (Admin)'!S293,I_Guid_Names,0)), 'Input - LOE Hierarchy (Admin)'!S293))</f>
        <v>Dependencies Management  - M10</v>
      </c>
      <c r="P291" s="651" t="str">
        <f>IF(ISERROR(HYPERLINK(INDEX(I_Guid_Links,MATCH('Input - LOE Hierarchy (Admin)'!T293,I_Guid_Names,0)), 'Input - LOE Hierarchy (Admin)'!T293)),"",HYPERLINK(INDEX(I_Guid_Links,MATCH('Input - LOE Hierarchy (Admin)'!T293,I_Guid_Names,0)), 'Input - LOE Hierarchy (Admin)'!T293))</f>
        <v/>
      </c>
      <c r="Q291" s="651" t="str">
        <f>IF(ISERROR(HYPERLINK(INDEX(I_Guid_Links,MATCH('Input - LOE Hierarchy (Admin)'!U293,I_Guid_Names,0)), 'Input - LOE Hierarchy (Admin)'!U293)),"",HYPERLINK(INDEX(I_Guid_Links,MATCH('Input - LOE Hierarchy (Admin)'!U293,I_Guid_Names,0)), 'Input - LOE Hierarchy (Admin)'!U293))</f>
        <v/>
      </c>
      <c r="R291" s="651" t="str">
        <f>IF(ISERROR(HYPERLINK(INDEX(I_Guid_Links,MATCH('Input - LOE Hierarchy (Admin)'!V293,I_Guid_Names,0)), 'Input - LOE Hierarchy (Admin)'!V293)),"",HYPERLINK(INDEX(I_Guid_Links,MATCH('Input - LOE Hierarchy (Admin)'!V293,I_Guid_Names,0)), 'Input - LOE Hierarchy (Admin)'!V293))</f>
        <v/>
      </c>
      <c r="S291" s="651" t="str">
        <f>IF(ISERROR(HYPERLINK(INDEX(I_Guid_Links,MATCH('Input - LOE Hierarchy (Admin)'!W293,I_Guid_Names,0)), 'Input - LOE Hierarchy (Admin)'!W293)),"",HYPERLINK(INDEX(I_Guid_Links,MATCH('Input - LOE Hierarchy (Admin)'!W293,I_Guid_Names,0)), 'Input - LOE Hierarchy (Admin)'!W293))</f>
        <v/>
      </c>
      <c r="T291" s="651" t="str">
        <f>IF(ISERROR(HYPERLINK(INDEX(I_Guid_Links,MATCH('Input - LOE Hierarchy (Admin)'!X293,I_Guid_Names,0)), 'Input - LOE Hierarchy (Admin)'!X293)),"",HYPERLINK(INDEX(I_Guid_Links,MATCH('Input - LOE Hierarchy (Admin)'!X293,I_Guid_Names,0)), 'Input - LOE Hierarchy (Admin)'!X293))</f>
        <v/>
      </c>
      <c r="U291" s="651" t="str">
        <f>IF(ISERROR(HYPERLINK(INDEX(I_Guid_Links,MATCH('Input - LOE Hierarchy (Admin)'!Y293,I_Guid_Names,0)), 'Input - LOE Hierarchy (Admin)'!Y293)),"",HYPERLINK(INDEX(I_Guid_Links,MATCH('Input - LOE Hierarchy (Admin)'!Y293,I_Guid_Names,0)), 'Input - LOE Hierarchy (Admin)'!Y293))</f>
        <v/>
      </c>
      <c r="V291" s="652"/>
      <c r="X291" s="653" t="b">
        <f t="shared" si="42"/>
        <v>0</v>
      </c>
      <c r="Y291" s="654" t="b">
        <f t="shared" si="43"/>
        <v>0</v>
      </c>
      <c r="Z291" s="654" t="b">
        <f t="shared" si="44"/>
        <v>0</v>
      </c>
    </row>
    <row r="292" spans="1:26" s="344" customFormat="1" ht="70.400000000000006" customHeight="1" x14ac:dyDescent="0.35">
      <c r="A292" s="646"/>
      <c r="B292" s="646"/>
      <c r="C292" s="647">
        <v>5</v>
      </c>
      <c r="D292" s="648" t="str">
        <f>'Input - LOE Hierarchy (Admin)'!E294</f>
        <v>Management</v>
      </c>
      <c r="E292" s="647">
        <v>23</v>
      </c>
      <c r="F292" s="648" t="str">
        <f>'Input - LOE Hierarchy (Admin)'!K294</f>
        <v>Is there evidence that  the delivery management arrangements are suitable for the outputs being delivered?</v>
      </c>
      <c r="G292" s="649">
        <v>106</v>
      </c>
      <c r="H292" s="650" t="str">
        <f>IFERROR(HYPERLINK("#'2.1 LOEs, Artefacts &amp; Assurance'!" &amp; ADDRESS(MATCH($I292,'2.1 LOEs, Artefacts &amp; Assurance'!$H$1:$H$312, 0),8),"Link "), "Not Found")</f>
        <v>Not Found</v>
      </c>
      <c r="I292" s="648" t="str">
        <f>'Input - LOE Hierarchy (Admin)'!L294</f>
        <v>It there evidence that dependencies are being managed appropriately?</v>
      </c>
      <c r="J292" s="647">
        <f t="shared" si="41"/>
        <v>282</v>
      </c>
      <c r="K292" s="648" t="str">
        <f>'Input - LOE Hierarchy (Admin)'!N294</f>
        <v>Is there evidence that Internal (MOD) dependencies are identified and agreements in place?</v>
      </c>
      <c r="L292" s="648" t="str">
        <f>'Input - LOE Hierarchy (Admin)'!P294</f>
        <v>NULL</v>
      </c>
      <c r="M292" s="646"/>
      <c r="N292" s="646"/>
      <c r="O292" s="651" t="str">
        <f>IF(ISERROR(HYPERLINK(INDEX(I_Guid_Links,MATCH('Input - LOE Hierarchy (Admin)'!S294,I_Guid_Names,0)), 'Input - LOE Hierarchy (Admin)'!S294)),"",HYPERLINK(INDEX(I_Guid_Links,MATCH('Input - LOE Hierarchy (Admin)'!S294,I_Guid_Names,0)), 'Input - LOE Hierarchy (Admin)'!S294))</f>
        <v>Dependencies Management  - M10</v>
      </c>
      <c r="P292" s="651" t="str">
        <f>IF(ISERROR(HYPERLINK(INDEX(I_Guid_Links,MATCH('Input - LOE Hierarchy (Admin)'!T294,I_Guid_Names,0)), 'Input - LOE Hierarchy (Admin)'!T294)),"",HYPERLINK(INDEX(I_Guid_Links,MATCH('Input - LOE Hierarchy (Admin)'!T294,I_Guid_Names,0)), 'Input - LOE Hierarchy (Admin)'!T294))</f>
        <v/>
      </c>
      <c r="Q292" s="651" t="str">
        <f>IF(ISERROR(HYPERLINK(INDEX(I_Guid_Links,MATCH('Input - LOE Hierarchy (Admin)'!U294,I_Guid_Names,0)), 'Input - LOE Hierarchy (Admin)'!U294)),"",HYPERLINK(INDEX(I_Guid_Links,MATCH('Input - LOE Hierarchy (Admin)'!U294,I_Guid_Names,0)), 'Input - LOE Hierarchy (Admin)'!U294))</f>
        <v/>
      </c>
      <c r="R292" s="651" t="str">
        <f>IF(ISERROR(HYPERLINK(INDEX(I_Guid_Links,MATCH('Input - LOE Hierarchy (Admin)'!V294,I_Guid_Names,0)), 'Input - LOE Hierarchy (Admin)'!V294)),"",HYPERLINK(INDEX(I_Guid_Links,MATCH('Input - LOE Hierarchy (Admin)'!V294,I_Guid_Names,0)), 'Input - LOE Hierarchy (Admin)'!V294))</f>
        <v/>
      </c>
      <c r="S292" s="651" t="str">
        <f>IF(ISERROR(HYPERLINK(INDEX(I_Guid_Links,MATCH('Input - LOE Hierarchy (Admin)'!W294,I_Guid_Names,0)), 'Input - LOE Hierarchy (Admin)'!W294)),"",HYPERLINK(INDEX(I_Guid_Links,MATCH('Input - LOE Hierarchy (Admin)'!W294,I_Guid_Names,0)), 'Input - LOE Hierarchy (Admin)'!W294))</f>
        <v/>
      </c>
      <c r="T292" s="651" t="str">
        <f>IF(ISERROR(HYPERLINK(INDEX(I_Guid_Links,MATCH('Input - LOE Hierarchy (Admin)'!X294,I_Guid_Names,0)), 'Input - LOE Hierarchy (Admin)'!X294)),"",HYPERLINK(INDEX(I_Guid_Links,MATCH('Input - LOE Hierarchy (Admin)'!X294,I_Guid_Names,0)), 'Input - LOE Hierarchy (Admin)'!X294))</f>
        <v/>
      </c>
      <c r="U292" s="651" t="str">
        <f>IF(ISERROR(HYPERLINK(INDEX(I_Guid_Links,MATCH('Input - LOE Hierarchy (Admin)'!Y294,I_Guid_Names,0)), 'Input - LOE Hierarchy (Admin)'!Y294)),"",HYPERLINK(INDEX(I_Guid_Links,MATCH('Input - LOE Hierarchy (Admin)'!Y294,I_Guid_Names,0)), 'Input - LOE Hierarchy (Admin)'!Y294))</f>
        <v/>
      </c>
      <c r="V292" s="652"/>
      <c r="X292" s="653" t="str">
        <f t="shared" si="42"/>
        <v>YES</v>
      </c>
      <c r="Y292" s="654" t="b">
        <f t="shared" si="43"/>
        <v>0</v>
      </c>
      <c r="Z292" s="654" t="b">
        <f>IF(AND(X292="YES", Y$291="YES"),"YES")</f>
        <v>0</v>
      </c>
    </row>
    <row r="293" spans="1:26" s="344" customFormat="1" ht="70.400000000000006" customHeight="1" x14ac:dyDescent="0.35">
      <c r="A293" s="646"/>
      <c r="B293" s="646"/>
      <c r="C293" s="647">
        <v>5</v>
      </c>
      <c r="D293" s="648" t="str">
        <f>'Input - LOE Hierarchy (Admin)'!E295</f>
        <v>Management</v>
      </c>
      <c r="E293" s="647">
        <v>23</v>
      </c>
      <c r="F293" s="648" t="str">
        <f>'Input - LOE Hierarchy (Admin)'!K295</f>
        <v>Is there evidence that  the delivery management arrangements are suitable for the outputs being delivered?</v>
      </c>
      <c r="G293" s="649">
        <v>106</v>
      </c>
      <c r="H293" s="650" t="str">
        <f>IFERROR(HYPERLINK("#'2.1 LOEs, Artefacts &amp; Assurance'!" &amp; ADDRESS(MATCH($I293,'2.1 LOEs, Artefacts &amp; Assurance'!$H$1:$H$312, 0),8),"Link "), "Not Found")</f>
        <v>Not Found</v>
      </c>
      <c r="I293" s="648" t="str">
        <f>'Input - LOE Hierarchy (Admin)'!L295</f>
        <v>It there evidence that dependencies are being managed appropriately?</v>
      </c>
      <c r="J293" s="647">
        <f t="shared" si="41"/>
        <v>283</v>
      </c>
      <c r="K293" s="648" t="str">
        <f>'Input - LOE Hierarchy (Admin)'!N295</f>
        <v>Is there evidence that External (non-MOD) dependencies are identified and agreements in place?</v>
      </c>
      <c r="L293" s="648" t="str">
        <f>'Input - LOE Hierarchy (Admin)'!P295</f>
        <v>NULL</v>
      </c>
      <c r="M293" s="646"/>
      <c r="N293" s="646"/>
      <c r="O293" s="651" t="str">
        <f>IF(ISERROR(HYPERLINK(INDEX(I_Guid_Links,MATCH('Input - LOE Hierarchy (Admin)'!S295,I_Guid_Names,0)), 'Input - LOE Hierarchy (Admin)'!S295)),"",HYPERLINK(INDEX(I_Guid_Links,MATCH('Input - LOE Hierarchy (Admin)'!S295,I_Guid_Names,0)), 'Input - LOE Hierarchy (Admin)'!S295))</f>
        <v>Dependencies Management  - M10</v>
      </c>
      <c r="P293" s="651" t="str">
        <f>IF(ISERROR(HYPERLINK(INDEX(I_Guid_Links,MATCH('Input - LOE Hierarchy (Admin)'!T295,I_Guid_Names,0)), 'Input - LOE Hierarchy (Admin)'!T295)),"",HYPERLINK(INDEX(I_Guid_Links,MATCH('Input - LOE Hierarchy (Admin)'!T295,I_Guid_Names,0)), 'Input - LOE Hierarchy (Admin)'!T295))</f>
        <v/>
      </c>
      <c r="Q293" s="651" t="str">
        <f>IF(ISERROR(HYPERLINK(INDEX(I_Guid_Links,MATCH('Input - LOE Hierarchy (Admin)'!U295,I_Guid_Names,0)), 'Input - LOE Hierarchy (Admin)'!U295)),"",HYPERLINK(INDEX(I_Guid_Links,MATCH('Input - LOE Hierarchy (Admin)'!U295,I_Guid_Names,0)), 'Input - LOE Hierarchy (Admin)'!U295))</f>
        <v/>
      </c>
      <c r="R293" s="651" t="str">
        <f>IF(ISERROR(HYPERLINK(INDEX(I_Guid_Links,MATCH('Input - LOE Hierarchy (Admin)'!V295,I_Guid_Names,0)), 'Input - LOE Hierarchy (Admin)'!V295)),"",HYPERLINK(INDEX(I_Guid_Links,MATCH('Input - LOE Hierarchy (Admin)'!V295,I_Guid_Names,0)), 'Input - LOE Hierarchy (Admin)'!V295))</f>
        <v/>
      </c>
      <c r="S293" s="651" t="str">
        <f>IF(ISERROR(HYPERLINK(INDEX(I_Guid_Links,MATCH('Input - LOE Hierarchy (Admin)'!W295,I_Guid_Names,0)), 'Input - LOE Hierarchy (Admin)'!W295)),"",HYPERLINK(INDEX(I_Guid_Links,MATCH('Input - LOE Hierarchy (Admin)'!W295,I_Guid_Names,0)), 'Input - LOE Hierarchy (Admin)'!W295))</f>
        <v/>
      </c>
      <c r="T293" s="651" t="str">
        <f>IF(ISERROR(HYPERLINK(INDEX(I_Guid_Links,MATCH('Input - LOE Hierarchy (Admin)'!X295,I_Guid_Names,0)), 'Input - LOE Hierarchy (Admin)'!X295)),"",HYPERLINK(INDEX(I_Guid_Links,MATCH('Input - LOE Hierarchy (Admin)'!X295,I_Guid_Names,0)), 'Input - LOE Hierarchy (Admin)'!X295))</f>
        <v/>
      </c>
      <c r="U293" s="651" t="str">
        <f>IF(ISERROR(HYPERLINK(INDEX(I_Guid_Links,MATCH('Input - LOE Hierarchy (Admin)'!Y295,I_Guid_Names,0)), 'Input - LOE Hierarchy (Admin)'!Y295)),"",HYPERLINK(INDEX(I_Guid_Links,MATCH('Input - LOE Hierarchy (Admin)'!Y295,I_Guid_Names,0)), 'Input - LOE Hierarchy (Admin)'!Y295))</f>
        <v/>
      </c>
      <c r="V293" s="652"/>
      <c r="X293" s="653" t="str">
        <f t="shared" si="42"/>
        <v>YES</v>
      </c>
      <c r="Y293" s="654" t="b">
        <f t="shared" si="43"/>
        <v>0</v>
      </c>
      <c r="Z293" s="654" t="b">
        <f t="shared" ref="Z293:Z296" si="46">IF(AND(X293="YES", Y$291="YES"),"YES")</f>
        <v>0</v>
      </c>
    </row>
    <row r="294" spans="1:26" s="344" customFormat="1" ht="70.400000000000006" customHeight="1" x14ac:dyDescent="0.35">
      <c r="A294" s="646"/>
      <c r="B294" s="646"/>
      <c r="C294" s="647">
        <v>5</v>
      </c>
      <c r="D294" s="648" t="str">
        <f>'Input - LOE Hierarchy (Admin)'!E296</f>
        <v>Management</v>
      </c>
      <c r="E294" s="647">
        <v>23</v>
      </c>
      <c r="F294" s="648" t="str">
        <f>'Input - LOE Hierarchy (Admin)'!K296</f>
        <v>Is there evidence that  the delivery management arrangements are suitable for the outputs being delivered?</v>
      </c>
      <c r="G294" s="649">
        <v>106</v>
      </c>
      <c r="H294" s="650" t="str">
        <f>IFERROR(HYPERLINK("#'2.1 LOEs, Artefacts &amp; Assurance'!" &amp; ADDRESS(MATCH($I294,'2.1 LOEs, Artefacts &amp; Assurance'!$H$1:$H$312, 0),8),"Link "), "Not Found")</f>
        <v>Not Found</v>
      </c>
      <c r="I294" s="648" t="str">
        <f>'Input - LOE Hierarchy (Admin)'!L296</f>
        <v>It there evidence that dependencies are being managed appropriately?</v>
      </c>
      <c r="J294" s="647">
        <f t="shared" si="41"/>
        <v>284</v>
      </c>
      <c r="K294" s="648" t="str">
        <f>'Input - LOE Hierarchy (Admin)'!N296</f>
        <v>Is there evidence that dependencies relating to Government Furnished Assets are being managed (including relevant assumptions), including associated risks.</v>
      </c>
      <c r="L294" s="648" t="str">
        <f>'Input - LOE Hierarchy (Admin)'!P296</f>
        <v>Is there evidence that the use of Government Furnished Assets (GFA) is appropriate?</v>
      </c>
      <c r="M294" s="646"/>
      <c r="N294" s="646"/>
      <c r="O294" s="651" t="str">
        <f>IF(ISERROR(HYPERLINK(INDEX(I_Guid_Links,MATCH('Input - LOE Hierarchy (Admin)'!S296,I_Guid_Names,0)), 'Input - LOE Hierarchy (Admin)'!S296)),"",HYPERLINK(INDEX(I_Guid_Links,MATCH('Input - LOE Hierarchy (Admin)'!S296,I_Guid_Names,0)), 'Input - LOE Hierarchy (Admin)'!S296))</f>
        <v>Dependencies Management  - M10</v>
      </c>
      <c r="P294" s="651" t="str">
        <f>IF(ISERROR(HYPERLINK(INDEX(I_Guid_Links,MATCH('Input - LOE Hierarchy (Admin)'!T296,I_Guid_Names,0)), 'Input - LOE Hierarchy (Admin)'!T296)),"",HYPERLINK(INDEX(I_Guid_Links,MATCH('Input - LOE Hierarchy (Admin)'!T296,I_Guid_Names,0)), 'Input - LOE Hierarchy (Admin)'!T296))</f>
        <v/>
      </c>
      <c r="Q294" s="651" t="str">
        <f>IF(ISERROR(HYPERLINK(INDEX(I_Guid_Links,MATCH('Input - LOE Hierarchy (Admin)'!U296,I_Guid_Names,0)), 'Input - LOE Hierarchy (Admin)'!U296)),"",HYPERLINK(INDEX(I_Guid_Links,MATCH('Input - LOE Hierarchy (Admin)'!U296,I_Guid_Names,0)), 'Input - LOE Hierarchy (Admin)'!U296))</f>
        <v/>
      </c>
      <c r="R294" s="651" t="str">
        <f>IF(ISERROR(HYPERLINK(INDEX(I_Guid_Links,MATCH('Input - LOE Hierarchy (Admin)'!V296,I_Guid_Names,0)), 'Input - LOE Hierarchy (Admin)'!V296)),"",HYPERLINK(INDEX(I_Guid_Links,MATCH('Input - LOE Hierarchy (Admin)'!V296,I_Guid_Names,0)), 'Input - LOE Hierarchy (Admin)'!V296))</f>
        <v/>
      </c>
      <c r="S294" s="651" t="str">
        <f>IF(ISERROR(HYPERLINK(INDEX(I_Guid_Links,MATCH('Input - LOE Hierarchy (Admin)'!W296,I_Guid_Names,0)), 'Input - LOE Hierarchy (Admin)'!W296)),"",HYPERLINK(INDEX(I_Guid_Links,MATCH('Input - LOE Hierarchy (Admin)'!W296,I_Guid_Names,0)), 'Input - LOE Hierarchy (Admin)'!W296))</f>
        <v/>
      </c>
      <c r="T294" s="651" t="str">
        <f>IF(ISERROR(HYPERLINK(INDEX(I_Guid_Links,MATCH('Input - LOE Hierarchy (Admin)'!X296,I_Guid_Names,0)), 'Input - LOE Hierarchy (Admin)'!X296)),"",HYPERLINK(INDEX(I_Guid_Links,MATCH('Input - LOE Hierarchy (Admin)'!X296,I_Guid_Names,0)), 'Input - LOE Hierarchy (Admin)'!X296))</f>
        <v/>
      </c>
      <c r="U294" s="651" t="str">
        <f>IF(ISERROR(HYPERLINK(INDEX(I_Guid_Links,MATCH('Input - LOE Hierarchy (Admin)'!Y296,I_Guid_Names,0)), 'Input - LOE Hierarchy (Admin)'!Y296)),"",HYPERLINK(INDEX(I_Guid_Links,MATCH('Input - LOE Hierarchy (Admin)'!Y296,I_Guid_Names,0)), 'Input - LOE Hierarchy (Admin)'!Y296))</f>
        <v/>
      </c>
      <c r="V294" s="652"/>
      <c r="X294" s="653" t="str">
        <f t="shared" si="42"/>
        <v>YES</v>
      </c>
      <c r="Y294" s="654" t="b">
        <f t="shared" si="43"/>
        <v>0</v>
      </c>
      <c r="Z294" s="654" t="b">
        <f t="shared" si="46"/>
        <v>0</v>
      </c>
    </row>
    <row r="295" spans="1:26" s="344" customFormat="1" ht="70.400000000000006" customHeight="1" x14ac:dyDescent="0.35">
      <c r="A295" s="646"/>
      <c r="B295" s="646"/>
      <c r="C295" s="647">
        <v>5</v>
      </c>
      <c r="D295" s="648" t="str">
        <f>'Input - LOE Hierarchy (Admin)'!E297</f>
        <v>Management</v>
      </c>
      <c r="E295" s="647">
        <v>23</v>
      </c>
      <c r="F295" s="648" t="str">
        <f>'Input - LOE Hierarchy (Admin)'!K297</f>
        <v>Is there evidence that  the delivery management arrangements are suitable for the outputs being delivered?</v>
      </c>
      <c r="G295" s="649">
        <v>106</v>
      </c>
      <c r="H295" s="650" t="str">
        <f>IFERROR(HYPERLINK("#'2.1 LOEs, Artefacts &amp; Assurance'!" &amp; ADDRESS(MATCH($I295,'2.1 LOEs, Artefacts &amp; Assurance'!$H$1:$H$312, 0),8),"Link "), "Not Found")</f>
        <v>Not Found</v>
      </c>
      <c r="I295" s="648" t="str">
        <f>'Input - LOE Hierarchy (Admin)'!L297</f>
        <v>It there evidence that dependencies are being managed appropriately?</v>
      </c>
      <c r="J295" s="647">
        <f t="shared" si="41"/>
        <v>285</v>
      </c>
      <c r="K295" s="648" t="str">
        <f>'Input - LOE Hierarchy (Admin)'!N297</f>
        <v>Is there evidence that dependencies relating to Government Furnished Assets are being managed (including relevant assumptions), including associated risks.</v>
      </c>
      <c r="L295" s="648" t="str">
        <f>'Input - LOE Hierarchy (Admin)'!P297</f>
        <v>If use of GFA has been justified, is there evidence that GFA is being kept to a minimum?</v>
      </c>
      <c r="M295" s="646"/>
      <c r="N295" s="646"/>
      <c r="O295" s="651" t="str">
        <f>IF(ISERROR(HYPERLINK(INDEX(I_Guid_Links,MATCH('Input - LOE Hierarchy (Admin)'!S297,I_Guid_Names,0)), 'Input - LOE Hierarchy (Admin)'!S297)),"",HYPERLINK(INDEX(I_Guid_Links,MATCH('Input - LOE Hierarchy (Admin)'!S297,I_Guid_Names,0)), 'Input - LOE Hierarchy (Admin)'!S297))</f>
        <v>Dependencies Management  - M10</v>
      </c>
      <c r="P295" s="651" t="str">
        <f>IF(ISERROR(HYPERLINK(INDEX(I_Guid_Links,MATCH('Input - LOE Hierarchy (Admin)'!T297,I_Guid_Names,0)), 'Input - LOE Hierarchy (Admin)'!T297)),"",HYPERLINK(INDEX(I_Guid_Links,MATCH('Input - LOE Hierarchy (Admin)'!T297,I_Guid_Names,0)), 'Input - LOE Hierarchy (Admin)'!T297))</f>
        <v/>
      </c>
      <c r="Q295" s="651" t="str">
        <f>IF(ISERROR(HYPERLINK(INDEX(I_Guid_Links,MATCH('Input - LOE Hierarchy (Admin)'!U297,I_Guid_Names,0)), 'Input - LOE Hierarchy (Admin)'!U297)),"",HYPERLINK(INDEX(I_Guid_Links,MATCH('Input - LOE Hierarchy (Admin)'!U297,I_Guid_Names,0)), 'Input - LOE Hierarchy (Admin)'!U297))</f>
        <v/>
      </c>
      <c r="R295" s="651" t="str">
        <f>IF(ISERROR(HYPERLINK(INDEX(I_Guid_Links,MATCH('Input - LOE Hierarchy (Admin)'!V297,I_Guid_Names,0)), 'Input - LOE Hierarchy (Admin)'!V297)),"",HYPERLINK(INDEX(I_Guid_Links,MATCH('Input - LOE Hierarchy (Admin)'!V297,I_Guid_Names,0)), 'Input - LOE Hierarchy (Admin)'!V297))</f>
        <v/>
      </c>
      <c r="S295" s="651" t="str">
        <f>IF(ISERROR(HYPERLINK(INDEX(I_Guid_Links,MATCH('Input - LOE Hierarchy (Admin)'!W297,I_Guid_Names,0)), 'Input - LOE Hierarchy (Admin)'!W297)),"",HYPERLINK(INDEX(I_Guid_Links,MATCH('Input - LOE Hierarchy (Admin)'!W297,I_Guid_Names,0)), 'Input - LOE Hierarchy (Admin)'!W297))</f>
        <v/>
      </c>
      <c r="T295" s="651" t="str">
        <f>IF(ISERROR(HYPERLINK(INDEX(I_Guid_Links,MATCH('Input - LOE Hierarchy (Admin)'!X297,I_Guid_Names,0)), 'Input - LOE Hierarchy (Admin)'!X297)),"",HYPERLINK(INDEX(I_Guid_Links,MATCH('Input - LOE Hierarchy (Admin)'!X297,I_Guid_Names,0)), 'Input - LOE Hierarchy (Admin)'!X297))</f>
        <v/>
      </c>
      <c r="U295" s="651" t="str">
        <f>IF(ISERROR(HYPERLINK(INDEX(I_Guid_Links,MATCH('Input - LOE Hierarchy (Admin)'!Y297,I_Guid_Names,0)), 'Input - LOE Hierarchy (Admin)'!Y297)),"",HYPERLINK(INDEX(I_Guid_Links,MATCH('Input - LOE Hierarchy (Admin)'!Y297,I_Guid_Names,0)), 'Input - LOE Hierarchy (Admin)'!Y297))</f>
        <v/>
      </c>
      <c r="V295" s="652"/>
      <c r="X295" s="653" t="str">
        <f t="shared" si="42"/>
        <v>YES</v>
      </c>
      <c r="Y295" s="654" t="b">
        <f t="shared" si="43"/>
        <v>0</v>
      </c>
      <c r="Z295" s="654" t="b">
        <f t="shared" si="46"/>
        <v>0</v>
      </c>
    </row>
    <row r="296" spans="1:26" s="344" customFormat="1" ht="70.400000000000006" customHeight="1" x14ac:dyDescent="0.35">
      <c r="A296" s="646"/>
      <c r="B296" s="646"/>
      <c r="C296" s="647">
        <v>5</v>
      </c>
      <c r="D296" s="648" t="str">
        <f>'Input - LOE Hierarchy (Admin)'!E298</f>
        <v>Management</v>
      </c>
      <c r="E296" s="647">
        <v>23</v>
      </c>
      <c r="F296" s="648" t="str">
        <f>'Input - LOE Hierarchy (Admin)'!K298</f>
        <v>Is there evidence that  the delivery management arrangements are suitable for the outputs being delivered?</v>
      </c>
      <c r="G296" s="649">
        <v>106</v>
      </c>
      <c r="H296" s="650" t="str">
        <f>IFERROR(HYPERLINK("#'2.1 LOEs, Artefacts &amp; Assurance'!" &amp; ADDRESS(MATCH($I296,'2.1 LOEs, Artefacts &amp; Assurance'!$H$1:$H$312, 0),8),"Link "), "Not Found")</f>
        <v>Not Found</v>
      </c>
      <c r="I296" s="648" t="str">
        <f>'Input - LOE Hierarchy (Admin)'!L298</f>
        <v>It there evidence that dependencies are being managed appropriately?</v>
      </c>
      <c r="J296" s="647">
        <f t="shared" si="41"/>
        <v>286</v>
      </c>
      <c r="K296" s="648" t="str">
        <f>'Input - LOE Hierarchy (Admin)'!N298</f>
        <v>Is there evidence that dependencies relating to Government Furnished Assets are being managed (including relevant assumptions), including associated risks.</v>
      </c>
      <c r="L296" s="648" t="str">
        <f>'Input - LOE Hierarchy (Admin)'!P298</f>
        <v>Is there evidence of written confirmation of GFA availability before contractually committing the MOD to GFA provision?</v>
      </c>
      <c r="M296" s="646"/>
      <c r="N296" s="646"/>
      <c r="O296" s="651" t="str">
        <f>IF(ISERROR(HYPERLINK(INDEX(I_Guid_Links,MATCH('Input - LOE Hierarchy (Admin)'!S298,I_Guid_Names,0)), 'Input - LOE Hierarchy (Admin)'!S298)),"",HYPERLINK(INDEX(I_Guid_Links,MATCH('Input - LOE Hierarchy (Admin)'!S298,I_Guid_Names,0)), 'Input - LOE Hierarchy (Admin)'!S298))</f>
        <v>Dependencies Management  - M10</v>
      </c>
      <c r="P296" s="651" t="str">
        <f>IF(ISERROR(HYPERLINK(INDEX(I_Guid_Links,MATCH('Input - LOE Hierarchy (Admin)'!T298,I_Guid_Names,0)), 'Input - LOE Hierarchy (Admin)'!T298)),"",HYPERLINK(INDEX(I_Guid_Links,MATCH('Input - LOE Hierarchy (Admin)'!T298,I_Guid_Names,0)), 'Input - LOE Hierarchy (Admin)'!T298))</f>
        <v/>
      </c>
      <c r="Q296" s="651" t="str">
        <f>IF(ISERROR(HYPERLINK(INDEX(I_Guid_Links,MATCH('Input - LOE Hierarchy (Admin)'!U298,I_Guid_Names,0)), 'Input - LOE Hierarchy (Admin)'!U298)),"",HYPERLINK(INDEX(I_Guid_Links,MATCH('Input - LOE Hierarchy (Admin)'!U298,I_Guid_Names,0)), 'Input - LOE Hierarchy (Admin)'!U298))</f>
        <v/>
      </c>
      <c r="R296" s="651" t="str">
        <f>IF(ISERROR(HYPERLINK(INDEX(I_Guid_Links,MATCH('Input - LOE Hierarchy (Admin)'!V298,I_Guid_Names,0)), 'Input - LOE Hierarchy (Admin)'!V298)),"",HYPERLINK(INDEX(I_Guid_Links,MATCH('Input - LOE Hierarchy (Admin)'!V298,I_Guid_Names,0)), 'Input - LOE Hierarchy (Admin)'!V298))</f>
        <v/>
      </c>
      <c r="S296" s="651" t="str">
        <f>IF(ISERROR(HYPERLINK(INDEX(I_Guid_Links,MATCH('Input - LOE Hierarchy (Admin)'!W298,I_Guid_Names,0)), 'Input - LOE Hierarchy (Admin)'!W298)),"",HYPERLINK(INDEX(I_Guid_Links,MATCH('Input - LOE Hierarchy (Admin)'!W298,I_Guid_Names,0)), 'Input - LOE Hierarchy (Admin)'!W298))</f>
        <v/>
      </c>
      <c r="T296" s="651" t="str">
        <f>IF(ISERROR(HYPERLINK(INDEX(I_Guid_Links,MATCH('Input - LOE Hierarchy (Admin)'!X298,I_Guid_Names,0)), 'Input - LOE Hierarchy (Admin)'!X298)),"",HYPERLINK(INDEX(I_Guid_Links,MATCH('Input - LOE Hierarchy (Admin)'!X298,I_Guid_Names,0)), 'Input - LOE Hierarchy (Admin)'!X298))</f>
        <v/>
      </c>
      <c r="U296" s="651" t="str">
        <f>IF(ISERROR(HYPERLINK(INDEX(I_Guid_Links,MATCH('Input - LOE Hierarchy (Admin)'!Y298,I_Guid_Names,0)), 'Input - LOE Hierarchy (Admin)'!Y298)),"",HYPERLINK(INDEX(I_Guid_Links,MATCH('Input - LOE Hierarchy (Admin)'!Y298,I_Guid_Names,0)), 'Input - LOE Hierarchy (Admin)'!Y298))</f>
        <v/>
      </c>
      <c r="V296" s="652"/>
      <c r="X296" s="653" t="str">
        <f t="shared" si="42"/>
        <v>YES</v>
      </c>
      <c r="Y296" s="654" t="b">
        <f t="shared" si="43"/>
        <v>0</v>
      </c>
      <c r="Z296" s="654" t="b">
        <f t="shared" si="46"/>
        <v>0</v>
      </c>
    </row>
    <row r="297" spans="1:26" s="344" customFormat="1" ht="70.400000000000006" customHeight="1" x14ac:dyDescent="0.35">
      <c r="A297" s="646"/>
      <c r="B297" s="646"/>
      <c r="C297" s="647">
        <v>5</v>
      </c>
      <c r="D297" s="648" t="str">
        <f>'Input - LOE Hierarchy (Admin)'!E299</f>
        <v>Management</v>
      </c>
      <c r="E297" s="647">
        <v>23</v>
      </c>
      <c r="F297" s="648" t="str">
        <f>'Input - LOE Hierarchy (Admin)'!K299</f>
        <v>Is there evidence that  the delivery management arrangements are suitable for the outputs being delivered?</v>
      </c>
      <c r="G297" s="649">
        <v>107</v>
      </c>
      <c r="H297" s="650" t="str">
        <f>IFERROR(HYPERLINK("#'2.1 LOEs, Artefacts &amp; Assurance'!" &amp; ADDRESS(MATCH($I297,'2.1 LOEs, Artefacts &amp; Assurance'!$H$1:$H$312, 0),8),"Link "), "Not Found")</f>
        <v>Not Found</v>
      </c>
      <c r="I297" s="648" t="str">
        <f>'Input - LOE Hierarchy (Admin)'!L299</f>
        <v>Is there evidence of an appropriate delivery schedule for the programme?</v>
      </c>
      <c r="J297" s="647">
        <f t="shared" si="41"/>
        <v>287</v>
      </c>
      <c r="K297" s="648" t="str">
        <f>'Input - LOE Hierarchy (Admin)'!N299</f>
        <v>Is there evidence of an appropriately constructed and detailed schedule being in place that reflects the stage of the programme?</v>
      </c>
      <c r="L297" s="648" t="str">
        <f>'Input - LOE Hierarchy (Admin)'!P299</f>
        <v>Is there evidence the schedule is supported by a robust WBS and WBS dictionary?</v>
      </c>
      <c r="M297" s="646"/>
      <c r="N297" s="646"/>
      <c r="O297" s="651" t="str">
        <f>IF(ISERROR(HYPERLINK(INDEX(I_Guid_Links,MATCH('Input - LOE Hierarchy (Admin)'!S299,I_Guid_Names,0)), 'Input - LOE Hierarchy (Admin)'!S299)),"",HYPERLINK(INDEX(I_Guid_Links,MATCH('Input - LOE Hierarchy (Admin)'!S299,I_Guid_Names,0)), 'Input - LOE Hierarchy (Admin)'!S299))</f>
        <v>Work Breakdown Structure  - M9</v>
      </c>
      <c r="P297" s="651" t="str">
        <f>IF(ISERROR(HYPERLINK(INDEX(I_Guid_Links,MATCH('Input - LOE Hierarchy (Admin)'!T299,I_Guid_Names,0)), 'Input - LOE Hierarchy (Admin)'!T299)),"",HYPERLINK(INDEX(I_Guid_Links,MATCH('Input - LOE Hierarchy (Admin)'!T299,I_Guid_Names,0)), 'Input - LOE Hierarchy (Admin)'!T299))</f>
        <v/>
      </c>
      <c r="Q297" s="651" t="str">
        <f>IF(ISERROR(HYPERLINK(INDEX(I_Guid_Links,MATCH('Input - LOE Hierarchy (Admin)'!U299,I_Guid_Names,0)), 'Input - LOE Hierarchy (Admin)'!U299)),"",HYPERLINK(INDEX(I_Guid_Links,MATCH('Input - LOE Hierarchy (Admin)'!U299,I_Guid_Names,0)), 'Input - LOE Hierarchy (Admin)'!U299))</f>
        <v/>
      </c>
      <c r="R297" s="651" t="str">
        <f>IF(ISERROR(HYPERLINK(INDEX(I_Guid_Links,MATCH('Input - LOE Hierarchy (Admin)'!V299,I_Guid_Names,0)), 'Input - LOE Hierarchy (Admin)'!V299)),"",HYPERLINK(INDEX(I_Guid_Links,MATCH('Input - LOE Hierarchy (Admin)'!V299,I_Guid_Names,0)), 'Input - LOE Hierarchy (Admin)'!V299))</f>
        <v/>
      </c>
      <c r="S297" s="651" t="str">
        <f>IF(ISERROR(HYPERLINK(INDEX(I_Guid_Links,MATCH('Input - LOE Hierarchy (Admin)'!W299,I_Guid_Names,0)), 'Input - LOE Hierarchy (Admin)'!W299)),"",HYPERLINK(INDEX(I_Guid_Links,MATCH('Input - LOE Hierarchy (Admin)'!W299,I_Guid_Names,0)), 'Input - LOE Hierarchy (Admin)'!W299))</f>
        <v/>
      </c>
      <c r="T297" s="651" t="str">
        <f>IF(ISERROR(HYPERLINK(INDEX(I_Guid_Links,MATCH('Input - LOE Hierarchy (Admin)'!X299,I_Guid_Names,0)), 'Input - LOE Hierarchy (Admin)'!X299)),"",HYPERLINK(INDEX(I_Guid_Links,MATCH('Input - LOE Hierarchy (Admin)'!X299,I_Guid_Names,0)), 'Input - LOE Hierarchy (Admin)'!X299))</f>
        <v/>
      </c>
      <c r="U297" s="651" t="str">
        <f>IF(ISERROR(HYPERLINK(INDEX(I_Guid_Links,MATCH('Input - LOE Hierarchy (Admin)'!Y299,I_Guid_Names,0)), 'Input - LOE Hierarchy (Admin)'!Y299)),"",HYPERLINK(INDEX(I_Guid_Links,MATCH('Input - LOE Hierarchy (Admin)'!Y299,I_Guid_Names,0)), 'Input - LOE Hierarchy (Admin)'!Y299))</f>
        <v/>
      </c>
      <c r="V297" s="652"/>
      <c r="X297" s="653" t="b">
        <f t="shared" si="42"/>
        <v>0</v>
      </c>
      <c r="Y297" s="654" t="b">
        <f t="shared" si="43"/>
        <v>0</v>
      </c>
      <c r="Z297" s="654" t="b">
        <f t="shared" si="44"/>
        <v>0</v>
      </c>
    </row>
    <row r="298" spans="1:26" s="344" customFormat="1" ht="70.400000000000006" customHeight="1" x14ac:dyDescent="0.35">
      <c r="A298" s="646"/>
      <c r="B298" s="646"/>
      <c r="C298" s="647">
        <v>5</v>
      </c>
      <c r="D298" s="648" t="str">
        <f>'Input - LOE Hierarchy (Admin)'!E300</f>
        <v>Management</v>
      </c>
      <c r="E298" s="647">
        <v>23</v>
      </c>
      <c r="F298" s="648" t="str">
        <f>'Input - LOE Hierarchy (Admin)'!K300</f>
        <v>Is there evidence that  the delivery management arrangements are suitable for the outputs being delivered?</v>
      </c>
      <c r="G298" s="649">
        <v>107</v>
      </c>
      <c r="H298" s="650" t="str">
        <f>IFERROR(HYPERLINK("#'2.1 LOEs, Artefacts &amp; Assurance'!" &amp; ADDRESS(MATCH($I298,'2.1 LOEs, Artefacts &amp; Assurance'!$H$1:$H$312, 0),8),"Link "), "Not Found")</f>
        <v>Not Found</v>
      </c>
      <c r="I298" s="648" t="str">
        <f>'Input - LOE Hierarchy (Admin)'!L300</f>
        <v>Is there evidence of an appropriate delivery schedule for the programme?</v>
      </c>
      <c r="J298" s="647">
        <f t="shared" si="41"/>
        <v>288</v>
      </c>
      <c r="K298" s="648" t="str">
        <f>'Input - LOE Hierarchy (Admin)'!N300</f>
        <v>Is there evidence of an appropriately constructed and detailed schedule being in place that reflects the stage of the programme?</v>
      </c>
      <c r="L298" s="648" t="str">
        <f>'Input - LOE Hierarchy (Admin)'!P300</f>
        <v>Is there evidence the schedule has been baselined to allow performance to be measured?</v>
      </c>
      <c r="M298" s="646"/>
      <c r="N298" s="646"/>
      <c r="O298" s="651" t="str">
        <f>IF(ISERROR(HYPERLINK(INDEX(I_Guid_Links,MATCH('Input - LOE Hierarchy (Admin)'!S300,I_Guid_Names,0)), 'Input - LOE Hierarchy (Admin)'!S300)),"",HYPERLINK(INDEX(I_Guid_Links,MATCH('Input - LOE Hierarchy (Admin)'!S300,I_Guid_Names,0)), 'Input - LOE Hierarchy (Admin)'!S300))</f>
        <v/>
      </c>
      <c r="P298" s="651" t="str">
        <f>IF(ISERROR(HYPERLINK(INDEX(I_Guid_Links,MATCH('Input - LOE Hierarchy (Admin)'!T300,I_Guid_Names,0)), 'Input - LOE Hierarchy (Admin)'!T300)),"",HYPERLINK(INDEX(I_Guid_Links,MATCH('Input - LOE Hierarchy (Admin)'!T300,I_Guid_Names,0)), 'Input - LOE Hierarchy (Admin)'!T300))</f>
        <v/>
      </c>
      <c r="Q298" s="651" t="str">
        <f>IF(ISERROR(HYPERLINK(INDEX(I_Guid_Links,MATCH('Input - LOE Hierarchy (Admin)'!U300,I_Guid_Names,0)), 'Input - LOE Hierarchy (Admin)'!U300)),"",HYPERLINK(INDEX(I_Guid_Links,MATCH('Input - LOE Hierarchy (Admin)'!U300,I_Guid_Names,0)), 'Input - LOE Hierarchy (Admin)'!U300))</f>
        <v/>
      </c>
      <c r="R298" s="651" t="str">
        <f>IF(ISERROR(HYPERLINK(INDEX(I_Guid_Links,MATCH('Input - LOE Hierarchy (Admin)'!V300,I_Guid_Names,0)), 'Input - LOE Hierarchy (Admin)'!V300)),"",HYPERLINK(INDEX(I_Guid_Links,MATCH('Input - LOE Hierarchy (Admin)'!V300,I_Guid_Names,0)), 'Input - LOE Hierarchy (Admin)'!V300))</f>
        <v/>
      </c>
      <c r="S298" s="651" t="str">
        <f>IF(ISERROR(HYPERLINK(INDEX(I_Guid_Links,MATCH('Input - LOE Hierarchy (Admin)'!W300,I_Guid_Names,0)), 'Input - LOE Hierarchy (Admin)'!W300)),"",HYPERLINK(INDEX(I_Guid_Links,MATCH('Input - LOE Hierarchy (Admin)'!W300,I_Guid_Names,0)), 'Input - LOE Hierarchy (Admin)'!W300))</f>
        <v/>
      </c>
      <c r="T298" s="651" t="str">
        <f>IF(ISERROR(HYPERLINK(INDEX(I_Guid_Links,MATCH('Input - LOE Hierarchy (Admin)'!X300,I_Guid_Names,0)), 'Input - LOE Hierarchy (Admin)'!X300)),"",HYPERLINK(INDEX(I_Guid_Links,MATCH('Input - LOE Hierarchy (Admin)'!X300,I_Guid_Names,0)), 'Input - LOE Hierarchy (Admin)'!X300))</f>
        <v/>
      </c>
      <c r="U298" s="651" t="str">
        <f>IF(ISERROR(HYPERLINK(INDEX(I_Guid_Links,MATCH('Input - LOE Hierarchy (Admin)'!Y300,I_Guid_Names,0)), 'Input - LOE Hierarchy (Admin)'!Y300)),"",HYPERLINK(INDEX(I_Guid_Links,MATCH('Input - LOE Hierarchy (Admin)'!Y300,I_Guid_Names,0)), 'Input - LOE Hierarchy (Admin)'!Y300))</f>
        <v/>
      </c>
      <c r="V298" s="652"/>
      <c r="X298" s="653" t="str">
        <f t="shared" si="42"/>
        <v>YES</v>
      </c>
      <c r="Y298" s="654" t="b">
        <f t="shared" si="43"/>
        <v>0</v>
      </c>
      <c r="Z298" s="654" t="b">
        <f>IF(AND(X298="YES", Y$297="YES"),"YES")</f>
        <v>0</v>
      </c>
    </row>
    <row r="299" spans="1:26" s="344" customFormat="1" ht="70.400000000000006" customHeight="1" x14ac:dyDescent="0.35">
      <c r="A299" s="646"/>
      <c r="B299" s="646"/>
      <c r="C299" s="647">
        <v>5</v>
      </c>
      <c r="D299" s="648" t="str">
        <f>'Input - LOE Hierarchy (Admin)'!E301</f>
        <v>Management</v>
      </c>
      <c r="E299" s="647">
        <v>23</v>
      </c>
      <c r="F299" s="648" t="str">
        <f>'Input - LOE Hierarchy (Admin)'!K301</f>
        <v>Is there evidence that  the delivery management arrangements are suitable for the outputs being delivered?</v>
      </c>
      <c r="G299" s="649">
        <v>107</v>
      </c>
      <c r="H299" s="650" t="str">
        <f>IFERROR(HYPERLINK("#'2.1 LOEs, Artefacts &amp; Assurance'!" &amp; ADDRESS(MATCH($I299,'2.1 LOEs, Artefacts &amp; Assurance'!$H$1:$H$312, 0),8),"Link "), "Not Found")</f>
        <v>Not Found</v>
      </c>
      <c r="I299" s="648" t="str">
        <f>'Input - LOE Hierarchy (Admin)'!L301</f>
        <v>Is there evidence of an appropriate delivery schedule for the programme?</v>
      </c>
      <c r="J299" s="647">
        <f t="shared" si="41"/>
        <v>289</v>
      </c>
      <c r="K299" s="648" t="str">
        <f>'Input - LOE Hierarchy (Admin)'!N301</f>
        <v>Is there evidence of an appropriately constructed and detailed schedule being in place that reflects the stage of the programme?</v>
      </c>
      <c r="L299" s="648" t="str">
        <f>'Input - LOE Hierarchy (Admin)'!P301</f>
        <v>Is there evidence the Schedule has had appropriate quality checks e.g. use of scheduling software in-built schedule health checking tools?</v>
      </c>
      <c r="M299" s="646"/>
      <c r="N299" s="646"/>
      <c r="O299" s="651" t="str">
        <f>IF(ISERROR(HYPERLINK(INDEX(I_Guid_Links,MATCH('Input - LOE Hierarchy (Admin)'!S301,I_Guid_Names,0)), 'Input - LOE Hierarchy (Admin)'!S301)),"",HYPERLINK(INDEX(I_Guid_Links,MATCH('Input - LOE Hierarchy (Admin)'!S301,I_Guid_Names,0)), 'Input - LOE Hierarchy (Admin)'!S301))</f>
        <v/>
      </c>
      <c r="P299" s="651" t="str">
        <f>IF(ISERROR(HYPERLINK(INDEX(I_Guid_Links,MATCH('Input - LOE Hierarchy (Admin)'!T301,I_Guid_Names,0)), 'Input - LOE Hierarchy (Admin)'!T301)),"",HYPERLINK(INDEX(I_Guid_Links,MATCH('Input - LOE Hierarchy (Admin)'!T301,I_Guid_Names,0)), 'Input - LOE Hierarchy (Admin)'!T301))</f>
        <v/>
      </c>
      <c r="Q299" s="651" t="str">
        <f>IF(ISERROR(HYPERLINK(INDEX(I_Guid_Links,MATCH('Input - LOE Hierarchy (Admin)'!U301,I_Guid_Names,0)), 'Input - LOE Hierarchy (Admin)'!U301)),"",HYPERLINK(INDEX(I_Guid_Links,MATCH('Input - LOE Hierarchy (Admin)'!U301,I_Guid_Names,0)), 'Input - LOE Hierarchy (Admin)'!U301))</f>
        <v/>
      </c>
      <c r="R299" s="651" t="str">
        <f>IF(ISERROR(HYPERLINK(INDEX(I_Guid_Links,MATCH('Input - LOE Hierarchy (Admin)'!V301,I_Guid_Names,0)), 'Input - LOE Hierarchy (Admin)'!V301)),"",HYPERLINK(INDEX(I_Guid_Links,MATCH('Input - LOE Hierarchy (Admin)'!V301,I_Guid_Names,0)), 'Input - LOE Hierarchy (Admin)'!V301))</f>
        <v/>
      </c>
      <c r="S299" s="651" t="str">
        <f>IF(ISERROR(HYPERLINK(INDEX(I_Guid_Links,MATCH('Input - LOE Hierarchy (Admin)'!W301,I_Guid_Names,0)), 'Input - LOE Hierarchy (Admin)'!W301)),"",HYPERLINK(INDEX(I_Guid_Links,MATCH('Input - LOE Hierarchy (Admin)'!W301,I_Guid_Names,0)), 'Input - LOE Hierarchy (Admin)'!W301))</f>
        <v/>
      </c>
      <c r="T299" s="651" t="str">
        <f>IF(ISERROR(HYPERLINK(INDEX(I_Guid_Links,MATCH('Input - LOE Hierarchy (Admin)'!X301,I_Guid_Names,0)), 'Input - LOE Hierarchy (Admin)'!X301)),"",HYPERLINK(INDEX(I_Guid_Links,MATCH('Input - LOE Hierarchy (Admin)'!X301,I_Guid_Names,0)), 'Input - LOE Hierarchy (Admin)'!X301))</f>
        <v/>
      </c>
      <c r="U299" s="651" t="str">
        <f>IF(ISERROR(HYPERLINK(INDEX(I_Guid_Links,MATCH('Input - LOE Hierarchy (Admin)'!Y301,I_Guid_Names,0)), 'Input - LOE Hierarchy (Admin)'!Y301)),"",HYPERLINK(INDEX(I_Guid_Links,MATCH('Input - LOE Hierarchy (Admin)'!Y301,I_Guid_Names,0)), 'Input - LOE Hierarchy (Admin)'!Y301))</f>
        <v/>
      </c>
      <c r="V299" s="652"/>
      <c r="X299" s="653" t="str">
        <f t="shared" si="42"/>
        <v>YES</v>
      </c>
      <c r="Y299" s="654" t="b">
        <f t="shared" si="43"/>
        <v>0</v>
      </c>
      <c r="Z299" s="654" t="b">
        <f t="shared" ref="Z299:Z306" si="47">IF(AND(X299="YES", Y$297="YES"),"YES")</f>
        <v>0</v>
      </c>
    </row>
    <row r="300" spans="1:26" s="344" customFormat="1" ht="70.400000000000006" customHeight="1" x14ac:dyDescent="0.35">
      <c r="A300" s="646"/>
      <c r="B300" s="646"/>
      <c r="C300" s="647">
        <v>5</v>
      </c>
      <c r="D300" s="648" t="str">
        <f>'Input - LOE Hierarchy (Admin)'!E302</f>
        <v>Management</v>
      </c>
      <c r="E300" s="647">
        <v>23</v>
      </c>
      <c r="F300" s="648" t="str">
        <f>'Input - LOE Hierarchy (Admin)'!K302</f>
        <v>Is there evidence that  the delivery management arrangements are suitable for the outputs being delivered?</v>
      </c>
      <c r="G300" s="649">
        <v>107</v>
      </c>
      <c r="H300" s="650" t="str">
        <f>IFERROR(HYPERLINK("#'2.1 LOEs, Artefacts &amp; Assurance'!" &amp; ADDRESS(MATCH($I300,'2.1 LOEs, Artefacts &amp; Assurance'!$H$1:$H$312, 0),8),"Link "), "Not Found")</f>
        <v>Not Found</v>
      </c>
      <c r="I300" s="648" t="str">
        <f>'Input - LOE Hierarchy (Admin)'!L302</f>
        <v>Is there evidence of an appropriate delivery schedule for the programme?</v>
      </c>
      <c r="J300" s="647">
        <f t="shared" si="41"/>
        <v>290</v>
      </c>
      <c r="K300" s="648" t="str">
        <f>'Input - LOE Hierarchy (Admin)'!N302</f>
        <v>Is there evidence that the programme schedule has taken due consideration of the contractor(s) delivery plan(s)?</v>
      </c>
      <c r="L300" s="648" t="str">
        <f>'Input - LOE Hierarchy (Admin)'!P302</f>
        <v xml:space="preserve">Is there an Integrated Master Schedule (IMS) capturing supplier's delivery plans?
Or, is there evidence both external and internal dependencies have been suitably captured in the programme schedule?  </v>
      </c>
      <c r="M300" s="646"/>
      <c r="N300" s="646"/>
      <c r="O300" s="651" t="str">
        <f>IF(ISERROR(HYPERLINK(INDEX(I_Guid_Links,MATCH('Input - LOE Hierarchy (Admin)'!S302,I_Guid_Names,0)), 'Input - LOE Hierarchy (Admin)'!S302)),"",HYPERLINK(INDEX(I_Guid_Links,MATCH('Input - LOE Hierarchy (Admin)'!S302,I_Guid_Names,0)), 'Input - LOE Hierarchy (Admin)'!S302))</f>
        <v/>
      </c>
      <c r="P300" s="651" t="str">
        <f>IF(ISERROR(HYPERLINK(INDEX(I_Guid_Links,MATCH('Input - LOE Hierarchy (Admin)'!T302,I_Guid_Names,0)), 'Input - LOE Hierarchy (Admin)'!T302)),"",HYPERLINK(INDEX(I_Guid_Links,MATCH('Input - LOE Hierarchy (Admin)'!T302,I_Guid_Names,0)), 'Input - LOE Hierarchy (Admin)'!T302))</f>
        <v/>
      </c>
      <c r="Q300" s="651" t="str">
        <f>IF(ISERROR(HYPERLINK(INDEX(I_Guid_Links,MATCH('Input - LOE Hierarchy (Admin)'!U302,I_Guid_Names,0)), 'Input - LOE Hierarchy (Admin)'!U302)),"",HYPERLINK(INDEX(I_Guid_Links,MATCH('Input - LOE Hierarchy (Admin)'!U302,I_Guid_Names,0)), 'Input - LOE Hierarchy (Admin)'!U302))</f>
        <v/>
      </c>
      <c r="R300" s="651" t="str">
        <f>IF(ISERROR(HYPERLINK(INDEX(I_Guid_Links,MATCH('Input - LOE Hierarchy (Admin)'!V302,I_Guid_Names,0)), 'Input - LOE Hierarchy (Admin)'!V302)),"",HYPERLINK(INDEX(I_Guid_Links,MATCH('Input - LOE Hierarchy (Admin)'!V302,I_Guid_Names,0)), 'Input - LOE Hierarchy (Admin)'!V302))</f>
        <v/>
      </c>
      <c r="S300" s="651" t="str">
        <f>IF(ISERROR(HYPERLINK(INDEX(I_Guid_Links,MATCH('Input - LOE Hierarchy (Admin)'!W302,I_Guid_Names,0)), 'Input - LOE Hierarchy (Admin)'!W302)),"",HYPERLINK(INDEX(I_Guid_Links,MATCH('Input - LOE Hierarchy (Admin)'!W302,I_Guid_Names,0)), 'Input - LOE Hierarchy (Admin)'!W302))</f>
        <v/>
      </c>
      <c r="T300" s="651" t="str">
        <f>IF(ISERROR(HYPERLINK(INDEX(I_Guid_Links,MATCH('Input - LOE Hierarchy (Admin)'!X302,I_Guid_Names,0)), 'Input - LOE Hierarchy (Admin)'!X302)),"",HYPERLINK(INDEX(I_Guid_Links,MATCH('Input - LOE Hierarchy (Admin)'!X302,I_Guid_Names,0)), 'Input - LOE Hierarchy (Admin)'!X302))</f>
        <v/>
      </c>
      <c r="U300" s="651" t="str">
        <f>IF(ISERROR(HYPERLINK(INDEX(I_Guid_Links,MATCH('Input - LOE Hierarchy (Admin)'!Y302,I_Guid_Names,0)), 'Input - LOE Hierarchy (Admin)'!Y302)),"",HYPERLINK(INDEX(I_Guid_Links,MATCH('Input - LOE Hierarchy (Admin)'!Y302,I_Guid_Names,0)), 'Input - LOE Hierarchy (Admin)'!Y302))</f>
        <v/>
      </c>
      <c r="V300" s="652"/>
      <c r="X300" s="653" t="str">
        <f t="shared" si="42"/>
        <v>YES</v>
      </c>
      <c r="Y300" s="654" t="b">
        <f t="shared" si="43"/>
        <v>0</v>
      </c>
      <c r="Z300" s="654" t="b">
        <f t="shared" si="47"/>
        <v>0</v>
      </c>
    </row>
    <row r="301" spans="1:26" s="344" customFormat="1" ht="70.400000000000006" customHeight="1" x14ac:dyDescent="0.35">
      <c r="A301" s="646"/>
      <c r="B301" s="646"/>
      <c r="C301" s="647">
        <v>5</v>
      </c>
      <c r="D301" s="648" t="str">
        <f>'Input - LOE Hierarchy (Admin)'!E303</f>
        <v>Management</v>
      </c>
      <c r="E301" s="647">
        <v>23</v>
      </c>
      <c r="F301" s="648" t="str">
        <f>'Input - LOE Hierarchy (Admin)'!K303</f>
        <v>Is there evidence that  the delivery management arrangements are suitable for the outputs being delivered?</v>
      </c>
      <c r="G301" s="649">
        <v>107</v>
      </c>
      <c r="H301" s="650" t="str">
        <f>IFERROR(HYPERLINK("#'2.1 LOEs, Artefacts &amp; Assurance'!" &amp; ADDRESS(MATCH($I301,'2.1 LOEs, Artefacts &amp; Assurance'!$H$1:$H$312, 0),8),"Link "), "Not Found")</f>
        <v>Not Found</v>
      </c>
      <c r="I301" s="648" t="str">
        <f>'Input - LOE Hierarchy (Admin)'!L303</f>
        <v>Is there evidence of an appropriate delivery schedule for the programme?</v>
      </c>
      <c r="J301" s="647">
        <f t="shared" si="41"/>
        <v>291</v>
      </c>
      <c r="K301" s="648" t="str">
        <f>'Input - LOE Hierarchy (Admin)'!N303</f>
        <v>Is there evidence that key capability milestones are clearly defined and do they represent suitable measures of capability delivery e.g. Initial Operating Capability (IOC) and (Full Operating Capability) FOC, Equipment Delivery Date (EDD), Planning Assumption for Service Entry (PASE) , etc?</v>
      </c>
      <c r="L301" s="648" t="str">
        <f>'Input - LOE Hierarchy (Admin)'!P303</f>
        <v>NULL</v>
      </c>
      <c r="M301" s="646"/>
      <c r="N301" s="646"/>
      <c r="O301" s="651" t="str">
        <f>IF(ISERROR(HYPERLINK(INDEX(I_Guid_Links,MATCH('Input - LOE Hierarchy (Admin)'!S303,I_Guid_Names,0)), 'Input - LOE Hierarchy (Admin)'!S303)),"",HYPERLINK(INDEX(I_Guid_Links,MATCH('Input - LOE Hierarchy (Admin)'!S303,I_Guid_Names,0)), 'Input - LOE Hierarchy (Admin)'!S303))</f>
        <v xml:space="preserve"> Project Management Plan  - M12 </v>
      </c>
      <c r="P301" s="651" t="str">
        <f>IF(ISERROR(HYPERLINK(INDEX(I_Guid_Links,MATCH('Input - LOE Hierarchy (Admin)'!T303,I_Guid_Names,0)), 'Input - LOE Hierarchy (Admin)'!T303)),"",HYPERLINK(INDEX(I_Guid_Links,MATCH('Input - LOE Hierarchy (Admin)'!T303,I_Guid_Names,0)), 'Input - LOE Hierarchy (Admin)'!T303))</f>
        <v/>
      </c>
      <c r="Q301" s="651" t="str">
        <f>IF(ISERROR(HYPERLINK(INDEX(I_Guid_Links,MATCH('Input - LOE Hierarchy (Admin)'!U303,I_Guid_Names,0)), 'Input - LOE Hierarchy (Admin)'!U303)),"",HYPERLINK(INDEX(I_Guid_Links,MATCH('Input - LOE Hierarchy (Admin)'!U303,I_Guid_Names,0)), 'Input - LOE Hierarchy (Admin)'!U303))</f>
        <v/>
      </c>
      <c r="R301" s="651" t="str">
        <f>IF(ISERROR(HYPERLINK(INDEX(I_Guid_Links,MATCH('Input - LOE Hierarchy (Admin)'!V303,I_Guid_Names,0)), 'Input - LOE Hierarchy (Admin)'!V303)),"",HYPERLINK(INDEX(I_Guid_Links,MATCH('Input - LOE Hierarchy (Admin)'!V303,I_Guid_Names,0)), 'Input - LOE Hierarchy (Admin)'!V303))</f>
        <v/>
      </c>
      <c r="S301" s="651" t="str">
        <f>IF(ISERROR(HYPERLINK(INDEX(I_Guid_Links,MATCH('Input - LOE Hierarchy (Admin)'!W303,I_Guid_Names,0)), 'Input - LOE Hierarchy (Admin)'!W303)),"",HYPERLINK(INDEX(I_Guid_Links,MATCH('Input - LOE Hierarchy (Admin)'!W303,I_Guid_Names,0)), 'Input - LOE Hierarchy (Admin)'!W303))</f>
        <v/>
      </c>
      <c r="T301" s="651" t="str">
        <f>IF(ISERROR(HYPERLINK(INDEX(I_Guid_Links,MATCH('Input - LOE Hierarchy (Admin)'!X303,I_Guid_Names,0)), 'Input - LOE Hierarchy (Admin)'!X303)),"",HYPERLINK(INDEX(I_Guid_Links,MATCH('Input - LOE Hierarchy (Admin)'!X303,I_Guid_Names,0)), 'Input - LOE Hierarchy (Admin)'!X303))</f>
        <v/>
      </c>
      <c r="U301" s="651" t="str">
        <f>IF(ISERROR(HYPERLINK(INDEX(I_Guid_Links,MATCH('Input - LOE Hierarchy (Admin)'!Y303,I_Guid_Names,0)), 'Input - LOE Hierarchy (Admin)'!Y303)),"",HYPERLINK(INDEX(I_Guid_Links,MATCH('Input - LOE Hierarchy (Admin)'!Y303,I_Guid_Names,0)), 'Input - LOE Hierarchy (Admin)'!Y303))</f>
        <v/>
      </c>
      <c r="V301" s="652"/>
      <c r="X301" s="653" t="str">
        <f t="shared" si="42"/>
        <v>YES</v>
      </c>
      <c r="Y301" s="654" t="b">
        <f t="shared" si="43"/>
        <v>0</v>
      </c>
      <c r="Z301" s="654" t="b">
        <f t="shared" si="47"/>
        <v>0</v>
      </c>
    </row>
    <row r="302" spans="1:26" s="344" customFormat="1" ht="70.400000000000006" customHeight="1" x14ac:dyDescent="0.35">
      <c r="A302" s="646"/>
      <c r="B302" s="646"/>
      <c r="C302" s="647">
        <v>5</v>
      </c>
      <c r="D302" s="648" t="str">
        <f>'Input - LOE Hierarchy (Admin)'!E304</f>
        <v>Management</v>
      </c>
      <c r="E302" s="647">
        <v>23</v>
      </c>
      <c r="F302" s="648" t="str">
        <f>'Input - LOE Hierarchy (Admin)'!K304</f>
        <v>Is there evidence that  the delivery management arrangements are suitable for the outputs being delivered?</v>
      </c>
      <c r="G302" s="649">
        <v>107</v>
      </c>
      <c r="H302" s="650" t="str">
        <f>IFERROR(HYPERLINK("#'2.1 LOEs, Artefacts &amp; Assurance'!" &amp; ADDRESS(MATCH($I302,'2.1 LOEs, Artefacts &amp; Assurance'!$H$1:$H$312, 0),8),"Link "), "Not Found")</f>
        <v>Not Found</v>
      </c>
      <c r="I302" s="648" t="str">
        <f>'Input - LOE Hierarchy (Admin)'!L304</f>
        <v>Is there evidence of an appropriate delivery schedule for the programme?</v>
      </c>
      <c r="J302" s="647">
        <f t="shared" si="41"/>
        <v>292</v>
      </c>
      <c r="K302" s="648" t="str">
        <f>'Input - LOE Hierarchy (Admin)'!N304</f>
        <v>Is there evidence of forecast dates for key programme milestones being supported by a suitable Schedule Risk Analysis?</v>
      </c>
      <c r="L302" s="648" t="str">
        <f>'Input - LOE Hierarchy (Admin)'!P304</f>
        <v>Is there evidence of uncertainty estimates for scheduled activities (i.e. Minimum, Most Likely, Maximum)  underpinned by suitable basis of estimates?</v>
      </c>
      <c r="M302" s="646"/>
      <c r="N302" s="646"/>
      <c r="O302" s="651" t="str">
        <f>IF(ISERROR(HYPERLINK(INDEX(I_Guid_Links,MATCH('Input - LOE Hierarchy (Admin)'!S304,I_Guid_Names,0)), 'Input - LOE Hierarchy (Admin)'!S304)),"",HYPERLINK(INDEX(I_Guid_Links,MATCH('Input - LOE Hierarchy (Admin)'!S304,I_Guid_Names,0)), 'Input - LOE Hierarchy (Admin)'!S304))</f>
        <v xml:space="preserve"> Project Management Plan  - M12 </v>
      </c>
      <c r="P302" s="651" t="str">
        <f>IF(ISERROR(HYPERLINK(INDEX(I_Guid_Links,MATCH('Input - LOE Hierarchy (Admin)'!T304,I_Guid_Names,0)), 'Input - LOE Hierarchy (Admin)'!T304)),"",HYPERLINK(INDEX(I_Guid_Links,MATCH('Input - LOE Hierarchy (Admin)'!T304,I_Guid_Names,0)), 'Input - LOE Hierarchy (Admin)'!T304))</f>
        <v/>
      </c>
      <c r="Q302" s="651" t="str">
        <f>IF(ISERROR(HYPERLINK(INDEX(I_Guid_Links,MATCH('Input - LOE Hierarchy (Admin)'!U304,I_Guid_Names,0)), 'Input - LOE Hierarchy (Admin)'!U304)),"",HYPERLINK(INDEX(I_Guid_Links,MATCH('Input - LOE Hierarchy (Admin)'!U304,I_Guid_Names,0)), 'Input - LOE Hierarchy (Admin)'!U304))</f>
        <v/>
      </c>
      <c r="R302" s="651" t="str">
        <f>IF(ISERROR(HYPERLINK(INDEX(I_Guid_Links,MATCH('Input - LOE Hierarchy (Admin)'!V304,I_Guid_Names,0)), 'Input - LOE Hierarchy (Admin)'!V304)),"",HYPERLINK(INDEX(I_Guid_Links,MATCH('Input - LOE Hierarchy (Admin)'!V304,I_Guid_Names,0)), 'Input - LOE Hierarchy (Admin)'!V304))</f>
        <v/>
      </c>
      <c r="S302" s="651" t="str">
        <f>IF(ISERROR(HYPERLINK(INDEX(I_Guid_Links,MATCH('Input - LOE Hierarchy (Admin)'!W304,I_Guid_Names,0)), 'Input - LOE Hierarchy (Admin)'!W304)),"",HYPERLINK(INDEX(I_Guid_Links,MATCH('Input - LOE Hierarchy (Admin)'!W304,I_Guid_Names,0)), 'Input - LOE Hierarchy (Admin)'!W304))</f>
        <v/>
      </c>
      <c r="T302" s="651" t="str">
        <f>IF(ISERROR(HYPERLINK(INDEX(I_Guid_Links,MATCH('Input - LOE Hierarchy (Admin)'!X304,I_Guid_Names,0)), 'Input - LOE Hierarchy (Admin)'!X304)),"",HYPERLINK(INDEX(I_Guid_Links,MATCH('Input - LOE Hierarchy (Admin)'!X304,I_Guid_Names,0)), 'Input - LOE Hierarchy (Admin)'!X304))</f>
        <v/>
      </c>
      <c r="U302" s="651" t="str">
        <f>IF(ISERROR(HYPERLINK(INDEX(I_Guid_Links,MATCH('Input - LOE Hierarchy (Admin)'!Y304,I_Guid_Names,0)), 'Input - LOE Hierarchy (Admin)'!Y304)),"",HYPERLINK(INDEX(I_Guid_Links,MATCH('Input - LOE Hierarchy (Admin)'!Y304,I_Guid_Names,0)), 'Input - LOE Hierarchy (Admin)'!Y304))</f>
        <v/>
      </c>
      <c r="V302" s="652"/>
      <c r="X302" s="653" t="str">
        <f t="shared" si="42"/>
        <v>YES</v>
      </c>
      <c r="Y302" s="654" t="b">
        <f t="shared" si="43"/>
        <v>0</v>
      </c>
      <c r="Z302" s="654" t="b">
        <f t="shared" si="47"/>
        <v>0</v>
      </c>
    </row>
    <row r="303" spans="1:26" s="344" customFormat="1" ht="70.400000000000006" customHeight="1" x14ac:dyDescent="0.35">
      <c r="A303" s="646"/>
      <c r="B303" s="646"/>
      <c r="C303" s="647">
        <v>5</v>
      </c>
      <c r="D303" s="648" t="str">
        <f>'Input - LOE Hierarchy (Admin)'!E305</f>
        <v>Management</v>
      </c>
      <c r="E303" s="647">
        <v>23</v>
      </c>
      <c r="F303" s="648" t="str">
        <f>'Input - LOE Hierarchy (Admin)'!K305</f>
        <v>Is there evidence that  the delivery management arrangements are suitable for the outputs being delivered?</v>
      </c>
      <c r="G303" s="649">
        <v>107</v>
      </c>
      <c r="H303" s="650" t="str">
        <f>IFERROR(HYPERLINK("#'2.1 LOEs, Artefacts &amp; Assurance'!" &amp; ADDRESS(MATCH($I303,'2.1 LOEs, Artefacts &amp; Assurance'!$H$1:$H$312, 0),8),"Link "), "Not Found")</f>
        <v>Not Found</v>
      </c>
      <c r="I303" s="648" t="str">
        <f>'Input - LOE Hierarchy (Admin)'!L305</f>
        <v>Is there evidence of an appropriate delivery schedule for the programme?</v>
      </c>
      <c r="J303" s="647">
        <f t="shared" si="41"/>
        <v>293</v>
      </c>
      <c r="K303" s="648" t="str">
        <f>'Input - LOE Hierarchy (Admin)'!N305</f>
        <v>Is there evidence of forecast dates for key programme milestones being supported by a suitable Schedule Risk Analysis?</v>
      </c>
      <c r="L303" s="648" t="str">
        <f>'Input - LOE Hierarchy (Admin)'!P305</f>
        <v>Is there evidence that the schedule used for the Schedule Risk Analysis is a suitable representation of the full programme schedule?</v>
      </c>
      <c r="M303" s="646"/>
      <c r="N303" s="646"/>
      <c r="O303" s="651" t="str">
        <f>IF(ISERROR(HYPERLINK(INDEX(I_Guid_Links,MATCH('Input - LOE Hierarchy (Admin)'!S305,I_Guid_Names,0)), 'Input - LOE Hierarchy (Admin)'!S305)),"",HYPERLINK(INDEX(I_Guid_Links,MATCH('Input - LOE Hierarchy (Admin)'!S305,I_Guid_Names,0)), 'Input - LOE Hierarchy (Admin)'!S305))</f>
        <v xml:space="preserve"> Risk Register  - M13</v>
      </c>
      <c r="P303" s="651" t="str">
        <f>IF(ISERROR(HYPERLINK(INDEX(I_Guid_Links,MATCH('Input - LOE Hierarchy (Admin)'!T305,I_Guid_Names,0)), 'Input - LOE Hierarchy (Admin)'!T305)),"",HYPERLINK(INDEX(I_Guid_Links,MATCH('Input - LOE Hierarchy (Admin)'!T305,I_Guid_Names,0)), 'Input - LOE Hierarchy (Admin)'!T305))</f>
        <v/>
      </c>
      <c r="Q303" s="651" t="str">
        <f>IF(ISERROR(HYPERLINK(INDEX(I_Guid_Links,MATCH('Input - LOE Hierarchy (Admin)'!U305,I_Guid_Names,0)), 'Input - LOE Hierarchy (Admin)'!U305)),"",HYPERLINK(INDEX(I_Guid_Links,MATCH('Input - LOE Hierarchy (Admin)'!U305,I_Guid_Names,0)), 'Input - LOE Hierarchy (Admin)'!U305))</f>
        <v xml:space="preserve">Risk Management - KiD  - M15 </v>
      </c>
      <c r="R303" s="651" t="str">
        <f>IF(ISERROR(HYPERLINK(INDEX(I_Guid_Links,MATCH('Input - LOE Hierarchy (Admin)'!V305,I_Guid_Names,0)), 'Input - LOE Hierarchy (Admin)'!V305)),"",HYPERLINK(INDEX(I_Guid_Links,MATCH('Input - LOE Hierarchy (Admin)'!V305,I_Guid_Names,0)), 'Input - LOE Hierarchy (Admin)'!V305))</f>
        <v/>
      </c>
      <c r="S303" s="651" t="str">
        <f>IF(ISERROR(HYPERLINK(INDEX(I_Guid_Links,MATCH('Input - LOE Hierarchy (Admin)'!W305,I_Guid_Names,0)), 'Input - LOE Hierarchy (Admin)'!W305)),"",HYPERLINK(INDEX(I_Guid_Links,MATCH('Input - LOE Hierarchy (Admin)'!W305,I_Guid_Names,0)), 'Input - LOE Hierarchy (Admin)'!W305))</f>
        <v/>
      </c>
      <c r="T303" s="651" t="str">
        <f>IF(ISERROR(HYPERLINK(INDEX(I_Guid_Links,MATCH('Input - LOE Hierarchy (Admin)'!X305,I_Guid_Names,0)), 'Input - LOE Hierarchy (Admin)'!X305)),"",HYPERLINK(INDEX(I_Guid_Links,MATCH('Input - LOE Hierarchy (Admin)'!X305,I_Guid_Names,0)), 'Input - LOE Hierarchy (Admin)'!X305))</f>
        <v/>
      </c>
      <c r="U303" s="651" t="str">
        <f>IF(ISERROR(HYPERLINK(INDEX(I_Guid_Links,MATCH('Input - LOE Hierarchy (Admin)'!Y305,I_Guid_Names,0)), 'Input - LOE Hierarchy (Admin)'!Y305)),"",HYPERLINK(INDEX(I_Guid_Links,MATCH('Input - LOE Hierarchy (Admin)'!Y305,I_Guid_Names,0)), 'Input - LOE Hierarchy (Admin)'!Y305))</f>
        <v/>
      </c>
      <c r="V303" s="652"/>
      <c r="X303" s="653" t="str">
        <f t="shared" si="42"/>
        <v>YES</v>
      </c>
      <c r="Y303" s="654" t="b">
        <f t="shared" si="43"/>
        <v>0</v>
      </c>
      <c r="Z303" s="654" t="b">
        <f t="shared" si="47"/>
        <v>0</v>
      </c>
    </row>
    <row r="304" spans="1:26" s="344" customFormat="1" ht="70.400000000000006" customHeight="1" x14ac:dyDescent="0.35">
      <c r="A304" s="646"/>
      <c r="B304" s="646"/>
      <c r="C304" s="647">
        <v>5</v>
      </c>
      <c r="D304" s="648" t="str">
        <f>'Input - LOE Hierarchy (Admin)'!E306</f>
        <v>Management</v>
      </c>
      <c r="E304" s="647">
        <v>23</v>
      </c>
      <c r="F304" s="648" t="str">
        <f>'Input - LOE Hierarchy (Admin)'!K306</f>
        <v>Is there evidence that  the delivery management arrangements are suitable for the outputs being delivered?</v>
      </c>
      <c r="G304" s="649">
        <v>107</v>
      </c>
      <c r="H304" s="650" t="str">
        <f>IFERROR(HYPERLINK("#'2.1 LOEs, Artefacts &amp; Assurance'!" &amp; ADDRESS(MATCH($I304,'2.1 LOEs, Artefacts &amp; Assurance'!$H$1:$H$312, 0),8),"Link "), "Not Found")</f>
        <v>Not Found</v>
      </c>
      <c r="I304" s="648" t="str">
        <f>'Input - LOE Hierarchy (Admin)'!L306</f>
        <v>Is there evidence of an appropriate delivery schedule for the programme?</v>
      </c>
      <c r="J304" s="647">
        <f t="shared" si="41"/>
        <v>294</v>
      </c>
      <c r="K304" s="648" t="str">
        <f>'Input - LOE Hierarchy (Admin)'!N306</f>
        <v>Is there evidence of forecast dates for key programme milestones being supported by a suitable Schedule Risk Analysis?</v>
      </c>
      <c r="L304" s="648" t="str">
        <f>'Input - LOE Hierarchy (Admin)'!P306</f>
        <v>Is there evidence that the Schedule Risk Analysis has taken account of both uncertainty and risk?</v>
      </c>
      <c r="M304" s="646"/>
      <c r="N304" s="646"/>
      <c r="O304" s="651" t="str">
        <f>IF(ISERROR(HYPERLINK(INDEX(I_Guid_Links,MATCH('Input - LOE Hierarchy (Admin)'!S306,I_Guid_Names,0)), 'Input - LOE Hierarchy (Admin)'!S306)),"",HYPERLINK(INDEX(I_Guid_Links,MATCH('Input - LOE Hierarchy (Admin)'!S306,I_Guid_Names,0)), 'Input - LOE Hierarchy (Admin)'!S306))</f>
        <v xml:space="preserve"> Risk Register  - M13</v>
      </c>
      <c r="P304" s="651" t="str">
        <f>IF(ISERROR(HYPERLINK(INDEX(I_Guid_Links,MATCH('Input - LOE Hierarchy (Admin)'!T306,I_Guid_Names,0)), 'Input - LOE Hierarchy (Admin)'!T306)),"",HYPERLINK(INDEX(I_Guid_Links,MATCH('Input - LOE Hierarchy (Admin)'!T306,I_Guid_Names,0)), 'Input - LOE Hierarchy (Admin)'!T306))</f>
        <v/>
      </c>
      <c r="Q304" s="651" t="str">
        <f>IF(ISERROR(HYPERLINK(INDEX(I_Guid_Links,MATCH('Input - LOE Hierarchy (Admin)'!U306,I_Guid_Names,0)), 'Input - LOE Hierarchy (Admin)'!U306)),"",HYPERLINK(INDEX(I_Guid_Links,MATCH('Input - LOE Hierarchy (Admin)'!U306,I_Guid_Names,0)), 'Input - LOE Hierarchy (Admin)'!U306))</f>
        <v xml:space="preserve">Risk Management - KiD  - M15 </v>
      </c>
      <c r="R304" s="651" t="str">
        <f>IF(ISERROR(HYPERLINK(INDEX(I_Guid_Links,MATCH('Input - LOE Hierarchy (Admin)'!V306,I_Guid_Names,0)), 'Input - LOE Hierarchy (Admin)'!V306)),"",HYPERLINK(INDEX(I_Guid_Links,MATCH('Input - LOE Hierarchy (Admin)'!V306,I_Guid_Names,0)), 'Input - LOE Hierarchy (Admin)'!V306))</f>
        <v/>
      </c>
      <c r="S304" s="651" t="str">
        <f>IF(ISERROR(HYPERLINK(INDEX(I_Guid_Links,MATCH('Input - LOE Hierarchy (Admin)'!W306,I_Guid_Names,0)), 'Input - LOE Hierarchy (Admin)'!W306)),"",HYPERLINK(INDEX(I_Guid_Links,MATCH('Input - LOE Hierarchy (Admin)'!W306,I_Guid_Names,0)), 'Input - LOE Hierarchy (Admin)'!W306))</f>
        <v/>
      </c>
      <c r="T304" s="651" t="str">
        <f>IF(ISERROR(HYPERLINK(INDEX(I_Guid_Links,MATCH('Input - LOE Hierarchy (Admin)'!X306,I_Guid_Names,0)), 'Input - LOE Hierarchy (Admin)'!X306)),"",HYPERLINK(INDEX(I_Guid_Links,MATCH('Input - LOE Hierarchy (Admin)'!X306,I_Guid_Names,0)), 'Input - LOE Hierarchy (Admin)'!X306))</f>
        <v/>
      </c>
      <c r="U304" s="651" t="str">
        <f>IF(ISERROR(HYPERLINK(INDEX(I_Guid_Links,MATCH('Input - LOE Hierarchy (Admin)'!Y306,I_Guid_Names,0)), 'Input - LOE Hierarchy (Admin)'!Y306)),"",HYPERLINK(INDEX(I_Guid_Links,MATCH('Input - LOE Hierarchy (Admin)'!Y306,I_Guid_Names,0)), 'Input - LOE Hierarchy (Admin)'!Y306))</f>
        <v/>
      </c>
      <c r="V304" s="652"/>
      <c r="X304" s="653" t="str">
        <f t="shared" si="42"/>
        <v>YES</v>
      </c>
      <c r="Y304" s="654" t="b">
        <f t="shared" si="43"/>
        <v>0</v>
      </c>
      <c r="Z304" s="654" t="b">
        <f t="shared" si="47"/>
        <v>0</v>
      </c>
    </row>
    <row r="305" spans="1:26" s="344" customFormat="1" ht="70.400000000000006" customHeight="1" x14ac:dyDescent="0.35">
      <c r="A305" s="646"/>
      <c r="B305" s="646"/>
      <c r="C305" s="647">
        <v>5</v>
      </c>
      <c r="D305" s="648" t="str">
        <f>'Input - LOE Hierarchy (Admin)'!E307</f>
        <v>Management</v>
      </c>
      <c r="E305" s="647">
        <v>23</v>
      </c>
      <c r="F305" s="648" t="str">
        <f>'Input - LOE Hierarchy (Admin)'!K307</f>
        <v>Is there evidence that  the delivery management arrangements are suitable for the outputs being delivered?</v>
      </c>
      <c r="G305" s="649">
        <v>107</v>
      </c>
      <c r="H305" s="650" t="str">
        <f>IFERROR(HYPERLINK("#'2.1 LOEs, Artefacts &amp; Assurance'!" &amp; ADDRESS(MATCH($I305,'2.1 LOEs, Artefacts &amp; Assurance'!$H$1:$H$312, 0),8),"Link "), "Not Found")</f>
        <v>Not Found</v>
      </c>
      <c r="I305" s="648" t="str">
        <f>'Input - LOE Hierarchy (Admin)'!L307</f>
        <v>Is there evidence of an appropriate delivery schedule for the programme?</v>
      </c>
      <c r="J305" s="647">
        <f t="shared" si="41"/>
        <v>295</v>
      </c>
      <c r="K305" s="648" t="str">
        <f>'Input - LOE Hierarchy (Admin)'!N307</f>
        <v>Is there evidence of forecast dates for key programme milestones being supported by a suitable Schedule Risk Analysis?</v>
      </c>
      <c r="L305" s="648" t="str">
        <f>'Input - LOE Hierarchy (Admin)'!P307</f>
        <v>Is there evidence that the risks used in the Schedule Risk Analysis match those with time impacts in the risk register?</v>
      </c>
      <c r="M305" s="646"/>
      <c r="N305" s="646"/>
      <c r="O305" s="651" t="str">
        <f>IF(ISERROR(HYPERLINK(INDEX(I_Guid_Links,MATCH('Input - LOE Hierarchy (Admin)'!S307,I_Guid_Names,0)), 'Input - LOE Hierarchy (Admin)'!S307)),"",HYPERLINK(INDEX(I_Guid_Links,MATCH('Input - LOE Hierarchy (Admin)'!S307,I_Guid_Names,0)), 'Input - LOE Hierarchy (Admin)'!S307))</f>
        <v xml:space="preserve"> Risk Register  - M13</v>
      </c>
      <c r="P305" s="651" t="str">
        <f>IF(ISERROR(HYPERLINK(INDEX(I_Guid_Links,MATCH('Input - LOE Hierarchy (Admin)'!T307,I_Guid_Names,0)), 'Input - LOE Hierarchy (Admin)'!T307)),"",HYPERLINK(INDEX(I_Guid_Links,MATCH('Input - LOE Hierarchy (Admin)'!T307,I_Guid_Names,0)), 'Input - LOE Hierarchy (Admin)'!T307))</f>
        <v/>
      </c>
      <c r="Q305" s="651" t="str">
        <f>IF(ISERROR(HYPERLINK(INDEX(I_Guid_Links,MATCH('Input - LOE Hierarchy (Admin)'!U307,I_Guid_Names,0)), 'Input - LOE Hierarchy (Admin)'!U307)),"",HYPERLINK(INDEX(I_Guid_Links,MATCH('Input - LOE Hierarchy (Admin)'!U307,I_Guid_Names,0)), 'Input - LOE Hierarchy (Admin)'!U307))</f>
        <v xml:space="preserve">Risk Management - KiD  - M15 </v>
      </c>
      <c r="R305" s="651" t="str">
        <f>IF(ISERROR(HYPERLINK(INDEX(I_Guid_Links,MATCH('Input - LOE Hierarchy (Admin)'!V307,I_Guid_Names,0)), 'Input - LOE Hierarchy (Admin)'!V307)),"",HYPERLINK(INDEX(I_Guid_Links,MATCH('Input - LOE Hierarchy (Admin)'!V307,I_Guid_Names,0)), 'Input - LOE Hierarchy (Admin)'!V307))</f>
        <v/>
      </c>
      <c r="S305" s="651" t="str">
        <f>IF(ISERROR(HYPERLINK(INDEX(I_Guid_Links,MATCH('Input - LOE Hierarchy (Admin)'!W307,I_Guid_Names,0)), 'Input - LOE Hierarchy (Admin)'!W307)),"",HYPERLINK(INDEX(I_Guid_Links,MATCH('Input - LOE Hierarchy (Admin)'!W307,I_Guid_Names,0)), 'Input - LOE Hierarchy (Admin)'!W307))</f>
        <v/>
      </c>
      <c r="T305" s="651" t="str">
        <f>IF(ISERROR(HYPERLINK(INDEX(I_Guid_Links,MATCH('Input - LOE Hierarchy (Admin)'!X307,I_Guid_Names,0)), 'Input - LOE Hierarchy (Admin)'!X307)),"",HYPERLINK(INDEX(I_Guid_Links,MATCH('Input - LOE Hierarchy (Admin)'!X307,I_Guid_Names,0)), 'Input - LOE Hierarchy (Admin)'!X307))</f>
        <v/>
      </c>
      <c r="U305" s="651" t="str">
        <f>IF(ISERROR(HYPERLINK(INDEX(I_Guid_Links,MATCH('Input - LOE Hierarchy (Admin)'!Y307,I_Guid_Names,0)), 'Input - LOE Hierarchy (Admin)'!Y307)),"",HYPERLINK(INDEX(I_Guid_Links,MATCH('Input - LOE Hierarchy (Admin)'!Y307,I_Guid_Names,0)), 'Input - LOE Hierarchy (Admin)'!Y307))</f>
        <v/>
      </c>
      <c r="V305" s="652"/>
      <c r="X305" s="653" t="str">
        <f t="shared" si="42"/>
        <v>YES</v>
      </c>
      <c r="Y305" s="654" t="b">
        <f t="shared" si="43"/>
        <v>0</v>
      </c>
      <c r="Z305" s="654" t="b">
        <f t="shared" si="47"/>
        <v>0</v>
      </c>
    </row>
    <row r="306" spans="1:26" s="344" customFormat="1" ht="70.400000000000006" customHeight="1" x14ac:dyDescent="0.35">
      <c r="A306" s="646"/>
      <c r="B306" s="646"/>
      <c r="C306" s="647">
        <v>5</v>
      </c>
      <c r="D306" s="648" t="str">
        <f>'Input - LOE Hierarchy (Admin)'!E308</f>
        <v>Management</v>
      </c>
      <c r="E306" s="647">
        <v>23</v>
      </c>
      <c r="F306" s="648" t="str">
        <f>'Input - LOE Hierarchy (Admin)'!K308</f>
        <v>Is there evidence that  the delivery management arrangements are suitable for the outputs being delivered?</v>
      </c>
      <c r="G306" s="649">
        <v>107</v>
      </c>
      <c r="H306" s="650" t="str">
        <f>IFERROR(HYPERLINK("#'2.1 LOEs, Artefacts &amp; Assurance'!" &amp; ADDRESS(MATCH($I306,'2.1 LOEs, Artefacts &amp; Assurance'!$H$1:$H$312, 0),8),"Link "), "Not Found")</f>
        <v>Not Found</v>
      </c>
      <c r="I306" s="648" t="str">
        <f>'Input - LOE Hierarchy (Admin)'!L308</f>
        <v>Is there evidence of an appropriate delivery schedule for the programme?</v>
      </c>
      <c r="J306" s="647">
        <f t="shared" si="41"/>
        <v>296</v>
      </c>
      <c r="K306" s="648" t="str">
        <f>'Input - LOE Hierarchy (Admin)'!N308</f>
        <v>Is there evidence of forecast dates for key programme milestones being supported by a suitable Schedule Risk Analysis?</v>
      </c>
      <c r="L306" s="648" t="str">
        <f>'Input - LOE Hierarchy (Admin)'!P308</f>
        <v>Is there evidence that Optimism Bias (OB) has been assessed and the need for milestone date adjustment considered?  If milestone date adjustment has been considered necessary  is there evidence of adjustments being suitably documented and agreed? </v>
      </c>
      <c r="M306" s="646"/>
      <c r="N306" s="646"/>
      <c r="O306" s="651" t="str">
        <f>IF(ISERROR(HYPERLINK(INDEX(I_Guid_Links,MATCH('Input - LOE Hierarchy (Admin)'!S308,I_Guid_Names,0)), 'Input - LOE Hierarchy (Admin)'!S308)),"",HYPERLINK(INDEX(I_Guid_Links,MATCH('Input - LOE Hierarchy (Admin)'!S308,I_Guid_Names,0)), 'Input - LOE Hierarchy (Admin)'!S308))</f>
        <v>Optimism Bias  - F6</v>
      </c>
      <c r="P306" s="651" t="str">
        <f>IF(ISERROR(HYPERLINK(INDEX(I_Guid_Links,MATCH('Input - LOE Hierarchy (Admin)'!T308,I_Guid_Names,0)), 'Input - LOE Hierarchy (Admin)'!T308)),"",HYPERLINK(INDEX(I_Guid_Links,MATCH('Input - LOE Hierarchy (Admin)'!T308,I_Guid_Names,0)), 'Input - LOE Hierarchy (Admin)'!T308))</f>
        <v/>
      </c>
      <c r="Q306" s="651" t="str">
        <f>IF(ISERROR(HYPERLINK(INDEX(I_Guid_Links,MATCH('Input - LOE Hierarchy (Admin)'!U308,I_Guid_Names,0)), 'Input - LOE Hierarchy (Admin)'!U308)),"",HYPERLINK(INDEX(I_Guid_Links,MATCH('Input - LOE Hierarchy (Admin)'!U308,I_Guid_Names,0)), 'Input - LOE Hierarchy (Admin)'!U308))</f>
        <v xml:space="preserve">Risk Management - KiD  - M15 </v>
      </c>
      <c r="R306" s="651" t="str">
        <f>IF(ISERROR(HYPERLINK(INDEX(I_Guid_Links,MATCH('Input - LOE Hierarchy (Admin)'!V308,I_Guid_Names,0)), 'Input - LOE Hierarchy (Admin)'!V308)),"",HYPERLINK(INDEX(I_Guid_Links,MATCH('Input - LOE Hierarchy (Admin)'!V308,I_Guid_Names,0)), 'Input - LOE Hierarchy (Admin)'!V308))</f>
        <v/>
      </c>
      <c r="S306" s="651" t="str">
        <f>IF(ISERROR(HYPERLINK(INDEX(I_Guid_Links,MATCH('Input - LOE Hierarchy (Admin)'!W308,I_Guid_Names,0)), 'Input - LOE Hierarchy (Admin)'!W308)),"",HYPERLINK(INDEX(I_Guid_Links,MATCH('Input - LOE Hierarchy (Admin)'!W308,I_Guid_Names,0)), 'Input - LOE Hierarchy (Admin)'!W308))</f>
        <v/>
      </c>
      <c r="T306" s="651" t="str">
        <f>IF(ISERROR(HYPERLINK(INDEX(I_Guid_Links,MATCH('Input - LOE Hierarchy (Admin)'!X308,I_Guid_Names,0)), 'Input - LOE Hierarchy (Admin)'!X308)),"",HYPERLINK(INDEX(I_Guid_Links,MATCH('Input - LOE Hierarchy (Admin)'!X308,I_Guid_Names,0)), 'Input - LOE Hierarchy (Admin)'!X308))</f>
        <v/>
      </c>
      <c r="U306" s="651" t="str">
        <f>IF(ISERROR(HYPERLINK(INDEX(I_Guid_Links,MATCH('Input - LOE Hierarchy (Admin)'!Y308,I_Guid_Names,0)), 'Input - LOE Hierarchy (Admin)'!Y308)),"",HYPERLINK(INDEX(I_Guid_Links,MATCH('Input - LOE Hierarchy (Admin)'!Y308,I_Guid_Names,0)), 'Input - LOE Hierarchy (Admin)'!Y308))</f>
        <v/>
      </c>
      <c r="V306" s="652"/>
      <c r="X306" s="653" t="str">
        <f t="shared" si="42"/>
        <v>YES</v>
      </c>
      <c r="Y306" s="654" t="b">
        <f t="shared" si="43"/>
        <v>0</v>
      </c>
      <c r="Z306" s="654" t="b">
        <f t="shared" si="47"/>
        <v>0</v>
      </c>
    </row>
    <row r="307" spans="1:26" s="344" customFormat="1" ht="70.400000000000006" customHeight="1" x14ac:dyDescent="0.35">
      <c r="A307" s="646"/>
      <c r="B307" s="646"/>
      <c r="C307" s="647">
        <v>5</v>
      </c>
      <c r="D307" s="648" t="str">
        <f>'Input - LOE Hierarchy (Admin)'!E309</f>
        <v>Management</v>
      </c>
      <c r="E307" s="647">
        <v>23</v>
      </c>
      <c r="F307" s="648" t="str">
        <f>'Input - LOE Hierarchy (Admin)'!K309</f>
        <v>Is there evidence that  the delivery management arrangements are suitable for the outputs being delivered?</v>
      </c>
      <c r="G307" s="649">
        <v>108</v>
      </c>
      <c r="H307" s="650" t="str">
        <f>IFERROR(HYPERLINK("#'2.1 LOEs, Artefacts &amp; Assurance'!" &amp; ADDRESS(MATCH($I307,'2.1 LOEs, Artefacts &amp; Assurance'!$H$1:$H$312, 0),8),"Link "), "Not Found")</f>
        <v>Not Found</v>
      </c>
      <c r="I307" s="648" t="str">
        <f>'Input - LOE Hierarchy (Admin)'!L309</f>
        <v>Is there evidence that appropriate programme delivery human resource management is in place?</v>
      </c>
      <c r="J307" s="647">
        <f t="shared" si="41"/>
        <v>297</v>
      </c>
      <c r="K307" s="648" t="str">
        <f>'Input - LOE Hierarchy (Admin)'!N309</f>
        <v>Is there evidence of programme resource requirements (numbers of personnel, grades/rank, function, etc) having been suitably identified for the next phase, and agreed?</v>
      </c>
      <c r="L307" s="648" t="str">
        <f>'Input - LOE Hierarchy (Admin)'!P309</f>
        <v>NULL</v>
      </c>
      <c r="M307" s="646"/>
      <c r="N307" s="646"/>
      <c r="O307" s="651" t="str">
        <f>IF(ISERROR(HYPERLINK(INDEX(I_Guid_Links,MATCH('Input - LOE Hierarchy (Admin)'!S309,I_Guid_Names,0)), 'Input - LOE Hierarchy (Admin)'!S309)),"",HYPERLINK(INDEX(I_Guid_Links,MATCH('Input - LOE Hierarchy (Admin)'!S309,I_Guid_Names,0)), 'Input - LOE Hierarchy (Admin)'!S309))</f>
        <v xml:space="preserve"> Project Management Plan  - M12 </v>
      </c>
      <c r="P307" s="651" t="str">
        <f>IF(ISERROR(HYPERLINK(INDEX(I_Guid_Links,MATCH('Input - LOE Hierarchy (Admin)'!T309,I_Guid_Names,0)), 'Input - LOE Hierarchy (Admin)'!T309)),"",HYPERLINK(INDEX(I_Guid_Links,MATCH('Input - LOE Hierarchy (Admin)'!T309,I_Guid_Names,0)), 'Input - LOE Hierarchy (Admin)'!T309))</f>
        <v>Resource Management - M16</v>
      </c>
      <c r="Q307" s="651" t="str">
        <f>IF(ISERROR(HYPERLINK(INDEX(I_Guid_Links,MATCH('Input - LOE Hierarchy (Admin)'!U309,I_Guid_Names,0)), 'Input - LOE Hierarchy (Admin)'!U309)),"",HYPERLINK(INDEX(I_Guid_Links,MATCH('Input - LOE Hierarchy (Admin)'!U309,I_Guid_Names,0)), 'Input - LOE Hierarchy (Admin)'!U309))</f>
        <v/>
      </c>
      <c r="R307" s="651" t="str">
        <f>IF(ISERROR(HYPERLINK(INDEX(I_Guid_Links,MATCH('Input - LOE Hierarchy (Admin)'!V309,I_Guid_Names,0)), 'Input - LOE Hierarchy (Admin)'!V309)),"",HYPERLINK(INDEX(I_Guid_Links,MATCH('Input - LOE Hierarchy (Admin)'!V309,I_Guid_Names,0)), 'Input - LOE Hierarchy (Admin)'!V309))</f>
        <v/>
      </c>
      <c r="S307" s="651" t="str">
        <f>IF(ISERROR(HYPERLINK(INDEX(I_Guid_Links,MATCH('Input - LOE Hierarchy (Admin)'!W309,I_Guid_Names,0)), 'Input - LOE Hierarchy (Admin)'!W309)),"",HYPERLINK(INDEX(I_Guid_Links,MATCH('Input - LOE Hierarchy (Admin)'!W309,I_Guid_Names,0)), 'Input - LOE Hierarchy (Admin)'!W309))</f>
        <v/>
      </c>
      <c r="T307" s="651" t="str">
        <f>IF(ISERROR(HYPERLINK(INDEX(I_Guid_Links,MATCH('Input - LOE Hierarchy (Admin)'!X309,I_Guid_Names,0)), 'Input - LOE Hierarchy (Admin)'!X309)),"",HYPERLINK(INDEX(I_Guid_Links,MATCH('Input - LOE Hierarchy (Admin)'!X309,I_Guid_Names,0)), 'Input - LOE Hierarchy (Admin)'!X309))</f>
        <v/>
      </c>
      <c r="U307" s="651" t="str">
        <f>IF(ISERROR(HYPERLINK(INDEX(I_Guid_Links,MATCH('Input - LOE Hierarchy (Admin)'!Y309,I_Guid_Names,0)), 'Input - LOE Hierarchy (Admin)'!Y309)),"",HYPERLINK(INDEX(I_Guid_Links,MATCH('Input - LOE Hierarchy (Admin)'!Y309,I_Guid_Names,0)), 'Input - LOE Hierarchy (Admin)'!Y309))</f>
        <v/>
      </c>
      <c r="V307" s="652"/>
      <c r="X307" s="653" t="b">
        <f t="shared" si="42"/>
        <v>0</v>
      </c>
      <c r="Y307" s="654" t="b">
        <f t="shared" si="43"/>
        <v>0</v>
      </c>
      <c r="Z307" s="654" t="b">
        <f t="shared" si="44"/>
        <v>0</v>
      </c>
    </row>
    <row r="308" spans="1:26" s="344" customFormat="1" ht="70.400000000000006" customHeight="1" x14ac:dyDescent="0.35">
      <c r="A308" s="646"/>
      <c r="B308" s="646"/>
      <c r="C308" s="647">
        <v>5</v>
      </c>
      <c r="D308" s="648" t="str">
        <f>'Input - LOE Hierarchy (Admin)'!E310</f>
        <v>Management</v>
      </c>
      <c r="E308" s="647">
        <v>23</v>
      </c>
      <c r="F308" s="648" t="str">
        <f>'Input - LOE Hierarchy (Admin)'!K310</f>
        <v>Is there evidence that  the delivery management arrangements are suitable for the outputs being delivered?</v>
      </c>
      <c r="G308" s="649">
        <v>108</v>
      </c>
      <c r="H308" s="650" t="str">
        <f>IFERROR(HYPERLINK("#'2.1 LOEs, Artefacts &amp; Assurance'!" &amp; ADDRESS(MATCH($I308,'2.1 LOEs, Artefacts &amp; Assurance'!$H$1:$H$312, 0),8),"Link "), "Not Found")</f>
        <v>Not Found</v>
      </c>
      <c r="I308" s="648" t="str">
        <f>'Input - LOE Hierarchy (Admin)'!L310</f>
        <v>Is there evidence that appropriate programme delivery human resource management is in place?</v>
      </c>
      <c r="J308" s="647">
        <f t="shared" si="41"/>
        <v>298</v>
      </c>
      <c r="K308" s="648" t="str">
        <f>'Input - LOE Hierarchy (Admin)'!N310</f>
        <v>Where programme human resource requirements need to be met from external resources, is there evidence that this is justified and that a suitable delivery/management plan exists?</v>
      </c>
      <c r="L308" s="648" t="str">
        <f>'Input - LOE Hierarchy (Admin)'!P310</f>
        <v>NULL</v>
      </c>
      <c r="M308" s="646"/>
      <c r="N308" s="646"/>
      <c r="O308" s="651" t="str">
        <f>IF(ISERROR(HYPERLINK(INDEX(I_Guid_Links,MATCH('Input - LOE Hierarchy (Admin)'!S310,I_Guid_Names,0)), 'Input - LOE Hierarchy (Admin)'!S310)),"",HYPERLINK(INDEX(I_Guid_Links,MATCH('Input - LOE Hierarchy (Admin)'!S310,I_Guid_Names,0)), 'Input - LOE Hierarchy (Admin)'!S310))</f>
        <v xml:space="preserve"> Project Management Plan  - M12 </v>
      </c>
      <c r="P308" s="651" t="str">
        <f>IF(ISERROR(HYPERLINK(INDEX(I_Guid_Links,MATCH('Input - LOE Hierarchy (Admin)'!T310,I_Guid_Names,0)), 'Input - LOE Hierarchy (Admin)'!T310)),"",HYPERLINK(INDEX(I_Guid_Links,MATCH('Input - LOE Hierarchy (Admin)'!T310,I_Guid_Names,0)), 'Input - LOE Hierarchy (Admin)'!T310))</f>
        <v>Resource Management - M16</v>
      </c>
      <c r="Q308" s="651" t="str">
        <f>IF(ISERROR(HYPERLINK(INDEX(I_Guid_Links,MATCH('Input - LOE Hierarchy (Admin)'!U310,I_Guid_Names,0)), 'Input - LOE Hierarchy (Admin)'!U310)),"",HYPERLINK(INDEX(I_Guid_Links,MATCH('Input - LOE Hierarchy (Admin)'!U310,I_Guid_Names,0)), 'Input - LOE Hierarchy (Admin)'!U310))</f>
        <v/>
      </c>
      <c r="R308" s="651" t="str">
        <f>IF(ISERROR(HYPERLINK(INDEX(I_Guid_Links,MATCH('Input - LOE Hierarchy (Admin)'!V310,I_Guid_Names,0)), 'Input - LOE Hierarchy (Admin)'!V310)),"",HYPERLINK(INDEX(I_Guid_Links,MATCH('Input - LOE Hierarchy (Admin)'!V310,I_Guid_Names,0)), 'Input - LOE Hierarchy (Admin)'!V310))</f>
        <v/>
      </c>
      <c r="S308" s="651" t="str">
        <f>IF(ISERROR(HYPERLINK(INDEX(I_Guid_Links,MATCH('Input - LOE Hierarchy (Admin)'!W310,I_Guid_Names,0)), 'Input - LOE Hierarchy (Admin)'!W310)),"",HYPERLINK(INDEX(I_Guid_Links,MATCH('Input - LOE Hierarchy (Admin)'!W310,I_Guid_Names,0)), 'Input - LOE Hierarchy (Admin)'!W310))</f>
        <v/>
      </c>
      <c r="T308" s="651" t="str">
        <f>IF(ISERROR(HYPERLINK(INDEX(I_Guid_Links,MATCH('Input - LOE Hierarchy (Admin)'!X310,I_Guid_Names,0)), 'Input - LOE Hierarchy (Admin)'!X310)),"",HYPERLINK(INDEX(I_Guid_Links,MATCH('Input - LOE Hierarchy (Admin)'!X310,I_Guid_Names,0)), 'Input - LOE Hierarchy (Admin)'!X310))</f>
        <v/>
      </c>
      <c r="U308" s="651" t="str">
        <f>IF(ISERROR(HYPERLINK(INDEX(I_Guid_Links,MATCH('Input - LOE Hierarchy (Admin)'!Y310,I_Guid_Names,0)), 'Input - LOE Hierarchy (Admin)'!Y310)),"",HYPERLINK(INDEX(I_Guid_Links,MATCH('Input - LOE Hierarchy (Admin)'!Y310,I_Guid_Names,0)), 'Input - LOE Hierarchy (Admin)'!Y310))</f>
        <v/>
      </c>
      <c r="V308" s="652"/>
      <c r="X308" s="653" t="str">
        <f t="shared" si="42"/>
        <v>YES</v>
      </c>
      <c r="Y308" s="654" t="b">
        <f t="shared" si="43"/>
        <v>0</v>
      </c>
      <c r="Z308" s="654" t="b">
        <f>IF(AND(X308="YES", Y$307="YES"),"YES")</f>
        <v>0</v>
      </c>
    </row>
    <row r="309" spans="1:26" s="344" customFormat="1" ht="70.400000000000006" customHeight="1" x14ac:dyDescent="0.35">
      <c r="A309" s="646"/>
      <c r="B309" s="646"/>
      <c r="C309" s="647">
        <v>5</v>
      </c>
      <c r="D309" s="648" t="str">
        <f>'Input - LOE Hierarchy (Admin)'!E311</f>
        <v>Management</v>
      </c>
      <c r="E309" s="647">
        <v>23</v>
      </c>
      <c r="F309" s="648" t="str">
        <f>'Input - LOE Hierarchy (Admin)'!K311</f>
        <v>Is there evidence that  the delivery management arrangements are suitable for the outputs being delivered?</v>
      </c>
      <c r="G309" s="649">
        <v>108</v>
      </c>
      <c r="H309" s="650" t="str">
        <f>IFERROR(HYPERLINK("#'2.1 LOEs, Artefacts &amp; Assurance'!" &amp; ADDRESS(MATCH($I309,'2.1 LOEs, Artefacts &amp; Assurance'!$H$1:$H$312, 0),8),"Link "), "Not Found")</f>
        <v>Not Found</v>
      </c>
      <c r="I309" s="648" t="str">
        <f>'Input - LOE Hierarchy (Admin)'!L311</f>
        <v>Is there evidence that appropriate programme delivery human resource management is in place?</v>
      </c>
      <c r="J309" s="647">
        <f t="shared" si="41"/>
        <v>299</v>
      </c>
      <c r="K309" s="648" t="str">
        <f>'Input - LOE Hierarchy (Admin)'!N311</f>
        <v>Is there evidence of a strategic assessment of resource conditions (human, materials etc.) in the market place and whether the conditions will enable delivery of the required programme outputs?</v>
      </c>
      <c r="L309" s="648" t="str">
        <f>'Input - LOE Hierarchy (Admin)'!P311</f>
        <v>NULL</v>
      </c>
      <c r="M309" s="646"/>
      <c r="N309" s="646"/>
      <c r="O309" s="651" t="str">
        <f>IF(ISERROR(HYPERLINK(INDEX(I_Guid_Links,MATCH('Input - LOE Hierarchy (Admin)'!S311,I_Guid_Names,0)), 'Input - LOE Hierarchy (Admin)'!S311)),"",HYPERLINK(INDEX(I_Guid_Links,MATCH('Input - LOE Hierarchy (Admin)'!S311,I_Guid_Names,0)), 'Input - LOE Hierarchy (Admin)'!S311))</f>
        <v xml:space="preserve"> Project Management Plan  - M12 </v>
      </c>
      <c r="P309" s="651" t="str">
        <f>IF(ISERROR(HYPERLINK(INDEX(I_Guid_Links,MATCH('Input - LOE Hierarchy (Admin)'!T311,I_Guid_Names,0)), 'Input - LOE Hierarchy (Admin)'!T311)),"",HYPERLINK(INDEX(I_Guid_Links,MATCH('Input - LOE Hierarchy (Admin)'!T311,I_Guid_Names,0)), 'Input - LOE Hierarchy (Admin)'!T311))</f>
        <v>Resource Management - M16</v>
      </c>
      <c r="Q309" s="651" t="str">
        <f>IF(ISERROR(HYPERLINK(INDEX(I_Guid_Links,MATCH('Input - LOE Hierarchy (Admin)'!U311,I_Guid_Names,0)), 'Input - LOE Hierarchy (Admin)'!U311)),"",HYPERLINK(INDEX(I_Guid_Links,MATCH('Input - LOE Hierarchy (Admin)'!U311,I_Guid_Names,0)), 'Input - LOE Hierarchy (Admin)'!U311))</f>
        <v/>
      </c>
      <c r="R309" s="651" t="str">
        <f>IF(ISERROR(HYPERLINK(INDEX(I_Guid_Links,MATCH('Input - LOE Hierarchy (Admin)'!V311,I_Guid_Names,0)), 'Input - LOE Hierarchy (Admin)'!V311)),"",HYPERLINK(INDEX(I_Guid_Links,MATCH('Input - LOE Hierarchy (Admin)'!V311,I_Guid_Names,0)), 'Input - LOE Hierarchy (Admin)'!V311))</f>
        <v/>
      </c>
      <c r="S309" s="651" t="str">
        <f>IF(ISERROR(HYPERLINK(INDEX(I_Guid_Links,MATCH('Input - LOE Hierarchy (Admin)'!W311,I_Guid_Names,0)), 'Input - LOE Hierarchy (Admin)'!W311)),"",HYPERLINK(INDEX(I_Guid_Links,MATCH('Input - LOE Hierarchy (Admin)'!W311,I_Guid_Names,0)), 'Input - LOE Hierarchy (Admin)'!W311))</f>
        <v/>
      </c>
      <c r="T309" s="651" t="str">
        <f>IF(ISERROR(HYPERLINK(INDEX(I_Guid_Links,MATCH('Input - LOE Hierarchy (Admin)'!X311,I_Guid_Names,0)), 'Input - LOE Hierarchy (Admin)'!X311)),"",HYPERLINK(INDEX(I_Guid_Links,MATCH('Input - LOE Hierarchy (Admin)'!X311,I_Guid_Names,0)), 'Input - LOE Hierarchy (Admin)'!X311))</f>
        <v/>
      </c>
      <c r="U309" s="651" t="str">
        <f>IF(ISERROR(HYPERLINK(INDEX(I_Guid_Links,MATCH('Input - LOE Hierarchy (Admin)'!Y311,I_Guid_Names,0)), 'Input - LOE Hierarchy (Admin)'!Y311)),"",HYPERLINK(INDEX(I_Guid_Links,MATCH('Input - LOE Hierarchy (Admin)'!Y311,I_Guid_Names,0)), 'Input - LOE Hierarchy (Admin)'!Y311))</f>
        <v/>
      </c>
      <c r="V309" s="652"/>
      <c r="X309" s="653" t="str">
        <f t="shared" si="42"/>
        <v>YES</v>
      </c>
      <c r="Y309" s="654" t="b">
        <f t="shared" si="43"/>
        <v>0</v>
      </c>
      <c r="Z309" s="654" t="b">
        <f t="shared" ref="Z309:Z310" si="48">IF(AND(X309="YES", Y$307="YES"),"YES")</f>
        <v>0</v>
      </c>
    </row>
    <row r="310" spans="1:26" s="344" customFormat="1" ht="70.400000000000006" customHeight="1" x14ac:dyDescent="0.35">
      <c r="A310" s="646"/>
      <c r="B310" s="646"/>
      <c r="C310" s="647">
        <v>5</v>
      </c>
      <c r="D310" s="648" t="str">
        <f>'Input - LOE Hierarchy (Admin)'!E312</f>
        <v>Management</v>
      </c>
      <c r="E310" s="647">
        <v>23</v>
      </c>
      <c r="F310" s="648" t="str">
        <f>'Input - LOE Hierarchy (Admin)'!K312</f>
        <v>Is there evidence that  the delivery management arrangements are suitable for the outputs being delivered?</v>
      </c>
      <c r="G310" s="649">
        <v>108</v>
      </c>
      <c r="H310" s="650" t="str">
        <f>IFERROR(HYPERLINK("#'2.1 LOEs, Artefacts &amp; Assurance'!" &amp; ADDRESS(MATCH($I310,'2.1 LOEs, Artefacts &amp; Assurance'!$H$1:$H$312, 0),8),"Link "), "Not Found")</f>
        <v>Not Found</v>
      </c>
      <c r="I310" s="648" t="str">
        <f>'Input - LOE Hierarchy (Admin)'!L312</f>
        <v>Is there evidence that appropriate programme delivery human resource management is in place?</v>
      </c>
      <c r="J310" s="647">
        <f t="shared" si="41"/>
        <v>300</v>
      </c>
      <c r="K310" s="648" t="str">
        <f>'Input - LOE Hierarchy (Admin)'!N312</f>
        <v>Is there evidence of planning to ensure sufficient human resource will be in place to support/maintain 'deliverables/change' through-life e.g. a resource loaded schedule.</v>
      </c>
      <c r="L310" s="648" t="str">
        <f>'Input - LOE Hierarchy (Admin)'!P312</f>
        <v>NULL</v>
      </c>
      <c r="M310" s="646"/>
      <c r="N310" s="646"/>
      <c r="O310" s="651" t="str">
        <f>IF(ISERROR(HYPERLINK(INDEX(I_Guid_Links,MATCH('Input - LOE Hierarchy (Admin)'!S312,I_Guid_Names,0)), 'Input - LOE Hierarchy (Admin)'!S312)),"",HYPERLINK(INDEX(I_Guid_Links,MATCH('Input - LOE Hierarchy (Admin)'!S312,I_Guid_Names,0)), 'Input - LOE Hierarchy (Admin)'!S312))</f>
        <v xml:space="preserve"> Project Management Plan  - M12 </v>
      </c>
      <c r="P310" s="651" t="str">
        <f>IF(ISERROR(HYPERLINK(INDEX(I_Guid_Links,MATCH('Input - LOE Hierarchy (Admin)'!T312,I_Guid_Names,0)), 'Input - LOE Hierarchy (Admin)'!T312)),"",HYPERLINK(INDEX(I_Guid_Links,MATCH('Input - LOE Hierarchy (Admin)'!T312,I_Guid_Names,0)), 'Input - LOE Hierarchy (Admin)'!T312))</f>
        <v>Resource Management - M16</v>
      </c>
      <c r="Q310" s="651" t="str">
        <f>IF(ISERROR(HYPERLINK(INDEX(I_Guid_Links,MATCH('Input - LOE Hierarchy (Admin)'!U312,I_Guid_Names,0)), 'Input - LOE Hierarchy (Admin)'!U312)),"",HYPERLINK(INDEX(I_Guid_Links,MATCH('Input - LOE Hierarchy (Admin)'!U312,I_Guid_Names,0)), 'Input - LOE Hierarchy (Admin)'!U312))</f>
        <v/>
      </c>
      <c r="R310" s="651" t="str">
        <f>IF(ISERROR(HYPERLINK(INDEX(I_Guid_Links,MATCH('Input - LOE Hierarchy (Admin)'!V312,I_Guid_Names,0)), 'Input - LOE Hierarchy (Admin)'!V312)),"",HYPERLINK(INDEX(I_Guid_Links,MATCH('Input - LOE Hierarchy (Admin)'!V312,I_Guid_Names,0)), 'Input - LOE Hierarchy (Admin)'!V312))</f>
        <v/>
      </c>
      <c r="S310" s="651" t="str">
        <f>IF(ISERROR(HYPERLINK(INDEX(I_Guid_Links,MATCH('Input - LOE Hierarchy (Admin)'!W312,I_Guid_Names,0)), 'Input - LOE Hierarchy (Admin)'!W312)),"",HYPERLINK(INDEX(I_Guid_Links,MATCH('Input - LOE Hierarchy (Admin)'!W312,I_Guid_Names,0)), 'Input - LOE Hierarchy (Admin)'!W312))</f>
        <v/>
      </c>
      <c r="T310" s="651" t="str">
        <f>IF(ISERROR(HYPERLINK(INDEX(I_Guid_Links,MATCH('Input - LOE Hierarchy (Admin)'!X312,I_Guid_Names,0)), 'Input - LOE Hierarchy (Admin)'!X312)),"",HYPERLINK(INDEX(I_Guid_Links,MATCH('Input - LOE Hierarchy (Admin)'!X312,I_Guid_Names,0)), 'Input - LOE Hierarchy (Admin)'!X312))</f>
        <v/>
      </c>
      <c r="U310" s="651" t="str">
        <f>IF(ISERROR(HYPERLINK(INDEX(I_Guid_Links,MATCH('Input - LOE Hierarchy (Admin)'!Y312,I_Guid_Names,0)), 'Input - LOE Hierarchy (Admin)'!Y312)),"",HYPERLINK(INDEX(I_Guid_Links,MATCH('Input - LOE Hierarchy (Admin)'!Y312,I_Guid_Names,0)), 'Input - LOE Hierarchy (Admin)'!Y312))</f>
        <v/>
      </c>
      <c r="V310" s="652"/>
      <c r="X310" s="653" t="str">
        <f t="shared" si="42"/>
        <v>YES</v>
      </c>
      <c r="Y310" s="654" t="b">
        <f t="shared" si="43"/>
        <v>0</v>
      </c>
      <c r="Z310" s="654" t="b">
        <f t="shared" si="48"/>
        <v>0</v>
      </c>
    </row>
    <row r="311" spans="1:26" s="344" customFormat="1" ht="70.400000000000006" customHeight="1" x14ac:dyDescent="0.35">
      <c r="A311" s="646"/>
      <c r="B311" s="646"/>
      <c r="C311" s="647">
        <v>5</v>
      </c>
      <c r="D311" s="648" t="str">
        <f>'Input - LOE Hierarchy (Admin)'!E313</f>
        <v>Management</v>
      </c>
      <c r="E311" s="647">
        <v>23</v>
      </c>
      <c r="F311" s="648" t="str">
        <f>'Input - LOE Hierarchy (Admin)'!K313</f>
        <v>Is there evidence that  the delivery management arrangements are suitable for the outputs being delivered?</v>
      </c>
      <c r="G311" s="649">
        <v>109</v>
      </c>
      <c r="H311" s="650" t="str">
        <f>IFERROR(HYPERLINK("#'2.1 LOEs, Artefacts &amp; Assurance'!" &amp; ADDRESS(MATCH($I311,'2.1 LOEs, Artefacts &amp; Assurance'!$H$1:$H$312, 0),8),"Link "), "Not Found")</f>
        <v>Not Found</v>
      </c>
      <c r="I311" s="648" t="str">
        <f>'Input - LOE Hierarchy (Admin)'!L313</f>
        <v>For Change Programmes, is there evidence that appropriate workforce change management is in place.</v>
      </c>
      <c r="J311" s="647">
        <f t="shared" si="41"/>
        <v>301</v>
      </c>
      <c r="K311" s="648" t="str">
        <f>'Input - LOE Hierarchy (Admin)'!N313</f>
        <v>Is there evidence that all stakeholders are appropriately engaged and understand what the change programme means for them and those they represent.</v>
      </c>
      <c r="L311" s="648" t="str">
        <f>'Input - LOE Hierarchy (Admin)'!P313</f>
        <v>NULL</v>
      </c>
      <c r="M311" s="646"/>
      <c r="N311" s="646"/>
      <c r="O311" s="651" t="str">
        <f>IF(ISERROR(HYPERLINK(INDEX(I_Guid_Links,MATCH('Input - LOE Hierarchy (Admin)'!S313,I_Guid_Names,0)), 'Input - LOE Hierarchy (Admin)'!S313)),"",HYPERLINK(INDEX(I_Guid_Links,MATCH('Input - LOE Hierarchy (Admin)'!S313,I_Guid_Names,0)), 'Input - LOE Hierarchy (Admin)'!S313))</f>
        <v>Stakeholder Engagement - M17</v>
      </c>
      <c r="P311" s="651" t="str">
        <f>IF(ISERROR(HYPERLINK(INDEX(I_Guid_Links,MATCH('Input - LOE Hierarchy (Admin)'!T313,I_Guid_Names,0)), 'Input - LOE Hierarchy (Admin)'!T313)),"",HYPERLINK(INDEX(I_Guid_Links,MATCH('Input - LOE Hierarchy (Admin)'!T313,I_Guid_Names,0)), 'Input - LOE Hierarchy (Admin)'!T313))</f>
        <v/>
      </c>
      <c r="Q311" s="651" t="str">
        <f>IF(ISERROR(HYPERLINK(INDEX(I_Guid_Links,MATCH('Input - LOE Hierarchy (Admin)'!U313,I_Guid_Names,0)), 'Input - LOE Hierarchy (Admin)'!U313)),"",HYPERLINK(INDEX(I_Guid_Links,MATCH('Input - LOE Hierarchy (Admin)'!U313,I_Guid_Names,0)), 'Input - LOE Hierarchy (Admin)'!U313))</f>
        <v/>
      </c>
      <c r="R311" s="651" t="str">
        <f>IF(ISERROR(HYPERLINK(INDEX(I_Guid_Links,MATCH('Input - LOE Hierarchy (Admin)'!V313,I_Guid_Names,0)), 'Input - LOE Hierarchy (Admin)'!V313)),"",HYPERLINK(INDEX(I_Guid_Links,MATCH('Input - LOE Hierarchy (Admin)'!V313,I_Guid_Names,0)), 'Input - LOE Hierarchy (Admin)'!V313))</f>
        <v/>
      </c>
      <c r="S311" s="651" t="str">
        <f>IF(ISERROR(HYPERLINK(INDEX(I_Guid_Links,MATCH('Input - LOE Hierarchy (Admin)'!W313,I_Guid_Names,0)), 'Input - LOE Hierarchy (Admin)'!W313)),"",HYPERLINK(INDEX(I_Guid_Links,MATCH('Input - LOE Hierarchy (Admin)'!W313,I_Guid_Names,0)), 'Input - LOE Hierarchy (Admin)'!W313))</f>
        <v/>
      </c>
      <c r="T311" s="651" t="str">
        <f>IF(ISERROR(HYPERLINK(INDEX(I_Guid_Links,MATCH('Input - LOE Hierarchy (Admin)'!X313,I_Guid_Names,0)), 'Input - LOE Hierarchy (Admin)'!X313)),"",HYPERLINK(INDEX(I_Guid_Links,MATCH('Input - LOE Hierarchy (Admin)'!X313,I_Guid_Names,0)), 'Input - LOE Hierarchy (Admin)'!X313))</f>
        <v/>
      </c>
      <c r="U311" s="651" t="str">
        <f>IF(ISERROR(HYPERLINK(INDEX(I_Guid_Links,MATCH('Input - LOE Hierarchy (Admin)'!Y313,I_Guid_Names,0)), 'Input - LOE Hierarchy (Admin)'!Y313)),"",HYPERLINK(INDEX(I_Guid_Links,MATCH('Input - LOE Hierarchy (Admin)'!Y313,I_Guid_Names,0)), 'Input - LOE Hierarchy (Admin)'!Y313))</f>
        <v/>
      </c>
      <c r="V311" s="652"/>
      <c r="X311" s="653" t="b">
        <f t="shared" si="42"/>
        <v>0</v>
      </c>
      <c r="Y311" s="654" t="b">
        <f t="shared" si="43"/>
        <v>0</v>
      </c>
      <c r="Z311" s="654" t="b">
        <f t="shared" si="44"/>
        <v>0</v>
      </c>
    </row>
    <row r="312" spans="1:26" s="344" customFormat="1" ht="70.400000000000006" customHeight="1" x14ac:dyDescent="0.35">
      <c r="A312" s="646"/>
      <c r="B312" s="646"/>
      <c r="C312" s="647">
        <v>5</v>
      </c>
      <c r="D312" s="648" t="str">
        <f>'Input - LOE Hierarchy (Admin)'!E314</f>
        <v>Management</v>
      </c>
      <c r="E312" s="647">
        <v>23</v>
      </c>
      <c r="F312" s="648" t="str">
        <f>'Input - LOE Hierarchy (Admin)'!K314</f>
        <v>Is there evidence that  the delivery management arrangements are suitable for the outputs being delivered?</v>
      </c>
      <c r="G312" s="649">
        <v>109</v>
      </c>
      <c r="H312" s="650" t="str">
        <f>IFERROR(HYPERLINK("#'2.1 LOEs, Artefacts &amp; Assurance'!" &amp; ADDRESS(MATCH($I312,'2.1 LOEs, Artefacts &amp; Assurance'!$H$1:$H$312, 0),8),"Link "), "Not Found")</f>
        <v>Not Found</v>
      </c>
      <c r="I312" s="648" t="str">
        <f>'Input - LOE Hierarchy (Admin)'!L314</f>
        <v>For Change Programmes, is there evidence that appropriate workforce change management is in place.</v>
      </c>
      <c r="J312" s="647">
        <f t="shared" si="41"/>
        <v>302</v>
      </c>
      <c r="K312" s="648" t="str">
        <f>'Input - LOE Hierarchy (Admin)'!N314</f>
        <v>Is there evidence that any human resource change proposal is fully compliant with legal, policy and good practice guidelines?</v>
      </c>
      <c r="L312" s="648" t="str">
        <f>'Input - LOE Hierarchy (Admin)'!P314</f>
        <v>NULL</v>
      </c>
      <c r="M312" s="646"/>
      <c r="N312" s="646"/>
      <c r="O312" s="651" t="str">
        <f>IF(ISERROR(HYPERLINK(INDEX(I_Guid_Links,MATCH('Input - LOE Hierarchy (Admin)'!S314,I_Guid_Names,0)), 'Input - LOE Hierarchy (Admin)'!S314)),"",HYPERLINK(INDEX(I_Guid_Links,MATCH('Input - LOE Hierarchy (Admin)'!S314,I_Guid_Names,0)), 'Input - LOE Hierarchy (Admin)'!S314))</f>
        <v xml:space="preserve">TUPE - C18 </v>
      </c>
      <c r="P312" s="651" t="str">
        <f>IF(ISERROR(HYPERLINK(INDEX(I_Guid_Links,MATCH('Input - LOE Hierarchy (Admin)'!T314,I_Guid_Names,0)), 'Input - LOE Hierarchy (Admin)'!T314)),"",HYPERLINK(INDEX(I_Guid_Links,MATCH('Input - LOE Hierarchy (Admin)'!T314,I_Guid_Names,0)), 'Input - LOE Hierarchy (Admin)'!T314))</f>
        <v/>
      </c>
      <c r="Q312" s="651" t="str">
        <f>IF(ISERROR(HYPERLINK(INDEX(I_Guid_Links,MATCH('Input - LOE Hierarchy (Admin)'!U314,I_Guid_Names,0)), 'Input - LOE Hierarchy (Admin)'!U314)),"",HYPERLINK(INDEX(I_Guid_Links,MATCH('Input - LOE Hierarchy (Admin)'!U314,I_Guid_Names,0)), 'Input - LOE Hierarchy (Admin)'!U314))</f>
        <v/>
      </c>
      <c r="R312" s="651" t="str">
        <f>IF(ISERROR(HYPERLINK(INDEX(I_Guid_Links,MATCH('Input - LOE Hierarchy (Admin)'!V314,I_Guid_Names,0)), 'Input - LOE Hierarchy (Admin)'!V314)),"",HYPERLINK(INDEX(I_Guid_Links,MATCH('Input - LOE Hierarchy (Admin)'!V314,I_Guid_Names,0)), 'Input - LOE Hierarchy (Admin)'!V314))</f>
        <v/>
      </c>
      <c r="S312" s="651" t="str">
        <f>IF(ISERROR(HYPERLINK(INDEX(I_Guid_Links,MATCH('Input - LOE Hierarchy (Admin)'!W314,I_Guid_Names,0)), 'Input - LOE Hierarchy (Admin)'!W314)),"",HYPERLINK(INDEX(I_Guid_Links,MATCH('Input - LOE Hierarchy (Admin)'!W314,I_Guid_Names,0)), 'Input - LOE Hierarchy (Admin)'!W314))</f>
        <v/>
      </c>
      <c r="T312" s="651" t="str">
        <f>IF(ISERROR(HYPERLINK(INDEX(I_Guid_Links,MATCH('Input - LOE Hierarchy (Admin)'!X314,I_Guid_Names,0)), 'Input - LOE Hierarchy (Admin)'!X314)),"",HYPERLINK(INDEX(I_Guid_Links,MATCH('Input - LOE Hierarchy (Admin)'!X314,I_Guid_Names,0)), 'Input - LOE Hierarchy (Admin)'!X314))</f>
        <v/>
      </c>
      <c r="U312" s="651" t="str">
        <f>IF(ISERROR(HYPERLINK(INDEX(I_Guid_Links,MATCH('Input - LOE Hierarchy (Admin)'!Y314,I_Guid_Names,0)), 'Input - LOE Hierarchy (Admin)'!Y314)),"",HYPERLINK(INDEX(I_Guid_Links,MATCH('Input - LOE Hierarchy (Admin)'!Y314,I_Guid_Names,0)), 'Input - LOE Hierarchy (Admin)'!Y314))</f>
        <v/>
      </c>
      <c r="V312" s="652"/>
      <c r="X312" s="653" t="str">
        <f t="shared" si="42"/>
        <v>YES</v>
      </c>
      <c r="Y312" s="654" t="b">
        <f t="shared" si="43"/>
        <v>0</v>
      </c>
      <c r="Z312" s="654" t="b">
        <f>IF(AND(X312="YES", Y$311="YES"),"YES")</f>
        <v>0</v>
      </c>
    </row>
    <row r="313" spans="1:26" s="344" customFormat="1" ht="70.400000000000006" customHeight="1" x14ac:dyDescent="0.35">
      <c r="A313" s="646"/>
      <c r="B313" s="646"/>
      <c r="C313" s="647">
        <v>5</v>
      </c>
      <c r="D313" s="648" t="str">
        <f>'Input - LOE Hierarchy (Admin)'!E315</f>
        <v>Management</v>
      </c>
      <c r="E313" s="647">
        <v>23</v>
      </c>
      <c r="F313" s="648" t="str">
        <f>'Input - LOE Hierarchy (Admin)'!K315</f>
        <v>Is there evidence that  the delivery management arrangements are suitable for the outputs being delivered?</v>
      </c>
      <c r="G313" s="649">
        <v>109</v>
      </c>
      <c r="H313" s="650" t="str">
        <f>IFERROR(HYPERLINK("#'2.1 LOEs, Artefacts &amp; Assurance'!" &amp; ADDRESS(MATCH($I313,'2.1 LOEs, Artefacts &amp; Assurance'!$H$1:$H$312, 0),8),"Link "), "Not Found")</f>
        <v>Not Found</v>
      </c>
      <c r="I313" s="648" t="str">
        <f>'Input - LOE Hierarchy (Admin)'!L315</f>
        <v>For Change Programmes, is there evidence that appropriate workforce change management is in place.</v>
      </c>
      <c r="J313" s="647">
        <f t="shared" si="41"/>
        <v>303</v>
      </c>
      <c r="K313" s="648" t="str">
        <f>'Input - LOE Hierarchy (Admin)'!N315</f>
        <v>Is there evidence that the case-for-changes has been clearly articulated for all personnel that may be affected by the change?</v>
      </c>
      <c r="L313" s="648" t="str">
        <f>'Input - LOE Hierarchy (Admin)'!P315</f>
        <v>NULL</v>
      </c>
      <c r="M313" s="646"/>
      <c r="N313" s="646"/>
      <c r="O313" s="651" t="str">
        <f>IF(ISERROR(HYPERLINK(INDEX(I_Guid_Links,MATCH('Input - LOE Hierarchy (Admin)'!S315,I_Guid_Names,0)), 'Input - LOE Hierarchy (Admin)'!S315)),"",HYPERLINK(INDEX(I_Guid_Links,MATCH('Input - LOE Hierarchy (Admin)'!S315,I_Guid_Names,0)), 'Input - LOE Hierarchy (Admin)'!S315))</f>
        <v>Business Change - M18</v>
      </c>
      <c r="P313" s="651" t="str">
        <f>IF(ISERROR(HYPERLINK(INDEX(I_Guid_Links,MATCH('Input - LOE Hierarchy (Admin)'!T315,I_Guid_Names,0)), 'Input - LOE Hierarchy (Admin)'!T315)),"",HYPERLINK(INDEX(I_Guid_Links,MATCH('Input - LOE Hierarchy (Admin)'!T315,I_Guid_Names,0)), 'Input - LOE Hierarchy (Admin)'!T315))</f>
        <v/>
      </c>
      <c r="Q313" s="651" t="str">
        <f>IF(ISERROR(HYPERLINK(INDEX(I_Guid_Links,MATCH('Input - LOE Hierarchy (Admin)'!U315,I_Guid_Names,0)), 'Input - LOE Hierarchy (Admin)'!U315)),"",HYPERLINK(INDEX(I_Guid_Links,MATCH('Input - LOE Hierarchy (Admin)'!U315,I_Guid_Names,0)), 'Input - LOE Hierarchy (Admin)'!U315))</f>
        <v/>
      </c>
      <c r="R313" s="651" t="str">
        <f>IF(ISERROR(HYPERLINK(INDEX(I_Guid_Links,MATCH('Input - LOE Hierarchy (Admin)'!V315,I_Guid_Names,0)), 'Input - LOE Hierarchy (Admin)'!V315)),"",HYPERLINK(INDEX(I_Guid_Links,MATCH('Input - LOE Hierarchy (Admin)'!V315,I_Guid_Names,0)), 'Input - LOE Hierarchy (Admin)'!V315))</f>
        <v/>
      </c>
      <c r="S313" s="651" t="str">
        <f>IF(ISERROR(HYPERLINK(INDEX(I_Guid_Links,MATCH('Input - LOE Hierarchy (Admin)'!W315,I_Guid_Names,0)), 'Input - LOE Hierarchy (Admin)'!W315)),"",HYPERLINK(INDEX(I_Guid_Links,MATCH('Input - LOE Hierarchy (Admin)'!W315,I_Guid_Names,0)), 'Input - LOE Hierarchy (Admin)'!W315))</f>
        <v/>
      </c>
      <c r="T313" s="651" t="str">
        <f>IF(ISERROR(HYPERLINK(INDEX(I_Guid_Links,MATCH('Input - LOE Hierarchy (Admin)'!X315,I_Guid_Names,0)), 'Input - LOE Hierarchy (Admin)'!X315)),"",HYPERLINK(INDEX(I_Guid_Links,MATCH('Input - LOE Hierarchy (Admin)'!X315,I_Guid_Names,0)), 'Input - LOE Hierarchy (Admin)'!X315))</f>
        <v/>
      </c>
      <c r="U313" s="651" t="str">
        <f>IF(ISERROR(HYPERLINK(INDEX(I_Guid_Links,MATCH('Input - LOE Hierarchy (Admin)'!Y315,I_Guid_Names,0)), 'Input - LOE Hierarchy (Admin)'!Y315)),"",HYPERLINK(INDEX(I_Guid_Links,MATCH('Input - LOE Hierarchy (Admin)'!Y315,I_Guid_Names,0)), 'Input - LOE Hierarchy (Admin)'!Y315))</f>
        <v/>
      </c>
      <c r="V313" s="652"/>
      <c r="X313" s="653" t="str">
        <f t="shared" si="42"/>
        <v>YES</v>
      </c>
      <c r="Y313" s="654" t="b">
        <f t="shared" si="43"/>
        <v>0</v>
      </c>
      <c r="Z313" s="654" t="b">
        <f t="shared" ref="Z313:Z316" si="49">IF(AND(X313="YES", Y$311="YES"),"YES")</f>
        <v>0</v>
      </c>
    </row>
    <row r="314" spans="1:26" s="344" customFormat="1" ht="70.400000000000006" customHeight="1" x14ac:dyDescent="0.35">
      <c r="A314" s="646"/>
      <c r="B314" s="646"/>
      <c r="C314" s="647">
        <v>5</v>
      </c>
      <c r="D314" s="648" t="str">
        <f>'Input - LOE Hierarchy (Admin)'!E316</f>
        <v>Management</v>
      </c>
      <c r="E314" s="647">
        <v>23</v>
      </c>
      <c r="F314" s="648" t="str">
        <f>'Input - LOE Hierarchy (Admin)'!K316</f>
        <v>Is there evidence that  the delivery management arrangements are suitable for the outputs being delivered?</v>
      </c>
      <c r="G314" s="649">
        <v>109</v>
      </c>
      <c r="H314" s="650" t="str">
        <f>IFERROR(HYPERLINK("#'2.1 LOEs, Artefacts &amp; Assurance'!" &amp; ADDRESS(MATCH($I314,'2.1 LOEs, Artefacts &amp; Assurance'!$H$1:$H$312, 0),8),"Link "), "Not Found")</f>
        <v>Not Found</v>
      </c>
      <c r="I314" s="648" t="str">
        <f>'Input - LOE Hierarchy (Admin)'!L316</f>
        <v>For Change Programmes, is there evidence that appropriate workforce change management is in place.</v>
      </c>
      <c r="J314" s="647">
        <f t="shared" si="41"/>
        <v>304</v>
      </c>
      <c r="K314" s="648" t="str">
        <f>'Input - LOE Hierarchy (Admin)'!N316</f>
        <v>Is there evidence that people and skills plans are in place and will support the delivery of the new business model in the medium and longer-term?</v>
      </c>
      <c r="L314" s="648" t="str">
        <f>'Input - LOE Hierarchy (Admin)'!P316</f>
        <v>NULL</v>
      </c>
      <c r="M314" s="646"/>
      <c r="N314" s="646"/>
      <c r="O314" s="651" t="str">
        <f>IF(ISERROR(HYPERLINK(INDEX(I_Guid_Links,MATCH('Input - LOE Hierarchy (Admin)'!S316,I_Guid_Names,0)), 'Input - LOE Hierarchy (Admin)'!S316)),"",HYPERLINK(INDEX(I_Guid_Links,MATCH('Input - LOE Hierarchy (Admin)'!S316,I_Guid_Names,0)), 'Input - LOE Hierarchy (Admin)'!S316))</f>
        <v>Business Change - M18</v>
      </c>
      <c r="P314" s="651" t="str">
        <f>IF(ISERROR(HYPERLINK(INDEX(I_Guid_Links,MATCH('Input - LOE Hierarchy (Admin)'!T316,I_Guid_Names,0)), 'Input - LOE Hierarchy (Admin)'!T316)),"",HYPERLINK(INDEX(I_Guid_Links,MATCH('Input - LOE Hierarchy (Admin)'!T316,I_Guid_Names,0)), 'Input - LOE Hierarchy (Admin)'!T316))</f>
        <v/>
      </c>
      <c r="Q314" s="651" t="str">
        <f>IF(ISERROR(HYPERLINK(INDEX(I_Guid_Links,MATCH('Input - LOE Hierarchy (Admin)'!U316,I_Guid_Names,0)), 'Input - LOE Hierarchy (Admin)'!U316)),"",HYPERLINK(INDEX(I_Guid_Links,MATCH('Input - LOE Hierarchy (Admin)'!U316,I_Guid_Names,0)), 'Input - LOE Hierarchy (Admin)'!U316))</f>
        <v/>
      </c>
      <c r="R314" s="651" t="str">
        <f>IF(ISERROR(HYPERLINK(INDEX(I_Guid_Links,MATCH('Input - LOE Hierarchy (Admin)'!V316,I_Guid_Names,0)), 'Input - LOE Hierarchy (Admin)'!V316)),"",HYPERLINK(INDEX(I_Guid_Links,MATCH('Input - LOE Hierarchy (Admin)'!V316,I_Guid_Names,0)), 'Input - LOE Hierarchy (Admin)'!V316))</f>
        <v/>
      </c>
      <c r="S314" s="651" t="str">
        <f>IF(ISERROR(HYPERLINK(INDEX(I_Guid_Links,MATCH('Input - LOE Hierarchy (Admin)'!W316,I_Guid_Names,0)), 'Input - LOE Hierarchy (Admin)'!W316)),"",HYPERLINK(INDEX(I_Guid_Links,MATCH('Input - LOE Hierarchy (Admin)'!W316,I_Guid_Names,0)), 'Input - LOE Hierarchy (Admin)'!W316))</f>
        <v/>
      </c>
      <c r="T314" s="651" t="str">
        <f>IF(ISERROR(HYPERLINK(INDEX(I_Guid_Links,MATCH('Input - LOE Hierarchy (Admin)'!X316,I_Guid_Names,0)), 'Input - LOE Hierarchy (Admin)'!X316)),"",HYPERLINK(INDEX(I_Guid_Links,MATCH('Input - LOE Hierarchy (Admin)'!X316,I_Guid_Names,0)), 'Input - LOE Hierarchy (Admin)'!X316))</f>
        <v/>
      </c>
      <c r="U314" s="651" t="str">
        <f>IF(ISERROR(HYPERLINK(INDEX(I_Guid_Links,MATCH('Input - LOE Hierarchy (Admin)'!Y316,I_Guid_Names,0)), 'Input - LOE Hierarchy (Admin)'!Y316)),"",HYPERLINK(INDEX(I_Guid_Links,MATCH('Input - LOE Hierarchy (Admin)'!Y316,I_Guid_Names,0)), 'Input - LOE Hierarchy (Admin)'!Y316))</f>
        <v/>
      </c>
      <c r="V314" s="652"/>
      <c r="X314" s="653" t="str">
        <f t="shared" si="42"/>
        <v>YES</v>
      </c>
      <c r="Y314" s="654" t="b">
        <f t="shared" si="43"/>
        <v>0</v>
      </c>
      <c r="Z314" s="654" t="b">
        <f t="shared" si="49"/>
        <v>0</v>
      </c>
    </row>
    <row r="315" spans="1:26" s="344" customFormat="1" ht="70.400000000000006" customHeight="1" x14ac:dyDescent="0.35">
      <c r="A315" s="646"/>
      <c r="B315" s="646"/>
      <c r="C315" s="647">
        <v>5</v>
      </c>
      <c r="D315" s="648" t="str">
        <f>'Input - LOE Hierarchy (Admin)'!E317</f>
        <v>Management</v>
      </c>
      <c r="E315" s="647">
        <v>23</v>
      </c>
      <c r="F315" s="648" t="str">
        <f>'Input - LOE Hierarchy (Admin)'!K317</f>
        <v>Is there evidence that  the delivery management arrangements are suitable for the outputs being delivered?</v>
      </c>
      <c r="G315" s="649">
        <v>109</v>
      </c>
      <c r="H315" s="650" t="str">
        <f>IFERROR(HYPERLINK("#'2.1 LOEs, Artefacts &amp; Assurance'!" &amp; ADDRESS(MATCH($I315,'2.1 LOEs, Artefacts &amp; Assurance'!$H$1:$H$312, 0),8),"Link "), "Not Found")</f>
        <v>Not Found</v>
      </c>
      <c r="I315" s="648" t="str">
        <f>'Input - LOE Hierarchy (Admin)'!L317</f>
        <v>For Change Programmes, is there evidence that appropriate workforce change management is in place.</v>
      </c>
      <c r="J315" s="647">
        <f t="shared" si="41"/>
        <v>305</v>
      </c>
      <c r="K315" s="648" t="str">
        <f>'Input - LOE Hierarchy (Admin)'!N317</f>
        <v>Is there evidence that appropriate and complementary transition / transformation plans are in place that will enable effective management of people issues / business continuity during and post-implementation?</v>
      </c>
      <c r="L315" s="648" t="str">
        <f>'Input - LOE Hierarchy (Admin)'!P317</f>
        <v>NULL</v>
      </c>
      <c r="M315" s="646"/>
      <c r="N315" s="646"/>
      <c r="O315" s="651" t="str">
        <f>IF(ISERROR(HYPERLINK(INDEX(I_Guid_Links,MATCH('Input - LOE Hierarchy (Admin)'!S317,I_Guid_Names,0)), 'Input - LOE Hierarchy (Admin)'!S317)),"",HYPERLINK(INDEX(I_Guid_Links,MATCH('Input - LOE Hierarchy (Admin)'!S317,I_Guid_Names,0)), 'Input - LOE Hierarchy (Admin)'!S317))</f>
        <v>Business Change - M18</v>
      </c>
      <c r="P315" s="651" t="str">
        <f>IF(ISERROR(HYPERLINK(INDEX(I_Guid_Links,MATCH('Input - LOE Hierarchy (Admin)'!T317,I_Guid_Names,0)), 'Input - LOE Hierarchy (Admin)'!T317)),"",HYPERLINK(INDEX(I_Guid_Links,MATCH('Input - LOE Hierarchy (Admin)'!T317,I_Guid_Names,0)), 'Input - LOE Hierarchy (Admin)'!T317))</f>
        <v/>
      </c>
      <c r="Q315" s="651" t="str">
        <f>IF(ISERROR(HYPERLINK(INDEX(I_Guid_Links,MATCH('Input - LOE Hierarchy (Admin)'!U317,I_Guid_Names,0)), 'Input - LOE Hierarchy (Admin)'!U317)),"",HYPERLINK(INDEX(I_Guid_Links,MATCH('Input - LOE Hierarchy (Admin)'!U317,I_Guid_Names,0)), 'Input - LOE Hierarchy (Admin)'!U317))</f>
        <v/>
      </c>
      <c r="R315" s="651" t="str">
        <f>IF(ISERROR(HYPERLINK(INDEX(I_Guid_Links,MATCH('Input - LOE Hierarchy (Admin)'!V317,I_Guid_Names,0)), 'Input - LOE Hierarchy (Admin)'!V317)),"",HYPERLINK(INDEX(I_Guid_Links,MATCH('Input - LOE Hierarchy (Admin)'!V317,I_Guid_Names,0)), 'Input - LOE Hierarchy (Admin)'!V317))</f>
        <v/>
      </c>
      <c r="S315" s="651" t="str">
        <f>IF(ISERROR(HYPERLINK(INDEX(I_Guid_Links,MATCH('Input - LOE Hierarchy (Admin)'!W317,I_Guid_Names,0)), 'Input - LOE Hierarchy (Admin)'!W317)),"",HYPERLINK(INDEX(I_Guid_Links,MATCH('Input - LOE Hierarchy (Admin)'!W317,I_Guid_Names,0)), 'Input - LOE Hierarchy (Admin)'!W317))</f>
        <v/>
      </c>
      <c r="T315" s="651" t="str">
        <f>IF(ISERROR(HYPERLINK(INDEX(I_Guid_Links,MATCH('Input - LOE Hierarchy (Admin)'!X317,I_Guid_Names,0)), 'Input - LOE Hierarchy (Admin)'!X317)),"",HYPERLINK(INDEX(I_Guid_Links,MATCH('Input - LOE Hierarchy (Admin)'!X317,I_Guid_Names,0)), 'Input - LOE Hierarchy (Admin)'!X317))</f>
        <v/>
      </c>
      <c r="U315" s="651" t="str">
        <f>IF(ISERROR(HYPERLINK(INDEX(I_Guid_Links,MATCH('Input - LOE Hierarchy (Admin)'!Y317,I_Guid_Names,0)), 'Input - LOE Hierarchy (Admin)'!Y317)),"",HYPERLINK(INDEX(I_Guid_Links,MATCH('Input - LOE Hierarchy (Admin)'!Y317,I_Guid_Names,0)), 'Input - LOE Hierarchy (Admin)'!Y317))</f>
        <v/>
      </c>
      <c r="V315" s="652"/>
      <c r="X315" s="653" t="str">
        <f t="shared" si="42"/>
        <v>YES</v>
      </c>
      <c r="Y315" s="654" t="b">
        <f t="shared" si="43"/>
        <v>0</v>
      </c>
      <c r="Z315" s="654" t="b">
        <f t="shared" si="49"/>
        <v>0</v>
      </c>
    </row>
    <row r="316" spans="1:26" s="344" customFormat="1" ht="70.400000000000006" customHeight="1" x14ac:dyDescent="0.35">
      <c r="A316" s="646"/>
      <c r="B316" s="646"/>
      <c r="C316" s="647">
        <v>5</v>
      </c>
      <c r="D316" s="648" t="str">
        <f>'Input - LOE Hierarchy (Admin)'!E318</f>
        <v>Management</v>
      </c>
      <c r="E316" s="647">
        <v>23</v>
      </c>
      <c r="F316" s="648" t="str">
        <f>'Input - LOE Hierarchy (Admin)'!K318</f>
        <v>Is there evidence that  the delivery management arrangements are suitable for the outputs being delivered?</v>
      </c>
      <c r="G316" s="649">
        <v>109</v>
      </c>
      <c r="H316" s="650" t="str">
        <f>IFERROR(HYPERLINK("#'2.1 LOEs, Artefacts &amp; Assurance'!" &amp; ADDRESS(MATCH($I316,'2.1 LOEs, Artefacts &amp; Assurance'!$H$1:$H$312, 0),8),"Link "), "Not Found")</f>
        <v>Not Found</v>
      </c>
      <c r="I316" s="648" t="str">
        <f>'Input - LOE Hierarchy (Admin)'!L318</f>
        <v>For Change Programmes, is there evidence that appropriate workforce change management is in place.</v>
      </c>
      <c r="J316" s="647">
        <f t="shared" si="41"/>
        <v>306</v>
      </c>
      <c r="K316" s="648" t="str">
        <f>'Input - LOE Hierarchy (Admin)'!N318</f>
        <v>Is there evidence that the programme has effectively considered the Public Sector Equality Duty in its planning &amp; decisions.</v>
      </c>
      <c r="L316" s="648" t="str">
        <f>'Input - LOE Hierarchy (Admin)'!P318</f>
        <v>Is there evidence that an Equality Impact Assessment (EQIA) has been completed and signed off.</v>
      </c>
      <c r="M316" s="646"/>
      <c r="N316" s="646"/>
      <c r="O316" s="651" t="str">
        <f>IF(ISERROR(HYPERLINK(INDEX(I_Guid_Links,MATCH('Input - LOE Hierarchy (Admin)'!S318,I_Guid_Names,0)), 'Input - LOE Hierarchy (Admin)'!S318)),"",HYPERLINK(INDEX(I_Guid_Links,MATCH('Input - LOE Hierarchy (Admin)'!S318,I_Guid_Names,0)), 'Input - LOE Hierarchy (Admin)'!S318))</f>
        <v>Business Change - M18</v>
      </c>
      <c r="P316" s="651" t="str">
        <f>IF(ISERROR(HYPERLINK(INDEX(I_Guid_Links,MATCH('Input - LOE Hierarchy (Admin)'!T318,I_Guid_Names,0)), 'Input - LOE Hierarchy (Admin)'!T318)),"",HYPERLINK(INDEX(I_Guid_Links,MATCH('Input - LOE Hierarchy (Admin)'!T318,I_Guid_Names,0)), 'Input - LOE Hierarchy (Admin)'!T318))</f>
        <v xml:space="preserve">The Public Sector Equality Duty (PSED)  - M19 </v>
      </c>
      <c r="Q316" s="651" t="str">
        <f>IF(ISERROR(HYPERLINK(INDEX(I_Guid_Links,MATCH('Input - LOE Hierarchy (Admin)'!U318,I_Guid_Names,0)), 'Input - LOE Hierarchy (Admin)'!U318)),"",HYPERLINK(INDEX(I_Guid_Links,MATCH('Input - LOE Hierarchy (Admin)'!U318,I_Guid_Names,0)), 'Input - LOE Hierarchy (Admin)'!U318))</f>
        <v>Social Value - M20</v>
      </c>
      <c r="R316" s="651" t="str">
        <f>IF(ISERROR(HYPERLINK(INDEX(I_Guid_Links,MATCH('Input - LOE Hierarchy (Admin)'!V318,I_Guid_Names,0)), 'Input - LOE Hierarchy (Admin)'!V318)),"",HYPERLINK(INDEX(I_Guid_Links,MATCH('Input - LOE Hierarchy (Admin)'!V318,I_Guid_Names,0)), 'Input - LOE Hierarchy (Admin)'!V318))</f>
        <v/>
      </c>
      <c r="S316" s="651" t="str">
        <f>IF(ISERROR(HYPERLINK(INDEX(I_Guid_Links,MATCH('Input - LOE Hierarchy (Admin)'!W318,I_Guid_Names,0)), 'Input - LOE Hierarchy (Admin)'!W318)),"",HYPERLINK(INDEX(I_Guid_Links,MATCH('Input - LOE Hierarchy (Admin)'!W318,I_Guid_Names,0)), 'Input - LOE Hierarchy (Admin)'!W318))</f>
        <v/>
      </c>
      <c r="T316" s="651" t="str">
        <f>IF(ISERROR(HYPERLINK(INDEX(I_Guid_Links,MATCH('Input - LOE Hierarchy (Admin)'!X318,I_Guid_Names,0)), 'Input - LOE Hierarchy (Admin)'!X318)),"",HYPERLINK(INDEX(I_Guid_Links,MATCH('Input - LOE Hierarchy (Admin)'!X318,I_Guid_Names,0)), 'Input - LOE Hierarchy (Admin)'!X318))</f>
        <v/>
      </c>
      <c r="U316" s="651" t="str">
        <f>IF(ISERROR(HYPERLINK(INDEX(I_Guid_Links,MATCH('Input - LOE Hierarchy (Admin)'!Y318,I_Guid_Names,0)), 'Input - LOE Hierarchy (Admin)'!Y318)),"",HYPERLINK(INDEX(I_Guid_Links,MATCH('Input - LOE Hierarchy (Admin)'!Y318,I_Guid_Names,0)), 'Input - LOE Hierarchy (Admin)'!Y318))</f>
        <v/>
      </c>
      <c r="V316" s="652"/>
      <c r="X316" s="653" t="str">
        <f t="shared" si="42"/>
        <v>YES</v>
      </c>
      <c r="Y316" s="654" t="b">
        <f t="shared" si="43"/>
        <v>0</v>
      </c>
      <c r="Z316" s="654" t="b">
        <f t="shared" si="49"/>
        <v>0</v>
      </c>
    </row>
    <row r="317" spans="1:26" s="344" customFormat="1" ht="70.400000000000006" customHeight="1" x14ac:dyDescent="0.35">
      <c r="A317" s="646"/>
      <c r="B317" s="646"/>
      <c r="C317" s="647">
        <v>5</v>
      </c>
      <c r="D317" s="648" t="str">
        <f>'Input - LOE Hierarchy (Admin)'!E319</f>
        <v>Management</v>
      </c>
      <c r="E317" s="647">
        <v>23</v>
      </c>
      <c r="F317" s="648" t="str">
        <f>'Input - LOE Hierarchy (Admin)'!K319</f>
        <v>Is there evidence that  the delivery management arrangements are suitable for the outputs being delivered?</v>
      </c>
      <c r="G317" s="649">
        <v>110</v>
      </c>
      <c r="H317" s="650" t="str">
        <f>IFERROR(HYPERLINK("#'2.1 LOEs, Artefacts &amp; Assurance'!" &amp; ADDRESS(MATCH($I317,'2.1 LOEs, Artefacts &amp; Assurance'!$H$1:$H$312, 0),8),"Link "), "Not Found")</f>
        <v>Not Found</v>
      </c>
      <c r="I317" s="648" t="str">
        <f>'Input - LOE Hierarchy (Admin)'!L319</f>
        <v>Is there evidence that  appropriate fallback plans are in place?</v>
      </c>
      <c r="J317" s="647">
        <f t="shared" si="41"/>
        <v>307</v>
      </c>
      <c r="K317" s="648" t="str">
        <f>'Input - LOE Hierarchy (Admin)'!N319</f>
        <v>Is there evidence that there are suitable fallback plans in the event of a  delayed approval?</v>
      </c>
      <c r="L317" s="648" t="str">
        <f>'Input - LOE Hierarchy (Admin)'!P319</f>
        <v>NULL</v>
      </c>
      <c r="M317" s="646"/>
      <c r="N317" s="646"/>
      <c r="O317" s="651" t="str">
        <f>IF(ISERROR(HYPERLINK(INDEX(I_Guid_Links,MATCH('Input - LOE Hierarchy (Admin)'!S319,I_Guid_Names,0)), 'Input - LOE Hierarchy (Admin)'!S319)),"",HYPERLINK(INDEX(I_Guid_Links,MATCH('Input - LOE Hierarchy (Admin)'!S319,I_Guid_Names,0)), 'Input - LOE Hierarchy (Admin)'!S319))</f>
        <v xml:space="preserve"> Project Management Plan  - M12 </v>
      </c>
      <c r="P317" s="651" t="str">
        <f>IF(ISERROR(HYPERLINK(INDEX(I_Guid_Links,MATCH('Input - LOE Hierarchy (Admin)'!T319,I_Guid_Names,0)), 'Input - LOE Hierarchy (Admin)'!T319)),"",HYPERLINK(INDEX(I_Guid_Links,MATCH('Input - LOE Hierarchy (Admin)'!T319,I_Guid_Names,0)), 'Input - LOE Hierarchy (Admin)'!T319))</f>
        <v/>
      </c>
      <c r="Q317" s="651" t="str">
        <f>IF(ISERROR(HYPERLINK(INDEX(I_Guid_Links,MATCH('Input - LOE Hierarchy (Admin)'!U319,I_Guid_Names,0)), 'Input - LOE Hierarchy (Admin)'!U319)),"",HYPERLINK(INDEX(I_Guid_Links,MATCH('Input - LOE Hierarchy (Admin)'!U319,I_Guid_Names,0)), 'Input - LOE Hierarchy (Admin)'!U319))</f>
        <v/>
      </c>
      <c r="R317" s="651" t="str">
        <f>IF(ISERROR(HYPERLINK(INDEX(I_Guid_Links,MATCH('Input - LOE Hierarchy (Admin)'!V319,I_Guid_Names,0)), 'Input - LOE Hierarchy (Admin)'!V319)),"",HYPERLINK(INDEX(I_Guid_Links,MATCH('Input - LOE Hierarchy (Admin)'!V319,I_Guid_Names,0)), 'Input - LOE Hierarchy (Admin)'!V319))</f>
        <v/>
      </c>
      <c r="S317" s="651" t="str">
        <f>IF(ISERROR(HYPERLINK(INDEX(I_Guid_Links,MATCH('Input - LOE Hierarchy (Admin)'!W319,I_Guid_Names,0)), 'Input - LOE Hierarchy (Admin)'!W319)),"",HYPERLINK(INDEX(I_Guid_Links,MATCH('Input - LOE Hierarchy (Admin)'!W319,I_Guid_Names,0)), 'Input - LOE Hierarchy (Admin)'!W319))</f>
        <v/>
      </c>
      <c r="T317" s="651" t="str">
        <f>IF(ISERROR(HYPERLINK(INDEX(I_Guid_Links,MATCH('Input - LOE Hierarchy (Admin)'!X319,I_Guid_Names,0)), 'Input - LOE Hierarchy (Admin)'!X319)),"",HYPERLINK(INDEX(I_Guid_Links,MATCH('Input - LOE Hierarchy (Admin)'!X319,I_Guid_Names,0)), 'Input - LOE Hierarchy (Admin)'!X319))</f>
        <v/>
      </c>
      <c r="U317" s="651" t="str">
        <f>IF(ISERROR(HYPERLINK(INDEX(I_Guid_Links,MATCH('Input - LOE Hierarchy (Admin)'!Y319,I_Guid_Names,0)), 'Input - LOE Hierarchy (Admin)'!Y319)),"",HYPERLINK(INDEX(I_Guid_Links,MATCH('Input - LOE Hierarchy (Admin)'!Y319,I_Guid_Names,0)), 'Input - LOE Hierarchy (Admin)'!Y319))</f>
        <v/>
      </c>
      <c r="V317" s="652"/>
      <c r="X317" s="653" t="b">
        <f t="shared" si="42"/>
        <v>0</v>
      </c>
      <c r="Y317" s="654" t="b">
        <f t="shared" si="43"/>
        <v>0</v>
      </c>
      <c r="Z317" s="654" t="b">
        <f t="shared" si="44"/>
        <v>0</v>
      </c>
    </row>
    <row r="318" spans="1:26" s="344" customFormat="1" ht="70.400000000000006" customHeight="1" x14ac:dyDescent="0.35">
      <c r="A318" s="646"/>
      <c r="B318" s="646"/>
      <c r="C318" s="647">
        <v>5</v>
      </c>
      <c r="D318" s="648" t="str">
        <f>'Input - LOE Hierarchy (Admin)'!E320</f>
        <v>Management</v>
      </c>
      <c r="E318" s="647">
        <v>23</v>
      </c>
      <c r="F318" s="648" t="str">
        <f>'Input - LOE Hierarchy (Admin)'!K320</f>
        <v>Is there evidence that  the delivery management arrangements are suitable for the outputs being delivered?</v>
      </c>
      <c r="G318" s="649">
        <v>110</v>
      </c>
      <c r="H318" s="650" t="str">
        <f>IFERROR(HYPERLINK("#'2.1 LOEs, Artefacts &amp; Assurance'!" &amp; ADDRESS(MATCH($I318,'2.1 LOEs, Artefacts &amp; Assurance'!$H$1:$H$312, 0),8),"Link "), "Not Found")</f>
        <v>Not Found</v>
      </c>
      <c r="I318" s="648" t="str">
        <f>'Input - LOE Hierarchy (Admin)'!L320</f>
        <v>Is there evidence that  appropriate fallback plans are in place?</v>
      </c>
      <c r="J318" s="647">
        <f t="shared" si="41"/>
        <v>308</v>
      </c>
      <c r="K318" s="648" t="str">
        <f>'Input - LOE Hierarchy (Admin)'!N320</f>
        <v>Is there evidence that there are suitable fallback plans in event of late delivery of military/business capability, e.g. plans to extend the Out of Service Date of current equipment, take capability risk, extend existing service contracts, etc.</v>
      </c>
      <c r="L318" s="648" t="str">
        <f>'Input - LOE Hierarchy (Admin)'!P320</f>
        <v>NULL</v>
      </c>
      <c r="M318" s="646"/>
      <c r="N318" s="646"/>
      <c r="O318" s="651" t="str">
        <f>IF(ISERROR(HYPERLINK(INDEX(I_Guid_Links,MATCH('Input - LOE Hierarchy (Admin)'!S320,I_Guid_Names,0)), 'Input - LOE Hierarchy (Admin)'!S320)),"",HYPERLINK(INDEX(I_Guid_Links,MATCH('Input - LOE Hierarchy (Admin)'!S320,I_Guid_Names,0)), 'Input - LOE Hierarchy (Admin)'!S320))</f>
        <v xml:space="preserve"> Project Management Plan  - M12 </v>
      </c>
      <c r="P318" s="651" t="str">
        <f>IF(ISERROR(HYPERLINK(INDEX(I_Guid_Links,MATCH('Input - LOE Hierarchy (Admin)'!T320,I_Guid_Names,0)), 'Input - LOE Hierarchy (Admin)'!T320)),"",HYPERLINK(INDEX(I_Guid_Links,MATCH('Input - LOE Hierarchy (Admin)'!T320,I_Guid_Names,0)), 'Input - LOE Hierarchy (Admin)'!T320))</f>
        <v/>
      </c>
      <c r="Q318" s="651" t="str">
        <f>IF(ISERROR(HYPERLINK(INDEX(I_Guid_Links,MATCH('Input - LOE Hierarchy (Admin)'!U320,I_Guid_Names,0)), 'Input - LOE Hierarchy (Admin)'!U320)),"",HYPERLINK(INDEX(I_Guid_Links,MATCH('Input - LOE Hierarchy (Admin)'!U320,I_Guid_Names,0)), 'Input - LOE Hierarchy (Admin)'!U320))</f>
        <v/>
      </c>
      <c r="R318" s="651" t="str">
        <f>IF(ISERROR(HYPERLINK(INDEX(I_Guid_Links,MATCH('Input - LOE Hierarchy (Admin)'!V320,I_Guid_Names,0)), 'Input - LOE Hierarchy (Admin)'!V320)),"",HYPERLINK(INDEX(I_Guid_Links,MATCH('Input - LOE Hierarchy (Admin)'!V320,I_Guid_Names,0)), 'Input - LOE Hierarchy (Admin)'!V320))</f>
        <v/>
      </c>
      <c r="S318" s="651" t="str">
        <f>IF(ISERROR(HYPERLINK(INDEX(I_Guid_Links,MATCH('Input - LOE Hierarchy (Admin)'!W320,I_Guid_Names,0)), 'Input - LOE Hierarchy (Admin)'!W320)),"",HYPERLINK(INDEX(I_Guid_Links,MATCH('Input - LOE Hierarchy (Admin)'!W320,I_Guid_Names,0)), 'Input - LOE Hierarchy (Admin)'!W320))</f>
        <v/>
      </c>
      <c r="T318" s="651" t="str">
        <f>IF(ISERROR(HYPERLINK(INDEX(I_Guid_Links,MATCH('Input - LOE Hierarchy (Admin)'!X320,I_Guid_Names,0)), 'Input - LOE Hierarchy (Admin)'!X320)),"",HYPERLINK(INDEX(I_Guid_Links,MATCH('Input - LOE Hierarchy (Admin)'!X320,I_Guid_Names,0)), 'Input - LOE Hierarchy (Admin)'!X320))</f>
        <v/>
      </c>
      <c r="U318" s="651" t="str">
        <f>IF(ISERROR(HYPERLINK(INDEX(I_Guid_Links,MATCH('Input - LOE Hierarchy (Admin)'!Y320,I_Guid_Names,0)), 'Input - LOE Hierarchy (Admin)'!Y320)),"",HYPERLINK(INDEX(I_Guid_Links,MATCH('Input - LOE Hierarchy (Admin)'!Y320,I_Guid_Names,0)), 'Input - LOE Hierarchy (Admin)'!Y320))</f>
        <v/>
      </c>
      <c r="V318" s="652"/>
      <c r="X318" s="653" t="str">
        <f t="shared" si="42"/>
        <v>YES</v>
      </c>
      <c r="Y318" s="654" t="b">
        <f t="shared" si="43"/>
        <v>0</v>
      </c>
      <c r="Z318" s="654" t="b">
        <f>IF(AND(X318="YES", Y$317="YES"),"YES")</f>
        <v>0</v>
      </c>
    </row>
    <row r="319" spans="1:26" s="344" customFormat="1" ht="70.400000000000006" customHeight="1" x14ac:dyDescent="0.35">
      <c r="A319" s="646"/>
      <c r="B319" s="646"/>
      <c r="C319" s="647">
        <v>5</v>
      </c>
      <c r="D319" s="648" t="str">
        <f>'Input - LOE Hierarchy (Admin)'!E321</f>
        <v>Management</v>
      </c>
      <c r="E319" s="647">
        <v>23</v>
      </c>
      <c r="F319" s="648" t="str">
        <f>'Input - LOE Hierarchy (Admin)'!K321</f>
        <v>Is there evidence that  the delivery management arrangements are suitable for the outputs being delivered?</v>
      </c>
      <c r="G319" s="649">
        <v>110</v>
      </c>
      <c r="H319" s="650" t="str">
        <f>IFERROR(HYPERLINK("#'2.1 LOEs, Artefacts &amp; Assurance'!" &amp; ADDRESS(MATCH($I319,'2.1 LOEs, Artefacts &amp; Assurance'!$H$1:$H$312, 0),8),"Link "), "Not Found")</f>
        <v>Not Found</v>
      </c>
      <c r="I319" s="648" t="str">
        <f>'Input - LOE Hierarchy (Admin)'!L321</f>
        <v>Is there evidence that  appropriate fallback plans are in place?</v>
      </c>
      <c r="J319" s="647">
        <f t="shared" si="41"/>
        <v>309</v>
      </c>
      <c r="K319" s="648" t="str">
        <f>'Input - LOE Hierarchy (Admin)'!N321</f>
        <v>Is there evidence that there are suitable fallback plans in the event of non-approval?</v>
      </c>
      <c r="L319" s="648" t="str">
        <f>'Input - LOE Hierarchy (Admin)'!P321</f>
        <v>NULL</v>
      </c>
      <c r="M319" s="646"/>
      <c r="N319" s="646"/>
      <c r="O319" s="651" t="str">
        <f>IF(ISERROR(HYPERLINK(INDEX(I_Guid_Links,MATCH('Input - LOE Hierarchy (Admin)'!S321,I_Guid_Names,0)), 'Input - LOE Hierarchy (Admin)'!S321)),"",HYPERLINK(INDEX(I_Guid_Links,MATCH('Input - LOE Hierarchy (Admin)'!S321,I_Guid_Names,0)), 'Input - LOE Hierarchy (Admin)'!S321))</f>
        <v xml:space="preserve"> Project Management Plan  - M12 </v>
      </c>
      <c r="P319" s="651" t="str">
        <f>IF(ISERROR(HYPERLINK(INDEX(I_Guid_Links,MATCH('Input - LOE Hierarchy (Admin)'!T321,I_Guid_Names,0)), 'Input - LOE Hierarchy (Admin)'!T321)),"",HYPERLINK(INDEX(I_Guid_Links,MATCH('Input - LOE Hierarchy (Admin)'!T321,I_Guid_Names,0)), 'Input - LOE Hierarchy (Admin)'!T321))</f>
        <v/>
      </c>
      <c r="Q319" s="651" t="str">
        <f>IF(ISERROR(HYPERLINK(INDEX(I_Guid_Links,MATCH('Input - LOE Hierarchy (Admin)'!U321,I_Guid_Names,0)), 'Input - LOE Hierarchy (Admin)'!U321)),"",HYPERLINK(INDEX(I_Guid_Links,MATCH('Input - LOE Hierarchy (Admin)'!U321,I_Guid_Names,0)), 'Input - LOE Hierarchy (Admin)'!U321))</f>
        <v/>
      </c>
      <c r="R319" s="651" t="str">
        <f>IF(ISERROR(HYPERLINK(INDEX(I_Guid_Links,MATCH('Input - LOE Hierarchy (Admin)'!V321,I_Guid_Names,0)), 'Input - LOE Hierarchy (Admin)'!V321)),"",HYPERLINK(INDEX(I_Guid_Links,MATCH('Input - LOE Hierarchy (Admin)'!V321,I_Guid_Names,0)), 'Input - LOE Hierarchy (Admin)'!V321))</f>
        <v/>
      </c>
      <c r="S319" s="651" t="str">
        <f>IF(ISERROR(HYPERLINK(INDEX(I_Guid_Links,MATCH('Input - LOE Hierarchy (Admin)'!W321,I_Guid_Names,0)), 'Input - LOE Hierarchy (Admin)'!W321)),"",HYPERLINK(INDEX(I_Guid_Links,MATCH('Input - LOE Hierarchy (Admin)'!W321,I_Guid_Names,0)), 'Input - LOE Hierarchy (Admin)'!W321))</f>
        <v/>
      </c>
      <c r="T319" s="651" t="str">
        <f>IF(ISERROR(HYPERLINK(INDEX(I_Guid_Links,MATCH('Input - LOE Hierarchy (Admin)'!X321,I_Guid_Names,0)), 'Input - LOE Hierarchy (Admin)'!X321)),"",HYPERLINK(INDEX(I_Guid_Links,MATCH('Input - LOE Hierarchy (Admin)'!X321,I_Guid_Names,0)), 'Input - LOE Hierarchy (Admin)'!X321))</f>
        <v/>
      </c>
      <c r="U319" s="651" t="str">
        <f>IF(ISERROR(HYPERLINK(INDEX(I_Guid_Links,MATCH('Input - LOE Hierarchy (Admin)'!Y321,I_Guid_Names,0)), 'Input - LOE Hierarchy (Admin)'!Y321)),"",HYPERLINK(INDEX(I_Guid_Links,MATCH('Input - LOE Hierarchy (Admin)'!Y321,I_Guid_Names,0)), 'Input - LOE Hierarchy (Admin)'!Y321))</f>
        <v/>
      </c>
      <c r="V319" s="652"/>
      <c r="X319" s="653" t="str">
        <f t="shared" si="42"/>
        <v>YES</v>
      </c>
      <c r="Y319" s="654" t="b">
        <f t="shared" si="43"/>
        <v>0</v>
      </c>
      <c r="Z319" s="654" t="b">
        <f>IF(AND(X319="YES", Y$317="YES"),"YES")</f>
        <v>0</v>
      </c>
    </row>
    <row r="320" spans="1:26" s="344" customFormat="1" ht="70.400000000000006" customHeight="1" x14ac:dyDescent="0.35">
      <c r="A320" s="646"/>
      <c r="B320" s="646"/>
      <c r="C320" s="647">
        <v>5</v>
      </c>
      <c r="D320" s="648" t="str">
        <f>'Input - LOE Hierarchy (Admin)'!E322</f>
        <v>Management</v>
      </c>
      <c r="E320" s="647">
        <v>23</v>
      </c>
      <c r="F320" s="648" t="str">
        <f>'Input - LOE Hierarchy (Admin)'!K322</f>
        <v>Is there evidence that  the delivery management arrangements are suitable for the outputs being delivered?</v>
      </c>
      <c r="G320" s="649">
        <v>111</v>
      </c>
      <c r="H320" s="650" t="str">
        <f>IFERROR(HYPERLINK("#'2.1 LOEs, Artefacts &amp; Assurance'!" &amp; ADDRESS(MATCH($I320,'2.1 LOEs, Artefacts &amp; Assurance'!$H$1:$H$312, 0),8),"Link "), "Not Found")</f>
        <v>Not Found</v>
      </c>
      <c r="I320" s="648" t="str">
        <f>'Input - LOE Hierarchy (Admin)'!L322</f>
        <v>If the programme is expected to include international trade, is there evidence that the implications of this are being suitably considered and recorded?</v>
      </c>
      <c r="J320" s="647">
        <f t="shared" si="41"/>
        <v>310</v>
      </c>
      <c r="K320" s="648" t="str">
        <f>'Input - LOE Hierarchy (Admin)'!N322</f>
        <v>NULL</v>
      </c>
      <c r="L320" s="648" t="str">
        <f>'Input - LOE Hierarchy (Admin)'!P322</f>
        <v>NULL</v>
      </c>
      <c r="M320" s="646"/>
      <c r="N320" s="646"/>
      <c r="O320" s="651" t="str">
        <f>IF(ISERROR(HYPERLINK(INDEX(I_Guid_Links,MATCH('Input - LOE Hierarchy (Admin)'!S322,I_Guid_Names,0)), 'Input - LOE Hierarchy (Admin)'!S322)),"",HYPERLINK(INDEX(I_Guid_Links,MATCH('Input - LOE Hierarchy (Admin)'!S322,I_Guid_Names,0)), 'Input - LOE Hierarchy (Admin)'!S322))</f>
        <v xml:space="preserve">Risk Management - KiD  - M15 </v>
      </c>
      <c r="P320" s="651" t="str">
        <f>IF(ISERROR(HYPERLINK(INDEX(I_Guid_Links,MATCH('Input - LOE Hierarchy (Admin)'!T322,I_Guid_Names,0)), 'Input - LOE Hierarchy (Admin)'!T322)),"",HYPERLINK(INDEX(I_Guid_Links,MATCH('Input - LOE Hierarchy (Admin)'!T322,I_Guid_Names,0)), 'Input - LOE Hierarchy (Admin)'!T322))</f>
        <v/>
      </c>
      <c r="Q320" s="651" t="str">
        <f>IF(ISERROR(HYPERLINK(INDEX(I_Guid_Links,MATCH('Input - LOE Hierarchy (Admin)'!U322,I_Guid_Names,0)), 'Input - LOE Hierarchy (Admin)'!U322)),"",HYPERLINK(INDEX(I_Guid_Links,MATCH('Input - LOE Hierarchy (Admin)'!U322,I_Guid_Names,0)), 'Input - LOE Hierarchy (Admin)'!U322))</f>
        <v/>
      </c>
      <c r="R320" s="651" t="str">
        <f>IF(ISERROR(HYPERLINK(INDEX(I_Guid_Links,MATCH('Input - LOE Hierarchy (Admin)'!V322,I_Guid_Names,0)), 'Input - LOE Hierarchy (Admin)'!V322)),"",HYPERLINK(INDEX(I_Guid_Links,MATCH('Input - LOE Hierarchy (Admin)'!V322,I_Guid_Names,0)), 'Input - LOE Hierarchy (Admin)'!V322))</f>
        <v/>
      </c>
      <c r="S320" s="651" t="str">
        <f>IF(ISERROR(HYPERLINK(INDEX(I_Guid_Links,MATCH('Input - LOE Hierarchy (Admin)'!W322,I_Guid_Names,0)), 'Input - LOE Hierarchy (Admin)'!W322)),"",HYPERLINK(INDEX(I_Guid_Links,MATCH('Input - LOE Hierarchy (Admin)'!W322,I_Guid_Names,0)), 'Input - LOE Hierarchy (Admin)'!W322))</f>
        <v/>
      </c>
      <c r="T320" s="651" t="str">
        <f>IF(ISERROR(HYPERLINK(INDEX(I_Guid_Links,MATCH('Input - LOE Hierarchy (Admin)'!X322,I_Guid_Names,0)), 'Input - LOE Hierarchy (Admin)'!X322)),"",HYPERLINK(INDEX(I_Guid_Links,MATCH('Input - LOE Hierarchy (Admin)'!X322,I_Guid_Names,0)), 'Input - LOE Hierarchy (Admin)'!X322))</f>
        <v/>
      </c>
      <c r="U320" s="651" t="str">
        <f>IF(ISERROR(HYPERLINK(INDEX(I_Guid_Links,MATCH('Input - LOE Hierarchy (Admin)'!Y322,I_Guid_Names,0)), 'Input - LOE Hierarchy (Admin)'!Y322)),"",HYPERLINK(INDEX(I_Guid_Links,MATCH('Input - LOE Hierarchy (Admin)'!Y322,I_Guid_Names,0)), 'Input - LOE Hierarchy (Admin)'!Y322))</f>
        <v/>
      </c>
      <c r="V320" s="652"/>
      <c r="X320" s="653" t="b">
        <f t="shared" si="42"/>
        <v>0</v>
      </c>
      <c r="Y320" s="654" t="b">
        <f t="shared" si="43"/>
        <v>0</v>
      </c>
      <c r="Z320" s="654" t="b">
        <f t="shared" si="44"/>
        <v>0</v>
      </c>
    </row>
    <row r="321" spans="1:26" s="344" customFormat="1" ht="70.400000000000006" customHeight="1" x14ac:dyDescent="0.35">
      <c r="A321" s="646"/>
      <c r="B321" s="646"/>
      <c r="C321" s="647">
        <v>5</v>
      </c>
      <c r="D321" s="648" t="str">
        <f>'Input - LOE Hierarchy (Admin)'!E323</f>
        <v>Management</v>
      </c>
      <c r="E321" s="647">
        <v>23</v>
      </c>
      <c r="F321" s="648" t="str">
        <f>'Input - LOE Hierarchy (Admin)'!K323</f>
        <v>Is there evidence that  the delivery management arrangements are suitable for the outputs being delivered?</v>
      </c>
      <c r="G321" s="649">
        <v>112</v>
      </c>
      <c r="H321" s="650" t="str">
        <f>IFERROR(HYPERLINK("#'2.1 LOEs, Artefacts &amp; Assurance'!" &amp; ADDRESS(MATCH($I321,'2.1 LOEs, Artefacts &amp; Assurance'!$H$1:$H$312, 0),8),"Link "), "Not Found")</f>
        <v>Not Found</v>
      </c>
      <c r="I321" s="648" t="str">
        <f>'Input - LOE Hierarchy (Admin)'!L323</f>
        <v>Is there evidence that a suitably mature management plan exists for the acceptance of deliverables?</v>
      </c>
      <c r="J321" s="647">
        <f t="shared" si="41"/>
        <v>311</v>
      </c>
      <c r="K321" s="648" t="str">
        <f>'Input - LOE Hierarchy (Admin)'!N323</f>
        <v>Is there evidence a suitable acceptance management plan that ensures contractual requirements and performance will be met?</v>
      </c>
      <c r="L321" s="648" t="str">
        <f>'Input - LOE Hierarchy (Admin)'!P323</f>
        <v>NULL</v>
      </c>
      <c r="M321" s="646"/>
      <c r="N321" s="646"/>
      <c r="O321" s="651" t="str">
        <f>IF(ISERROR(HYPERLINK(INDEX(I_Guid_Links,MATCH('Input - LOE Hierarchy (Admin)'!S323,I_Guid_Names,0)), 'Input - LOE Hierarchy (Admin)'!S323)),"",HYPERLINK(INDEX(I_Guid_Links,MATCH('Input - LOE Hierarchy (Admin)'!S323,I_Guid_Names,0)), 'Input - LOE Hierarchy (Admin)'!S323))</f>
        <v>ITEA Principles  - M21</v>
      </c>
      <c r="P321" s="651" t="str">
        <f>IF(ISERROR(HYPERLINK(INDEX(I_Guid_Links,MATCH('Input - LOE Hierarchy (Admin)'!T323,I_Guid_Names,0)), 'Input - LOE Hierarchy (Admin)'!T323)),"",HYPERLINK(INDEX(I_Guid_Links,MATCH('Input - LOE Hierarchy (Admin)'!T323,I_Guid_Names,0)), 'Input - LOE Hierarchy (Admin)'!T323))</f>
        <v/>
      </c>
      <c r="Q321" s="651" t="str">
        <f>IF(ISERROR(HYPERLINK(INDEX(I_Guid_Links,MATCH('Input - LOE Hierarchy (Admin)'!U323,I_Guid_Names,0)), 'Input - LOE Hierarchy (Admin)'!U323)),"",HYPERLINK(INDEX(I_Guid_Links,MATCH('Input - LOE Hierarchy (Admin)'!U323,I_Guid_Names,0)), 'Input - LOE Hierarchy (Admin)'!U323))</f>
        <v/>
      </c>
      <c r="R321" s="651" t="str">
        <f>IF(ISERROR(HYPERLINK(INDEX(I_Guid_Links,MATCH('Input - LOE Hierarchy (Admin)'!V323,I_Guid_Names,0)), 'Input - LOE Hierarchy (Admin)'!V323)),"",HYPERLINK(INDEX(I_Guid_Links,MATCH('Input - LOE Hierarchy (Admin)'!V323,I_Guid_Names,0)), 'Input - LOE Hierarchy (Admin)'!V323))</f>
        <v/>
      </c>
      <c r="S321" s="651" t="str">
        <f>IF(ISERROR(HYPERLINK(INDEX(I_Guid_Links,MATCH('Input - LOE Hierarchy (Admin)'!W323,I_Guid_Names,0)), 'Input - LOE Hierarchy (Admin)'!W323)),"",HYPERLINK(INDEX(I_Guid_Links,MATCH('Input - LOE Hierarchy (Admin)'!W323,I_Guid_Names,0)), 'Input - LOE Hierarchy (Admin)'!W323))</f>
        <v/>
      </c>
      <c r="T321" s="651" t="str">
        <f>IF(ISERROR(HYPERLINK(INDEX(I_Guid_Links,MATCH('Input - LOE Hierarchy (Admin)'!X323,I_Guid_Names,0)), 'Input - LOE Hierarchy (Admin)'!X323)),"",HYPERLINK(INDEX(I_Guid_Links,MATCH('Input - LOE Hierarchy (Admin)'!X323,I_Guid_Names,0)), 'Input - LOE Hierarchy (Admin)'!X323))</f>
        <v/>
      </c>
      <c r="U321" s="651" t="str">
        <f>IF(ISERROR(HYPERLINK(INDEX(I_Guid_Links,MATCH('Input - LOE Hierarchy (Admin)'!Y323,I_Guid_Names,0)), 'Input - LOE Hierarchy (Admin)'!Y323)),"",HYPERLINK(INDEX(I_Guid_Links,MATCH('Input - LOE Hierarchy (Admin)'!Y323,I_Guid_Names,0)), 'Input - LOE Hierarchy (Admin)'!Y323))</f>
        <v/>
      </c>
      <c r="V321" s="652"/>
      <c r="X321" s="653" t="b">
        <f t="shared" si="42"/>
        <v>0</v>
      </c>
      <c r="Y321" s="654" t="b">
        <f t="shared" si="43"/>
        <v>0</v>
      </c>
      <c r="Z321" s="654" t="b">
        <f t="shared" si="44"/>
        <v>0</v>
      </c>
    </row>
    <row r="322" spans="1:26" s="344" customFormat="1" ht="70.400000000000006" customHeight="1" x14ac:dyDescent="0.35">
      <c r="A322" s="646"/>
      <c r="B322" s="646"/>
      <c r="C322" s="647">
        <v>5</v>
      </c>
      <c r="D322" s="648" t="str">
        <f>'Input - LOE Hierarchy (Admin)'!E324</f>
        <v>Management</v>
      </c>
      <c r="E322" s="647">
        <v>23</v>
      </c>
      <c r="F322" s="648" t="str">
        <f>'Input - LOE Hierarchy (Admin)'!K324</f>
        <v>Is there evidence that  the delivery management arrangements are suitable for the outputs being delivered?</v>
      </c>
      <c r="G322" s="649">
        <v>112</v>
      </c>
      <c r="H322" s="650" t="str">
        <f>IFERROR(HYPERLINK("#'2.1 LOEs, Artefacts &amp; Assurance'!" &amp; ADDRESS(MATCH($I322,'2.1 LOEs, Artefacts &amp; Assurance'!$H$1:$H$312, 0),8),"Link "), "Not Found")</f>
        <v>Not Found</v>
      </c>
      <c r="I322" s="648" t="str">
        <f>'Input - LOE Hierarchy (Admin)'!L324</f>
        <v>Is there evidence that a suitably mature management plan exists for the acceptance of deliverables?</v>
      </c>
      <c r="J322" s="647">
        <f t="shared" si="41"/>
        <v>312</v>
      </c>
      <c r="K322" s="648" t="str">
        <f>'Input - LOE Hierarchy (Admin)'!N324</f>
        <v>For equipment deliverables, is there evidence that a draft Integrated Test and Evaluation Plan (ITEAP) has been developed</v>
      </c>
      <c r="L322" s="648" t="str">
        <f>'Input - LOE Hierarchy (Admin)'!P324</f>
        <v>Is there evidence of how threshold and objective targets can be measured and demonstrated preventing misunderstandings or assumptions or alleviations from the User need?</v>
      </c>
      <c r="M322" s="646"/>
      <c r="N322" s="646"/>
      <c r="O322" s="651" t="str">
        <f>IF(ISERROR(HYPERLINK(INDEX(I_Guid_Links,MATCH('Input - LOE Hierarchy (Admin)'!S324,I_Guid_Names,0)), 'Input - LOE Hierarchy (Admin)'!S324)),"",HYPERLINK(INDEX(I_Guid_Links,MATCH('Input - LOE Hierarchy (Admin)'!S324,I_Guid_Names,0)), 'Input - LOE Hierarchy (Admin)'!S324))</f>
        <v>ITEA Principles  - M21</v>
      </c>
      <c r="P322" s="651" t="str">
        <f>IF(ISERROR(HYPERLINK(INDEX(I_Guid_Links,MATCH('Input - LOE Hierarchy (Admin)'!T324,I_Guid_Names,0)), 'Input - LOE Hierarchy (Admin)'!T324)),"",HYPERLINK(INDEX(I_Guid_Links,MATCH('Input - LOE Hierarchy (Admin)'!T324,I_Guid_Names,0)), 'Input - LOE Hierarchy (Admin)'!T324))</f>
        <v/>
      </c>
      <c r="Q322" s="651" t="str">
        <f>IF(ISERROR(HYPERLINK(INDEX(I_Guid_Links,MATCH('Input - LOE Hierarchy (Admin)'!U324,I_Guid_Names,0)), 'Input - LOE Hierarchy (Admin)'!U324)),"",HYPERLINK(INDEX(I_Guid_Links,MATCH('Input - LOE Hierarchy (Admin)'!U324,I_Guid_Names,0)), 'Input - LOE Hierarchy (Admin)'!U324))</f>
        <v/>
      </c>
      <c r="R322" s="651" t="str">
        <f>IF(ISERROR(HYPERLINK(INDEX(I_Guid_Links,MATCH('Input - LOE Hierarchy (Admin)'!V324,I_Guid_Names,0)), 'Input - LOE Hierarchy (Admin)'!V324)),"",HYPERLINK(INDEX(I_Guid_Links,MATCH('Input - LOE Hierarchy (Admin)'!V324,I_Guid_Names,0)), 'Input - LOE Hierarchy (Admin)'!V324))</f>
        <v/>
      </c>
      <c r="S322" s="651" t="str">
        <f>IF(ISERROR(HYPERLINK(INDEX(I_Guid_Links,MATCH('Input - LOE Hierarchy (Admin)'!W324,I_Guid_Names,0)), 'Input - LOE Hierarchy (Admin)'!W324)),"",HYPERLINK(INDEX(I_Guid_Links,MATCH('Input - LOE Hierarchy (Admin)'!W324,I_Guid_Names,0)), 'Input - LOE Hierarchy (Admin)'!W324))</f>
        <v/>
      </c>
      <c r="T322" s="651" t="str">
        <f>IF(ISERROR(HYPERLINK(INDEX(I_Guid_Links,MATCH('Input - LOE Hierarchy (Admin)'!X324,I_Guid_Names,0)), 'Input - LOE Hierarchy (Admin)'!X324)),"",HYPERLINK(INDEX(I_Guid_Links,MATCH('Input - LOE Hierarchy (Admin)'!X324,I_Guid_Names,0)), 'Input - LOE Hierarchy (Admin)'!X324))</f>
        <v/>
      </c>
      <c r="U322" s="651" t="str">
        <f>IF(ISERROR(HYPERLINK(INDEX(I_Guid_Links,MATCH('Input - LOE Hierarchy (Admin)'!Y324,I_Guid_Names,0)), 'Input - LOE Hierarchy (Admin)'!Y324)),"",HYPERLINK(INDEX(I_Guid_Links,MATCH('Input - LOE Hierarchy (Admin)'!Y324,I_Guid_Names,0)), 'Input - LOE Hierarchy (Admin)'!Y324))</f>
        <v/>
      </c>
      <c r="V322" s="652"/>
      <c r="X322" s="653" t="str">
        <f t="shared" si="42"/>
        <v>YES</v>
      </c>
      <c r="Y322" s="654" t="b">
        <f t="shared" si="43"/>
        <v>0</v>
      </c>
      <c r="Z322" s="654" t="b">
        <f>IF(AND(X322="YES", Y$321="YES"),"YES")</f>
        <v>0</v>
      </c>
    </row>
    <row r="323" spans="1:26" s="344" customFormat="1" ht="70.400000000000006" customHeight="1" x14ac:dyDescent="0.35">
      <c r="A323" s="646"/>
      <c r="B323" s="646"/>
      <c r="C323" s="647">
        <v>5</v>
      </c>
      <c r="D323" s="648" t="str">
        <f>'Input - LOE Hierarchy (Admin)'!E325</f>
        <v>Management</v>
      </c>
      <c r="E323" s="647">
        <v>23</v>
      </c>
      <c r="F323" s="648" t="str">
        <f>'Input - LOE Hierarchy (Admin)'!K325</f>
        <v>Is there evidence that  the delivery management arrangements are suitable for the outputs being delivered?</v>
      </c>
      <c r="G323" s="649">
        <v>112</v>
      </c>
      <c r="H323" s="650" t="str">
        <f>IFERROR(HYPERLINK("#'2.1 LOEs, Artefacts &amp; Assurance'!" &amp; ADDRESS(MATCH($I323,'2.1 LOEs, Artefacts &amp; Assurance'!$H$1:$H$312, 0),8),"Link "), "Not Found")</f>
        <v>Not Found</v>
      </c>
      <c r="I323" s="648" t="str">
        <f>'Input - LOE Hierarchy (Admin)'!L325</f>
        <v>Is there evidence that a suitably mature management plan exists for the acceptance of deliverables?</v>
      </c>
      <c r="J323" s="647">
        <f t="shared" si="41"/>
        <v>313</v>
      </c>
      <c r="K323" s="648" t="str">
        <f>'Input - LOE Hierarchy (Admin)'!N325</f>
        <v>For equipment deliverables, is there evidence that a draft Integrated Test and Evaluation Plan (ITEAP) has been developed</v>
      </c>
      <c r="L323" s="648" t="str">
        <f>'Input - LOE Hierarchy (Admin)'!P325</f>
        <v>Is there evidence of a test and evaluation plan providing confidence that the contractual requirement and key performance indicators are fully understood and measurable?</v>
      </c>
      <c r="M323" s="646"/>
      <c r="N323" s="646"/>
      <c r="O323" s="651" t="str">
        <f>IF(ISERROR(HYPERLINK(INDEX(I_Guid_Links,MATCH('Input - LOE Hierarchy (Admin)'!S325,I_Guid_Names,0)), 'Input - LOE Hierarchy (Admin)'!S325)),"",HYPERLINK(INDEX(I_Guid_Links,MATCH('Input - LOE Hierarchy (Admin)'!S325,I_Guid_Names,0)), 'Input - LOE Hierarchy (Admin)'!S325))</f>
        <v>ITEA Principles  - M21</v>
      </c>
      <c r="P323" s="651" t="str">
        <f>IF(ISERROR(HYPERLINK(INDEX(I_Guid_Links,MATCH('Input - LOE Hierarchy (Admin)'!T325,I_Guid_Names,0)), 'Input - LOE Hierarchy (Admin)'!T325)),"",HYPERLINK(INDEX(I_Guid_Links,MATCH('Input - LOE Hierarchy (Admin)'!T325,I_Guid_Names,0)), 'Input - LOE Hierarchy (Admin)'!T325))</f>
        <v/>
      </c>
      <c r="Q323" s="651" t="str">
        <f>IF(ISERROR(HYPERLINK(INDEX(I_Guid_Links,MATCH('Input - LOE Hierarchy (Admin)'!U325,I_Guid_Names,0)), 'Input - LOE Hierarchy (Admin)'!U325)),"",HYPERLINK(INDEX(I_Guid_Links,MATCH('Input - LOE Hierarchy (Admin)'!U325,I_Guid_Names,0)), 'Input - LOE Hierarchy (Admin)'!U325))</f>
        <v/>
      </c>
      <c r="R323" s="651" t="str">
        <f>IF(ISERROR(HYPERLINK(INDEX(I_Guid_Links,MATCH('Input - LOE Hierarchy (Admin)'!V325,I_Guid_Names,0)), 'Input - LOE Hierarchy (Admin)'!V325)),"",HYPERLINK(INDEX(I_Guid_Links,MATCH('Input - LOE Hierarchy (Admin)'!V325,I_Guid_Names,0)), 'Input - LOE Hierarchy (Admin)'!V325))</f>
        <v/>
      </c>
      <c r="S323" s="651" t="str">
        <f>IF(ISERROR(HYPERLINK(INDEX(I_Guid_Links,MATCH('Input - LOE Hierarchy (Admin)'!W325,I_Guid_Names,0)), 'Input - LOE Hierarchy (Admin)'!W325)),"",HYPERLINK(INDEX(I_Guid_Links,MATCH('Input - LOE Hierarchy (Admin)'!W325,I_Guid_Names,0)), 'Input - LOE Hierarchy (Admin)'!W325))</f>
        <v/>
      </c>
      <c r="T323" s="651" t="str">
        <f>IF(ISERROR(HYPERLINK(INDEX(I_Guid_Links,MATCH('Input - LOE Hierarchy (Admin)'!X325,I_Guid_Names,0)), 'Input - LOE Hierarchy (Admin)'!X325)),"",HYPERLINK(INDEX(I_Guid_Links,MATCH('Input - LOE Hierarchy (Admin)'!X325,I_Guid_Names,0)), 'Input - LOE Hierarchy (Admin)'!X325))</f>
        <v/>
      </c>
      <c r="U323" s="651" t="str">
        <f>IF(ISERROR(HYPERLINK(INDEX(I_Guid_Links,MATCH('Input - LOE Hierarchy (Admin)'!Y325,I_Guid_Names,0)), 'Input - LOE Hierarchy (Admin)'!Y325)),"",HYPERLINK(INDEX(I_Guid_Links,MATCH('Input - LOE Hierarchy (Admin)'!Y325,I_Guid_Names,0)), 'Input - LOE Hierarchy (Admin)'!Y325))</f>
        <v/>
      </c>
      <c r="V323" s="652"/>
      <c r="X323" s="653" t="str">
        <f t="shared" si="42"/>
        <v>YES</v>
      </c>
      <c r="Y323" s="654" t="b">
        <f t="shared" si="43"/>
        <v>0</v>
      </c>
      <c r="Z323" s="654" t="b">
        <f t="shared" ref="Z323:Z326" si="50">IF(AND(X323="YES", Y$321="YES"),"YES")</f>
        <v>0</v>
      </c>
    </row>
    <row r="324" spans="1:26" s="344" customFormat="1" ht="70.400000000000006" customHeight="1" x14ac:dyDescent="0.35">
      <c r="A324" s="646"/>
      <c r="B324" s="646"/>
      <c r="C324" s="647">
        <v>5</v>
      </c>
      <c r="D324" s="648" t="str">
        <f>'Input - LOE Hierarchy (Admin)'!E326</f>
        <v>Management</v>
      </c>
      <c r="E324" s="647">
        <v>23</v>
      </c>
      <c r="F324" s="648" t="str">
        <f>'Input - LOE Hierarchy (Admin)'!K326</f>
        <v>Is there evidence that  the delivery management arrangements are suitable for the outputs being delivered?</v>
      </c>
      <c r="G324" s="649">
        <v>112</v>
      </c>
      <c r="H324" s="650" t="str">
        <f>IFERROR(HYPERLINK("#'2.1 LOEs, Artefacts &amp; Assurance'!" &amp; ADDRESS(MATCH($I324,'2.1 LOEs, Artefacts &amp; Assurance'!$H$1:$H$312, 0),8),"Link "), "Not Found")</f>
        <v>Not Found</v>
      </c>
      <c r="I324" s="648" t="str">
        <f>'Input - LOE Hierarchy (Admin)'!L326</f>
        <v>Is there evidence that a suitably mature management plan exists for the acceptance of deliverables?</v>
      </c>
      <c r="J324" s="647">
        <f t="shared" si="41"/>
        <v>314</v>
      </c>
      <c r="K324" s="648" t="str">
        <f>'Input - LOE Hierarchy (Admin)'!N326</f>
        <v>For equipment deliverables, is there evidence that a draft Integrated Test and Evaluation Plan (ITEAP) has been developed</v>
      </c>
      <c r="L324" s="648" t="str">
        <f>'Input - LOE Hierarchy (Admin)'!P326</f>
        <v>Is theer evidence that the tetsb and evaluation plan is sufficianet to identify substandard or counterfiet products and materials critical to safety and performance?</v>
      </c>
      <c r="M324" s="646"/>
      <c r="N324" s="646"/>
      <c r="O324" s="651" t="str">
        <f>IF(ISERROR(HYPERLINK(INDEX(I_Guid_Links,MATCH('Input - LOE Hierarchy (Admin)'!S326,I_Guid_Names,0)), 'Input - LOE Hierarchy (Admin)'!S326)),"",HYPERLINK(INDEX(I_Guid_Links,MATCH('Input - LOE Hierarchy (Admin)'!S326,I_Guid_Names,0)), 'Input - LOE Hierarchy (Admin)'!S326))</f>
        <v>ITEA Principles  - M21</v>
      </c>
      <c r="P324" s="651" t="str">
        <f>IF(ISERROR(HYPERLINK(INDEX(I_Guid_Links,MATCH('Input - LOE Hierarchy (Admin)'!T326,I_Guid_Names,0)), 'Input - LOE Hierarchy (Admin)'!T326)),"",HYPERLINK(INDEX(I_Guid_Links,MATCH('Input - LOE Hierarchy (Admin)'!T326,I_Guid_Names,0)), 'Input - LOE Hierarchy (Admin)'!T326))</f>
        <v/>
      </c>
      <c r="Q324" s="651" t="str">
        <f>IF(ISERROR(HYPERLINK(INDEX(I_Guid_Links,MATCH('Input - LOE Hierarchy (Admin)'!U326,I_Guid_Names,0)), 'Input - LOE Hierarchy (Admin)'!U326)),"",HYPERLINK(INDEX(I_Guid_Links,MATCH('Input - LOE Hierarchy (Admin)'!U326,I_Guid_Names,0)), 'Input - LOE Hierarchy (Admin)'!U326))</f>
        <v/>
      </c>
      <c r="R324" s="651" t="str">
        <f>IF(ISERROR(HYPERLINK(INDEX(I_Guid_Links,MATCH('Input - LOE Hierarchy (Admin)'!V326,I_Guid_Names,0)), 'Input - LOE Hierarchy (Admin)'!V326)),"",HYPERLINK(INDEX(I_Guid_Links,MATCH('Input - LOE Hierarchy (Admin)'!V326,I_Guid_Names,0)), 'Input - LOE Hierarchy (Admin)'!V326))</f>
        <v/>
      </c>
      <c r="S324" s="651" t="str">
        <f>IF(ISERROR(HYPERLINK(INDEX(I_Guid_Links,MATCH('Input - LOE Hierarchy (Admin)'!W326,I_Guid_Names,0)), 'Input - LOE Hierarchy (Admin)'!W326)),"",HYPERLINK(INDEX(I_Guid_Links,MATCH('Input - LOE Hierarchy (Admin)'!W326,I_Guid_Names,0)), 'Input - LOE Hierarchy (Admin)'!W326))</f>
        <v/>
      </c>
      <c r="T324" s="651" t="str">
        <f>IF(ISERROR(HYPERLINK(INDEX(I_Guid_Links,MATCH('Input - LOE Hierarchy (Admin)'!X326,I_Guid_Names,0)), 'Input - LOE Hierarchy (Admin)'!X326)),"",HYPERLINK(INDEX(I_Guid_Links,MATCH('Input - LOE Hierarchy (Admin)'!X326,I_Guid_Names,0)), 'Input - LOE Hierarchy (Admin)'!X326))</f>
        <v/>
      </c>
      <c r="U324" s="651" t="str">
        <f>IF(ISERROR(HYPERLINK(INDEX(I_Guid_Links,MATCH('Input - LOE Hierarchy (Admin)'!Y326,I_Guid_Names,0)), 'Input - LOE Hierarchy (Admin)'!Y326)),"",HYPERLINK(INDEX(I_Guid_Links,MATCH('Input - LOE Hierarchy (Admin)'!Y326,I_Guid_Names,0)), 'Input - LOE Hierarchy (Admin)'!Y326))</f>
        <v/>
      </c>
      <c r="V324" s="652"/>
      <c r="X324" s="653" t="str">
        <f t="shared" si="42"/>
        <v>YES</v>
      </c>
      <c r="Y324" s="654" t="b">
        <f t="shared" si="43"/>
        <v>0</v>
      </c>
      <c r="Z324" s="654" t="b">
        <f t="shared" si="50"/>
        <v>0</v>
      </c>
    </row>
    <row r="325" spans="1:26" s="344" customFormat="1" ht="70.400000000000006" customHeight="1" x14ac:dyDescent="0.35">
      <c r="A325" s="646"/>
      <c r="B325" s="646"/>
      <c r="C325" s="647">
        <v>5</v>
      </c>
      <c r="D325" s="648" t="str">
        <f>'Input - LOE Hierarchy (Admin)'!E327</f>
        <v>Management</v>
      </c>
      <c r="E325" s="647">
        <v>23</v>
      </c>
      <c r="F325" s="648" t="str">
        <f>'Input - LOE Hierarchy (Admin)'!K327</f>
        <v>Is there evidence that  the delivery management arrangements are suitable for the outputs being delivered?</v>
      </c>
      <c r="G325" s="649">
        <v>112</v>
      </c>
      <c r="H325" s="650" t="str">
        <f>IFERROR(HYPERLINK("#'2.1 LOEs, Artefacts &amp; Assurance'!" &amp; ADDRESS(MATCH($I325,'2.1 LOEs, Artefacts &amp; Assurance'!$H$1:$H$312, 0),8),"Link "), "Not Found")</f>
        <v>Not Found</v>
      </c>
      <c r="I325" s="648" t="str">
        <f>'Input - LOE Hierarchy (Admin)'!L327</f>
        <v>Is there evidence that a suitably mature management plan exists for the acceptance of deliverables?</v>
      </c>
      <c r="J325" s="647">
        <f t="shared" si="41"/>
        <v>315</v>
      </c>
      <c r="K325" s="648" t="str">
        <f>'Input - LOE Hierarchy (Admin)'!N327</f>
        <v>For equipment deliverables, is there evidence that a mature Integrated Test and Evaluation Plan (ITEAP) has been developed</v>
      </c>
      <c r="L325" s="648" t="str">
        <f>'Input - LOE Hierarchy (Admin)'!P327</f>
        <v>Is there evidence of how threshold and objective targets can be measured and demonstrated preventing misunderstandings or assumptions or alleviations from the User need?</v>
      </c>
      <c r="M325" s="646"/>
      <c r="N325" s="646"/>
      <c r="O325" s="651" t="str">
        <f>IF(ISERROR(HYPERLINK(INDEX(I_Guid_Links,MATCH('Input - LOE Hierarchy (Admin)'!S327,I_Guid_Names,0)), 'Input - LOE Hierarchy (Admin)'!S327)),"",HYPERLINK(INDEX(I_Guid_Links,MATCH('Input - LOE Hierarchy (Admin)'!S327,I_Guid_Names,0)), 'Input - LOE Hierarchy (Admin)'!S327))</f>
        <v>ITEA Principles  - M21</v>
      </c>
      <c r="P325" s="651" t="str">
        <f>IF(ISERROR(HYPERLINK(INDEX(I_Guid_Links,MATCH('Input - LOE Hierarchy (Admin)'!T327,I_Guid_Names,0)), 'Input - LOE Hierarchy (Admin)'!T327)),"",HYPERLINK(INDEX(I_Guid_Links,MATCH('Input - LOE Hierarchy (Admin)'!T327,I_Guid_Names,0)), 'Input - LOE Hierarchy (Admin)'!T327))</f>
        <v/>
      </c>
      <c r="Q325" s="651" t="str">
        <f>IF(ISERROR(HYPERLINK(INDEX(I_Guid_Links,MATCH('Input - LOE Hierarchy (Admin)'!U327,I_Guid_Names,0)), 'Input - LOE Hierarchy (Admin)'!U327)),"",HYPERLINK(INDEX(I_Guid_Links,MATCH('Input - LOE Hierarchy (Admin)'!U327,I_Guid_Names,0)), 'Input - LOE Hierarchy (Admin)'!U327))</f>
        <v/>
      </c>
      <c r="R325" s="651" t="str">
        <f>IF(ISERROR(HYPERLINK(INDEX(I_Guid_Links,MATCH('Input - LOE Hierarchy (Admin)'!V327,I_Guid_Names,0)), 'Input - LOE Hierarchy (Admin)'!V327)),"",HYPERLINK(INDEX(I_Guid_Links,MATCH('Input - LOE Hierarchy (Admin)'!V327,I_Guid_Names,0)), 'Input - LOE Hierarchy (Admin)'!V327))</f>
        <v/>
      </c>
      <c r="S325" s="651" t="str">
        <f>IF(ISERROR(HYPERLINK(INDEX(I_Guid_Links,MATCH('Input - LOE Hierarchy (Admin)'!W327,I_Guid_Names,0)), 'Input - LOE Hierarchy (Admin)'!W327)),"",HYPERLINK(INDEX(I_Guid_Links,MATCH('Input - LOE Hierarchy (Admin)'!W327,I_Guid_Names,0)), 'Input - LOE Hierarchy (Admin)'!W327))</f>
        <v/>
      </c>
      <c r="T325" s="651" t="str">
        <f>IF(ISERROR(HYPERLINK(INDEX(I_Guid_Links,MATCH('Input - LOE Hierarchy (Admin)'!X327,I_Guid_Names,0)), 'Input - LOE Hierarchy (Admin)'!X327)),"",HYPERLINK(INDEX(I_Guid_Links,MATCH('Input - LOE Hierarchy (Admin)'!X327,I_Guid_Names,0)), 'Input - LOE Hierarchy (Admin)'!X327))</f>
        <v/>
      </c>
      <c r="U325" s="651" t="str">
        <f>IF(ISERROR(HYPERLINK(INDEX(I_Guid_Links,MATCH('Input - LOE Hierarchy (Admin)'!Y327,I_Guid_Names,0)), 'Input - LOE Hierarchy (Admin)'!Y327)),"",HYPERLINK(INDEX(I_Guid_Links,MATCH('Input - LOE Hierarchy (Admin)'!Y327,I_Guid_Names,0)), 'Input - LOE Hierarchy (Admin)'!Y327))</f>
        <v/>
      </c>
      <c r="V325" s="652"/>
      <c r="X325" s="653" t="str">
        <f t="shared" si="42"/>
        <v>YES</v>
      </c>
      <c r="Y325" s="654" t="b">
        <f t="shared" si="43"/>
        <v>0</v>
      </c>
      <c r="Z325" s="654" t="b">
        <f t="shared" si="50"/>
        <v>0</v>
      </c>
    </row>
    <row r="326" spans="1:26" s="344" customFormat="1" ht="70.400000000000006" customHeight="1" x14ac:dyDescent="0.35">
      <c r="A326" s="646"/>
      <c r="B326" s="646"/>
      <c r="C326" s="647">
        <v>5</v>
      </c>
      <c r="D326" s="648" t="str">
        <f>'Input - LOE Hierarchy (Admin)'!E328</f>
        <v>Management</v>
      </c>
      <c r="E326" s="647">
        <v>23</v>
      </c>
      <c r="F326" s="648" t="str">
        <f>'Input - LOE Hierarchy (Admin)'!K328</f>
        <v>Is there evidence that  the delivery management arrangements are suitable for the outputs being delivered?</v>
      </c>
      <c r="G326" s="649">
        <v>112</v>
      </c>
      <c r="H326" s="650" t="str">
        <f>IFERROR(HYPERLINK("#'2.1 LOEs, Artefacts &amp; Assurance'!" &amp; ADDRESS(MATCH($I326,'2.1 LOEs, Artefacts &amp; Assurance'!$H$1:$H$312, 0),8),"Link "), "Not Found")</f>
        <v>Not Found</v>
      </c>
      <c r="I326" s="648" t="str">
        <f>'Input - LOE Hierarchy (Admin)'!L328</f>
        <v>Is there evidence that a suitably mature management plan exists for the acceptance of deliverables?</v>
      </c>
      <c r="J326" s="647">
        <f t="shared" si="41"/>
        <v>316</v>
      </c>
      <c r="K326" s="648" t="str">
        <f>'Input - LOE Hierarchy (Admin)'!N328</f>
        <v>For equipment deliverables, is there evidence that a mature Integrated Test and Evaluation Plan (ITEAP) has been developed</v>
      </c>
      <c r="L326" s="648" t="str">
        <f>'Input - LOE Hierarchy (Admin)'!P328</f>
        <v>Is there evidence of a test and evaluation plan providing confidence that the contractual requirement and key performance indicators are fully understood and measurable?</v>
      </c>
      <c r="M326" s="646"/>
      <c r="N326" s="646"/>
      <c r="O326" s="651" t="str">
        <f>IF(ISERROR(HYPERLINK(INDEX(I_Guid_Links,MATCH('Input - LOE Hierarchy (Admin)'!S328,I_Guid_Names,0)), 'Input - LOE Hierarchy (Admin)'!S328)),"",HYPERLINK(INDEX(I_Guid_Links,MATCH('Input - LOE Hierarchy (Admin)'!S328,I_Guid_Names,0)), 'Input - LOE Hierarchy (Admin)'!S328))</f>
        <v>ITEA Principles  - M21</v>
      </c>
      <c r="P326" s="651" t="str">
        <f>IF(ISERROR(HYPERLINK(INDEX(I_Guid_Links,MATCH('Input - LOE Hierarchy (Admin)'!T328,I_Guid_Names,0)), 'Input - LOE Hierarchy (Admin)'!T328)),"",HYPERLINK(INDEX(I_Guid_Links,MATCH('Input - LOE Hierarchy (Admin)'!T328,I_Guid_Names,0)), 'Input - LOE Hierarchy (Admin)'!T328))</f>
        <v/>
      </c>
      <c r="Q326" s="651" t="str">
        <f>IF(ISERROR(HYPERLINK(INDEX(I_Guid_Links,MATCH('Input - LOE Hierarchy (Admin)'!U328,I_Guid_Names,0)), 'Input - LOE Hierarchy (Admin)'!U328)),"",HYPERLINK(INDEX(I_Guid_Links,MATCH('Input - LOE Hierarchy (Admin)'!U328,I_Guid_Names,0)), 'Input - LOE Hierarchy (Admin)'!U328))</f>
        <v/>
      </c>
      <c r="R326" s="651" t="str">
        <f>IF(ISERROR(HYPERLINK(INDEX(I_Guid_Links,MATCH('Input - LOE Hierarchy (Admin)'!V328,I_Guid_Names,0)), 'Input - LOE Hierarchy (Admin)'!V328)),"",HYPERLINK(INDEX(I_Guid_Links,MATCH('Input - LOE Hierarchy (Admin)'!V328,I_Guid_Names,0)), 'Input - LOE Hierarchy (Admin)'!V328))</f>
        <v/>
      </c>
      <c r="S326" s="651" t="str">
        <f>IF(ISERROR(HYPERLINK(INDEX(I_Guid_Links,MATCH('Input - LOE Hierarchy (Admin)'!W328,I_Guid_Names,0)), 'Input - LOE Hierarchy (Admin)'!W328)),"",HYPERLINK(INDEX(I_Guid_Links,MATCH('Input - LOE Hierarchy (Admin)'!W328,I_Guid_Names,0)), 'Input - LOE Hierarchy (Admin)'!W328))</f>
        <v/>
      </c>
      <c r="T326" s="651" t="str">
        <f>IF(ISERROR(HYPERLINK(INDEX(I_Guid_Links,MATCH('Input - LOE Hierarchy (Admin)'!X328,I_Guid_Names,0)), 'Input - LOE Hierarchy (Admin)'!X328)),"",HYPERLINK(INDEX(I_Guid_Links,MATCH('Input - LOE Hierarchy (Admin)'!X328,I_Guid_Names,0)), 'Input - LOE Hierarchy (Admin)'!X328))</f>
        <v/>
      </c>
      <c r="U326" s="651" t="str">
        <f>IF(ISERROR(HYPERLINK(INDEX(I_Guid_Links,MATCH('Input - LOE Hierarchy (Admin)'!Y328,I_Guid_Names,0)), 'Input - LOE Hierarchy (Admin)'!Y328)),"",HYPERLINK(INDEX(I_Guid_Links,MATCH('Input - LOE Hierarchy (Admin)'!Y328,I_Guid_Names,0)), 'Input - LOE Hierarchy (Admin)'!Y328))</f>
        <v/>
      </c>
      <c r="V326" s="652"/>
      <c r="X326" s="653" t="str">
        <f t="shared" si="42"/>
        <v>YES</v>
      </c>
      <c r="Y326" s="654" t="b">
        <f t="shared" si="43"/>
        <v>0</v>
      </c>
      <c r="Z326" s="654" t="b">
        <f t="shared" si="50"/>
        <v>0</v>
      </c>
    </row>
    <row r="327" spans="1:26" s="344" customFormat="1" ht="70.400000000000006" customHeight="1" x14ac:dyDescent="0.35">
      <c r="A327" s="646"/>
      <c r="B327" s="646"/>
      <c r="C327" s="647">
        <v>5</v>
      </c>
      <c r="D327" s="648" t="str">
        <f>'Input - LOE Hierarchy (Admin)'!E329</f>
        <v>Management</v>
      </c>
      <c r="E327" s="647">
        <v>23</v>
      </c>
      <c r="F327" s="648" t="str">
        <f>'Input - LOE Hierarchy (Admin)'!K329</f>
        <v>Is there evidence that  the delivery management arrangements are suitable for the outputs being delivered?</v>
      </c>
      <c r="G327" s="649">
        <v>113</v>
      </c>
      <c r="H327" s="650" t="str">
        <f>IFERROR(HYPERLINK("#'2.1 LOEs, Artefacts &amp; Assurance'!" &amp; ADDRESS(MATCH($I327,'2.1 LOEs, Artefacts &amp; Assurance'!$H$1:$H$312, 0),8),"Link "), "Not Found")</f>
        <v>Not Found</v>
      </c>
      <c r="I327" s="648" t="str">
        <f>'Input - LOE Hierarchy (Admin)'!L329</f>
        <v>Is there evidence that a suitably mature management plan exists for the acceptance of deliverables?</v>
      </c>
      <c r="J327" s="647">
        <f t="shared" si="41"/>
        <v>317</v>
      </c>
      <c r="K327" s="648" t="str">
        <f>'Input - LOE Hierarchy (Admin)'!N329</f>
        <v>Is there evidence that test and evaluation factors have been sufficiently considered to understand the testing requirements of a capability in terms of resource requirements (personnel, testing sites etc) and legal aspects?</v>
      </c>
      <c r="L327" s="648" t="str">
        <f>'Input - LOE Hierarchy (Admin)'!P329</f>
        <v>NULL</v>
      </c>
      <c r="M327" s="646"/>
      <c r="N327" s="646"/>
      <c r="O327" s="651" t="str">
        <f>IF(ISERROR(HYPERLINK(INDEX(I_Guid_Links,MATCH('Input - LOE Hierarchy (Admin)'!S329,I_Guid_Names,0)), 'Input - LOE Hierarchy (Admin)'!S329)),"",HYPERLINK(INDEX(I_Guid_Links,MATCH('Input - LOE Hierarchy (Admin)'!S329,I_Guid_Names,0)), 'Input - LOE Hierarchy (Admin)'!S329))</f>
        <v>ITEA Principles  - M21</v>
      </c>
      <c r="P327" s="651" t="str">
        <f>IF(ISERROR(HYPERLINK(INDEX(I_Guid_Links,MATCH('Input - LOE Hierarchy (Admin)'!T329,I_Guid_Names,0)), 'Input - LOE Hierarchy (Admin)'!T329)),"",HYPERLINK(INDEX(I_Guid_Links,MATCH('Input - LOE Hierarchy (Admin)'!T329,I_Guid_Names,0)), 'Input - LOE Hierarchy (Admin)'!T329))</f>
        <v/>
      </c>
      <c r="Q327" s="651" t="str">
        <f>IF(ISERROR(HYPERLINK(INDEX(I_Guid_Links,MATCH('Input - LOE Hierarchy (Admin)'!U329,I_Guid_Names,0)), 'Input - LOE Hierarchy (Admin)'!U329)),"",HYPERLINK(INDEX(I_Guid_Links,MATCH('Input - LOE Hierarchy (Admin)'!U329,I_Guid_Names,0)), 'Input - LOE Hierarchy (Admin)'!U329))</f>
        <v/>
      </c>
      <c r="R327" s="651" t="str">
        <f>IF(ISERROR(HYPERLINK(INDEX(I_Guid_Links,MATCH('Input - LOE Hierarchy (Admin)'!V329,I_Guid_Names,0)), 'Input - LOE Hierarchy (Admin)'!V329)),"",HYPERLINK(INDEX(I_Guid_Links,MATCH('Input - LOE Hierarchy (Admin)'!V329,I_Guid_Names,0)), 'Input - LOE Hierarchy (Admin)'!V329))</f>
        <v/>
      </c>
      <c r="S327" s="651" t="str">
        <f>IF(ISERROR(HYPERLINK(INDEX(I_Guid_Links,MATCH('Input - LOE Hierarchy (Admin)'!W329,I_Guid_Names,0)), 'Input - LOE Hierarchy (Admin)'!W329)),"",HYPERLINK(INDEX(I_Guid_Links,MATCH('Input - LOE Hierarchy (Admin)'!W329,I_Guid_Names,0)), 'Input - LOE Hierarchy (Admin)'!W329))</f>
        <v/>
      </c>
      <c r="T327" s="651" t="str">
        <f>IF(ISERROR(HYPERLINK(INDEX(I_Guid_Links,MATCH('Input - LOE Hierarchy (Admin)'!X329,I_Guid_Names,0)), 'Input - LOE Hierarchy (Admin)'!X329)),"",HYPERLINK(INDEX(I_Guid_Links,MATCH('Input - LOE Hierarchy (Admin)'!X329,I_Guid_Names,0)), 'Input - LOE Hierarchy (Admin)'!X329))</f>
        <v/>
      </c>
      <c r="U327" s="651" t="str">
        <f>IF(ISERROR(HYPERLINK(INDEX(I_Guid_Links,MATCH('Input - LOE Hierarchy (Admin)'!Y329,I_Guid_Names,0)), 'Input - LOE Hierarchy (Admin)'!Y329)),"",HYPERLINK(INDEX(I_Guid_Links,MATCH('Input - LOE Hierarchy (Admin)'!Y329,I_Guid_Names,0)), 'Input - LOE Hierarchy (Admin)'!Y329))</f>
        <v/>
      </c>
      <c r="V327" s="652"/>
      <c r="X327" s="653" t="b">
        <f t="shared" si="42"/>
        <v>0</v>
      </c>
      <c r="Y327" s="654" t="b">
        <f t="shared" si="43"/>
        <v>0</v>
      </c>
      <c r="Z327" s="654" t="b">
        <f t="shared" si="44"/>
        <v>0</v>
      </c>
    </row>
    <row r="328" spans="1:26" s="344" customFormat="1" ht="70.400000000000006" customHeight="1" x14ac:dyDescent="0.35">
      <c r="A328" s="646"/>
      <c r="B328" s="646"/>
      <c r="C328" s="647">
        <v>5</v>
      </c>
      <c r="D328" s="648" t="str">
        <f>'Input - LOE Hierarchy (Admin)'!E330</f>
        <v>Management</v>
      </c>
      <c r="E328" s="647">
        <v>23</v>
      </c>
      <c r="F328" s="648" t="str">
        <f>'Input - LOE Hierarchy (Admin)'!K330</f>
        <v>Is there evidence that  the delivery management arrangements are suitable for the outputs being delivered?</v>
      </c>
      <c r="G328" s="649">
        <v>113</v>
      </c>
      <c r="H328" s="650" t="str">
        <f>IFERROR(HYPERLINK("#'2.1 LOEs, Artefacts &amp; Assurance'!" &amp; ADDRESS(MATCH($I328,'2.1 LOEs, Artefacts &amp; Assurance'!$H$1:$H$312, 0),8),"Link "), "Not Found")</f>
        <v>Not Found</v>
      </c>
      <c r="I328" s="648" t="str">
        <f>'Input - LOE Hierarchy (Admin)'!L330</f>
        <v>Is there evidence of suitable quality assurance approach covering both internal to MOD and and supply chain?</v>
      </c>
      <c r="J328" s="647">
        <f t="shared" si="41"/>
        <v>318</v>
      </c>
      <c r="K328" s="648" t="str">
        <f>'Input - LOE Hierarchy (Admin)'!N330</f>
        <v>Is there evidence of an appropriate approach to supply chain quality assurance that takes due account of JSP 940: MOD Policy for Quality?</v>
      </c>
      <c r="L328" s="648" t="str">
        <f>'Input - LOE Hierarchy (Admin)'!P330</f>
        <v>Is there suitable evidence that the project is taking an appropriate approach to quality and technical assurance with activities conducted across the supply chain to mitigate supplier risk?  Is there evidence that provides confidence that suppliers will meet contractual requirements and generate independent assurance to support acceptance in compliance with JSP 940: MOD Policy for Quality?</v>
      </c>
      <c r="M328" s="646"/>
      <c r="N328" s="646"/>
      <c r="O328" s="651" t="str">
        <f>IF(ISERROR(HYPERLINK(INDEX(I_Guid_Links,MATCH('Input - LOE Hierarchy (Admin)'!S330,I_Guid_Names,0)), 'Input - LOE Hierarchy (Admin)'!S330)),"",HYPERLINK(INDEX(I_Guid_Links,MATCH('Input - LOE Hierarchy (Admin)'!S330,I_Guid_Names,0)), 'Input - LOE Hierarchy (Admin)'!S330))</f>
        <v>Project Quality Management Plan (PQMP)  - M22</v>
      </c>
      <c r="P328" s="651" t="str">
        <f>IF(ISERROR(HYPERLINK(INDEX(I_Guid_Links,MATCH('Input - LOE Hierarchy (Admin)'!T330,I_Guid_Names,0)), 'Input - LOE Hierarchy (Admin)'!T330)),"",HYPERLINK(INDEX(I_Guid_Links,MATCH('Input - LOE Hierarchy (Admin)'!T330,I_Guid_Names,0)), 'Input - LOE Hierarchy (Admin)'!T330))</f>
        <v>Managing Quality and JSP 940 - M111</v>
      </c>
      <c r="Q328" s="651" t="str">
        <f>IF(ISERROR(HYPERLINK(INDEX(I_Guid_Links,MATCH('Input - LOE Hierarchy (Admin)'!U330,I_Guid_Names,0)), 'Input - LOE Hierarchy (Admin)'!U330)),"",HYPERLINK(INDEX(I_Guid_Links,MATCH('Input - LOE Hierarchy (Admin)'!U330,I_Guid_Names,0)), 'Input - LOE Hierarchy (Admin)'!U330))</f>
        <v/>
      </c>
      <c r="R328" s="651" t="str">
        <f>IF(ISERROR(HYPERLINK(INDEX(I_Guid_Links,MATCH('Input - LOE Hierarchy (Admin)'!V330,I_Guid_Names,0)), 'Input - LOE Hierarchy (Admin)'!V330)),"",HYPERLINK(INDEX(I_Guid_Links,MATCH('Input - LOE Hierarchy (Admin)'!V330,I_Guid_Names,0)), 'Input - LOE Hierarchy (Admin)'!V330))</f>
        <v/>
      </c>
      <c r="S328" s="651" t="str">
        <f>IF(ISERROR(HYPERLINK(INDEX(I_Guid_Links,MATCH('Input - LOE Hierarchy (Admin)'!W330,I_Guid_Names,0)), 'Input - LOE Hierarchy (Admin)'!W330)),"",HYPERLINK(INDEX(I_Guid_Links,MATCH('Input - LOE Hierarchy (Admin)'!W330,I_Guid_Names,0)), 'Input - LOE Hierarchy (Admin)'!W330))</f>
        <v/>
      </c>
      <c r="T328" s="651" t="str">
        <f>IF(ISERROR(HYPERLINK(INDEX(I_Guid_Links,MATCH('Input - LOE Hierarchy (Admin)'!X330,I_Guid_Names,0)), 'Input - LOE Hierarchy (Admin)'!X330)),"",HYPERLINK(INDEX(I_Guid_Links,MATCH('Input - LOE Hierarchy (Admin)'!X330,I_Guid_Names,0)), 'Input - LOE Hierarchy (Admin)'!X330))</f>
        <v/>
      </c>
      <c r="U328" s="651" t="str">
        <f>IF(ISERROR(HYPERLINK(INDEX(I_Guid_Links,MATCH('Input - LOE Hierarchy (Admin)'!Y330,I_Guid_Names,0)), 'Input - LOE Hierarchy (Admin)'!Y330)),"",HYPERLINK(INDEX(I_Guid_Links,MATCH('Input - LOE Hierarchy (Admin)'!Y330,I_Guid_Names,0)), 'Input - LOE Hierarchy (Admin)'!Y330))</f>
        <v/>
      </c>
      <c r="V328" s="652"/>
      <c r="X328" s="653" t="str">
        <f t="shared" si="42"/>
        <v>YES</v>
      </c>
      <c r="Y328" s="654" t="b">
        <f t="shared" si="43"/>
        <v>0</v>
      </c>
      <c r="Z328" s="654" t="b">
        <f>IF(AND(X328="YES", Y$327="YES"),"YES")</f>
        <v>0</v>
      </c>
    </row>
    <row r="329" spans="1:26" s="344" customFormat="1" ht="70.400000000000006" customHeight="1" x14ac:dyDescent="0.35">
      <c r="A329" s="646"/>
      <c r="B329" s="646"/>
      <c r="C329" s="647">
        <v>5</v>
      </c>
      <c r="D329" s="648" t="str">
        <f>'Input - LOE Hierarchy (Admin)'!E331</f>
        <v>Management</v>
      </c>
      <c r="E329" s="647">
        <v>23</v>
      </c>
      <c r="F329" s="648" t="str">
        <f>'Input - LOE Hierarchy (Admin)'!K331</f>
        <v>Is there evidence that  the delivery management arrangements are suitable for the outputs being delivered?</v>
      </c>
      <c r="G329" s="649">
        <v>113</v>
      </c>
      <c r="H329" s="650" t="str">
        <f>IFERROR(HYPERLINK("#'2.1 LOEs, Artefacts &amp; Assurance'!" &amp; ADDRESS(MATCH($I329,'2.1 LOEs, Artefacts &amp; Assurance'!$H$1:$H$312, 0),8),"Link "), "Not Found")</f>
        <v>Not Found</v>
      </c>
      <c r="I329" s="648" t="str">
        <f>'Input - LOE Hierarchy (Admin)'!L331</f>
        <v>Is there evidence of suitable quality assurance approach covering both internal to MOD and and supply chain?</v>
      </c>
      <c r="J329" s="647">
        <f t="shared" si="41"/>
        <v>319</v>
      </c>
      <c r="K329" s="648" t="str">
        <f>'Input - LOE Hierarchy (Admin)'!N331</f>
        <v>Is there evidence of an appropriate approach to supply chain quality assurance that takes due account of JSP 940: MOD Policy for Quality?</v>
      </c>
      <c r="L329" s="648" t="str">
        <f>'Input - LOE Hierarchy (Admin)'!P331</f>
        <v>Is there suitable evidence that where MOD is dependent on Industrial Partner(s) to help deliver the project, the level of risk associated with the capability, capacity and nationality of the likely prime contractors has been identified?  Is there evidence of outline plans for the activities required to provide confidence that suppliers will meet contractual requirements and generate independent assurance to support acceptance in compliance with JSP 940: MOD Policy for Quality.</v>
      </c>
      <c r="M329" s="646"/>
      <c r="N329" s="646"/>
      <c r="O329" s="651" t="str">
        <f>IF(ISERROR(HYPERLINK(INDEX(I_Guid_Links,MATCH('Input - LOE Hierarchy (Admin)'!S331,I_Guid_Names,0)), 'Input - LOE Hierarchy (Admin)'!S331)),"",HYPERLINK(INDEX(I_Guid_Links,MATCH('Input - LOE Hierarchy (Admin)'!S331,I_Guid_Names,0)), 'Input - LOE Hierarchy (Admin)'!S331))</f>
        <v>Project Quality Management Plan (PQMP)  - M22</v>
      </c>
      <c r="P329" s="651" t="str">
        <f>IF(ISERROR(HYPERLINK(INDEX(I_Guid_Links,MATCH('Input - LOE Hierarchy (Admin)'!T331,I_Guid_Names,0)), 'Input - LOE Hierarchy (Admin)'!T331)),"",HYPERLINK(INDEX(I_Guid_Links,MATCH('Input - LOE Hierarchy (Admin)'!T331,I_Guid_Names,0)), 'Input - LOE Hierarchy (Admin)'!T331))</f>
        <v>Managing Quality and JSP 940 - M111</v>
      </c>
      <c r="Q329" s="651" t="str">
        <f>IF(ISERROR(HYPERLINK(INDEX(I_Guid_Links,MATCH('Input - LOE Hierarchy (Admin)'!U331,I_Guid_Names,0)), 'Input - LOE Hierarchy (Admin)'!U331)),"",HYPERLINK(INDEX(I_Guid_Links,MATCH('Input - LOE Hierarchy (Admin)'!U331,I_Guid_Names,0)), 'Input - LOE Hierarchy (Admin)'!U331))</f>
        <v/>
      </c>
      <c r="R329" s="651" t="str">
        <f>IF(ISERROR(HYPERLINK(INDEX(I_Guid_Links,MATCH('Input - LOE Hierarchy (Admin)'!V331,I_Guid_Names,0)), 'Input - LOE Hierarchy (Admin)'!V331)),"",HYPERLINK(INDEX(I_Guid_Links,MATCH('Input - LOE Hierarchy (Admin)'!V331,I_Guid_Names,0)), 'Input - LOE Hierarchy (Admin)'!V331))</f>
        <v/>
      </c>
      <c r="S329" s="651" t="str">
        <f>IF(ISERROR(HYPERLINK(INDEX(I_Guid_Links,MATCH('Input - LOE Hierarchy (Admin)'!W331,I_Guid_Names,0)), 'Input - LOE Hierarchy (Admin)'!W331)),"",HYPERLINK(INDEX(I_Guid_Links,MATCH('Input - LOE Hierarchy (Admin)'!W331,I_Guid_Names,0)), 'Input - LOE Hierarchy (Admin)'!W331))</f>
        <v/>
      </c>
      <c r="T329" s="651" t="str">
        <f>IF(ISERROR(HYPERLINK(INDEX(I_Guid_Links,MATCH('Input - LOE Hierarchy (Admin)'!X331,I_Guid_Names,0)), 'Input - LOE Hierarchy (Admin)'!X331)),"",HYPERLINK(INDEX(I_Guid_Links,MATCH('Input - LOE Hierarchy (Admin)'!X331,I_Guid_Names,0)), 'Input - LOE Hierarchy (Admin)'!X331))</f>
        <v/>
      </c>
      <c r="U329" s="651" t="str">
        <f>IF(ISERROR(HYPERLINK(INDEX(I_Guid_Links,MATCH('Input - LOE Hierarchy (Admin)'!Y331,I_Guid_Names,0)), 'Input - LOE Hierarchy (Admin)'!Y331)),"",HYPERLINK(INDEX(I_Guid_Links,MATCH('Input - LOE Hierarchy (Admin)'!Y331,I_Guid_Names,0)), 'Input - LOE Hierarchy (Admin)'!Y331))</f>
        <v/>
      </c>
      <c r="V329" s="652"/>
      <c r="X329" s="653" t="str">
        <f t="shared" si="42"/>
        <v>YES</v>
      </c>
      <c r="Y329" s="654" t="b">
        <f t="shared" si="43"/>
        <v>0</v>
      </c>
      <c r="Z329" s="654" t="b">
        <f t="shared" ref="Z329:Z332" si="51">IF(AND(X329="YES", Y$327="YES"),"YES")</f>
        <v>0</v>
      </c>
    </row>
    <row r="330" spans="1:26" s="344" customFormat="1" ht="70.400000000000006" customHeight="1" x14ac:dyDescent="0.35">
      <c r="A330" s="646"/>
      <c r="B330" s="646"/>
      <c r="C330" s="647">
        <v>5</v>
      </c>
      <c r="D330" s="648" t="str">
        <f>'Input - LOE Hierarchy (Admin)'!E332</f>
        <v>Management</v>
      </c>
      <c r="E330" s="647">
        <v>23</v>
      </c>
      <c r="F330" s="648" t="str">
        <f>'Input - LOE Hierarchy (Admin)'!K332</f>
        <v>Is there evidence that  the delivery management arrangements are suitable for the outputs being delivered?</v>
      </c>
      <c r="G330" s="649">
        <v>113</v>
      </c>
      <c r="H330" s="650" t="str">
        <f>IFERROR(HYPERLINK("#'2.1 LOEs, Artefacts &amp; Assurance'!" &amp; ADDRESS(MATCH($I330,'2.1 LOEs, Artefacts &amp; Assurance'!$H$1:$H$312, 0),8),"Link "), "Not Found")</f>
        <v>Not Found</v>
      </c>
      <c r="I330" s="648" t="str">
        <f>'Input - LOE Hierarchy (Admin)'!L332</f>
        <v>Is there evidence of suitable quality assurance approach covering both internal to MOD and and supply chain?</v>
      </c>
      <c r="J330" s="647">
        <f t="shared" si="41"/>
        <v>320</v>
      </c>
      <c r="K330" s="648" t="str">
        <f>'Input - LOE Hierarchy (Admin)'!N332</f>
        <v>Is there evidence of an appropriate approach to supply chain quality assurance that takes due account of JSP 940: MOD Policy for Quality?</v>
      </c>
      <c r="L330" s="648" t="str">
        <f>'Input - LOE Hierarchy (Admin)'!P332</f>
        <v>Is there suitable evidence that where MOD is dependent on Industrial Partner(s) to help deliver the project, the key elements of the supply chain are known and the level of risk associated with their capability, capacity and nationality has been identified? Is there evidence of plans being in place to manage the risks to provide confidence that suppliers will meet contractual requirements and generate independent assurance to support acceptance in compliance with JSP 940: MOD Policy for Quality.</v>
      </c>
      <c r="M330" s="646"/>
      <c r="N330" s="646"/>
      <c r="O330" s="651" t="str">
        <f>IF(ISERROR(HYPERLINK(INDEX(I_Guid_Links,MATCH('Input - LOE Hierarchy (Admin)'!S332,I_Guid_Names,0)), 'Input - LOE Hierarchy (Admin)'!S332)),"",HYPERLINK(INDEX(I_Guid_Links,MATCH('Input - LOE Hierarchy (Admin)'!S332,I_Guid_Names,0)), 'Input - LOE Hierarchy (Admin)'!S332))</f>
        <v>Project Quality Management Plan (PQMP)  - M22</v>
      </c>
      <c r="P330" s="651" t="str">
        <f>IF(ISERROR(HYPERLINK(INDEX(I_Guid_Links,MATCH('Input - LOE Hierarchy (Admin)'!T332,I_Guid_Names,0)), 'Input - LOE Hierarchy (Admin)'!T332)),"",HYPERLINK(INDEX(I_Guid_Links,MATCH('Input - LOE Hierarchy (Admin)'!T332,I_Guid_Names,0)), 'Input - LOE Hierarchy (Admin)'!T332))</f>
        <v>Managing Quality and JSP 940 - M111</v>
      </c>
      <c r="Q330" s="651" t="str">
        <f>IF(ISERROR(HYPERLINK(INDEX(I_Guid_Links,MATCH('Input - LOE Hierarchy (Admin)'!U332,I_Guid_Names,0)), 'Input - LOE Hierarchy (Admin)'!U332)),"",HYPERLINK(INDEX(I_Guid_Links,MATCH('Input - LOE Hierarchy (Admin)'!U332,I_Guid_Names,0)), 'Input - LOE Hierarchy (Admin)'!U332))</f>
        <v/>
      </c>
      <c r="R330" s="651" t="str">
        <f>IF(ISERROR(HYPERLINK(INDEX(I_Guid_Links,MATCH('Input - LOE Hierarchy (Admin)'!V332,I_Guid_Names,0)), 'Input - LOE Hierarchy (Admin)'!V332)),"",HYPERLINK(INDEX(I_Guid_Links,MATCH('Input - LOE Hierarchy (Admin)'!V332,I_Guid_Names,0)), 'Input - LOE Hierarchy (Admin)'!V332))</f>
        <v/>
      </c>
      <c r="S330" s="651" t="str">
        <f>IF(ISERROR(HYPERLINK(INDEX(I_Guid_Links,MATCH('Input - LOE Hierarchy (Admin)'!W332,I_Guid_Names,0)), 'Input - LOE Hierarchy (Admin)'!W332)),"",HYPERLINK(INDEX(I_Guid_Links,MATCH('Input - LOE Hierarchy (Admin)'!W332,I_Guid_Names,0)), 'Input - LOE Hierarchy (Admin)'!W332))</f>
        <v/>
      </c>
      <c r="T330" s="651" t="str">
        <f>IF(ISERROR(HYPERLINK(INDEX(I_Guid_Links,MATCH('Input - LOE Hierarchy (Admin)'!X332,I_Guid_Names,0)), 'Input - LOE Hierarchy (Admin)'!X332)),"",HYPERLINK(INDEX(I_Guid_Links,MATCH('Input - LOE Hierarchy (Admin)'!X332,I_Guid_Names,0)), 'Input - LOE Hierarchy (Admin)'!X332))</f>
        <v/>
      </c>
      <c r="U330" s="651" t="str">
        <f>IF(ISERROR(HYPERLINK(INDEX(I_Guid_Links,MATCH('Input - LOE Hierarchy (Admin)'!Y332,I_Guid_Names,0)), 'Input - LOE Hierarchy (Admin)'!Y332)),"",HYPERLINK(INDEX(I_Guid_Links,MATCH('Input - LOE Hierarchy (Admin)'!Y332,I_Guid_Names,0)), 'Input - LOE Hierarchy (Admin)'!Y332))</f>
        <v/>
      </c>
      <c r="V330" s="652"/>
      <c r="X330" s="653" t="str">
        <f t="shared" si="42"/>
        <v>YES</v>
      </c>
      <c r="Y330" s="654" t="b">
        <f t="shared" si="43"/>
        <v>0</v>
      </c>
      <c r="Z330" s="654" t="b">
        <f t="shared" si="51"/>
        <v>0</v>
      </c>
    </row>
    <row r="331" spans="1:26" s="344" customFormat="1" ht="70.400000000000006" customHeight="1" x14ac:dyDescent="0.35">
      <c r="A331" s="646"/>
      <c r="B331" s="646"/>
      <c r="C331" s="647">
        <v>5</v>
      </c>
      <c r="D331" s="648" t="str">
        <f>'Input - LOE Hierarchy (Admin)'!E333</f>
        <v>Management</v>
      </c>
      <c r="E331" s="647">
        <v>23</v>
      </c>
      <c r="F331" s="648" t="str">
        <f>'Input - LOE Hierarchy (Admin)'!K333</f>
        <v>Is there evidence that  the delivery management arrangements are suitable for the outputs being delivered?</v>
      </c>
      <c r="G331" s="649">
        <v>113</v>
      </c>
      <c r="H331" s="650" t="str">
        <f>IFERROR(HYPERLINK("#'2.1 LOEs, Artefacts &amp; Assurance'!" &amp; ADDRESS(MATCH($I331,'2.1 LOEs, Artefacts &amp; Assurance'!$H$1:$H$312, 0),8),"Link "), "Not Found")</f>
        <v>Not Found</v>
      </c>
      <c r="I331" s="648" t="str">
        <f>'Input - LOE Hierarchy (Admin)'!L333</f>
        <v>Is there evidence of suitable quality assurance approach covering both internal to MOD and and supply chain?</v>
      </c>
      <c r="J331" s="647">
        <f t="shared" si="41"/>
        <v>321</v>
      </c>
      <c r="K331" s="648" t="str">
        <f>'Input - LOE Hierarchy (Admin)'!N333</f>
        <v>Is there evidence of an appropriate internal to MOD/programme approach to quality management that takes due account of JSP 940: MOD Policy for Quality?</v>
      </c>
      <c r="L331" s="648" t="str">
        <f>'Input - LOE Hierarchy (Admin)'!P333</f>
        <v>Is there suitable evidence that the programme conforms with MOD Quality Policy - will take an appropriate approach to internal quality management, commensurate with Project risk?  Note: "Quality planning is to be initiated at the outset of a Project" (JSP940).</v>
      </c>
      <c r="M331" s="646"/>
      <c r="N331" s="646"/>
      <c r="O331" s="651" t="str">
        <f>IF(ISERROR(HYPERLINK(INDEX(I_Guid_Links,MATCH('Input - LOE Hierarchy (Admin)'!S333,I_Guid_Names,0)), 'Input - LOE Hierarchy (Admin)'!S333)),"",HYPERLINK(INDEX(I_Guid_Links,MATCH('Input - LOE Hierarchy (Admin)'!S333,I_Guid_Names,0)), 'Input - LOE Hierarchy (Admin)'!S333))</f>
        <v>Project Quality Management Plan (PQMP)  - M22</v>
      </c>
      <c r="P331" s="651" t="str">
        <f>IF(ISERROR(HYPERLINK(INDEX(I_Guid_Links,MATCH('Input - LOE Hierarchy (Admin)'!T333,I_Guid_Names,0)), 'Input - LOE Hierarchy (Admin)'!T333)),"",HYPERLINK(INDEX(I_Guid_Links,MATCH('Input - LOE Hierarchy (Admin)'!T333,I_Guid_Names,0)), 'Input - LOE Hierarchy (Admin)'!T333))</f>
        <v>Managing Quality and JSP 940 - M111</v>
      </c>
      <c r="Q331" s="651" t="str">
        <f>IF(ISERROR(HYPERLINK(INDEX(I_Guid_Links,MATCH('Input - LOE Hierarchy (Admin)'!U333,I_Guid_Names,0)), 'Input - LOE Hierarchy (Admin)'!U333)),"",HYPERLINK(INDEX(I_Guid_Links,MATCH('Input - LOE Hierarchy (Admin)'!U333,I_Guid_Names,0)), 'Input - LOE Hierarchy (Admin)'!U333))</f>
        <v/>
      </c>
      <c r="R331" s="651" t="str">
        <f>IF(ISERROR(HYPERLINK(INDEX(I_Guid_Links,MATCH('Input - LOE Hierarchy (Admin)'!V333,I_Guid_Names,0)), 'Input - LOE Hierarchy (Admin)'!V333)),"",HYPERLINK(INDEX(I_Guid_Links,MATCH('Input - LOE Hierarchy (Admin)'!V333,I_Guid_Names,0)), 'Input - LOE Hierarchy (Admin)'!V333))</f>
        <v/>
      </c>
      <c r="S331" s="651" t="str">
        <f>IF(ISERROR(HYPERLINK(INDEX(I_Guid_Links,MATCH('Input - LOE Hierarchy (Admin)'!W333,I_Guid_Names,0)), 'Input - LOE Hierarchy (Admin)'!W333)),"",HYPERLINK(INDEX(I_Guid_Links,MATCH('Input - LOE Hierarchy (Admin)'!W333,I_Guid_Names,0)), 'Input - LOE Hierarchy (Admin)'!W333))</f>
        <v/>
      </c>
      <c r="T331" s="651" t="str">
        <f>IF(ISERROR(HYPERLINK(INDEX(I_Guid_Links,MATCH('Input - LOE Hierarchy (Admin)'!X333,I_Guid_Names,0)), 'Input - LOE Hierarchy (Admin)'!X333)),"",HYPERLINK(INDEX(I_Guid_Links,MATCH('Input - LOE Hierarchy (Admin)'!X333,I_Guid_Names,0)), 'Input - LOE Hierarchy (Admin)'!X333))</f>
        <v/>
      </c>
      <c r="U331" s="651" t="str">
        <f>IF(ISERROR(HYPERLINK(INDEX(I_Guid_Links,MATCH('Input - LOE Hierarchy (Admin)'!Y333,I_Guid_Names,0)), 'Input - LOE Hierarchy (Admin)'!Y333)),"",HYPERLINK(INDEX(I_Guid_Links,MATCH('Input - LOE Hierarchy (Admin)'!Y333,I_Guid_Names,0)), 'Input - LOE Hierarchy (Admin)'!Y333))</f>
        <v/>
      </c>
      <c r="V331" s="652"/>
      <c r="X331" s="653" t="str">
        <f t="shared" si="42"/>
        <v>YES</v>
      </c>
      <c r="Y331" s="654" t="b">
        <f t="shared" si="43"/>
        <v>0</v>
      </c>
      <c r="Z331" s="654" t="b">
        <f t="shared" si="51"/>
        <v>0</v>
      </c>
    </row>
    <row r="332" spans="1:26" s="344" customFormat="1" ht="70.400000000000006" customHeight="1" x14ac:dyDescent="0.35">
      <c r="A332" s="646"/>
      <c r="B332" s="646"/>
      <c r="C332" s="647">
        <v>5</v>
      </c>
      <c r="D332" s="648" t="str">
        <f>'Input - LOE Hierarchy (Admin)'!E334</f>
        <v>Management</v>
      </c>
      <c r="E332" s="647">
        <v>23</v>
      </c>
      <c r="F332" s="648" t="str">
        <f>'Input - LOE Hierarchy (Admin)'!K334</f>
        <v>Is there evidence that  the delivery management arrangements are suitable for the outputs being delivered?</v>
      </c>
      <c r="G332" s="649">
        <v>113</v>
      </c>
      <c r="H332" s="650" t="str">
        <f>IFERROR(HYPERLINK("#'2.1 LOEs, Artefacts &amp; Assurance'!" &amp; ADDRESS(MATCH($I332,'2.1 LOEs, Artefacts &amp; Assurance'!$H$1:$H$312, 0),8),"Link "), "Not Found")</f>
        <v>Not Found</v>
      </c>
      <c r="I332" s="648" t="str">
        <f>'Input - LOE Hierarchy (Admin)'!L334</f>
        <v>Is there evidence of suitable quality assurance approach covering both internal to MOD and and supply chain?</v>
      </c>
      <c r="J332" s="647">
        <f t="shared" si="41"/>
        <v>322</v>
      </c>
      <c r="K332" s="648" t="str">
        <f>'Input - LOE Hierarchy (Admin)'!N334</f>
        <v>Is there evidence of an appropriate approach to configuration management (iaw SSDT21)?</v>
      </c>
      <c r="L332" s="648" t="str">
        <f>'Input - LOE Hierarchy (Admin)'!P334</f>
        <v>NULL</v>
      </c>
      <c r="M332" s="646"/>
      <c r="N332" s="646"/>
      <c r="O332" s="651" t="str">
        <f>IF(ISERROR(HYPERLINK(INDEX(I_Guid_Links,MATCH('Input - LOE Hierarchy (Admin)'!S334,I_Guid_Names,0)), 'Input - LOE Hierarchy (Admin)'!S334)),"",HYPERLINK(INDEX(I_Guid_Links,MATCH('Input - LOE Hierarchy (Admin)'!S334,I_Guid_Names,0)), 'Input - LOE Hierarchy (Admin)'!S334))</f>
        <v>Configuration Management Policy and Principles - M112</v>
      </c>
      <c r="P332" s="651" t="str">
        <f>IF(ISERROR(HYPERLINK(INDEX(I_Guid_Links,MATCH('Input - LOE Hierarchy (Admin)'!T334,I_Guid_Names,0)), 'Input - LOE Hierarchy (Admin)'!T334)),"",HYPERLINK(INDEX(I_Guid_Links,MATCH('Input - LOE Hierarchy (Admin)'!T334,I_Guid_Names,0)), 'Input - LOE Hierarchy (Admin)'!T334))</f>
        <v>Configuration Management Plan Guidance - M113</v>
      </c>
      <c r="Q332" s="651" t="str">
        <f>IF(ISERROR(HYPERLINK(INDEX(I_Guid_Links,MATCH('Input - LOE Hierarchy (Admin)'!U334,I_Guid_Names,0)), 'Input - LOE Hierarchy (Admin)'!U334)),"",HYPERLINK(INDEX(I_Guid_Links,MATCH('Input - LOE Hierarchy (Admin)'!U334,I_Guid_Names,0)), 'Input - LOE Hierarchy (Admin)'!U334))</f>
        <v/>
      </c>
      <c r="R332" s="651" t="str">
        <f>IF(ISERROR(HYPERLINK(INDEX(I_Guid_Links,MATCH('Input - LOE Hierarchy (Admin)'!V334,I_Guid_Names,0)), 'Input - LOE Hierarchy (Admin)'!V334)),"",HYPERLINK(INDEX(I_Guid_Links,MATCH('Input - LOE Hierarchy (Admin)'!V334,I_Guid_Names,0)), 'Input - LOE Hierarchy (Admin)'!V334))</f>
        <v/>
      </c>
      <c r="S332" s="651" t="str">
        <f>IF(ISERROR(HYPERLINK(INDEX(I_Guid_Links,MATCH('Input - LOE Hierarchy (Admin)'!W334,I_Guid_Names,0)), 'Input - LOE Hierarchy (Admin)'!W334)),"",HYPERLINK(INDEX(I_Guid_Links,MATCH('Input - LOE Hierarchy (Admin)'!W334,I_Guid_Names,0)), 'Input - LOE Hierarchy (Admin)'!W334))</f>
        <v/>
      </c>
      <c r="T332" s="651" t="str">
        <f>IF(ISERROR(HYPERLINK(INDEX(I_Guid_Links,MATCH('Input - LOE Hierarchy (Admin)'!X334,I_Guid_Names,0)), 'Input - LOE Hierarchy (Admin)'!X334)),"",HYPERLINK(INDEX(I_Guid_Links,MATCH('Input - LOE Hierarchy (Admin)'!X334,I_Guid_Names,0)), 'Input - LOE Hierarchy (Admin)'!X334))</f>
        <v/>
      </c>
      <c r="U332" s="651" t="str">
        <f>IF(ISERROR(HYPERLINK(INDEX(I_Guid_Links,MATCH('Input - LOE Hierarchy (Admin)'!Y334,I_Guid_Names,0)), 'Input - LOE Hierarchy (Admin)'!Y334)),"",HYPERLINK(INDEX(I_Guid_Links,MATCH('Input - LOE Hierarchy (Admin)'!Y334,I_Guid_Names,0)), 'Input - LOE Hierarchy (Admin)'!Y334))</f>
        <v/>
      </c>
      <c r="V332" s="652"/>
      <c r="X332" s="653" t="str">
        <f t="shared" si="42"/>
        <v>YES</v>
      </c>
      <c r="Y332" s="654" t="b">
        <f t="shared" si="43"/>
        <v>0</v>
      </c>
      <c r="Z332" s="654" t="b">
        <f t="shared" si="51"/>
        <v>0</v>
      </c>
    </row>
    <row r="333" spans="1:26" s="344" customFormat="1" ht="70.400000000000006" customHeight="1" x14ac:dyDescent="0.35">
      <c r="A333" s="646"/>
      <c r="B333" s="646"/>
      <c r="C333" s="647">
        <v>5</v>
      </c>
      <c r="D333" s="648" t="str">
        <f>'Input - LOE Hierarchy (Admin)'!E335</f>
        <v>Management</v>
      </c>
      <c r="E333" s="647">
        <v>23</v>
      </c>
      <c r="F333" s="648" t="str">
        <f>'Input - LOE Hierarchy (Admin)'!K335</f>
        <v>Is there evidence that  the delivery management arrangements are suitable for the outputs being delivered?</v>
      </c>
      <c r="G333" s="649">
        <v>114</v>
      </c>
      <c r="H333" s="650" t="str">
        <f>IFERROR(HYPERLINK("#'2.1 LOEs, Artefacts &amp; Assurance'!" &amp; ADDRESS(MATCH($I333,'2.1 LOEs, Artefacts &amp; Assurance'!$H$1:$H$312, 0),8),"Link "), "Not Found")</f>
        <v>Not Found</v>
      </c>
      <c r="I333" s="648" t="str">
        <f>'Input - LOE Hierarchy (Admin)'!L335</f>
        <v xml:space="preserve">For Business Change Management Programmes, is the evidence of a clear documented approach to manage the planned implementation of business change within the organisation(s) in scope.  </v>
      </c>
      <c r="J333" s="647">
        <f t="shared" ref="J333:J396" si="52">J332+1</f>
        <v>323</v>
      </c>
      <c r="K333" s="648" t="str">
        <f>'Input - LOE Hierarchy (Admin)'!N335</f>
        <v>Has use of Consultancy &amp; Professional Services been fully considered and justified?</v>
      </c>
      <c r="L333" s="648" t="str">
        <f>'Input - LOE Hierarchy (Admin)'!P335</f>
        <v>NULL</v>
      </c>
      <c r="M333" s="646"/>
      <c r="N333" s="646"/>
      <c r="O333" s="651" t="str">
        <f>IF(ISERROR(HYPERLINK(INDEX(I_Guid_Links,MATCH('Input - LOE Hierarchy (Admin)'!S335,I_Guid_Names,0)), 'Input - LOE Hierarchy (Admin)'!S335)),"",HYPERLINK(INDEX(I_Guid_Links,MATCH('Input - LOE Hierarchy (Admin)'!S335,I_Guid_Names,0)), 'Input - LOE Hierarchy (Admin)'!S335))</f>
        <v xml:space="preserve">Programme Organisation  - M23 </v>
      </c>
      <c r="P333" s="651" t="str">
        <f>IF(ISERROR(HYPERLINK(INDEX(I_Guid_Links,MATCH('Input - LOE Hierarchy (Admin)'!T335,I_Guid_Names,0)), 'Input - LOE Hierarchy (Admin)'!T335)),"",HYPERLINK(INDEX(I_Guid_Links,MATCH('Input - LOE Hierarchy (Admin)'!T335,I_Guid_Names,0)), 'Input - LOE Hierarchy (Admin)'!T335))</f>
        <v xml:space="preserve"> Project Management Plan  - M12 </v>
      </c>
      <c r="Q333" s="651" t="str">
        <f>IF(ISERROR(HYPERLINK(INDEX(I_Guid_Links,MATCH('Input - LOE Hierarchy (Admin)'!U335,I_Guid_Names,0)), 'Input - LOE Hierarchy (Admin)'!U335)),"",HYPERLINK(INDEX(I_Guid_Links,MATCH('Input - LOE Hierarchy (Admin)'!U335,I_Guid_Names,0)), 'Input - LOE Hierarchy (Admin)'!U335))</f>
        <v>Contingent Labour, Consultancy &amp; Professional Services - M24</v>
      </c>
      <c r="R333" s="651" t="str">
        <f>IF(ISERROR(HYPERLINK(INDEX(I_Guid_Links,MATCH('Input - LOE Hierarchy (Admin)'!V335,I_Guid_Names,0)), 'Input - LOE Hierarchy (Admin)'!V335)),"",HYPERLINK(INDEX(I_Guid_Links,MATCH('Input - LOE Hierarchy (Admin)'!V335,I_Guid_Names,0)), 'Input - LOE Hierarchy (Admin)'!V335))</f>
        <v/>
      </c>
      <c r="S333" s="651" t="str">
        <f>IF(ISERROR(HYPERLINK(INDEX(I_Guid_Links,MATCH('Input - LOE Hierarchy (Admin)'!W335,I_Guid_Names,0)), 'Input - LOE Hierarchy (Admin)'!W335)),"",HYPERLINK(INDEX(I_Guid_Links,MATCH('Input - LOE Hierarchy (Admin)'!W335,I_Guid_Names,0)), 'Input - LOE Hierarchy (Admin)'!W335))</f>
        <v/>
      </c>
      <c r="T333" s="651" t="str">
        <f>IF(ISERROR(HYPERLINK(INDEX(I_Guid_Links,MATCH('Input - LOE Hierarchy (Admin)'!X335,I_Guid_Names,0)), 'Input - LOE Hierarchy (Admin)'!X335)),"",HYPERLINK(INDEX(I_Guid_Links,MATCH('Input - LOE Hierarchy (Admin)'!X335,I_Guid_Names,0)), 'Input - LOE Hierarchy (Admin)'!X335))</f>
        <v/>
      </c>
      <c r="U333" s="651" t="str">
        <f>IF(ISERROR(HYPERLINK(INDEX(I_Guid_Links,MATCH('Input - LOE Hierarchy (Admin)'!Y335,I_Guid_Names,0)), 'Input - LOE Hierarchy (Admin)'!Y335)),"",HYPERLINK(INDEX(I_Guid_Links,MATCH('Input - LOE Hierarchy (Admin)'!Y335,I_Guid_Names,0)), 'Input - LOE Hierarchy (Admin)'!Y335))</f>
        <v/>
      </c>
      <c r="V333" s="652"/>
      <c r="X333" s="653" t="b">
        <f t="shared" ref="X333:X396" si="53">IF(G333=G332,"YES")</f>
        <v>0</v>
      </c>
      <c r="Y333" s="654" t="b">
        <f t="shared" ref="Y333:Y396" si="54">IF(ROW()=$Y$8,"YES")</f>
        <v>0</v>
      </c>
      <c r="Z333" s="654" t="b">
        <f t="shared" ref="Z333:Z396" si="55">IF(AND(X333="YES", Y332="YES"),"YES")</f>
        <v>0</v>
      </c>
    </row>
    <row r="334" spans="1:26" s="344" customFormat="1" ht="70.400000000000006" customHeight="1" x14ac:dyDescent="0.35">
      <c r="A334" s="646"/>
      <c r="B334" s="646"/>
      <c r="C334" s="647">
        <v>5</v>
      </c>
      <c r="D334" s="648" t="str">
        <f>'Input - LOE Hierarchy (Admin)'!E336</f>
        <v>Management</v>
      </c>
      <c r="E334" s="647">
        <v>23</v>
      </c>
      <c r="F334" s="648" t="str">
        <f>'Input - LOE Hierarchy (Admin)'!K336</f>
        <v>Is there evidence that  the delivery management arrangements are suitable for the outputs being delivered?</v>
      </c>
      <c r="G334" s="649">
        <v>115</v>
      </c>
      <c r="H334" s="650" t="str">
        <f>IFERROR(HYPERLINK("#'2.1 LOEs, Artefacts &amp; Assurance'!" &amp; ADDRESS(MATCH($I334,'2.1 LOEs, Artefacts &amp; Assurance'!$H$1:$H$312, 0),8),"Link "), "Not Found")</f>
        <v>Not Found</v>
      </c>
      <c r="I334" s="648" t="str">
        <f>'Input - LOE Hierarchy (Admin)'!L336</f>
        <v>For programmes/projects with infrastructure elements, is there evidence that Government Soft Landings guidance is being followed and the adoption of the UK Building Information Management (BIM) Framework - ref. JSP850?</v>
      </c>
      <c r="J334" s="647">
        <f t="shared" si="52"/>
        <v>324</v>
      </c>
      <c r="K334" s="648" t="str">
        <f>'Input - LOE Hierarchy (Admin)'!N336</f>
        <v>NULL</v>
      </c>
      <c r="L334" s="648" t="str">
        <f>'Input - LOE Hierarchy (Admin)'!P336</f>
        <v>NULL</v>
      </c>
      <c r="M334" s="646"/>
      <c r="N334" s="646"/>
      <c r="O334" s="651" t="str">
        <f>IF(ISERROR(HYPERLINK(INDEX(I_Guid_Links,MATCH('Input - LOE Hierarchy (Admin)'!S336,I_Guid_Names,0)), 'Input - LOE Hierarchy (Admin)'!S336)),"",HYPERLINK(INDEX(I_Guid_Links,MATCH('Input - LOE Hierarchy (Admin)'!S336,I_Guid_Names,0)), 'Input - LOE Hierarchy (Admin)'!S336))</f>
        <v>Lifecycle Management  - M25</v>
      </c>
      <c r="P334" s="651" t="str">
        <f>IF(ISERROR(HYPERLINK(INDEX(I_Guid_Links,MATCH('Input - LOE Hierarchy (Admin)'!T336,I_Guid_Names,0)), 'Input - LOE Hierarchy (Admin)'!T336)),"",HYPERLINK(INDEX(I_Guid_Links,MATCH('Input - LOE Hierarchy (Admin)'!T336,I_Guid_Names,0)), 'Input - LOE Hierarchy (Admin)'!T336))</f>
        <v>BIM Framework - M26</v>
      </c>
      <c r="Q334" s="651" t="str">
        <f>IF(ISERROR(HYPERLINK(INDEX(I_Guid_Links,MATCH('Input - LOE Hierarchy (Admin)'!U336,I_Guid_Names,0)), 'Input - LOE Hierarchy (Admin)'!U336)),"",HYPERLINK(INDEX(I_Guid_Links,MATCH('Input - LOE Hierarchy (Admin)'!U336,I_Guid_Names,0)), 'Input - LOE Hierarchy (Admin)'!U336))</f>
        <v>Approvals - JSP 850  - M27</v>
      </c>
      <c r="R334" s="651" t="str">
        <f>IF(ISERROR(HYPERLINK(INDEX(I_Guid_Links,MATCH('Input - LOE Hierarchy (Admin)'!V336,I_Guid_Names,0)), 'Input - LOE Hierarchy (Admin)'!V336)),"",HYPERLINK(INDEX(I_Guid_Links,MATCH('Input - LOE Hierarchy (Admin)'!V336,I_Guid_Names,0)), 'Input - LOE Hierarchy (Admin)'!V336))</f>
        <v/>
      </c>
      <c r="S334" s="651" t="str">
        <f>IF(ISERROR(HYPERLINK(INDEX(I_Guid_Links,MATCH('Input - LOE Hierarchy (Admin)'!W336,I_Guid_Names,0)), 'Input - LOE Hierarchy (Admin)'!W336)),"",HYPERLINK(INDEX(I_Guid_Links,MATCH('Input - LOE Hierarchy (Admin)'!W336,I_Guid_Names,0)), 'Input - LOE Hierarchy (Admin)'!W336))</f>
        <v/>
      </c>
      <c r="T334" s="651" t="str">
        <f>IF(ISERROR(HYPERLINK(INDEX(I_Guid_Links,MATCH('Input - LOE Hierarchy (Admin)'!X336,I_Guid_Names,0)), 'Input - LOE Hierarchy (Admin)'!X336)),"",HYPERLINK(INDEX(I_Guid_Links,MATCH('Input - LOE Hierarchy (Admin)'!X336,I_Guid_Names,0)), 'Input - LOE Hierarchy (Admin)'!X336))</f>
        <v/>
      </c>
      <c r="U334" s="651" t="str">
        <f>IF(ISERROR(HYPERLINK(INDEX(I_Guid_Links,MATCH('Input - LOE Hierarchy (Admin)'!Y336,I_Guid_Names,0)), 'Input - LOE Hierarchy (Admin)'!Y336)),"",HYPERLINK(INDEX(I_Guid_Links,MATCH('Input - LOE Hierarchy (Admin)'!Y336,I_Guid_Names,0)), 'Input - LOE Hierarchy (Admin)'!Y336))</f>
        <v/>
      </c>
      <c r="V334" s="652"/>
      <c r="X334" s="653" t="b">
        <f t="shared" si="53"/>
        <v>0</v>
      </c>
      <c r="Y334" s="654" t="b">
        <f t="shared" si="54"/>
        <v>0</v>
      </c>
      <c r="Z334" s="654" t="b">
        <f t="shared" si="55"/>
        <v>0</v>
      </c>
    </row>
    <row r="335" spans="1:26" s="344" customFormat="1" ht="70.400000000000006" customHeight="1" x14ac:dyDescent="0.35">
      <c r="A335" s="646"/>
      <c r="B335" s="646"/>
      <c r="C335" s="647">
        <v>5</v>
      </c>
      <c r="D335" s="648" t="str">
        <f>'Input - LOE Hierarchy (Admin)'!E337</f>
        <v>Management</v>
      </c>
      <c r="E335" s="647">
        <v>24</v>
      </c>
      <c r="F335" s="648" t="str">
        <f>'Input - LOE Hierarchy (Admin)'!K337</f>
        <v>Is there evidence that a suitable Risk, Issues and Opportunity management regime is in place?</v>
      </c>
      <c r="G335" s="649">
        <v>116</v>
      </c>
      <c r="H335" s="650" t="str">
        <f>IFERROR(HYPERLINK("#'2.1 LOEs, Artefacts &amp; Assurance'!" &amp; ADDRESS(MATCH($I335,'2.1 LOEs, Artefacts &amp; Assurance'!$H$1:$H$312, 0),8),"Link "), "Not Found")</f>
        <v>Not Found</v>
      </c>
      <c r="I335" s="648" t="str">
        <f>'Input - LOE Hierarchy (Admin)'!L337</f>
        <v xml:space="preserve">Is there evidence that a suitable Risk, Issues and Opportunities management approach (i.e. management plans / governance processes) defined for the programme? </v>
      </c>
      <c r="J335" s="647">
        <f t="shared" si="52"/>
        <v>325</v>
      </c>
      <c r="K335" s="648" t="str">
        <f>'Input - LOE Hierarchy (Admin)'!N337</f>
        <v xml:space="preserve">Is there evidence that consistent management approach and review activity is being adopted in line with defined governance process </v>
      </c>
      <c r="L335" s="648" t="str">
        <f>'Input - LOE Hierarchy (Admin)'!P337</f>
        <v>NULL</v>
      </c>
      <c r="M335" s="646"/>
      <c r="N335" s="646"/>
      <c r="O335" s="651" t="str">
        <f>IF(ISERROR(HYPERLINK(INDEX(I_Guid_Links,MATCH('Input - LOE Hierarchy (Admin)'!S337,I_Guid_Names,0)), 'Input - LOE Hierarchy (Admin)'!S337)),"",HYPERLINK(INDEX(I_Guid_Links,MATCH('Input - LOE Hierarchy (Admin)'!S337,I_Guid_Names,0)), 'Input - LOE Hierarchy (Admin)'!S337))</f>
        <v/>
      </c>
      <c r="P335" s="651" t="str">
        <f>IF(ISERROR(HYPERLINK(INDEX(I_Guid_Links,MATCH('Input - LOE Hierarchy (Admin)'!T337,I_Guid_Names,0)), 'Input - LOE Hierarchy (Admin)'!T337)),"",HYPERLINK(INDEX(I_Guid_Links,MATCH('Input - LOE Hierarchy (Admin)'!T337,I_Guid_Names,0)), 'Input - LOE Hierarchy (Admin)'!T337))</f>
        <v>Risk Management Plan  - M29</v>
      </c>
      <c r="Q335" s="651" t="str">
        <f>IF(ISERROR(HYPERLINK(INDEX(I_Guid_Links,MATCH('Input - LOE Hierarchy (Admin)'!U337,I_Guid_Names,0)), 'Input - LOE Hierarchy (Admin)'!U337)),"",HYPERLINK(INDEX(I_Guid_Links,MATCH('Input - LOE Hierarchy (Admin)'!U337,I_Guid_Names,0)), 'Input - LOE Hierarchy (Admin)'!U337))</f>
        <v/>
      </c>
      <c r="R335" s="651" t="str">
        <f>IF(ISERROR(HYPERLINK(INDEX(I_Guid_Links,MATCH('Input - LOE Hierarchy (Admin)'!V337,I_Guid_Names,0)), 'Input - LOE Hierarchy (Admin)'!V337)),"",HYPERLINK(INDEX(I_Guid_Links,MATCH('Input - LOE Hierarchy (Admin)'!V337,I_Guid_Names,0)), 'Input - LOE Hierarchy (Admin)'!V337))</f>
        <v/>
      </c>
      <c r="S335" s="651" t="str">
        <f>IF(ISERROR(HYPERLINK(INDEX(I_Guid_Links,MATCH('Input - LOE Hierarchy (Admin)'!W337,I_Guid_Names,0)), 'Input - LOE Hierarchy (Admin)'!W337)),"",HYPERLINK(INDEX(I_Guid_Links,MATCH('Input - LOE Hierarchy (Admin)'!W337,I_Guid_Names,0)), 'Input - LOE Hierarchy (Admin)'!W337))</f>
        <v/>
      </c>
      <c r="T335" s="651" t="str">
        <f>IF(ISERROR(HYPERLINK(INDEX(I_Guid_Links,MATCH('Input - LOE Hierarchy (Admin)'!X337,I_Guid_Names,0)), 'Input - LOE Hierarchy (Admin)'!X337)),"",HYPERLINK(INDEX(I_Guid_Links,MATCH('Input - LOE Hierarchy (Admin)'!X337,I_Guid_Names,0)), 'Input - LOE Hierarchy (Admin)'!X337))</f>
        <v/>
      </c>
      <c r="U335" s="651" t="str">
        <f>IF(ISERROR(HYPERLINK(INDEX(I_Guid_Links,MATCH('Input - LOE Hierarchy (Admin)'!Y337,I_Guid_Names,0)), 'Input - LOE Hierarchy (Admin)'!Y337)),"",HYPERLINK(INDEX(I_Guid_Links,MATCH('Input - LOE Hierarchy (Admin)'!Y337,I_Guid_Names,0)), 'Input - LOE Hierarchy (Admin)'!Y337))</f>
        <v/>
      </c>
      <c r="V335" s="652"/>
      <c r="X335" s="653" t="b">
        <f t="shared" si="53"/>
        <v>0</v>
      </c>
      <c r="Y335" s="654" t="b">
        <f t="shared" si="54"/>
        <v>0</v>
      </c>
      <c r="Z335" s="654" t="b">
        <f t="shared" si="55"/>
        <v>0</v>
      </c>
    </row>
    <row r="336" spans="1:26" s="344" customFormat="1" ht="70.400000000000006" customHeight="1" x14ac:dyDescent="0.35">
      <c r="A336" s="646"/>
      <c r="B336" s="646"/>
      <c r="C336" s="647">
        <v>5</v>
      </c>
      <c r="D336" s="648" t="str">
        <f>'Input - LOE Hierarchy (Admin)'!E338</f>
        <v>Management</v>
      </c>
      <c r="E336" s="647">
        <v>24</v>
      </c>
      <c r="F336" s="648" t="str">
        <f>'Input - LOE Hierarchy (Admin)'!K338</f>
        <v>Is there evidence that a suitable Risk, Issues and Opportunity management regime is in place?</v>
      </c>
      <c r="G336" s="649">
        <v>117</v>
      </c>
      <c r="H336" s="650" t="str">
        <f>IFERROR(HYPERLINK("#'2.1 LOEs, Artefacts &amp; Assurance'!" &amp; ADDRESS(MATCH($I336,'2.1 LOEs, Artefacts &amp; Assurance'!$H$1:$H$312, 0),8),"Link "), "Not Found")</f>
        <v>Not Found</v>
      </c>
      <c r="I336" s="648" t="str">
        <f>'Input - LOE Hierarchy (Admin)'!L338</f>
        <v>Is there suitable evidence that all relevant Risks, Issues and Opportunities have been appropriately quantified, owned and are being actively managed?</v>
      </c>
      <c r="J336" s="647">
        <f t="shared" si="52"/>
        <v>326</v>
      </c>
      <c r="K336" s="648" t="str">
        <f>'Input - LOE Hierarchy (Admin)'!N338</f>
        <v xml:space="preserve">Is there evidence that the scope of risks and opportunities being considered is appropriate? </v>
      </c>
      <c r="L336" s="648" t="str">
        <f>'Input - LOE Hierarchy (Admin)'!P338</f>
        <v>Is there evidence that Safety risks, issue and opportunities have been considered appropriately?</v>
      </c>
      <c r="M336" s="646"/>
      <c r="N336" s="646"/>
      <c r="O336" s="651" t="str">
        <f>IF(ISERROR(HYPERLINK(INDEX(I_Guid_Links,MATCH('Input - LOE Hierarchy (Admin)'!S338,I_Guid_Names,0)), 'Input - LOE Hierarchy (Admin)'!S338)),"",HYPERLINK(INDEX(I_Guid_Links,MATCH('Input - LOE Hierarchy (Admin)'!S338,I_Guid_Names,0)), 'Input - LOE Hierarchy (Admin)'!S338))</f>
        <v/>
      </c>
      <c r="P336" s="651" t="str">
        <f>IF(ISERROR(HYPERLINK(INDEX(I_Guid_Links,MATCH('Input - LOE Hierarchy (Admin)'!T338,I_Guid_Names,0)), 'Input - LOE Hierarchy (Admin)'!T338)),"",HYPERLINK(INDEX(I_Guid_Links,MATCH('Input - LOE Hierarchy (Admin)'!T338,I_Guid_Names,0)), 'Input - LOE Hierarchy (Admin)'!T338))</f>
        <v>Safety Risk Management - M30</v>
      </c>
      <c r="Q336" s="651" t="str">
        <f>IF(ISERROR(HYPERLINK(INDEX(I_Guid_Links,MATCH('Input - LOE Hierarchy (Admin)'!U338,I_Guid_Names,0)), 'Input - LOE Hierarchy (Admin)'!U338)),"",HYPERLINK(INDEX(I_Guid_Links,MATCH('Input - LOE Hierarchy (Admin)'!U338,I_Guid_Names,0)), 'Input - LOE Hierarchy (Admin)'!U338))</f>
        <v/>
      </c>
      <c r="R336" s="651" t="str">
        <f>IF(ISERROR(HYPERLINK(INDEX(I_Guid_Links,MATCH('Input - LOE Hierarchy (Admin)'!V338,I_Guid_Names,0)), 'Input - LOE Hierarchy (Admin)'!V338)),"",HYPERLINK(INDEX(I_Guid_Links,MATCH('Input - LOE Hierarchy (Admin)'!V338,I_Guid_Names,0)), 'Input - LOE Hierarchy (Admin)'!V338))</f>
        <v/>
      </c>
      <c r="S336" s="651" t="str">
        <f>IF(ISERROR(HYPERLINK(INDEX(I_Guid_Links,MATCH('Input - LOE Hierarchy (Admin)'!W338,I_Guid_Names,0)), 'Input - LOE Hierarchy (Admin)'!W338)),"",HYPERLINK(INDEX(I_Guid_Links,MATCH('Input - LOE Hierarchy (Admin)'!W338,I_Guid_Names,0)), 'Input - LOE Hierarchy (Admin)'!W338))</f>
        <v/>
      </c>
      <c r="T336" s="651" t="str">
        <f>IF(ISERROR(HYPERLINK(INDEX(I_Guid_Links,MATCH('Input - LOE Hierarchy (Admin)'!X338,I_Guid_Names,0)), 'Input - LOE Hierarchy (Admin)'!X338)),"",HYPERLINK(INDEX(I_Guid_Links,MATCH('Input - LOE Hierarchy (Admin)'!X338,I_Guid_Names,0)), 'Input - LOE Hierarchy (Admin)'!X338))</f>
        <v/>
      </c>
      <c r="U336" s="651" t="str">
        <f>IF(ISERROR(HYPERLINK(INDEX(I_Guid_Links,MATCH('Input - LOE Hierarchy (Admin)'!Y338,I_Guid_Names,0)), 'Input - LOE Hierarchy (Admin)'!Y338)),"",HYPERLINK(INDEX(I_Guid_Links,MATCH('Input - LOE Hierarchy (Admin)'!Y338,I_Guid_Names,0)), 'Input - LOE Hierarchy (Admin)'!Y338))</f>
        <v/>
      </c>
      <c r="V336" s="652"/>
      <c r="X336" s="653" t="b">
        <f t="shared" si="53"/>
        <v>0</v>
      </c>
      <c r="Y336" s="654" t="b">
        <f t="shared" si="54"/>
        <v>0</v>
      </c>
      <c r="Z336" s="654" t="b">
        <f t="shared" si="55"/>
        <v>0</v>
      </c>
    </row>
    <row r="337" spans="1:26" s="344" customFormat="1" ht="70.400000000000006" customHeight="1" x14ac:dyDescent="0.35">
      <c r="A337" s="646"/>
      <c r="B337" s="646"/>
      <c r="C337" s="647">
        <v>5</v>
      </c>
      <c r="D337" s="648" t="str">
        <f>'Input - LOE Hierarchy (Admin)'!E339</f>
        <v>Management</v>
      </c>
      <c r="E337" s="647">
        <v>24</v>
      </c>
      <c r="F337" s="648" t="str">
        <f>'Input - LOE Hierarchy (Admin)'!K339</f>
        <v>Is there evidence that a suitable Risk, Issues and Opportunity management regime is in place?</v>
      </c>
      <c r="G337" s="649">
        <v>117</v>
      </c>
      <c r="H337" s="650" t="str">
        <f>IFERROR(HYPERLINK("#'2.1 LOEs, Artefacts &amp; Assurance'!" &amp; ADDRESS(MATCH($I337,'2.1 LOEs, Artefacts &amp; Assurance'!$H$1:$H$312, 0),8),"Link "), "Not Found")</f>
        <v>Not Found</v>
      </c>
      <c r="I337" s="648" t="str">
        <f>'Input - LOE Hierarchy (Admin)'!L339</f>
        <v>Is there suitable evidence that all relevant Risks, Issues and Opportunities have been appropriately quantified, owned and are being actively managed?</v>
      </c>
      <c r="J337" s="647">
        <f t="shared" si="52"/>
        <v>327</v>
      </c>
      <c r="K337" s="648" t="str">
        <f>'Input - LOE Hierarchy (Admin)'!N339</f>
        <v xml:space="preserve">Is there evidence that the scope of risks and opportunities being considered is appropriate? </v>
      </c>
      <c r="L337" s="648" t="str">
        <f>'Input - LOE Hierarchy (Admin)'!P339</f>
        <v>Is there evidence that integration and interoperability risks with other programs/systems/nations being suitably considered?</v>
      </c>
      <c r="M337" s="646"/>
      <c r="N337" s="646"/>
      <c r="O337" s="651" t="str">
        <f>IF(ISERROR(HYPERLINK(INDEX(I_Guid_Links,MATCH('Input - LOE Hierarchy (Admin)'!S339,I_Guid_Names,0)), 'Input - LOE Hierarchy (Admin)'!S339)),"",HYPERLINK(INDEX(I_Guid_Links,MATCH('Input - LOE Hierarchy (Admin)'!S339,I_Guid_Names,0)), 'Input - LOE Hierarchy (Admin)'!S339))</f>
        <v/>
      </c>
      <c r="P337" s="651" t="str">
        <f>IF(ISERROR(HYPERLINK(INDEX(I_Guid_Links,MATCH('Input - LOE Hierarchy (Admin)'!T339,I_Guid_Names,0)), 'Input - LOE Hierarchy (Admin)'!T339)),"",HYPERLINK(INDEX(I_Guid_Links,MATCH('Input - LOE Hierarchy (Admin)'!T339,I_Guid_Names,0)), 'Input - LOE Hierarchy (Admin)'!T339))</f>
        <v>Integration and Interoperability Risk Management - M31</v>
      </c>
      <c r="Q337" s="651" t="str">
        <f>IF(ISERROR(HYPERLINK(INDEX(I_Guid_Links,MATCH('Input - LOE Hierarchy (Admin)'!U339,I_Guid_Names,0)), 'Input - LOE Hierarchy (Admin)'!U339)),"",HYPERLINK(INDEX(I_Guid_Links,MATCH('Input - LOE Hierarchy (Admin)'!U339,I_Guid_Names,0)), 'Input - LOE Hierarchy (Admin)'!U339))</f>
        <v/>
      </c>
      <c r="R337" s="651" t="str">
        <f>IF(ISERROR(HYPERLINK(INDEX(I_Guid_Links,MATCH('Input - LOE Hierarchy (Admin)'!V339,I_Guid_Names,0)), 'Input - LOE Hierarchy (Admin)'!V339)),"",HYPERLINK(INDEX(I_Guid_Links,MATCH('Input - LOE Hierarchy (Admin)'!V339,I_Guid_Names,0)), 'Input - LOE Hierarchy (Admin)'!V339))</f>
        <v/>
      </c>
      <c r="S337" s="651" t="str">
        <f>IF(ISERROR(HYPERLINK(INDEX(I_Guid_Links,MATCH('Input - LOE Hierarchy (Admin)'!W339,I_Guid_Names,0)), 'Input - LOE Hierarchy (Admin)'!W339)),"",HYPERLINK(INDEX(I_Guid_Links,MATCH('Input - LOE Hierarchy (Admin)'!W339,I_Guid_Names,0)), 'Input - LOE Hierarchy (Admin)'!W339))</f>
        <v/>
      </c>
      <c r="T337" s="651" t="str">
        <f>IF(ISERROR(HYPERLINK(INDEX(I_Guid_Links,MATCH('Input - LOE Hierarchy (Admin)'!X339,I_Guid_Names,0)), 'Input - LOE Hierarchy (Admin)'!X339)),"",HYPERLINK(INDEX(I_Guid_Links,MATCH('Input - LOE Hierarchy (Admin)'!X339,I_Guid_Names,0)), 'Input - LOE Hierarchy (Admin)'!X339))</f>
        <v/>
      </c>
      <c r="U337" s="651" t="str">
        <f>IF(ISERROR(HYPERLINK(INDEX(I_Guid_Links,MATCH('Input - LOE Hierarchy (Admin)'!Y339,I_Guid_Names,0)), 'Input - LOE Hierarchy (Admin)'!Y339)),"",HYPERLINK(INDEX(I_Guid_Links,MATCH('Input - LOE Hierarchy (Admin)'!Y339,I_Guid_Names,0)), 'Input - LOE Hierarchy (Admin)'!Y339))</f>
        <v/>
      </c>
      <c r="V337" s="652"/>
      <c r="X337" s="653" t="str">
        <f t="shared" si="53"/>
        <v>YES</v>
      </c>
      <c r="Y337" s="654" t="b">
        <f t="shared" si="54"/>
        <v>0</v>
      </c>
      <c r="Z337" s="654" t="b">
        <f>IF(AND(X337="YES", Y$336="YES"),"YES")</f>
        <v>0</v>
      </c>
    </row>
    <row r="338" spans="1:26" s="344" customFormat="1" ht="70.400000000000006" customHeight="1" x14ac:dyDescent="0.35">
      <c r="A338" s="646"/>
      <c r="B338" s="646"/>
      <c r="C338" s="647">
        <v>5</v>
      </c>
      <c r="D338" s="648" t="str">
        <f>'Input - LOE Hierarchy (Admin)'!E340</f>
        <v>Management</v>
      </c>
      <c r="E338" s="647">
        <v>24</v>
      </c>
      <c r="F338" s="648" t="str">
        <f>'Input - LOE Hierarchy (Admin)'!K340</f>
        <v>Is there evidence that a suitable Risk, Issues and Opportunity management regime is in place?</v>
      </c>
      <c r="G338" s="649">
        <v>117</v>
      </c>
      <c r="H338" s="650" t="str">
        <f>IFERROR(HYPERLINK("#'2.1 LOEs, Artefacts &amp; Assurance'!" &amp; ADDRESS(MATCH($I338,'2.1 LOEs, Artefacts &amp; Assurance'!$H$1:$H$312, 0),8),"Link "), "Not Found")</f>
        <v>Not Found</v>
      </c>
      <c r="I338" s="648" t="str">
        <f>'Input - LOE Hierarchy (Admin)'!L340</f>
        <v>Is there suitable evidence that all relevant Risks, Issues and Opportunities have been appropriately quantified, owned and are being actively managed?</v>
      </c>
      <c r="J338" s="647">
        <f t="shared" si="52"/>
        <v>328</v>
      </c>
      <c r="K338" s="648" t="str">
        <f>'Input - LOE Hierarchy (Admin)'!N340</f>
        <v xml:space="preserve">Is there evidence that the scope of risks and opportunities being considered is appropriate? </v>
      </c>
      <c r="L338" s="648" t="str">
        <f>'Input - LOE Hierarchy (Admin)'!P340</f>
        <v>If the programme is expected to include international trade, then is there evidence that the risk associated with this have been considered formally captured?</v>
      </c>
      <c r="M338" s="646"/>
      <c r="N338" s="646"/>
      <c r="O338" s="651" t="str">
        <f>IF(ISERROR(HYPERLINK(INDEX(I_Guid_Links,MATCH('Input - LOE Hierarchy (Admin)'!S340,I_Guid_Names,0)), 'Input - LOE Hierarchy (Admin)'!S340)),"",HYPERLINK(INDEX(I_Guid_Links,MATCH('Input - LOE Hierarchy (Admin)'!S340,I_Guid_Names,0)), 'Input - LOE Hierarchy (Admin)'!S340))</f>
        <v/>
      </c>
      <c r="P338" s="651" t="str">
        <f>IF(ISERROR(HYPERLINK(INDEX(I_Guid_Links,MATCH('Input - LOE Hierarchy (Admin)'!T340,I_Guid_Names,0)), 'Input - LOE Hierarchy (Admin)'!T340)),"",HYPERLINK(INDEX(I_Guid_Links,MATCH('Input - LOE Hierarchy (Admin)'!T340,I_Guid_Names,0)), 'Input - LOE Hierarchy (Admin)'!T340))</f>
        <v/>
      </c>
      <c r="Q338" s="651" t="str">
        <f>IF(ISERROR(HYPERLINK(INDEX(I_Guid_Links,MATCH('Input - LOE Hierarchy (Admin)'!U340,I_Guid_Names,0)), 'Input - LOE Hierarchy (Admin)'!U340)),"",HYPERLINK(INDEX(I_Guid_Links,MATCH('Input - LOE Hierarchy (Admin)'!U340,I_Guid_Names,0)), 'Input - LOE Hierarchy (Admin)'!U340))</f>
        <v/>
      </c>
      <c r="R338" s="651" t="str">
        <f>IF(ISERROR(HYPERLINK(INDEX(I_Guid_Links,MATCH('Input - LOE Hierarchy (Admin)'!V340,I_Guid_Names,0)), 'Input - LOE Hierarchy (Admin)'!V340)),"",HYPERLINK(INDEX(I_Guid_Links,MATCH('Input - LOE Hierarchy (Admin)'!V340,I_Guid_Names,0)), 'Input - LOE Hierarchy (Admin)'!V340))</f>
        <v/>
      </c>
      <c r="S338" s="651" t="str">
        <f>IF(ISERROR(HYPERLINK(INDEX(I_Guid_Links,MATCH('Input - LOE Hierarchy (Admin)'!W340,I_Guid_Names,0)), 'Input - LOE Hierarchy (Admin)'!W340)),"",HYPERLINK(INDEX(I_Guid_Links,MATCH('Input - LOE Hierarchy (Admin)'!W340,I_Guid_Names,0)), 'Input - LOE Hierarchy (Admin)'!W340))</f>
        <v/>
      </c>
      <c r="T338" s="651" t="str">
        <f>IF(ISERROR(HYPERLINK(INDEX(I_Guid_Links,MATCH('Input - LOE Hierarchy (Admin)'!X340,I_Guid_Names,0)), 'Input - LOE Hierarchy (Admin)'!X340)),"",HYPERLINK(INDEX(I_Guid_Links,MATCH('Input - LOE Hierarchy (Admin)'!X340,I_Guid_Names,0)), 'Input - LOE Hierarchy (Admin)'!X340))</f>
        <v/>
      </c>
      <c r="U338" s="651" t="str">
        <f>IF(ISERROR(HYPERLINK(INDEX(I_Guid_Links,MATCH('Input - LOE Hierarchy (Admin)'!Y340,I_Guid_Names,0)), 'Input - LOE Hierarchy (Admin)'!Y340)),"",HYPERLINK(INDEX(I_Guid_Links,MATCH('Input - LOE Hierarchy (Admin)'!Y340,I_Guid_Names,0)), 'Input - LOE Hierarchy (Admin)'!Y340))</f>
        <v/>
      </c>
      <c r="V338" s="652"/>
      <c r="X338" s="653" t="str">
        <f t="shared" si="53"/>
        <v>YES</v>
      </c>
      <c r="Y338" s="654" t="b">
        <f t="shared" si="54"/>
        <v>0</v>
      </c>
      <c r="Z338" s="654" t="b">
        <f t="shared" ref="Z338:Z343" si="56">IF(AND(X338="YES", Y$336="YES"),"YES")</f>
        <v>0</v>
      </c>
    </row>
    <row r="339" spans="1:26" s="344" customFormat="1" ht="70.400000000000006" customHeight="1" x14ac:dyDescent="0.35">
      <c r="A339" s="646"/>
      <c r="B339" s="646"/>
      <c r="C339" s="647">
        <v>5</v>
      </c>
      <c r="D339" s="648" t="str">
        <f>'Input - LOE Hierarchy (Admin)'!E341</f>
        <v>Management</v>
      </c>
      <c r="E339" s="647">
        <v>24</v>
      </c>
      <c r="F339" s="648" t="str">
        <f>'Input - LOE Hierarchy (Admin)'!K341</f>
        <v>Is there evidence that a suitable Risk, Issues and Opportunity management regime is in place?</v>
      </c>
      <c r="G339" s="649">
        <v>117</v>
      </c>
      <c r="H339" s="650" t="str">
        <f>IFERROR(HYPERLINK("#'2.1 LOEs, Artefacts &amp; Assurance'!" &amp; ADDRESS(MATCH($I339,'2.1 LOEs, Artefacts &amp; Assurance'!$H$1:$H$312, 0),8),"Link "), "Not Found")</f>
        <v>Not Found</v>
      </c>
      <c r="I339" s="648" t="str">
        <f>'Input - LOE Hierarchy (Admin)'!L341</f>
        <v>Is there suitable evidence that all relevant Risks, Issues and Opportunities have been appropriately quantified, owned and are being actively managed?</v>
      </c>
      <c r="J339" s="647">
        <f t="shared" si="52"/>
        <v>329</v>
      </c>
      <c r="K339" s="648" t="str">
        <f>'Input - LOE Hierarchy (Admin)'!N341</f>
        <v>Is there evidence of risk/opportunity owners being identified?</v>
      </c>
      <c r="L339" s="648" t="str">
        <f>'Input - LOE Hierarchy (Admin)'!P341</f>
        <v>NULL</v>
      </c>
      <c r="M339" s="646"/>
      <c r="N339" s="646"/>
      <c r="O339" s="651" t="str">
        <f>IF(ISERROR(HYPERLINK(INDEX(I_Guid_Links,MATCH('Input - LOE Hierarchy (Admin)'!S341,I_Guid_Names,0)), 'Input - LOE Hierarchy (Admin)'!S341)),"",HYPERLINK(INDEX(I_Guid_Links,MATCH('Input - LOE Hierarchy (Admin)'!S341,I_Guid_Names,0)), 'Input - LOE Hierarchy (Admin)'!S341))</f>
        <v/>
      </c>
      <c r="P339" s="651" t="str">
        <f>IF(ISERROR(HYPERLINK(INDEX(I_Guid_Links,MATCH('Input - LOE Hierarchy (Admin)'!T341,I_Guid_Names,0)), 'Input - LOE Hierarchy (Admin)'!T341)),"",HYPERLINK(INDEX(I_Guid_Links,MATCH('Input - LOE Hierarchy (Admin)'!T341,I_Guid_Names,0)), 'Input - LOE Hierarchy (Admin)'!T341))</f>
        <v/>
      </c>
      <c r="Q339" s="651" t="str">
        <f>IF(ISERROR(HYPERLINK(INDEX(I_Guid_Links,MATCH('Input - LOE Hierarchy (Admin)'!U341,I_Guid_Names,0)), 'Input - LOE Hierarchy (Admin)'!U341)),"",HYPERLINK(INDEX(I_Guid_Links,MATCH('Input - LOE Hierarchy (Admin)'!U341,I_Guid_Names,0)), 'Input - LOE Hierarchy (Admin)'!U341))</f>
        <v/>
      </c>
      <c r="R339" s="651" t="str">
        <f>IF(ISERROR(HYPERLINK(INDEX(I_Guid_Links,MATCH('Input - LOE Hierarchy (Admin)'!V341,I_Guid_Names,0)), 'Input - LOE Hierarchy (Admin)'!V341)),"",HYPERLINK(INDEX(I_Guid_Links,MATCH('Input - LOE Hierarchy (Admin)'!V341,I_Guid_Names,0)), 'Input - LOE Hierarchy (Admin)'!V341))</f>
        <v/>
      </c>
      <c r="S339" s="651" t="str">
        <f>IF(ISERROR(HYPERLINK(INDEX(I_Guid_Links,MATCH('Input - LOE Hierarchy (Admin)'!W341,I_Guid_Names,0)), 'Input - LOE Hierarchy (Admin)'!W341)),"",HYPERLINK(INDEX(I_Guid_Links,MATCH('Input - LOE Hierarchy (Admin)'!W341,I_Guid_Names,0)), 'Input - LOE Hierarchy (Admin)'!W341))</f>
        <v/>
      </c>
      <c r="T339" s="651" t="str">
        <f>IF(ISERROR(HYPERLINK(INDEX(I_Guid_Links,MATCH('Input - LOE Hierarchy (Admin)'!X341,I_Guid_Names,0)), 'Input - LOE Hierarchy (Admin)'!X341)),"",HYPERLINK(INDEX(I_Guid_Links,MATCH('Input - LOE Hierarchy (Admin)'!X341,I_Guid_Names,0)), 'Input - LOE Hierarchy (Admin)'!X341))</f>
        <v/>
      </c>
      <c r="U339" s="651" t="str">
        <f>IF(ISERROR(HYPERLINK(INDEX(I_Guid_Links,MATCH('Input - LOE Hierarchy (Admin)'!Y341,I_Guid_Names,0)), 'Input - LOE Hierarchy (Admin)'!Y341)),"",HYPERLINK(INDEX(I_Guid_Links,MATCH('Input - LOE Hierarchy (Admin)'!Y341,I_Guid_Names,0)), 'Input - LOE Hierarchy (Admin)'!Y341))</f>
        <v/>
      </c>
      <c r="V339" s="652"/>
      <c r="X339" s="653" t="str">
        <f t="shared" si="53"/>
        <v>YES</v>
      </c>
      <c r="Y339" s="654" t="b">
        <f t="shared" si="54"/>
        <v>0</v>
      </c>
      <c r="Z339" s="654" t="b">
        <f t="shared" si="56"/>
        <v>0</v>
      </c>
    </row>
    <row r="340" spans="1:26" s="344" customFormat="1" ht="70.400000000000006" customHeight="1" x14ac:dyDescent="0.35">
      <c r="A340" s="646"/>
      <c r="B340" s="646"/>
      <c r="C340" s="647">
        <v>5</v>
      </c>
      <c r="D340" s="648" t="str">
        <f>'Input - LOE Hierarchy (Admin)'!E342</f>
        <v>Management</v>
      </c>
      <c r="E340" s="647">
        <v>24</v>
      </c>
      <c r="F340" s="648" t="str">
        <f>'Input - LOE Hierarchy (Admin)'!K342</f>
        <v>Is there evidence that a suitable Risk, Issues and Opportunity management regime is in place?</v>
      </c>
      <c r="G340" s="649">
        <v>117</v>
      </c>
      <c r="H340" s="650" t="str">
        <f>IFERROR(HYPERLINK("#'2.1 LOEs, Artefacts &amp; Assurance'!" &amp; ADDRESS(MATCH($I340,'2.1 LOEs, Artefacts &amp; Assurance'!$H$1:$H$312, 0),8),"Link "), "Not Found")</f>
        <v>Not Found</v>
      </c>
      <c r="I340" s="648" t="str">
        <f>'Input - LOE Hierarchy (Admin)'!L342</f>
        <v>Is there suitable evidence that all relevant Risks, Issues and Opportunities have been appropriately quantified, owned and are being actively managed?</v>
      </c>
      <c r="J340" s="647">
        <f t="shared" si="52"/>
        <v>330</v>
      </c>
      <c r="K340" s="648" t="str">
        <f>'Input - LOE Hierarchy (Admin)'!N342</f>
        <v>Is there evidence that risk probability and impact assessments are underpinned by a clear 'basis-of-estimate' information?</v>
      </c>
      <c r="L340" s="648" t="str">
        <f>'Input - LOE Hierarchy (Admin)'!P342</f>
        <v>NULL</v>
      </c>
      <c r="M340" s="646"/>
      <c r="N340" s="646"/>
      <c r="O340" s="651" t="str">
        <f>IF(ISERROR(HYPERLINK(INDEX(I_Guid_Links,MATCH('Input - LOE Hierarchy (Admin)'!S342,I_Guid_Names,0)), 'Input - LOE Hierarchy (Admin)'!S342)),"",HYPERLINK(INDEX(I_Guid_Links,MATCH('Input - LOE Hierarchy (Admin)'!S342,I_Guid_Names,0)), 'Input - LOE Hierarchy (Admin)'!S342))</f>
        <v/>
      </c>
      <c r="P340" s="651" t="str">
        <f>IF(ISERROR(HYPERLINK(INDEX(I_Guid_Links,MATCH('Input - LOE Hierarchy (Admin)'!T342,I_Guid_Names,0)), 'Input - LOE Hierarchy (Admin)'!T342)),"",HYPERLINK(INDEX(I_Guid_Links,MATCH('Input - LOE Hierarchy (Admin)'!T342,I_Guid_Names,0)), 'Input - LOE Hierarchy (Admin)'!T342))</f>
        <v>Estimating Techniques  - M32</v>
      </c>
      <c r="Q340" s="651" t="str">
        <f>IF(ISERROR(HYPERLINK(INDEX(I_Guid_Links,MATCH('Input - LOE Hierarchy (Admin)'!U342,I_Guid_Names,0)), 'Input - LOE Hierarchy (Admin)'!U342)),"",HYPERLINK(INDEX(I_Guid_Links,MATCH('Input - LOE Hierarchy (Admin)'!U342,I_Guid_Names,0)), 'Input - LOE Hierarchy (Admin)'!U342))</f>
        <v/>
      </c>
      <c r="R340" s="651" t="str">
        <f>IF(ISERROR(HYPERLINK(INDEX(I_Guid_Links,MATCH('Input - LOE Hierarchy (Admin)'!V342,I_Guid_Names,0)), 'Input - LOE Hierarchy (Admin)'!V342)),"",HYPERLINK(INDEX(I_Guid_Links,MATCH('Input - LOE Hierarchy (Admin)'!V342,I_Guid_Names,0)), 'Input - LOE Hierarchy (Admin)'!V342))</f>
        <v/>
      </c>
      <c r="S340" s="651" t="str">
        <f>IF(ISERROR(HYPERLINK(INDEX(I_Guid_Links,MATCH('Input - LOE Hierarchy (Admin)'!W342,I_Guid_Names,0)), 'Input - LOE Hierarchy (Admin)'!W342)),"",HYPERLINK(INDEX(I_Guid_Links,MATCH('Input - LOE Hierarchy (Admin)'!W342,I_Guid_Names,0)), 'Input - LOE Hierarchy (Admin)'!W342))</f>
        <v/>
      </c>
      <c r="T340" s="651" t="str">
        <f>IF(ISERROR(HYPERLINK(INDEX(I_Guid_Links,MATCH('Input - LOE Hierarchy (Admin)'!X342,I_Guid_Names,0)), 'Input - LOE Hierarchy (Admin)'!X342)),"",HYPERLINK(INDEX(I_Guid_Links,MATCH('Input - LOE Hierarchy (Admin)'!X342,I_Guid_Names,0)), 'Input - LOE Hierarchy (Admin)'!X342))</f>
        <v/>
      </c>
      <c r="U340" s="651" t="str">
        <f>IF(ISERROR(HYPERLINK(INDEX(I_Guid_Links,MATCH('Input - LOE Hierarchy (Admin)'!Y342,I_Guid_Names,0)), 'Input - LOE Hierarchy (Admin)'!Y342)),"",HYPERLINK(INDEX(I_Guid_Links,MATCH('Input - LOE Hierarchy (Admin)'!Y342,I_Guid_Names,0)), 'Input - LOE Hierarchy (Admin)'!Y342))</f>
        <v/>
      </c>
      <c r="V340" s="652"/>
      <c r="X340" s="653" t="str">
        <f t="shared" si="53"/>
        <v>YES</v>
      </c>
      <c r="Y340" s="654" t="b">
        <f t="shared" si="54"/>
        <v>0</v>
      </c>
      <c r="Z340" s="654" t="b">
        <f t="shared" si="56"/>
        <v>0</v>
      </c>
    </row>
    <row r="341" spans="1:26" s="344" customFormat="1" ht="70.400000000000006" customHeight="1" x14ac:dyDescent="0.35">
      <c r="A341" s="646"/>
      <c r="B341" s="646"/>
      <c r="C341" s="647">
        <v>5</v>
      </c>
      <c r="D341" s="648" t="str">
        <f>'Input - LOE Hierarchy (Admin)'!E343</f>
        <v>Management</v>
      </c>
      <c r="E341" s="647">
        <v>24</v>
      </c>
      <c r="F341" s="648" t="str">
        <f>'Input - LOE Hierarchy (Admin)'!K343</f>
        <v>Is there evidence that a suitable Risk, Issues and Opportunity management regime is in place?</v>
      </c>
      <c r="G341" s="649">
        <v>117</v>
      </c>
      <c r="H341" s="650" t="str">
        <f>IFERROR(HYPERLINK("#'2.1 LOEs, Artefacts &amp; Assurance'!" &amp; ADDRESS(MATCH($I341,'2.1 LOEs, Artefacts &amp; Assurance'!$H$1:$H$312, 0),8),"Link "), "Not Found")</f>
        <v>Not Found</v>
      </c>
      <c r="I341" s="648" t="str">
        <f>'Input - LOE Hierarchy (Admin)'!L343</f>
        <v>Is there suitable evidence that all relevant Risks, Issues and Opportunities have been appropriately quantified, owned and are being actively managed?</v>
      </c>
      <c r="J341" s="647">
        <f t="shared" si="52"/>
        <v>331</v>
      </c>
      <c r="K341" s="648" t="str">
        <f>'Input - LOE Hierarchy (Admin)'!N343</f>
        <v>Is there evidence that opportunity probability and impact assessments are underpinned by a clear 'basis-of-estimate' information?</v>
      </c>
      <c r="L341" s="648" t="str">
        <f>'Input - LOE Hierarchy (Admin)'!P343</f>
        <v>NULL</v>
      </c>
      <c r="M341" s="646"/>
      <c r="N341" s="646"/>
      <c r="O341" s="651" t="str">
        <f>IF(ISERROR(HYPERLINK(INDEX(I_Guid_Links,MATCH('Input - LOE Hierarchy (Admin)'!S343,I_Guid_Names,0)), 'Input - LOE Hierarchy (Admin)'!S343)),"",HYPERLINK(INDEX(I_Guid_Links,MATCH('Input - LOE Hierarchy (Admin)'!S343,I_Guid_Names,0)), 'Input - LOE Hierarchy (Admin)'!S343))</f>
        <v/>
      </c>
      <c r="P341" s="651" t="str">
        <f>IF(ISERROR(HYPERLINK(INDEX(I_Guid_Links,MATCH('Input - LOE Hierarchy (Admin)'!T343,I_Guid_Names,0)), 'Input - LOE Hierarchy (Admin)'!T343)),"",HYPERLINK(INDEX(I_Guid_Links,MATCH('Input - LOE Hierarchy (Admin)'!T343,I_Guid_Names,0)), 'Input - LOE Hierarchy (Admin)'!T343))</f>
        <v>Estimating Techniques  - M32</v>
      </c>
      <c r="Q341" s="651" t="str">
        <f>IF(ISERROR(HYPERLINK(INDEX(I_Guid_Links,MATCH('Input - LOE Hierarchy (Admin)'!U343,I_Guid_Names,0)), 'Input - LOE Hierarchy (Admin)'!U343)),"",HYPERLINK(INDEX(I_Guid_Links,MATCH('Input - LOE Hierarchy (Admin)'!U343,I_Guid_Names,0)), 'Input - LOE Hierarchy (Admin)'!U343))</f>
        <v/>
      </c>
      <c r="R341" s="651" t="str">
        <f>IF(ISERROR(HYPERLINK(INDEX(I_Guid_Links,MATCH('Input - LOE Hierarchy (Admin)'!V343,I_Guid_Names,0)), 'Input - LOE Hierarchy (Admin)'!V343)),"",HYPERLINK(INDEX(I_Guid_Links,MATCH('Input - LOE Hierarchy (Admin)'!V343,I_Guid_Names,0)), 'Input - LOE Hierarchy (Admin)'!V343))</f>
        <v/>
      </c>
      <c r="S341" s="651" t="str">
        <f>IF(ISERROR(HYPERLINK(INDEX(I_Guid_Links,MATCH('Input - LOE Hierarchy (Admin)'!W343,I_Guid_Names,0)), 'Input - LOE Hierarchy (Admin)'!W343)),"",HYPERLINK(INDEX(I_Guid_Links,MATCH('Input - LOE Hierarchy (Admin)'!W343,I_Guid_Names,0)), 'Input - LOE Hierarchy (Admin)'!W343))</f>
        <v/>
      </c>
      <c r="T341" s="651" t="str">
        <f>IF(ISERROR(HYPERLINK(INDEX(I_Guid_Links,MATCH('Input - LOE Hierarchy (Admin)'!X343,I_Guid_Names,0)), 'Input - LOE Hierarchy (Admin)'!X343)),"",HYPERLINK(INDEX(I_Guid_Links,MATCH('Input - LOE Hierarchy (Admin)'!X343,I_Guid_Names,0)), 'Input - LOE Hierarchy (Admin)'!X343))</f>
        <v/>
      </c>
      <c r="U341" s="651" t="str">
        <f>IF(ISERROR(HYPERLINK(INDEX(I_Guid_Links,MATCH('Input - LOE Hierarchy (Admin)'!Y343,I_Guid_Names,0)), 'Input - LOE Hierarchy (Admin)'!Y343)),"",HYPERLINK(INDEX(I_Guid_Links,MATCH('Input - LOE Hierarchy (Admin)'!Y343,I_Guid_Names,0)), 'Input - LOE Hierarchy (Admin)'!Y343))</f>
        <v/>
      </c>
      <c r="V341" s="652"/>
      <c r="X341" s="653" t="str">
        <f t="shared" si="53"/>
        <v>YES</v>
      </c>
      <c r="Y341" s="654" t="b">
        <f t="shared" si="54"/>
        <v>0</v>
      </c>
      <c r="Z341" s="654" t="b">
        <f t="shared" si="56"/>
        <v>0</v>
      </c>
    </row>
    <row r="342" spans="1:26" s="344" customFormat="1" ht="70.400000000000006" customHeight="1" x14ac:dyDescent="0.35">
      <c r="A342" s="646"/>
      <c r="B342" s="646"/>
      <c r="C342" s="647">
        <v>5</v>
      </c>
      <c r="D342" s="648" t="str">
        <f>'Input - LOE Hierarchy (Admin)'!E344</f>
        <v>Management</v>
      </c>
      <c r="E342" s="647">
        <v>24</v>
      </c>
      <c r="F342" s="648" t="str">
        <f>'Input - LOE Hierarchy (Admin)'!K344</f>
        <v>Is there evidence that a suitable Risk, Issues and Opportunity management regime is in place?</v>
      </c>
      <c r="G342" s="649">
        <v>117</v>
      </c>
      <c r="H342" s="650" t="str">
        <f>IFERROR(HYPERLINK("#'2.1 LOEs, Artefacts &amp; Assurance'!" &amp; ADDRESS(MATCH($I342,'2.1 LOEs, Artefacts &amp; Assurance'!$H$1:$H$312, 0),8),"Link "), "Not Found")</f>
        <v>Not Found</v>
      </c>
      <c r="I342" s="648" t="str">
        <f>'Input - LOE Hierarchy (Admin)'!L344</f>
        <v>Is there suitable evidence that all relevant Risks, Issues and Opportunities have been appropriately quantified, owned and are being actively managed?</v>
      </c>
      <c r="J342" s="647">
        <f t="shared" si="52"/>
        <v>332</v>
      </c>
      <c r="K342" s="648" t="str">
        <f>'Input - LOE Hierarchy (Admin)'!N344</f>
        <v>Is there evidence of Inherent, Residual and Target risk assessments being made?</v>
      </c>
      <c r="L342" s="648" t="str">
        <f>'Input - LOE Hierarchy (Admin)'!P344</f>
        <v>NULL</v>
      </c>
      <c r="M342" s="646"/>
      <c r="N342" s="646"/>
      <c r="O342" s="651" t="str">
        <f>IF(ISERROR(HYPERLINK(INDEX(I_Guid_Links,MATCH('Input - LOE Hierarchy (Admin)'!S344,I_Guid_Names,0)), 'Input - LOE Hierarchy (Admin)'!S344)),"",HYPERLINK(INDEX(I_Guid_Links,MATCH('Input - LOE Hierarchy (Admin)'!S344,I_Guid_Names,0)), 'Input - LOE Hierarchy (Admin)'!S344))</f>
        <v/>
      </c>
      <c r="P342" s="651" t="str">
        <f>IF(ISERROR(HYPERLINK(INDEX(I_Guid_Links,MATCH('Input - LOE Hierarchy (Admin)'!T344,I_Guid_Names,0)), 'Input - LOE Hierarchy (Admin)'!T344)),"",HYPERLINK(INDEX(I_Guid_Links,MATCH('Input - LOE Hierarchy (Admin)'!T344,I_Guid_Names,0)), 'Input - LOE Hierarchy (Admin)'!T344))</f>
        <v xml:space="preserve">Risk Response Stage  - M33 </v>
      </c>
      <c r="Q342" s="651" t="str">
        <f>IF(ISERROR(HYPERLINK(INDEX(I_Guid_Links,MATCH('Input - LOE Hierarchy (Admin)'!U344,I_Guid_Names,0)), 'Input - LOE Hierarchy (Admin)'!U344)),"",HYPERLINK(INDEX(I_Guid_Links,MATCH('Input - LOE Hierarchy (Admin)'!U344,I_Guid_Names,0)), 'Input - LOE Hierarchy (Admin)'!U344))</f>
        <v>Opportunity Management  - M34</v>
      </c>
      <c r="R342" s="651" t="str">
        <f>IF(ISERROR(HYPERLINK(INDEX(I_Guid_Links,MATCH('Input - LOE Hierarchy (Admin)'!V344,I_Guid_Names,0)), 'Input - LOE Hierarchy (Admin)'!V344)),"",HYPERLINK(INDEX(I_Guid_Links,MATCH('Input - LOE Hierarchy (Admin)'!V344,I_Guid_Names,0)), 'Input - LOE Hierarchy (Admin)'!V344))</f>
        <v/>
      </c>
      <c r="S342" s="651" t="str">
        <f>IF(ISERROR(HYPERLINK(INDEX(I_Guid_Links,MATCH('Input - LOE Hierarchy (Admin)'!W344,I_Guid_Names,0)), 'Input - LOE Hierarchy (Admin)'!W344)),"",HYPERLINK(INDEX(I_Guid_Links,MATCH('Input - LOE Hierarchy (Admin)'!W344,I_Guid_Names,0)), 'Input - LOE Hierarchy (Admin)'!W344))</f>
        <v/>
      </c>
      <c r="T342" s="651" t="str">
        <f>IF(ISERROR(HYPERLINK(INDEX(I_Guid_Links,MATCH('Input - LOE Hierarchy (Admin)'!X344,I_Guid_Names,0)), 'Input - LOE Hierarchy (Admin)'!X344)),"",HYPERLINK(INDEX(I_Guid_Links,MATCH('Input - LOE Hierarchy (Admin)'!X344,I_Guid_Names,0)), 'Input - LOE Hierarchy (Admin)'!X344))</f>
        <v/>
      </c>
      <c r="U342" s="651" t="str">
        <f>IF(ISERROR(HYPERLINK(INDEX(I_Guid_Links,MATCH('Input - LOE Hierarchy (Admin)'!Y344,I_Guid_Names,0)), 'Input - LOE Hierarchy (Admin)'!Y344)),"",HYPERLINK(INDEX(I_Guid_Links,MATCH('Input - LOE Hierarchy (Admin)'!Y344,I_Guid_Names,0)), 'Input - LOE Hierarchy (Admin)'!Y344))</f>
        <v/>
      </c>
      <c r="V342" s="652"/>
      <c r="X342" s="653" t="str">
        <f t="shared" si="53"/>
        <v>YES</v>
      </c>
      <c r="Y342" s="654" t="b">
        <f t="shared" si="54"/>
        <v>0</v>
      </c>
      <c r="Z342" s="654" t="b">
        <f t="shared" si="56"/>
        <v>0</v>
      </c>
    </row>
    <row r="343" spans="1:26" s="344" customFormat="1" ht="70.400000000000006" customHeight="1" x14ac:dyDescent="0.35">
      <c r="A343" s="646"/>
      <c r="B343" s="646"/>
      <c r="C343" s="647">
        <v>5</v>
      </c>
      <c r="D343" s="648" t="str">
        <f>'Input - LOE Hierarchy (Admin)'!E345</f>
        <v>Management</v>
      </c>
      <c r="E343" s="647">
        <v>24</v>
      </c>
      <c r="F343" s="648" t="str">
        <f>'Input - LOE Hierarchy (Admin)'!K345</f>
        <v>Is there evidence that a suitable Risk, Issues and Opportunity management regime is in place?</v>
      </c>
      <c r="G343" s="649">
        <v>117</v>
      </c>
      <c r="H343" s="650" t="str">
        <f>IFERROR(HYPERLINK("#'2.1 LOEs, Artefacts &amp; Assurance'!" &amp; ADDRESS(MATCH($I343,'2.1 LOEs, Artefacts &amp; Assurance'!$H$1:$H$312, 0),8),"Link "), "Not Found")</f>
        <v>Not Found</v>
      </c>
      <c r="I343" s="648" t="str">
        <f>'Input - LOE Hierarchy (Admin)'!L345</f>
        <v>Is there suitable evidence that all relevant Risks, Issues and Opportunities have been appropriately quantified, owned and are being actively managed?</v>
      </c>
      <c r="J343" s="647">
        <f t="shared" si="52"/>
        <v>333</v>
      </c>
      <c r="K343" s="648" t="str">
        <f>'Input - LOE Hierarchy (Admin)'!N345</f>
        <v>Is there evidence of the cost of risk mitigation/opportunity pursuit being suitably estimated?</v>
      </c>
      <c r="L343" s="648" t="str">
        <f>'Input - LOE Hierarchy (Admin)'!P345</f>
        <v>NULL</v>
      </c>
      <c r="M343" s="646"/>
      <c r="N343" s="646"/>
      <c r="O343" s="651" t="str">
        <f>IF(ISERROR(HYPERLINK(INDEX(I_Guid_Links,MATCH('Input - LOE Hierarchy (Admin)'!S345,I_Guid_Names,0)), 'Input - LOE Hierarchy (Admin)'!S345)),"",HYPERLINK(INDEX(I_Guid_Links,MATCH('Input - LOE Hierarchy (Admin)'!S345,I_Guid_Names,0)), 'Input - LOE Hierarchy (Admin)'!S345))</f>
        <v/>
      </c>
      <c r="P343" s="651" t="str">
        <f>IF(ISERROR(HYPERLINK(INDEX(I_Guid_Links,MATCH('Input - LOE Hierarchy (Admin)'!T345,I_Guid_Names,0)), 'Input - LOE Hierarchy (Admin)'!T345)),"",HYPERLINK(INDEX(I_Guid_Links,MATCH('Input - LOE Hierarchy (Admin)'!T345,I_Guid_Names,0)), 'Input - LOE Hierarchy (Admin)'!T345))</f>
        <v xml:space="preserve">Risk Response Stage  - M33 </v>
      </c>
      <c r="Q343" s="651" t="str">
        <f>IF(ISERROR(HYPERLINK(INDEX(I_Guid_Links,MATCH('Input - LOE Hierarchy (Admin)'!U345,I_Guid_Names,0)), 'Input - LOE Hierarchy (Admin)'!U345)),"",HYPERLINK(INDEX(I_Guid_Links,MATCH('Input - LOE Hierarchy (Admin)'!U345,I_Guid_Names,0)), 'Input - LOE Hierarchy (Admin)'!U345))</f>
        <v>Opportunity Management  - M34</v>
      </c>
      <c r="R343" s="651" t="str">
        <f>IF(ISERROR(HYPERLINK(INDEX(I_Guid_Links,MATCH('Input - LOE Hierarchy (Admin)'!V345,I_Guid_Names,0)), 'Input - LOE Hierarchy (Admin)'!V345)),"",HYPERLINK(INDEX(I_Guid_Links,MATCH('Input - LOE Hierarchy (Admin)'!V345,I_Guid_Names,0)), 'Input - LOE Hierarchy (Admin)'!V345))</f>
        <v/>
      </c>
      <c r="S343" s="651" t="str">
        <f>IF(ISERROR(HYPERLINK(INDEX(I_Guid_Links,MATCH('Input - LOE Hierarchy (Admin)'!W345,I_Guid_Names,0)), 'Input - LOE Hierarchy (Admin)'!W345)),"",HYPERLINK(INDEX(I_Guid_Links,MATCH('Input - LOE Hierarchy (Admin)'!W345,I_Guid_Names,0)), 'Input - LOE Hierarchy (Admin)'!W345))</f>
        <v/>
      </c>
      <c r="T343" s="651" t="str">
        <f>IF(ISERROR(HYPERLINK(INDEX(I_Guid_Links,MATCH('Input - LOE Hierarchy (Admin)'!X345,I_Guid_Names,0)), 'Input - LOE Hierarchy (Admin)'!X345)),"",HYPERLINK(INDEX(I_Guid_Links,MATCH('Input - LOE Hierarchy (Admin)'!X345,I_Guid_Names,0)), 'Input - LOE Hierarchy (Admin)'!X345))</f>
        <v/>
      </c>
      <c r="U343" s="651" t="str">
        <f>IF(ISERROR(HYPERLINK(INDEX(I_Guid_Links,MATCH('Input - LOE Hierarchy (Admin)'!Y345,I_Guid_Names,0)), 'Input - LOE Hierarchy (Admin)'!Y345)),"",HYPERLINK(INDEX(I_Guid_Links,MATCH('Input - LOE Hierarchy (Admin)'!Y345,I_Guid_Names,0)), 'Input - LOE Hierarchy (Admin)'!Y345))</f>
        <v/>
      </c>
      <c r="V343" s="652"/>
      <c r="X343" s="653" t="str">
        <f t="shared" si="53"/>
        <v>YES</v>
      </c>
      <c r="Y343" s="654" t="b">
        <f t="shared" si="54"/>
        <v>0</v>
      </c>
      <c r="Z343" s="654" t="b">
        <f t="shared" si="56"/>
        <v>0</v>
      </c>
    </row>
    <row r="344" spans="1:26" s="344" customFormat="1" ht="70.400000000000006" customHeight="1" x14ac:dyDescent="0.35">
      <c r="A344" s="646"/>
      <c r="B344" s="646"/>
      <c r="C344" s="647">
        <v>5</v>
      </c>
      <c r="D344" s="648" t="str">
        <f>'Input - LOE Hierarchy (Admin)'!E346</f>
        <v>Management</v>
      </c>
      <c r="E344" s="647">
        <v>24</v>
      </c>
      <c r="F344" s="648" t="str">
        <f>'Input - LOE Hierarchy (Admin)'!K346</f>
        <v>Is there evidence that a suitable Risk, Issues and Opportunity management regime is in place?</v>
      </c>
      <c r="G344" s="649">
        <v>118</v>
      </c>
      <c r="H344" s="650" t="str">
        <f>IFERROR(HYPERLINK("#'2.1 LOEs, Artefacts &amp; Assurance'!" &amp; ADDRESS(MATCH($I344,'2.1 LOEs, Artefacts &amp; Assurance'!$H$1:$H$312, 0),8),"Link "), "Not Found")</f>
        <v>Not Found</v>
      </c>
      <c r="I344" s="648" t="str">
        <f>'Input - LOE Hierarchy (Admin)'!L346</f>
        <v xml:space="preserve">Is there evidence that overall risk is suitably understood for the phase of the programme and that the SRO, or equivalent, is content with the level of military/business capability, cost and time risk exposure within the programme (risk 'appetite')? </v>
      </c>
      <c r="J344" s="647">
        <f t="shared" si="52"/>
        <v>334</v>
      </c>
      <c r="K344" s="648" t="str">
        <f>'Input - LOE Hierarchy (Admin)'!N346</f>
        <v>NULL</v>
      </c>
      <c r="L344" s="648" t="str">
        <f>'Input - LOE Hierarchy (Admin)'!P346</f>
        <v>NULL</v>
      </c>
      <c r="M344" s="646"/>
      <c r="N344" s="646"/>
      <c r="O344" s="651" t="str">
        <f>IF(ISERROR(HYPERLINK(INDEX(I_Guid_Links,MATCH('Input - LOE Hierarchy (Admin)'!S346,I_Guid_Names,0)), 'Input - LOE Hierarchy (Admin)'!S346)),"",HYPERLINK(INDEX(I_Guid_Links,MATCH('Input - LOE Hierarchy (Admin)'!S346,I_Guid_Names,0)), 'Input - LOE Hierarchy (Admin)'!S346))</f>
        <v>Risk Management Strategy  - M28</v>
      </c>
      <c r="P344" s="651" t="str">
        <f>IF(ISERROR(HYPERLINK(INDEX(I_Guid_Links,MATCH('Input - LOE Hierarchy (Admin)'!T346,I_Guid_Names,0)), 'Input - LOE Hierarchy (Admin)'!T346)),"",HYPERLINK(INDEX(I_Guid_Links,MATCH('Input - LOE Hierarchy (Admin)'!T346,I_Guid_Names,0)), 'Input - LOE Hierarchy (Admin)'!T346))</f>
        <v/>
      </c>
      <c r="Q344" s="651" t="str">
        <f>IF(ISERROR(HYPERLINK(INDEX(I_Guid_Links,MATCH('Input - LOE Hierarchy (Admin)'!U346,I_Guid_Names,0)), 'Input - LOE Hierarchy (Admin)'!U346)),"",HYPERLINK(INDEX(I_Guid_Links,MATCH('Input - LOE Hierarchy (Admin)'!U346,I_Guid_Names,0)), 'Input - LOE Hierarchy (Admin)'!U346))</f>
        <v/>
      </c>
      <c r="R344" s="651" t="str">
        <f>IF(ISERROR(HYPERLINK(INDEX(I_Guid_Links,MATCH('Input - LOE Hierarchy (Admin)'!V346,I_Guid_Names,0)), 'Input - LOE Hierarchy (Admin)'!V346)),"",HYPERLINK(INDEX(I_Guid_Links,MATCH('Input - LOE Hierarchy (Admin)'!V346,I_Guid_Names,0)), 'Input - LOE Hierarchy (Admin)'!V346))</f>
        <v/>
      </c>
      <c r="S344" s="651" t="str">
        <f>IF(ISERROR(HYPERLINK(INDEX(I_Guid_Links,MATCH('Input - LOE Hierarchy (Admin)'!W346,I_Guid_Names,0)), 'Input - LOE Hierarchy (Admin)'!W346)),"",HYPERLINK(INDEX(I_Guid_Links,MATCH('Input - LOE Hierarchy (Admin)'!W346,I_Guid_Names,0)), 'Input - LOE Hierarchy (Admin)'!W346))</f>
        <v/>
      </c>
      <c r="T344" s="651" t="str">
        <f>IF(ISERROR(HYPERLINK(INDEX(I_Guid_Links,MATCH('Input - LOE Hierarchy (Admin)'!X346,I_Guid_Names,0)), 'Input - LOE Hierarchy (Admin)'!X346)),"",HYPERLINK(INDEX(I_Guid_Links,MATCH('Input - LOE Hierarchy (Admin)'!X346,I_Guid_Names,0)), 'Input - LOE Hierarchy (Admin)'!X346))</f>
        <v/>
      </c>
      <c r="U344" s="651" t="str">
        <f>IF(ISERROR(HYPERLINK(INDEX(I_Guid_Links,MATCH('Input - LOE Hierarchy (Admin)'!Y346,I_Guid_Names,0)), 'Input - LOE Hierarchy (Admin)'!Y346)),"",HYPERLINK(INDEX(I_Guid_Links,MATCH('Input - LOE Hierarchy (Admin)'!Y346,I_Guid_Names,0)), 'Input - LOE Hierarchy (Admin)'!Y346))</f>
        <v/>
      </c>
      <c r="V344" s="652"/>
      <c r="X344" s="653" t="b">
        <f t="shared" si="53"/>
        <v>0</v>
      </c>
      <c r="Y344" s="654" t="b">
        <f t="shared" si="54"/>
        <v>0</v>
      </c>
      <c r="Z344" s="654" t="b">
        <f t="shared" si="55"/>
        <v>0</v>
      </c>
    </row>
    <row r="345" spans="1:26" s="344" customFormat="1" ht="70.400000000000006" customHeight="1" x14ac:dyDescent="0.35">
      <c r="A345" s="646"/>
      <c r="B345" s="646"/>
      <c r="C345" s="647">
        <v>5</v>
      </c>
      <c r="D345" s="648" t="str">
        <f>'Input - LOE Hierarchy (Admin)'!E347</f>
        <v>Management</v>
      </c>
      <c r="E345" s="647">
        <v>25</v>
      </c>
      <c r="F345" s="648" t="str">
        <f>'Input - LOE Hierarchy (Admin)'!K347</f>
        <v>Is there evidence of suitably mature Sustainability management?</v>
      </c>
      <c r="G345" s="649">
        <v>119</v>
      </c>
      <c r="H345" s="650" t="str">
        <f>IFERROR(HYPERLINK("#'2.1 LOEs, Artefacts &amp; Assurance'!" &amp; ADDRESS(MATCH($I345,'2.1 LOEs, Artefacts &amp; Assurance'!$H$1:$H$312, 0),8),"Link "), "Not Found")</f>
        <v>Not Found</v>
      </c>
      <c r="I345" s="648" t="str">
        <f>'Input - LOE Hierarchy (Admin)'!L347</f>
        <v>Is there evidence of an appropriately mature sustainability management plan / project sustainability strategy, commensurate with the stage of the project?</v>
      </c>
      <c r="J345" s="647">
        <f t="shared" si="52"/>
        <v>335</v>
      </c>
      <c r="K345" s="648" t="str">
        <f>'Input - LOE Hierarchy (Admin)'!N347</f>
        <v>Is there evidence of an implementation plan for achieving identified sustainability requirements and outcomes?</v>
      </c>
      <c r="L345" s="648" t="str">
        <f>'Input - LOE Hierarchy (Admin)'!P347</f>
        <v>NULL</v>
      </c>
      <c r="M345" s="646"/>
      <c r="N345" s="646"/>
      <c r="O345" s="651" t="str">
        <f>IF(ISERROR(HYPERLINK(INDEX(I_Guid_Links,MATCH('Input - LOE Hierarchy (Admin)'!S347,I_Guid_Names,0)), 'Input - LOE Hierarchy (Admin)'!S347)),"",HYPERLINK(INDEX(I_Guid_Links,MATCH('Input - LOE Hierarchy (Admin)'!S347,I_Guid_Names,0)), 'Input - LOE Hierarchy (Admin)'!S347))</f>
        <v>POEMS Procedures and Supporting Material - S22</v>
      </c>
      <c r="P345" s="651" t="str">
        <f>IF(ISERROR(HYPERLINK(INDEX(I_Guid_Links,MATCH('Input - LOE Hierarchy (Admin)'!T347,I_Guid_Names,0)), 'Input - LOE Hierarchy (Admin)'!T347)),"",HYPERLINK(INDEX(I_Guid_Links,MATCH('Input - LOE Hierarchy (Admin)'!T347,I_Guid_Names,0)), 'Input - LOE Hierarchy (Admin)'!T347))</f>
        <v xml:space="preserve">Sustainable Procurement in Defence Acquisition Guide - S21 </v>
      </c>
      <c r="Q345" s="651" t="str">
        <f>IF(ISERROR(HYPERLINK(INDEX(I_Guid_Links,MATCH('Input - LOE Hierarchy (Admin)'!U347,I_Guid_Names,0)), 'Input - LOE Hierarchy (Admin)'!U347)),"",HYPERLINK(INDEX(I_Guid_Links,MATCH('Input - LOE Hierarchy (Admin)'!U347,I_Guid_Names,0)), 'Input - LOE Hierarchy (Admin)'!U347))</f>
        <v>Delivering Sound Environmental Performance in DE&amp;S Acquisition - S24</v>
      </c>
      <c r="R345" s="651" t="str">
        <f>IF(ISERROR(HYPERLINK(INDEX(I_Guid_Links,MATCH('Input - LOE Hierarchy (Admin)'!V347,I_Guid_Names,0)), 'Input - LOE Hierarchy (Admin)'!V347)),"",HYPERLINK(INDEX(I_Guid_Links,MATCH('Input - LOE Hierarchy (Admin)'!V347,I_Guid_Names,0)), 'Input - LOE Hierarchy (Admin)'!V347))</f>
        <v>Sustainable Procurement - S23</v>
      </c>
      <c r="S345" s="651" t="str">
        <f>IF(ISERROR(HYPERLINK(INDEX(I_Guid_Links,MATCH('Input - LOE Hierarchy (Admin)'!W347,I_Guid_Names,0)), 'Input - LOE Hierarchy (Admin)'!W347)),"",HYPERLINK(INDEX(I_Guid_Links,MATCH('Input - LOE Hierarchy (Admin)'!W347,I_Guid_Names,0)), 'Input - LOE Hierarchy (Admin)'!W347))</f>
        <v>Green Book supplementary guidance - S26</v>
      </c>
      <c r="T345" s="651" t="str">
        <f>IF(ISERROR(HYPERLINK(INDEX(I_Guid_Links,MATCH('Input - LOE Hierarchy (Admin)'!X347,I_Guid_Names,0)), 'Input - LOE Hierarchy (Admin)'!X347)),"",HYPERLINK(INDEX(I_Guid_Links,MATCH('Input - LOE Hierarchy (Admin)'!X347,I_Guid_Names,0)), 'Input - LOE Hierarchy (Admin)'!X347))</f>
        <v/>
      </c>
      <c r="U345" s="651" t="str">
        <f>IF(ISERROR(HYPERLINK(INDEX(I_Guid_Links,MATCH('Input - LOE Hierarchy (Admin)'!Y347,I_Guid_Names,0)), 'Input - LOE Hierarchy (Admin)'!Y347)),"",HYPERLINK(INDEX(I_Guid_Links,MATCH('Input - LOE Hierarchy (Admin)'!Y347,I_Guid_Names,0)), 'Input - LOE Hierarchy (Admin)'!Y347))</f>
        <v/>
      </c>
      <c r="V345" s="652"/>
      <c r="X345" s="653" t="b">
        <f t="shared" si="53"/>
        <v>0</v>
      </c>
      <c r="Y345" s="654" t="b">
        <f t="shared" si="54"/>
        <v>0</v>
      </c>
      <c r="Z345" s="654" t="b">
        <f t="shared" si="55"/>
        <v>0</v>
      </c>
    </row>
    <row r="346" spans="1:26" s="344" customFormat="1" ht="70.400000000000006" customHeight="1" x14ac:dyDescent="0.35">
      <c r="A346" s="646"/>
      <c r="B346" s="646"/>
      <c r="C346" s="647">
        <v>5</v>
      </c>
      <c r="D346" s="648" t="str">
        <f>'Input - LOE Hierarchy (Admin)'!E348</f>
        <v>Management</v>
      </c>
      <c r="E346" s="647">
        <v>25</v>
      </c>
      <c r="F346" s="648" t="str">
        <f>'Input - LOE Hierarchy (Admin)'!K348</f>
        <v>Is there evidence of suitably mature Sustainability management?</v>
      </c>
      <c r="G346" s="649">
        <v>119</v>
      </c>
      <c r="H346" s="650" t="str">
        <f>IFERROR(HYPERLINK("#'2.1 LOEs, Artefacts &amp; Assurance'!" &amp; ADDRESS(MATCH($I346,'2.1 LOEs, Artefacts &amp; Assurance'!$H$1:$H$312, 0),8),"Link "), "Not Found")</f>
        <v>Not Found</v>
      </c>
      <c r="I346" s="648" t="str">
        <f>'Input - LOE Hierarchy (Admin)'!L348</f>
        <v>Is there evidence of an appropriately mature sustainability management plan / project sustainability strategy, commensurate with the stage of the project?</v>
      </c>
      <c r="J346" s="647">
        <f t="shared" si="52"/>
        <v>336</v>
      </c>
      <c r="K346" s="648" t="str">
        <f>'Input - LOE Hierarchy (Admin)'!N348</f>
        <v>Is there evidence of engagement with the relevant Sustainability Team with the Enabling Organisation to develop the sustainability management plan / strategy?</v>
      </c>
      <c r="L346" s="648" t="str">
        <f>'Input - LOE Hierarchy (Admin)'!P348</f>
        <v>NULL</v>
      </c>
      <c r="M346" s="646"/>
      <c r="N346" s="646"/>
      <c r="O346" s="651" t="str">
        <f>IF(ISERROR(HYPERLINK(INDEX(I_Guid_Links,MATCH('Input - LOE Hierarchy (Admin)'!S348,I_Guid_Names,0)), 'Input - LOE Hierarchy (Admin)'!S348)),"",HYPERLINK(INDEX(I_Guid_Links,MATCH('Input - LOE Hierarchy (Admin)'!S348,I_Guid_Names,0)), 'Input - LOE Hierarchy (Admin)'!S348))</f>
        <v>POEMS Procedures and Supporting Material - S22</v>
      </c>
      <c r="P346" s="651" t="str">
        <f>IF(ISERROR(HYPERLINK(INDEX(I_Guid_Links,MATCH('Input - LOE Hierarchy (Admin)'!T348,I_Guid_Names,0)), 'Input - LOE Hierarchy (Admin)'!T348)),"",HYPERLINK(INDEX(I_Guid_Links,MATCH('Input - LOE Hierarchy (Admin)'!T348,I_Guid_Names,0)), 'Input - LOE Hierarchy (Admin)'!T348))</f>
        <v xml:space="preserve">Sustainable Procurement in Defence Acquisition Guide - S21 </v>
      </c>
      <c r="Q346" s="651" t="str">
        <f>IF(ISERROR(HYPERLINK(INDEX(I_Guid_Links,MATCH('Input - LOE Hierarchy (Admin)'!U348,I_Guid_Names,0)), 'Input - LOE Hierarchy (Admin)'!U348)),"",HYPERLINK(INDEX(I_Guid_Links,MATCH('Input - LOE Hierarchy (Admin)'!U348,I_Guid_Names,0)), 'Input - LOE Hierarchy (Admin)'!U348))</f>
        <v>Delivering Sound Environmental Performance in DE&amp;S Acquisition - S24</v>
      </c>
      <c r="R346" s="651" t="str">
        <f>IF(ISERROR(HYPERLINK(INDEX(I_Guid_Links,MATCH('Input - LOE Hierarchy (Admin)'!V348,I_Guid_Names,0)), 'Input - LOE Hierarchy (Admin)'!V348)),"",HYPERLINK(INDEX(I_Guid_Links,MATCH('Input - LOE Hierarchy (Admin)'!V348,I_Guid_Names,0)), 'Input - LOE Hierarchy (Admin)'!V348))</f>
        <v>Sustainable Procurement - S23</v>
      </c>
      <c r="S346" s="651" t="str">
        <f>IF(ISERROR(HYPERLINK(INDEX(I_Guid_Links,MATCH('Input - LOE Hierarchy (Admin)'!W348,I_Guid_Names,0)), 'Input - LOE Hierarchy (Admin)'!W348)),"",HYPERLINK(INDEX(I_Guid_Links,MATCH('Input - LOE Hierarchy (Admin)'!W348,I_Guid_Names,0)), 'Input - LOE Hierarchy (Admin)'!W348))</f>
        <v>Green Book supplementary guidance - S26</v>
      </c>
      <c r="T346" s="651" t="str">
        <f>IF(ISERROR(HYPERLINK(INDEX(I_Guid_Links,MATCH('Input - LOE Hierarchy (Admin)'!X348,I_Guid_Names,0)), 'Input - LOE Hierarchy (Admin)'!X348)),"",HYPERLINK(INDEX(I_Guid_Links,MATCH('Input - LOE Hierarchy (Admin)'!X348,I_Guid_Names,0)), 'Input - LOE Hierarchy (Admin)'!X348))</f>
        <v/>
      </c>
      <c r="U346" s="651" t="str">
        <f>IF(ISERROR(HYPERLINK(INDEX(I_Guid_Links,MATCH('Input - LOE Hierarchy (Admin)'!Y348,I_Guid_Names,0)), 'Input - LOE Hierarchy (Admin)'!Y348)),"",HYPERLINK(INDEX(I_Guid_Links,MATCH('Input - LOE Hierarchy (Admin)'!Y348,I_Guid_Names,0)), 'Input - LOE Hierarchy (Admin)'!Y348))</f>
        <v/>
      </c>
      <c r="V346" s="652"/>
      <c r="X346" s="653" t="str">
        <f t="shared" si="53"/>
        <v>YES</v>
      </c>
      <c r="Y346" s="654" t="b">
        <f t="shared" si="54"/>
        <v>0</v>
      </c>
      <c r="Z346" s="654" t="b">
        <f>IF(AND(X346="YES", Y$345="YES"),"YES")</f>
        <v>0</v>
      </c>
    </row>
    <row r="347" spans="1:26" s="344" customFormat="1" ht="70.400000000000006" customHeight="1" x14ac:dyDescent="0.35">
      <c r="A347" s="646"/>
      <c r="B347" s="646"/>
      <c r="C347" s="647">
        <v>5</v>
      </c>
      <c r="D347" s="648" t="str">
        <f>'Input - LOE Hierarchy (Admin)'!E349</f>
        <v>Management</v>
      </c>
      <c r="E347" s="647">
        <v>25</v>
      </c>
      <c r="F347" s="648" t="str">
        <f>'Input - LOE Hierarchy (Admin)'!K349</f>
        <v>Is there evidence of suitably mature Sustainability management?</v>
      </c>
      <c r="G347" s="649">
        <v>120</v>
      </c>
      <c r="H347" s="650" t="str">
        <f>IFERROR(HYPERLINK("#'2.1 LOEs, Artefacts &amp; Assurance'!" &amp; ADDRESS(MATCH($I347,'2.1 LOEs, Artefacts &amp; Assurance'!$H$1:$H$312, 0),8),"Link "), "Not Found")</f>
        <v>Not Found</v>
      </c>
      <c r="I347" s="648" t="str">
        <f>'Input - LOE Hierarchy (Admin)'!L349</f>
        <v>Is there evidence of an appropriate environmental management approach being followed?</v>
      </c>
      <c r="J347" s="647">
        <f t="shared" si="52"/>
        <v>337</v>
      </c>
      <c r="K347" s="648" t="str">
        <f>'Input - LOE Hierarchy (Admin)'!N349</f>
        <v xml:space="preserve">For programmes/projects delivering products, services, or systems, is there evidence of an appropriate environmental performance assessment e.g. using Project Oriented Environmental Management System (POEMS)?
POEMS is part of the MOD's Acquisition Safety and Environmental Management System (ASEMS) and is mandated for all new DE&amp;S equipment projects.  </v>
      </c>
      <c r="L347" s="648" t="str">
        <f>'Input - LOE Hierarchy (Admin)'!P349</f>
        <v>NULL</v>
      </c>
      <c r="M347" s="646"/>
      <c r="N347" s="646"/>
      <c r="O347" s="651" t="str">
        <f>IF(ISERROR(HYPERLINK(INDEX(I_Guid_Links,MATCH('Input - LOE Hierarchy (Admin)'!S349,I_Guid_Names,0)), 'Input - LOE Hierarchy (Admin)'!S349)),"",HYPERLINK(INDEX(I_Guid_Links,MATCH('Input - LOE Hierarchy (Admin)'!S349,I_Guid_Names,0)), 'Input - LOE Hierarchy (Admin)'!S349))</f>
        <v>POEMS Procedures and Supporting Material - S22</v>
      </c>
      <c r="P347" s="651" t="str">
        <f>IF(ISERROR(HYPERLINK(INDEX(I_Guid_Links,MATCH('Input - LOE Hierarchy (Admin)'!T349,I_Guid_Names,0)), 'Input - LOE Hierarchy (Admin)'!T349)),"",HYPERLINK(INDEX(I_Guid_Links,MATCH('Input - LOE Hierarchy (Admin)'!T349,I_Guid_Names,0)), 'Input - LOE Hierarchy (Admin)'!T349))</f>
        <v xml:space="preserve">Sustainable Procurement in Defence Acquisition Guide - S21 </v>
      </c>
      <c r="Q347" s="651" t="str">
        <f>IF(ISERROR(HYPERLINK(INDEX(I_Guid_Links,MATCH('Input - LOE Hierarchy (Admin)'!U349,I_Guid_Names,0)), 'Input - LOE Hierarchy (Admin)'!U349)),"",HYPERLINK(INDEX(I_Guid_Links,MATCH('Input - LOE Hierarchy (Admin)'!U349,I_Guid_Names,0)), 'Input - LOE Hierarchy (Admin)'!U349))</f>
        <v>Delivering Sound Environmental Performance in DE&amp;S Acquisition - S24</v>
      </c>
      <c r="R347" s="651" t="str">
        <f>IF(ISERROR(HYPERLINK(INDEX(I_Guid_Links,MATCH('Input - LOE Hierarchy (Admin)'!V349,I_Guid_Names,0)), 'Input - LOE Hierarchy (Admin)'!V349)),"",HYPERLINK(INDEX(I_Guid_Links,MATCH('Input - LOE Hierarchy (Admin)'!V349,I_Guid_Names,0)), 'Input - LOE Hierarchy (Admin)'!V349))</f>
        <v>Sustainable Procurement - S23</v>
      </c>
      <c r="S347" s="651" t="str">
        <f>IF(ISERROR(HYPERLINK(INDEX(I_Guid_Links,MATCH('Input - LOE Hierarchy (Admin)'!W349,I_Guid_Names,0)), 'Input - LOE Hierarchy (Admin)'!W349)),"",HYPERLINK(INDEX(I_Guid_Links,MATCH('Input - LOE Hierarchy (Admin)'!W349,I_Guid_Names,0)), 'Input - LOE Hierarchy (Admin)'!W349))</f>
        <v>Green Book supplementary guidance - S26</v>
      </c>
      <c r="T347" s="651" t="str">
        <f>IF(ISERROR(HYPERLINK(INDEX(I_Guid_Links,MATCH('Input - LOE Hierarchy (Admin)'!X349,I_Guid_Names,0)), 'Input - LOE Hierarchy (Admin)'!X349)),"",HYPERLINK(INDEX(I_Guid_Links,MATCH('Input - LOE Hierarchy (Admin)'!X349,I_Guid_Names,0)), 'Input - LOE Hierarchy (Admin)'!X349))</f>
        <v/>
      </c>
      <c r="U347" s="651" t="str">
        <f>IF(ISERROR(HYPERLINK(INDEX(I_Guid_Links,MATCH('Input - LOE Hierarchy (Admin)'!Y349,I_Guid_Names,0)), 'Input - LOE Hierarchy (Admin)'!Y349)),"",HYPERLINK(INDEX(I_Guid_Links,MATCH('Input - LOE Hierarchy (Admin)'!Y349,I_Guid_Names,0)), 'Input - LOE Hierarchy (Admin)'!Y349))</f>
        <v/>
      </c>
      <c r="V347" s="652"/>
      <c r="X347" s="653" t="b">
        <f t="shared" si="53"/>
        <v>0</v>
      </c>
      <c r="Y347" s="654" t="b">
        <f t="shared" si="54"/>
        <v>0</v>
      </c>
      <c r="Z347" s="654" t="b">
        <f t="shared" si="55"/>
        <v>0</v>
      </c>
    </row>
    <row r="348" spans="1:26" s="344" customFormat="1" ht="70.400000000000006" customHeight="1" x14ac:dyDescent="0.35">
      <c r="A348" s="646"/>
      <c r="B348" s="646"/>
      <c r="C348" s="647">
        <v>5</v>
      </c>
      <c r="D348" s="648" t="str">
        <f>'Input - LOE Hierarchy (Admin)'!E350</f>
        <v>Management</v>
      </c>
      <c r="E348" s="647">
        <v>25</v>
      </c>
      <c r="F348" s="648" t="str">
        <f>'Input - LOE Hierarchy (Admin)'!K350</f>
        <v>Is there evidence of suitably mature Sustainability management?</v>
      </c>
      <c r="G348" s="649">
        <v>120</v>
      </c>
      <c r="H348" s="650" t="str">
        <f>IFERROR(HYPERLINK("#'2.1 LOEs, Artefacts &amp; Assurance'!" &amp; ADDRESS(MATCH($I348,'2.1 LOEs, Artefacts &amp; Assurance'!$H$1:$H$312, 0),8),"Link "), "Not Found")</f>
        <v>Not Found</v>
      </c>
      <c r="I348" s="648" t="str">
        <f>'Input - LOE Hierarchy (Admin)'!L350</f>
        <v>Is there evidence of an appropriate environmental management approach being followed?</v>
      </c>
      <c r="J348" s="647">
        <f t="shared" si="52"/>
        <v>338</v>
      </c>
      <c r="K348" s="648" t="str">
        <f>'Input - LOE Hierarchy (Admin)'!N350</f>
        <v>For programmes/projects with infrastructure elements (new build and major refurbishments) is there evidence of an appropriate environmental performance assessment been, using a method such as DREAM or an equivalent (e.g. BRE Infrastructure, BREEAM, etc.), appropriate to the size, nature and impact of the infrastructure?</v>
      </c>
      <c r="L348" s="648" t="str">
        <f>'Input - LOE Hierarchy (Admin)'!P350</f>
        <v>NULL</v>
      </c>
      <c r="M348" s="646"/>
      <c r="N348" s="646"/>
      <c r="O348" s="651" t="str">
        <f>IF(ISERROR(HYPERLINK(INDEX(I_Guid_Links,MATCH('Input - LOE Hierarchy (Admin)'!S350,I_Guid_Names,0)), 'Input - LOE Hierarchy (Admin)'!S350)),"",HYPERLINK(INDEX(I_Guid_Links,MATCH('Input - LOE Hierarchy (Admin)'!S350,I_Guid_Names,0)), 'Input - LOE Hierarchy (Admin)'!S350))</f>
        <v>POEMS Procedures and Supporting Material - S22</v>
      </c>
      <c r="P348" s="651" t="str">
        <f>IF(ISERROR(HYPERLINK(INDEX(I_Guid_Links,MATCH('Input - LOE Hierarchy (Admin)'!T350,I_Guid_Names,0)), 'Input - LOE Hierarchy (Admin)'!T350)),"",HYPERLINK(INDEX(I_Guid_Links,MATCH('Input - LOE Hierarchy (Admin)'!T350,I_Guid_Names,0)), 'Input - LOE Hierarchy (Admin)'!T350))</f>
        <v xml:space="preserve">Sustainable Procurement in Defence Acquisition Guide - S21 </v>
      </c>
      <c r="Q348" s="651" t="str">
        <f>IF(ISERROR(HYPERLINK(INDEX(I_Guid_Links,MATCH('Input - LOE Hierarchy (Admin)'!U350,I_Guid_Names,0)), 'Input - LOE Hierarchy (Admin)'!U350)),"",HYPERLINK(INDEX(I_Guid_Links,MATCH('Input - LOE Hierarchy (Admin)'!U350,I_Guid_Names,0)), 'Input - LOE Hierarchy (Admin)'!U350))</f>
        <v>Delivering Sound Environmental Performance in DE&amp;S Acquisition - S24</v>
      </c>
      <c r="R348" s="651" t="str">
        <f>IF(ISERROR(HYPERLINK(INDEX(I_Guid_Links,MATCH('Input - LOE Hierarchy (Admin)'!V350,I_Guid_Names,0)), 'Input - LOE Hierarchy (Admin)'!V350)),"",HYPERLINK(INDEX(I_Guid_Links,MATCH('Input - LOE Hierarchy (Admin)'!V350,I_Guid_Names,0)), 'Input - LOE Hierarchy (Admin)'!V350))</f>
        <v>Sustainable Procurement - S23</v>
      </c>
      <c r="S348" s="651" t="str">
        <f>IF(ISERROR(HYPERLINK(INDEX(I_Guid_Links,MATCH('Input - LOE Hierarchy (Admin)'!W350,I_Guid_Names,0)), 'Input - LOE Hierarchy (Admin)'!W350)),"",HYPERLINK(INDEX(I_Guid_Links,MATCH('Input - LOE Hierarchy (Admin)'!W350,I_Guid_Names,0)), 'Input - LOE Hierarchy (Admin)'!W350))</f>
        <v>Green Book supplementary guidance - S26</v>
      </c>
      <c r="T348" s="651" t="str">
        <f>IF(ISERROR(HYPERLINK(INDEX(I_Guid_Links,MATCH('Input - LOE Hierarchy (Admin)'!X350,I_Guid_Names,0)), 'Input - LOE Hierarchy (Admin)'!X350)),"",HYPERLINK(INDEX(I_Guid_Links,MATCH('Input - LOE Hierarchy (Admin)'!X350,I_Guid_Names,0)), 'Input - LOE Hierarchy (Admin)'!X350))</f>
        <v/>
      </c>
      <c r="U348" s="651" t="str">
        <f>IF(ISERROR(HYPERLINK(INDEX(I_Guid_Links,MATCH('Input - LOE Hierarchy (Admin)'!Y350,I_Guid_Names,0)), 'Input - LOE Hierarchy (Admin)'!Y350)),"",HYPERLINK(INDEX(I_Guid_Links,MATCH('Input - LOE Hierarchy (Admin)'!Y350,I_Guid_Names,0)), 'Input - LOE Hierarchy (Admin)'!Y350))</f>
        <v/>
      </c>
      <c r="V348" s="652"/>
      <c r="X348" s="653" t="str">
        <f t="shared" si="53"/>
        <v>YES</v>
      </c>
      <c r="Y348" s="654" t="b">
        <f t="shared" si="54"/>
        <v>0</v>
      </c>
      <c r="Z348" s="654" t="b">
        <f>IF(AND(X348="YES", Y$347="YES"),"YES")</f>
        <v>0</v>
      </c>
    </row>
    <row r="349" spans="1:26" s="344" customFormat="1" ht="70.400000000000006" customHeight="1" x14ac:dyDescent="0.35">
      <c r="A349" s="646"/>
      <c r="B349" s="646"/>
      <c r="C349" s="647">
        <v>5</v>
      </c>
      <c r="D349" s="648" t="str">
        <f>'Input - LOE Hierarchy (Admin)'!E351</f>
        <v>Management</v>
      </c>
      <c r="E349" s="647">
        <v>25</v>
      </c>
      <c r="F349" s="648" t="str">
        <f>'Input - LOE Hierarchy (Admin)'!K351</f>
        <v>Is there evidence of suitably mature Sustainability management?</v>
      </c>
      <c r="G349" s="649">
        <v>120</v>
      </c>
      <c r="H349" s="650" t="str">
        <f>IFERROR(HYPERLINK("#'2.1 LOEs, Artefacts &amp; Assurance'!" &amp; ADDRESS(MATCH($I349,'2.1 LOEs, Artefacts &amp; Assurance'!$H$1:$H$312, 0),8),"Link "), "Not Found")</f>
        <v>Not Found</v>
      </c>
      <c r="I349" s="648" t="str">
        <f>'Input - LOE Hierarchy (Admin)'!L351</f>
        <v>Is there evidence of an appropriate environmental management approach being followed?</v>
      </c>
      <c r="J349" s="647">
        <f t="shared" si="52"/>
        <v>339</v>
      </c>
      <c r="K349" s="648" t="str">
        <f>'Input - LOE Hierarchy (Admin)'!N351</f>
        <v>Is there evidence that the programme conforms to extant policy in support of Transition-to-'Net Zero' - MOD Policy Instruction 01/20?</v>
      </c>
      <c r="L349" s="648" t="str">
        <f>'Input - LOE Hierarchy (Admin)'!P351</f>
        <v>NULL</v>
      </c>
      <c r="M349" s="646"/>
      <c r="N349" s="646"/>
      <c r="O349" s="651" t="str">
        <f>IF(ISERROR(HYPERLINK(INDEX(I_Guid_Links,MATCH('Input - LOE Hierarchy (Admin)'!S351,I_Guid_Names,0)), 'Input - LOE Hierarchy (Admin)'!S351)),"",HYPERLINK(INDEX(I_Guid_Links,MATCH('Input - LOE Hierarchy (Admin)'!S351,I_Guid_Names,0)), 'Input - LOE Hierarchy (Admin)'!S351))</f>
        <v>POEMS Procedures and Supporting Material - S22</v>
      </c>
      <c r="P349" s="651" t="str">
        <f>IF(ISERROR(HYPERLINK(INDEX(I_Guid_Links,MATCH('Input - LOE Hierarchy (Admin)'!T351,I_Guid_Names,0)), 'Input - LOE Hierarchy (Admin)'!T351)),"",HYPERLINK(INDEX(I_Guid_Links,MATCH('Input - LOE Hierarchy (Admin)'!T351,I_Guid_Names,0)), 'Input - LOE Hierarchy (Admin)'!T351))</f>
        <v xml:space="preserve">Sustainable Procurement in Defence Acquisition Guide - S21 </v>
      </c>
      <c r="Q349" s="651" t="str">
        <f>IF(ISERROR(HYPERLINK(INDEX(I_Guid_Links,MATCH('Input - LOE Hierarchy (Admin)'!U351,I_Guid_Names,0)), 'Input - LOE Hierarchy (Admin)'!U351)),"",HYPERLINK(INDEX(I_Guid_Links,MATCH('Input - LOE Hierarchy (Admin)'!U351,I_Guid_Names,0)), 'Input - LOE Hierarchy (Admin)'!U351))</f>
        <v>Delivering Sound Environmental Performance in DE&amp;S Acquisition - S24</v>
      </c>
      <c r="R349" s="651" t="str">
        <f>IF(ISERROR(HYPERLINK(INDEX(I_Guid_Links,MATCH('Input - LOE Hierarchy (Admin)'!V351,I_Guid_Names,0)), 'Input - LOE Hierarchy (Admin)'!V351)),"",HYPERLINK(INDEX(I_Guid_Links,MATCH('Input - LOE Hierarchy (Admin)'!V351,I_Guid_Names,0)), 'Input - LOE Hierarchy (Admin)'!V351))</f>
        <v>Sustainable Procurement - S23</v>
      </c>
      <c r="S349" s="651" t="str">
        <f>IF(ISERROR(HYPERLINK(INDEX(I_Guid_Links,MATCH('Input - LOE Hierarchy (Admin)'!W351,I_Guid_Names,0)), 'Input - LOE Hierarchy (Admin)'!W351)),"",HYPERLINK(INDEX(I_Guid_Links,MATCH('Input - LOE Hierarchy (Admin)'!W351,I_Guid_Names,0)), 'Input - LOE Hierarchy (Admin)'!W351))</f>
        <v>Green Book supplementary guidance - S26</v>
      </c>
      <c r="T349" s="651" t="str">
        <f>IF(ISERROR(HYPERLINK(INDEX(I_Guid_Links,MATCH('Input - LOE Hierarchy (Admin)'!X351,I_Guid_Names,0)), 'Input - LOE Hierarchy (Admin)'!X351)),"",HYPERLINK(INDEX(I_Guid_Links,MATCH('Input - LOE Hierarchy (Admin)'!X351,I_Guid_Names,0)), 'Input - LOE Hierarchy (Admin)'!X351))</f>
        <v/>
      </c>
      <c r="U349" s="651" t="str">
        <f>IF(ISERROR(HYPERLINK(INDEX(I_Guid_Links,MATCH('Input - LOE Hierarchy (Admin)'!Y351,I_Guid_Names,0)), 'Input - LOE Hierarchy (Admin)'!Y351)),"",HYPERLINK(INDEX(I_Guid_Links,MATCH('Input - LOE Hierarchy (Admin)'!Y351,I_Guid_Names,0)), 'Input - LOE Hierarchy (Admin)'!Y351))</f>
        <v/>
      </c>
      <c r="V349" s="652"/>
      <c r="X349" s="653" t="str">
        <f t="shared" si="53"/>
        <v>YES</v>
      </c>
      <c r="Y349" s="654" t="b">
        <f t="shared" si="54"/>
        <v>0</v>
      </c>
      <c r="Z349" s="654" t="b">
        <f t="shared" ref="Z349:Z350" si="57">IF(AND(X349="YES", Y$347="YES"),"YES")</f>
        <v>0</v>
      </c>
    </row>
    <row r="350" spans="1:26" s="344" customFormat="1" ht="70.400000000000006" customHeight="1" x14ac:dyDescent="0.35">
      <c r="A350" s="646"/>
      <c r="B350" s="646"/>
      <c r="C350" s="647">
        <v>5</v>
      </c>
      <c r="D350" s="648" t="str">
        <f>'Input - LOE Hierarchy (Admin)'!E352</f>
        <v>Management</v>
      </c>
      <c r="E350" s="647">
        <v>25</v>
      </c>
      <c r="F350" s="648" t="str">
        <f>'Input - LOE Hierarchy (Admin)'!K352</f>
        <v>Is there evidence of suitably mature Sustainability management?</v>
      </c>
      <c r="G350" s="649">
        <v>120</v>
      </c>
      <c r="H350" s="650" t="str">
        <f>IFERROR(HYPERLINK("#'2.1 LOEs, Artefacts &amp; Assurance'!" &amp; ADDRESS(MATCH($I350,'2.1 LOEs, Artefacts &amp; Assurance'!$H$1:$H$312, 0),8),"Link "), "Not Found")</f>
        <v>Not Found</v>
      </c>
      <c r="I350" s="648" t="str">
        <f>'Input - LOE Hierarchy (Admin)'!L352</f>
        <v>Is there evidence of an appropriate environmental management approach being followed?</v>
      </c>
      <c r="J350" s="647">
        <f t="shared" si="52"/>
        <v>340</v>
      </c>
      <c r="K350" s="648" t="str">
        <f>'Input - LOE Hierarchy (Admin)'!N352</f>
        <v>Is there suitable evidence of the commercial, financial and environmental sustainability elements being in place?</v>
      </c>
      <c r="L350" s="648" t="str">
        <f>'Input - LOE Hierarchy (Admin)'!P352</f>
        <v>NULL</v>
      </c>
      <c r="M350" s="646"/>
      <c r="N350" s="646"/>
      <c r="O350" s="651" t="str">
        <f>IF(ISERROR(HYPERLINK(INDEX(I_Guid_Links,MATCH('Input - LOE Hierarchy (Admin)'!S352,I_Guid_Names,0)), 'Input - LOE Hierarchy (Admin)'!S352)),"",HYPERLINK(INDEX(I_Guid_Links,MATCH('Input - LOE Hierarchy (Admin)'!S352,I_Guid_Names,0)), 'Input - LOE Hierarchy (Admin)'!S352))</f>
        <v>POEMS Procedures and Supporting Material - S22</v>
      </c>
      <c r="P350" s="651" t="str">
        <f>IF(ISERROR(HYPERLINK(INDEX(I_Guid_Links,MATCH('Input - LOE Hierarchy (Admin)'!T352,I_Guid_Names,0)), 'Input - LOE Hierarchy (Admin)'!T352)),"",HYPERLINK(INDEX(I_Guid_Links,MATCH('Input - LOE Hierarchy (Admin)'!T352,I_Guid_Names,0)), 'Input - LOE Hierarchy (Admin)'!T352))</f>
        <v xml:space="preserve">Sustainable Procurement in Defence Acquisition Guide - S21 </v>
      </c>
      <c r="Q350" s="651" t="str">
        <f>IF(ISERROR(HYPERLINK(INDEX(I_Guid_Links,MATCH('Input - LOE Hierarchy (Admin)'!U352,I_Guid_Names,0)), 'Input - LOE Hierarchy (Admin)'!U352)),"",HYPERLINK(INDEX(I_Guid_Links,MATCH('Input - LOE Hierarchy (Admin)'!U352,I_Guid_Names,0)), 'Input - LOE Hierarchy (Admin)'!U352))</f>
        <v>Delivering Sound Environmental Performance in DE&amp;S Acquisition - S24</v>
      </c>
      <c r="R350" s="651" t="str">
        <f>IF(ISERROR(HYPERLINK(INDEX(I_Guid_Links,MATCH('Input - LOE Hierarchy (Admin)'!V352,I_Guid_Names,0)), 'Input - LOE Hierarchy (Admin)'!V352)),"",HYPERLINK(INDEX(I_Guid_Links,MATCH('Input - LOE Hierarchy (Admin)'!V352,I_Guid_Names,0)), 'Input - LOE Hierarchy (Admin)'!V352))</f>
        <v>Sustainable Procurement - S23</v>
      </c>
      <c r="S350" s="651" t="str">
        <f>IF(ISERROR(HYPERLINK(INDEX(I_Guid_Links,MATCH('Input - LOE Hierarchy (Admin)'!W352,I_Guid_Names,0)), 'Input - LOE Hierarchy (Admin)'!W352)),"",HYPERLINK(INDEX(I_Guid_Links,MATCH('Input - LOE Hierarchy (Admin)'!W352,I_Guid_Names,0)), 'Input - LOE Hierarchy (Admin)'!W352))</f>
        <v>Green Book supplementary guidance - S26</v>
      </c>
      <c r="T350" s="651" t="str">
        <f>IF(ISERROR(HYPERLINK(INDEX(I_Guid_Links,MATCH('Input - LOE Hierarchy (Admin)'!X352,I_Guid_Names,0)), 'Input - LOE Hierarchy (Admin)'!X352)),"",HYPERLINK(INDEX(I_Guid_Links,MATCH('Input - LOE Hierarchy (Admin)'!X352,I_Guid_Names,0)), 'Input - LOE Hierarchy (Admin)'!X352))</f>
        <v/>
      </c>
      <c r="U350" s="651" t="str">
        <f>IF(ISERROR(HYPERLINK(INDEX(I_Guid_Links,MATCH('Input - LOE Hierarchy (Admin)'!Y352,I_Guid_Names,0)), 'Input - LOE Hierarchy (Admin)'!Y352)),"",HYPERLINK(INDEX(I_Guid_Links,MATCH('Input - LOE Hierarchy (Admin)'!Y352,I_Guid_Names,0)), 'Input - LOE Hierarchy (Admin)'!Y352))</f>
        <v/>
      </c>
      <c r="V350" s="652"/>
      <c r="X350" s="653" t="str">
        <f t="shared" si="53"/>
        <v>YES</v>
      </c>
      <c r="Y350" s="654" t="b">
        <f t="shared" si="54"/>
        <v>0</v>
      </c>
      <c r="Z350" s="654" t="b">
        <f t="shared" si="57"/>
        <v>0</v>
      </c>
    </row>
    <row r="351" spans="1:26" s="344" customFormat="1" ht="70.400000000000006" customHeight="1" x14ac:dyDescent="0.35">
      <c r="A351" s="646"/>
      <c r="B351" s="646"/>
      <c r="C351" s="647">
        <v>5</v>
      </c>
      <c r="D351" s="648" t="str">
        <f>'Input - LOE Hierarchy (Admin)'!E353</f>
        <v>Management</v>
      </c>
      <c r="E351" s="647">
        <v>25</v>
      </c>
      <c r="F351" s="648" t="str">
        <f>'Input - LOE Hierarchy (Admin)'!K353</f>
        <v>Is there evidence of suitably mature Sustainability management?</v>
      </c>
      <c r="G351" s="649">
        <v>121</v>
      </c>
      <c r="H351" s="650" t="str">
        <f>IFERROR(HYPERLINK("#'2.1 LOEs, Artefacts &amp; Assurance'!" &amp; ADDRESS(MATCH($I351,'2.1 LOEs, Artefacts &amp; Assurance'!$H$1:$H$312, 0),8),"Link "), "Not Found")</f>
        <v>Not Found</v>
      </c>
      <c r="I351" s="648" t="str">
        <f>'Input - LOE Hierarchy (Admin)'!L353</f>
        <v>Is there evidence of appropriate specialist sustainability assessments being made (inc. statutory and regulatory assessments), as identified by the Sustainability Appraisal?</v>
      </c>
      <c r="J351" s="647">
        <f t="shared" si="52"/>
        <v>341</v>
      </c>
      <c r="K351" s="648" t="str">
        <f>'Input - LOE Hierarchy (Admin)'!N353</f>
        <v>Is there evidence that specialist sustainability assessments have been identified and completed (inc. statutory and regulatory assessments), as identified by the Sustainability Appraisal?</v>
      </c>
      <c r="L351" s="648" t="str">
        <f>'Input - LOE Hierarchy (Admin)'!P353</f>
        <v>NULL</v>
      </c>
      <c r="M351" s="646"/>
      <c r="N351" s="646"/>
      <c r="O351" s="651" t="str">
        <f>IF(ISERROR(HYPERLINK(INDEX(I_Guid_Links,MATCH('Input - LOE Hierarchy (Admin)'!S353,I_Guid_Names,0)), 'Input - LOE Hierarchy (Admin)'!S353)),"",HYPERLINK(INDEX(I_Guid_Links,MATCH('Input - LOE Hierarchy (Admin)'!S353,I_Guid_Names,0)), 'Input - LOE Hierarchy (Admin)'!S353))</f>
        <v>Environmental Protection - S27</v>
      </c>
      <c r="P351" s="651" t="str">
        <f>IF(ISERROR(HYPERLINK(INDEX(I_Guid_Links,MATCH('Input - LOE Hierarchy (Admin)'!T353,I_Guid_Names,0)), 'Input - LOE Hierarchy (Admin)'!T353)),"",HYPERLINK(INDEX(I_Guid_Links,MATCH('Input - LOE Hierarchy (Admin)'!T353,I_Guid_Names,0)), 'Input - LOE Hierarchy (Admin)'!T353))</f>
        <v>Green Book supplementary guidance - S26</v>
      </c>
      <c r="Q351" s="651" t="str">
        <f>IF(ISERROR(HYPERLINK(INDEX(I_Guid_Links,MATCH('Input - LOE Hierarchy (Admin)'!U353,I_Guid_Names,0)), 'Input - LOE Hierarchy (Admin)'!U353)),"",HYPERLINK(INDEX(I_Guid_Links,MATCH('Input - LOE Hierarchy (Admin)'!U353,I_Guid_Names,0)), 'Input - LOE Hierarchy (Admin)'!U353))</f>
        <v/>
      </c>
      <c r="R351" s="651" t="str">
        <f>IF(ISERROR(HYPERLINK(INDEX(I_Guid_Links,MATCH('Input - LOE Hierarchy (Admin)'!V353,I_Guid_Names,0)), 'Input - LOE Hierarchy (Admin)'!V353)),"",HYPERLINK(INDEX(I_Guid_Links,MATCH('Input - LOE Hierarchy (Admin)'!V353,I_Guid_Names,0)), 'Input - LOE Hierarchy (Admin)'!V353))</f>
        <v/>
      </c>
      <c r="S351" s="651" t="str">
        <f>IF(ISERROR(HYPERLINK(INDEX(I_Guid_Links,MATCH('Input - LOE Hierarchy (Admin)'!W353,I_Guid_Names,0)), 'Input - LOE Hierarchy (Admin)'!W353)),"",HYPERLINK(INDEX(I_Guid_Links,MATCH('Input - LOE Hierarchy (Admin)'!W353,I_Guid_Names,0)), 'Input - LOE Hierarchy (Admin)'!W353))</f>
        <v/>
      </c>
      <c r="T351" s="651" t="str">
        <f>IF(ISERROR(HYPERLINK(INDEX(I_Guid_Links,MATCH('Input - LOE Hierarchy (Admin)'!X353,I_Guid_Names,0)), 'Input - LOE Hierarchy (Admin)'!X353)),"",HYPERLINK(INDEX(I_Guid_Links,MATCH('Input - LOE Hierarchy (Admin)'!X353,I_Guid_Names,0)), 'Input - LOE Hierarchy (Admin)'!X353))</f>
        <v/>
      </c>
      <c r="U351" s="651" t="str">
        <f>IF(ISERROR(HYPERLINK(INDEX(I_Guid_Links,MATCH('Input - LOE Hierarchy (Admin)'!Y353,I_Guid_Names,0)), 'Input - LOE Hierarchy (Admin)'!Y353)),"",HYPERLINK(INDEX(I_Guid_Links,MATCH('Input - LOE Hierarchy (Admin)'!Y353,I_Guid_Names,0)), 'Input - LOE Hierarchy (Admin)'!Y353))</f>
        <v/>
      </c>
      <c r="V351" s="652"/>
      <c r="X351" s="653" t="b">
        <f t="shared" si="53"/>
        <v>0</v>
      </c>
      <c r="Y351" s="654" t="b">
        <f t="shared" si="54"/>
        <v>0</v>
      </c>
      <c r="Z351" s="654" t="b">
        <f t="shared" si="55"/>
        <v>0</v>
      </c>
    </row>
    <row r="352" spans="1:26" s="344" customFormat="1" ht="70.400000000000006" customHeight="1" x14ac:dyDescent="0.35">
      <c r="A352" s="646"/>
      <c r="B352" s="646"/>
      <c r="C352" s="647">
        <v>5</v>
      </c>
      <c r="D352" s="648" t="str">
        <f>'Input - LOE Hierarchy (Admin)'!E354</f>
        <v>Management</v>
      </c>
      <c r="E352" s="647">
        <v>25</v>
      </c>
      <c r="F352" s="648" t="str">
        <f>'Input - LOE Hierarchy (Admin)'!K354</f>
        <v>Is there evidence of suitably mature Sustainability management?</v>
      </c>
      <c r="G352" s="649">
        <v>121</v>
      </c>
      <c r="H352" s="650" t="str">
        <f>IFERROR(HYPERLINK("#'2.1 LOEs, Artefacts &amp; Assurance'!" &amp; ADDRESS(MATCH($I352,'2.1 LOEs, Artefacts &amp; Assurance'!$H$1:$H$312, 0),8),"Link "), "Not Found")</f>
        <v>Not Found</v>
      </c>
      <c r="I352" s="648" t="str">
        <f>'Input - LOE Hierarchy (Admin)'!L354</f>
        <v>Is there evidence of appropriate specialist sustainability assessments being made (inc. statutory and regulatory assessments), as identified by the Sustainability Appraisal?</v>
      </c>
      <c r="J352" s="647">
        <f t="shared" si="52"/>
        <v>342</v>
      </c>
      <c r="K352" s="648" t="str">
        <f>'Input - LOE Hierarchy (Admin)'!N354</f>
        <v>Is there evidence of the likely high-level sustainability risks and opportunities being suitably identified?</v>
      </c>
      <c r="L352" s="648" t="str">
        <f>'Input - LOE Hierarchy (Admin)'!P354</f>
        <v>NULL</v>
      </c>
      <c r="M352" s="646"/>
      <c r="N352" s="646"/>
      <c r="O352" s="651" t="str">
        <f>IF(ISERROR(HYPERLINK(INDEX(I_Guid_Links,MATCH('Input - LOE Hierarchy (Admin)'!S354,I_Guid_Names,0)), 'Input - LOE Hierarchy (Admin)'!S354)),"",HYPERLINK(INDEX(I_Guid_Links,MATCH('Input - LOE Hierarchy (Admin)'!S354,I_Guid_Names,0)), 'Input - LOE Hierarchy (Admin)'!S354))</f>
        <v>Environmental Protection - S27</v>
      </c>
      <c r="P352" s="651" t="str">
        <f>IF(ISERROR(HYPERLINK(INDEX(I_Guid_Links,MATCH('Input - LOE Hierarchy (Admin)'!T354,I_Guid_Names,0)), 'Input - LOE Hierarchy (Admin)'!T354)),"",HYPERLINK(INDEX(I_Guid_Links,MATCH('Input - LOE Hierarchy (Admin)'!T354,I_Guid_Names,0)), 'Input - LOE Hierarchy (Admin)'!T354))</f>
        <v>Green Book supplementary guidance - S26</v>
      </c>
      <c r="Q352" s="651" t="str">
        <f>IF(ISERROR(HYPERLINK(INDEX(I_Guid_Links,MATCH('Input - LOE Hierarchy (Admin)'!U354,I_Guid_Names,0)), 'Input - LOE Hierarchy (Admin)'!U354)),"",HYPERLINK(INDEX(I_Guid_Links,MATCH('Input - LOE Hierarchy (Admin)'!U354,I_Guid_Names,0)), 'Input - LOE Hierarchy (Admin)'!U354))</f>
        <v/>
      </c>
      <c r="R352" s="651" t="str">
        <f>IF(ISERROR(HYPERLINK(INDEX(I_Guid_Links,MATCH('Input - LOE Hierarchy (Admin)'!V354,I_Guid_Names,0)), 'Input - LOE Hierarchy (Admin)'!V354)),"",HYPERLINK(INDEX(I_Guid_Links,MATCH('Input - LOE Hierarchy (Admin)'!V354,I_Guid_Names,0)), 'Input - LOE Hierarchy (Admin)'!V354))</f>
        <v/>
      </c>
      <c r="S352" s="651" t="str">
        <f>IF(ISERROR(HYPERLINK(INDEX(I_Guid_Links,MATCH('Input - LOE Hierarchy (Admin)'!W354,I_Guid_Names,0)), 'Input - LOE Hierarchy (Admin)'!W354)),"",HYPERLINK(INDEX(I_Guid_Links,MATCH('Input - LOE Hierarchy (Admin)'!W354,I_Guid_Names,0)), 'Input - LOE Hierarchy (Admin)'!W354))</f>
        <v/>
      </c>
      <c r="T352" s="651" t="str">
        <f>IF(ISERROR(HYPERLINK(INDEX(I_Guid_Links,MATCH('Input - LOE Hierarchy (Admin)'!X354,I_Guid_Names,0)), 'Input - LOE Hierarchy (Admin)'!X354)),"",HYPERLINK(INDEX(I_Guid_Links,MATCH('Input - LOE Hierarchy (Admin)'!X354,I_Guid_Names,0)), 'Input - LOE Hierarchy (Admin)'!X354))</f>
        <v/>
      </c>
      <c r="U352" s="651" t="str">
        <f>IF(ISERROR(HYPERLINK(INDEX(I_Guid_Links,MATCH('Input - LOE Hierarchy (Admin)'!Y354,I_Guid_Names,0)), 'Input - LOE Hierarchy (Admin)'!Y354)),"",HYPERLINK(INDEX(I_Guid_Links,MATCH('Input - LOE Hierarchy (Admin)'!Y354,I_Guid_Names,0)), 'Input - LOE Hierarchy (Admin)'!Y354))</f>
        <v/>
      </c>
      <c r="V352" s="652"/>
      <c r="X352" s="653" t="str">
        <f t="shared" si="53"/>
        <v>YES</v>
      </c>
      <c r="Y352" s="654" t="b">
        <f t="shared" si="54"/>
        <v>0</v>
      </c>
      <c r="Z352" s="654" t="b">
        <f>IF(AND(X352="YES", Y$351="YES"),"YES")</f>
        <v>0</v>
      </c>
    </row>
    <row r="353" spans="1:26" s="344" customFormat="1" ht="70.400000000000006" customHeight="1" x14ac:dyDescent="0.35">
      <c r="A353" s="646"/>
      <c r="B353" s="646"/>
      <c r="C353" s="647">
        <v>5</v>
      </c>
      <c r="D353" s="648" t="str">
        <f>'Input - LOE Hierarchy (Admin)'!E355</f>
        <v>Management</v>
      </c>
      <c r="E353" s="647">
        <v>25</v>
      </c>
      <c r="F353" s="648" t="str">
        <f>'Input - LOE Hierarchy (Admin)'!K355</f>
        <v>Is there evidence of suitably mature Sustainability management?</v>
      </c>
      <c r="G353" s="649">
        <v>121</v>
      </c>
      <c r="H353" s="650" t="str">
        <f>IFERROR(HYPERLINK("#'2.1 LOEs, Artefacts &amp; Assurance'!" &amp; ADDRESS(MATCH($I353,'2.1 LOEs, Artefacts &amp; Assurance'!$H$1:$H$312, 0),8),"Link "), "Not Found")</f>
        <v>Not Found</v>
      </c>
      <c r="I353" s="648" t="str">
        <f>'Input - LOE Hierarchy (Admin)'!L355</f>
        <v>Is there evidence of appropriate specialist sustainability assessments being made (inc. statutory and regulatory assessments), as identified by the Sustainability Appraisal?</v>
      </c>
      <c r="J353" s="647">
        <f t="shared" si="52"/>
        <v>343</v>
      </c>
      <c r="K353" s="648" t="str">
        <f>'Input - LOE Hierarchy (Admin)'!N355</f>
        <v>Is there evidence of the likely sustainability impacts, mitigation measures and requirements for further assessment having been defined?</v>
      </c>
      <c r="L353" s="648" t="str">
        <f>'Input - LOE Hierarchy (Admin)'!P355</f>
        <v>NULL</v>
      </c>
      <c r="M353" s="646"/>
      <c r="N353" s="646"/>
      <c r="O353" s="651" t="str">
        <f>IF(ISERROR(HYPERLINK(INDEX(I_Guid_Links,MATCH('Input - LOE Hierarchy (Admin)'!S355,I_Guid_Names,0)), 'Input - LOE Hierarchy (Admin)'!S355)),"",HYPERLINK(INDEX(I_Guid_Links,MATCH('Input - LOE Hierarchy (Admin)'!S355,I_Guid_Names,0)), 'Input - LOE Hierarchy (Admin)'!S355))</f>
        <v>Environmental Protection - S27</v>
      </c>
      <c r="P353" s="651" t="str">
        <f>IF(ISERROR(HYPERLINK(INDEX(I_Guid_Links,MATCH('Input - LOE Hierarchy (Admin)'!T355,I_Guid_Names,0)), 'Input - LOE Hierarchy (Admin)'!T355)),"",HYPERLINK(INDEX(I_Guid_Links,MATCH('Input - LOE Hierarchy (Admin)'!T355,I_Guid_Names,0)), 'Input - LOE Hierarchy (Admin)'!T355))</f>
        <v>Green Book supplementary guidance - S26</v>
      </c>
      <c r="Q353" s="651" t="str">
        <f>IF(ISERROR(HYPERLINK(INDEX(I_Guid_Links,MATCH('Input - LOE Hierarchy (Admin)'!U355,I_Guid_Names,0)), 'Input - LOE Hierarchy (Admin)'!U355)),"",HYPERLINK(INDEX(I_Guid_Links,MATCH('Input - LOE Hierarchy (Admin)'!U355,I_Guid_Names,0)), 'Input - LOE Hierarchy (Admin)'!U355))</f>
        <v/>
      </c>
      <c r="R353" s="651" t="str">
        <f>IF(ISERROR(HYPERLINK(INDEX(I_Guid_Links,MATCH('Input - LOE Hierarchy (Admin)'!V355,I_Guid_Names,0)), 'Input - LOE Hierarchy (Admin)'!V355)),"",HYPERLINK(INDEX(I_Guid_Links,MATCH('Input - LOE Hierarchy (Admin)'!V355,I_Guid_Names,0)), 'Input - LOE Hierarchy (Admin)'!V355))</f>
        <v/>
      </c>
      <c r="S353" s="651" t="str">
        <f>IF(ISERROR(HYPERLINK(INDEX(I_Guid_Links,MATCH('Input - LOE Hierarchy (Admin)'!W355,I_Guid_Names,0)), 'Input - LOE Hierarchy (Admin)'!W355)),"",HYPERLINK(INDEX(I_Guid_Links,MATCH('Input - LOE Hierarchy (Admin)'!W355,I_Guid_Names,0)), 'Input - LOE Hierarchy (Admin)'!W355))</f>
        <v/>
      </c>
      <c r="T353" s="651" t="str">
        <f>IF(ISERROR(HYPERLINK(INDEX(I_Guid_Links,MATCH('Input - LOE Hierarchy (Admin)'!X355,I_Guid_Names,0)), 'Input - LOE Hierarchy (Admin)'!X355)),"",HYPERLINK(INDEX(I_Guid_Links,MATCH('Input - LOE Hierarchy (Admin)'!X355,I_Guid_Names,0)), 'Input - LOE Hierarchy (Admin)'!X355))</f>
        <v/>
      </c>
      <c r="U353" s="651" t="str">
        <f>IF(ISERROR(HYPERLINK(INDEX(I_Guid_Links,MATCH('Input - LOE Hierarchy (Admin)'!Y355,I_Guid_Names,0)), 'Input - LOE Hierarchy (Admin)'!Y355)),"",HYPERLINK(INDEX(I_Guid_Links,MATCH('Input - LOE Hierarchy (Admin)'!Y355,I_Guid_Names,0)), 'Input - LOE Hierarchy (Admin)'!Y355))</f>
        <v/>
      </c>
      <c r="V353" s="652"/>
      <c r="X353" s="653" t="str">
        <f t="shared" si="53"/>
        <v>YES</v>
      </c>
      <c r="Y353" s="654" t="b">
        <f t="shared" si="54"/>
        <v>0</v>
      </c>
      <c r="Z353" s="654" t="b">
        <f>IF(AND(X353="YES", Y$351="YES"),"YES")</f>
        <v>0</v>
      </c>
    </row>
    <row r="354" spans="1:26" s="344" customFormat="1" ht="70.400000000000006" customHeight="1" x14ac:dyDescent="0.35">
      <c r="A354" s="646"/>
      <c r="B354" s="646"/>
      <c r="C354" s="647">
        <v>5</v>
      </c>
      <c r="D354" s="648" t="str">
        <f>'Input - LOE Hierarchy (Admin)'!E356</f>
        <v>Management</v>
      </c>
      <c r="E354" s="647">
        <v>25</v>
      </c>
      <c r="F354" s="648" t="str">
        <f>'Input - LOE Hierarchy (Admin)'!K356</f>
        <v>Is there evidence of suitably mature Sustainability management?</v>
      </c>
      <c r="G354" s="649">
        <v>122</v>
      </c>
      <c r="H354" s="650" t="str">
        <f>IFERROR(HYPERLINK("#'2.1 LOEs, Artefacts &amp; Assurance'!" &amp; ADDRESS(MATCH($I354,'2.1 LOEs, Artefacts &amp; Assurance'!$H$1:$H$312, 0),8),"Link "), "Not Found")</f>
        <v>Not Found</v>
      </c>
      <c r="I354" s="648" t="str">
        <f>'Input - LOE Hierarchy (Admin)'!L356</f>
        <v xml:space="preserve">For programmes/projects with infrastructure elements (new build and major refurbishments), is there evidence that the need for a planning application has been determined and planned? </v>
      </c>
      <c r="J354" s="647">
        <f t="shared" si="52"/>
        <v>344</v>
      </c>
      <c r="K354" s="648" t="str">
        <f>'Input - LOE Hierarchy (Admin)'!N356</f>
        <v>Is there evidence of planning conditions / anticipated planning conditions?</v>
      </c>
      <c r="L354" s="648" t="str">
        <f>'Input - LOE Hierarchy (Admin)'!P356</f>
        <v>NULL</v>
      </c>
      <c r="M354" s="646"/>
      <c r="N354" s="646"/>
      <c r="O354" s="651" t="str">
        <f>IF(ISERROR(HYPERLINK(INDEX(I_Guid_Links,MATCH('Input - LOE Hierarchy (Admin)'!S356,I_Guid_Names,0)), 'Input - LOE Hierarchy (Admin)'!S356)),"",HYPERLINK(INDEX(I_Guid_Links,MATCH('Input - LOE Hierarchy (Admin)'!S356,I_Guid_Names,0)), 'Input - LOE Hierarchy (Admin)'!S356))</f>
        <v>Environmental Protection - S27</v>
      </c>
      <c r="P354" s="651" t="str">
        <f>IF(ISERROR(HYPERLINK(INDEX(I_Guid_Links,MATCH('Input - LOE Hierarchy (Admin)'!T356,I_Guid_Names,0)), 'Input - LOE Hierarchy (Admin)'!T356)),"",HYPERLINK(INDEX(I_Guid_Links,MATCH('Input - LOE Hierarchy (Admin)'!T356,I_Guid_Names,0)), 'Input - LOE Hierarchy (Admin)'!T356))</f>
        <v>Green Book supplementary guidance - S26</v>
      </c>
      <c r="Q354" s="651" t="str">
        <f>IF(ISERROR(HYPERLINK(INDEX(I_Guid_Links,MATCH('Input - LOE Hierarchy (Admin)'!U356,I_Guid_Names,0)), 'Input - LOE Hierarchy (Admin)'!U356)),"",HYPERLINK(INDEX(I_Guid_Links,MATCH('Input - LOE Hierarchy (Admin)'!U356,I_Guid_Names,0)), 'Input - LOE Hierarchy (Admin)'!U356))</f>
        <v/>
      </c>
      <c r="R354" s="651" t="str">
        <f>IF(ISERROR(HYPERLINK(INDEX(I_Guid_Links,MATCH('Input - LOE Hierarchy (Admin)'!V356,I_Guid_Names,0)), 'Input - LOE Hierarchy (Admin)'!V356)),"",HYPERLINK(INDEX(I_Guid_Links,MATCH('Input - LOE Hierarchy (Admin)'!V356,I_Guid_Names,0)), 'Input - LOE Hierarchy (Admin)'!V356))</f>
        <v/>
      </c>
      <c r="S354" s="651" t="str">
        <f>IF(ISERROR(HYPERLINK(INDEX(I_Guid_Links,MATCH('Input - LOE Hierarchy (Admin)'!W356,I_Guid_Names,0)), 'Input - LOE Hierarchy (Admin)'!W356)),"",HYPERLINK(INDEX(I_Guid_Links,MATCH('Input - LOE Hierarchy (Admin)'!W356,I_Guid_Names,0)), 'Input - LOE Hierarchy (Admin)'!W356))</f>
        <v/>
      </c>
      <c r="T354" s="651" t="str">
        <f>IF(ISERROR(HYPERLINK(INDEX(I_Guid_Links,MATCH('Input - LOE Hierarchy (Admin)'!X356,I_Guid_Names,0)), 'Input - LOE Hierarchy (Admin)'!X356)),"",HYPERLINK(INDEX(I_Guid_Links,MATCH('Input - LOE Hierarchy (Admin)'!X356,I_Guid_Names,0)), 'Input - LOE Hierarchy (Admin)'!X356))</f>
        <v/>
      </c>
      <c r="U354" s="651" t="str">
        <f>IF(ISERROR(HYPERLINK(INDEX(I_Guid_Links,MATCH('Input - LOE Hierarchy (Admin)'!Y356,I_Guid_Names,0)), 'Input - LOE Hierarchy (Admin)'!Y356)),"",HYPERLINK(INDEX(I_Guid_Links,MATCH('Input - LOE Hierarchy (Admin)'!Y356,I_Guid_Names,0)), 'Input - LOE Hierarchy (Admin)'!Y356))</f>
        <v/>
      </c>
      <c r="V354" s="652"/>
      <c r="X354" s="653" t="b">
        <f t="shared" si="53"/>
        <v>0</v>
      </c>
      <c r="Y354" s="654" t="b">
        <f t="shared" si="54"/>
        <v>0</v>
      </c>
      <c r="Z354" s="654" t="b">
        <f t="shared" si="55"/>
        <v>0</v>
      </c>
    </row>
    <row r="355" spans="1:26" s="344" customFormat="1" ht="70.400000000000006" customHeight="1" x14ac:dyDescent="0.35">
      <c r="A355" s="646"/>
      <c r="B355" s="646"/>
      <c r="C355" s="647">
        <v>5</v>
      </c>
      <c r="D355" s="648" t="str">
        <f>'Input - LOE Hierarchy (Admin)'!E357</f>
        <v>Management</v>
      </c>
      <c r="E355" s="647">
        <v>26</v>
      </c>
      <c r="F355" s="648" t="str">
        <f>'Input - LOE Hierarchy (Admin)'!K357</f>
        <v>Is there evidence of suitably mature Safety management?</v>
      </c>
      <c r="G355" s="649">
        <v>123</v>
      </c>
      <c r="H355" s="650" t="str">
        <f>IFERROR(HYPERLINK("#'2.1 LOEs, Artefacts &amp; Assurance'!" &amp; ADDRESS(MATCH($I355,'2.1 LOEs, Artefacts &amp; Assurance'!$H$1:$H$312, 0),8),"Link "), "Not Found")</f>
        <v>Not Found</v>
      </c>
      <c r="I355" s="648" t="str">
        <f>'Input - LOE Hierarchy (Admin)'!L357</f>
        <v>Is there evidence of an appropriate safety and environment management approach /plan being followed?</v>
      </c>
      <c r="J355" s="647">
        <f t="shared" si="52"/>
        <v>345</v>
      </c>
      <c r="K355" s="648" t="str">
        <f>'Input - LOE Hierarchy (Admin)'!N357</f>
        <v>Is there evidence of work being scheduled to develop / further mature the  Safety  Management Plan.</v>
      </c>
      <c r="L355" s="648" t="str">
        <f>'Input - LOE Hierarchy (Admin)'!P357</f>
        <v>Is there evidence of suitably mature Test and Evaluation Acceptance strategy with a clear plan to achieve any required certification?</v>
      </c>
      <c r="M355" s="646"/>
      <c r="N355" s="646"/>
      <c r="O355" s="651" t="str">
        <f>IF(ISERROR(HYPERLINK(INDEX(I_Guid_Links,MATCH('Input - LOE Hierarchy (Admin)'!S357,I_Guid_Names,0)), 'Input - LOE Hierarchy (Admin)'!S357)),"",HYPERLINK(INDEX(I_Guid_Links,MATCH('Input - LOE Hierarchy (Admin)'!S357,I_Guid_Names,0)), 'Input - LOE Hierarchy (Admin)'!S357))</f>
        <v/>
      </c>
      <c r="P355" s="651" t="str">
        <f>IF(ISERROR(HYPERLINK(INDEX(I_Guid_Links,MATCH('Input - LOE Hierarchy (Admin)'!T357,I_Guid_Names,0)), 'Input - LOE Hierarchy (Admin)'!T357)),"",HYPERLINK(INDEX(I_Guid_Links,MATCH('Input - LOE Hierarchy (Admin)'!T357,I_Guid_Names,0)), 'Input - LOE Hierarchy (Admin)'!T357))</f>
        <v/>
      </c>
      <c r="Q355" s="651" t="str">
        <f>IF(ISERROR(HYPERLINK(INDEX(I_Guid_Links,MATCH('Input - LOE Hierarchy (Admin)'!U357,I_Guid_Names,0)), 'Input - LOE Hierarchy (Admin)'!U357)),"",HYPERLINK(INDEX(I_Guid_Links,MATCH('Input - LOE Hierarchy (Admin)'!U357,I_Guid_Names,0)), 'Input - LOE Hierarchy (Admin)'!U357))</f>
        <v/>
      </c>
      <c r="R355" s="651" t="str">
        <f>IF(ISERROR(HYPERLINK(INDEX(I_Guid_Links,MATCH('Input - LOE Hierarchy (Admin)'!V357,I_Guid_Names,0)), 'Input - LOE Hierarchy (Admin)'!V357)),"",HYPERLINK(INDEX(I_Guid_Links,MATCH('Input - LOE Hierarchy (Admin)'!V357,I_Guid_Names,0)), 'Input - LOE Hierarchy (Admin)'!V357))</f>
        <v>OSA - M39</v>
      </c>
      <c r="S355" s="651" t="str">
        <f>IF(ISERROR(HYPERLINK(INDEX(I_Guid_Links,MATCH('Input - LOE Hierarchy (Admin)'!W357,I_Guid_Names,0)), 'Input - LOE Hierarchy (Admin)'!W357)),"",HYPERLINK(INDEX(I_Guid_Links,MATCH('Input - LOE Hierarchy (Admin)'!W357,I_Guid_Names,0)), 'Input - LOE Hierarchy (Admin)'!W357))</f>
        <v>ASEMS (DE&amp;S only) - M114</v>
      </c>
      <c r="T355" s="651" t="str">
        <f>IF(ISERROR(HYPERLINK(INDEX(I_Guid_Links,MATCH('Input - LOE Hierarchy (Admin)'!X357,I_Guid_Names,0)), 'Input - LOE Hierarchy (Admin)'!X357)),"",HYPERLINK(INDEX(I_Guid_Links,MATCH('Input - LOE Hierarchy (Admin)'!X357,I_Guid_Names,0)), 'Input - LOE Hierarchy (Admin)'!X357))</f>
        <v/>
      </c>
      <c r="U355" s="651" t="str">
        <f>IF(ISERROR(HYPERLINK(INDEX(I_Guid_Links,MATCH('Input - LOE Hierarchy (Admin)'!Y357,I_Guid_Names,0)), 'Input - LOE Hierarchy (Admin)'!Y357)),"",HYPERLINK(INDEX(I_Guid_Links,MATCH('Input - LOE Hierarchy (Admin)'!Y357,I_Guid_Names,0)), 'Input - LOE Hierarchy (Admin)'!Y357))</f>
        <v/>
      </c>
      <c r="V355" s="652"/>
      <c r="X355" s="653" t="b">
        <f t="shared" si="53"/>
        <v>0</v>
      </c>
      <c r="Y355" s="654" t="b">
        <f t="shared" si="54"/>
        <v>0</v>
      </c>
      <c r="Z355" s="654" t="b">
        <f t="shared" si="55"/>
        <v>0</v>
      </c>
    </row>
    <row r="356" spans="1:26" s="344" customFormat="1" ht="70.400000000000006" customHeight="1" x14ac:dyDescent="0.35">
      <c r="A356" s="646"/>
      <c r="B356" s="646"/>
      <c r="C356" s="647">
        <v>5</v>
      </c>
      <c r="D356" s="648" t="str">
        <f>'Input - LOE Hierarchy (Admin)'!E358</f>
        <v>Management</v>
      </c>
      <c r="E356" s="647">
        <v>26</v>
      </c>
      <c r="F356" s="648" t="str">
        <f>'Input - LOE Hierarchy (Admin)'!K358</f>
        <v>Is there evidence of suitably mature Safety management?</v>
      </c>
      <c r="G356" s="649">
        <v>123</v>
      </c>
      <c r="H356" s="650" t="str">
        <f>IFERROR(HYPERLINK("#'2.1 LOEs, Artefacts &amp; Assurance'!" &amp; ADDRESS(MATCH($I356,'2.1 LOEs, Artefacts &amp; Assurance'!$H$1:$H$312, 0),8),"Link "), "Not Found")</f>
        <v>Not Found</v>
      </c>
      <c r="I356" s="648" t="str">
        <f>'Input - LOE Hierarchy (Admin)'!L358</f>
        <v>Is there evidence of an appropriate safety and environment management approach /plan being followed?</v>
      </c>
      <c r="J356" s="647">
        <f t="shared" si="52"/>
        <v>346</v>
      </c>
      <c r="K356" s="648" t="str">
        <f>'Input - LOE Hierarchy (Admin)'!N358</f>
        <v>Is there evidence the Safety Management Plan is suitably mature for the current stage of approval?</v>
      </c>
      <c r="L356" s="648" t="str">
        <f>'Input - LOE Hierarchy (Admin)'!P358</f>
        <v>Is there evidence of suitably mature Test and Evaluation Acceptance strategy with a clear plan to achieve any required certification?</v>
      </c>
      <c r="M356" s="646"/>
      <c r="N356" s="646"/>
      <c r="O356" s="651" t="str">
        <f>IF(ISERROR(HYPERLINK(INDEX(I_Guid_Links,MATCH('Input - LOE Hierarchy (Admin)'!S358,I_Guid_Names,0)), 'Input - LOE Hierarchy (Admin)'!S358)),"",HYPERLINK(INDEX(I_Guid_Links,MATCH('Input - LOE Hierarchy (Admin)'!S358,I_Guid_Names,0)), 'Input - LOE Hierarchy (Admin)'!S358))</f>
        <v/>
      </c>
      <c r="P356" s="651" t="str">
        <f>IF(ISERROR(HYPERLINK(INDEX(I_Guid_Links,MATCH('Input - LOE Hierarchy (Admin)'!T358,I_Guid_Names,0)), 'Input - LOE Hierarchy (Admin)'!T358)),"",HYPERLINK(INDEX(I_Guid_Links,MATCH('Input - LOE Hierarchy (Admin)'!T358,I_Guid_Names,0)), 'Input - LOE Hierarchy (Admin)'!T358))</f>
        <v/>
      </c>
      <c r="Q356" s="651" t="str">
        <f>IF(ISERROR(HYPERLINK(INDEX(I_Guid_Links,MATCH('Input - LOE Hierarchy (Admin)'!U358,I_Guid_Names,0)), 'Input - LOE Hierarchy (Admin)'!U358)),"",HYPERLINK(INDEX(I_Guid_Links,MATCH('Input - LOE Hierarchy (Admin)'!U358,I_Guid_Names,0)), 'Input - LOE Hierarchy (Admin)'!U358))</f>
        <v/>
      </c>
      <c r="R356" s="651" t="str">
        <f>IF(ISERROR(HYPERLINK(INDEX(I_Guid_Links,MATCH('Input - LOE Hierarchy (Admin)'!V358,I_Guid_Names,0)), 'Input - LOE Hierarchy (Admin)'!V358)),"",HYPERLINK(INDEX(I_Guid_Links,MATCH('Input - LOE Hierarchy (Admin)'!V358,I_Guid_Names,0)), 'Input - LOE Hierarchy (Admin)'!V358))</f>
        <v>OSA - M39</v>
      </c>
      <c r="S356" s="651" t="str">
        <f>IF(ISERROR(HYPERLINK(INDEX(I_Guid_Links,MATCH('Input - LOE Hierarchy (Admin)'!W358,I_Guid_Names,0)), 'Input - LOE Hierarchy (Admin)'!W358)),"",HYPERLINK(INDEX(I_Guid_Links,MATCH('Input - LOE Hierarchy (Admin)'!W358,I_Guid_Names,0)), 'Input - LOE Hierarchy (Admin)'!W358))</f>
        <v>ASEMS (DE&amp;S only) - M114</v>
      </c>
      <c r="T356" s="651" t="str">
        <f>IF(ISERROR(HYPERLINK(INDEX(I_Guid_Links,MATCH('Input - LOE Hierarchy (Admin)'!X358,I_Guid_Names,0)), 'Input - LOE Hierarchy (Admin)'!X358)),"",HYPERLINK(INDEX(I_Guid_Links,MATCH('Input - LOE Hierarchy (Admin)'!X358,I_Guid_Names,0)), 'Input - LOE Hierarchy (Admin)'!X358))</f>
        <v/>
      </c>
      <c r="U356" s="651" t="str">
        <f>IF(ISERROR(HYPERLINK(INDEX(I_Guid_Links,MATCH('Input - LOE Hierarchy (Admin)'!Y358,I_Guid_Names,0)), 'Input - LOE Hierarchy (Admin)'!Y358)),"",HYPERLINK(INDEX(I_Guid_Links,MATCH('Input - LOE Hierarchy (Admin)'!Y358,I_Guid_Names,0)), 'Input - LOE Hierarchy (Admin)'!Y358))</f>
        <v/>
      </c>
      <c r="V356" s="652"/>
      <c r="X356" s="653" t="str">
        <f t="shared" si="53"/>
        <v>YES</v>
      </c>
      <c r="Y356" s="654" t="b">
        <f t="shared" si="54"/>
        <v>0</v>
      </c>
      <c r="Z356" s="654" t="b">
        <f>IF(AND(X356="YES", Y$355="YES"),"YES")</f>
        <v>0</v>
      </c>
    </row>
    <row r="357" spans="1:26" s="344" customFormat="1" ht="70.400000000000006" customHeight="1" x14ac:dyDescent="0.35">
      <c r="A357" s="646"/>
      <c r="B357" s="646"/>
      <c r="C357" s="647">
        <v>5</v>
      </c>
      <c r="D357" s="648" t="str">
        <f>'Input - LOE Hierarchy (Admin)'!E359</f>
        <v>Management</v>
      </c>
      <c r="E357" s="647">
        <v>26</v>
      </c>
      <c r="F357" s="648" t="str">
        <f>'Input - LOE Hierarchy (Admin)'!K359</f>
        <v>Is there evidence of suitably mature Safety management?</v>
      </c>
      <c r="G357" s="649">
        <v>123</v>
      </c>
      <c r="H357" s="650" t="str">
        <f>IFERROR(HYPERLINK("#'2.1 LOEs, Artefacts &amp; Assurance'!" &amp; ADDRESS(MATCH($I357,'2.1 LOEs, Artefacts &amp; Assurance'!$H$1:$H$312, 0),8),"Link "), "Not Found")</f>
        <v>Not Found</v>
      </c>
      <c r="I357" s="648" t="str">
        <f>'Input - LOE Hierarchy (Admin)'!L359</f>
        <v>Is there evidence of an appropriate safety and environment management approach /plan being followed?</v>
      </c>
      <c r="J357" s="647">
        <f t="shared" si="52"/>
        <v>347</v>
      </c>
      <c r="K357" s="648" t="str">
        <f>'Input - LOE Hierarchy (Admin)'!N359</f>
        <v>Is there evidence that the programme's Safety Manager is content with the working practices in respect of the prevailing Safety Management plan.</v>
      </c>
      <c r="L357" s="648" t="str">
        <f>'Input - LOE Hierarchy (Admin)'!P359</f>
        <v>Is there evidence of suitably mature Test and Evaluation Acceptance strategy with a clear plan to achieve any required certification?</v>
      </c>
      <c r="M357" s="646"/>
      <c r="N357" s="646"/>
      <c r="O357" s="651" t="str">
        <f>IF(ISERROR(HYPERLINK(INDEX(I_Guid_Links,MATCH('Input - LOE Hierarchy (Admin)'!S359,I_Guid_Names,0)), 'Input - LOE Hierarchy (Admin)'!S359)),"",HYPERLINK(INDEX(I_Guid_Links,MATCH('Input - LOE Hierarchy (Admin)'!S359,I_Guid_Names,0)), 'Input - LOE Hierarchy (Admin)'!S359))</f>
        <v/>
      </c>
      <c r="P357" s="651" t="str">
        <f>IF(ISERROR(HYPERLINK(INDEX(I_Guid_Links,MATCH('Input - LOE Hierarchy (Admin)'!T359,I_Guid_Names,0)), 'Input - LOE Hierarchy (Admin)'!T359)),"",HYPERLINK(INDEX(I_Guid_Links,MATCH('Input - LOE Hierarchy (Admin)'!T359,I_Guid_Names,0)), 'Input - LOE Hierarchy (Admin)'!T359))</f>
        <v/>
      </c>
      <c r="Q357" s="651" t="str">
        <f>IF(ISERROR(HYPERLINK(INDEX(I_Guid_Links,MATCH('Input - LOE Hierarchy (Admin)'!U359,I_Guid_Names,0)), 'Input - LOE Hierarchy (Admin)'!U359)),"",HYPERLINK(INDEX(I_Guid_Links,MATCH('Input - LOE Hierarchy (Admin)'!U359,I_Guid_Names,0)), 'Input - LOE Hierarchy (Admin)'!U359))</f>
        <v/>
      </c>
      <c r="R357" s="651" t="str">
        <f>IF(ISERROR(HYPERLINK(INDEX(I_Guid_Links,MATCH('Input - LOE Hierarchy (Admin)'!V359,I_Guid_Names,0)), 'Input - LOE Hierarchy (Admin)'!V359)),"",HYPERLINK(INDEX(I_Guid_Links,MATCH('Input - LOE Hierarchy (Admin)'!V359,I_Guid_Names,0)), 'Input - LOE Hierarchy (Admin)'!V359))</f>
        <v>OSA - M39</v>
      </c>
      <c r="S357" s="651" t="str">
        <f>IF(ISERROR(HYPERLINK(INDEX(I_Guid_Links,MATCH('Input - LOE Hierarchy (Admin)'!W359,I_Guid_Names,0)), 'Input - LOE Hierarchy (Admin)'!W359)),"",HYPERLINK(INDEX(I_Guid_Links,MATCH('Input - LOE Hierarchy (Admin)'!W359,I_Guid_Names,0)), 'Input - LOE Hierarchy (Admin)'!W359))</f>
        <v>ASEMS (DE&amp;S only) - M114</v>
      </c>
      <c r="T357" s="651" t="str">
        <f>IF(ISERROR(HYPERLINK(INDEX(I_Guid_Links,MATCH('Input - LOE Hierarchy (Admin)'!X359,I_Guid_Names,0)), 'Input - LOE Hierarchy (Admin)'!X359)),"",HYPERLINK(INDEX(I_Guid_Links,MATCH('Input - LOE Hierarchy (Admin)'!X359,I_Guid_Names,0)), 'Input - LOE Hierarchy (Admin)'!X359))</f>
        <v/>
      </c>
      <c r="U357" s="651" t="str">
        <f>IF(ISERROR(HYPERLINK(INDEX(I_Guid_Links,MATCH('Input - LOE Hierarchy (Admin)'!Y359,I_Guid_Names,0)), 'Input - LOE Hierarchy (Admin)'!Y359)),"",HYPERLINK(INDEX(I_Guid_Links,MATCH('Input - LOE Hierarchy (Admin)'!Y359,I_Guid_Names,0)), 'Input - LOE Hierarchy (Admin)'!Y359))</f>
        <v/>
      </c>
      <c r="V357" s="652"/>
      <c r="X357" s="653" t="str">
        <f t="shared" si="53"/>
        <v>YES</v>
      </c>
      <c r="Y357" s="654" t="b">
        <f t="shared" si="54"/>
        <v>0</v>
      </c>
      <c r="Z357" s="654" t="b">
        <f>IF(AND(X357="YES", Y$355="YES"),"YES")</f>
        <v>0</v>
      </c>
    </row>
    <row r="358" spans="1:26" s="344" customFormat="1" ht="70.400000000000006" customHeight="1" x14ac:dyDescent="0.35">
      <c r="A358" s="646"/>
      <c r="B358" s="646"/>
      <c r="C358" s="647">
        <v>5</v>
      </c>
      <c r="D358" s="648" t="str">
        <f>'Input - LOE Hierarchy (Admin)'!E360</f>
        <v>Management</v>
      </c>
      <c r="E358" s="647">
        <v>26</v>
      </c>
      <c r="F358" s="648" t="str">
        <f>'Input - LOE Hierarchy (Admin)'!K360</f>
        <v>Is there evidence of suitably mature Safety management?</v>
      </c>
      <c r="G358" s="649">
        <v>124</v>
      </c>
      <c r="H358" s="650" t="str">
        <f>IFERROR(HYPERLINK("#'2.1 LOEs, Artefacts &amp; Assurance'!" &amp; ADDRESS(MATCH($I358,'2.1 LOEs, Artefacts &amp; Assurance'!$H$1:$H$312, 0),8),"Link "), "Not Found")</f>
        <v>Not Found</v>
      </c>
      <c r="I358" s="648" t="str">
        <f>'Input - LOE Hierarchy (Admin)'!L360</f>
        <v>Is there evidence that the programme's Safety Case is suitably mature for the stage of acquisition?</v>
      </c>
      <c r="J358" s="647">
        <f t="shared" si="52"/>
        <v>348</v>
      </c>
      <c r="K358" s="648" t="str">
        <f>'Input - LOE Hierarchy (Admin)'!N360</f>
        <v>Is there evidence that the Safety Case report has been signed off by the SRO?</v>
      </c>
      <c r="L358" s="648" t="str">
        <f>'Input - LOE Hierarchy (Admin)'!P360</f>
        <v>Is there evidence of Safety User Requirements reflecting the need for the capability to be both ‘safe to operate’ and ‘operated safely’</v>
      </c>
      <c r="M358" s="646"/>
      <c r="N358" s="646"/>
      <c r="O358" s="651" t="str">
        <f>IF(ISERROR(HYPERLINK(INDEX(I_Guid_Links,MATCH('Input - LOE Hierarchy (Admin)'!S360,I_Guid_Names,0)), 'Input - LOE Hierarchy (Admin)'!S360)),"",HYPERLINK(INDEX(I_Guid_Links,MATCH('Input - LOE Hierarchy (Admin)'!S360,I_Guid_Names,0)), 'Input - LOE Hierarchy (Admin)'!S360))</f>
        <v/>
      </c>
      <c r="P358" s="651" t="str">
        <f>IF(ISERROR(HYPERLINK(INDEX(I_Guid_Links,MATCH('Input - LOE Hierarchy (Admin)'!T360,I_Guid_Names,0)), 'Input - LOE Hierarchy (Admin)'!T360)),"",HYPERLINK(INDEX(I_Guid_Links,MATCH('Input - LOE Hierarchy (Admin)'!T360,I_Guid_Names,0)), 'Input - LOE Hierarchy (Admin)'!T360))</f>
        <v/>
      </c>
      <c r="Q358" s="651" t="str">
        <f>IF(ISERROR(HYPERLINK(INDEX(I_Guid_Links,MATCH('Input - LOE Hierarchy (Admin)'!U360,I_Guid_Names,0)), 'Input - LOE Hierarchy (Admin)'!U360)),"",HYPERLINK(INDEX(I_Guid_Links,MATCH('Input - LOE Hierarchy (Admin)'!U360,I_Guid_Names,0)), 'Input - LOE Hierarchy (Admin)'!U360))</f>
        <v/>
      </c>
      <c r="R358" s="651" t="str">
        <f>IF(ISERROR(HYPERLINK(INDEX(I_Guid_Links,MATCH('Input - LOE Hierarchy (Admin)'!V360,I_Guid_Names,0)), 'Input - LOE Hierarchy (Admin)'!V360)),"",HYPERLINK(INDEX(I_Guid_Links,MATCH('Input - LOE Hierarchy (Admin)'!V360,I_Guid_Names,0)), 'Input - LOE Hierarchy (Admin)'!V360))</f>
        <v/>
      </c>
      <c r="S358" s="651" t="str">
        <f>IF(ISERROR(HYPERLINK(INDEX(I_Guid_Links,MATCH('Input - LOE Hierarchy (Admin)'!W360,I_Guid_Names,0)), 'Input - LOE Hierarchy (Admin)'!W360)),"",HYPERLINK(INDEX(I_Guid_Links,MATCH('Input - LOE Hierarchy (Admin)'!W360,I_Guid_Names,0)), 'Input - LOE Hierarchy (Admin)'!W360))</f>
        <v/>
      </c>
      <c r="T358" s="651" t="str">
        <f>IF(ISERROR(HYPERLINK(INDEX(I_Guid_Links,MATCH('Input - LOE Hierarchy (Admin)'!X360,I_Guid_Names,0)), 'Input - LOE Hierarchy (Admin)'!X360)),"",HYPERLINK(INDEX(I_Guid_Links,MATCH('Input - LOE Hierarchy (Admin)'!X360,I_Guid_Names,0)), 'Input - LOE Hierarchy (Admin)'!X360))</f>
        <v/>
      </c>
      <c r="U358" s="651" t="str">
        <f>IF(ISERROR(HYPERLINK(INDEX(I_Guid_Links,MATCH('Input - LOE Hierarchy (Admin)'!Y360,I_Guid_Names,0)), 'Input - LOE Hierarchy (Admin)'!Y360)),"",HYPERLINK(INDEX(I_Guid_Links,MATCH('Input - LOE Hierarchy (Admin)'!Y360,I_Guid_Names,0)), 'Input - LOE Hierarchy (Admin)'!Y360))</f>
        <v/>
      </c>
      <c r="V358" s="652"/>
      <c r="X358" s="653" t="b">
        <f t="shared" si="53"/>
        <v>0</v>
      </c>
      <c r="Y358" s="654" t="b">
        <f t="shared" si="54"/>
        <v>0</v>
      </c>
      <c r="Z358" s="654" t="b">
        <f t="shared" si="55"/>
        <v>0</v>
      </c>
    </row>
    <row r="359" spans="1:26" s="344" customFormat="1" ht="70.400000000000006" customHeight="1" x14ac:dyDescent="0.35">
      <c r="A359" s="646"/>
      <c r="B359" s="646"/>
      <c r="C359" s="647">
        <v>5</v>
      </c>
      <c r="D359" s="648" t="str">
        <f>'Input - LOE Hierarchy (Admin)'!E361</f>
        <v>Management</v>
      </c>
      <c r="E359" s="647">
        <v>26</v>
      </c>
      <c r="F359" s="648" t="str">
        <f>'Input - LOE Hierarchy (Admin)'!K361</f>
        <v>Is there evidence of suitably mature Safety management?</v>
      </c>
      <c r="G359" s="649">
        <v>124</v>
      </c>
      <c r="H359" s="650" t="str">
        <f>IFERROR(HYPERLINK("#'2.1 LOEs, Artefacts &amp; Assurance'!" &amp; ADDRESS(MATCH($I359,'2.1 LOEs, Artefacts &amp; Assurance'!$H$1:$H$312, 0),8),"Link "), "Not Found")</f>
        <v>Not Found</v>
      </c>
      <c r="I359" s="648" t="str">
        <f>'Input - LOE Hierarchy (Admin)'!L361</f>
        <v>Is there evidence that the programme's Safety Case is suitably mature for the stage of acquisition?</v>
      </c>
      <c r="J359" s="647">
        <f t="shared" si="52"/>
        <v>349</v>
      </c>
      <c r="K359" s="648" t="str">
        <f>'Input - LOE Hierarchy (Admin)'!N361</f>
        <v>Is there evidence of Safety Case review and update activity within the programme schedule?</v>
      </c>
      <c r="L359" s="648" t="str">
        <f>'Input - LOE Hierarchy (Admin)'!P361</f>
        <v>Is there evidence of Safety User Requirements reflecting the need for the capability to be both ‘safe to operate’ and ‘operated safely’</v>
      </c>
      <c r="M359" s="646"/>
      <c r="N359" s="646"/>
      <c r="O359" s="651" t="str">
        <f>IF(ISERROR(HYPERLINK(INDEX(I_Guid_Links,MATCH('Input - LOE Hierarchy (Admin)'!S361,I_Guid_Names,0)), 'Input - LOE Hierarchy (Admin)'!S361)),"",HYPERLINK(INDEX(I_Guid_Links,MATCH('Input - LOE Hierarchy (Admin)'!S361,I_Guid_Names,0)), 'Input - LOE Hierarchy (Admin)'!S361))</f>
        <v/>
      </c>
      <c r="P359" s="651" t="str">
        <f>IF(ISERROR(HYPERLINK(INDEX(I_Guid_Links,MATCH('Input - LOE Hierarchy (Admin)'!T361,I_Guid_Names,0)), 'Input - LOE Hierarchy (Admin)'!T361)),"",HYPERLINK(INDEX(I_Guid_Links,MATCH('Input - LOE Hierarchy (Admin)'!T361,I_Guid_Names,0)), 'Input - LOE Hierarchy (Admin)'!T361))</f>
        <v/>
      </c>
      <c r="Q359" s="651" t="str">
        <f>IF(ISERROR(HYPERLINK(INDEX(I_Guid_Links,MATCH('Input - LOE Hierarchy (Admin)'!U361,I_Guid_Names,0)), 'Input - LOE Hierarchy (Admin)'!U361)),"",HYPERLINK(INDEX(I_Guid_Links,MATCH('Input - LOE Hierarchy (Admin)'!U361,I_Guid_Names,0)), 'Input - LOE Hierarchy (Admin)'!U361))</f>
        <v/>
      </c>
      <c r="R359" s="651" t="str">
        <f>IF(ISERROR(HYPERLINK(INDEX(I_Guid_Links,MATCH('Input - LOE Hierarchy (Admin)'!V361,I_Guid_Names,0)), 'Input - LOE Hierarchy (Admin)'!V361)),"",HYPERLINK(INDEX(I_Guid_Links,MATCH('Input - LOE Hierarchy (Admin)'!V361,I_Guid_Names,0)), 'Input - LOE Hierarchy (Admin)'!V361))</f>
        <v/>
      </c>
      <c r="S359" s="651" t="str">
        <f>IF(ISERROR(HYPERLINK(INDEX(I_Guid_Links,MATCH('Input - LOE Hierarchy (Admin)'!W361,I_Guid_Names,0)), 'Input - LOE Hierarchy (Admin)'!W361)),"",HYPERLINK(INDEX(I_Guid_Links,MATCH('Input - LOE Hierarchy (Admin)'!W361,I_Guid_Names,0)), 'Input - LOE Hierarchy (Admin)'!W361))</f>
        <v/>
      </c>
      <c r="T359" s="651" t="str">
        <f>IF(ISERROR(HYPERLINK(INDEX(I_Guid_Links,MATCH('Input - LOE Hierarchy (Admin)'!X361,I_Guid_Names,0)), 'Input - LOE Hierarchy (Admin)'!X361)),"",HYPERLINK(INDEX(I_Guid_Links,MATCH('Input - LOE Hierarchy (Admin)'!X361,I_Guid_Names,0)), 'Input - LOE Hierarchy (Admin)'!X361))</f>
        <v/>
      </c>
      <c r="U359" s="651" t="str">
        <f>IF(ISERROR(HYPERLINK(INDEX(I_Guid_Links,MATCH('Input - LOE Hierarchy (Admin)'!Y361,I_Guid_Names,0)), 'Input - LOE Hierarchy (Admin)'!Y361)),"",HYPERLINK(INDEX(I_Guid_Links,MATCH('Input - LOE Hierarchy (Admin)'!Y361,I_Guid_Names,0)), 'Input - LOE Hierarchy (Admin)'!Y361))</f>
        <v/>
      </c>
      <c r="V359" s="652"/>
      <c r="X359" s="653" t="str">
        <f t="shared" si="53"/>
        <v>YES</v>
      </c>
      <c r="Y359" s="654" t="b">
        <f t="shared" si="54"/>
        <v>0</v>
      </c>
      <c r="Z359" s="654" t="b">
        <f>IF(AND(X359="YES", Y$358="YES"),"YES")</f>
        <v>0</v>
      </c>
    </row>
    <row r="360" spans="1:26" s="344" customFormat="1" ht="70.400000000000006" customHeight="1" x14ac:dyDescent="0.35">
      <c r="A360" s="646"/>
      <c r="B360" s="646"/>
      <c r="C360" s="647">
        <v>5</v>
      </c>
      <c r="D360" s="648" t="str">
        <f>'Input - LOE Hierarchy (Admin)'!E362</f>
        <v>Management</v>
      </c>
      <c r="E360" s="647">
        <v>26</v>
      </c>
      <c r="F360" s="648" t="str">
        <f>'Input - LOE Hierarchy (Admin)'!K362</f>
        <v>Is there evidence of suitably mature Safety management?</v>
      </c>
      <c r="G360" s="649">
        <v>124</v>
      </c>
      <c r="H360" s="650" t="str">
        <f>IFERROR(HYPERLINK("#'2.1 LOEs, Artefacts &amp; Assurance'!" &amp; ADDRESS(MATCH($I360,'2.1 LOEs, Artefacts &amp; Assurance'!$H$1:$H$312, 0),8),"Link "), "Not Found")</f>
        <v>Not Found</v>
      </c>
      <c r="I360" s="648" t="str">
        <f>'Input - LOE Hierarchy (Admin)'!L362</f>
        <v>Is there evidence that the programme's Safety Case is suitably mature for the stage of acquisition?</v>
      </c>
      <c r="J360" s="647">
        <f t="shared" si="52"/>
        <v>350</v>
      </c>
      <c r="K360" s="648" t="str">
        <f>'Input - LOE Hierarchy (Admin)'!N362</f>
        <v>Is there evidence that the programme's Safety Case is suitably mature and aligned with the safety management plan and safety case best practice for the current stage of approval?</v>
      </c>
      <c r="L360" s="648" t="str">
        <f>'Input - LOE Hierarchy (Admin)'!P362</f>
        <v>Is there evidence of Safety User Requirements reflecting the need for the capability to be both ‘safe to operate’ and ‘operated safely’</v>
      </c>
      <c r="M360" s="646"/>
      <c r="N360" s="646"/>
      <c r="O360" s="651" t="str">
        <f>IF(ISERROR(HYPERLINK(INDEX(I_Guid_Links,MATCH('Input - LOE Hierarchy (Admin)'!S362,I_Guid_Names,0)), 'Input - LOE Hierarchy (Admin)'!S362)),"",HYPERLINK(INDEX(I_Guid_Links,MATCH('Input - LOE Hierarchy (Admin)'!S362,I_Guid_Names,0)), 'Input - LOE Hierarchy (Admin)'!S362))</f>
        <v/>
      </c>
      <c r="P360" s="651" t="str">
        <f>IF(ISERROR(HYPERLINK(INDEX(I_Guid_Links,MATCH('Input - LOE Hierarchy (Admin)'!T362,I_Guid_Names,0)), 'Input - LOE Hierarchy (Admin)'!T362)),"",HYPERLINK(INDEX(I_Guid_Links,MATCH('Input - LOE Hierarchy (Admin)'!T362,I_Guid_Names,0)), 'Input - LOE Hierarchy (Admin)'!T362))</f>
        <v/>
      </c>
      <c r="Q360" s="651" t="str">
        <f>IF(ISERROR(HYPERLINK(INDEX(I_Guid_Links,MATCH('Input - LOE Hierarchy (Admin)'!U362,I_Guid_Names,0)), 'Input - LOE Hierarchy (Admin)'!U362)),"",HYPERLINK(INDEX(I_Guid_Links,MATCH('Input - LOE Hierarchy (Admin)'!U362,I_Guid_Names,0)), 'Input - LOE Hierarchy (Admin)'!U362))</f>
        <v/>
      </c>
      <c r="R360" s="651" t="str">
        <f>IF(ISERROR(HYPERLINK(INDEX(I_Guid_Links,MATCH('Input - LOE Hierarchy (Admin)'!V362,I_Guid_Names,0)), 'Input - LOE Hierarchy (Admin)'!V362)),"",HYPERLINK(INDEX(I_Guid_Links,MATCH('Input - LOE Hierarchy (Admin)'!V362,I_Guid_Names,0)), 'Input - LOE Hierarchy (Admin)'!V362))</f>
        <v/>
      </c>
      <c r="S360" s="651" t="str">
        <f>IF(ISERROR(HYPERLINK(INDEX(I_Guid_Links,MATCH('Input - LOE Hierarchy (Admin)'!W362,I_Guid_Names,0)), 'Input - LOE Hierarchy (Admin)'!W362)),"",HYPERLINK(INDEX(I_Guid_Links,MATCH('Input - LOE Hierarchy (Admin)'!W362,I_Guid_Names,0)), 'Input - LOE Hierarchy (Admin)'!W362))</f>
        <v/>
      </c>
      <c r="T360" s="651" t="str">
        <f>IF(ISERROR(HYPERLINK(INDEX(I_Guid_Links,MATCH('Input - LOE Hierarchy (Admin)'!X362,I_Guid_Names,0)), 'Input - LOE Hierarchy (Admin)'!X362)),"",HYPERLINK(INDEX(I_Guid_Links,MATCH('Input - LOE Hierarchy (Admin)'!X362,I_Guid_Names,0)), 'Input - LOE Hierarchy (Admin)'!X362))</f>
        <v/>
      </c>
      <c r="U360" s="651" t="str">
        <f>IF(ISERROR(HYPERLINK(INDEX(I_Guid_Links,MATCH('Input - LOE Hierarchy (Admin)'!Y362,I_Guid_Names,0)), 'Input - LOE Hierarchy (Admin)'!Y362)),"",HYPERLINK(INDEX(I_Guid_Links,MATCH('Input - LOE Hierarchy (Admin)'!Y362,I_Guid_Names,0)), 'Input - LOE Hierarchy (Admin)'!Y362))</f>
        <v/>
      </c>
      <c r="V360" s="652"/>
      <c r="X360" s="653" t="str">
        <f t="shared" si="53"/>
        <v>YES</v>
      </c>
      <c r="Y360" s="654" t="b">
        <f t="shared" si="54"/>
        <v>0</v>
      </c>
      <c r="Z360" s="654" t="b">
        <f t="shared" ref="Z360:Z362" si="58">IF(AND(X360="YES", Y$358="YES"),"YES")</f>
        <v>0</v>
      </c>
    </row>
    <row r="361" spans="1:26" s="344" customFormat="1" ht="70.400000000000006" customHeight="1" x14ac:dyDescent="0.35">
      <c r="A361" s="646"/>
      <c r="B361" s="646"/>
      <c r="C361" s="647">
        <v>5</v>
      </c>
      <c r="D361" s="648" t="str">
        <f>'Input - LOE Hierarchy (Admin)'!E363</f>
        <v>Management</v>
      </c>
      <c r="E361" s="647">
        <v>26</v>
      </c>
      <c r="F361" s="648" t="str">
        <f>'Input - LOE Hierarchy (Admin)'!K363</f>
        <v>Is there evidence of suitably mature Safety management?</v>
      </c>
      <c r="G361" s="649">
        <v>124</v>
      </c>
      <c r="H361" s="650" t="str">
        <f>IFERROR(HYPERLINK("#'2.1 LOEs, Artefacts &amp; Assurance'!" &amp; ADDRESS(MATCH($I361,'2.1 LOEs, Artefacts &amp; Assurance'!$H$1:$H$312, 0),8),"Link "), "Not Found")</f>
        <v>Not Found</v>
      </c>
      <c r="I361" s="648" t="str">
        <f>'Input - LOE Hierarchy (Admin)'!L363</f>
        <v>Is there evidence that the programme's Safety Case is suitably mature for the stage of acquisition?</v>
      </c>
      <c r="J361" s="647">
        <f t="shared" si="52"/>
        <v>351</v>
      </c>
      <c r="K361" s="648" t="str">
        <f>'Input - LOE Hierarchy (Admin)'!N363</f>
        <v xml:space="preserve">Is there evidence that where there is a risk of counterfeit to critical safety and performance products and materiel, appropriate risk mitigation has been undertaken. </v>
      </c>
      <c r="L361" s="648" t="str">
        <f>'Input - LOE Hierarchy (Admin)'!P363</f>
        <v>Is there evidence of Safety User Requirements reflecting the need for the capability to be both ‘safe to operate’ and ‘operated safely’</v>
      </c>
      <c r="M361" s="646"/>
      <c r="N361" s="646"/>
      <c r="O361" s="651" t="str">
        <f>IF(ISERROR(HYPERLINK(INDEX(I_Guid_Links,MATCH('Input - LOE Hierarchy (Admin)'!S363,I_Guid_Names,0)), 'Input - LOE Hierarchy (Admin)'!S363)),"",HYPERLINK(INDEX(I_Guid_Links,MATCH('Input - LOE Hierarchy (Admin)'!S363,I_Guid_Names,0)), 'Input - LOE Hierarchy (Admin)'!S363))</f>
        <v/>
      </c>
      <c r="P361" s="651" t="str">
        <f>IF(ISERROR(HYPERLINK(INDEX(I_Guid_Links,MATCH('Input - LOE Hierarchy (Admin)'!T363,I_Guid_Names,0)), 'Input - LOE Hierarchy (Admin)'!T363)),"",HYPERLINK(INDEX(I_Guid_Links,MATCH('Input - LOE Hierarchy (Admin)'!T363,I_Guid_Names,0)), 'Input - LOE Hierarchy (Admin)'!T363))</f>
        <v/>
      </c>
      <c r="Q361" s="651" t="str">
        <f>IF(ISERROR(HYPERLINK(INDEX(I_Guid_Links,MATCH('Input - LOE Hierarchy (Admin)'!U363,I_Guid_Names,0)), 'Input - LOE Hierarchy (Admin)'!U363)),"",HYPERLINK(INDEX(I_Guid_Links,MATCH('Input - LOE Hierarchy (Admin)'!U363,I_Guid_Names,0)), 'Input - LOE Hierarchy (Admin)'!U363))</f>
        <v/>
      </c>
      <c r="R361" s="651" t="str">
        <f>IF(ISERROR(HYPERLINK(INDEX(I_Guid_Links,MATCH('Input - LOE Hierarchy (Admin)'!V363,I_Guid_Names,0)), 'Input - LOE Hierarchy (Admin)'!V363)),"",HYPERLINK(INDEX(I_Guid_Links,MATCH('Input - LOE Hierarchy (Admin)'!V363,I_Guid_Names,0)), 'Input - LOE Hierarchy (Admin)'!V363))</f>
        <v/>
      </c>
      <c r="S361" s="651" t="str">
        <f>IF(ISERROR(HYPERLINK(INDEX(I_Guid_Links,MATCH('Input - LOE Hierarchy (Admin)'!W363,I_Guid_Names,0)), 'Input - LOE Hierarchy (Admin)'!W363)),"",HYPERLINK(INDEX(I_Guid_Links,MATCH('Input - LOE Hierarchy (Admin)'!W363,I_Guid_Names,0)), 'Input - LOE Hierarchy (Admin)'!W363))</f>
        <v/>
      </c>
      <c r="T361" s="651" t="str">
        <f>IF(ISERROR(HYPERLINK(INDEX(I_Guid_Links,MATCH('Input - LOE Hierarchy (Admin)'!X363,I_Guid_Names,0)), 'Input - LOE Hierarchy (Admin)'!X363)),"",HYPERLINK(INDEX(I_Guid_Links,MATCH('Input - LOE Hierarchy (Admin)'!X363,I_Guid_Names,0)), 'Input - LOE Hierarchy (Admin)'!X363))</f>
        <v/>
      </c>
      <c r="U361" s="651" t="str">
        <f>IF(ISERROR(HYPERLINK(INDEX(I_Guid_Links,MATCH('Input - LOE Hierarchy (Admin)'!Y363,I_Guid_Names,0)), 'Input - LOE Hierarchy (Admin)'!Y363)),"",HYPERLINK(INDEX(I_Guid_Links,MATCH('Input - LOE Hierarchy (Admin)'!Y363,I_Guid_Names,0)), 'Input - LOE Hierarchy (Admin)'!Y363))</f>
        <v/>
      </c>
      <c r="V361" s="652"/>
      <c r="X361" s="653" t="str">
        <f t="shared" si="53"/>
        <v>YES</v>
      </c>
      <c r="Y361" s="654" t="b">
        <f t="shared" si="54"/>
        <v>0</v>
      </c>
      <c r="Z361" s="654" t="b">
        <f t="shared" si="58"/>
        <v>0</v>
      </c>
    </row>
    <row r="362" spans="1:26" s="344" customFormat="1" ht="70.400000000000006" customHeight="1" x14ac:dyDescent="0.35">
      <c r="A362" s="646"/>
      <c r="B362" s="646"/>
      <c r="C362" s="647">
        <v>5</v>
      </c>
      <c r="D362" s="648" t="str">
        <f>'Input - LOE Hierarchy (Admin)'!E364</f>
        <v>Management</v>
      </c>
      <c r="E362" s="647">
        <v>26</v>
      </c>
      <c r="F362" s="648" t="str">
        <f>'Input - LOE Hierarchy (Admin)'!K364</f>
        <v>Is there evidence of suitably mature Safety management?</v>
      </c>
      <c r="G362" s="649">
        <v>124</v>
      </c>
      <c r="H362" s="650" t="str">
        <f>IFERROR(HYPERLINK("#'2.1 LOEs, Artefacts &amp; Assurance'!" &amp; ADDRESS(MATCH($I362,'2.1 LOEs, Artefacts &amp; Assurance'!$H$1:$H$312, 0),8),"Link "), "Not Found")</f>
        <v>Not Found</v>
      </c>
      <c r="I362" s="648" t="str">
        <f>'Input - LOE Hierarchy (Admin)'!L364</f>
        <v>Is there evidence that the programme's Safety Case is suitably mature for the stage of acquisition?</v>
      </c>
      <c r="J362" s="647">
        <f t="shared" si="52"/>
        <v>352</v>
      </c>
      <c r="K362" s="648" t="str">
        <f>'Input - LOE Hierarchy (Admin)'!N364</f>
        <v>For Transformation programmes, is there evidence of a suitable Organisational Safety Assessment being made?</v>
      </c>
      <c r="L362" s="648" t="str">
        <f>'Input - LOE Hierarchy (Admin)'!P364</f>
        <v>Is there evidence of Safety User Requirements reflecting the need for the capability to be both ‘safe to operate’ and ‘operated safely’</v>
      </c>
      <c r="M362" s="646"/>
      <c r="N362" s="646"/>
      <c r="O362" s="651" t="str">
        <f>IF(ISERROR(HYPERLINK(INDEX(I_Guid_Links,MATCH('Input - LOE Hierarchy (Admin)'!S364,I_Guid_Names,0)), 'Input - LOE Hierarchy (Admin)'!S364)),"",HYPERLINK(INDEX(I_Guid_Links,MATCH('Input - LOE Hierarchy (Admin)'!S364,I_Guid_Names,0)), 'Input - LOE Hierarchy (Admin)'!S364))</f>
        <v/>
      </c>
      <c r="P362" s="651" t="str">
        <f>IF(ISERROR(HYPERLINK(INDEX(I_Guid_Links,MATCH('Input - LOE Hierarchy (Admin)'!T364,I_Guid_Names,0)), 'Input - LOE Hierarchy (Admin)'!T364)),"",HYPERLINK(INDEX(I_Guid_Links,MATCH('Input - LOE Hierarchy (Admin)'!T364,I_Guid_Names,0)), 'Input - LOE Hierarchy (Admin)'!T364))</f>
        <v/>
      </c>
      <c r="Q362" s="651" t="str">
        <f>IF(ISERROR(HYPERLINK(INDEX(I_Guid_Links,MATCH('Input - LOE Hierarchy (Admin)'!U364,I_Guid_Names,0)), 'Input - LOE Hierarchy (Admin)'!U364)),"",HYPERLINK(INDEX(I_Guid_Links,MATCH('Input - LOE Hierarchy (Admin)'!U364,I_Guid_Names,0)), 'Input - LOE Hierarchy (Admin)'!U364))</f>
        <v/>
      </c>
      <c r="R362" s="651" t="str">
        <f>IF(ISERROR(HYPERLINK(INDEX(I_Guid_Links,MATCH('Input - LOE Hierarchy (Admin)'!V364,I_Guid_Names,0)), 'Input - LOE Hierarchy (Admin)'!V364)),"",HYPERLINK(INDEX(I_Guid_Links,MATCH('Input - LOE Hierarchy (Admin)'!V364,I_Guid_Names,0)), 'Input - LOE Hierarchy (Admin)'!V364))</f>
        <v>OSA - M39</v>
      </c>
      <c r="S362" s="651" t="str">
        <f>IF(ISERROR(HYPERLINK(INDEX(I_Guid_Links,MATCH('Input - LOE Hierarchy (Admin)'!W364,I_Guid_Names,0)), 'Input - LOE Hierarchy (Admin)'!W364)),"",HYPERLINK(INDEX(I_Guid_Links,MATCH('Input - LOE Hierarchy (Admin)'!W364,I_Guid_Names,0)), 'Input - LOE Hierarchy (Admin)'!W364))</f>
        <v/>
      </c>
      <c r="T362" s="651" t="str">
        <f>IF(ISERROR(HYPERLINK(INDEX(I_Guid_Links,MATCH('Input - LOE Hierarchy (Admin)'!X364,I_Guid_Names,0)), 'Input - LOE Hierarchy (Admin)'!X364)),"",HYPERLINK(INDEX(I_Guid_Links,MATCH('Input - LOE Hierarchy (Admin)'!X364,I_Guid_Names,0)), 'Input - LOE Hierarchy (Admin)'!X364))</f>
        <v/>
      </c>
      <c r="U362" s="651" t="str">
        <f>IF(ISERROR(HYPERLINK(INDEX(I_Guid_Links,MATCH('Input - LOE Hierarchy (Admin)'!Y364,I_Guid_Names,0)), 'Input - LOE Hierarchy (Admin)'!Y364)),"",HYPERLINK(INDEX(I_Guid_Links,MATCH('Input - LOE Hierarchy (Admin)'!Y364,I_Guid_Names,0)), 'Input - LOE Hierarchy (Admin)'!Y364))</f>
        <v/>
      </c>
      <c r="V362" s="652"/>
      <c r="X362" s="653" t="str">
        <f t="shared" si="53"/>
        <v>YES</v>
      </c>
      <c r="Y362" s="654" t="b">
        <f t="shared" si="54"/>
        <v>0</v>
      </c>
      <c r="Z362" s="654" t="b">
        <f t="shared" si="58"/>
        <v>0</v>
      </c>
    </row>
    <row r="363" spans="1:26" s="344" customFormat="1" ht="70.400000000000006" customHeight="1" x14ac:dyDescent="0.35">
      <c r="A363" s="646"/>
      <c r="B363" s="646"/>
      <c r="C363" s="647">
        <v>5</v>
      </c>
      <c r="D363" s="648" t="str">
        <f>'Input - LOE Hierarchy (Admin)'!E365</f>
        <v>Management</v>
      </c>
      <c r="E363" s="647">
        <v>27</v>
      </c>
      <c r="F363" s="648" t="str">
        <f>'Input - LOE Hierarchy (Admin)'!K365</f>
        <v>Is there evidence of suitably mature Security management?</v>
      </c>
      <c r="G363" s="649">
        <v>125</v>
      </c>
      <c r="H363" s="650" t="str">
        <f>IFERROR(HYPERLINK("#'2.1 LOEs, Artefacts &amp; Assurance'!" &amp; ADDRESS(MATCH($I363,'2.1 LOEs, Artefacts &amp; Assurance'!$H$1:$H$312, 0),8),"Link "), "Not Found")</f>
        <v>Not Found</v>
      </c>
      <c r="I363" s="648" t="str">
        <f>'Input - LOE Hierarchy (Admin)'!L365</f>
        <v>Is there evidence that a suitable Security Risk/Threat Assessment has been conducted for the project and its deliverable capability?</v>
      </c>
      <c r="J363" s="647">
        <f t="shared" si="52"/>
        <v>353</v>
      </c>
      <c r="K363" s="648" t="str">
        <f>'Input - LOE Hierarchy (Admin)'!N365</f>
        <v>NULL</v>
      </c>
      <c r="L363" s="648" t="str">
        <f>'Input - LOE Hierarchy (Admin)'!P365</f>
        <v>NULL</v>
      </c>
      <c r="M363" s="646"/>
      <c r="N363" s="646"/>
      <c r="O363" s="651" t="str">
        <f>IF(ISERROR(HYPERLINK(INDEX(I_Guid_Links,MATCH('Input - LOE Hierarchy (Admin)'!S365,I_Guid_Names,0)), 'Input - LOE Hierarchy (Admin)'!S365)),"",HYPERLINK(INDEX(I_Guid_Links,MATCH('Input - LOE Hierarchy (Admin)'!S365,I_Guid_Names,0)), 'Input - LOE Hierarchy (Admin)'!S365))</f>
        <v>Security Risk Management  - M40</v>
      </c>
      <c r="P363" s="651" t="str">
        <f>IF(ISERROR(HYPERLINK(INDEX(I_Guid_Links,MATCH('Input - LOE Hierarchy (Admin)'!T365,I_Guid_Names,0)), 'Input - LOE Hierarchy (Admin)'!T365)),"",HYPERLINK(INDEX(I_Guid_Links,MATCH('Input - LOE Hierarchy (Admin)'!T365,I_Guid_Names,0)), 'Input - LOE Hierarchy (Admin)'!T365))</f>
        <v>JSP 440 - M41</v>
      </c>
      <c r="Q363" s="651" t="str">
        <f>IF(ISERROR(HYPERLINK(INDEX(I_Guid_Links,MATCH('Input - LOE Hierarchy (Admin)'!U365,I_Guid_Names,0)), 'Input - LOE Hierarchy (Admin)'!U365)),"",HYPERLINK(INDEX(I_Guid_Links,MATCH('Input - LOE Hierarchy (Admin)'!U365,I_Guid_Names,0)), 'Input - LOE Hierarchy (Admin)'!U365))</f>
        <v>Secure by Design - M42</v>
      </c>
      <c r="R363" s="651" t="str">
        <f>IF(ISERROR(HYPERLINK(INDEX(I_Guid_Links,MATCH('Input - LOE Hierarchy (Admin)'!V365,I_Guid_Names,0)), 'Input - LOE Hierarchy (Admin)'!V365)),"",HYPERLINK(INDEX(I_Guid_Links,MATCH('Input - LOE Hierarchy (Admin)'!V365,I_Guid_Names,0)), 'Input - LOE Hierarchy (Admin)'!V365))</f>
        <v/>
      </c>
      <c r="S363" s="651" t="str">
        <f>IF(ISERROR(HYPERLINK(INDEX(I_Guid_Links,MATCH('Input - LOE Hierarchy (Admin)'!W365,I_Guid_Names,0)), 'Input - LOE Hierarchy (Admin)'!W365)),"",HYPERLINK(INDEX(I_Guid_Links,MATCH('Input - LOE Hierarchy (Admin)'!W365,I_Guid_Names,0)), 'Input - LOE Hierarchy (Admin)'!W365))</f>
        <v/>
      </c>
      <c r="T363" s="651" t="str">
        <f>IF(ISERROR(HYPERLINK(INDEX(I_Guid_Links,MATCH('Input - LOE Hierarchy (Admin)'!X365,I_Guid_Names,0)), 'Input - LOE Hierarchy (Admin)'!X365)),"",HYPERLINK(INDEX(I_Guid_Links,MATCH('Input - LOE Hierarchy (Admin)'!X365,I_Guid_Names,0)), 'Input - LOE Hierarchy (Admin)'!X365))</f>
        <v/>
      </c>
      <c r="U363" s="651" t="str">
        <f>IF(ISERROR(HYPERLINK(INDEX(I_Guid_Links,MATCH('Input - LOE Hierarchy (Admin)'!Y365,I_Guid_Names,0)), 'Input - LOE Hierarchy (Admin)'!Y365)),"",HYPERLINK(INDEX(I_Guid_Links,MATCH('Input - LOE Hierarchy (Admin)'!Y365,I_Guid_Names,0)), 'Input - LOE Hierarchy (Admin)'!Y365))</f>
        <v/>
      </c>
      <c r="V363" s="652"/>
      <c r="X363" s="653" t="b">
        <f t="shared" si="53"/>
        <v>0</v>
      </c>
      <c r="Y363" s="654" t="b">
        <f t="shared" si="54"/>
        <v>0</v>
      </c>
      <c r="Z363" s="654" t="b">
        <f t="shared" si="55"/>
        <v>0</v>
      </c>
    </row>
    <row r="364" spans="1:26" s="344" customFormat="1" ht="70.400000000000006" customHeight="1" x14ac:dyDescent="0.35">
      <c r="A364" s="646"/>
      <c r="B364" s="646"/>
      <c r="C364" s="647">
        <v>5</v>
      </c>
      <c r="D364" s="648" t="str">
        <f>'Input - LOE Hierarchy (Admin)'!E366</f>
        <v>Management</v>
      </c>
      <c r="E364" s="647">
        <v>27</v>
      </c>
      <c r="F364" s="648" t="str">
        <f>'Input - LOE Hierarchy (Admin)'!K366</f>
        <v>Is there evidence of suitably mature Security management?</v>
      </c>
      <c r="G364" s="649">
        <v>126</v>
      </c>
      <c r="H364" s="650" t="str">
        <f>IFERROR(HYPERLINK("#'2.1 LOEs, Artefacts &amp; Assurance'!" &amp; ADDRESS(MATCH($I364,'2.1 LOEs, Artefacts &amp; Assurance'!$H$1:$H$312, 0),8),"Link "), "Not Found")</f>
        <v>Not Found</v>
      </c>
      <c r="I364" s="648" t="str">
        <f>'Input - LOE Hierarchy (Admin)'!L366</f>
        <v>Is there evidence that the programme Security Grading has been completed and endorsed by DSR-IIPCSy?</v>
      </c>
      <c r="J364" s="647">
        <f t="shared" si="52"/>
        <v>354</v>
      </c>
      <c r="K364" s="648" t="str">
        <f>'Input - LOE Hierarchy (Admin)'!N366</f>
        <v>NULL</v>
      </c>
      <c r="L364" s="648" t="str">
        <f>'Input - LOE Hierarchy (Admin)'!P366</f>
        <v>NULL</v>
      </c>
      <c r="M364" s="646"/>
      <c r="N364" s="646"/>
      <c r="O364" s="651" t="str">
        <f>IF(ISERROR(HYPERLINK(INDEX(I_Guid_Links,MATCH('Input - LOE Hierarchy (Admin)'!S366,I_Guid_Names,0)), 'Input - LOE Hierarchy (Admin)'!S366)),"",HYPERLINK(INDEX(I_Guid_Links,MATCH('Input - LOE Hierarchy (Admin)'!S366,I_Guid_Names,0)), 'Input - LOE Hierarchy (Admin)'!S366))</f>
        <v>Security Risk Management  - M40</v>
      </c>
      <c r="P364" s="651" t="str">
        <f>IF(ISERROR(HYPERLINK(INDEX(I_Guid_Links,MATCH('Input - LOE Hierarchy (Admin)'!T366,I_Guid_Names,0)), 'Input - LOE Hierarchy (Admin)'!T366)),"",HYPERLINK(INDEX(I_Guid_Links,MATCH('Input - LOE Hierarchy (Admin)'!T366,I_Guid_Names,0)), 'Input - LOE Hierarchy (Admin)'!T366))</f>
        <v>JSP 440 - M41</v>
      </c>
      <c r="Q364" s="651" t="str">
        <f>IF(ISERROR(HYPERLINK(INDEX(I_Guid_Links,MATCH('Input - LOE Hierarchy (Admin)'!U366,I_Guid_Names,0)), 'Input - LOE Hierarchy (Admin)'!U366)),"",HYPERLINK(INDEX(I_Guid_Links,MATCH('Input - LOE Hierarchy (Admin)'!U366,I_Guid_Names,0)), 'Input - LOE Hierarchy (Admin)'!U366))</f>
        <v>Secure by Design - M42</v>
      </c>
      <c r="R364" s="651" t="str">
        <f>IF(ISERROR(HYPERLINK(INDEX(I_Guid_Links,MATCH('Input - LOE Hierarchy (Admin)'!V366,I_Guid_Names,0)), 'Input - LOE Hierarchy (Admin)'!V366)),"",HYPERLINK(INDEX(I_Guid_Links,MATCH('Input - LOE Hierarchy (Admin)'!V366,I_Guid_Names,0)), 'Input - LOE Hierarchy (Admin)'!V366))</f>
        <v/>
      </c>
      <c r="S364" s="651" t="str">
        <f>IF(ISERROR(HYPERLINK(INDEX(I_Guid_Links,MATCH('Input - LOE Hierarchy (Admin)'!W366,I_Guid_Names,0)), 'Input - LOE Hierarchy (Admin)'!W366)),"",HYPERLINK(INDEX(I_Guid_Links,MATCH('Input - LOE Hierarchy (Admin)'!W366,I_Guid_Names,0)), 'Input - LOE Hierarchy (Admin)'!W366))</f>
        <v/>
      </c>
      <c r="T364" s="651" t="str">
        <f>IF(ISERROR(HYPERLINK(INDEX(I_Guid_Links,MATCH('Input - LOE Hierarchy (Admin)'!X366,I_Guid_Names,0)), 'Input - LOE Hierarchy (Admin)'!X366)),"",HYPERLINK(INDEX(I_Guid_Links,MATCH('Input - LOE Hierarchy (Admin)'!X366,I_Guid_Names,0)), 'Input - LOE Hierarchy (Admin)'!X366))</f>
        <v/>
      </c>
      <c r="U364" s="651" t="str">
        <f>IF(ISERROR(HYPERLINK(INDEX(I_Guid_Links,MATCH('Input - LOE Hierarchy (Admin)'!Y366,I_Guid_Names,0)), 'Input - LOE Hierarchy (Admin)'!Y366)),"",HYPERLINK(INDEX(I_Guid_Links,MATCH('Input - LOE Hierarchy (Admin)'!Y366,I_Guid_Names,0)), 'Input - LOE Hierarchy (Admin)'!Y366))</f>
        <v/>
      </c>
      <c r="V364" s="652"/>
      <c r="X364" s="653" t="b">
        <f t="shared" si="53"/>
        <v>0</v>
      </c>
      <c r="Y364" s="654" t="b">
        <f t="shared" si="54"/>
        <v>0</v>
      </c>
      <c r="Z364" s="654" t="b">
        <f t="shared" si="55"/>
        <v>0</v>
      </c>
    </row>
    <row r="365" spans="1:26" s="344" customFormat="1" ht="70.400000000000006" customHeight="1" x14ac:dyDescent="0.35">
      <c r="A365" s="646"/>
      <c r="B365" s="646"/>
      <c r="C365" s="647">
        <v>5</v>
      </c>
      <c r="D365" s="648" t="str">
        <f>'Input - LOE Hierarchy (Admin)'!E367</f>
        <v>Management</v>
      </c>
      <c r="E365" s="647">
        <v>27</v>
      </c>
      <c r="F365" s="648" t="str">
        <f>'Input - LOE Hierarchy (Admin)'!K367</f>
        <v>Is there evidence of suitably mature Security management?</v>
      </c>
      <c r="G365" s="649">
        <v>127</v>
      </c>
      <c r="H365" s="650" t="str">
        <f>IFERROR(HYPERLINK("#'2.1 LOEs, Artefacts &amp; Assurance'!" &amp; ADDRESS(MATCH($I365,'2.1 LOEs, Artefacts &amp; Assurance'!$H$1:$H$312, 0),8),"Link "), "Not Found")</f>
        <v>Not Found</v>
      </c>
      <c r="I365" s="648" t="str">
        <f>'Input - LOE Hierarchy (Admin)'!L367</f>
        <v>Is there evidence that a suitably mature Security Plan exists highlighting key security requirements and risk areas, as well as documenting security activities, products, resources and governance arrangements required, in accordance with JSP 440.</v>
      </c>
      <c r="J365" s="647">
        <f t="shared" si="52"/>
        <v>355</v>
      </c>
      <c r="K365" s="648" t="str">
        <f>'Input - LOE Hierarchy (Admin)'!N367</f>
        <v>NULL</v>
      </c>
      <c r="L365" s="648" t="str">
        <f>'Input - LOE Hierarchy (Admin)'!P367</f>
        <v>NULL</v>
      </c>
      <c r="M365" s="646"/>
      <c r="N365" s="646"/>
      <c r="O365" s="651" t="str">
        <f>IF(ISERROR(HYPERLINK(INDEX(I_Guid_Links,MATCH('Input - LOE Hierarchy (Admin)'!S367,I_Guid_Names,0)), 'Input - LOE Hierarchy (Admin)'!S367)),"",HYPERLINK(INDEX(I_Guid_Links,MATCH('Input - LOE Hierarchy (Admin)'!S367,I_Guid_Names,0)), 'Input - LOE Hierarchy (Admin)'!S367))</f>
        <v>Security Risk Management  - M40</v>
      </c>
      <c r="P365" s="651" t="str">
        <f>IF(ISERROR(HYPERLINK(INDEX(I_Guid_Links,MATCH('Input - LOE Hierarchy (Admin)'!T367,I_Guid_Names,0)), 'Input - LOE Hierarchy (Admin)'!T367)),"",HYPERLINK(INDEX(I_Guid_Links,MATCH('Input - LOE Hierarchy (Admin)'!T367,I_Guid_Names,0)), 'Input - LOE Hierarchy (Admin)'!T367))</f>
        <v>JSP 440 - M41</v>
      </c>
      <c r="Q365" s="651" t="str">
        <f>IF(ISERROR(HYPERLINK(INDEX(I_Guid_Links,MATCH('Input - LOE Hierarchy (Admin)'!U367,I_Guid_Names,0)), 'Input - LOE Hierarchy (Admin)'!U367)),"",HYPERLINK(INDEX(I_Guid_Links,MATCH('Input - LOE Hierarchy (Admin)'!U367,I_Guid_Names,0)), 'Input - LOE Hierarchy (Admin)'!U367))</f>
        <v>Secure by Design - M42</v>
      </c>
      <c r="R365" s="651" t="str">
        <f>IF(ISERROR(HYPERLINK(INDEX(I_Guid_Links,MATCH('Input - LOE Hierarchy (Admin)'!V367,I_Guid_Names,0)), 'Input - LOE Hierarchy (Admin)'!V367)),"",HYPERLINK(INDEX(I_Guid_Links,MATCH('Input - LOE Hierarchy (Admin)'!V367,I_Guid_Names,0)), 'Input - LOE Hierarchy (Admin)'!V367))</f>
        <v/>
      </c>
      <c r="S365" s="651" t="str">
        <f>IF(ISERROR(HYPERLINK(INDEX(I_Guid_Links,MATCH('Input - LOE Hierarchy (Admin)'!W367,I_Guid_Names,0)), 'Input - LOE Hierarchy (Admin)'!W367)),"",HYPERLINK(INDEX(I_Guid_Links,MATCH('Input - LOE Hierarchy (Admin)'!W367,I_Guid_Names,0)), 'Input - LOE Hierarchy (Admin)'!W367))</f>
        <v/>
      </c>
      <c r="T365" s="651" t="str">
        <f>IF(ISERROR(HYPERLINK(INDEX(I_Guid_Links,MATCH('Input - LOE Hierarchy (Admin)'!X367,I_Guid_Names,0)), 'Input - LOE Hierarchy (Admin)'!X367)),"",HYPERLINK(INDEX(I_Guid_Links,MATCH('Input - LOE Hierarchy (Admin)'!X367,I_Guid_Names,0)), 'Input - LOE Hierarchy (Admin)'!X367))</f>
        <v/>
      </c>
      <c r="U365" s="651" t="str">
        <f>IF(ISERROR(HYPERLINK(INDEX(I_Guid_Links,MATCH('Input - LOE Hierarchy (Admin)'!Y367,I_Guid_Names,0)), 'Input - LOE Hierarchy (Admin)'!Y367)),"",HYPERLINK(INDEX(I_Guid_Links,MATCH('Input - LOE Hierarchy (Admin)'!Y367,I_Guid_Names,0)), 'Input - LOE Hierarchy (Admin)'!Y367))</f>
        <v/>
      </c>
      <c r="V365" s="652"/>
      <c r="X365" s="653" t="b">
        <f t="shared" si="53"/>
        <v>0</v>
      </c>
      <c r="Y365" s="654" t="b">
        <f t="shared" si="54"/>
        <v>0</v>
      </c>
      <c r="Z365" s="654" t="b">
        <f t="shared" si="55"/>
        <v>0</v>
      </c>
    </row>
    <row r="366" spans="1:26" s="344" customFormat="1" ht="70.400000000000006" customHeight="1" x14ac:dyDescent="0.35">
      <c r="A366" s="646"/>
      <c r="B366" s="646"/>
      <c r="C366" s="647">
        <v>5</v>
      </c>
      <c r="D366" s="648" t="str">
        <f>'Input - LOE Hierarchy (Admin)'!E368</f>
        <v>Management</v>
      </c>
      <c r="E366" s="647">
        <v>27</v>
      </c>
      <c r="F366" s="648" t="str">
        <f>'Input - LOE Hierarchy (Admin)'!K368</f>
        <v>Is there evidence of suitably mature Security management?</v>
      </c>
      <c r="G366" s="649">
        <v>128</v>
      </c>
      <c r="H366" s="650" t="str">
        <f>IFERROR(HYPERLINK("#'2.1 LOEs, Artefacts &amp; Assurance'!" &amp; ADDRESS(MATCH($I366,'2.1 LOEs, Artefacts &amp; Assurance'!$H$1:$H$312, 0),8),"Link "), "Not Found")</f>
        <v>Not Found</v>
      </c>
      <c r="I366" s="648" t="str">
        <f>'Input - LOE Hierarchy (Admin)'!L368</f>
        <v>Is there evidence that a suitable Security Aspects Letters has been included in each contract graded OFFICIAL-SENSITIVE or above?</v>
      </c>
      <c r="J366" s="647">
        <f t="shared" si="52"/>
        <v>356</v>
      </c>
      <c r="K366" s="648" t="str">
        <f>'Input - LOE Hierarchy (Admin)'!N368</f>
        <v>NULL</v>
      </c>
      <c r="L366" s="648" t="str">
        <f>'Input - LOE Hierarchy (Admin)'!P368</f>
        <v>NULL</v>
      </c>
      <c r="M366" s="646"/>
      <c r="N366" s="646"/>
      <c r="O366" s="651" t="str">
        <f>IF(ISERROR(HYPERLINK(INDEX(I_Guid_Links,MATCH('Input - LOE Hierarchy (Admin)'!S368,I_Guid_Names,0)), 'Input - LOE Hierarchy (Admin)'!S368)),"",HYPERLINK(INDEX(I_Guid_Links,MATCH('Input - LOE Hierarchy (Admin)'!S368,I_Guid_Names,0)), 'Input - LOE Hierarchy (Admin)'!S368))</f>
        <v>Security Risk Management  - M40</v>
      </c>
      <c r="P366" s="651" t="str">
        <f>IF(ISERROR(HYPERLINK(INDEX(I_Guid_Links,MATCH('Input - LOE Hierarchy (Admin)'!T368,I_Guid_Names,0)), 'Input - LOE Hierarchy (Admin)'!T368)),"",HYPERLINK(INDEX(I_Guid_Links,MATCH('Input - LOE Hierarchy (Admin)'!T368,I_Guid_Names,0)), 'Input - LOE Hierarchy (Admin)'!T368))</f>
        <v>JSP 440 - M41</v>
      </c>
      <c r="Q366" s="651" t="str">
        <f>IF(ISERROR(HYPERLINK(INDEX(I_Guid_Links,MATCH('Input - LOE Hierarchy (Admin)'!U368,I_Guid_Names,0)), 'Input - LOE Hierarchy (Admin)'!U368)),"",HYPERLINK(INDEX(I_Guid_Links,MATCH('Input - LOE Hierarchy (Admin)'!U368,I_Guid_Names,0)), 'Input - LOE Hierarchy (Admin)'!U368))</f>
        <v>Secure by Design - M42</v>
      </c>
      <c r="R366" s="651" t="str">
        <f>IF(ISERROR(HYPERLINK(INDEX(I_Guid_Links,MATCH('Input - LOE Hierarchy (Admin)'!V368,I_Guid_Names,0)), 'Input - LOE Hierarchy (Admin)'!V368)),"",HYPERLINK(INDEX(I_Guid_Links,MATCH('Input - LOE Hierarchy (Admin)'!V368,I_Guid_Names,0)), 'Input - LOE Hierarchy (Admin)'!V368))</f>
        <v/>
      </c>
      <c r="S366" s="651" t="str">
        <f>IF(ISERROR(HYPERLINK(INDEX(I_Guid_Links,MATCH('Input - LOE Hierarchy (Admin)'!W368,I_Guid_Names,0)), 'Input - LOE Hierarchy (Admin)'!W368)),"",HYPERLINK(INDEX(I_Guid_Links,MATCH('Input - LOE Hierarchy (Admin)'!W368,I_Guid_Names,0)), 'Input - LOE Hierarchy (Admin)'!W368))</f>
        <v/>
      </c>
      <c r="T366" s="651" t="str">
        <f>IF(ISERROR(HYPERLINK(INDEX(I_Guid_Links,MATCH('Input - LOE Hierarchy (Admin)'!X368,I_Guid_Names,0)), 'Input - LOE Hierarchy (Admin)'!X368)),"",HYPERLINK(INDEX(I_Guid_Links,MATCH('Input - LOE Hierarchy (Admin)'!X368,I_Guid_Names,0)), 'Input - LOE Hierarchy (Admin)'!X368))</f>
        <v/>
      </c>
      <c r="U366" s="651" t="str">
        <f>IF(ISERROR(HYPERLINK(INDEX(I_Guid_Links,MATCH('Input - LOE Hierarchy (Admin)'!Y368,I_Guid_Names,0)), 'Input - LOE Hierarchy (Admin)'!Y368)),"",HYPERLINK(INDEX(I_Guid_Links,MATCH('Input - LOE Hierarchy (Admin)'!Y368,I_Guid_Names,0)), 'Input - LOE Hierarchy (Admin)'!Y368))</f>
        <v/>
      </c>
      <c r="V366" s="652"/>
      <c r="X366" s="653" t="b">
        <f t="shared" si="53"/>
        <v>0</v>
      </c>
      <c r="Y366" s="654" t="b">
        <f t="shared" si="54"/>
        <v>0</v>
      </c>
      <c r="Z366" s="654" t="b">
        <f t="shared" si="55"/>
        <v>0</v>
      </c>
    </row>
    <row r="367" spans="1:26" s="344" customFormat="1" ht="70.400000000000006" customHeight="1" x14ac:dyDescent="0.35">
      <c r="A367" s="646"/>
      <c r="B367" s="646"/>
      <c r="C367" s="647">
        <v>5</v>
      </c>
      <c r="D367" s="648" t="str">
        <f>'Input - LOE Hierarchy (Admin)'!E369</f>
        <v>Management</v>
      </c>
      <c r="E367" s="647">
        <v>27</v>
      </c>
      <c r="F367" s="648" t="str">
        <f>'Input - LOE Hierarchy (Admin)'!K369</f>
        <v>Is there evidence of suitably mature Security management?</v>
      </c>
      <c r="G367" s="649">
        <v>129</v>
      </c>
      <c r="H367" s="650" t="str">
        <f>IFERROR(HYPERLINK("#'2.1 LOEs, Artefacts &amp; Assurance'!" &amp; ADDRESS(MATCH($I367,'2.1 LOEs, Artefacts &amp; Assurance'!$H$1:$H$312, 0),8),"Link "), "Not Found")</f>
        <v>Not Found</v>
      </c>
      <c r="I367" s="648" t="str">
        <f>'Input - LOE Hierarchy (Admin)'!L369</f>
        <v>Is there evidence that a suitable Personal Data Aspects Letter has been included in each contract involving the processing of OFFICIAL-SENSITIVE-PERSONAL information?</v>
      </c>
      <c r="J367" s="647">
        <f t="shared" si="52"/>
        <v>357</v>
      </c>
      <c r="K367" s="648" t="str">
        <f>'Input - LOE Hierarchy (Admin)'!N369</f>
        <v>NULL</v>
      </c>
      <c r="L367" s="648" t="str">
        <f>'Input - LOE Hierarchy (Admin)'!P369</f>
        <v>NULL</v>
      </c>
      <c r="M367" s="646"/>
      <c r="N367" s="646"/>
      <c r="O367" s="651" t="str">
        <f>IF(ISERROR(HYPERLINK(INDEX(I_Guid_Links,MATCH('Input - LOE Hierarchy (Admin)'!S369,I_Guid_Names,0)), 'Input - LOE Hierarchy (Admin)'!S369)),"",HYPERLINK(INDEX(I_Guid_Links,MATCH('Input - LOE Hierarchy (Admin)'!S369,I_Guid_Names,0)), 'Input - LOE Hierarchy (Admin)'!S369))</f>
        <v>Security Risk Management  - M40</v>
      </c>
      <c r="P367" s="651" t="str">
        <f>IF(ISERROR(HYPERLINK(INDEX(I_Guid_Links,MATCH('Input - LOE Hierarchy (Admin)'!T369,I_Guid_Names,0)), 'Input - LOE Hierarchy (Admin)'!T369)),"",HYPERLINK(INDEX(I_Guid_Links,MATCH('Input - LOE Hierarchy (Admin)'!T369,I_Guid_Names,0)), 'Input - LOE Hierarchy (Admin)'!T369))</f>
        <v>JSP 440 - M41</v>
      </c>
      <c r="Q367" s="651" t="str">
        <f>IF(ISERROR(HYPERLINK(INDEX(I_Guid_Links,MATCH('Input - LOE Hierarchy (Admin)'!U369,I_Guid_Names,0)), 'Input - LOE Hierarchy (Admin)'!U369)),"",HYPERLINK(INDEX(I_Guid_Links,MATCH('Input - LOE Hierarchy (Admin)'!U369,I_Guid_Names,0)), 'Input - LOE Hierarchy (Admin)'!U369))</f>
        <v>Protection of Personal Data  - M43</v>
      </c>
      <c r="R367" s="651" t="str">
        <f>IF(ISERROR(HYPERLINK(INDEX(I_Guid_Links,MATCH('Input - LOE Hierarchy (Admin)'!V369,I_Guid_Names,0)), 'Input - LOE Hierarchy (Admin)'!V369)),"",HYPERLINK(INDEX(I_Guid_Links,MATCH('Input - LOE Hierarchy (Admin)'!V369,I_Guid_Names,0)), 'Input - LOE Hierarchy (Admin)'!V369))</f>
        <v>Project Manager's Guide to Commercial Considerations  - M45</v>
      </c>
      <c r="S367" s="651" t="str">
        <f>IF(ISERROR(HYPERLINK(INDEX(I_Guid_Links,MATCH('Input - LOE Hierarchy (Admin)'!W369,I_Guid_Names,0)), 'Input - LOE Hierarchy (Admin)'!W369)),"",HYPERLINK(INDEX(I_Guid_Links,MATCH('Input - LOE Hierarchy (Admin)'!W369,I_Guid_Names,0)), 'Input - LOE Hierarchy (Admin)'!W369))</f>
        <v>Secure by Design - M42</v>
      </c>
      <c r="T367" s="651" t="str">
        <f>IF(ISERROR(HYPERLINK(INDEX(I_Guid_Links,MATCH('Input - LOE Hierarchy (Admin)'!X369,I_Guid_Names,0)), 'Input - LOE Hierarchy (Admin)'!X369)),"",HYPERLINK(INDEX(I_Guid_Links,MATCH('Input - LOE Hierarchy (Admin)'!X369,I_Guid_Names,0)), 'Input - LOE Hierarchy (Admin)'!X369))</f>
        <v/>
      </c>
      <c r="U367" s="651" t="str">
        <f>IF(ISERROR(HYPERLINK(INDEX(I_Guid_Links,MATCH('Input - LOE Hierarchy (Admin)'!Y369,I_Guid_Names,0)), 'Input - LOE Hierarchy (Admin)'!Y369)),"",HYPERLINK(INDEX(I_Guid_Links,MATCH('Input - LOE Hierarchy (Admin)'!Y369,I_Guid_Names,0)), 'Input - LOE Hierarchy (Admin)'!Y369))</f>
        <v/>
      </c>
      <c r="V367" s="652"/>
      <c r="X367" s="653" t="b">
        <f t="shared" si="53"/>
        <v>0</v>
      </c>
      <c r="Y367" s="654" t="b">
        <f t="shared" si="54"/>
        <v>0</v>
      </c>
      <c r="Z367" s="654" t="b">
        <f t="shared" si="55"/>
        <v>0</v>
      </c>
    </row>
    <row r="368" spans="1:26" s="344" customFormat="1" ht="70.400000000000006" customHeight="1" x14ac:dyDescent="0.35">
      <c r="A368" s="646"/>
      <c r="B368" s="646"/>
      <c r="C368" s="647">
        <v>5</v>
      </c>
      <c r="D368" s="648" t="str">
        <f>'Input - LOE Hierarchy (Admin)'!E370</f>
        <v>Management</v>
      </c>
      <c r="E368" s="647">
        <v>27</v>
      </c>
      <c r="F368" s="648" t="str">
        <f>'Input - LOE Hierarchy (Admin)'!K370</f>
        <v>Is there evidence of suitably mature Security management?</v>
      </c>
      <c r="G368" s="649">
        <v>130</v>
      </c>
      <c r="H368" s="650" t="str">
        <f>IFERROR(HYPERLINK("#'2.1 LOEs, Artefacts &amp; Assurance'!" &amp; ADDRESS(MATCH($I368,'2.1 LOEs, Artefacts &amp; Assurance'!$H$1:$H$312, 0),8),"Link "), "Not Found")</f>
        <v>Not Found</v>
      </c>
      <c r="I368" s="648" t="str">
        <f>'Input - LOE Hierarchy (Admin)'!L370</f>
        <v>Is there evidence that appropriate security DEFCONs are being include in each contract?</v>
      </c>
      <c r="J368" s="647">
        <f t="shared" si="52"/>
        <v>358</v>
      </c>
      <c r="K368" s="648" t="str">
        <f>'Input - LOE Hierarchy (Admin)'!N370</f>
        <v>Is there evidence that each contract includes DEFCON 531 Disclosure of Information?</v>
      </c>
      <c r="L368" s="648" t="str">
        <f>'Input - LOE Hierarchy (Admin)'!P370</f>
        <v>NULL</v>
      </c>
      <c r="M368" s="646"/>
      <c r="N368" s="646"/>
      <c r="O368" s="651" t="str">
        <f>IF(ISERROR(HYPERLINK(INDEX(I_Guid_Links,MATCH('Input - LOE Hierarchy (Admin)'!S370,I_Guid_Names,0)), 'Input - LOE Hierarchy (Admin)'!S370)),"",HYPERLINK(INDEX(I_Guid_Links,MATCH('Input - LOE Hierarchy (Admin)'!S370,I_Guid_Names,0)), 'Input - LOE Hierarchy (Admin)'!S370))</f>
        <v>Security Risk Management  - M40</v>
      </c>
      <c r="P368" s="651" t="str">
        <f>IF(ISERROR(HYPERLINK(INDEX(I_Guid_Links,MATCH('Input - LOE Hierarchy (Admin)'!T370,I_Guid_Names,0)), 'Input - LOE Hierarchy (Admin)'!T370)),"",HYPERLINK(INDEX(I_Guid_Links,MATCH('Input - LOE Hierarchy (Admin)'!T370,I_Guid_Names,0)), 'Input - LOE Hierarchy (Admin)'!T370))</f>
        <v>JSP 440 - M41</v>
      </c>
      <c r="Q368" s="651" t="str">
        <f>IF(ISERROR(HYPERLINK(INDEX(I_Guid_Links,MATCH('Input - LOE Hierarchy (Admin)'!U370,I_Guid_Names,0)), 'Input - LOE Hierarchy (Admin)'!U370)),"",HYPERLINK(INDEX(I_Guid_Links,MATCH('Input - LOE Hierarchy (Admin)'!U370,I_Guid_Names,0)), 'Input - LOE Hierarchy (Admin)'!U370))</f>
        <v>Confidentiality and Information Security - M44</v>
      </c>
      <c r="R368" s="651" t="str">
        <f>IF(ISERROR(HYPERLINK(INDEX(I_Guid_Links,MATCH('Input - LOE Hierarchy (Admin)'!V370,I_Guid_Names,0)), 'Input - LOE Hierarchy (Admin)'!V370)),"",HYPERLINK(INDEX(I_Guid_Links,MATCH('Input - LOE Hierarchy (Admin)'!V370,I_Guid_Names,0)), 'Input - LOE Hierarchy (Admin)'!V370))</f>
        <v>Project Manager's Guide to Commercial Considerations  - M45</v>
      </c>
      <c r="S368" s="651" t="str">
        <f>IF(ISERROR(HYPERLINK(INDEX(I_Guid_Links,MATCH('Input - LOE Hierarchy (Admin)'!W370,I_Guid_Names,0)), 'Input - LOE Hierarchy (Admin)'!W370)),"",HYPERLINK(INDEX(I_Guid_Links,MATCH('Input - LOE Hierarchy (Admin)'!W370,I_Guid_Names,0)), 'Input - LOE Hierarchy (Admin)'!W370))</f>
        <v>Secure by Design - M42</v>
      </c>
      <c r="T368" s="651" t="str">
        <f>IF(ISERROR(HYPERLINK(INDEX(I_Guid_Links,MATCH('Input - LOE Hierarchy (Admin)'!X370,I_Guid_Names,0)), 'Input - LOE Hierarchy (Admin)'!X370)),"",HYPERLINK(INDEX(I_Guid_Links,MATCH('Input - LOE Hierarchy (Admin)'!X370,I_Guid_Names,0)), 'Input - LOE Hierarchy (Admin)'!X370))</f>
        <v/>
      </c>
      <c r="U368" s="651" t="str">
        <f>IF(ISERROR(HYPERLINK(INDEX(I_Guid_Links,MATCH('Input - LOE Hierarchy (Admin)'!Y370,I_Guid_Names,0)), 'Input - LOE Hierarchy (Admin)'!Y370)),"",HYPERLINK(INDEX(I_Guid_Links,MATCH('Input - LOE Hierarchy (Admin)'!Y370,I_Guid_Names,0)), 'Input - LOE Hierarchy (Admin)'!Y370))</f>
        <v/>
      </c>
      <c r="V368" s="652"/>
      <c r="X368" s="653" t="b">
        <f t="shared" si="53"/>
        <v>0</v>
      </c>
      <c r="Y368" s="654" t="b">
        <f t="shared" si="54"/>
        <v>0</v>
      </c>
      <c r="Z368" s="654" t="b">
        <f t="shared" si="55"/>
        <v>0</v>
      </c>
    </row>
    <row r="369" spans="1:26" s="344" customFormat="1" ht="70.400000000000006" customHeight="1" x14ac:dyDescent="0.35">
      <c r="A369" s="646"/>
      <c r="B369" s="646"/>
      <c r="C369" s="647">
        <v>5</v>
      </c>
      <c r="D369" s="648" t="str">
        <f>'Input - LOE Hierarchy (Admin)'!E371</f>
        <v>Management</v>
      </c>
      <c r="E369" s="647">
        <v>27</v>
      </c>
      <c r="F369" s="648" t="str">
        <f>'Input - LOE Hierarchy (Admin)'!K371</f>
        <v>Is there evidence of suitably mature Security management?</v>
      </c>
      <c r="G369" s="649">
        <v>130</v>
      </c>
      <c r="H369" s="650" t="str">
        <f>IFERROR(HYPERLINK("#'2.1 LOEs, Artefacts &amp; Assurance'!" &amp; ADDRESS(MATCH($I369,'2.1 LOEs, Artefacts &amp; Assurance'!$H$1:$H$312, 0),8),"Link "), "Not Found")</f>
        <v>Not Found</v>
      </c>
      <c r="I369" s="648" t="str">
        <f>'Input - LOE Hierarchy (Admin)'!L371</f>
        <v>Is there evidence that appropriate security DEFCONs are being include in each contract?</v>
      </c>
      <c r="J369" s="647">
        <f t="shared" si="52"/>
        <v>359</v>
      </c>
      <c r="K369" s="648" t="str">
        <f>'Input - LOE Hierarchy (Admin)'!N371</f>
        <v>Is there evidence that each contract includes DEFCON 658 Cyber?</v>
      </c>
      <c r="L369" s="648" t="str">
        <f>'Input - LOE Hierarchy (Admin)'!P371</f>
        <v>NULL</v>
      </c>
      <c r="M369" s="646"/>
      <c r="N369" s="646"/>
      <c r="O369" s="651" t="str">
        <f>IF(ISERROR(HYPERLINK(INDEX(I_Guid_Links,MATCH('Input - LOE Hierarchy (Admin)'!S371,I_Guid_Names,0)), 'Input - LOE Hierarchy (Admin)'!S371)),"",HYPERLINK(INDEX(I_Guid_Links,MATCH('Input - LOE Hierarchy (Admin)'!S371,I_Guid_Names,0)), 'Input - LOE Hierarchy (Admin)'!S371))</f>
        <v>Security Risk Management  - M40</v>
      </c>
      <c r="P369" s="651" t="str">
        <f>IF(ISERROR(HYPERLINK(INDEX(I_Guid_Links,MATCH('Input - LOE Hierarchy (Admin)'!T371,I_Guid_Names,0)), 'Input - LOE Hierarchy (Admin)'!T371)),"",HYPERLINK(INDEX(I_Guid_Links,MATCH('Input - LOE Hierarchy (Admin)'!T371,I_Guid_Names,0)), 'Input - LOE Hierarchy (Admin)'!T371))</f>
        <v>JSP 440 - M41</v>
      </c>
      <c r="Q369" s="651" t="str">
        <f>IF(ISERROR(HYPERLINK(INDEX(I_Guid_Links,MATCH('Input - LOE Hierarchy (Admin)'!U371,I_Guid_Names,0)), 'Input - LOE Hierarchy (Admin)'!U371)),"",HYPERLINK(INDEX(I_Guid_Links,MATCH('Input - LOE Hierarchy (Admin)'!U371,I_Guid_Names,0)), 'Input - LOE Hierarchy (Admin)'!U371))</f>
        <v>Confidentiality and Information Security - M44</v>
      </c>
      <c r="R369" s="651" t="str">
        <f>IF(ISERROR(HYPERLINK(INDEX(I_Guid_Links,MATCH('Input - LOE Hierarchy (Admin)'!V371,I_Guid_Names,0)), 'Input - LOE Hierarchy (Admin)'!V371)),"",HYPERLINK(INDEX(I_Guid_Links,MATCH('Input - LOE Hierarchy (Admin)'!V371,I_Guid_Names,0)), 'Input - LOE Hierarchy (Admin)'!V371))</f>
        <v>Project Manager's Guide to Commercial Considerations  - M45</v>
      </c>
      <c r="S369" s="651" t="str">
        <f>IF(ISERROR(HYPERLINK(INDEX(I_Guid_Links,MATCH('Input - LOE Hierarchy (Admin)'!W371,I_Guid_Names,0)), 'Input - LOE Hierarchy (Admin)'!W371)),"",HYPERLINK(INDEX(I_Guid_Links,MATCH('Input - LOE Hierarchy (Admin)'!W371,I_Guid_Names,0)), 'Input - LOE Hierarchy (Admin)'!W371))</f>
        <v>Secure by Design - M42</v>
      </c>
      <c r="T369" s="651" t="str">
        <f>IF(ISERROR(HYPERLINK(INDEX(I_Guid_Links,MATCH('Input - LOE Hierarchy (Admin)'!X371,I_Guid_Names,0)), 'Input - LOE Hierarchy (Admin)'!X371)),"",HYPERLINK(INDEX(I_Guid_Links,MATCH('Input - LOE Hierarchy (Admin)'!X371,I_Guid_Names,0)), 'Input - LOE Hierarchy (Admin)'!X371))</f>
        <v/>
      </c>
      <c r="U369" s="651" t="str">
        <f>IF(ISERROR(HYPERLINK(INDEX(I_Guid_Links,MATCH('Input - LOE Hierarchy (Admin)'!Y371,I_Guid_Names,0)), 'Input - LOE Hierarchy (Admin)'!Y371)),"",HYPERLINK(INDEX(I_Guid_Links,MATCH('Input - LOE Hierarchy (Admin)'!Y371,I_Guid_Names,0)), 'Input - LOE Hierarchy (Admin)'!Y371))</f>
        <v/>
      </c>
      <c r="V369" s="652"/>
      <c r="X369" s="653" t="str">
        <f t="shared" si="53"/>
        <v>YES</v>
      </c>
      <c r="Y369" s="654" t="b">
        <f t="shared" si="54"/>
        <v>0</v>
      </c>
      <c r="Z369" s="654" t="b">
        <f>IF(AND(X369="YES", Y$368="YES"),"YES")</f>
        <v>0</v>
      </c>
    </row>
    <row r="370" spans="1:26" s="344" customFormat="1" ht="70.400000000000006" customHeight="1" x14ac:dyDescent="0.35">
      <c r="A370" s="646"/>
      <c r="B370" s="646"/>
      <c r="C370" s="647">
        <v>5</v>
      </c>
      <c r="D370" s="648" t="str">
        <f>'Input - LOE Hierarchy (Admin)'!E372</f>
        <v>Management</v>
      </c>
      <c r="E370" s="647">
        <v>27</v>
      </c>
      <c r="F370" s="648" t="str">
        <f>'Input - LOE Hierarchy (Admin)'!K372</f>
        <v>Is there evidence of suitably mature Security management?</v>
      </c>
      <c r="G370" s="649">
        <v>130</v>
      </c>
      <c r="H370" s="650" t="str">
        <f>IFERROR(HYPERLINK("#'2.1 LOEs, Artefacts &amp; Assurance'!" &amp; ADDRESS(MATCH($I370,'2.1 LOEs, Artefacts &amp; Assurance'!$H$1:$H$312, 0),8),"Link "), "Not Found")</f>
        <v>Not Found</v>
      </c>
      <c r="I370" s="648" t="str">
        <f>'Input - LOE Hierarchy (Admin)'!L372</f>
        <v>Is there evidence that appropriate security DEFCONs are being include in each contract?</v>
      </c>
      <c r="J370" s="647">
        <f t="shared" si="52"/>
        <v>360</v>
      </c>
      <c r="K370" s="648" t="str">
        <f>'Input - LOE Hierarchy (Admin)'!N372</f>
        <v>Is there evidence that each contract involving the disclosure of material at SECRET or above includes DEFCON 659A Security Measures?</v>
      </c>
      <c r="L370" s="648" t="str">
        <f>'Input - LOE Hierarchy (Admin)'!P372</f>
        <v>NULL</v>
      </c>
      <c r="M370" s="646"/>
      <c r="N370" s="646"/>
      <c r="O370" s="651" t="str">
        <f>IF(ISERROR(HYPERLINK(INDEX(I_Guid_Links,MATCH('Input - LOE Hierarchy (Admin)'!S372,I_Guid_Names,0)), 'Input - LOE Hierarchy (Admin)'!S372)),"",HYPERLINK(INDEX(I_Guid_Links,MATCH('Input - LOE Hierarchy (Admin)'!S372,I_Guid_Names,0)), 'Input - LOE Hierarchy (Admin)'!S372))</f>
        <v>Security Risk Management  - M40</v>
      </c>
      <c r="P370" s="651" t="str">
        <f>IF(ISERROR(HYPERLINK(INDEX(I_Guid_Links,MATCH('Input - LOE Hierarchy (Admin)'!T372,I_Guid_Names,0)), 'Input - LOE Hierarchy (Admin)'!T372)),"",HYPERLINK(INDEX(I_Guid_Links,MATCH('Input - LOE Hierarchy (Admin)'!T372,I_Guid_Names,0)), 'Input - LOE Hierarchy (Admin)'!T372))</f>
        <v>JSP 440 - M41</v>
      </c>
      <c r="Q370" s="651" t="str">
        <f>IF(ISERROR(HYPERLINK(INDEX(I_Guid_Links,MATCH('Input - LOE Hierarchy (Admin)'!U372,I_Guid_Names,0)), 'Input - LOE Hierarchy (Admin)'!U372)),"",HYPERLINK(INDEX(I_Guid_Links,MATCH('Input - LOE Hierarchy (Admin)'!U372,I_Guid_Names,0)), 'Input - LOE Hierarchy (Admin)'!U372))</f>
        <v>Confidentiality and Information Security - M44</v>
      </c>
      <c r="R370" s="651" t="str">
        <f>IF(ISERROR(HYPERLINK(INDEX(I_Guid_Links,MATCH('Input - LOE Hierarchy (Admin)'!V372,I_Guid_Names,0)), 'Input - LOE Hierarchy (Admin)'!V372)),"",HYPERLINK(INDEX(I_Guid_Links,MATCH('Input - LOE Hierarchy (Admin)'!V372,I_Guid_Names,0)), 'Input - LOE Hierarchy (Admin)'!V372))</f>
        <v>Project Manager's Guide to Commercial Considerations  - M45</v>
      </c>
      <c r="S370" s="651" t="str">
        <f>IF(ISERROR(HYPERLINK(INDEX(I_Guid_Links,MATCH('Input - LOE Hierarchy (Admin)'!W372,I_Guid_Names,0)), 'Input - LOE Hierarchy (Admin)'!W372)),"",HYPERLINK(INDEX(I_Guid_Links,MATCH('Input - LOE Hierarchy (Admin)'!W372,I_Guid_Names,0)), 'Input - LOE Hierarchy (Admin)'!W372))</f>
        <v>Secure by Design - M42</v>
      </c>
      <c r="T370" s="651" t="str">
        <f>IF(ISERROR(HYPERLINK(INDEX(I_Guid_Links,MATCH('Input - LOE Hierarchy (Admin)'!X372,I_Guid_Names,0)), 'Input - LOE Hierarchy (Admin)'!X372)),"",HYPERLINK(INDEX(I_Guid_Links,MATCH('Input - LOE Hierarchy (Admin)'!X372,I_Guid_Names,0)), 'Input - LOE Hierarchy (Admin)'!X372))</f>
        <v/>
      </c>
      <c r="U370" s="651" t="str">
        <f>IF(ISERROR(HYPERLINK(INDEX(I_Guid_Links,MATCH('Input - LOE Hierarchy (Admin)'!Y372,I_Guid_Names,0)), 'Input - LOE Hierarchy (Admin)'!Y372)),"",HYPERLINK(INDEX(I_Guid_Links,MATCH('Input - LOE Hierarchy (Admin)'!Y372,I_Guid_Names,0)), 'Input - LOE Hierarchy (Admin)'!Y372))</f>
        <v/>
      </c>
      <c r="V370" s="652"/>
      <c r="X370" s="653" t="str">
        <f t="shared" si="53"/>
        <v>YES</v>
      </c>
      <c r="Y370" s="654" t="b">
        <f t="shared" si="54"/>
        <v>0</v>
      </c>
      <c r="Z370" s="654" t="b">
        <f t="shared" ref="Z370:Z372" si="59">IF(AND(X370="YES", Y$368="YES"),"YES")</f>
        <v>0</v>
      </c>
    </row>
    <row r="371" spans="1:26" s="344" customFormat="1" ht="70.400000000000006" customHeight="1" x14ac:dyDescent="0.35">
      <c r="A371" s="646"/>
      <c r="B371" s="646"/>
      <c r="C371" s="647">
        <v>5</v>
      </c>
      <c r="D371" s="648" t="str">
        <f>'Input - LOE Hierarchy (Admin)'!E373</f>
        <v>Management</v>
      </c>
      <c r="E371" s="647">
        <v>27</v>
      </c>
      <c r="F371" s="648" t="str">
        <f>'Input - LOE Hierarchy (Admin)'!K373</f>
        <v>Is there evidence of suitably mature Security management?</v>
      </c>
      <c r="G371" s="649">
        <v>130</v>
      </c>
      <c r="H371" s="650" t="str">
        <f>IFERROR(HYPERLINK("#'2.1 LOEs, Artefacts &amp; Assurance'!" &amp; ADDRESS(MATCH($I371,'2.1 LOEs, Artefacts &amp; Assurance'!$H$1:$H$312, 0),8),"Link "), "Not Found")</f>
        <v>Not Found</v>
      </c>
      <c r="I371" s="648" t="str">
        <f>'Input - LOE Hierarchy (Admin)'!L373</f>
        <v>Is there evidence that appropriate security DEFCONs are being include in each contract?</v>
      </c>
      <c r="J371" s="647">
        <f t="shared" si="52"/>
        <v>361</v>
      </c>
      <c r="K371" s="648" t="str">
        <f>'Input - LOE Hierarchy (Admin)'!N373</f>
        <v>Is there evidence that each contract involving the processing of OFFICIAL-SENSITIVE material includes DEFCON 660 Official-Sensitive Security Requirements?</v>
      </c>
      <c r="L371" s="648" t="str">
        <f>'Input - LOE Hierarchy (Admin)'!P373</f>
        <v>NULL</v>
      </c>
      <c r="M371" s="646"/>
      <c r="N371" s="646"/>
      <c r="O371" s="651" t="str">
        <f>IF(ISERROR(HYPERLINK(INDEX(I_Guid_Links,MATCH('Input - LOE Hierarchy (Admin)'!S373,I_Guid_Names,0)), 'Input - LOE Hierarchy (Admin)'!S373)),"",HYPERLINK(INDEX(I_Guid_Links,MATCH('Input - LOE Hierarchy (Admin)'!S373,I_Guid_Names,0)), 'Input - LOE Hierarchy (Admin)'!S373))</f>
        <v>Security Risk Management  - M40</v>
      </c>
      <c r="P371" s="651" t="str">
        <f>IF(ISERROR(HYPERLINK(INDEX(I_Guid_Links,MATCH('Input - LOE Hierarchy (Admin)'!T373,I_Guid_Names,0)), 'Input - LOE Hierarchy (Admin)'!T373)),"",HYPERLINK(INDEX(I_Guid_Links,MATCH('Input - LOE Hierarchy (Admin)'!T373,I_Guid_Names,0)), 'Input - LOE Hierarchy (Admin)'!T373))</f>
        <v>JSP 440 - M41</v>
      </c>
      <c r="Q371" s="651" t="str">
        <f>IF(ISERROR(HYPERLINK(INDEX(I_Guid_Links,MATCH('Input - LOE Hierarchy (Admin)'!U373,I_Guid_Names,0)), 'Input - LOE Hierarchy (Admin)'!U373)),"",HYPERLINK(INDEX(I_Guid_Links,MATCH('Input - LOE Hierarchy (Admin)'!U373,I_Guid_Names,0)), 'Input - LOE Hierarchy (Admin)'!U373))</f>
        <v>Confidentiality and Information Security - M44</v>
      </c>
      <c r="R371" s="651" t="str">
        <f>IF(ISERROR(HYPERLINK(INDEX(I_Guid_Links,MATCH('Input - LOE Hierarchy (Admin)'!V373,I_Guid_Names,0)), 'Input - LOE Hierarchy (Admin)'!V373)),"",HYPERLINK(INDEX(I_Guid_Links,MATCH('Input - LOE Hierarchy (Admin)'!V373,I_Guid_Names,0)), 'Input - LOE Hierarchy (Admin)'!V373))</f>
        <v>Project Manager's Guide to Commercial Considerations  - M45</v>
      </c>
      <c r="S371" s="651" t="str">
        <f>IF(ISERROR(HYPERLINK(INDEX(I_Guid_Links,MATCH('Input - LOE Hierarchy (Admin)'!W373,I_Guid_Names,0)), 'Input - LOE Hierarchy (Admin)'!W373)),"",HYPERLINK(INDEX(I_Guid_Links,MATCH('Input - LOE Hierarchy (Admin)'!W373,I_Guid_Names,0)), 'Input - LOE Hierarchy (Admin)'!W373))</f>
        <v>Secure by Design - M42</v>
      </c>
      <c r="T371" s="651" t="str">
        <f>IF(ISERROR(HYPERLINK(INDEX(I_Guid_Links,MATCH('Input - LOE Hierarchy (Admin)'!X373,I_Guid_Names,0)), 'Input - LOE Hierarchy (Admin)'!X373)),"",HYPERLINK(INDEX(I_Guid_Links,MATCH('Input - LOE Hierarchy (Admin)'!X373,I_Guid_Names,0)), 'Input - LOE Hierarchy (Admin)'!X373))</f>
        <v/>
      </c>
      <c r="U371" s="651" t="str">
        <f>IF(ISERROR(HYPERLINK(INDEX(I_Guid_Links,MATCH('Input - LOE Hierarchy (Admin)'!Y373,I_Guid_Names,0)), 'Input - LOE Hierarchy (Admin)'!Y373)),"",HYPERLINK(INDEX(I_Guid_Links,MATCH('Input - LOE Hierarchy (Admin)'!Y373,I_Guid_Names,0)), 'Input - LOE Hierarchy (Admin)'!Y373))</f>
        <v/>
      </c>
      <c r="V371" s="652"/>
      <c r="X371" s="653" t="str">
        <f t="shared" si="53"/>
        <v>YES</v>
      </c>
      <c r="Y371" s="654" t="b">
        <f t="shared" si="54"/>
        <v>0</v>
      </c>
      <c r="Z371" s="654" t="b">
        <f t="shared" si="59"/>
        <v>0</v>
      </c>
    </row>
    <row r="372" spans="1:26" s="344" customFormat="1" ht="70.400000000000006" customHeight="1" x14ac:dyDescent="0.35">
      <c r="A372" s="646"/>
      <c r="B372" s="646"/>
      <c r="C372" s="647">
        <v>5</v>
      </c>
      <c r="D372" s="648" t="str">
        <f>'Input - LOE Hierarchy (Admin)'!E374</f>
        <v>Management</v>
      </c>
      <c r="E372" s="647">
        <v>27</v>
      </c>
      <c r="F372" s="648" t="str">
        <f>'Input - LOE Hierarchy (Admin)'!K374</f>
        <v>Is there evidence of suitably mature Security management?</v>
      </c>
      <c r="G372" s="649">
        <v>130</v>
      </c>
      <c r="H372" s="650" t="str">
        <f>IFERROR(HYPERLINK("#'2.1 LOEs, Artefacts &amp; Assurance'!" &amp; ADDRESS(MATCH($I372,'2.1 LOEs, Artefacts &amp; Assurance'!$H$1:$H$312, 0),8),"Link "), "Not Found")</f>
        <v>Not Found</v>
      </c>
      <c r="I372" s="648" t="str">
        <f>'Input - LOE Hierarchy (Admin)'!L374</f>
        <v>Is there evidence that appropriate security DEFCONs are being include in each contract?</v>
      </c>
      <c r="J372" s="647">
        <f t="shared" si="52"/>
        <v>362</v>
      </c>
      <c r="K372" s="648" t="str">
        <f>'Input - LOE Hierarchy (Admin)'!N374</f>
        <v>Is there evidence that each contract under which Contractor employees work on HMG establishments includes DEFCON 76 Conditions that Apply to Work at UK Government Establishments?</v>
      </c>
      <c r="L372" s="648" t="str">
        <f>'Input - LOE Hierarchy (Admin)'!P374</f>
        <v>NULL</v>
      </c>
      <c r="M372" s="646"/>
      <c r="N372" s="646"/>
      <c r="O372" s="651" t="str">
        <f>IF(ISERROR(HYPERLINK(INDEX(I_Guid_Links,MATCH('Input - LOE Hierarchy (Admin)'!S374,I_Guid_Names,0)), 'Input - LOE Hierarchy (Admin)'!S374)),"",HYPERLINK(INDEX(I_Guid_Links,MATCH('Input - LOE Hierarchy (Admin)'!S374,I_Guid_Names,0)), 'Input - LOE Hierarchy (Admin)'!S374))</f>
        <v>Security Risk Management  - M40</v>
      </c>
      <c r="P372" s="651" t="str">
        <f>IF(ISERROR(HYPERLINK(INDEX(I_Guid_Links,MATCH('Input - LOE Hierarchy (Admin)'!T374,I_Guid_Names,0)), 'Input - LOE Hierarchy (Admin)'!T374)),"",HYPERLINK(INDEX(I_Guid_Links,MATCH('Input - LOE Hierarchy (Admin)'!T374,I_Guid_Names,0)), 'Input - LOE Hierarchy (Admin)'!T374))</f>
        <v>JSP 440 - M41</v>
      </c>
      <c r="Q372" s="651" t="str">
        <f>IF(ISERROR(HYPERLINK(INDEX(I_Guid_Links,MATCH('Input - LOE Hierarchy (Admin)'!U374,I_Guid_Names,0)), 'Input - LOE Hierarchy (Admin)'!U374)),"",HYPERLINK(INDEX(I_Guid_Links,MATCH('Input - LOE Hierarchy (Admin)'!U374,I_Guid_Names,0)), 'Input - LOE Hierarchy (Admin)'!U374))</f>
        <v>Confidentiality and Information Security - M44</v>
      </c>
      <c r="R372" s="651" t="str">
        <f>IF(ISERROR(HYPERLINK(INDEX(I_Guid_Links,MATCH('Input - LOE Hierarchy (Admin)'!V374,I_Guid_Names,0)), 'Input - LOE Hierarchy (Admin)'!V374)),"",HYPERLINK(INDEX(I_Guid_Links,MATCH('Input - LOE Hierarchy (Admin)'!V374,I_Guid_Names,0)), 'Input - LOE Hierarchy (Admin)'!V374))</f>
        <v>Project Manager's Guide to Commercial Considerations  - M45</v>
      </c>
      <c r="S372" s="651" t="str">
        <f>IF(ISERROR(HYPERLINK(INDEX(I_Guid_Links,MATCH('Input - LOE Hierarchy (Admin)'!W374,I_Guid_Names,0)), 'Input - LOE Hierarchy (Admin)'!W374)),"",HYPERLINK(INDEX(I_Guid_Links,MATCH('Input - LOE Hierarchy (Admin)'!W374,I_Guid_Names,0)), 'Input - LOE Hierarchy (Admin)'!W374))</f>
        <v>Secure by Design - M42</v>
      </c>
      <c r="T372" s="651" t="str">
        <f>IF(ISERROR(HYPERLINK(INDEX(I_Guid_Links,MATCH('Input - LOE Hierarchy (Admin)'!X374,I_Guid_Names,0)), 'Input - LOE Hierarchy (Admin)'!X374)),"",HYPERLINK(INDEX(I_Guid_Links,MATCH('Input - LOE Hierarchy (Admin)'!X374,I_Guid_Names,0)), 'Input - LOE Hierarchy (Admin)'!X374))</f>
        <v/>
      </c>
      <c r="U372" s="651" t="str">
        <f>IF(ISERROR(HYPERLINK(INDEX(I_Guid_Links,MATCH('Input - LOE Hierarchy (Admin)'!Y374,I_Guid_Names,0)), 'Input - LOE Hierarchy (Admin)'!Y374)),"",HYPERLINK(INDEX(I_Guid_Links,MATCH('Input - LOE Hierarchy (Admin)'!Y374,I_Guid_Names,0)), 'Input - LOE Hierarchy (Admin)'!Y374))</f>
        <v/>
      </c>
      <c r="V372" s="652"/>
      <c r="X372" s="653" t="str">
        <f t="shared" si="53"/>
        <v>YES</v>
      </c>
      <c r="Y372" s="654" t="b">
        <f t="shared" si="54"/>
        <v>0</v>
      </c>
      <c r="Z372" s="654" t="b">
        <f t="shared" si="59"/>
        <v>0</v>
      </c>
    </row>
    <row r="373" spans="1:26" s="344" customFormat="1" ht="70.400000000000006" customHeight="1" x14ac:dyDescent="0.35">
      <c r="A373" s="646"/>
      <c r="B373" s="646"/>
      <c r="C373" s="647">
        <v>5</v>
      </c>
      <c r="D373" s="648" t="str">
        <f>'Input - LOE Hierarchy (Admin)'!E375</f>
        <v>Management</v>
      </c>
      <c r="E373" s="647">
        <v>27</v>
      </c>
      <c r="F373" s="648" t="str">
        <f>'Input - LOE Hierarchy (Admin)'!K375</f>
        <v>Is there evidence of suitably mature Security management?</v>
      </c>
      <c r="G373" s="649">
        <v>131</v>
      </c>
      <c r="H373" s="650" t="str">
        <f>IFERROR(HYPERLINK("#'2.1 LOEs, Artefacts &amp; Assurance'!" &amp; ADDRESS(MATCH($I373,'2.1 LOEs, Artefacts &amp; Assurance'!$H$1:$H$312, 0),8),"Link "), "Not Found")</f>
        <v>Not Found</v>
      </c>
      <c r="I373" s="648" t="str">
        <f>'Input - LOE Hierarchy (Admin)'!L375</f>
        <v>Is there evidence that each contract has a current MOD Cyber Risk Profile and associated Supplier Assurance Questionnaire submitted.</v>
      </c>
      <c r="J373" s="647">
        <f t="shared" si="52"/>
        <v>363</v>
      </c>
      <c r="K373" s="648" t="str">
        <f>'Input - LOE Hierarchy (Admin)'!N375</f>
        <v>NULL</v>
      </c>
      <c r="L373" s="648" t="str">
        <f>'Input - LOE Hierarchy (Admin)'!P375</f>
        <v>NULL</v>
      </c>
      <c r="M373" s="646"/>
      <c r="N373" s="646"/>
      <c r="O373" s="651" t="str">
        <f>IF(ISERROR(HYPERLINK(INDEX(I_Guid_Links,MATCH('Input - LOE Hierarchy (Admin)'!S375,I_Guid_Names,0)), 'Input - LOE Hierarchy (Admin)'!S375)),"",HYPERLINK(INDEX(I_Guid_Links,MATCH('Input - LOE Hierarchy (Admin)'!S375,I_Guid_Names,0)), 'Input - LOE Hierarchy (Admin)'!S375))</f>
        <v>Security Risk Management  - M40</v>
      </c>
      <c r="P373" s="651" t="str">
        <f>IF(ISERROR(HYPERLINK(INDEX(I_Guid_Links,MATCH('Input - LOE Hierarchy (Admin)'!T375,I_Guid_Names,0)), 'Input - LOE Hierarchy (Admin)'!T375)),"",HYPERLINK(INDEX(I_Guid_Links,MATCH('Input - LOE Hierarchy (Admin)'!T375,I_Guid_Names,0)), 'Input - LOE Hierarchy (Admin)'!T375))</f>
        <v>JSP 440 - M41</v>
      </c>
      <c r="Q373" s="651" t="str">
        <f>IF(ISERROR(HYPERLINK(INDEX(I_Guid_Links,MATCH('Input - LOE Hierarchy (Admin)'!U375,I_Guid_Names,0)), 'Input - LOE Hierarchy (Admin)'!U375)),"",HYPERLINK(INDEX(I_Guid_Links,MATCH('Input - LOE Hierarchy (Admin)'!U375,I_Guid_Names,0)), 'Input - LOE Hierarchy (Admin)'!U375))</f>
        <v>Crypt-Key  - M46</v>
      </c>
      <c r="R373" s="651" t="str">
        <f>IF(ISERROR(HYPERLINK(INDEX(I_Guid_Links,MATCH('Input - LOE Hierarchy (Admin)'!V375,I_Guid_Names,0)), 'Input - LOE Hierarchy (Admin)'!V375)),"",HYPERLINK(INDEX(I_Guid_Links,MATCH('Input - LOE Hierarchy (Admin)'!V375,I_Guid_Names,0)), 'Input - LOE Hierarchy (Admin)'!V375))</f>
        <v>Secure by Design - M42</v>
      </c>
      <c r="S373" s="651" t="str">
        <f>IF(ISERROR(HYPERLINK(INDEX(I_Guid_Links,MATCH('Input - LOE Hierarchy (Admin)'!W375,I_Guid_Names,0)), 'Input - LOE Hierarchy (Admin)'!W375)),"",HYPERLINK(INDEX(I_Guid_Links,MATCH('Input - LOE Hierarchy (Admin)'!W375,I_Guid_Names,0)), 'Input - LOE Hierarchy (Admin)'!W375))</f>
        <v/>
      </c>
      <c r="T373" s="651" t="str">
        <f>IF(ISERROR(HYPERLINK(INDEX(I_Guid_Links,MATCH('Input - LOE Hierarchy (Admin)'!X375,I_Guid_Names,0)), 'Input - LOE Hierarchy (Admin)'!X375)),"",HYPERLINK(INDEX(I_Guid_Links,MATCH('Input - LOE Hierarchy (Admin)'!X375,I_Guid_Names,0)), 'Input - LOE Hierarchy (Admin)'!X375))</f>
        <v/>
      </c>
      <c r="U373" s="651" t="str">
        <f>IF(ISERROR(HYPERLINK(INDEX(I_Guid_Links,MATCH('Input - LOE Hierarchy (Admin)'!Y375,I_Guid_Names,0)), 'Input - LOE Hierarchy (Admin)'!Y375)),"",HYPERLINK(INDEX(I_Guid_Links,MATCH('Input - LOE Hierarchy (Admin)'!Y375,I_Guid_Names,0)), 'Input - LOE Hierarchy (Admin)'!Y375))</f>
        <v/>
      </c>
      <c r="V373" s="652"/>
      <c r="X373" s="653" t="b">
        <f t="shared" si="53"/>
        <v>0</v>
      </c>
      <c r="Y373" s="654" t="b">
        <f t="shared" si="54"/>
        <v>0</v>
      </c>
      <c r="Z373" s="654" t="b">
        <f t="shared" si="55"/>
        <v>0</v>
      </c>
    </row>
    <row r="374" spans="1:26" s="344" customFormat="1" ht="70.400000000000006" customHeight="1" x14ac:dyDescent="0.35">
      <c r="A374" s="646"/>
      <c r="B374" s="646"/>
      <c r="C374" s="647">
        <v>5</v>
      </c>
      <c r="D374" s="648" t="str">
        <f>'Input - LOE Hierarchy (Admin)'!E376</f>
        <v>Management</v>
      </c>
      <c r="E374" s="647">
        <v>27</v>
      </c>
      <c r="F374" s="648" t="str">
        <f>'Input - LOE Hierarchy (Admin)'!K376</f>
        <v>Is there evidence of suitably mature Security management?</v>
      </c>
      <c r="G374" s="649">
        <v>132</v>
      </c>
      <c r="H374" s="650" t="str">
        <f>IFERROR(HYPERLINK("#'2.1 LOEs, Artefacts &amp; Assurance'!" &amp; ADDRESS(MATCH($I374,'2.1 LOEs, Artefacts &amp; Assurance'!$H$1:$H$312, 0),8),"Link "), "Not Found")</f>
        <v>Not Found</v>
      </c>
      <c r="I374" s="648" t="str">
        <f>'Input - LOE Hierarchy (Admin)'!L376</f>
        <v>Where there is a requirement for crypt-key use, is there evidence that the programme has a suitable crypto management approach that has be endorsed by the Crypt Key Enterprise Authority.</v>
      </c>
      <c r="J374" s="647">
        <f t="shared" si="52"/>
        <v>364</v>
      </c>
      <c r="K374" s="648" t="str">
        <f>'Input - LOE Hierarchy (Admin)'!N376</f>
        <v>NULL</v>
      </c>
      <c r="L374" s="648" t="str">
        <f>'Input - LOE Hierarchy (Admin)'!P376</f>
        <v>NULL</v>
      </c>
      <c r="M374" s="646"/>
      <c r="N374" s="646"/>
      <c r="O374" s="651" t="str">
        <f>IF(ISERROR(HYPERLINK(INDEX(I_Guid_Links,MATCH('Input - LOE Hierarchy (Admin)'!S376,I_Guid_Names,0)), 'Input - LOE Hierarchy (Admin)'!S376)),"",HYPERLINK(INDEX(I_Guid_Links,MATCH('Input - LOE Hierarchy (Admin)'!S376,I_Guid_Names,0)), 'Input - LOE Hierarchy (Admin)'!S376))</f>
        <v>Security Risk Management  - M40</v>
      </c>
      <c r="P374" s="651" t="str">
        <f>IF(ISERROR(HYPERLINK(INDEX(I_Guid_Links,MATCH('Input - LOE Hierarchy (Admin)'!T376,I_Guid_Names,0)), 'Input - LOE Hierarchy (Admin)'!T376)),"",HYPERLINK(INDEX(I_Guid_Links,MATCH('Input - LOE Hierarchy (Admin)'!T376,I_Guid_Names,0)), 'Input - LOE Hierarchy (Admin)'!T376))</f>
        <v>JSP 440 - M41</v>
      </c>
      <c r="Q374" s="651" t="str">
        <f>IF(ISERROR(HYPERLINK(INDEX(I_Guid_Links,MATCH('Input - LOE Hierarchy (Admin)'!U376,I_Guid_Names,0)), 'Input - LOE Hierarchy (Admin)'!U376)),"",HYPERLINK(INDEX(I_Guid_Links,MATCH('Input - LOE Hierarchy (Admin)'!U376,I_Guid_Names,0)), 'Input - LOE Hierarchy (Admin)'!U376))</f>
        <v>Crypt-Key  - M46</v>
      </c>
      <c r="R374" s="651" t="str">
        <f>IF(ISERROR(HYPERLINK(INDEX(I_Guid_Links,MATCH('Input - LOE Hierarchy (Admin)'!V376,I_Guid_Names,0)), 'Input - LOE Hierarchy (Admin)'!V376)),"",HYPERLINK(INDEX(I_Guid_Links,MATCH('Input - LOE Hierarchy (Admin)'!V376,I_Guid_Names,0)), 'Input - LOE Hierarchy (Admin)'!V376))</f>
        <v>Secure by Design - M42</v>
      </c>
      <c r="S374" s="651" t="str">
        <f>IF(ISERROR(HYPERLINK(INDEX(I_Guid_Links,MATCH('Input - LOE Hierarchy (Admin)'!W376,I_Guid_Names,0)), 'Input - LOE Hierarchy (Admin)'!W376)),"",HYPERLINK(INDEX(I_Guid_Links,MATCH('Input - LOE Hierarchy (Admin)'!W376,I_Guid_Names,0)), 'Input - LOE Hierarchy (Admin)'!W376))</f>
        <v/>
      </c>
      <c r="T374" s="651" t="str">
        <f>IF(ISERROR(HYPERLINK(INDEX(I_Guid_Links,MATCH('Input - LOE Hierarchy (Admin)'!X376,I_Guid_Names,0)), 'Input - LOE Hierarchy (Admin)'!X376)),"",HYPERLINK(INDEX(I_Guid_Links,MATCH('Input - LOE Hierarchy (Admin)'!X376,I_Guid_Names,0)), 'Input - LOE Hierarchy (Admin)'!X376))</f>
        <v/>
      </c>
      <c r="U374" s="651" t="str">
        <f>IF(ISERROR(HYPERLINK(INDEX(I_Guid_Links,MATCH('Input - LOE Hierarchy (Admin)'!Y376,I_Guid_Names,0)), 'Input - LOE Hierarchy (Admin)'!Y376)),"",HYPERLINK(INDEX(I_Guid_Links,MATCH('Input - LOE Hierarchy (Admin)'!Y376,I_Guid_Names,0)), 'Input - LOE Hierarchy (Admin)'!Y376))</f>
        <v/>
      </c>
      <c r="V374" s="652"/>
      <c r="X374" s="653" t="b">
        <f t="shared" si="53"/>
        <v>0</v>
      </c>
      <c r="Y374" s="654" t="b">
        <f t="shared" si="54"/>
        <v>0</v>
      </c>
      <c r="Z374" s="654" t="b">
        <f t="shared" si="55"/>
        <v>0</v>
      </c>
    </row>
    <row r="375" spans="1:26" s="344" customFormat="1" ht="70.400000000000006" customHeight="1" x14ac:dyDescent="0.35">
      <c r="A375" s="646"/>
      <c r="B375" s="646"/>
      <c r="C375" s="647">
        <v>5</v>
      </c>
      <c r="D375" s="648" t="str">
        <f>'Input - LOE Hierarchy (Admin)'!E377</f>
        <v>Management</v>
      </c>
      <c r="E375" s="647">
        <v>27</v>
      </c>
      <c r="F375" s="648" t="str">
        <f>'Input - LOE Hierarchy (Admin)'!K377</f>
        <v>Is there evidence of suitably mature Security management?</v>
      </c>
      <c r="G375" s="649">
        <v>133</v>
      </c>
      <c r="H375" s="650" t="str">
        <f>IFERROR(HYPERLINK("#'2.1 LOEs, Artefacts &amp; Assurance'!" &amp; ADDRESS(MATCH($I375,'2.1 LOEs, Artefacts &amp; Assurance'!$H$1:$H$312, 0),8),"Link "), "Not Found")</f>
        <v>Not Found</v>
      </c>
      <c r="I375" s="648" t="str">
        <f>'Input - LOE Hierarchy (Admin)'!L377</f>
        <v>Is there evidence that a suitable Security Case has been developed to provide compliance with MOD and DE&amp;S security policy to support effective security risk management for Products, Systems and Services.</v>
      </c>
      <c r="J375" s="647">
        <f t="shared" si="52"/>
        <v>365</v>
      </c>
      <c r="K375" s="648" t="str">
        <f>'Input - LOE Hierarchy (Admin)'!N377</f>
        <v>NULL</v>
      </c>
      <c r="L375" s="648" t="str">
        <f>'Input - LOE Hierarchy (Admin)'!P377</f>
        <v>NULL</v>
      </c>
      <c r="M375" s="646"/>
      <c r="N375" s="646"/>
      <c r="O375" s="651" t="str">
        <f>IF(ISERROR(HYPERLINK(INDEX(I_Guid_Links,MATCH('Input - LOE Hierarchy (Admin)'!S377,I_Guid_Names,0)), 'Input - LOE Hierarchy (Admin)'!S377)),"",HYPERLINK(INDEX(I_Guid_Links,MATCH('Input - LOE Hierarchy (Admin)'!S377,I_Guid_Names,0)), 'Input - LOE Hierarchy (Admin)'!S377))</f>
        <v>Security Risk Management  - M40</v>
      </c>
      <c r="P375" s="651" t="str">
        <f>IF(ISERROR(HYPERLINK(INDEX(I_Guid_Links,MATCH('Input - LOE Hierarchy (Admin)'!T377,I_Guid_Names,0)), 'Input - LOE Hierarchy (Admin)'!T377)),"",HYPERLINK(INDEX(I_Guid_Links,MATCH('Input - LOE Hierarchy (Admin)'!T377,I_Guid_Names,0)), 'Input - LOE Hierarchy (Admin)'!T377))</f>
        <v>JSP 440 - M41</v>
      </c>
      <c r="Q375" s="651" t="str">
        <f>IF(ISERROR(HYPERLINK(INDEX(I_Guid_Links,MATCH('Input - LOE Hierarchy (Admin)'!U377,I_Guid_Names,0)), 'Input - LOE Hierarchy (Admin)'!U377)),"",HYPERLINK(INDEX(I_Guid_Links,MATCH('Input - LOE Hierarchy (Admin)'!U377,I_Guid_Names,0)), 'Input - LOE Hierarchy (Admin)'!U377))</f>
        <v>Secure by Design - M42</v>
      </c>
      <c r="R375" s="651" t="str">
        <f>IF(ISERROR(HYPERLINK(INDEX(I_Guid_Links,MATCH('Input - LOE Hierarchy (Admin)'!V377,I_Guid_Names,0)), 'Input - LOE Hierarchy (Admin)'!V377)),"",HYPERLINK(INDEX(I_Guid_Links,MATCH('Input - LOE Hierarchy (Admin)'!V377,I_Guid_Names,0)), 'Input - LOE Hierarchy (Admin)'!V377))</f>
        <v/>
      </c>
      <c r="S375" s="651" t="str">
        <f>IF(ISERROR(HYPERLINK(INDEX(I_Guid_Links,MATCH('Input - LOE Hierarchy (Admin)'!W377,I_Guid_Names,0)), 'Input - LOE Hierarchy (Admin)'!W377)),"",HYPERLINK(INDEX(I_Guid_Links,MATCH('Input - LOE Hierarchy (Admin)'!W377,I_Guid_Names,0)), 'Input - LOE Hierarchy (Admin)'!W377))</f>
        <v/>
      </c>
      <c r="T375" s="651" t="str">
        <f>IF(ISERROR(HYPERLINK(INDEX(I_Guid_Links,MATCH('Input - LOE Hierarchy (Admin)'!X377,I_Guid_Names,0)), 'Input - LOE Hierarchy (Admin)'!X377)),"",HYPERLINK(INDEX(I_Guid_Links,MATCH('Input - LOE Hierarchy (Admin)'!X377,I_Guid_Names,0)), 'Input - LOE Hierarchy (Admin)'!X377))</f>
        <v/>
      </c>
      <c r="U375" s="651" t="str">
        <f>IF(ISERROR(HYPERLINK(INDEX(I_Guid_Links,MATCH('Input - LOE Hierarchy (Admin)'!Y377,I_Guid_Names,0)), 'Input - LOE Hierarchy (Admin)'!Y377)),"",HYPERLINK(INDEX(I_Guid_Links,MATCH('Input - LOE Hierarchy (Admin)'!Y377,I_Guid_Names,0)), 'Input - LOE Hierarchy (Admin)'!Y377))</f>
        <v/>
      </c>
      <c r="V375" s="652"/>
      <c r="X375" s="653" t="b">
        <f t="shared" si="53"/>
        <v>0</v>
      </c>
      <c r="Y375" s="654" t="b">
        <f t="shared" si="54"/>
        <v>0</v>
      </c>
      <c r="Z375" s="654" t="b">
        <f t="shared" si="55"/>
        <v>0</v>
      </c>
    </row>
    <row r="376" spans="1:26" s="344" customFormat="1" ht="70.400000000000006" customHeight="1" x14ac:dyDescent="0.35">
      <c r="A376" s="646"/>
      <c r="B376" s="646"/>
      <c r="C376" s="647">
        <v>5</v>
      </c>
      <c r="D376" s="648" t="str">
        <f>'Input - LOE Hierarchy (Admin)'!E378</f>
        <v>Management</v>
      </c>
      <c r="E376" s="647">
        <v>27</v>
      </c>
      <c r="F376" s="648" t="str">
        <f>'Input - LOE Hierarchy (Admin)'!K378</f>
        <v>Is there evidence of suitably mature Security management?</v>
      </c>
      <c r="G376" s="649">
        <v>134</v>
      </c>
      <c r="H376" s="650" t="str">
        <f>IFERROR(HYPERLINK("#'2.1 LOEs, Artefacts &amp; Assurance'!" &amp; ADDRESS(MATCH($I376,'2.1 LOEs, Artefacts &amp; Assurance'!$H$1:$H$312, 0),8),"Link "), "Not Found")</f>
        <v>Not Found</v>
      </c>
      <c r="I376" s="648" t="str">
        <f>'Input - LOE Hierarchy (Admin)'!L378</f>
        <v>Is there evidence that the project is following Secure by Design principles and its Secure by Design plans are sufficiently mature for the stage of the project?</v>
      </c>
      <c r="J376" s="647">
        <f t="shared" si="52"/>
        <v>366</v>
      </c>
      <c r="K376" s="648" t="str">
        <f>'Input - LOE Hierarchy (Admin)'!N378</f>
        <v>NULL</v>
      </c>
      <c r="L376" s="648" t="str">
        <f>'Input - LOE Hierarchy (Admin)'!P378</f>
        <v>NULL</v>
      </c>
      <c r="M376" s="646"/>
      <c r="N376" s="646"/>
      <c r="O376" s="651" t="str">
        <f>IF(ISERROR(HYPERLINK(INDEX(I_Guid_Links,MATCH('Input - LOE Hierarchy (Admin)'!S378,I_Guid_Names,0)), 'Input - LOE Hierarchy (Admin)'!S378)),"",HYPERLINK(INDEX(I_Guid_Links,MATCH('Input - LOE Hierarchy (Admin)'!S378,I_Guid_Names,0)), 'Input - LOE Hierarchy (Admin)'!S378))</f>
        <v>Security Risk Management  - M40</v>
      </c>
      <c r="P376" s="651" t="str">
        <f>IF(ISERROR(HYPERLINK(INDEX(I_Guid_Links,MATCH('Input - LOE Hierarchy (Admin)'!T378,I_Guid_Names,0)), 'Input - LOE Hierarchy (Admin)'!T378)),"",HYPERLINK(INDEX(I_Guid_Links,MATCH('Input - LOE Hierarchy (Admin)'!T378,I_Guid_Names,0)), 'Input - LOE Hierarchy (Admin)'!T378))</f>
        <v>JSP 440 - M41</v>
      </c>
      <c r="Q376" s="651" t="str">
        <f>IF(ISERROR(HYPERLINK(INDEX(I_Guid_Links,MATCH('Input - LOE Hierarchy (Admin)'!U378,I_Guid_Names,0)), 'Input - LOE Hierarchy (Admin)'!U378)),"",HYPERLINK(INDEX(I_Guid_Links,MATCH('Input - LOE Hierarchy (Admin)'!U378,I_Guid_Names,0)), 'Input - LOE Hierarchy (Admin)'!U378))</f>
        <v>Secure by Design - M42</v>
      </c>
      <c r="R376" s="651" t="str">
        <f>IF(ISERROR(HYPERLINK(INDEX(I_Guid_Links,MATCH('Input - LOE Hierarchy (Admin)'!V378,I_Guid_Names,0)), 'Input - LOE Hierarchy (Admin)'!V378)),"",HYPERLINK(INDEX(I_Guid_Links,MATCH('Input - LOE Hierarchy (Admin)'!V378,I_Guid_Names,0)), 'Input - LOE Hierarchy (Admin)'!V378))</f>
        <v/>
      </c>
      <c r="S376" s="651" t="str">
        <f>IF(ISERROR(HYPERLINK(INDEX(I_Guid_Links,MATCH('Input - LOE Hierarchy (Admin)'!W378,I_Guid_Names,0)), 'Input - LOE Hierarchy (Admin)'!W378)),"",HYPERLINK(INDEX(I_Guid_Links,MATCH('Input - LOE Hierarchy (Admin)'!W378,I_Guid_Names,0)), 'Input - LOE Hierarchy (Admin)'!W378))</f>
        <v/>
      </c>
      <c r="T376" s="651" t="str">
        <f>IF(ISERROR(HYPERLINK(INDEX(I_Guid_Links,MATCH('Input - LOE Hierarchy (Admin)'!X378,I_Guid_Names,0)), 'Input - LOE Hierarchy (Admin)'!X378)),"",HYPERLINK(INDEX(I_Guid_Links,MATCH('Input - LOE Hierarchy (Admin)'!X378,I_Guid_Names,0)), 'Input - LOE Hierarchy (Admin)'!X378))</f>
        <v/>
      </c>
      <c r="U376" s="651" t="str">
        <f>IF(ISERROR(HYPERLINK(INDEX(I_Guid_Links,MATCH('Input - LOE Hierarchy (Admin)'!Y378,I_Guid_Names,0)), 'Input - LOE Hierarchy (Admin)'!Y378)),"",HYPERLINK(INDEX(I_Guid_Links,MATCH('Input - LOE Hierarchy (Admin)'!Y378,I_Guid_Names,0)), 'Input - LOE Hierarchy (Admin)'!Y378))</f>
        <v/>
      </c>
      <c r="V376" s="652"/>
      <c r="X376" s="653" t="b">
        <f t="shared" si="53"/>
        <v>0</v>
      </c>
      <c r="Y376" s="654" t="b">
        <f t="shared" si="54"/>
        <v>0</v>
      </c>
      <c r="Z376" s="654" t="b">
        <f t="shared" si="55"/>
        <v>0</v>
      </c>
    </row>
    <row r="377" spans="1:26" s="344" customFormat="1" ht="70.400000000000006" customHeight="1" x14ac:dyDescent="0.35">
      <c r="A377" s="646"/>
      <c r="B377" s="646"/>
      <c r="C377" s="647">
        <v>5</v>
      </c>
      <c r="D377" s="648" t="str">
        <f>'Input - LOE Hierarchy (Admin)'!E379</f>
        <v>Management</v>
      </c>
      <c r="E377" s="647">
        <v>28</v>
      </c>
      <c r="F377" s="648" t="str">
        <f>'Input - LOE Hierarchy (Admin)'!K379</f>
        <v>Is there evidence of suitably mature management of the associated Defence Lines of Development?</v>
      </c>
      <c r="G377" s="649">
        <v>135</v>
      </c>
      <c r="H377" s="650" t="str">
        <f>IFERROR(HYPERLINK("#'2.1 LOEs, Artefacts &amp; Assurance'!" &amp; ADDRESS(MATCH($I377,'2.1 LOEs, Artefacts &amp; Assurance'!$H$1:$H$312, 0),8),"Link "), "Not Found")</f>
        <v>Not Found</v>
      </c>
      <c r="I377" s="648" t="str">
        <f>'Input - LOE Hierarchy (Admin)'!L379</f>
        <v>Is there evidence that all DLOD owners have been identified and are engaged in developing their respective requirements, aligned with the Strategic Case, and engaged in delivery planning to ensure 'synchronisation' of cross-DLOD milestones?</v>
      </c>
      <c r="J377" s="647">
        <f t="shared" si="52"/>
        <v>367</v>
      </c>
      <c r="K377" s="648" t="str">
        <f>'Input - LOE Hierarchy (Admin)'!N379</f>
        <v>NULL</v>
      </c>
      <c r="L377" s="648" t="str">
        <f>'Input - LOE Hierarchy (Admin)'!P379</f>
        <v>NULL</v>
      </c>
      <c r="M377" s="646"/>
      <c r="N377" s="646"/>
      <c r="O377" s="651" t="str">
        <f>IF(ISERROR(HYPERLINK(INDEX(I_Guid_Links,MATCH('Input - LOE Hierarchy (Admin)'!S379,I_Guid_Names,0)), 'Input - LOE Hierarchy (Admin)'!S379)),"",HYPERLINK(INDEX(I_Guid_Links,MATCH('Input - LOE Hierarchy (Admin)'!S379,I_Guid_Names,0)), 'Input - LOE Hierarchy (Admin)'!S379))</f>
        <v>Defence Lines of Development - M47</v>
      </c>
      <c r="P377" s="651" t="str">
        <f>IF(ISERROR(HYPERLINK(INDEX(I_Guid_Links,MATCH('Input - LOE Hierarchy (Admin)'!T379,I_Guid_Names,0)), 'Input - LOE Hierarchy (Admin)'!T379)),"",HYPERLINK(INDEX(I_Guid_Links,MATCH('Input - LOE Hierarchy (Admin)'!T379,I_Guid_Names,0)), 'Input - LOE Hierarchy (Admin)'!T379))</f>
        <v/>
      </c>
      <c r="Q377" s="651" t="str">
        <f>IF(ISERROR(HYPERLINK(INDEX(I_Guid_Links,MATCH('Input - LOE Hierarchy (Admin)'!U379,I_Guid_Names,0)), 'Input - LOE Hierarchy (Admin)'!U379)),"",HYPERLINK(INDEX(I_Guid_Links,MATCH('Input - LOE Hierarchy (Admin)'!U379,I_Guid_Names,0)), 'Input - LOE Hierarchy (Admin)'!U379))</f>
        <v/>
      </c>
      <c r="R377" s="651" t="str">
        <f>IF(ISERROR(HYPERLINK(INDEX(I_Guid_Links,MATCH('Input - LOE Hierarchy (Admin)'!V379,I_Guid_Names,0)), 'Input - LOE Hierarchy (Admin)'!V379)),"",HYPERLINK(INDEX(I_Guid_Links,MATCH('Input - LOE Hierarchy (Admin)'!V379,I_Guid_Names,0)), 'Input - LOE Hierarchy (Admin)'!V379))</f>
        <v/>
      </c>
      <c r="S377" s="651" t="str">
        <f>IF(ISERROR(HYPERLINK(INDEX(I_Guid_Links,MATCH('Input - LOE Hierarchy (Admin)'!W379,I_Guid_Names,0)), 'Input - LOE Hierarchy (Admin)'!W379)),"",HYPERLINK(INDEX(I_Guid_Links,MATCH('Input - LOE Hierarchy (Admin)'!W379,I_Guid_Names,0)), 'Input - LOE Hierarchy (Admin)'!W379))</f>
        <v/>
      </c>
      <c r="T377" s="651" t="str">
        <f>IF(ISERROR(HYPERLINK(INDEX(I_Guid_Links,MATCH('Input - LOE Hierarchy (Admin)'!X379,I_Guid_Names,0)), 'Input - LOE Hierarchy (Admin)'!X379)),"",HYPERLINK(INDEX(I_Guid_Links,MATCH('Input - LOE Hierarchy (Admin)'!X379,I_Guid_Names,0)), 'Input - LOE Hierarchy (Admin)'!X379))</f>
        <v/>
      </c>
      <c r="U377" s="651" t="str">
        <f>IF(ISERROR(HYPERLINK(INDEX(I_Guid_Links,MATCH('Input - LOE Hierarchy (Admin)'!Y379,I_Guid_Names,0)), 'Input - LOE Hierarchy (Admin)'!Y379)),"",HYPERLINK(INDEX(I_Guid_Links,MATCH('Input - LOE Hierarchy (Admin)'!Y379,I_Guid_Names,0)), 'Input - LOE Hierarchy (Admin)'!Y379))</f>
        <v/>
      </c>
      <c r="V377" s="652"/>
      <c r="X377" s="653" t="b">
        <f t="shared" si="53"/>
        <v>0</v>
      </c>
      <c r="Y377" s="654" t="b">
        <f t="shared" si="54"/>
        <v>0</v>
      </c>
      <c r="Z377" s="654" t="b">
        <f t="shared" si="55"/>
        <v>0</v>
      </c>
    </row>
    <row r="378" spans="1:26" s="344" customFormat="1" ht="70.400000000000006" customHeight="1" x14ac:dyDescent="0.35">
      <c r="A378" s="646"/>
      <c r="B378" s="646"/>
      <c r="C378" s="647">
        <v>5</v>
      </c>
      <c r="D378" s="648" t="str">
        <f>'Input - LOE Hierarchy (Admin)'!E380</f>
        <v>Management</v>
      </c>
      <c r="E378" s="647">
        <v>28</v>
      </c>
      <c r="F378" s="648" t="str">
        <f>'Input - LOE Hierarchy (Admin)'!K380</f>
        <v>Is there evidence of suitably mature management of the associated Defence Lines of Development?</v>
      </c>
      <c r="G378" s="649">
        <v>136</v>
      </c>
      <c r="H378" s="650" t="str">
        <f>IFERROR(HYPERLINK("#'2.1 LOEs, Artefacts &amp; Assurance'!" &amp; ADDRESS(MATCH($I378,'2.1 LOEs, Artefacts &amp; Assurance'!$H$1:$H$312, 0),8),"Link "), "Not Found")</f>
        <v>Not Found</v>
      </c>
      <c r="I378" s="648" t="str">
        <f>'Input - LOE Hierarchy (Admin)'!L380</f>
        <v>Is there evidence that the Training DLOD is suitably mature for the stage of acquisition with plans for delivery of outputs?</v>
      </c>
      <c r="J378" s="647">
        <f t="shared" si="52"/>
        <v>368</v>
      </c>
      <c r="K378" s="648" t="str">
        <f>'Input - LOE Hierarchy (Admin)'!N380</f>
        <v>Is there evidence of Training development being considered in accordance with JSP 822?.</v>
      </c>
      <c r="L378" s="648" t="str">
        <f>'Input - LOE Hierarchy (Admin)'!P380</f>
        <v>Is there evidence of suitable consideration of training for both operators and maintainers?</v>
      </c>
      <c r="M378" s="646"/>
      <c r="N378" s="646"/>
      <c r="O378" s="651" t="str">
        <f>IF(ISERROR(HYPERLINK(INDEX(I_Guid_Links,MATCH('Input - LOE Hierarchy (Admin)'!S380,I_Guid_Names,0)), 'Input - LOE Hierarchy (Admin)'!S380)),"",HYPERLINK(INDEX(I_Guid_Links,MATCH('Input - LOE Hierarchy (Admin)'!S380,I_Guid_Names,0)), 'Input - LOE Hierarchy (Admin)'!S380))</f>
        <v>Defence Lines of Development - M47</v>
      </c>
      <c r="P378" s="651" t="str">
        <f>IF(ISERROR(HYPERLINK(INDEX(I_Guid_Links,MATCH('Input - LOE Hierarchy (Admin)'!T380,I_Guid_Names,0)), 'Input - LOE Hierarchy (Admin)'!T380)),"",HYPERLINK(INDEX(I_Guid_Links,MATCH('Input - LOE Hierarchy (Admin)'!T380,I_Guid_Names,0)), 'Input - LOE Hierarchy (Admin)'!T380))</f>
        <v/>
      </c>
      <c r="Q378" s="651" t="str">
        <f>IF(ISERROR(HYPERLINK(INDEX(I_Guid_Links,MATCH('Input - LOE Hierarchy (Admin)'!U380,I_Guid_Names,0)), 'Input - LOE Hierarchy (Admin)'!U380)),"",HYPERLINK(INDEX(I_Guid_Links,MATCH('Input - LOE Hierarchy (Admin)'!U380,I_Guid_Names,0)), 'Input - LOE Hierarchy (Admin)'!U380))</f>
        <v/>
      </c>
      <c r="R378" s="651" t="str">
        <f>IF(ISERROR(HYPERLINK(INDEX(I_Guid_Links,MATCH('Input - LOE Hierarchy (Admin)'!V380,I_Guid_Names,0)), 'Input - LOE Hierarchy (Admin)'!V380)),"",HYPERLINK(INDEX(I_Guid_Links,MATCH('Input - LOE Hierarchy (Admin)'!V380,I_Guid_Names,0)), 'Input - LOE Hierarchy (Admin)'!V380))</f>
        <v/>
      </c>
      <c r="S378" s="651" t="str">
        <f>IF(ISERROR(HYPERLINK(INDEX(I_Guid_Links,MATCH('Input - LOE Hierarchy (Admin)'!W380,I_Guid_Names,0)), 'Input - LOE Hierarchy (Admin)'!W380)),"",HYPERLINK(INDEX(I_Guid_Links,MATCH('Input - LOE Hierarchy (Admin)'!W380,I_Guid_Names,0)), 'Input - LOE Hierarchy (Admin)'!W380))</f>
        <v/>
      </c>
      <c r="T378" s="651" t="str">
        <f>IF(ISERROR(HYPERLINK(INDEX(I_Guid_Links,MATCH('Input - LOE Hierarchy (Admin)'!X380,I_Guid_Names,0)), 'Input - LOE Hierarchy (Admin)'!X380)),"",HYPERLINK(INDEX(I_Guid_Links,MATCH('Input - LOE Hierarchy (Admin)'!X380,I_Guid_Names,0)), 'Input - LOE Hierarchy (Admin)'!X380))</f>
        <v/>
      </c>
      <c r="U378" s="651" t="str">
        <f>IF(ISERROR(HYPERLINK(INDEX(I_Guid_Links,MATCH('Input - LOE Hierarchy (Admin)'!Y380,I_Guid_Names,0)), 'Input - LOE Hierarchy (Admin)'!Y380)),"",HYPERLINK(INDEX(I_Guid_Links,MATCH('Input - LOE Hierarchy (Admin)'!Y380,I_Guid_Names,0)), 'Input - LOE Hierarchy (Admin)'!Y380))</f>
        <v/>
      </c>
      <c r="V378" s="652"/>
      <c r="X378" s="653" t="b">
        <f t="shared" si="53"/>
        <v>0</v>
      </c>
      <c r="Y378" s="654" t="b">
        <f t="shared" si="54"/>
        <v>0</v>
      </c>
      <c r="Z378" s="654" t="b">
        <f t="shared" si="55"/>
        <v>0</v>
      </c>
    </row>
    <row r="379" spans="1:26" s="344" customFormat="1" ht="70.400000000000006" customHeight="1" x14ac:dyDescent="0.35">
      <c r="A379" s="646"/>
      <c r="B379" s="646"/>
      <c r="C379" s="647">
        <v>5</v>
      </c>
      <c r="D379" s="648" t="str">
        <f>'Input - LOE Hierarchy (Admin)'!E381</f>
        <v>Management</v>
      </c>
      <c r="E379" s="647">
        <v>28</v>
      </c>
      <c r="F379" s="648" t="str">
        <f>'Input - LOE Hierarchy (Admin)'!K381</f>
        <v>Is there evidence of suitably mature management of the associated Defence Lines of Development?</v>
      </c>
      <c r="G379" s="649">
        <v>136</v>
      </c>
      <c r="H379" s="650" t="str">
        <f>IFERROR(HYPERLINK("#'2.1 LOEs, Artefacts &amp; Assurance'!" &amp; ADDRESS(MATCH($I379,'2.1 LOEs, Artefacts &amp; Assurance'!$H$1:$H$312, 0),8),"Link "), "Not Found")</f>
        <v>Not Found</v>
      </c>
      <c r="I379" s="648" t="str">
        <f>'Input - LOE Hierarchy (Admin)'!L381</f>
        <v>Is there evidence that the Training DLOD is suitably mature for the stage of acquisition with plans for delivery of outputs?</v>
      </c>
      <c r="J379" s="647">
        <f t="shared" si="52"/>
        <v>369</v>
      </c>
      <c r="K379" s="648" t="str">
        <f>'Input - LOE Hierarchy (Admin)'!N381</f>
        <v>Is there evidence of Training development being considered in accordance with JSP 822?.</v>
      </c>
      <c r="L379" s="648" t="str">
        <f>'Input - LOE Hierarchy (Admin)'!P381</f>
        <v>Is there evidence of suitable consideration initial and continuation training?</v>
      </c>
      <c r="M379" s="646"/>
      <c r="N379" s="646"/>
      <c r="O379" s="651" t="str">
        <f>IF(ISERROR(HYPERLINK(INDEX(I_Guid_Links,MATCH('Input - LOE Hierarchy (Admin)'!S381,I_Guid_Names,0)), 'Input - LOE Hierarchy (Admin)'!S381)),"",HYPERLINK(INDEX(I_Guid_Links,MATCH('Input - LOE Hierarchy (Admin)'!S381,I_Guid_Names,0)), 'Input - LOE Hierarchy (Admin)'!S381))</f>
        <v>Defence Lines of Development - M47</v>
      </c>
      <c r="P379" s="651" t="str">
        <f>IF(ISERROR(HYPERLINK(INDEX(I_Guid_Links,MATCH('Input - LOE Hierarchy (Admin)'!T381,I_Guid_Names,0)), 'Input - LOE Hierarchy (Admin)'!T381)),"",HYPERLINK(INDEX(I_Guid_Links,MATCH('Input - LOE Hierarchy (Admin)'!T381,I_Guid_Names,0)), 'Input - LOE Hierarchy (Admin)'!T381))</f>
        <v/>
      </c>
      <c r="Q379" s="651" t="str">
        <f>IF(ISERROR(HYPERLINK(INDEX(I_Guid_Links,MATCH('Input - LOE Hierarchy (Admin)'!U381,I_Guid_Names,0)), 'Input - LOE Hierarchy (Admin)'!U381)),"",HYPERLINK(INDEX(I_Guid_Links,MATCH('Input - LOE Hierarchy (Admin)'!U381,I_Guid_Names,0)), 'Input - LOE Hierarchy (Admin)'!U381))</f>
        <v/>
      </c>
      <c r="R379" s="651" t="str">
        <f>IF(ISERROR(HYPERLINK(INDEX(I_Guid_Links,MATCH('Input - LOE Hierarchy (Admin)'!V381,I_Guid_Names,0)), 'Input - LOE Hierarchy (Admin)'!V381)),"",HYPERLINK(INDEX(I_Guid_Links,MATCH('Input - LOE Hierarchy (Admin)'!V381,I_Guid_Names,0)), 'Input - LOE Hierarchy (Admin)'!V381))</f>
        <v/>
      </c>
      <c r="S379" s="651" t="str">
        <f>IF(ISERROR(HYPERLINK(INDEX(I_Guid_Links,MATCH('Input - LOE Hierarchy (Admin)'!W381,I_Guid_Names,0)), 'Input - LOE Hierarchy (Admin)'!W381)),"",HYPERLINK(INDEX(I_Guid_Links,MATCH('Input - LOE Hierarchy (Admin)'!W381,I_Guid_Names,0)), 'Input - LOE Hierarchy (Admin)'!W381))</f>
        <v/>
      </c>
      <c r="T379" s="651" t="str">
        <f>IF(ISERROR(HYPERLINK(INDEX(I_Guid_Links,MATCH('Input - LOE Hierarchy (Admin)'!X381,I_Guid_Names,0)), 'Input - LOE Hierarchy (Admin)'!X381)),"",HYPERLINK(INDEX(I_Guid_Links,MATCH('Input - LOE Hierarchy (Admin)'!X381,I_Guid_Names,0)), 'Input - LOE Hierarchy (Admin)'!X381))</f>
        <v/>
      </c>
      <c r="U379" s="651" t="str">
        <f>IF(ISERROR(HYPERLINK(INDEX(I_Guid_Links,MATCH('Input - LOE Hierarchy (Admin)'!Y381,I_Guid_Names,0)), 'Input - LOE Hierarchy (Admin)'!Y381)),"",HYPERLINK(INDEX(I_Guid_Links,MATCH('Input - LOE Hierarchy (Admin)'!Y381,I_Guid_Names,0)), 'Input - LOE Hierarchy (Admin)'!Y381))</f>
        <v/>
      </c>
      <c r="V379" s="652"/>
      <c r="X379" s="653" t="str">
        <f t="shared" si="53"/>
        <v>YES</v>
      </c>
      <c r="Y379" s="654" t="b">
        <f t="shared" si="54"/>
        <v>0</v>
      </c>
      <c r="Z379" s="654" t="b">
        <f>IF(AND(X379="YES", Y$378="YES"),"YES")</f>
        <v>0</v>
      </c>
    </row>
    <row r="380" spans="1:26" s="344" customFormat="1" ht="70.400000000000006" customHeight="1" x14ac:dyDescent="0.35">
      <c r="A380" s="646"/>
      <c r="B380" s="646"/>
      <c r="C380" s="647">
        <v>5</v>
      </c>
      <c r="D380" s="648" t="str">
        <f>'Input - LOE Hierarchy (Admin)'!E382</f>
        <v>Management</v>
      </c>
      <c r="E380" s="647">
        <v>28</v>
      </c>
      <c r="F380" s="648" t="str">
        <f>'Input - LOE Hierarchy (Admin)'!K382</f>
        <v>Is there evidence of suitably mature management of the associated Defence Lines of Development?</v>
      </c>
      <c r="G380" s="649">
        <v>136</v>
      </c>
      <c r="H380" s="650" t="str">
        <f>IFERROR(HYPERLINK("#'2.1 LOEs, Artefacts &amp; Assurance'!" &amp; ADDRESS(MATCH($I380,'2.1 LOEs, Artefacts &amp; Assurance'!$H$1:$H$312, 0),8),"Link "), "Not Found")</f>
        <v>Not Found</v>
      </c>
      <c r="I380" s="648" t="str">
        <f>'Input - LOE Hierarchy (Admin)'!L382</f>
        <v>Is there evidence that the Training DLOD is suitably mature for the stage of acquisition with plans for delivery of outputs?</v>
      </c>
      <c r="J380" s="647">
        <f t="shared" si="52"/>
        <v>370</v>
      </c>
      <c r="K380" s="648" t="str">
        <f>'Input - LOE Hierarchy (Admin)'!N382</f>
        <v>Is there evidence of Training development being considered in accordance with JSP 822?.</v>
      </c>
      <c r="L380" s="648" t="str">
        <f>'Input - LOE Hierarchy (Admin)'!P382</f>
        <v>Is there evidence of suitable consideration of individual and team training?</v>
      </c>
      <c r="M380" s="646"/>
      <c r="N380" s="646"/>
      <c r="O380" s="651" t="str">
        <f>IF(ISERROR(HYPERLINK(INDEX(I_Guid_Links,MATCH('Input - LOE Hierarchy (Admin)'!S382,I_Guid_Names,0)), 'Input - LOE Hierarchy (Admin)'!S382)),"",HYPERLINK(INDEX(I_Guid_Links,MATCH('Input - LOE Hierarchy (Admin)'!S382,I_Guid_Names,0)), 'Input - LOE Hierarchy (Admin)'!S382))</f>
        <v>Defence Lines of Development - M47</v>
      </c>
      <c r="P380" s="651" t="str">
        <f>IF(ISERROR(HYPERLINK(INDEX(I_Guid_Links,MATCH('Input - LOE Hierarchy (Admin)'!T382,I_Guid_Names,0)), 'Input - LOE Hierarchy (Admin)'!T382)),"",HYPERLINK(INDEX(I_Guid_Links,MATCH('Input - LOE Hierarchy (Admin)'!T382,I_Guid_Names,0)), 'Input - LOE Hierarchy (Admin)'!T382))</f>
        <v/>
      </c>
      <c r="Q380" s="651" t="str">
        <f>IF(ISERROR(HYPERLINK(INDEX(I_Guid_Links,MATCH('Input - LOE Hierarchy (Admin)'!U382,I_Guid_Names,0)), 'Input - LOE Hierarchy (Admin)'!U382)),"",HYPERLINK(INDEX(I_Guid_Links,MATCH('Input - LOE Hierarchy (Admin)'!U382,I_Guid_Names,0)), 'Input - LOE Hierarchy (Admin)'!U382))</f>
        <v/>
      </c>
      <c r="R380" s="651" t="str">
        <f>IF(ISERROR(HYPERLINK(INDEX(I_Guid_Links,MATCH('Input - LOE Hierarchy (Admin)'!V382,I_Guid_Names,0)), 'Input - LOE Hierarchy (Admin)'!V382)),"",HYPERLINK(INDEX(I_Guid_Links,MATCH('Input - LOE Hierarchy (Admin)'!V382,I_Guid_Names,0)), 'Input - LOE Hierarchy (Admin)'!V382))</f>
        <v/>
      </c>
      <c r="S380" s="651" t="str">
        <f>IF(ISERROR(HYPERLINK(INDEX(I_Guid_Links,MATCH('Input - LOE Hierarchy (Admin)'!W382,I_Guid_Names,0)), 'Input - LOE Hierarchy (Admin)'!W382)),"",HYPERLINK(INDEX(I_Guid_Links,MATCH('Input - LOE Hierarchy (Admin)'!W382,I_Guid_Names,0)), 'Input - LOE Hierarchy (Admin)'!W382))</f>
        <v/>
      </c>
      <c r="T380" s="651" t="str">
        <f>IF(ISERROR(HYPERLINK(INDEX(I_Guid_Links,MATCH('Input - LOE Hierarchy (Admin)'!X382,I_Guid_Names,0)), 'Input - LOE Hierarchy (Admin)'!X382)),"",HYPERLINK(INDEX(I_Guid_Links,MATCH('Input - LOE Hierarchy (Admin)'!X382,I_Guid_Names,0)), 'Input - LOE Hierarchy (Admin)'!X382))</f>
        <v/>
      </c>
      <c r="U380" s="651" t="str">
        <f>IF(ISERROR(HYPERLINK(INDEX(I_Guid_Links,MATCH('Input - LOE Hierarchy (Admin)'!Y382,I_Guid_Names,0)), 'Input - LOE Hierarchy (Admin)'!Y382)),"",HYPERLINK(INDEX(I_Guid_Links,MATCH('Input - LOE Hierarchy (Admin)'!Y382,I_Guid_Names,0)), 'Input - LOE Hierarchy (Admin)'!Y382))</f>
        <v/>
      </c>
      <c r="V380" s="652"/>
      <c r="X380" s="653" t="str">
        <f t="shared" si="53"/>
        <v>YES</v>
      </c>
      <c r="Y380" s="654" t="b">
        <f t="shared" si="54"/>
        <v>0</v>
      </c>
      <c r="Z380" s="654" t="b">
        <f t="shared" ref="Z380:Z382" si="60">IF(AND(X380="YES", Y$378="YES"),"YES")</f>
        <v>0</v>
      </c>
    </row>
    <row r="381" spans="1:26" s="344" customFormat="1" ht="70.400000000000006" customHeight="1" x14ac:dyDescent="0.35">
      <c r="A381" s="646"/>
      <c r="B381" s="646"/>
      <c r="C381" s="647">
        <v>5</v>
      </c>
      <c r="D381" s="648" t="str">
        <f>'Input - LOE Hierarchy (Admin)'!E383</f>
        <v>Management</v>
      </c>
      <c r="E381" s="647">
        <v>28</v>
      </c>
      <c r="F381" s="648" t="str">
        <f>'Input - LOE Hierarchy (Admin)'!K383</f>
        <v>Is there evidence of suitably mature management of the associated Defence Lines of Development?</v>
      </c>
      <c r="G381" s="649">
        <v>136</v>
      </c>
      <c r="H381" s="650" t="str">
        <f>IFERROR(HYPERLINK("#'2.1 LOEs, Artefacts &amp; Assurance'!" &amp; ADDRESS(MATCH($I381,'2.1 LOEs, Artefacts &amp; Assurance'!$H$1:$H$312, 0),8),"Link "), "Not Found")</f>
        <v>Not Found</v>
      </c>
      <c r="I381" s="648" t="str">
        <f>'Input - LOE Hierarchy (Admin)'!L383</f>
        <v>Is there evidence that the Training DLOD is suitably mature for the stage of acquisition with plans for delivery of outputs?</v>
      </c>
      <c r="J381" s="647">
        <f t="shared" si="52"/>
        <v>371</v>
      </c>
      <c r="K381" s="648" t="str">
        <f>'Input - LOE Hierarchy (Admin)'!N383</f>
        <v>Is there evidence of Training development being considered in accordance with JSP 822?.</v>
      </c>
      <c r="L381" s="648" t="str">
        <f>'Input - LOE Hierarchy (Admin)'!P383</f>
        <v>Is there evidence of suitable consideration cross-over training for personnel already qualified on legacy equipment?</v>
      </c>
      <c r="M381" s="646"/>
      <c r="N381" s="646"/>
      <c r="O381" s="651" t="str">
        <f>IF(ISERROR(HYPERLINK(INDEX(I_Guid_Links,MATCH('Input - LOE Hierarchy (Admin)'!S383,I_Guid_Names,0)), 'Input - LOE Hierarchy (Admin)'!S383)),"",HYPERLINK(INDEX(I_Guid_Links,MATCH('Input - LOE Hierarchy (Admin)'!S383,I_Guid_Names,0)), 'Input - LOE Hierarchy (Admin)'!S383))</f>
        <v>Defence Lines of Development - M47</v>
      </c>
      <c r="P381" s="651" t="str">
        <f>IF(ISERROR(HYPERLINK(INDEX(I_Guid_Links,MATCH('Input - LOE Hierarchy (Admin)'!T383,I_Guid_Names,0)), 'Input - LOE Hierarchy (Admin)'!T383)),"",HYPERLINK(INDEX(I_Guid_Links,MATCH('Input - LOE Hierarchy (Admin)'!T383,I_Guid_Names,0)), 'Input - LOE Hierarchy (Admin)'!T383))</f>
        <v/>
      </c>
      <c r="Q381" s="651" t="str">
        <f>IF(ISERROR(HYPERLINK(INDEX(I_Guid_Links,MATCH('Input - LOE Hierarchy (Admin)'!U383,I_Guid_Names,0)), 'Input - LOE Hierarchy (Admin)'!U383)),"",HYPERLINK(INDEX(I_Guid_Links,MATCH('Input - LOE Hierarchy (Admin)'!U383,I_Guid_Names,0)), 'Input - LOE Hierarchy (Admin)'!U383))</f>
        <v/>
      </c>
      <c r="R381" s="651" t="str">
        <f>IF(ISERROR(HYPERLINK(INDEX(I_Guid_Links,MATCH('Input - LOE Hierarchy (Admin)'!V383,I_Guid_Names,0)), 'Input - LOE Hierarchy (Admin)'!V383)),"",HYPERLINK(INDEX(I_Guid_Links,MATCH('Input - LOE Hierarchy (Admin)'!V383,I_Guid_Names,0)), 'Input - LOE Hierarchy (Admin)'!V383))</f>
        <v/>
      </c>
      <c r="S381" s="651" t="str">
        <f>IF(ISERROR(HYPERLINK(INDEX(I_Guid_Links,MATCH('Input - LOE Hierarchy (Admin)'!W383,I_Guid_Names,0)), 'Input - LOE Hierarchy (Admin)'!W383)),"",HYPERLINK(INDEX(I_Guid_Links,MATCH('Input - LOE Hierarchy (Admin)'!W383,I_Guid_Names,0)), 'Input - LOE Hierarchy (Admin)'!W383))</f>
        <v/>
      </c>
      <c r="T381" s="651" t="str">
        <f>IF(ISERROR(HYPERLINK(INDEX(I_Guid_Links,MATCH('Input - LOE Hierarchy (Admin)'!X383,I_Guid_Names,0)), 'Input - LOE Hierarchy (Admin)'!X383)),"",HYPERLINK(INDEX(I_Guid_Links,MATCH('Input - LOE Hierarchy (Admin)'!X383,I_Guid_Names,0)), 'Input - LOE Hierarchy (Admin)'!X383))</f>
        <v/>
      </c>
      <c r="U381" s="651" t="str">
        <f>IF(ISERROR(HYPERLINK(INDEX(I_Guid_Links,MATCH('Input - LOE Hierarchy (Admin)'!Y383,I_Guid_Names,0)), 'Input - LOE Hierarchy (Admin)'!Y383)),"",HYPERLINK(INDEX(I_Guid_Links,MATCH('Input - LOE Hierarchy (Admin)'!Y383,I_Guid_Names,0)), 'Input - LOE Hierarchy (Admin)'!Y383))</f>
        <v/>
      </c>
      <c r="V381" s="652"/>
      <c r="X381" s="653" t="str">
        <f t="shared" si="53"/>
        <v>YES</v>
      </c>
      <c r="Y381" s="654" t="b">
        <f t="shared" si="54"/>
        <v>0</v>
      </c>
      <c r="Z381" s="654" t="b">
        <f t="shared" si="60"/>
        <v>0</v>
      </c>
    </row>
    <row r="382" spans="1:26" s="344" customFormat="1" ht="70.400000000000006" customHeight="1" x14ac:dyDescent="0.35">
      <c r="A382" s="646"/>
      <c r="B382" s="646"/>
      <c r="C382" s="647">
        <v>5</v>
      </c>
      <c r="D382" s="648" t="str">
        <f>'Input - LOE Hierarchy (Admin)'!E384</f>
        <v>Management</v>
      </c>
      <c r="E382" s="647">
        <v>28</v>
      </c>
      <c r="F382" s="648" t="str">
        <f>'Input - LOE Hierarchy (Admin)'!K384</f>
        <v>Is there evidence of suitably mature management of the associated Defence Lines of Development?</v>
      </c>
      <c r="G382" s="649">
        <v>136</v>
      </c>
      <c r="H382" s="650" t="str">
        <f>IFERROR(HYPERLINK("#'2.1 LOEs, Artefacts &amp; Assurance'!" &amp; ADDRESS(MATCH($I382,'2.1 LOEs, Artefacts &amp; Assurance'!$H$1:$H$312, 0),8),"Link "), "Not Found")</f>
        <v>Not Found</v>
      </c>
      <c r="I382" s="648" t="str">
        <f>'Input - LOE Hierarchy (Admin)'!L384</f>
        <v>Is there evidence that the Training DLOD is suitably mature for the stage of acquisition with plans for delivery of outputs?</v>
      </c>
      <c r="J382" s="647">
        <f t="shared" si="52"/>
        <v>372</v>
      </c>
      <c r="K382" s="648" t="str">
        <f>'Input - LOE Hierarchy (Admin)'!N384</f>
        <v>Is there evidence that the training burden on the user/operator is being minimised?</v>
      </c>
      <c r="L382" s="648" t="str">
        <f>'Input - LOE Hierarchy (Admin)'!P384</f>
        <v>NULL</v>
      </c>
      <c r="M382" s="646"/>
      <c r="N382" s="646"/>
      <c r="O382" s="651" t="str">
        <f>IF(ISERROR(HYPERLINK(INDEX(I_Guid_Links,MATCH('Input - LOE Hierarchy (Admin)'!S384,I_Guid_Names,0)), 'Input - LOE Hierarchy (Admin)'!S384)),"",HYPERLINK(INDEX(I_Guid_Links,MATCH('Input - LOE Hierarchy (Admin)'!S384,I_Guid_Names,0)), 'Input - LOE Hierarchy (Admin)'!S384))</f>
        <v>Defence Lines of Development - M47</v>
      </c>
      <c r="P382" s="651" t="str">
        <f>IF(ISERROR(HYPERLINK(INDEX(I_Guid_Links,MATCH('Input - LOE Hierarchy (Admin)'!T384,I_Guid_Names,0)), 'Input - LOE Hierarchy (Admin)'!T384)),"",HYPERLINK(INDEX(I_Guid_Links,MATCH('Input - LOE Hierarchy (Admin)'!T384,I_Guid_Names,0)), 'Input - LOE Hierarchy (Admin)'!T384))</f>
        <v/>
      </c>
      <c r="Q382" s="651" t="str">
        <f>IF(ISERROR(HYPERLINK(INDEX(I_Guid_Links,MATCH('Input - LOE Hierarchy (Admin)'!U384,I_Guid_Names,0)), 'Input - LOE Hierarchy (Admin)'!U384)),"",HYPERLINK(INDEX(I_Guid_Links,MATCH('Input - LOE Hierarchy (Admin)'!U384,I_Guid_Names,0)), 'Input - LOE Hierarchy (Admin)'!U384))</f>
        <v/>
      </c>
      <c r="R382" s="651" t="str">
        <f>IF(ISERROR(HYPERLINK(INDEX(I_Guid_Links,MATCH('Input - LOE Hierarchy (Admin)'!V384,I_Guid_Names,0)), 'Input - LOE Hierarchy (Admin)'!V384)),"",HYPERLINK(INDEX(I_Guid_Links,MATCH('Input - LOE Hierarchy (Admin)'!V384,I_Guid_Names,0)), 'Input - LOE Hierarchy (Admin)'!V384))</f>
        <v/>
      </c>
      <c r="S382" s="651" t="str">
        <f>IF(ISERROR(HYPERLINK(INDEX(I_Guid_Links,MATCH('Input - LOE Hierarchy (Admin)'!W384,I_Guid_Names,0)), 'Input - LOE Hierarchy (Admin)'!W384)),"",HYPERLINK(INDEX(I_Guid_Links,MATCH('Input - LOE Hierarchy (Admin)'!W384,I_Guid_Names,0)), 'Input - LOE Hierarchy (Admin)'!W384))</f>
        <v/>
      </c>
      <c r="T382" s="651" t="str">
        <f>IF(ISERROR(HYPERLINK(INDEX(I_Guid_Links,MATCH('Input - LOE Hierarchy (Admin)'!X384,I_Guid_Names,0)), 'Input - LOE Hierarchy (Admin)'!X384)),"",HYPERLINK(INDEX(I_Guid_Links,MATCH('Input - LOE Hierarchy (Admin)'!X384,I_Guid_Names,0)), 'Input - LOE Hierarchy (Admin)'!X384))</f>
        <v/>
      </c>
      <c r="U382" s="651" t="str">
        <f>IF(ISERROR(HYPERLINK(INDEX(I_Guid_Links,MATCH('Input - LOE Hierarchy (Admin)'!Y384,I_Guid_Names,0)), 'Input - LOE Hierarchy (Admin)'!Y384)),"",HYPERLINK(INDEX(I_Guid_Links,MATCH('Input - LOE Hierarchy (Admin)'!Y384,I_Guid_Names,0)), 'Input - LOE Hierarchy (Admin)'!Y384))</f>
        <v/>
      </c>
      <c r="V382" s="652"/>
      <c r="X382" s="653" t="str">
        <f t="shared" si="53"/>
        <v>YES</v>
      </c>
      <c r="Y382" s="654" t="b">
        <f t="shared" si="54"/>
        <v>0</v>
      </c>
      <c r="Z382" s="654" t="b">
        <f t="shared" si="60"/>
        <v>0</v>
      </c>
    </row>
    <row r="383" spans="1:26" s="344" customFormat="1" ht="70.400000000000006" customHeight="1" x14ac:dyDescent="0.35">
      <c r="A383" s="646"/>
      <c r="B383" s="646"/>
      <c r="C383" s="647">
        <v>5</v>
      </c>
      <c r="D383" s="648" t="str">
        <f>'Input - LOE Hierarchy (Admin)'!E385</f>
        <v>Management</v>
      </c>
      <c r="E383" s="647">
        <v>28</v>
      </c>
      <c r="F383" s="648" t="str">
        <f>'Input - LOE Hierarchy (Admin)'!K385</f>
        <v>Is there evidence of suitably mature management of the associated Defence Lines of Development?</v>
      </c>
      <c r="G383" s="649">
        <v>137</v>
      </c>
      <c r="H383" s="650" t="str">
        <f>IFERROR(HYPERLINK("#'2.1 LOEs, Artefacts &amp; Assurance'!" &amp; ADDRESS(MATCH($I383,'2.1 LOEs, Artefacts &amp; Assurance'!$H$1:$H$312, 0),8),"Link "), "Not Found")</f>
        <v>Not Found</v>
      </c>
      <c r="I383" s="648" t="str">
        <f>'Input - LOE Hierarchy (Admin)'!L385</f>
        <v>Is there evidence that the Equipment DLOD is suitably mature for the stage of acquisition with plans for delivery of outputs?</v>
      </c>
      <c r="J383" s="647">
        <f t="shared" si="52"/>
        <v>373</v>
      </c>
      <c r="K383" s="648" t="str">
        <f>'Input - LOE Hierarchy (Admin)'!N385</f>
        <v>NULL</v>
      </c>
      <c r="L383" s="648" t="str">
        <f>'Input - LOE Hierarchy (Admin)'!P385</f>
        <v>NULL</v>
      </c>
      <c r="M383" s="646"/>
      <c r="N383" s="646"/>
      <c r="O383" s="651" t="str">
        <f>IF(ISERROR(HYPERLINK(INDEX(I_Guid_Links,MATCH('Input - LOE Hierarchy (Admin)'!S385,I_Guid_Names,0)), 'Input - LOE Hierarchy (Admin)'!S385)),"",HYPERLINK(INDEX(I_Guid_Links,MATCH('Input - LOE Hierarchy (Admin)'!S385,I_Guid_Names,0)), 'Input - LOE Hierarchy (Admin)'!S385))</f>
        <v>Defence Lines of Development - M47</v>
      </c>
      <c r="P383" s="651" t="str">
        <f>IF(ISERROR(HYPERLINK(INDEX(I_Guid_Links,MATCH('Input - LOE Hierarchy (Admin)'!T385,I_Guid_Names,0)), 'Input - LOE Hierarchy (Admin)'!T385)),"",HYPERLINK(INDEX(I_Guid_Links,MATCH('Input - LOE Hierarchy (Admin)'!T385,I_Guid_Names,0)), 'Input - LOE Hierarchy (Admin)'!T385))</f>
        <v/>
      </c>
      <c r="Q383" s="651" t="str">
        <f>IF(ISERROR(HYPERLINK(INDEX(I_Guid_Links,MATCH('Input - LOE Hierarchy (Admin)'!U385,I_Guid_Names,0)), 'Input - LOE Hierarchy (Admin)'!U385)),"",HYPERLINK(INDEX(I_Guid_Links,MATCH('Input - LOE Hierarchy (Admin)'!U385,I_Guid_Names,0)), 'Input - LOE Hierarchy (Admin)'!U385))</f>
        <v/>
      </c>
      <c r="R383" s="651" t="str">
        <f>IF(ISERROR(HYPERLINK(INDEX(I_Guid_Links,MATCH('Input - LOE Hierarchy (Admin)'!V385,I_Guid_Names,0)), 'Input - LOE Hierarchy (Admin)'!V385)),"",HYPERLINK(INDEX(I_Guid_Links,MATCH('Input - LOE Hierarchy (Admin)'!V385,I_Guid_Names,0)), 'Input - LOE Hierarchy (Admin)'!V385))</f>
        <v/>
      </c>
      <c r="S383" s="651" t="str">
        <f>IF(ISERROR(HYPERLINK(INDEX(I_Guid_Links,MATCH('Input - LOE Hierarchy (Admin)'!W385,I_Guid_Names,0)), 'Input - LOE Hierarchy (Admin)'!W385)),"",HYPERLINK(INDEX(I_Guid_Links,MATCH('Input - LOE Hierarchy (Admin)'!W385,I_Guid_Names,0)), 'Input - LOE Hierarchy (Admin)'!W385))</f>
        <v/>
      </c>
      <c r="T383" s="651" t="str">
        <f>IF(ISERROR(HYPERLINK(INDEX(I_Guid_Links,MATCH('Input - LOE Hierarchy (Admin)'!X385,I_Guid_Names,0)), 'Input - LOE Hierarchy (Admin)'!X385)),"",HYPERLINK(INDEX(I_Guid_Links,MATCH('Input - LOE Hierarchy (Admin)'!X385,I_Guid_Names,0)), 'Input - LOE Hierarchy (Admin)'!X385))</f>
        <v/>
      </c>
      <c r="U383" s="651" t="str">
        <f>IF(ISERROR(HYPERLINK(INDEX(I_Guid_Links,MATCH('Input - LOE Hierarchy (Admin)'!Y385,I_Guid_Names,0)), 'Input - LOE Hierarchy (Admin)'!Y385)),"",HYPERLINK(INDEX(I_Guid_Links,MATCH('Input - LOE Hierarchy (Admin)'!Y385,I_Guid_Names,0)), 'Input - LOE Hierarchy (Admin)'!Y385))</f>
        <v/>
      </c>
      <c r="V383" s="652"/>
      <c r="X383" s="653" t="b">
        <f t="shared" si="53"/>
        <v>0</v>
      </c>
      <c r="Y383" s="654" t="b">
        <f t="shared" si="54"/>
        <v>0</v>
      </c>
      <c r="Z383" s="654" t="b">
        <f t="shared" si="55"/>
        <v>0</v>
      </c>
    </row>
    <row r="384" spans="1:26" s="344" customFormat="1" ht="70.400000000000006" customHeight="1" x14ac:dyDescent="0.35">
      <c r="A384" s="646"/>
      <c r="B384" s="646"/>
      <c r="C384" s="647">
        <v>5</v>
      </c>
      <c r="D384" s="648" t="str">
        <f>'Input - LOE Hierarchy (Admin)'!E386</f>
        <v>Management</v>
      </c>
      <c r="E384" s="647">
        <v>28</v>
      </c>
      <c r="F384" s="648" t="str">
        <f>'Input - LOE Hierarchy (Admin)'!K386</f>
        <v>Is there evidence of suitably mature management of the associated Defence Lines of Development?</v>
      </c>
      <c r="G384" s="649">
        <v>138</v>
      </c>
      <c r="H384" s="650" t="str">
        <f>IFERROR(HYPERLINK("#'2.1 LOEs, Artefacts &amp; Assurance'!" &amp; ADDRESS(MATCH($I384,'2.1 LOEs, Artefacts &amp; Assurance'!$H$1:$H$312, 0),8),"Link "), "Not Found")</f>
        <v>Not Found</v>
      </c>
      <c r="I384" s="648" t="str">
        <f>'Input - LOE Hierarchy (Admin)'!L386</f>
        <v>Is there evidence that the Personnel DLOD is suitably mature for the stage of acquisition with plans for delivery of outputs?</v>
      </c>
      <c r="J384" s="647">
        <f t="shared" si="52"/>
        <v>374</v>
      </c>
      <c r="K384" s="648" t="str">
        <f>'Input - LOE Hierarchy (Admin)'!N386</f>
        <v>NULL</v>
      </c>
      <c r="L384" s="648" t="str">
        <f>'Input - LOE Hierarchy (Admin)'!P386</f>
        <v>NULL</v>
      </c>
      <c r="M384" s="646"/>
      <c r="N384" s="646"/>
      <c r="O384" s="651" t="str">
        <f>IF(ISERROR(HYPERLINK(INDEX(I_Guid_Links,MATCH('Input - LOE Hierarchy (Admin)'!S386,I_Guid_Names,0)), 'Input - LOE Hierarchy (Admin)'!S386)),"",HYPERLINK(INDEX(I_Guid_Links,MATCH('Input - LOE Hierarchy (Admin)'!S386,I_Guid_Names,0)), 'Input - LOE Hierarchy (Admin)'!S386))</f>
        <v>Defence Lines of Development - M47</v>
      </c>
      <c r="P384" s="651" t="str">
        <f>IF(ISERROR(HYPERLINK(INDEX(I_Guid_Links,MATCH('Input - LOE Hierarchy (Admin)'!T386,I_Guid_Names,0)), 'Input - LOE Hierarchy (Admin)'!T386)),"",HYPERLINK(INDEX(I_Guid_Links,MATCH('Input - LOE Hierarchy (Admin)'!T386,I_Guid_Names,0)), 'Input - LOE Hierarchy (Admin)'!T386))</f>
        <v/>
      </c>
      <c r="Q384" s="651" t="str">
        <f>IF(ISERROR(HYPERLINK(INDEX(I_Guid_Links,MATCH('Input - LOE Hierarchy (Admin)'!U386,I_Guid_Names,0)), 'Input - LOE Hierarchy (Admin)'!U386)),"",HYPERLINK(INDEX(I_Guid_Links,MATCH('Input - LOE Hierarchy (Admin)'!U386,I_Guid_Names,0)), 'Input - LOE Hierarchy (Admin)'!U386))</f>
        <v/>
      </c>
      <c r="R384" s="651" t="str">
        <f>IF(ISERROR(HYPERLINK(INDEX(I_Guid_Links,MATCH('Input - LOE Hierarchy (Admin)'!V386,I_Guid_Names,0)), 'Input - LOE Hierarchy (Admin)'!V386)),"",HYPERLINK(INDEX(I_Guid_Links,MATCH('Input - LOE Hierarchy (Admin)'!V386,I_Guid_Names,0)), 'Input - LOE Hierarchy (Admin)'!V386))</f>
        <v/>
      </c>
      <c r="S384" s="651" t="str">
        <f>IF(ISERROR(HYPERLINK(INDEX(I_Guid_Links,MATCH('Input - LOE Hierarchy (Admin)'!W386,I_Guid_Names,0)), 'Input - LOE Hierarchy (Admin)'!W386)),"",HYPERLINK(INDEX(I_Guid_Links,MATCH('Input - LOE Hierarchy (Admin)'!W386,I_Guid_Names,0)), 'Input - LOE Hierarchy (Admin)'!W386))</f>
        <v/>
      </c>
      <c r="T384" s="651" t="str">
        <f>IF(ISERROR(HYPERLINK(INDEX(I_Guid_Links,MATCH('Input - LOE Hierarchy (Admin)'!X386,I_Guid_Names,0)), 'Input - LOE Hierarchy (Admin)'!X386)),"",HYPERLINK(INDEX(I_Guid_Links,MATCH('Input - LOE Hierarchy (Admin)'!X386,I_Guid_Names,0)), 'Input - LOE Hierarchy (Admin)'!X386))</f>
        <v/>
      </c>
      <c r="U384" s="651" t="str">
        <f>IF(ISERROR(HYPERLINK(INDEX(I_Guid_Links,MATCH('Input - LOE Hierarchy (Admin)'!Y386,I_Guid_Names,0)), 'Input - LOE Hierarchy (Admin)'!Y386)),"",HYPERLINK(INDEX(I_Guid_Links,MATCH('Input - LOE Hierarchy (Admin)'!Y386,I_Guid_Names,0)), 'Input - LOE Hierarchy (Admin)'!Y386))</f>
        <v/>
      </c>
      <c r="V384" s="652"/>
      <c r="X384" s="653" t="b">
        <f t="shared" si="53"/>
        <v>0</v>
      </c>
      <c r="Y384" s="654" t="b">
        <f t="shared" si="54"/>
        <v>0</v>
      </c>
      <c r="Z384" s="654" t="b">
        <f t="shared" si="55"/>
        <v>0</v>
      </c>
    </row>
    <row r="385" spans="1:26" s="344" customFormat="1" ht="70.400000000000006" customHeight="1" x14ac:dyDescent="0.35">
      <c r="A385" s="646"/>
      <c r="B385" s="646"/>
      <c r="C385" s="647">
        <v>5</v>
      </c>
      <c r="D385" s="648" t="str">
        <f>'Input - LOE Hierarchy (Admin)'!E387</f>
        <v>Management</v>
      </c>
      <c r="E385" s="647">
        <v>28</v>
      </c>
      <c r="F385" s="648" t="str">
        <f>'Input - LOE Hierarchy (Admin)'!K387</f>
        <v>Is there evidence of suitably mature management of the associated Defence Lines of Development?</v>
      </c>
      <c r="G385" s="649">
        <v>139</v>
      </c>
      <c r="H385" s="650" t="str">
        <f>IFERROR(HYPERLINK("#'2.1 LOEs, Artefacts &amp; Assurance'!" &amp; ADDRESS(MATCH($I385,'2.1 LOEs, Artefacts &amp; Assurance'!$H$1:$H$312, 0),8),"Link "), "Not Found")</f>
        <v>Not Found</v>
      </c>
      <c r="I385" s="648" t="str">
        <f>'Input - LOE Hierarchy (Admin)'!L387</f>
        <v>Is there evidence that the Information DLOD is suitably mature for the stage of acquisition with plans for delivery of outputs?</v>
      </c>
      <c r="J385" s="647">
        <f t="shared" si="52"/>
        <v>375</v>
      </c>
      <c r="K385" s="648" t="str">
        <f>'Input - LOE Hierarchy (Admin)'!N387</f>
        <v>NULL</v>
      </c>
      <c r="L385" s="648" t="str">
        <f>'Input - LOE Hierarchy (Admin)'!P387</f>
        <v>NULL</v>
      </c>
      <c r="M385" s="646"/>
      <c r="N385" s="646"/>
      <c r="O385" s="651" t="str">
        <f>IF(ISERROR(HYPERLINK(INDEX(I_Guid_Links,MATCH('Input - LOE Hierarchy (Admin)'!S387,I_Guid_Names,0)), 'Input - LOE Hierarchy (Admin)'!S387)),"",HYPERLINK(INDEX(I_Guid_Links,MATCH('Input - LOE Hierarchy (Admin)'!S387,I_Guid_Names,0)), 'Input - LOE Hierarchy (Admin)'!S387))</f>
        <v>Defence Lines of Development - M47</v>
      </c>
      <c r="P385" s="651" t="str">
        <f>IF(ISERROR(HYPERLINK(INDEX(I_Guid_Links,MATCH('Input - LOE Hierarchy (Admin)'!T387,I_Guid_Names,0)), 'Input - LOE Hierarchy (Admin)'!T387)),"",HYPERLINK(INDEX(I_Guid_Links,MATCH('Input - LOE Hierarchy (Admin)'!T387,I_Guid_Names,0)), 'Input - LOE Hierarchy (Admin)'!T387))</f>
        <v/>
      </c>
      <c r="Q385" s="651" t="str">
        <f>IF(ISERROR(HYPERLINK(INDEX(I_Guid_Links,MATCH('Input - LOE Hierarchy (Admin)'!U387,I_Guid_Names,0)), 'Input - LOE Hierarchy (Admin)'!U387)),"",HYPERLINK(INDEX(I_Guid_Links,MATCH('Input - LOE Hierarchy (Admin)'!U387,I_Guid_Names,0)), 'Input - LOE Hierarchy (Admin)'!U387))</f>
        <v/>
      </c>
      <c r="R385" s="651" t="str">
        <f>IF(ISERROR(HYPERLINK(INDEX(I_Guid_Links,MATCH('Input - LOE Hierarchy (Admin)'!V387,I_Guid_Names,0)), 'Input - LOE Hierarchy (Admin)'!V387)),"",HYPERLINK(INDEX(I_Guid_Links,MATCH('Input - LOE Hierarchy (Admin)'!V387,I_Guid_Names,0)), 'Input - LOE Hierarchy (Admin)'!V387))</f>
        <v/>
      </c>
      <c r="S385" s="651" t="str">
        <f>IF(ISERROR(HYPERLINK(INDEX(I_Guid_Links,MATCH('Input - LOE Hierarchy (Admin)'!W387,I_Guid_Names,0)), 'Input - LOE Hierarchy (Admin)'!W387)),"",HYPERLINK(INDEX(I_Guid_Links,MATCH('Input - LOE Hierarchy (Admin)'!W387,I_Guid_Names,0)), 'Input - LOE Hierarchy (Admin)'!W387))</f>
        <v/>
      </c>
      <c r="T385" s="651" t="str">
        <f>IF(ISERROR(HYPERLINK(INDEX(I_Guid_Links,MATCH('Input - LOE Hierarchy (Admin)'!X387,I_Guid_Names,0)), 'Input - LOE Hierarchy (Admin)'!X387)),"",HYPERLINK(INDEX(I_Guid_Links,MATCH('Input - LOE Hierarchy (Admin)'!X387,I_Guid_Names,0)), 'Input - LOE Hierarchy (Admin)'!X387))</f>
        <v/>
      </c>
      <c r="U385" s="651" t="str">
        <f>IF(ISERROR(HYPERLINK(INDEX(I_Guid_Links,MATCH('Input - LOE Hierarchy (Admin)'!Y387,I_Guid_Names,0)), 'Input - LOE Hierarchy (Admin)'!Y387)),"",HYPERLINK(INDEX(I_Guid_Links,MATCH('Input - LOE Hierarchy (Admin)'!Y387,I_Guid_Names,0)), 'Input - LOE Hierarchy (Admin)'!Y387))</f>
        <v/>
      </c>
      <c r="V385" s="652"/>
      <c r="X385" s="653" t="b">
        <f t="shared" si="53"/>
        <v>0</v>
      </c>
      <c r="Y385" s="654" t="b">
        <f t="shared" si="54"/>
        <v>0</v>
      </c>
      <c r="Z385" s="654" t="b">
        <f t="shared" si="55"/>
        <v>0</v>
      </c>
    </row>
    <row r="386" spans="1:26" s="344" customFormat="1" ht="70.400000000000006" customHeight="1" x14ac:dyDescent="0.35">
      <c r="A386" s="646"/>
      <c r="B386" s="646"/>
      <c r="C386" s="647">
        <v>5</v>
      </c>
      <c r="D386" s="648" t="str">
        <f>'Input - LOE Hierarchy (Admin)'!E388</f>
        <v>Management</v>
      </c>
      <c r="E386" s="647">
        <v>28</v>
      </c>
      <c r="F386" s="648" t="str">
        <f>'Input - LOE Hierarchy (Admin)'!K388</f>
        <v>Is there evidence of suitably mature management of the associated Defence Lines of Development?</v>
      </c>
      <c r="G386" s="649">
        <v>140</v>
      </c>
      <c r="H386" s="650" t="str">
        <f>IFERROR(HYPERLINK("#'2.1 LOEs, Artefacts &amp; Assurance'!" &amp; ADDRESS(MATCH($I386,'2.1 LOEs, Artefacts &amp; Assurance'!$H$1:$H$312, 0),8),"Link "), "Not Found")</f>
        <v>Not Found</v>
      </c>
      <c r="I386" s="648" t="str">
        <f>'Input - LOE Hierarchy (Admin)'!L388</f>
        <v>Is there evidence that the Doctrine and Concepts DLOD is suitably mature for the stage of acquisition with plans for delivery of outputs?</v>
      </c>
      <c r="J386" s="647">
        <f t="shared" si="52"/>
        <v>376</v>
      </c>
      <c r="K386" s="648" t="str">
        <f>'Input - LOE Hierarchy (Admin)'!N388</f>
        <v>NULL</v>
      </c>
      <c r="L386" s="648" t="str">
        <f>'Input - LOE Hierarchy (Admin)'!P388</f>
        <v>NULL</v>
      </c>
      <c r="M386" s="646"/>
      <c r="N386" s="646"/>
      <c r="O386" s="651" t="str">
        <f>IF(ISERROR(HYPERLINK(INDEX(I_Guid_Links,MATCH('Input - LOE Hierarchy (Admin)'!S388,I_Guid_Names,0)), 'Input - LOE Hierarchy (Admin)'!S388)),"",HYPERLINK(INDEX(I_Guid_Links,MATCH('Input - LOE Hierarchy (Admin)'!S388,I_Guid_Names,0)), 'Input - LOE Hierarchy (Admin)'!S388))</f>
        <v>Defence Lines of Development - M47</v>
      </c>
      <c r="P386" s="651" t="str">
        <f>IF(ISERROR(HYPERLINK(INDEX(I_Guid_Links,MATCH('Input - LOE Hierarchy (Admin)'!T388,I_Guid_Names,0)), 'Input - LOE Hierarchy (Admin)'!T388)),"",HYPERLINK(INDEX(I_Guid_Links,MATCH('Input - LOE Hierarchy (Admin)'!T388,I_Guid_Names,0)), 'Input - LOE Hierarchy (Admin)'!T388))</f>
        <v/>
      </c>
      <c r="Q386" s="651" t="str">
        <f>IF(ISERROR(HYPERLINK(INDEX(I_Guid_Links,MATCH('Input - LOE Hierarchy (Admin)'!U388,I_Guid_Names,0)), 'Input - LOE Hierarchy (Admin)'!U388)),"",HYPERLINK(INDEX(I_Guid_Links,MATCH('Input - LOE Hierarchy (Admin)'!U388,I_Guid_Names,0)), 'Input - LOE Hierarchy (Admin)'!U388))</f>
        <v/>
      </c>
      <c r="R386" s="651" t="str">
        <f>IF(ISERROR(HYPERLINK(INDEX(I_Guid_Links,MATCH('Input - LOE Hierarchy (Admin)'!V388,I_Guid_Names,0)), 'Input - LOE Hierarchy (Admin)'!V388)),"",HYPERLINK(INDEX(I_Guid_Links,MATCH('Input - LOE Hierarchy (Admin)'!V388,I_Guid_Names,0)), 'Input - LOE Hierarchy (Admin)'!V388))</f>
        <v/>
      </c>
      <c r="S386" s="651" t="str">
        <f>IF(ISERROR(HYPERLINK(INDEX(I_Guid_Links,MATCH('Input - LOE Hierarchy (Admin)'!W388,I_Guid_Names,0)), 'Input - LOE Hierarchy (Admin)'!W388)),"",HYPERLINK(INDEX(I_Guid_Links,MATCH('Input - LOE Hierarchy (Admin)'!W388,I_Guid_Names,0)), 'Input - LOE Hierarchy (Admin)'!W388))</f>
        <v/>
      </c>
      <c r="T386" s="651" t="str">
        <f>IF(ISERROR(HYPERLINK(INDEX(I_Guid_Links,MATCH('Input - LOE Hierarchy (Admin)'!X388,I_Guid_Names,0)), 'Input - LOE Hierarchy (Admin)'!X388)),"",HYPERLINK(INDEX(I_Guid_Links,MATCH('Input - LOE Hierarchy (Admin)'!X388,I_Guid_Names,0)), 'Input - LOE Hierarchy (Admin)'!X388))</f>
        <v/>
      </c>
      <c r="U386" s="651" t="str">
        <f>IF(ISERROR(HYPERLINK(INDEX(I_Guid_Links,MATCH('Input - LOE Hierarchy (Admin)'!Y388,I_Guid_Names,0)), 'Input - LOE Hierarchy (Admin)'!Y388)),"",HYPERLINK(INDEX(I_Guid_Links,MATCH('Input - LOE Hierarchy (Admin)'!Y388,I_Guid_Names,0)), 'Input - LOE Hierarchy (Admin)'!Y388))</f>
        <v/>
      </c>
      <c r="V386" s="652"/>
      <c r="X386" s="653" t="b">
        <f t="shared" si="53"/>
        <v>0</v>
      </c>
      <c r="Y386" s="654" t="b">
        <f t="shared" si="54"/>
        <v>0</v>
      </c>
      <c r="Z386" s="654" t="b">
        <f t="shared" si="55"/>
        <v>0</v>
      </c>
    </row>
    <row r="387" spans="1:26" s="344" customFormat="1" ht="70.400000000000006" customHeight="1" x14ac:dyDescent="0.35">
      <c r="A387" s="646"/>
      <c r="B387" s="646"/>
      <c r="C387" s="647">
        <v>5</v>
      </c>
      <c r="D387" s="648" t="str">
        <f>'Input - LOE Hierarchy (Admin)'!E389</f>
        <v>Management</v>
      </c>
      <c r="E387" s="647">
        <v>28</v>
      </c>
      <c r="F387" s="648" t="str">
        <f>'Input - LOE Hierarchy (Admin)'!K389</f>
        <v>Is there evidence of suitably mature management of the associated Defence Lines of Development?</v>
      </c>
      <c r="G387" s="649">
        <v>141</v>
      </c>
      <c r="H387" s="650" t="str">
        <f>IFERROR(HYPERLINK("#'2.1 LOEs, Artefacts &amp; Assurance'!" &amp; ADDRESS(MATCH($I387,'2.1 LOEs, Artefacts &amp; Assurance'!$H$1:$H$312, 0),8),"Link "), "Not Found")</f>
        <v>Not Found</v>
      </c>
      <c r="I387" s="648" t="str">
        <f>'Input - LOE Hierarchy (Admin)'!L389</f>
        <v>Is there evidence that the Organisation DLOD is suitably mature for the stage of acquisition with plans for delivery of outputs?</v>
      </c>
      <c r="J387" s="647">
        <f t="shared" si="52"/>
        <v>377</v>
      </c>
      <c r="K387" s="648" t="str">
        <f>'Input - LOE Hierarchy (Admin)'!N389</f>
        <v>NULL</v>
      </c>
      <c r="L387" s="648" t="str">
        <f>'Input - LOE Hierarchy (Admin)'!P389</f>
        <v>NULL</v>
      </c>
      <c r="M387" s="646"/>
      <c r="N387" s="646"/>
      <c r="O387" s="651" t="str">
        <f>IF(ISERROR(HYPERLINK(INDEX(I_Guid_Links,MATCH('Input - LOE Hierarchy (Admin)'!S389,I_Guid_Names,0)), 'Input - LOE Hierarchy (Admin)'!S389)),"",HYPERLINK(INDEX(I_Guid_Links,MATCH('Input - LOE Hierarchy (Admin)'!S389,I_Guid_Names,0)), 'Input - LOE Hierarchy (Admin)'!S389))</f>
        <v>Defence Lines of Development - M47</v>
      </c>
      <c r="P387" s="651" t="str">
        <f>IF(ISERROR(HYPERLINK(INDEX(I_Guid_Links,MATCH('Input - LOE Hierarchy (Admin)'!T389,I_Guid_Names,0)), 'Input - LOE Hierarchy (Admin)'!T389)),"",HYPERLINK(INDEX(I_Guid_Links,MATCH('Input - LOE Hierarchy (Admin)'!T389,I_Guid_Names,0)), 'Input - LOE Hierarchy (Admin)'!T389))</f>
        <v/>
      </c>
      <c r="Q387" s="651" t="str">
        <f>IF(ISERROR(HYPERLINK(INDEX(I_Guid_Links,MATCH('Input - LOE Hierarchy (Admin)'!U389,I_Guid_Names,0)), 'Input - LOE Hierarchy (Admin)'!U389)),"",HYPERLINK(INDEX(I_Guid_Links,MATCH('Input - LOE Hierarchy (Admin)'!U389,I_Guid_Names,0)), 'Input - LOE Hierarchy (Admin)'!U389))</f>
        <v/>
      </c>
      <c r="R387" s="651" t="str">
        <f>IF(ISERROR(HYPERLINK(INDEX(I_Guid_Links,MATCH('Input - LOE Hierarchy (Admin)'!V389,I_Guid_Names,0)), 'Input - LOE Hierarchy (Admin)'!V389)),"",HYPERLINK(INDEX(I_Guid_Links,MATCH('Input - LOE Hierarchy (Admin)'!V389,I_Guid_Names,0)), 'Input - LOE Hierarchy (Admin)'!V389))</f>
        <v/>
      </c>
      <c r="S387" s="651" t="str">
        <f>IF(ISERROR(HYPERLINK(INDEX(I_Guid_Links,MATCH('Input - LOE Hierarchy (Admin)'!W389,I_Guid_Names,0)), 'Input - LOE Hierarchy (Admin)'!W389)),"",HYPERLINK(INDEX(I_Guid_Links,MATCH('Input - LOE Hierarchy (Admin)'!W389,I_Guid_Names,0)), 'Input - LOE Hierarchy (Admin)'!W389))</f>
        <v/>
      </c>
      <c r="T387" s="651" t="str">
        <f>IF(ISERROR(HYPERLINK(INDEX(I_Guid_Links,MATCH('Input - LOE Hierarchy (Admin)'!X389,I_Guid_Names,0)), 'Input - LOE Hierarchy (Admin)'!X389)),"",HYPERLINK(INDEX(I_Guid_Links,MATCH('Input - LOE Hierarchy (Admin)'!X389,I_Guid_Names,0)), 'Input - LOE Hierarchy (Admin)'!X389))</f>
        <v/>
      </c>
      <c r="U387" s="651" t="str">
        <f>IF(ISERROR(HYPERLINK(INDEX(I_Guid_Links,MATCH('Input - LOE Hierarchy (Admin)'!Y389,I_Guid_Names,0)), 'Input - LOE Hierarchy (Admin)'!Y389)),"",HYPERLINK(INDEX(I_Guid_Links,MATCH('Input - LOE Hierarchy (Admin)'!Y389,I_Guid_Names,0)), 'Input - LOE Hierarchy (Admin)'!Y389))</f>
        <v/>
      </c>
      <c r="V387" s="652"/>
      <c r="X387" s="653" t="b">
        <f t="shared" si="53"/>
        <v>0</v>
      </c>
      <c r="Y387" s="654" t="b">
        <f t="shared" si="54"/>
        <v>0</v>
      </c>
      <c r="Z387" s="654" t="b">
        <f t="shared" si="55"/>
        <v>0</v>
      </c>
    </row>
    <row r="388" spans="1:26" s="344" customFormat="1" ht="70.400000000000006" customHeight="1" x14ac:dyDescent="0.35">
      <c r="A388" s="646"/>
      <c r="B388" s="646"/>
      <c r="C388" s="647">
        <v>5</v>
      </c>
      <c r="D388" s="648" t="str">
        <f>'Input - LOE Hierarchy (Admin)'!E390</f>
        <v>Management</v>
      </c>
      <c r="E388" s="647">
        <v>28</v>
      </c>
      <c r="F388" s="648" t="str">
        <f>'Input - LOE Hierarchy (Admin)'!K390</f>
        <v>Is there evidence of suitably mature management of the associated Defence Lines of Development?</v>
      </c>
      <c r="G388" s="649">
        <v>142</v>
      </c>
      <c r="H388" s="650" t="str">
        <f>IFERROR(HYPERLINK("#'2.1 LOEs, Artefacts &amp; Assurance'!" &amp; ADDRESS(MATCH($I388,'2.1 LOEs, Artefacts &amp; Assurance'!$H$1:$H$312, 0),8),"Link "), "Not Found")</f>
        <v>Not Found</v>
      </c>
      <c r="I388" s="648" t="str">
        <f>'Input - LOE Hierarchy (Admin)'!L390</f>
        <v>Is there evidence that the Infrastructure DLOD is suitably mature for the stage of acquisition with plans for delivery of outputs?</v>
      </c>
      <c r="J388" s="647">
        <f t="shared" si="52"/>
        <v>378</v>
      </c>
      <c r="K388" s="648" t="str">
        <f>'Input - LOE Hierarchy (Admin)'!N390</f>
        <v>NULL</v>
      </c>
      <c r="L388" s="648" t="str">
        <f>'Input - LOE Hierarchy (Admin)'!P390</f>
        <v>NULL</v>
      </c>
      <c r="M388" s="646"/>
      <c r="N388" s="646"/>
      <c r="O388" s="651" t="str">
        <f>IF(ISERROR(HYPERLINK(INDEX(I_Guid_Links,MATCH('Input - LOE Hierarchy (Admin)'!S390,I_Guid_Names,0)), 'Input - LOE Hierarchy (Admin)'!S390)),"",HYPERLINK(INDEX(I_Guid_Links,MATCH('Input - LOE Hierarchy (Admin)'!S390,I_Guid_Names,0)), 'Input - LOE Hierarchy (Admin)'!S390))</f>
        <v>Defence Lines of Development - M47</v>
      </c>
      <c r="P388" s="651" t="str">
        <f>IF(ISERROR(HYPERLINK(INDEX(I_Guid_Links,MATCH('Input - LOE Hierarchy (Admin)'!T390,I_Guid_Names,0)), 'Input - LOE Hierarchy (Admin)'!T390)),"",HYPERLINK(INDEX(I_Guid_Links,MATCH('Input - LOE Hierarchy (Admin)'!T390,I_Guid_Names,0)), 'Input - LOE Hierarchy (Admin)'!T390))</f>
        <v/>
      </c>
      <c r="Q388" s="651" t="str">
        <f>IF(ISERROR(HYPERLINK(INDEX(I_Guid_Links,MATCH('Input - LOE Hierarchy (Admin)'!U390,I_Guid_Names,0)), 'Input - LOE Hierarchy (Admin)'!U390)),"",HYPERLINK(INDEX(I_Guid_Links,MATCH('Input - LOE Hierarchy (Admin)'!U390,I_Guid_Names,0)), 'Input - LOE Hierarchy (Admin)'!U390))</f>
        <v/>
      </c>
      <c r="R388" s="651" t="str">
        <f>IF(ISERROR(HYPERLINK(INDEX(I_Guid_Links,MATCH('Input - LOE Hierarchy (Admin)'!V390,I_Guid_Names,0)), 'Input - LOE Hierarchy (Admin)'!V390)),"",HYPERLINK(INDEX(I_Guid_Links,MATCH('Input - LOE Hierarchy (Admin)'!V390,I_Guid_Names,0)), 'Input - LOE Hierarchy (Admin)'!V390))</f>
        <v/>
      </c>
      <c r="S388" s="651" t="str">
        <f>IF(ISERROR(HYPERLINK(INDEX(I_Guid_Links,MATCH('Input - LOE Hierarchy (Admin)'!W390,I_Guid_Names,0)), 'Input - LOE Hierarchy (Admin)'!W390)),"",HYPERLINK(INDEX(I_Guid_Links,MATCH('Input - LOE Hierarchy (Admin)'!W390,I_Guid_Names,0)), 'Input - LOE Hierarchy (Admin)'!W390))</f>
        <v/>
      </c>
      <c r="T388" s="651" t="str">
        <f>IF(ISERROR(HYPERLINK(INDEX(I_Guid_Links,MATCH('Input - LOE Hierarchy (Admin)'!X390,I_Guid_Names,0)), 'Input - LOE Hierarchy (Admin)'!X390)),"",HYPERLINK(INDEX(I_Guid_Links,MATCH('Input - LOE Hierarchy (Admin)'!X390,I_Guid_Names,0)), 'Input - LOE Hierarchy (Admin)'!X390))</f>
        <v/>
      </c>
      <c r="U388" s="651" t="str">
        <f>IF(ISERROR(HYPERLINK(INDEX(I_Guid_Links,MATCH('Input - LOE Hierarchy (Admin)'!Y390,I_Guid_Names,0)), 'Input - LOE Hierarchy (Admin)'!Y390)),"",HYPERLINK(INDEX(I_Guid_Links,MATCH('Input - LOE Hierarchy (Admin)'!Y390,I_Guid_Names,0)), 'Input - LOE Hierarchy (Admin)'!Y390))</f>
        <v/>
      </c>
      <c r="V388" s="652"/>
      <c r="X388" s="653" t="b">
        <f t="shared" si="53"/>
        <v>0</v>
      </c>
      <c r="Y388" s="654" t="b">
        <f t="shared" si="54"/>
        <v>0</v>
      </c>
      <c r="Z388" s="654" t="b">
        <f t="shared" si="55"/>
        <v>0</v>
      </c>
    </row>
    <row r="389" spans="1:26" s="344" customFormat="1" ht="70.400000000000006" customHeight="1" x14ac:dyDescent="0.35">
      <c r="A389" s="646"/>
      <c r="B389" s="646"/>
      <c r="C389" s="647">
        <v>5</v>
      </c>
      <c r="D389" s="648" t="str">
        <f>'Input - LOE Hierarchy (Admin)'!E391</f>
        <v>Management</v>
      </c>
      <c r="E389" s="647">
        <v>28</v>
      </c>
      <c r="F389" s="648" t="str">
        <f>'Input - LOE Hierarchy (Admin)'!K391</f>
        <v>Is there evidence of suitably mature management of the associated Defence Lines of Development?</v>
      </c>
      <c r="G389" s="649">
        <v>143</v>
      </c>
      <c r="H389" s="650" t="str">
        <f>IFERROR(HYPERLINK("#'2.1 LOEs, Artefacts &amp; Assurance'!" &amp; ADDRESS(MATCH($I389,'2.1 LOEs, Artefacts &amp; Assurance'!$H$1:$H$312, 0),8),"Link "), "Not Found")</f>
        <v>Not Found</v>
      </c>
      <c r="I389" s="648" t="str">
        <f>'Input - LOE Hierarchy (Admin)'!L391</f>
        <v>Is there evidence that the Logistics DLOD is suitably mature for the stage of acquisition with plans for delivery of outputs?</v>
      </c>
      <c r="J389" s="647">
        <f t="shared" si="52"/>
        <v>379</v>
      </c>
      <c r="K389" s="648" t="str">
        <f>'Input - LOE Hierarchy (Admin)'!N391</f>
        <v>NULL</v>
      </c>
      <c r="L389" s="648" t="str">
        <f>'Input - LOE Hierarchy (Admin)'!P391</f>
        <v>NULL</v>
      </c>
      <c r="M389" s="646"/>
      <c r="N389" s="646"/>
      <c r="O389" s="651" t="str">
        <f>IF(ISERROR(HYPERLINK(INDEX(I_Guid_Links,MATCH('Input - LOE Hierarchy (Admin)'!S391,I_Guid_Names,0)), 'Input - LOE Hierarchy (Admin)'!S391)),"",HYPERLINK(INDEX(I_Guid_Links,MATCH('Input - LOE Hierarchy (Admin)'!S391,I_Guid_Names,0)), 'Input - LOE Hierarchy (Admin)'!S391))</f>
        <v>Defence Lines of Development - M47</v>
      </c>
      <c r="P389" s="651" t="str">
        <f>IF(ISERROR(HYPERLINK(INDEX(I_Guid_Links,MATCH('Input - LOE Hierarchy (Admin)'!T391,I_Guid_Names,0)), 'Input - LOE Hierarchy (Admin)'!T391)),"",HYPERLINK(INDEX(I_Guid_Links,MATCH('Input - LOE Hierarchy (Admin)'!T391,I_Guid_Names,0)), 'Input - LOE Hierarchy (Admin)'!T391))</f>
        <v/>
      </c>
      <c r="Q389" s="651" t="str">
        <f>IF(ISERROR(HYPERLINK(INDEX(I_Guid_Links,MATCH('Input - LOE Hierarchy (Admin)'!U391,I_Guid_Names,0)), 'Input - LOE Hierarchy (Admin)'!U391)),"",HYPERLINK(INDEX(I_Guid_Links,MATCH('Input - LOE Hierarchy (Admin)'!U391,I_Guid_Names,0)), 'Input - LOE Hierarchy (Admin)'!U391))</f>
        <v/>
      </c>
      <c r="R389" s="651" t="str">
        <f>IF(ISERROR(HYPERLINK(INDEX(I_Guid_Links,MATCH('Input - LOE Hierarchy (Admin)'!V391,I_Guid_Names,0)), 'Input - LOE Hierarchy (Admin)'!V391)),"",HYPERLINK(INDEX(I_Guid_Links,MATCH('Input - LOE Hierarchy (Admin)'!V391,I_Guid_Names,0)), 'Input - LOE Hierarchy (Admin)'!V391))</f>
        <v/>
      </c>
      <c r="S389" s="651" t="str">
        <f>IF(ISERROR(HYPERLINK(INDEX(I_Guid_Links,MATCH('Input - LOE Hierarchy (Admin)'!W391,I_Guid_Names,0)), 'Input - LOE Hierarchy (Admin)'!W391)),"",HYPERLINK(INDEX(I_Guid_Links,MATCH('Input - LOE Hierarchy (Admin)'!W391,I_Guid_Names,0)), 'Input - LOE Hierarchy (Admin)'!W391))</f>
        <v/>
      </c>
      <c r="T389" s="651" t="str">
        <f>IF(ISERROR(HYPERLINK(INDEX(I_Guid_Links,MATCH('Input - LOE Hierarchy (Admin)'!X391,I_Guid_Names,0)), 'Input - LOE Hierarchy (Admin)'!X391)),"",HYPERLINK(INDEX(I_Guid_Links,MATCH('Input - LOE Hierarchy (Admin)'!X391,I_Guid_Names,0)), 'Input - LOE Hierarchy (Admin)'!X391))</f>
        <v/>
      </c>
      <c r="U389" s="651" t="str">
        <f>IF(ISERROR(HYPERLINK(INDEX(I_Guid_Links,MATCH('Input - LOE Hierarchy (Admin)'!Y391,I_Guid_Names,0)), 'Input - LOE Hierarchy (Admin)'!Y391)),"",HYPERLINK(INDEX(I_Guid_Links,MATCH('Input - LOE Hierarchy (Admin)'!Y391,I_Guid_Names,0)), 'Input - LOE Hierarchy (Admin)'!Y391))</f>
        <v/>
      </c>
      <c r="V389" s="652"/>
      <c r="X389" s="653" t="b">
        <f t="shared" si="53"/>
        <v>0</v>
      </c>
      <c r="Y389" s="654" t="b">
        <f t="shared" si="54"/>
        <v>0</v>
      </c>
      <c r="Z389" s="654" t="b">
        <f t="shared" si="55"/>
        <v>0</v>
      </c>
    </row>
    <row r="390" spans="1:26" s="344" customFormat="1" ht="70.400000000000006" customHeight="1" x14ac:dyDescent="0.35">
      <c r="A390" s="646"/>
      <c r="B390" s="646"/>
      <c r="C390" s="647">
        <v>5</v>
      </c>
      <c r="D390" s="648" t="str">
        <f>'Input - LOE Hierarchy (Admin)'!E392</f>
        <v>Management</v>
      </c>
      <c r="E390" s="647">
        <v>29</v>
      </c>
      <c r="F390" s="648" t="str">
        <f>'Input - LOE Hierarchy (Admin)'!K392</f>
        <v>Is there evidence of suitably mature Support Solution management?</v>
      </c>
      <c r="G390" s="649">
        <v>144</v>
      </c>
      <c r="H390" s="650" t="str">
        <f>IFERROR(HYPERLINK("#'2.1 LOEs, Artefacts &amp; Assurance'!" &amp; ADDRESS(MATCH($I390,'2.1 LOEs, Artefacts &amp; Assurance'!$H$1:$H$312, 0),8),"Link "), "Not Found")</f>
        <v>Not Found</v>
      </c>
      <c r="I390" s="648" t="str">
        <f>'Input - LOE Hierarchy (Admin)'!L392</f>
        <v>Is there evidence that the strategy/plan for Logistics Support is sufficiently mature for the stage of the programme?</v>
      </c>
      <c r="J390" s="647">
        <f t="shared" si="52"/>
        <v>380</v>
      </c>
      <c r="K390" s="648" t="str">
        <f>'Input - LOE Hierarchy (Admin)'!N392</f>
        <v>For the acquisition of an equipment or capability, is there evidence of suitable consideration of the Support Solution Envelope?</v>
      </c>
      <c r="L390" s="648" t="str">
        <f>'Input - LOE Hierarchy (Admin)'!P392</f>
        <v>NULL</v>
      </c>
      <c r="M390" s="646"/>
      <c r="N390" s="646"/>
      <c r="O390" s="651" t="str">
        <f>IF(ISERROR(HYPERLINK(INDEX(I_Guid_Links,MATCH('Input - LOE Hierarchy (Admin)'!S392,I_Guid_Names,0)), 'Input - LOE Hierarchy (Admin)'!S392)),"",HYPERLINK(INDEX(I_Guid_Links,MATCH('Input - LOE Hierarchy (Admin)'!S392,I_Guid_Names,0)), 'Input - LOE Hierarchy (Admin)'!S392))</f>
        <v>Points of Contact - Support Solutions Envelope (SSE) - KiD - UK MOD - M48</v>
      </c>
      <c r="P390" s="651" t="str">
        <f>IF(ISERROR(HYPERLINK(INDEX(I_Guid_Links,MATCH('Input - LOE Hierarchy (Admin)'!T392,I_Guid_Names,0)), 'Input - LOE Hierarchy (Admin)'!T392)),"",HYPERLINK(INDEX(I_Guid_Links,MATCH('Input - LOE Hierarchy (Admin)'!T392,I_Guid_Names,0)), 'Input - LOE Hierarchy (Admin)'!T392))</f>
        <v>Support Solutions Envelope - M49</v>
      </c>
      <c r="Q390" s="651" t="str">
        <f>IF(ISERROR(HYPERLINK(INDEX(I_Guid_Links,MATCH('Input - LOE Hierarchy (Admin)'!U392,I_Guid_Names,0)), 'Input - LOE Hierarchy (Admin)'!U392)),"",HYPERLINK(INDEX(I_Guid_Links,MATCH('Input - LOE Hierarchy (Admin)'!U392,I_Guid_Names,0)), 'Input - LOE Hierarchy (Admin)'!U392))</f>
        <v/>
      </c>
      <c r="R390" s="651" t="str">
        <f>IF(ISERROR(HYPERLINK(INDEX(I_Guid_Links,MATCH('Input - LOE Hierarchy (Admin)'!V392,I_Guid_Names,0)), 'Input - LOE Hierarchy (Admin)'!V392)),"",HYPERLINK(INDEX(I_Guid_Links,MATCH('Input - LOE Hierarchy (Admin)'!V392,I_Guid_Names,0)), 'Input - LOE Hierarchy (Admin)'!V392))</f>
        <v/>
      </c>
      <c r="S390" s="651" t="str">
        <f>IF(ISERROR(HYPERLINK(INDEX(I_Guid_Links,MATCH('Input - LOE Hierarchy (Admin)'!W392,I_Guid_Names,0)), 'Input - LOE Hierarchy (Admin)'!W392)),"",HYPERLINK(INDEX(I_Guid_Links,MATCH('Input - LOE Hierarchy (Admin)'!W392,I_Guid_Names,0)), 'Input - LOE Hierarchy (Admin)'!W392))</f>
        <v/>
      </c>
      <c r="T390" s="651" t="str">
        <f>IF(ISERROR(HYPERLINK(INDEX(I_Guid_Links,MATCH('Input - LOE Hierarchy (Admin)'!X392,I_Guid_Names,0)), 'Input - LOE Hierarchy (Admin)'!X392)),"",HYPERLINK(INDEX(I_Guid_Links,MATCH('Input - LOE Hierarchy (Admin)'!X392,I_Guid_Names,0)), 'Input - LOE Hierarchy (Admin)'!X392))</f>
        <v/>
      </c>
      <c r="U390" s="651" t="str">
        <f>IF(ISERROR(HYPERLINK(INDEX(I_Guid_Links,MATCH('Input - LOE Hierarchy (Admin)'!Y392,I_Guid_Names,0)), 'Input - LOE Hierarchy (Admin)'!Y392)),"",HYPERLINK(INDEX(I_Guid_Links,MATCH('Input - LOE Hierarchy (Admin)'!Y392,I_Guid_Names,0)), 'Input - LOE Hierarchy (Admin)'!Y392))</f>
        <v/>
      </c>
      <c r="V390" s="652"/>
      <c r="X390" s="653" t="b">
        <f t="shared" si="53"/>
        <v>0</v>
      </c>
      <c r="Y390" s="654" t="b">
        <f t="shared" si="54"/>
        <v>0</v>
      </c>
      <c r="Z390" s="654" t="b">
        <f t="shared" si="55"/>
        <v>0</v>
      </c>
    </row>
    <row r="391" spans="1:26" s="344" customFormat="1" ht="70.400000000000006" customHeight="1" x14ac:dyDescent="0.35">
      <c r="A391" s="646"/>
      <c r="B391" s="646"/>
      <c r="C391" s="647">
        <v>5</v>
      </c>
      <c r="D391" s="648" t="str">
        <f>'Input - LOE Hierarchy (Admin)'!E393</f>
        <v>Management</v>
      </c>
      <c r="E391" s="647">
        <v>29</v>
      </c>
      <c r="F391" s="648" t="str">
        <f>'Input - LOE Hierarchy (Admin)'!K393</f>
        <v>Is there evidence of suitably mature Support Solution management?</v>
      </c>
      <c r="G391" s="649">
        <v>144</v>
      </c>
      <c r="H391" s="650" t="str">
        <f>IFERROR(HYPERLINK("#'2.1 LOEs, Artefacts &amp; Assurance'!" &amp; ADDRESS(MATCH($I391,'2.1 LOEs, Artefacts &amp; Assurance'!$H$1:$H$312, 0),8),"Link "), "Not Found")</f>
        <v>Not Found</v>
      </c>
      <c r="I391" s="648" t="str">
        <f>'Input - LOE Hierarchy (Admin)'!L393</f>
        <v>Is there evidence that the strategy/plan for Logistics Support is sufficiently mature for the stage of the programme?</v>
      </c>
      <c r="J391" s="647">
        <f t="shared" si="52"/>
        <v>381</v>
      </c>
      <c r="K391" s="648" t="str">
        <f>'Input - LOE Hierarchy (Admin)'!N393</f>
        <v>Is the evidence that Support Planning, Tools and Management is sufficiently mature iaw the Support Solutions Envelope and Cross Cutting Theme 1?</v>
      </c>
      <c r="L391" s="648" t="str">
        <f>'Input - LOE Hierarchy (Admin)'!P393</f>
        <v xml:space="preserve">Is there an Integrated Logistics Support (ILS) Strategy and Plan, a Transition to Service and Fielding Plan, and has Supportability Analysis been undertaken? </v>
      </c>
      <c r="M391" s="646"/>
      <c r="N391" s="646"/>
      <c r="O391" s="651" t="str">
        <f>IF(ISERROR(HYPERLINK(INDEX(I_Guid_Links,MATCH('Input - LOE Hierarchy (Admin)'!S393,I_Guid_Names,0)), 'Input - LOE Hierarchy (Admin)'!S393)),"",HYPERLINK(INDEX(I_Guid_Links,MATCH('Input - LOE Hierarchy (Admin)'!S393,I_Guid_Names,0)), 'Input - LOE Hierarchy (Admin)'!S393))</f>
        <v>Introduction to the ILS Supportability Analysis (SA) End-to-End (E2E) Process - Integrated Logistic Support (ILS) - KiD - UK MOD - M50</v>
      </c>
      <c r="P391" s="651" t="str">
        <f>IF(ISERROR(HYPERLINK(INDEX(I_Guid_Links,MATCH('Input - LOE Hierarchy (Admin)'!T393,I_Guid_Names,0)), 'Input - LOE Hierarchy (Admin)'!T393)),"",HYPERLINK(INDEX(I_Guid_Links,MATCH('Input - LOE Hierarchy (Admin)'!T393,I_Guid_Names,0)), 'Input - LOE Hierarchy (Admin)'!T393))</f>
        <v>Cross-Cutting Theme (CCT) 1.1 - Integrated Logistic Support (ILS) Strategy and Planning - Support Solutions Envelope (SSE) - KiD - UK MOD - M51</v>
      </c>
      <c r="Q391" s="651" t="str">
        <f>IF(ISERROR(HYPERLINK(INDEX(I_Guid_Links,MATCH('Input - LOE Hierarchy (Admin)'!U393,I_Guid_Names,0)), 'Input - LOE Hierarchy (Admin)'!U393)),"",HYPERLINK(INDEX(I_Guid_Links,MATCH('Input - LOE Hierarchy (Admin)'!U393,I_Guid_Names,0)), 'Input - LOE Hierarchy (Admin)'!U393))</f>
        <v>Support Solutions Envelope - M49</v>
      </c>
      <c r="R391" s="651" t="str">
        <f>IF(ISERROR(HYPERLINK(INDEX(I_Guid_Links,MATCH('Input - LOE Hierarchy (Admin)'!V393,I_Guid_Names,0)), 'Input - LOE Hierarchy (Admin)'!V393)),"",HYPERLINK(INDEX(I_Guid_Links,MATCH('Input - LOE Hierarchy (Admin)'!V393,I_Guid_Names,0)), 'Input - LOE Hierarchy (Admin)'!V393))</f>
        <v>Cross-Cutting Theme (CCT) 1.2 - Supportability Analysis (SA) - Support Solutions Envelope (SSE) - KiD - UK MOD - M52</v>
      </c>
      <c r="S391" s="651" t="str">
        <f>IF(ISERROR(HYPERLINK(INDEX(I_Guid_Links,MATCH('Input - LOE Hierarchy (Admin)'!W393,I_Guid_Names,0)), 'Input - LOE Hierarchy (Admin)'!W393)),"",HYPERLINK(INDEX(I_Guid_Links,MATCH('Input - LOE Hierarchy (Admin)'!W393,I_Guid_Names,0)), 'Input - LOE Hierarchy (Admin)'!W393))</f>
        <v>Cross-Cutting Theme (CCT) 1.6 - Transition to Service, Fielding and In-Service Support Planning - Support Solutions Envelope (SSE) - KiD - UK MOD - M53</v>
      </c>
      <c r="T391" s="651" t="str">
        <f>IF(ISERROR(HYPERLINK(INDEX(I_Guid_Links,MATCH('Input - LOE Hierarchy (Admin)'!X393,I_Guid_Names,0)), 'Input - LOE Hierarchy (Admin)'!X393)),"",HYPERLINK(INDEX(I_Guid_Links,MATCH('Input - LOE Hierarchy (Admin)'!X393,I_Guid_Names,0)), 'Input - LOE Hierarchy (Admin)'!X393))</f>
        <v/>
      </c>
      <c r="U391" s="651" t="str">
        <f>IF(ISERROR(HYPERLINK(INDEX(I_Guid_Links,MATCH('Input - LOE Hierarchy (Admin)'!Y393,I_Guid_Names,0)), 'Input - LOE Hierarchy (Admin)'!Y393)),"",HYPERLINK(INDEX(I_Guid_Links,MATCH('Input - LOE Hierarchy (Admin)'!Y393,I_Guid_Names,0)), 'Input - LOE Hierarchy (Admin)'!Y393))</f>
        <v/>
      </c>
      <c r="V391" s="652"/>
      <c r="X391" s="653" t="str">
        <f t="shared" si="53"/>
        <v>YES</v>
      </c>
      <c r="Y391" s="654" t="b">
        <f t="shared" si="54"/>
        <v>0</v>
      </c>
      <c r="Z391" s="654" t="b">
        <f>IF(AND(X391="YES", Y$390="YES"),"YES")</f>
        <v>0</v>
      </c>
    </row>
    <row r="392" spans="1:26" s="344" customFormat="1" ht="70.400000000000006" customHeight="1" x14ac:dyDescent="0.35">
      <c r="A392" s="646"/>
      <c r="B392" s="646"/>
      <c r="C392" s="647">
        <v>5</v>
      </c>
      <c r="D392" s="648" t="str">
        <f>'Input - LOE Hierarchy (Admin)'!E394</f>
        <v>Management</v>
      </c>
      <c r="E392" s="647">
        <v>29</v>
      </c>
      <c r="F392" s="648" t="str">
        <f>'Input - LOE Hierarchy (Admin)'!K394</f>
        <v>Is there evidence of suitably mature Support Solution management?</v>
      </c>
      <c r="G392" s="649">
        <v>144</v>
      </c>
      <c r="H392" s="650" t="str">
        <f>IFERROR(HYPERLINK("#'2.1 LOEs, Artefacts &amp; Assurance'!" &amp; ADDRESS(MATCH($I392,'2.1 LOEs, Artefacts &amp; Assurance'!$H$1:$H$312, 0),8),"Link "), "Not Found")</f>
        <v>Not Found</v>
      </c>
      <c r="I392" s="648" t="str">
        <f>'Input - LOE Hierarchy (Admin)'!L394</f>
        <v>Is there evidence that the strategy/plan for Logistics Support is sufficiently mature for the stage of the programme?</v>
      </c>
      <c r="J392" s="647">
        <f t="shared" si="52"/>
        <v>382</v>
      </c>
      <c r="K392" s="648" t="str">
        <f>'Input - LOE Hierarchy (Admin)'!N394</f>
        <v xml:space="preserve">Is there evidence that Support and Supportability Requirements are sufficiently mature iaw the Support Solutions Envelope and Cross Cutting Theme 2? </v>
      </c>
      <c r="L392" s="648" t="str">
        <f>'Input - LOE Hierarchy (Admin)'!P394</f>
        <v>Is there an URD and SRD, and has a Use Study been completed?</v>
      </c>
      <c r="M392" s="646"/>
      <c r="N392" s="646"/>
      <c r="O392" s="651" t="str">
        <f>IF(ISERROR(HYPERLINK(INDEX(I_Guid_Links,MATCH('Input - LOE Hierarchy (Admin)'!S394,I_Guid_Names,0)), 'Input - LOE Hierarchy (Admin)'!S394)),"",HYPERLINK(INDEX(I_Guid_Links,MATCH('Input - LOE Hierarchy (Admin)'!S394,I_Guid_Names,0)), 'Input - LOE Hierarchy (Admin)'!S394))</f>
        <v>Cross-Cutting Theme (CCT) 2 - Support and Supportability Requirements - Support Solutions Envelope (SSE) - KiD - UK MOD - M54</v>
      </c>
      <c r="P392" s="651" t="str">
        <f>IF(ISERROR(HYPERLINK(INDEX(I_Guid_Links,MATCH('Input - LOE Hierarchy (Admin)'!T394,I_Guid_Names,0)), 'Input - LOE Hierarchy (Admin)'!T394)),"",HYPERLINK(INDEX(I_Guid_Links,MATCH('Input - LOE Hierarchy (Admin)'!T394,I_Guid_Names,0)), 'Input - LOE Hierarchy (Admin)'!T394))</f>
        <v>Cross-Cutting Theme (CCT) 2.2 - Use Study - Support Solutions Envelope (SSE) - KiD - UK MOD - M55</v>
      </c>
      <c r="Q392" s="651" t="str">
        <f>IF(ISERROR(HYPERLINK(INDEX(I_Guid_Links,MATCH('Input - LOE Hierarchy (Admin)'!U394,I_Guid_Names,0)), 'Input - LOE Hierarchy (Admin)'!U394)),"",HYPERLINK(INDEX(I_Guid_Links,MATCH('Input - LOE Hierarchy (Admin)'!U394,I_Guid_Names,0)), 'Input - LOE Hierarchy (Admin)'!U394))</f>
        <v>Support Solutions Envelope - M49</v>
      </c>
      <c r="R392" s="651" t="str">
        <f>IF(ISERROR(HYPERLINK(INDEX(I_Guid_Links,MATCH('Input - LOE Hierarchy (Admin)'!V394,I_Guid_Names,0)), 'Input - LOE Hierarchy (Admin)'!V394)),"",HYPERLINK(INDEX(I_Guid_Links,MATCH('Input - LOE Hierarchy (Admin)'!V394,I_Guid_Names,0)), 'Input - LOE Hierarchy (Admin)'!V394))</f>
        <v/>
      </c>
      <c r="S392" s="651" t="str">
        <f>IF(ISERROR(HYPERLINK(INDEX(I_Guid_Links,MATCH('Input - LOE Hierarchy (Admin)'!W394,I_Guid_Names,0)), 'Input - LOE Hierarchy (Admin)'!W394)),"",HYPERLINK(INDEX(I_Guid_Links,MATCH('Input - LOE Hierarchy (Admin)'!W394,I_Guid_Names,0)), 'Input - LOE Hierarchy (Admin)'!W394))</f>
        <v/>
      </c>
      <c r="T392" s="651" t="str">
        <f>IF(ISERROR(HYPERLINK(INDEX(I_Guid_Links,MATCH('Input - LOE Hierarchy (Admin)'!X394,I_Guid_Names,0)), 'Input - LOE Hierarchy (Admin)'!X394)),"",HYPERLINK(INDEX(I_Guid_Links,MATCH('Input - LOE Hierarchy (Admin)'!X394,I_Guid_Names,0)), 'Input - LOE Hierarchy (Admin)'!X394))</f>
        <v/>
      </c>
      <c r="U392" s="651" t="str">
        <f>IF(ISERROR(HYPERLINK(INDEX(I_Guid_Links,MATCH('Input - LOE Hierarchy (Admin)'!Y394,I_Guid_Names,0)), 'Input - LOE Hierarchy (Admin)'!Y394)),"",HYPERLINK(INDEX(I_Guid_Links,MATCH('Input - LOE Hierarchy (Admin)'!Y394,I_Guid_Names,0)), 'Input - LOE Hierarchy (Admin)'!Y394))</f>
        <v/>
      </c>
      <c r="V392" s="652"/>
      <c r="X392" s="653" t="str">
        <f t="shared" si="53"/>
        <v>YES</v>
      </c>
      <c r="Y392" s="654" t="b">
        <f t="shared" si="54"/>
        <v>0</v>
      </c>
      <c r="Z392" s="654" t="b">
        <f t="shared" ref="Z392:Z394" si="61">IF(AND(X392="YES", Y$390="YES"),"YES")</f>
        <v>0</v>
      </c>
    </row>
    <row r="393" spans="1:26" s="344" customFormat="1" ht="70.400000000000006" customHeight="1" x14ac:dyDescent="0.35">
      <c r="A393" s="646"/>
      <c r="B393" s="646"/>
      <c r="C393" s="647">
        <v>5</v>
      </c>
      <c r="D393" s="648" t="str">
        <f>'Input - LOE Hierarchy (Admin)'!E395</f>
        <v>Management</v>
      </c>
      <c r="E393" s="647">
        <v>29</v>
      </c>
      <c r="F393" s="648" t="str">
        <f>'Input - LOE Hierarchy (Admin)'!K395</f>
        <v>Is there evidence of suitably mature Support Solution management?</v>
      </c>
      <c r="G393" s="649">
        <v>144</v>
      </c>
      <c r="H393" s="650" t="str">
        <f>IFERROR(HYPERLINK("#'2.1 LOEs, Artefacts &amp; Assurance'!" &amp; ADDRESS(MATCH($I393,'2.1 LOEs, Artefacts &amp; Assurance'!$H$1:$H$312, 0),8),"Link "), "Not Found")</f>
        <v>Not Found</v>
      </c>
      <c r="I393" s="648" t="str">
        <f>'Input - LOE Hierarchy (Admin)'!L395</f>
        <v>Is there evidence that the strategy/plan for Logistics Support is sufficiently mature for the stage of the programme?</v>
      </c>
      <c r="J393" s="647">
        <f t="shared" si="52"/>
        <v>383</v>
      </c>
      <c r="K393" s="648" t="str">
        <f>'Input - LOE Hierarchy (Admin)'!N395</f>
        <v>Is there evidence that Contracting for Support considerations are sufficiently mature iaw the Support Solutions Envelope and Cross Cutting Theme 3?</v>
      </c>
      <c r="L393" s="648" t="str">
        <f>'Input - LOE Hierarchy (Admin)'!P395</f>
        <v>Has consideration been made for Support Continuity, Contractors on Deployed Operations, and Intellectual Property Rights?</v>
      </c>
      <c r="M393" s="646"/>
      <c r="N393" s="646"/>
      <c r="O393" s="651" t="str">
        <f>IF(ISERROR(HYPERLINK(INDEX(I_Guid_Links,MATCH('Input - LOE Hierarchy (Admin)'!S395,I_Guid_Names,0)), 'Input - LOE Hierarchy (Admin)'!S395)),"",HYPERLINK(INDEX(I_Guid_Links,MATCH('Input - LOE Hierarchy (Admin)'!S395,I_Guid_Names,0)), 'Input - LOE Hierarchy (Admin)'!S395))</f>
        <v>Cross-Cutting Theme (CCT) 3 - Contracting for Support - Support Solutions Envelope (SSE) - KiD - UK MOD - M56</v>
      </c>
      <c r="P393" s="651" t="str">
        <f>IF(ISERROR(HYPERLINK(INDEX(I_Guid_Links,MATCH('Input - LOE Hierarchy (Admin)'!T395,I_Guid_Names,0)), 'Input - LOE Hierarchy (Admin)'!T395)),"",HYPERLINK(INDEX(I_Guid_Links,MATCH('Input - LOE Hierarchy (Admin)'!T395,I_Guid_Names,0)), 'Input - LOE Hierarchy (Admin)'!T395))</f>
        <v>Cross-Cutting Theme (CCT) 3.3 Contractor Support to Operations (CSO) - Support Solutions Envelope (SSE) - KiD - UK MOD - M57</v>
      </c>
      <c r="Q393" s="651" t="str">
        <f>IF(ISERROR(HYPERLINK(INDEX(I_Guid_Links,MATCH('Input - LOE Hierarchy (Admin)'!U395,I_Guid_Names,0)), 'Input - LOE Hierarchy (Admin)'!U395)),"",HYPERLINK(INDEX(I_Guid_Links,MATCH('Input - LOE Hierarchy (Admin)'!U395,I_Guid_Names,0)), 'Input - LOE Hierarchy (Admin)'!U395))</f>
        <v>Support Solutions Envelope - M49</v>
      </c>
      <c r="R393" s="651" t="str">
        <f>IF(ISERROR(HYPERLINK(INDEX(I_Guid_Links,MATCH('Input - LOE Hierarchy (Admin)'!V395,I_Guid_Names,0)), 'Input - LOE Hierarchy (Admin)'!V395)),"",HYPERLINK(INDEX(I_Guid_Links,MATCH('Input - LOE Hierarchy (Admin)'!V395,I_Guid_Names,0)), 'Input - LOE Hierarchy (Admin)'!V395))</f>
        <v/>
      </c>
      <c r="S393" s="651" t="str">
        <f>IF(ISERROR(HYPERLINK(INDEX(I_Guid_Links,MATCH('Input - LOE Hierarchy (Admin)'!W395,I_Guid_Names,0)), 'Input - LOE Hierarchy (Admin)'!W395)),"",HYPERLINK(INDEX(I_Guid_Links,MATCH('Input - LOE Hierarchy (Admin)'!W395,I_Guid_Names,0)), 'Input - LOE Hierarchy (Admin)'!W395))</f>
        <v/>
      </c>
      <c r="T393" s="651" t="str">
        <f>IF(ISERROR(HYPERLINK(INDEX(I_Guid_Links,MATCH('Input - LOE Hierarchy (Admin)'!X395,I_Guid_Names,0)), 'Input - LOE Hierarchy (Admin)'!X395)),"",HYPERLINK(INDEX(I_Guid_Links,MATCH('Input - LOE Hierarchy (Admin)'!X395,I_Guid_Names,0)), 'Input - LOE Hierarchy (Admin)'!X395))</f>
        <v/>
      </c>
      <c r="U393" s="651" t="str">
        <f>IF(ISERROR(HYPERLINK(INDEX(I_Guid_Links,MATCH('Input - LOE Hierarchy (Admin)'!Y395,I_Guid_Names,0)), 'Input - LOE Hierarchy (Admin)'!Y395)),"",HYPERLINK(INDEX(I_Guid_Links,MATCH('Input - LOE Hierarchy (Admin)'!Y395,I_Guid_Names,0)), 'Input - LOE Hierarchy (Admin)'!Y395))</f>
        <v/>
      </c>
      <c r="V393" s="652"/>
      <c r="X393" s="653" t="str">
        <f t="shared" si="53"/>
        <v>YES</v>
      </c>
      <c r="Y393" s="654" t="b">
        <f t="shared" si="54"/>
        <v>0</v>
      </c>
      <c r="Z393" s="654" t="b">
        <f t="shared" si="61"/>
        <v>0</v>
      </c>
    </row>
    <row r="394" spans="1:26" s="344" customFormat="1" ht="70.400000000000006" customHeight="1" x14ac:dyDescent="0.35">
      <c r="A394" s="646"/>
      <c r="B394" s="646"/>
      <c r="C394" s="647">
        <v>5</v>
      </c>
      <c r="D394" s="648" t="str">
        <f>'Input - LOE Hierarchy (Admin)'!E396</f>
        <v>Management</v>
      </c>
      <c r="E394" s="647">
        <v>29</v>
      </c>
      <c r="F394" s="648" t="str">
        <f>'Input - LOE Hierarchy (Admin)'!K396</f>
        <v>Is there evidence of suitably mature Support Solution management?</v>
      </c>
      <c r="G394" s="649">
        <v>144</v>
      </c>
      <c r="H394" s="650" t="str">
        <f>IFERROR(HYPERLINK("#'2.1 LOEs, Artefacts &amp; Assurance'!" &amp; ADDRESS(MATCH($I394,'2.1 LOEs, Artefacts &amp; Assurance'!$H$1:$H$312, 0),8),"Link "), "Not Found")</f>
        <v>Not Found</v>
      </c>
      <c r="I394" s="648" t="str">
        <f>'Input - LOE Hierarchy (Admin)'!L396</f>
        <v>Is there evidence that the strategy/plan for Logistics Support is sufficiently mature for the stage of the programme?</v>
      </c>
      <c r="J394" s="647">
        <f t="shared" si="52"/>
        <v>384</v>
      </c>
      <c r="K394" s="648" t="str">
        <f>'Input - LOE Hierarchy (Admin)'!N396</f>
        <v>Is there evidence that Sustainable Support has been considered to sufficient maturity iaw the Support Solutions Envelope and Cross Cutting Theme 6?</v>
      </c>
      <c r="L394" s="648" t="str">
        <f>'Input - LOE Hierarchy (Admin)'!P396</f>
        <v>Has Sustainable Sourcing and Climate Change and Emmissions been considered and is there a Sustainability Strategy?</v>
      </c>
      <c r="M394" s="646"/>
      <c r="N394" s="646"/>
      <c r="O394" s="651" t="str">
        <f>IF(ISERROR(HYPERLINK(INDEX(I_Guid_Links,MATCH('Input - LOE Hierarchy (Admin)'!S396,I_Guid_Names,0)), 'Input - LOE Hierarchy (Admin)'!S396)),"",HYPERLINK(INDEX(I_Guid_Links,MATCH('Input - LOE Hierarchy (Admin)'!S396,I_Guid_Names,0)), 'Input - LOE Hierarchy (Admin)'!S396))</f>
        <v>Cross-Cutting Theme (CCT) 4 - Support Information and Data Management - Support Solutions Envelope (SSE) - KiD - UK MOD - M58</v>
      </c>
      <c r="P394" s="651" t="str">
        <f>IF(ISERROR(HYPERLINK(INDEX(I_Guid_Links,MATCH('Input - LOE Hierarchy (Admin)'!T396,I_Guid_Names,0)), 'Input - LOE Hierarchy (Admin)'!T396)),"",HYPERLINK(INDEX(I_Guid_Links,MATCH('Input - LOE Hierarchy (Admin)'!T396,I_Guid_Names,0)), 'Input - LOE Hierarchy (Admin)'!T396))</f>
        <v>Points of Contact - Support Solutions Envelope (SSE) - KiD - UK MOD - M48</v>
      </c>
      <c r="Q394" s="651" t="str">
        <f>IF(ISERROR(HYPERLINK(INDEX(I_Guid_Links,MATCH('Input - LOE Hierarchy (Admin)'!U396,I_Guid_Names,0)), 'Input - LOE Hierarchy (Admin)'!U396)),"",HYPERLINK(INDEX(I_Guid_Links,MATCH('Input - LOE Hierarchy (Admin)'!U396,I_Guid_Names,0)), 'Input - LOE Hierarchy (Admin)'!U396))</f>
        <v>Support Solutions Envelope - M49</v>
      </c>
      <c r="R394" s="651" t="str">
        <f>IF(ISERROR(HYPERLINK(INDEX(I_Guid_Links,MATCH('Input - LOE Hierarchy (Admin)'!V396,I_Guid_Names,0)), 'Input - LOE Hierarchy (Admin)'!V396)),"",HYPERLINK(INDEX(I_Guid_Links,MATCH('Input - LOE Hierarchy (Admin)'!V396,I_Guid_Names,0)), 'Input - LOE Hierarchy (Admin)'!V396))</f>
        <v/>
      </c>
      <c r="S394" s="651" t="str">
        <f>IF(ISERROR(HYPERLINK(INDEX(I_Guid_Links,MATCH('Input - LOE Hierarchy (Admin)'!W396,I_Guid_Names,0)), 'Input - LOE Hierarchy (Admin)'!W396)),"",HYPERLINK(INDEX(I_Guid_Links,MATCH('Input - LOE Hierarchy (Admin)'!W396,I_Guid_Names,0)), 'Input - LOE Hierarchy (Admin)'!W396))</f>
        <v/>
      </c>
      <c r="T394" s="651" t="str">
        <f>IF(ISERROR(HYPERLINK(INDEX(I_Guid_Links,MATCH('Input - LOE Hierarchy (Admin)'!X396,I_Guid_Names,0)), 'Input - LOE Hierarchy (Admin)'!X396)),"",HYPERLINK(INDEX(I_Guid_Links,MATCH('Input - LOE Hierarchy (Admin)'!X396,I_Guid_Names,0)), 'Input - LOE Hierarchy (Admin)'!X396))</f>
        <v/>
      </c>
      <c r="U394" s="651" t="str">
        <f>IF(ISERROR(HYPERLINK(INDEX(I_Guid_Links,MATCH('Input - LOE Hierarchy (Admin)'!Y396,I_Guid_Names,0)), 'Input - LOE Hierarchy (Admin)'!Y396)),"",HYPERLINK(INDEX(I_Guid_Links,MATCH('Input - LOE Hierarchy (Admin)'!Y396,I_Guid_Names,0)), 'Input - LOE Hierarchy (Admin)'!Y396))</f>
        <v/>
      </c>
      <c r="V394" s="652"/>
      <c r="X394" s="653" t="str">
        <f t="shared" si="53"/>
        <v>YES</v>
      </c>
      <c r="Y394" s="654" t="b">
        <f t="shared" si="54"/>
        <v>0</v>
      </c>
      <c r="Z394" s="654" t="b">
        <f t="shared" si="61"/>
        <v>0</v>
      </c>
    </row>
    <row r="395" spans="1:26" s="344" customFormat="1" ht="70.400000000000006" customHeight="1" x14ac:dyDescent="0.35">
      <c r="A395" s="646"/>
      <c r="B395" s="646"/>
      <c r="C395" s="647">
        <v>5</v>
      </c>
      <c r="D395" s="648" t="str">
        <f>'Input - LOE Hierarchy (Admin)'!E397</f>
        <v>Management</v>
      </c>
      <c r="E395" s="647">
        <v>29</v>
      </c>
      <c r="F395" s="648" t="str">
        <f>'Input - LOE Hierarchy (Admin)'!K397</f>
        <v>Is there evidence of suitably mature Support Solution management?</v>
      </c>
      <c r="G395" s="649">
        <v>145</v>
      </c>
      <c r="H395" s="650" t="str">
        <f>IFERROR(HYPERLINK("#'2.1 LOEs, Artefacts &amp; Assurance'!" &amp; ADDRESS(MATCH($I395,'2.1 LOEs, Artefacts &amp; Assurance'!$H$1:$H$312, 0),8),"Link "), "Not Found")</f>
        <v>Not Found</v>
      </c>
      <c r="I395" s="648" t="str">
        <f>'Input - LOE Hierarchy (Admin)'!L397</f>
        <v>Is there evidence that the strategy/plan for Logistics Information is sufficiently mature?</v>
      </c>
      <c r="J395" s="647">
        <f t="shared" si="52"/>
        <v>385</v>
      </c>
      <c r="K395" s="648" t="str">
        <f>'Input - LOE Hierarchy (Admin)'!N397</f>
        <v>Is there evidence that Support Information and Data Management considerations are sufficiently mature iaw the Support Solutions Envelope and Cross Cutting Theme 4?</v>
      </c>
      <c r="L395" s="648" t="str">
        <f>'Input - LOE Hierarchy (Admin)'!P397</f>
        <v>Is there a Support Information Requirements Plan, Support Information Systems Strategy,  and are the programme engaged with Defence Digital?</v>
      </c>
      <c r="M395" s="646"/>
      <c r="N395" s="646"/>
      <c r="O395" s="651" t="str">
        <f>IF(ISERROR(HYPERLINK(INDEX(I_Guid_Links,MATCH('Input - LOE Hierarchy (Admin)'!S397,I_Guid_Names,0)), 'Input - LOE Hierarchy (Admin)'!S397)),"",HYPERLINK(INDEX(I_Guid_Links,MATCH('Input - LOE Hierarchy (Admin)'!S397,I_Guid_Names,0)), 'Input - LOE Hierarchy (Admin)'!S397))</f>
        <v>Cross-Cutting Theme (CCT) 5 - Obsolescence Management and Configuration Management - Support Solutions Envelope (SSE) - KiD - UK MOD - M59</v>
      </c>
      <c r="P395" s="651" t="str">
        <f>IF(ISERROR(HYPERLINK(INDEX(I_Guid_Links,MATCH('Input - LOE Hierarchy (Admin)'!T397,I_Guid_Names,0)), 'Input - LOE Hierarchy (Admin)'!T397)),"",HYPERLINK(INDEX(I_Guid_Links,MATCH('Input - LOE Hierarchy (Admin)'!T397,I_Guid_Names,0)), 'Input - LOE Hierarchy (Admin)'!T397))</f>
        <v>Support Solutions Envelope - M49</v>
      </c>
      <c r="Q395" s="651" t="str">
        <f>IF(ISERROR(HYPERLINK(INDEX(I_Guid_Links,MATCH('Input - LOE Hierarchy (Admin)'!U397,I_Guid_Names,0)), 'Input - LOE Hierarchy (Admin)'!U397)),"",HYPERLINK(INDEX(I_Guid_Links,MATCH('Input - LOE Hierarchy (Admin)'!U397,I_Guid_Names,0)), 'Input - LOE Hierarchy (Admin)'!U397))</f>
        <v>Support Solutions Envelope - M49</v>
      </c>
      <c r="R395" s="651" t="str">
        <f>IF(ISERROR(HYPERLINK(INDEX(I_Guid_Links,MATCH('Input - LOE Hierarchy (Admin)'!V397,I_Guid_Names,0)), 'Input - LOE Hierarchy (Admin)'!V397)),"",HYPERLINK(INDEX(I_Guid_Links,MATCH('Input - LOE Hierarchy (Admin)'!V397,I_Guid_Names,0)), 'Input - LOE Hierarchy (Admin)'!V397))</f>
        <v/>
      </c>
      <c r="S395" s="651" t="str">
        <f>IF(ISERROR(HYPERLINK(INDEX(I_Guid_Links,MATCH('Input - LOE Hierarchy (Admin)'!W397,I_Guid_Names,0)), 'Input - LOE Hierarchy (Admin)'!W397)),"",HYPERLINK(INDEX(I_Guid_Links,MATCH('Input - LOE Hierarchy (Admin)'!W397,I_Guid_Names,0)), 'Input - LOE Hierarchy (Admin)'!W397))</f>
        <v/>
      </c>
      <c r="T395" s="651" t="str">
        <f>IF(ISERROR(HYPERLINK(INDEX(I_Guid_Links,MATCH('Input - LOE Hierarchy (Admin)'!X397,I_Guid_Names,0)), 'Input - LOE Hierarchy (Admin)'!X397)),"",HYPERLINK(INDEX(I_Guid_Links,MATCH('Input - LOE Hierarchy (Admin)'!X397,I_Guid_Names,0)), 'Input - LOE Hierarchy (Admin)'!X397))</f>
        <v/>
      </c>
      <c r="U395" s="651" t="str">
        <f>IF(ISERROR(HYPERLINK(INDEX(I_Guid_Links,MATCH('Input - LOE Hierarchy (Admin)'!Y397,I_Guid_Names,0)), 'Input - LOE Hierarchy (Admin)'!Y397)),"",HYPERLINK(INDEX(I_Guid_Links,MATCH('Input - LOE Hierarchy (Admin)'!Y397,I_Guid_Names,0)), 'Input - LOE Hierarchy (Admin)'!Y397))</f>
        <v/>
      </c>
      <c r="V395" s="652"/>
      <c r="X395" s="653" t="b">
        <f t="shared" si="53"/>
        <v>0</v>
      </c>
      <c r="Y395" s="654" t="b">
        <f t="shared" si="54"/>
        <v>0</v>
      </c>
      <c r="Z395" s="654" t="b">
        <f t="shared" si="55"/>
        <v>0</v>
      </c>
    </row>
    <row r="396" spans="1:26" s="344" customFormat="1" ht="70.400000000000006" customHeight="1" x14ac:dyDescent="0.35">
      <c r="A396" s="646"/>
      <c r="B396" s="646"/>
      <c r="C396" s="647">
        <v>5</v>
      </c>
      <c r="D396" s="648" t="str">
        <f>'Input - LOE Hierarchy (Admin)'!E398</f>
        <v>Management</v>
      </c>
      <c r="E396" s="647">
        <v>29</v>
      </c>
      <c r="F396" s="648" t="str">
        <f>'Input - LOE Hierarchy (Admin)'!K398</f>
        <v>Is there evidence of suitably mature Support Solution management?</v>
      </c>
      <c r="G396" s="649">
        <v>146</v>
      </c>
      <c r="H396" s="650" t="str">
        <f>IFERROR(HYPERLINK("#'2.1 LOEs, Artefacts &amp; Assurance'!" &amp; ADDRESS(MATCH($I396,'2.1 LOEs, Artefacts &amp; Assurance'!$H$1:$H$312, 0),8),"Link "), "Not Found")</f>
        <v>Not Found</v>
      </c>
      <c r="I396" s="648" t="str">
        <f>'Input - LOE Hierarchy (Admin)'!L398</f>
        <v>Is there evidence that the strategy/plan for Supportability Engineering is sufficiently mature for the stage of the programme?</v>
      </c>
      <c r="J396" s="647">
        <f t="shared" si="52"/>
        <v>386</v>
      </c>
      <c r="K396" s="648" t="str">
        <f>'Input - LOE Hierarchy (Admin)'!N398</f>
        <v>Is there evidence that Obsolescence and Configuration Management considerations are sufficiently mature iaw the Support Solutions Envelope and Cross Cutting Theme 5?</v>
      </c>
      <c r="L396" s="648" t="str">
        <f>'Input - LOE Hierarchy (Admin)'!P398</f>
        <v>Is there an Obsolescence Management Plan and Configuration Management Plan?</v>
      </c>
      <c r="M396" s="646"/>
      <c r="N396" s="646"/>
      <c r="O396" s="651" t="str">
        <f>IF(ISERROR(HYPERLINK(INDEX(I_Guid_Links,MATCH('Input - LOE Hierarchy (Admin)'!S398,I_Guid_Names,0)), 'Input - LOE Hierarchy (Admin)'!S398)),"",HYPERLINK(INDEX(I_Guid_Links,MATCH('Input - LOE Hierarchy (Admin)'!S398,I_Guid_Names,0)), 'Input - LOE Hierarchy (Admin)'!S398))</f>
        <v>Cross-Cutting Theme (CCT) 6 - Sustainable Support - Support Solutions Envelope (SSE) - KiD - UK MOD - M60</v>
      </c>
      <c r="P396" s="651" t="str">
        <f>IF(ISERROR(HYPERLINK(INDEX(I_Guid_Links,MATCH('Input - LOE Hierarchy (Admin)'!T398,I_Guid_Names,0)), 'Input - LOE Hierarchy (Admin)'!T398)),"",HYPERLINK(INDEX(I_Guid_Links,MATCH('Input - LOE Hierarchy (Admin)'!T398,I_Guid_Names,0)), 'Input - LOE Hierarchy (Admin)'!T398))</f>
        <v>Sustainable Procurement - C38</v>
      </c>
      <c r="Q396" s="651" t="str">
        <f>IF(ISERROR(HYPERLINK(INDEX(I_Guid_Links,MATCH('Input - LOE Hierarchy (Admin)'!U398,I_Guid_Names,0)), 'Input - LOE Hierarchy (Admin)'!U398)),"",HYPERLINK(INDEX(I_Guid_Links,MATCH('Input - LOE Hierarchy (Admin)'!U398,I_Guid_Names,0)), 'Input - LOE Hierarchy (Admin)'!U398))</f>
        <v>Support Solutions Envelope - M49</v>
      </c>
      <c r="R396" s="651" t="str">
        <f>IF(ISERROR(HYPERLINK(INDEX(I_Guid_Links,MATCH('Input - LOE Hierarchy (Admin)'!V398,I_Guid_Names,0)), 'Input - LOE Hierarchy (Admin)'!V398)),"",HYPERLINK(INDEX(I_Guid_Links,MATCH('Input - LOE Hierarchy (Admin)'!V398,I_Guid_Names,0)), 'Input - LOE Hierarchy (Admin)'!V398))</f>
        <v/>
      </c>
      <c r="S396" s="651" t="str">
        <f>IF(ISERROR(HYPERLINK(INDEX(I_Guid_Links,MATCH('Input - LOE Hierarchy (Admin)'!W398,I_Guid_Names,0)), 'Input - LOE Hierarchy (Admin)'!W398)),"",HYPERLINK(INDEX(I_Guid_Links,MATCH('Input - LOE Hierarchy (Admin)'!W398,I_Guid_Names,0)), 'Input - LOE Hierarchy (Admin)'!W398))</f>
        <v/>
      </c>
      <c r="T396" s="651" t="str">
        <f>IF(ISERROR(HYPERLINK(INDEX(I_Guid_Links,MATCH('Input - LOE Hierarchy (Admin)'!X398,I_Guid_Names,0)), 'Input - LOE Hierarchy (Admin)'!X398)),"",HYPERLINK(INDEX(I_Guid_Links,MATCH('Input - LOE Hierarchy (Admin)'!X398,I_Guid_Names,0)), 'Input - LOE Hierarchy (Admin)'!X398))</f>
        <v/>
      </c>
      <c r="U396" s="651" t="str">
        <f>IF(ISERROR(HYPERLINK(INDEX(I_Guid_Links,MATCH('Input - LOE Hierarchy (Admin)'!Y398,I_Guid_Names,0)), 'Input - LOE Hierarchy (Admin)'!Y398)),"",HYPERLINK(INDEX(I_Guid_Links,MATCH('Input - LOE Hierarchy (Admin)'!Y398,I_Guid_Names,0)), 'Input - LOE Hierarchy (Admin)'!Y398))</f>
        <v/>
      </c>
      <c r="V396" s="652"/>
      <c r="X396" s="653" t="b">
        <f t="shared" si="53"/>
        <v>0</v>
      </c>
      <c r="Y396" s="654" t="b">
        <f t="shared" si="54"/>
        <v>0</v>
      </c>
      <c r="Z396" s="654" t="b">
        <f t="shared" si="55"/>
        <v>0</v>
      </c>
    </row>
    <row r="397" spans="1:26" s="344" customFormat="1" ht="70.400000000000006" customHeight="1" x14ac:dyDescent="0.35">
      <c r="A397" s="646"/>
      <c r="B397" s="646"/>
      <c r="C397" s="647">
        <v>5</v>
      </c>
      <c r="D397" s="648" t="str">
        <f>'Input - LOE Hierarchy (Admin)'!E399</f>
        <v>Management</v>
      </c>
      <c r="E397" s="647">
        <v>29</v>
      </c>
      <c r="F397" s="648" t="str">
        <f>'Input - LOE Hierarchy (Admin)'!K399</f>
        <v>Is there evidence of suitably mature Support Solution management?</v>
      </c>
      <c r="G397" s="649">
        <v>146</v>
      </c>
      <c r="H397" s="650" t="str">
        <f>IFERROR(HYPERLINK("#'2.1 LOEs, Artefacts &amp; Assurance'!" &amp; ADDRESS(MATCH($I397,'2.1 LOEs, Artefacts &amp; Assurance'!$H$1:$H$312, 0),8),"Link "), "Not Found")</f>
        <v>Not Found</v>
      </c>
      <c r="I397" s="648" t="str">
        <f>'Input - LOE Hierarchy (Admin)'!L399</f>
        <v>Is there evidence that the strategy/plan for Supportability Engineering is sufficiently mature for the stage of the programme?</v>
      </c>
      <c r="J397" s="647">
        <f t="shared" ref="J397:J453" si="62">J396+1</f>
        <v>387</v>
      </c>
      <c r="K397" s="648" t="str">
        <f>'Input - LOE Hierarchy (Admin)'!N399</f>
        <v>Is there evidence that Reliability and Maintainability considerations are sufficiently mature iaw the Support Solutions Envelope and Core Development Area 1?</v>
      </c>
      <c r="L397" s="648" t="str">
        <f>'Input - LOE Hierarchy (Admin)'!P399</f>
        <v>Is there a Reliability and Maintainability Strategy/Plan?</v>
      </c>
      <c r="M397" s="646"/>
      <c r="N397" s="646"/>
      <c r="O397" s="651" t="str">
        <f>IF(ISERROR(HYPERLINK(INDEX(I_Guid_Links,MATCH('Input - LOE Hierarchy (Admin)'!S399,I_Guid_Names,0)), 'Input - LOE Hierarchy (Admin)'!S399)),"",HYPERLINK(INDEX(I_Guid_Links,MATCH('Input - LOE Hierarchy (Admin)'!S399,I_Guid_Names,0)), 'Input - LOE Hierarchy (Admin)'!S399))</f>
        <v>Core Development Area (CDA) 1 - Reliability and Maintainability (R&amp;M) - Support Solutions Envelope (SSE) - KiD - UK MOD - M61</v>
      </c>
      <c r="P397" s="651" t="str">
        <f>IF(ISERROR(HYPERLINK(INDEX(I_Guid_Links,MATCH('Input - LOE Hierarchy (Admin)'!T399,I_Guid_Names,0)), 'Input - LOE Hierarchy (Admin)'!T399)),"",HYPERLINK(INDEX(I_Guid_Links,MATCH('Input - LOE Hierarchy (Admin)'!T399,I_Guid_Names,0)), 'Input - LOE Hierarchy (Admin)'!T399))</f>
        <v>Support Solutions Envelope - M49</v>
      </c>
      <c r="Q397" s="651" t="str">
        <f>IF(ISERROR(HYPERLINK(INDEX(I_Guid_Links,MATCH('Input - LOE Hierarchy (Admin)'!U399,I_Guid_Names,0)), 'Input - LOE Hierarchy (Admin)'!U399)),"",HYPERLINK(INDEX(I_Guid_Links,MATCH('Input - LOE Hierarchy (Admin)'!U399,I_Guid_Names,0)), 'Input - LOE Hierarchy (Admin)'!U399))</f>
        <v/>
      </c>
      <c r="R397" s="651" t="str">
        <f>IF(ISERROR(HYPERLINK(INDEX(I_Guid_Links,MATCH('Input - LOE Hierarchy (Admin)'!V399,I_Guid_Names,0)), 'Input - LOE Hierarchy (Admin)'!V399)),"",HYPERLINK(INDEX(I_Guid_Links,MATCH('Input - LOE Hierarchy (Admin)'!V399,I_Guid_Names,0)), 'Input - LOE Hierarchy (Admin)'!V399))</f>
        <v/>
      </c>
      <c r="S397" s="651" t="str">
        <f>IF(ISERROR(HYPERLINK(INDEX(I_Guid_Links,MATCH('Input - LOE Hierarchy (Admin)'!W399,I_Guid_Names,0)), 'Input - LOE Hierarchy (Admin)'!W399)),"",HYPERLINK(INDEX(I_Guid_Links,MATCH('Input - LOE Hierarchy (Admin)'!W399,I_Guid_Names,0)), 'Input - LOE Hierarchy (Admin)'!W399))</f>
        <v/>
      </c>
      <c r="T397" s="651" t="str">
        <f>IF(ISERROR(HYPERLINK(INDEX(I_Guid_Links,MATCH('Input - LOE Hierarchy (Admin)'!X399,I_Guid_Names,0)), 'Input - LOE Hierarchy (Admin)'!X399)),"",HYPERLINK(INDEX(I_Guid_Links,MATCH('Input - LOE Hierarchy (Admin)'!X399,I_Guid_Names,0)), 'Input - LOE Hierarchy (Admin)'!X399))</f>
        <v/>
      </c>
      <c r="U397" s="651" t="str">
        <f>IF(ISERROR(HYPERLINK(INDEX(I_Guid_Links,MATCH('Input - LOE Hierarchy (Admin)'!Y399,I_Guid_Names,0)), 'Input - LOE Hierarchy (Admin)'!Y399)),"",HYPERLINK(INDEX(I_Guid_Links,MATCH('Input - LOE Hierarchy (Admin)'!Y399,I_Guid_Names,0)), 'Input - LOE Hierarchy (Admin)'!Y399))</f>
        <v/>
      </c>
      <c r="V397" s="652"/>
      <c r="X397" s="653" t="str">
        <f t="shared" ref="X397:X454" si="63">IF(G397=G396,"YES")</f>
        <v>YES</v>
      </c>
      <c r="Y397" s="654" t="b">
        <f t="shared" ref="Y397:Y454" si="64">IF(ROW()=$Y$8,"YES")</f>
        <v>0</v>
      </c>
      <c r="Z397" s="654" t="b">
        <f>IF(AND(X397="YES", Y$396="YES"),"YES")</f>
        <v>0</v>
      </c>
    </row>
    <row r="398" spans="1:26" s="344" customFormat="1" ht="70.400000000000006" customHeight="1" x14ac:dyDescent="0.35">
      <c r="A398" s="646"/>
      <c r="B398" s="646"/>
      <c r="C398" s="647">
        <v>5</v>
      </c>
      <c r="D398" s="648" t="str">
        <f>'Input - LOE Hierarchy (Admin)'!E400</f>
        <v>Management</v>
      </c>
      <c r="E398" s="647">
        <v>29</v>
      </c>
      <c r="F398" s="648" t="str">
        <f>'Input - LOE Hierarchy (Admin)'!K400</f>
        <v>Is there evidence of suitably mature Support Solution management?</v>
      </c>
      <c r="G398" s="649">
        <v>146</v>
      </c>
      <c r="H398" s="650" t="str">
        <f>IFERROR(HYPERLINK("#'2.1 LOEs, Artefacts &amp; Assurance'!" &amp; ADDRESS(MATCH($I398,'2.1 LOEs, Artefacts &amp; Assurance'!$H$1:$H$312, 0),8),"Link "), "Not Found")</f>
        <v>Not Found</v>
      </c>
      <c r="I398" s="648" t="str">
        <f>'Input - LOE Hierarchy (Admin)'!L400</f>
        <v>Is there evidence that the strategy/plan for Supportability Engineering is sufficiently mature for the stage of the programme?</v>
      </c>
      <c r="J398" s="647">
        <f t="shared" si="62"/>
        <v>388</v>
      </c>
      <c r="K398" s="648" t="str">
        <f>'Input - LOE Hierarchy (Admin)'!N400</f>
        <v>Is there evidence that consideration for Human Factors Integration is sufficiently mature iaw the Support Solutions Envelope and Core Development Area 2?</v>
      </c>
      <c r="L398" s="648" t="str">
        <f>'Input - LOE Hierarchy (Admin)'!P400</f>
        <v>Is there a Human Factors Integration Strategy/Plan?</v>
      </c>
      <c r="M398" s="646"/>
      <c r="N398" s="646"/>
      <c r="O398" s="651" t="str">
        <f>IF(ISERROR(HYPERLINK(INDEX(I_Guid_Links,MATCH('Input - LOE Hierarchy (Admin)'!S400,I_Guid_Names,0)), 'Input - LOE Hierarchy (Admin)'!S400)),"",HYPERLINK(INDEX(I_Guid_Links,MATCH('Input - LOE Hierarchy (Admin)'!S400,I_Guid_Names,0)), 'Input - LOE Hierarchy (Admin)'!S400))</f>
        <v>Core Development Area (CDA) 2 - Human Factors Integration (HFI) - Support Solutions Envelope (SSE) - KiD - UK MOD - M62</v>
      </c>
      <c r="P398" s="651" t="str">
        <f>IF(ISERROR(HYPERLINK(INDEX(I_Guid_Links,MATCH('Input - LOE Hierarchy (Admin)'!T400,I_Guid_Names,0)), 'Input - LOE Hierarchy (Admin)'!T400)),"",HYPERLINK(INDEX(I_Guid_Links,MATCH('Input - LOE Hierarchy (Admin)'!T400,I_Guid_Names,0)), 'Input - LOE Hierarchy (Admin)'!T400))</f>
        <v>Support Solutions Envelope - M49</v>
      </c>
      <c r="Q398" s="651" t="str">
        <f>IF(ISERROR(HYPERLINK(INDEX(I_Guid_Links,MATCH('Input - LOE Hierarchy (Admin)'!U400,I_Guid_Names,0)), 'Input - LOE Hierarchy (Admin)'!U400)),"",HYPERLINK(INDEX(I_Guid_Links,MATCH('Input - LOE Hierarchy (Admin)'!U400,I_Guid_Names,0)), 'Input - LOE Hierarchy (Admin)'!U400))</f>
        <v/>
      </c>
      <c r="R398" s="651" t="str">
        <f>IF(ISERROR(HYPERLINK(INDEX(I_Guid_Links,MATCH('Input - LOE Hierarchy (Admin)'!V400,I_Guid_Names,0)), 'Input - LOE Hierarchy (Admin)'!V400)),"",HYPERLINK(INDEX(I_Guid_Links,MATCH('Input - LOE Hierarchy (Admin)'!V400,I_Guid_Names,0)), 'Input - LOE Hierarchy (Admin)'!V400))</f>
        <v/>
      </c>
      <c r="S398" s="651" t="str">
        <f>IF(ISERROR(HYPERLINK(INDEX(I_Guid_Links,MATCH('Input - LOE Hierarchy (Admin)'!W400,I_Guid_Names,0)), 'Input - LOE Hierarchy (Admin)'!W400)),"",HYPERLINK(INDEX(I_Guid_Links,MATCH('Input - LOE Hierarchy (Admin)'!W400,I_Guid_Names,0)), 'Input - LOE Hierarchy (Admin)'!W400))</f>
        <v/>
      </c>
      <c r="T398" s="651" t="str">
        <f>IF(ISERROR(HYPERLINK(INDEX(I_Guid_Links,MATCH('Input - LOE Hierarchy (Admin)'!X400,I_Guid_Names,0)), 'Input - LOE Hierarchy (Admin)'!X400)),"",HYPERLINK(INDEX(I_Guid_Links,MATCH('Input - LOE Hierarchy (Admin)'!X400,I_Guid_Names,0)), 'Input - LOE Hierarchy (Admin)'!X400))</f>
        <v/>
      </c>
      <c r="U398" s="651" t="str">
        <f>IF(ISERROR(HYPERLINK(INDEX(I_Guid_Links,MATCH('Input - LOE Hierarchy (Admin)'!Y400,I_Guid_Names,0)), 'Input - LOE Hierarchy (Admin)'!Y400)),"",HYPERLINK(INDEX(I_Guid_Links,MATCH('Input - LOE Hierarchy (Admin)'!Y400,I_Guid_Names,0)), 'Input - LOE Hierarchy (Admin)'!Y400))</f>
        <v/>
      </c>
      <c r="V398" s="652"/>
      <c r="X398" s="653" t="str">
        <f t="shared" si="63"/>
        <v>YES</v>
      </c>
      <c r="Y398" s="654" t="b">
        <f t="shared" si="64"/>
        <v>0</v>
      </c>
      <c r="Z398" s="654" t="b">
        <f t="shared" ref="Z398:Z405" si="65">IF(AND(X398="YES", Y$396="YES"),"YES")</f>
        <v>0</v>
      </c>
    </row>
    <row r="399" spans="1:26" s="344" customFormat="1" ht="70.400000000000006" customHeight="1" x14ac:dyDescent="0.35">
      <c r="A399" s="646"/>
      <c r="B399" s="646"/>
      <c r="C399" s="647">
        <v>5</v>
      </c>
      <c r="D399" s="648" t="str">
        <f>'Input - LOE Hierarchy (Admin)'!E401</f>
        <v>Management</v>
      </c>
      <c r="E399" s="647">
        <v>29</v>
      </c>
      <c r="F399" s="648" t="str">
        <f>'Input - LOE Hierarchy (Admin)'!K401</f>
        <v>Is there evidence of suitably mature Support Solution management?</v>
      </c>
      <c r="G399" s="649">
        <v>146</v>
      </c>
      <c r="H399" s="650" t="str">
        <f>IFERROR(HYPERLINK("#'2.1 LOEs, Artefacts &amp; Assurance'!" &amp; ADDRESS(MATCH($I399,'2.1 LOEs, Artefacts &amp; Assurance'!$H$1:$H$312, 0),8),"Link "), "Not Found")</f>
        <v>Not Found</v>
      </c>
      <c r="I399" s="648" t="str">
        <f>'Input - LOE Hierarchy (Admin)'!L401</f>
        <v>Is there evidence that the strategy/plan for Supportability Engineering is sufficiently mature for the stage of the programme?</v>
      </c>
      <c r="J399" s="647">
        <f t="shared" si="62"/>
        <v>389</v>
      </c>
      <c r="K399" s="648" t="str">
        <f>'Input - LOE Hierarchy (Admin)'!N401</f>
        <v>Is there evidence that configuration management of defence materiel management is sufficiently mature?</v>
      </c>
      <c r="L399" s="648" t="str">
        <f>'Input - LOE Hierarchy (Admin)'!P401</f>
        <v>NULL</v>
      </c>
      <c r="M399" s="646"/>
      <c r="N399" s="646"/>
      <c r="O399" s="651" t="str">
        <f>IF(ISERROR(HYPERLINK(INDEX(I_Guid_Links,MATCH('Input - LOE Hierarchy (Admin)'!S401,I_Guid_Names,0)), 'Input - LOE Hierarchy (Admin)'!S401)),"",HYPERLINK(INDEX(I_Guid_Links,MATCH('Input - LOE Hierarchy (Admin)'!S401,I_Guid_Names,0)), 'Input - LOE Hierarchy (Admin)'!S401))</f>
        <v>Support Solutions Envelope - M49</v>
      </c>
      <c r="P399" s="651" t="str">
        <f>IF(ISERROR(HYPERLINK(INDEX(I_Guid_Links,MATCH('Input - LOE Hierarchy (Admin)'!T401,I_Guid_Names,0)), 'Input - LOE Hierarchy (Admin)'!T401)),"",HYPERLINK(INDEX(I_Guid_Links,MATCH('Input - LOE Hierarchy (Admin)'!T401,I_Guid_Names,0)), 'Input - LOE Hierarchy (Admin)'!T401))</f>
        <v/>
      </c>
      <c r="Q399" s="651" t="str">
        <f>IF(ISERROR(HYPERLINK(INDEX(I_Guid_Links,MATCH('Input - LOE Hierarchy (Admin)'!U401,I_Guid_Names,0)), 'Input - LOE Hierarchy (Admin)'!U401)),"",HYPERLINK(INDEX(I_Guid_Links,MATCH('Input - LOE Hierarchy (Admin)'!U401,I_Guid_Names,0)), 'Input - LOE Hierarchy (Admin)'!U401))</f>
        <v/>
      </c>
      <c r="R399" s="651" t="str">
        <f>IF(ISERROR(HYPERLINK(INDEX(I_Guid_Links,MATCH('Input - LOE Hierarchy (Admin)'!V401,I_Guid_Names,0)), 'Input - LOE Hierarchy (Admin)'!V401)),"",HYPERLINK(INDEX(I_Guid_Links,MATCH('Input - LOE Hierarchy (Admin)'!V401,I_Guid_Names,0)), 'Input - LOE Hierarchy (Admin)'!V401))</f>
        <v/>
      </c>
      <c r="S399" s="651" t="str">
        <f>IF(ISERROR(HYPERLINK(INDEX(I_Guid_Links,MATCH('Input - LOE Hierarchy (Admin)'!W401,I_Guid_Names,0)), 'Input - LOE Hierarchy (Admin)'!W401)),"",HYPERLINK(INDEX(I_Guid_Links,MATCH('Input - LOE Hierarchy (Admin)'!W401,I_Guid_Names,0)), 'Input - LOE Hierarchy (Admin)'!W401))</f>
        <v/>
      </c>
      <c r="T399" s="651" t="str">
        <f>IF(ISERROR(HYPERLINK(INDEX(I_Guid_Links,MATCH('Input - LOE Hierarchy (Admin)'!X401,I_Guid_Names,0)), 'Input - LOE Hierarchy (Admin)'!X401)),"",HYPERLINK(INDEX(I_Guid_Links,MATCH('Input - LOE Hierarchy (Admin)'!X401,I_Guid_Names,0)), 'Input - LOE Hierarchy (Admin)'!X401))</f>
        <v/>
      </c>
      <c r="U399" s="651" t="str">
        <f>IF(ISERROR(HYPERLINK(INDEX(I_Guid_Links,MATCH('Input - LOE Hierarchy (Admin)'!Y401,I_Guid_Names,0)), 'Input - LOE Hierarchy (Admin)'!Y401)),"",HYPERLINK(INDEX(I_Guid_Links,MATCH('Input - LOE Hierarchy (Admin)'!Y401,I_Guid_Names,0)), 'Input - LOE Hierarchy (Admin)'!Y401))</f>
        <v/>
      </c>
      <c r="V399" s="652"/>
      <c r="X399" s="653" t="str">
        <f t="shared" si="63"/>
        <v>YES</v>
      </c>
      <c r="Y399" s="654" t="b">
        <f t="shared" si="64"/>
        <v>0</v>
      </c>
      <c r="Z399" s="654" t="b">
        <f t="shared" si="65"/>
        <v>0</v>
      </c>
    </row>
    <row r="400" spans="1:26" s="344" customFormat="1" ht="70.400000000000006" customHeight="1" x14ac:dyDescent="0.35">
      <c r="A400" s="646"/>
      <c r="B400" s="646"/>
      <c r="C400" s="647">
        <v>5</v>
      </c>
      <c r="D400" s="648" t="str">
        <f>'Input - LOE Hierarchy (Admin)'!E402</f>
        <v>Management</v>
      </c>
      <c r="E400" s="647">
        <v>29</v>
      </c>
      <c r="F400" s="648" t="str">
        <f>'Input - LOE Hierarchy (Admin)'!K402</f>
        <v>Is there evidence of suitably mature Support Solution management?</v>
      </c>
      <c r="G400" s="649">
        <v>146</v>
      </c>
      <c r="H400" s="650" t="str">
        <f>IFERROR(HYPERLINK("#'2.1 LOEs, Artefacts &amp; Assurance'!" &amp; ADDRESS(MATCH($I400,'2.1 LOEs, Artefacts &amp; Assurance'!$H$1:$H$312, 0),8),"Link "), "Not Found")</f>
        <v>Not Found</v>
      </c>
      <c r="I400" s="648" t="str">
        <f>'Input - LOE Hierarchy (Admin)'!L402</f>
        <v>Is there evidence that the strategy/plan for Supportability Engineering is sufficiently mature for the stage of the programme?</v>
      </c>
      <c r="J400" s="647">
        <f t="shared" si="62"/>
        <v>390</v>
      </c>
      <c r="K400" s="648" t="str">
        <f>'Input - LOE Hierarchy (Admin)'!N402</f>
        <v>Is there evidence that Maintenance Planning considerations are sufficiently mature iaw the Support Solutions Envelope and Core Development Area 3?</v>
      </c>
      <c r="L400" s="648" t="str">
        <f>'Input - LOE Hierarchy (Admin)'!P402</f>
        <v>Is there a Maintenance Strategy/Plan?</v>
      </c>
      <c r="M400" s="646"/>
      <c r="N400" s="646"/>
      <c r="O400" s="651" t="str">
        <f>IF(ISERROR(HYPERLINK(INDEX(I_Guid_Links,MATCH('Input - LOE Hierarchy (Admin)'!S402,I_Guid_Names,0)), 'Input - LOE Hierarchy (Admin)'!S402)),"",HYPERLINK(INDEX(I_Guid_Links,MATCH('Input - LOE Hierarchy (Admin)'!S402,I_Guid_Names,0)), 'Input - LOE Hierarchy (Admin)'!S402))</f>
        <v>Core Development Area (CDA) 3 - Maintenance Planning - Support Solutions Envelope (SSE) - KiD - UK MOD - M63</v>
      </c>
      <c r="P400" s="651" t="str">
        <f>IF(ISERROR(HYPERLINK(INDEX(I_Guid_Links,MATCH('Input - LOE Hierarchy (Admin)'!T402,I_Guid_Names,0)), 'Input - LOE Hierarchy (Admin)'!T402)),"",HYPERLINK(INDEX(I_Guid_Links,MATCH('Input - LOE Hierarchy (Admin)'!T402,I_Guid_Names,0)), 'Input - LOE Hierarchy (Admin)'!T402))</f>
        <v>Support Solutions Envelope - M49</v>
      </c>
      <c r="Q400" s="651" t="str">
        <f>IF(ISERROR(HYPERLINK(INDEX(I_Guid_Links,MATCH('Input - LOE Hierarchy (Admin)'!U402,I_Guid_Names,0)), 'Input - LOE Hierarchy (Admin)'!U402)),"",HYPERLINK(INDEX(I_Guid_Links,MATCH('Input - LOE Hierarchy (Admin)'!U402,I_Guid_Names,0)), 'Input - LOE Hierarchy (Admin)'!U402))</f>
        <v/>
      </c>
      <c r="R400" s="651" t="str">
        <f>IF(ISERROR(HYPERLINK(INDEX(I_Guid_Links,MATCH('Input - LOE Hierarchy (Admin)'!V402,I_Guid_Names,0)), 'Input - LOE Hierarchy (Admin)'!V402)),"",HYPERLINK(INDEX(I_Guid_Links,MATCH('Input - LOE Hierarchy (Admin)'!V402,I_Guid_Names,0)), 'Input - LOE Hierarchy (Admin)'!V402))</f>
        <v/>
      </c>
      <c r="S400" s="651" t="str">
        <f>IF(ISERROR(HYPERLINK(INDEX(I_Guid_Links,MATCH('Input - LOE Hierarchy (Admin)'!W402,I_Guid_Names,0)), 'Input - LOE Hierarchy (Admin)'!W402)),"",HYPERLINK(INDEX(I_Guid_Links,MATCH('Input - LOE Hierarchy (Admin)'!W402,I_Guid_Names,0)), 'Input - LOE Hierarchy (Admin)'!W402))</f>
        <v/>
      </c>
      <c r="T400" s="651" t="str">
        <f>IF(ISERROR(HYPERLINK(INDEX(I_Guid_Links,MATCH('Input - LOE Hierarchy (Admin)'!X402,I_Guid_Names,0)), 'Input - LOE Hierarchy (Admin)'!X402)),"",HYPERLINK(INDEX(I_Guid_Links,MATCH('Input - LOE Hierarchy (Admin)'!X402,I_Guid_Names,0)), 'Input - LOE Hierarchy (Admin)'!X402))</f>
        <v/>
      </c>
      <c r="U400" s="651" t="str">
        <f>IF(ISERROR(HYPERLINK(INDEX(I_Guid_Links,MATCH('Input - LOE Hierarchy (Admin)'!Y402,I_Guid_Names,0)), 'Input - LOE Hierarchy (Admin)'!Y402)),"",HYPERLINK(INDEX(I_Guid_Links,MATCH('Input - LOE Hierarchy (Admin)'!Y402,I_Guid_Names,0)), 'Input - LOE Hierarchy (Admin)'!Y402))</f>
        <v/>
      </c>
      <c r="V400" s="652"/>
      <c r="X400" s="653" t="str">
        <f t="shared" si="63"/>
        <v>YES</v>
      </c>
      <c r="Y400" s="654" t="b">
        <f t="shared" si="64"/>
        <v>0</v>
      </c>
      <c r="Z400" s="654" t="b">
        <f t="shared" si="65"/>
        <v>0</v>
      </c>
    </row>
    <row r="401" spans="1:26" s="344" customFormat="1" ht="70.400000000000006" customHeight="1" x14ac:dyDescent="0.35">
      <c r="A401" s="646"/>
      <c r="B401" s="646"/>
      <c r="C401" s="647">
        <v>5</v>
      </c>
      <c r="D401" s="648" t="str">
        <f>'Input - LOE Hierarchy (Admin)'!E403</f>
        <v>Management</v>
      </c>
      <c r="E401" s="647">
        <v>29</v>
      </c>
      <c r="F401" s="648" t="str">
        <f>'Input - LOE Hierarchy (Admin)'!K403</f>
        <v>Is there evidence of suitably mature Support Solution management?</v>
      </c>
      <c r="G401" s="649">
        <v>146</v>
      </c>
      <c r="H401" s="650" t="str">
        <f>IFERROR(HYPERLINK("#'2.1 LOEs, Artefacts &amp; Assurance'!" &amp; ADDRESS(MATCH($I401,'2.1 LOEs, Artefacts &amp; Assurance'!$H$1:$H$312, 0),8),"Link "), "Not Found")</f>
        <v>Not Found</v>
      </c>
      <c r="I401" s="648" t="str">
        <f>'Input - LOE Hierarchy (Admin)'!L403</f>
        <v>Is there evidence that the strategy/plan for Supportability Engineering is sufficiently mature for the stage of the programme?</v>
      </c>
      <c r="J401" s="647">
        <f t="shared" si="62"/>
        <v>391</v>
      </c>
      <c r="K401" s="648" t="str">
        <f>'Input - LOE Hierarchy (Admin)'!N403</f>
        <v>Is there evidence that Support and Test Equipment considerations are sufficiently mature iaw the Support Solutions Envelope and Core Development Area 4?</v>
      </c>
      <c r="L401" s="648" t="str">
        <f>'Input - LOE Hierarchy (Admin)'!P403</f>
        <v>Is there a Support and Test Equipment Strategy/Plan?</v>
      </c>
      <c r="M401" s="646"/>
      <c r="N401" s="646"/>
      <c r="O401" s="651" t="str">
        <f>IF(ISERROR(HYPERLINK(INDEX(I_Guid_Links,MATCH('Input - LOE Hierarchy (Admin)'!S403,I_Guid_Names,0)), 'Input - LOE Hierarchy (Admin)'!S403)),"",HYPERLINK(INDEX(I_Guid_Links,MATCH('Input - LOE Hierarchy (Admin)'!S403,I_Guid_Names,0)), 'Input - LOE Hierarchy (Admin)'!S403))</f>
        <v>Core Development Area (CDA) 4 - Support and Test Equipment (S&amp;TE) - Support Solutions Envelope (SSE) - KiD - UK MOD - M64</v>
      </c>
      <c r="P401" s="651" t="str">
        <f>IF(ISERROR(HYPERLINK(INDEX(I_Guid_Links,MATCH('Input - LOE Hierarchy (Admin)'!T403,I_Guid_Names,0)), 'Input - LOE Hierarchy (Admin)'!T403)),"",HYPERLINK(INDEX(I_Guid_Links,MATCH('Input - LOE Hierarchy (Admin)'!T403,I_Guid_Names,0)), 'Input - LOE Hierarchy (Admin)'!T403))</f>
        <v>Support Solutions Envelope - M49</v>
      </c>
      <c r="Q401" s="651" t="str">
        <f>IF(ISERROR(HYPERLINK(INDEX(I_Guid_Links,MATCH('Input - LOE Hierarchy (Admin)'!U403,I_Guid_Names,0)), 'Input - LOE Hierarchy (Admin)'!U403)),"",HYPERLINK(INDEX(I_Guid_Links,MATCH('Input - LOE Hierarchy (Admin)'!U403,I_Guid_Names,0)), 'Input - LOE Hierarchy (Admin)'!U403))</f>
        <v/>
      </c>
      <c r="R401" s="651" t="str">
        <f>IF(ISERROR(HYPERLINK(INDEX(I_Guid_Links,MATCH('Input - LOE Hierarchy (Admin)'!V403,I_Guid_Names,0)), 'Input - LOE Hierarchy (Admin)'!V403)),"",HYPERLINK(INDEX(I_Guid_Links,MATCH('Input - LOE Hierarchy (Admin)'!V403,I_Guid_Names,0)), 'Input - LOE Hierarchy (Admin)'!V403))</f>
        <v/>
      </c>
      <c r="S401" s="651" t="str">
        <f>IF(ISERROR(HYPERLINK(INDEX(I_Guid_Links,MATCH('Input - LOE Hierarchy (Admin)'!W403,I_Guid_Names,0)), 'Input - LOE Hierarchy (Admin)'!W403)),"",HYPERLINK(INDEX(I_Guid_Links,MATCH('Input - LOE Hierarchy (Admin)'!W403,I_Guid_Names,0)), 'Input - LOE Hierarchy (Admin)'!W403))</f>
        <v/>
      </c>
      <c r="T401" s="651" t="str">
        <f>IF(ISERROR(HYPERLINK(INDEX(I_Guid_Links,MATCH('Input - LOE Hierarchy (Admin)'!X403,I_Guid_Names,0)), 'Input - LOE Hierarchy (Admin)'!X403)),"",HYPERLINK(INDEX(I_Guid_Links,MATCH('Input - LOE Hierarchy (Admin)'!X403,I_Guid_Names,0)), 'Input - LOE Hierarchy (Admin)'!X403))</f>
        <v/>
      </c>
      <c r="U401" s="651" t="str">
        <f>IF(ISERROR(HYPERLINK(INDEX(I_Guid_Links,MATCH('Input - LOE Hierarchy (Admin)'!Y403,I_Guid_Names,0)), 'Input - LOE Hierarchy (Admin)'!Y403)),"",HYPERLINK(INDEX(I_Guid_Links,MATCH('Input - LOE Hierarchy (Admin)'!Y403,I_Guid_Names,0)), 'Input - LOE Hierarchy (Admin)'!Y403))</f>
        <v/>
      </c>
      <c r="V401" s="652"/>
      <c r="X401" s="653" t="str">
        <f t="shared" si="63"/>
        <v>YES</v>
      </c>
      <c r="Y401" s="654" t="b">
        <f t="shared" si="64"/>
        <v>0</v>
      </c>
      <c r="Z401" s="654" t="b">
        <f t="shared" si="65"/>
        <v>0</v>
      </c>
    </row>
    <row r="402" spans="1:26" s="344" customFormat="1" ht="70.400000000000006" customHeight="1" x14ac:dyDescent="0.35">
      <c r="A402" s="646"/>
      <c r="B402" s="646"/>
      <c r="C402" s="647">
        <v>5</v>
      </c>
      <c r="D402" s="648" t="str">
        <f>'Input - LOE Hierarchy (Admin)'!E404</f>
        <v>Management</v>
      </c>
      <c r="E402" s="647">
        <v>29</v>
      </c>
      <c r="F402" s="648" t="str">
        <f>'Input - LOE Hierarchy (Admin)'!K404</f>
        <v>Is there evidence of suitably mature Support Solution management?</v>
      </c>
      <c r="G402" s="649">
        <v>146</v>
      </c>
      <c r="H402" s="650" t="str">
        <f>IFERROR(HYPERLINK("#'2.1 LOEs, Artefacts &amp; Assurance'!" &amp; ADDRESS(MATCH($I402,'2.1 LOEs, Artefacts &amp; Assurance'!$H$1:$H$312, 0),8),"Link "), "Not Found")</f>
        <v>Not Found</v>
      </c>
      <c r="I402" s="648" t="str">
        <f>'Input - LOE Hierarchy (Admin)'!L404</f>
        <v>Is there evidence that the strategy/plan for Supportability Engineering is sufficiently mature for the stage of the programme?</v>
      </c>
      <c r="J402" s="647">
        <f t="shared" si="62"/>
        <v>392</v>
      </c>
      <c r="K402" s="648" t="str">
        <f>'Input - LOE Hierarchy (Admin)'!N404</f>
        <v>Is there evidence that Technical Documentation considerations are sufficiently mature iaw the Support Solutions Envelope and Core Development Area 5?</v>
      </c>
      <c r="L402" s="648" t="str">
        <f>'Input - LOE Hierarchy (Admin)'!P404</f>
        <v>Is there a Technical Documentation Strategy or Management Plan?</v>
      </c>
      <c r="M402" s="646"/>
      <c r="N402" s="646"/>
      <c r="O402" s="651" t="str">
        <f>IF(ISERROR(HYPERLINK(INDEX(I_Guid_Links,MATCH('Input - LOE Hierarchy (Admin)'!S404,I_Guid_Names,0)), 'Input - LOE Hierarchy (Admin)'!S404)),"",HYPERLINK(INDEX(I_Guid_Links,MATCH('Input - LOE Hierarchy (Admin)'!S404,I_Guid_Names,0)), 'Input - LOE Hierarchy (Admin)'!S404))</f>
        <v>Core Development Area (CDA) 5 - Technical Documentation - Support Solutions Envelope (SSE) - KiD - UK MOD - M65</v>
      </c>
      <c r="P402" s="651" t="str">
        <f>IF(ISERROR(HYPERLINK(INDEX(I_Guid_Links,MATCH('Input - LOE Hierarchy (Admin)'!T404,I_Guid_Names,0)), 'Input - LOE Hierarchy (Admin)'!T404)),"",HYPERLINK(INDEX(I_Guid_Links,MATCH('Input - LOE Hierarchy (Admin)'!T404,I_Guid_Names,0)), 'Input - LOE Hierarchy (Admin)'!T404))</f>
        <v>Support Solutions Envelope - M49</v>
      </c>
      <c r="Q402" s="651" t="str">
        <f>IF(ISERROR(HYPERLINK(INDEX(I_Guid_Links,MATCH('Input - LOE Hierarchy (Admin)'!U404,I_Guid_Names,0)), 'Input - LOE Hierarchy (Admin)'!U404)),"",HYPERLINK(INDEX(I_Guid_Links,MATCH('Input - LOE Hierarchy (Admin)'!U404,I_Guid_Names,0)), 'Input - LOE Hierarchy (Admin)'!U404))</f>
        <v/>
      </c>
      <c r="R402" s="651" t="str">
        <f>IF(ISERROR(HYPERLINK(INDEX(I_Guid_Links,MATCH('Input - LOE Hierarchy (Admin)'!V404,I_Guid_Names,0)), 'Input - LOE Hierarchy (Admin)'!V404)),"",HYPERLINK(INDEX(I_Guid_Links,MATCH('Input - LOE Hierarchy (Admin)'!V404,I_Guid_Names,0)), 'Input - LOE Hierarchy (Admin)'!V404))</f>
        <v/>
      </c>
      <c r="S402" s="651" t="str">
        <f>IF(ISERROR(HYPERLINK(INDEX(I_Guid_Links,MATCH('Input - LOE Hierarchy (Admin)'!W404,I_Guid_Names,0)), 'Input - LOE Hierarchy (Admin)'!W404)),"",HYPERLINK(INDEX(I_Guid_Links,MATCH('Input - LOE Hierarchy (Admin)'!W404,I_Guid_Names,0)), 'Input - LOE Hierarchy (Admin)'!W404))</f>
        <v/>
      </c>
      <c r="T402" s="651" t="str">
        <f>IF(ISERROR(HYPERLINK(INDEX(I_Guid_Links,MATCH('Input - LOE Hierarchy (Admin)'!X404,I_Guid_Names,0)), 'Input - LOE Hierarchy (Admin)'!X404)),"",HYPERLINK(INDEX(I_Guid_Links,MATCH('Input - LOE Hierarchy (Admin)'!X404,I_Guid_Names,0)), 'Input - LOE Hierarchy (Admin)'!X404))</f>
        <v/>
      </c>
      <c r="U402" s="651" t="str">
        <f>IF(ISERROR(HYPERLINK(INDEX(I_Guid_Links,MATCH('Input - LOE Hierarchy (Admin)'!Y404,I_Guid_Names,0)), 'Input - LOE Hierarchy (Admin)'!Y404)),"",HYPERLINK(INDEX(I_Guid_Links,MATCH('Input - LOE Hierarchy (Admin)'!Y404,I_Guid_Names,0)), 'Input - LOE Hierarchy (Admin)'!Y404))</f>
        <v/>
      </c>
      <c r="V402" s="652"/>
      <c r="X402" s="653" t="str">
        <f t="shared" si="63"/>
        <v>YES</v>
      </c>
      <c r="Y402" s="654" t="b">
        <f t="shared" si="64"/>
        <v>0</v>
      </c>
      <c r="Z402" s="654" t="b">
        <f t="shared" si="65"/>
        <v>0</v>
      </c>
    </row>
    <row r="403" spans="1:26" s="344" customFormat="1" ht="70.400000000000006" customHeight="1" x14ac:dyDescent="0.35">
      <c r="A403" s="646"/>
      <c r="B403" s="646"/>
      <c r="C403" s="647">
        <v>5</v>
      </c>
      <c r="D403" s="648" t="str">
        <f>'Input - LOE Hierarchy (Admin)'!E405</f>
        <v>Management</v>
      </c>
      <c r="E403" s="647">
        <v>29</v>
      </c>
      <c r="F403" s="648" t="str">
        <f>'Input - LOE Hierarchy (Admin)'!K405</f>
        <v>Is there evidence of suitably mature Support Solution management?</v>
      </c>
      <c r="G403" s="649">
        <v>146</v>
      </c>
      <c r="H403" s="650" t="str">
        <f>IFERROR(HYPERLINK("#'2.1 LOEs, Artefacts &amp; Assurance'!" &amp; ADDRESS(MATCH($I403,'2.1 LOEs, Artefacts &amp; Assurance'!$H$1:$H$312, 0),8),"Link "), "Not Found")</f>
        <v>Not Found</v>
      </c>
      <c r="I403" s="648" t="str">
        <f>'Input - LOE Hierarchy (Admin)'!L405</f>
        <v>Is there evidence that the strategy/plan for Supportability Engineering is sufficiently mature for the stage of the programme?</v>
      </c>
      <c r="J403" s="647">
        <f t="shared" si="62"/>
        <v>393</v>
      </c>
      <c r="K403" s="648" t="str">
        <f>'Input - LOE Hierarchy (Admin)'!N405</f>
        <v>Is there evidence that Facilities and Infrastructure considerations are sufficiently mature iaw the Support Solutions Envelope and Core Development Area 6?</v>
      </c>
      <c r="L403" s="648" t="str">
        <f>'Input - LOE Hierarchy (Admin)'!P405</f>
        <v>Is there a Facilities and Infrastructure Strategy/Plan?</v>
      </c>
      <c r="M403" s="646"/>
      <c r="N403" s="646"/>
      <c r="O403" s="651" t="str">
        <f>IF(ISERROR(HYPERLINK(INDEX(I_Guid_Links,MATCH('Input - LOE Hierarchy (Admin)'!S405,I_Guid_Names,0)), 'Input - LOE Hierarchy (Admin)'!S405)),"",HYPERLINK(INDEX(I_Guid_Links,MATCH('Input - LOE Hierarchy (Admin)'!S405,I_Guid_Names,0)), 'Input - LOE Hierarchy (Admin)'!S405))</f>
        <v>Core Development Area (CDA) 6 - Facilities and Infrastructure - Support Solutions Envelope (SSE) - KiD - UK MOD - M66</v>
      </c>
      <c r="P403" s="651" t="str">
        <f>IF(ISERROR(HYPERLINK(INDEX(I_Guid_Links,MATCH('Input - LOE Hierarchy (Admin)'!T405,I_Guid_Names,0)), 'Input - LOE Hierarchy (Admin)'!T405)),"",HYPERLINK(INDEX(I_Guid_Links,MATCH('Input - LOE Hierarchy (Admin)'!T405,I_Guid_Names,0)), 'Input - LOE Hierarchy (Admin)'!T405))</f>
        <v>Support Solutions Envelope - M49</v>
      </c>
      <c r="Q403" s="651" t="str">
        <f>IF(ISERROR(HYPERLINK(INDEX(I_Guid_Links,MATCH('Input - LOE Hierarchy (Admin)'!U405,I_Guid_Names,0)), 'Input - LOE Hierarchy (Admin)'!U405)),"",HYPERLINK(INDEX(I_Guid_Links,MATCH('Input - LOE Hierarchy (Admin)'!U405,I_Guid_Names,0)), 'Input - LOE Hierarchy (Admin)'!U405))</f>
        <v/>
      </c>
      <c r="R403" s="651" t="str">
        <f>IF(ISERROR(HYPERLINK(INDEX(I_Guid_Links,MATCH('Input - LOE Hierarchy (Admin)'!V405,I_Guid_Names,0)), 'Input - LOE Hierarchy (Admin)'!V405)),"",HYPERLINK(INDEX(I_Guid_Links,MATCH('Input - LOE Hierarchy (Admin)'!V405,I_Guid_Names,0)), 'Input - LOE Hierarchy (Admin)'!V405))</f>
        <v/>
      </c>
      <c r="S403" s="651" t="str">
        <f>IF(ISERROR(HYPERLINK(INDEX(I_Guid_Links,MATCH('Input - LOE Hierarchy (Admin)'!W405,I_Guid_Names,0)), 'Input - LOE Hierarchy (Admin)'!W405)),"",HYPERLINK(INDEX(I_Guid_Links,MATCH('Input - LOE Hierarchy (Admin)'!W405,I_Guid_Names,0)), 'Input - LOE Hierarchy (Admin)'!W405))</f>
        <v/>
      </c>
      <c r="T403" s="651" t="str">
        <f>IF(ISERROR(HYPERLINK(INDEX(I_Guid_Links,MATCH('Input - LOE Hierarchy (Admin)'!X405,I_Guid_Names,0)), 'Input - LOE Hierarchy (Admin)'!X405)),"",HYPERLINK(INDEX(I_Guid_Links,MATCH('Input - LOE Hierarchy (Admin)'!X405,I_Guid_Names,0)), 'Input - LOE Hierarchy (Admin)'!X405))</f>
        <v/>
      </c>
      <c r="U403" s="651" t="str">
        <f>IF(ISERROR(HYPERLINK(INDEX(I_Guid_Links,MATCH('Input - LOE Hierarchy (Admin)'!Y405,I_Guid_Names,0)), 'Input - LOE Hierarchy (Admin)'!Y405)),"",HYPERLINK(INDEX(I_Guid_Links,MATCH('Input - LOE Hierarchy (Admin)'!Y405,I_Guid_Names,0)), 'Input - LOE Hierarchy (Admin)'!Y405))</f>
        <v/>
      </c>
      <c r="V403" s="652"/>
      <c r="X403" s="653" t="str">
        <f t="shared" si="63"/>
        <v>YES</v>
      </c>
      <c r="Y403" s="654" t="b">
        <f t="shared" si="64"/>
        <v>0</v>
      </c>
      <c r="Z403" s="654" t="b">
        <f t="shared" si="65"/>
        <v>0</v>
      </c>
    </row>
    <row r="404" spans="1:26" s="344" customFormat="1" ht="70.400000000000006" customHeight="1" x14ac:dyDescent="0.35">
      <c r="A404" s="646"/>
      <c r="B404" s="646"/>
      <c r="C404" s="647">
        <v>5</v>
      </c>
      <c r="D404" s="648" t="str">
        <f>'Input - LOE Hierarchy (Admin)'!E406</f>
        <v>Management</v>
      </c>
      <c r="E404" s="647">
        <v>29</v>
      </c>
      <c r="F404" s="648" t="str">
        <f>'Input - LOE Hierarchy (Admin)'!K406</f>
        <v>Is there evidence of suitably mature Support Solution management?</v>
      </c>
      <c r="G404" s="649">
        <v>146</v>
      </c>
      <c r="H404" s="650" t="str">
        <f>IFERROR(HYPERLINK("#'2.1 LOEs, Artefacts &amp; Assurance'!" &amp; ADDRESS(MATCH($I404,'2.1 LOEs, Artefacts &amp; Assurance'!$H$1:$H$312, 0),8),"Link "), "Not Found")</f>
        <v>Not Found</v>
      </c>
      <c r="I404" s="648" t="str">
        <f>'Input - LOE Hierarchy (Admin)'!L406</f>
        <v>Is there evidence that the strategy/plan for Supportability Engineering is sufficiently mature for the stage of the programme?</v>
      </c>
      <c r="J404" s="647">
        <f t="shared" si="62"/>
        <v>394</v>
      </c>
      <c r="K404" s="648" t="str">
        <f>'Input - LOE Hierarchy (Admin)'!N406</f>
        <v>Is there evidence that Training and Training Equipment considerations are sufficiently mature iaw the Support Solutions Envelope and Core Development Area 7?</v>
      </c>
      <c r="L404" s="648" t="str">
        <f>'Input - LOE Hierarchy (Admin)'!P406</f>
        <v>Is there a Training and Training Equipment Strategy/Plan?</v>
      </c>
      <c r="M404" s="646"/>
      <c r="N404" s="646"/>
      <c r="O404" s="651" t="str">
        <f>IF(ISERROR(HYPERLINK(INDEX(I_Guid_Links,MATCH('Input - LOE Hierarchy (Admin)'!S406,I_Guid_Names,0)), 'Input - LOE Hierarchy (Admin)'!S406)),"",HYPERLINK(INDEX(I_Guid_Links,MATCH('Input - LOE Hierarchy (Admin)'!S406,I_Guid_Names,0)), 'Input - LOE Hierarchy (Admin)'!S406))</f>
        <v>Core Development Area (CDA) 7 - Training and Training Equipment (T&amp;TE) - Support Solutions Envelope (SSE) - KiD - UK MOD - M67</v>
      </c>
      <c r="P404" s="651" t="str">
        <f>IF(ISERROR(HYPERLINK(INDEX(I_Guid_Links,MATCH('Input - LOE Hierarchy (Admin)'!T406,I_Guid_Names,0)), 'Input - LOE Hierarchy (Admin)'!T406)),"",HYPERLINK(INDEX(I_Guid_Links,MATCH('Input - LOE Hierarchy (Admin)'!T406,I_Guid_Names,0)), 'Input - LOE Hierarchy (Admin)'!T406))</f>
        <v>Support Solutions Envelope - M49</v>
      </c>
      <c r="Q404" s="651" t="str">
        <f>IF(ISERROR(HYPERLINK(INDEX(I_Guid_Links,MATCH('Input - LOE Hierarchy (Admin)'!U406,I_Guid_Names,0)), 'Input - LOE Hierarchy (Admin)'!U406)),"",HYPERLINK(INDEX(I_Guid_Links,MATCH('Input - LOE Hierarchy (Admin)'!U406,I_Guid_Names,0)), 'Input - LOE Hierarchy (Admin)'!U406))</f>
        <v/>
      </c>
      <c r="R404" s="651" t="str">
        <f>IF(ISERROR(HYPERLINK(INDEX(I_Guid_Links,MATCH('Input - LOE Hierarchy (Admin)'!V406,I_Guid_Names,0)), 'Input - LOE Hierarchy (Admin)'!V406)),"",HYPERLINK(INDEX(I_Guid_Links,MATCH('Input - LOE Hierarchy (Admin)'!V406,I_Guid_Names,0)), 'Input - LOE Hierarchy (Admin)'!V406))</f>
        <v/>
      </c>
      <c r="S404" s="651" t="str">
        <f>IF(ISERROR(HYPERLINK(INDEX(I_Guid_Links,MATCH('Input - LOE Hierarchy (Admin)'!W406,I_Guid_Names,0)), 'Input - LOE Hierarchy (Admin)'!W406)),"",HYPERLINK(INDEX(I_Guid_Links,MATCH('Input - LOE Hierarchy (Admin)'!W406,I_Guid_Names,0)), 'Input - LOE Hierarchy (Admin)'!W406))</f>
        <v/>
      </c>
      <c r="T404" s="651" t="str">
        <f>IF(ISERROR(HYPERLINK(INDEX(I_Guid_Links,MATCH('Input - LOE Hierarchy (Admin)'!X406,I_Guid_Names,0)), 'Input - LOE Hierarchy (Admin)'!X406)),"",HYPERLINK(INDEX(I_Guid_Links,MATCH('Input - LOE Hierarchy (Admin)'!X406,I_Guid_Names,0)), 'Input - LOE Hierarchy (Admin)'!X406))</f>
        <v/>
      </c>
      <c r="U404" s="651" t="str">
        <f>IF(ISERROR(HYPERLINK(INDEX(I_Guid_Links,MATCH('Input - LOE Hierarchy (Admin)'!Y406,I_Guid_Names,0)), 'Input - LOE Hierarchy (Admin)'!Y406)),"",HYPERLINK(INDEX(I_Guid_Links,MATCH('Input - LOE Hierarchy (Admin)'!Y406,I_Guid_Names,0)), 'Input - LOE Hierarchy (Admin)'!Y406))</f>
        <v/>
      </c>
      <c r="V404" s="652"/>
      <c r="X404" s="653" t="str">
        <f t="shared" si="63"/>
        <v>YES</v>
      </c>
      <c r="Y404" s="654" t="b">
        <f t="shared" si="64"/>
        <v>0</v>
      </c>
      <c r="Z404" s="654" t="b">
        <f t="shared" si="65"/>
        <v>0</v>
      </c>
    </row>
    <row r="405" spans="1:26" s="344" customFormat="1" ht="70.400000000000006" customHeight="1" x14ac:dyDescent="0.35">
      <c r="A405" s="646"/>
      <c r="B405" s="646"/>
      <c r="C405" s="647">
        <v>5</v>
      </c>
      <c r="D405" s="648" t="str">
        <f>'Input - LOE Hierarchy (Admin)'!E407</f>
        <v>Management</v>
      </c>
      <c r="E405" s="647">
        <v>29</v>
      </c>
      <c r="F405" s="648" t="str">
        <f>'Input - LOE Hierarchy (Admin)'!K407</f>
        <v>Is there evidence of suitably mature Support Solution management?</v>
      </c>
      <c r="G405" s="649">
        <v>146</v>
      </c>
      <c r="H405" s="650" t="str">
        <f>IFERROR(HYPERLINK("#'2.1 LOEs, Artefacts &amp; Assurance'!" &amp; ADDRESS(MATCH($I405,'2.1 LOEs, Artefacts &amp; Assurance'!$H$1:$H$312, 0),8),"Link "), "Not Found")</f>
        <v>Not Found</v>
      </c>
      <c r="I405" s="648" t="str">
        <f>'Input - LOE Hierarchy (Admin)'!L407</f>
        <v>Is there evidence that the strategy/plan for Supportability Engineering is sufficiently mature for the stage of the programme?</v>
      </c>
      <c r="J405" s="647">
        <f t="shared" si="62"/>
        <v>395</v>
      </c>
      <c r="K405" s="648" t="str">
        <f>'Input - LOE Hierarchy (Admin)'!N407</f>
        <v>Is there evidence that Software Support and Associated Licensing considerations are sufficiently mature iaw the Support Solutions Envelope and Core Development Area 8?</v>
      </c>
      <c r="L405" s="648" t="str">
        <f>'Input - LOE Hierarchy (Admin)'!P407</f>
        <v>Is there a Software Support Strategy/Plan?</v>
      </c>
      <c r="M405" s="646"/>
      <c r="N405" s="646"/>
      <c r="O405" s="651" t="str">
        <f>IF(ISERROR(HYPERLINK(INDEX(I_Guid_Links,MATCH('Input - LOE Hierarchy (Admin)'!S407,I_Guid_Names,0)), 'Input - LOE Hierarchy (Admin)'!S407)),"",HYPERLINK(INDEX(I_Guid_Links,MATCH('Input - LOE Hierarchy (Admin)'!S407,I_Guid_Names,0)), 'Input - LOE Hierarchy (Admin)'!S407))</f>
        <v>Core Development Area (CDA) 8 - Software Support and Associated Licensing - Support Solutions Envelope (SSE) - KiD - UK MOD - M68</v>
      </c>
      <c r="P405" s="651" t="str">
        <f>IF(ISERROR(HYPERLINK(INDEX(I_Guid_Links,MATCH('Input - LOE Hierarchy (Admin)'!T407,I_Guid_Names,0)), 'Input - LOE Hierarchy (Admin)'!T407)),"",HYPERLINK(INDEX(I_Guid_Links,MATCH('Input - LOE Hierarchy (Admin)'!T407,I_Guid_Names,0)), 'Input - LOE Hierarchy (Admin)'!T407))</f>
        <v>Support Solutions Envelope - M49</v>
      </c>
      <c r="Q405" s="651" t="str">
        <f>IF(ISERROR(HYPERLINK(INDEX(I_Guid_Links,MATCH('Input - LOE Hierarchy (Admin)'!U407,I_Guid_Names,0)), 'Input - LOE Hierarchy (Admin)'!U407)),"",HYPERLINK(INDEX(I_Guid_Links,MATCH('Input - LOE Hierarchy (Admin)'!U407,I_Guid_Names,0)), 'Input - LOE Hierarchy (Admin)'!U407))</f>
        <v/>
      </c>
      <c r="R405" s="651" t="str">
        <f>IF(ISERROR(HYPERLINK(INDEX(I_Guid_Links,MATCH('Input - LOE Hierarchy (Admin)'!V407,I_Guid_Names,0)), 'Input - LOE Hierarchy (Admin)'!V407)),"",HYPERLINK(INDEX(I_Guid_Links,MATCH('Input - LOE Hierarchy (Admin)'!V407,I_Guid_Names,0)), 'Input - LOE Hierarchy (Admin)'!V407))</f>
        <v/>
      </c>
      <c r="S405" s="651" t="str">
        <f>IF(ISERROR(HYPERLINK(INDEX(I_Guid_Links,MATCH('Input - LOE Hierarchy (Admin)'!W407,I_Guid_Names,0)), 'Input - LOE Hierarchy (Admin)'!W407)),"",HYPERLINK(INDEX(I_Guid_Links,MATCH('Input - LOE Hierarchy (Admin)'!W407,I_Guid_Names,0)), 'Input - LOE Hierarchy (Admin)'!W407))</f>
        <v/>
      </c>
      <c r="T405" s="651" t="str">
        <f>IF(ISERROR(HYPERLINK(INDEX(I_Guid_Links,MATCH('Input - LOE Hierarchy (Admin)'!X407,I_Guid_Names,0)), 'Input - LOE Hierarchy (Admin)'!X407)),"",HYPERLINK(INDEX(I_Guid_Links,MATCH('Input - LOE Hierarchy (Admin)'!X407,I_Guid_Names,0)), 'Input - LOE Hierarchy (Admin)'!X407))</f>
        <v/>
      </c>
      <c r="U405" s="651" t="str">
        <f>IF(ISERROR(HYPERLINK(INDEX(I_Guid_Links,MATCH('Input - LOE Hierarchy (Admin)'!Y407,I_Guid_Names,0)), 'Input - LOE Hierarchy (Admin)'!Y407)),"",HYPERLINK(INDEX(I_Guid_Links,MATCH('Input - LOE Hierarchy (Admin)'!Y407,I_Guid_Names,0)), 'Input - LOE Hierarchy (Admin)'!Y407))</f>
        <v/>
      </c>
      <c r="V405" s="652"/>
      <c r="X405" s="653" t="str">
        <f t="shared" si="63"/>
        <v>YES</v>
      </c>
      <c r="Y405" s="654" t="b">
        <f t="shared" si="64"/>
        <v>0</v>
      </c>
      <c r="Z405" s="654" t="b">
        <f t="shared" si="65"/>
        <v>0</v>
      </c>
    </row>
    <row r="406" spans="1:26" s="344" customFormat="1" ht="70.400000000000006" customHeight="1" x14ac:dyDescent="0.35">
      <c r="A406" s="646"/>
      <c r="B406" s="646"/>
      <c r="C406" s="647">
        <v>5</v>
      </c>
      <c r="D406" s="648" t="str">
        <f>'Input - LOE Hierarchy (Admin)'!E408</f>
        <v>Management</v>
      </c>
      <c r="E406" s="647">
        <v>29</v>
      </c>
      <c r="F406" s="648" t="str">
        <f>'Input - LOE Hierarchy (Admin)'!K408</f>
        <v>Is there evidence of suitably mature Support Solution management?</v>
      </c>
      <c r="G406" s="649">
        <v>147</v>
      </c>
      <c r="H406" s="650" t="str">
        <f>IFERROR(HYPERLINK("#'2.1 LOEs, Artefacts &amp; Assurance'!" &amp; ADDRESS(MATCH($I406,'2.1 LOEs, Artefacts &amp; Assurance'!$H$1:$H$312, 0),8),"Link "), "Not Found")</f>
        <v>Not Found</v>
      </c>
      <c r="I406" s="648" t="str">
        <f>'Input - LOE Hierarchy (Admin)'!L408</f>
        <v>Is there evidence that the strategy/plan for the Supply Chain is sufficiently mature for the stage of the programme?</v>
      </c>
      <c r="J406" s="647">
        <f t="shared" si="62"/>
        <v>396</v>
      </c>
      <c r="K406" s="648" t="str">
        <f>'Input - LOE Hierarchy (Admin)'!N408</f>
        <v>Is there evidence that planning for Equipment Transportability is sufficiently mature iaw the Support Solutions Envelope and Core Development Area 9?</v>
      </c>
      <c r="L406" s="648" t="str">
        <f>'Input - LOE Hierarchy (Admin)'!P408</f>
        <v>Has Equipment Transportability been captured in the ILS Plan, the CONUSE, URD and Use Study?</v>
      </c>
      <c r="M406" s="646"/>
      <c r="N406" s="646"/>
      <c r="O406" s="651" t="str">
        <f>IF(ISERROR(HYPERLINK(INDEX(I_Guid_Links,MATCH('Input - LOE Hierarchy (Admin)'!S408,I_Guid_Names,0)), 'Input - LOE Hierarchy (Admin)'!S408)),"",HYPERLINK(INDEX(I_Guid_Links,MATCH('Input - LOE Hierarchy (Admin)'!S408,I_Guid_Names,0)), 'Input - LOE Hierarchy (Admin)'!S408))</f>
        <v>Core Development Area (CDA) 9 - Equipment Transportability - Support Solutions Envelope (SSE) - KiD - UK MOD - M69</v>
      </c>
      <c r="P406" s="651" t="str">
        <f>IF(ISERROR(HYPERLINK(INDEX(I_Guid_Links,MATCH('Input - LOE Hierarchy (Admin)'!T408,I_Guid_Names,0)), 'Input - LOE Hierarchy (Admin)'!T408)),"",HYPERLINK(INDEX(I_Guid_Links,MATCH('Input - LOE Hierarchy (Admin)'!T408,I_Guid_Names,0)), 'Input - LOE Hierarchy (Admin)'!T408))</f>
        <v>Support Solutions Envelope - M49</v>
      </c>
      <c r="Q406" s="651" t="str">
        <f>IF(ISERROR(HYPERLINK(INDEX(I_Guid_Links,MATCH('Input - LOE Hierarchy (Admin)'!U408,I_Guid_Names,0)), 'Input - LOE Hierarchy (Admin)'!U408)),"",HYPERLINK(INDEX(I_Guid_Links,MATCH('Input - LOE Hierarchy (Admin)'!U408,I_Guid_Names,0)), 'Input - LOE Hierarchy (Admin)'!U408))</f>
        <v/>
      </c>
      <c r="R406" s="651" t="str">
        <f>IF(ISERROR(HYPERLINK(INDEX(I_Guid_Links,MATCH('Input - LOE Hierarchy (Admin)'!V408,I_Guid_Names,0)), 'Input - LOE Hierarchy (Admin)'!V408)),"",HYPERLINK(INDEX(I_Guid_Links,MATCH('Input - LOE Hierarchy (Admin)'!V408,I_Guid_Names,0)), 'Input - LOE Hierarchy (Admin)'!V408))</f>
        <v/>
      </c>
      <c r="S406" s="651" t="str">
        <f>IF(ISERROR(HYPERLINK(INDEX(I_Guid_Links,MATCH('Input - LOE Hierarchy (Admin)'!W408,I_Guid_Names,0)), 'Input - LOE Hierarchy (Admin)'!W408)),"",HYPERLINK(INDEX(I_Guid_Links,MATCH('Input - LOE Hierarchy (Admin)'!W408,I_Guid_Names,0)), 'Input - LOE Hierarchy (Admin)'!W408))</f>
        <v/>
      </c>
      <c r="T406" s="651" t="str">
        <f>IF(ISERROR(HYPERLINK(INDEX(I_Guid_Links,MATCH('Input - LOE Hierarchy (Admin)'!X408,I_Guid_Names,0)), 'Input - LOE Hierarchy (Admin)'!X408)),"",HYPERLINK(INDEX(I_Guid_Links,MATCH('Input - LOE Hierarchy (Admin)'!X408,I_Guid_Names,0)), 'Input - LOE Hierarchy (Admin)'!X408))</f>
        <v/>
      </c>
      <c r="U406" s="651" t="str">
        <f>IF(ISERROR(HYPERLINK(INDEX(I_Guid_Links,MATCH('Input - LOE Hierarchy (Admin)'!Y408,I_Guid_Names,0)), 'Input - LOE Hierarchy (Admin)'!Y408)),"",HYPERLINK(INDEX(I_Guid_Links,MATCH('Input - LOE Hierarchy (Admin)'!Y408,I_Guid_Names,0)), 'Input - LOE Hierarchy (Admin)'!Y408))</f>
        <v/>
      </c>
      <c r="V406" s="652"/>
      <c r="X406" s="653" t="b">
        <f t="shared" si="63"/>
        <v>0</v>
      </c>
      <c r="Y406" s="654" t="b">
        <f t="shared" si="64"/>
        <v>0</v>
      </c>
      <c r="Z406" s="654" t="b">
        <f t="shared" ref="Z406:Z454" si="66">IF(AND(X406="YES", Y405="YES"),"YES")</f>
        <v>0</v>
      </c>
    </row>
    <row r="407" spans="1:26" s="344" customFormat="1" ht="70.400000000000006" customHeight="1" x14ac:dyDescent="0.35">
      <c r="A407" s="646"/>
      <c r="B407" s="646"/>
      <c r="C407" s="647">
        <v>5</v>
      </c>
      <c r="D407" s="648" t="str">
        <f>'Input - LOE Hierarchy (Admin)'!E409</f>
        <v>Management</v>
      </c>
      <c r="E407" s="647">
        <v>29</v>
      </c>
      <c r="F407" s="648" t="str">
        <f>'Input - LOE Hierarchy (Admin)'!K409</f>
        <v>Is there evidence of suitably mature Support Solution management?</v>
      </c>
      <c r="G407" s="649">
        <v>147</v>
      </c>
      <c r="H407" s="650" t="str">
        <f>IFERROR(HYPERLINK("#'2.1 LOEs, Artefacts &amp; Assurance'!" &amp; ADDRESS(MATCH($I407,'2.1 LOEs, Artefacts &amp; Assurance'!$H$1:$H$312, 0),8),"Link "), "Not Found")</f>
        <v>Not Found</v>
      </c>
      <c r="I407" s="648" t="str">
        <f>'Input - LOE Hierarchy (Admin)'!L409</f>
        <v>Is there evidence that the strategy/plan for the Supply Chain is sufficiently mature for the stage of the programme?</v>
      </c>
      <c r="J407" s="647">
        <f t="shared" si="62"/>
        <v>397</v>
      </c>
      <c r="K407" s="648" t="str">
        <f>'Input - LOE Hierarchy (Admin)'!N409</f>
        <v>Is there evidence that the management of Inventory (Equipment Support and General Material) is sufficiently mature iaw the Support Solutions Envelope and Core Development Area 10?</v>
      </c>
      <c r="L407" s="648" t="str">
        <f>'Input - LOE Hierarchy (Admin)'!P409</f>
        <v>Is there a Supply Support Strategy/Plan?</v>
      </c>
      <c r="M407" s="646"/>
      <c r="N407" s="646"/>
      <c r="O407" s="651" t="str">
        <f>IF(ISERROR(HYPERLINK(INDEX(I_Guid_Links,MATCH('Input - LOE Hierarchy (Admin)'!S409,I_Guid_Names,0)), 'Input - LOE Hierarchy (Admin)'!S409)),"",HYPERLINK(INDEX(I_Guid_Links,MATCH('Input - LOE Hierarchy (Admin)'!S409,I_Guid_Names,0)), 'Input - LOE Hierarchy (Admin)'!S409))</f>
        <v>Core Development Area (CDA) 10 - Inventory: Equipment Support and General Materiel - Support Solutions Envelope (SSE) - KiD - UK MOD - M70</v>
      </c>
      <c r="P407" s="651" t="str">
        <f>IF(ISERROR(HYPERLINK(INDEX(I_Guid_Links,MATCH('Input - LOE Hierarchy (Admin)'!T409,I_Guid_Names,0)), 'Input - LOE Hierarchy (Admin)'!T409)),"",HYPERLINK(INDEX(I_Guid_Links,MATCH('Input - LOE Hierarchy (Admin)'!T409,I_Guid_Names,0)), 'Input - LOE Hierarchy (Admin)'!T409))</f>
        <v>Support Solutions Envelope - M49</v>
      </c>
      <c r="Q407" s="651" t="str">
        <f>IF(ISERROR(HYPERLINK(INDEX(I_Guid_Links,MATCH('Input - LOE Hierarchy (Admin)'!U409,I_Guid_Names,0)), 'Input - LOE Hierarchy (Admin)'!U409)),"",HYPERLINK(INDEX(I_Guid_Links,MATCH('Input - LOE Hierarchy (Admin)'!U409,I_Guid_Names,0)), 'Input - LOE Hierarchy (Admin)'!U409))</f>
        <v/>
      </c>
      <c r="R407" s="651" t="str">
        <f>IF(ISERROR(HYPERLINK(INDEX(I_Guid_Links,MATCH('Input - LOE Hierarchy (Admin)'!V409,I_Guid_Names,0)), 'Input - LOE Hierarchy (Admin)'!V409)),"",HYPERLINK(INDEX(I_Guid_Links,MATCH('Input - LOE Hierarchy (Admin)'!V409,I_Guid_Names,0)), 'Input - LOE Hierarchy (Admin)'!V409))</f>
        <v/>
      </c>
      <c r="S407" s="651" t="str">
        <f>IF(ISERROR(HYPERLINK(INDEX(I_Guid_Links,MATCH('Input - LOE Hierarchy (Admin)'!W409,I_Guid_Names,0)), 'Input - LOE Hierarchy (Admin)'!W409)),"",HYPERLINK(INDEX(I_Guid_Links,MATCH('Input - LOE Hierarchy (Admin)'!W409,I_Guid_Names,0)), 'Input - LOE Hierarchy (Admin)'!W409))</f>
        <v/>
      </c>
      <c r="T407" s="651" t="str">
        <f>IF(ISERROR(HYPERLINK(INDEX(I_Guid_Links,MATCH('Input - LOE Hierarchy (Admin)'!X409,I_Guid_Names,0)), 'Input - LOE Hierarchy (Admin)'!X409)),"",HYPERLINK(INDEX(I_Guid_Links,MATCH('Input - LOE Hierarchy (Admin)'!X409,I_Guid_Names,0)), 'Input - LOE Hierarchy (Admin)'!X409))</f>
        <v/>
      </c>
      <c r="U407" s="651" t="str">
        <f>IF(ISERROR(HYPERLINK(INDEX(I_Guid_Links,MATCH('Input - LOE Hierarchy (Admin)'!Y409,I_Guid_Names,0)), 'Input - LOE Hierarchy (Admin)'!Y409)),"",HYPERLINK(INDEX(I_Guid_Links,MATCH('Input - LOE Hierarchy (Admin)'!Y409,I_Guid_Names,0)), 'Input - LOE Hierarchy (Admin)'!Y409))</f>
        <v/>
      </c>
      <c r="V407" s="652"/>
      <c r="X407" s="653" t="str">
        <f t="shared" si="63"/>
        <v>YES</v>
      </c>
      <c r="Y407" s="654" t="b">
        <f t="shared" si="64"/>
        <v>0</v>
      </c>
      <c r="Z407" s="654" t="b">
        <f>IF(AND(X407="YES", Y$406="YES"),"YES")</f>
        <v>0</v>
      </c>
    </row>
    <row r="408" spans="1:26" s="344" customFormat="1" ht="70.400000000000006" customHeight="1" x14ac:dyDescent="0.35">
      <c r="A408" s="646"/>
      <c r="B408" s="646"/>
      <c r="C408" s="647">
        <v>5</v>
      </c>
      <c r="D408" s="648" t="str">
        <f>'Input - LOE Hierarchy (Admin)'!E410</f>
        <v>Management</v>
      </c>
      <c r="E408" s="647">
        <v>29</v>
      </c>
      <c r="F408" s="648" t="str">
        <f>'Input - LOE Hierarchy (Admin)'!K410</f>
        <v>Is there evidence of suitably mature Support Solution management?</v>
      </c>
      <c r="G408" s="649">
        <v>147</v>
      </c>
      <c r="H408" s="650" t="str">
        <f>IFERROR(HYPERLINK("#'2.1 LOEs, Artefacts &amp; Assurance'!" &amp; ADDRESS(MATCH($I408,'2.1 LOEs, Artefacts &amp; Assurance'!$H$1:$H$312, 0),8),"Link "), "Not Found")</f>
        <v>Not Found</v>
      </c>
      <c r="I408" s="648" t="str">
        <f>'Input - LOE Hierarchy (Admin)'!L410</f>
        <v>Is there evidence that the strategy/plan for the Supply Chain is sufficiently mature for the stage of the programme?</v>
      </c>
      <c r="J408" s="647">
        <f t="shared" si="62"/>
        <v>398</v>
      </c>
      <c r="K408" s="648" t="str">
        <f>'Input - LOE Hierarchy (Admin)'!N410</f>
        <v>Is there evidence that the management of Inventory (Fuels, Lubricants and Associated Products) is sufficiently mature iaw the Support Solutions Envelope and Core Development Area 11?</v>
      </c>
      <c r="L408" s="648" t="str">
        <f>'Input - LOE Hierarchy (Admin)'!P410</f>
        <v>Is there a Supply Support Strategy/Plan?</v>
      </c>
      <c r="M408" s="646"/>
      <c r="N408" s="646"/>
      <c r="O408" s="651" t="str">
        <f>IF(ISERROR(HYPERLINK(INDEX(I_Guid_Links,MATCH('Input - LOE Hierarchy (Admin)'!S410,I_Guid_Names,0)), 'Input - LOE Hierarchy (Admin)'!S410)),"",HYPERLINK(INDEX(I_Guid_Links,MATCH('Input - LOE Hierarchy (Admin)'!S410,I_Guid_Names,0)), 'Input - LOE Hierarchy (Admin)'!S410))</f>
        <v>Core Development Area (CDA) 11 - Inventory: Fuels, Lubricants Associated Products - Support Solutions Envelope (SSE) - KiD - UK MOD - M71</v>
      </c>
      <c r="P408" s="651" t="str">
        <f>IF(ISERROR(HYPERLINK(INDEX(I_Guid_Links,MATCH('Input - LOE Hierarchy (Admin)'!T410,I_Guid_Names,0)), 'Input - LOE Hierarchy (Admin)'!T410)),"",HYPERLINK(INDEX(I_Guid_Links,MATCH('Input - LOE Hierarchy (Admin)'!T410,I_Guid_Names,0)), 'Input - LOE Hierarchy (Admin)'!T410))</f>
        <v>Support Solutions Envelope - M49</v>
      </c>
      <c r="Q408" s="651" t="str">
        <f>IF(ISERROR(HYPERLINK(INDEX(I_Guid_Links,MATCH('Input - LOE Hierarchy (Admin)'!U410,I_Guid_Names,0)), 'Input - LOE Hierarchy (Admin)'!U410)),"",HYPERLINK(INDEX(I_Guid_Links,MATCH('Input - LOE Hierarchy (Admin)'!U410,I_Guid_Names,0)), 'Input - LOE Hierarchy (Admin)'!U410))</f>
        <v/>
      </c>
      <c r="R408" s="651" t="str">
        <f>IF(ISERROR(HYPERLINK(INDEX(I_Guid_Links,MATCH('Input - LOE Hierarchy (Admin)'!V410,I_Guid_Names,0)), 'Input - LOE Hierarchy (Admin)'!V410)),"",HYPERLINK(INDEX(I_Guid_Links,MATCH('Input - LOE Hierarchy (Admin)'!V410,I_Guid_Names,0)), 'Input - LOE Hierarchy (Admin)'!V410))</f>
        <v/>
      </c>
      <c r="S408" s="651" t="str">
        <f>IF(ISERROR(HYPERLINK(INDEX(I_Guid_Links,MATCH('Input - LOE Hierarchy (Admin)'!W410,I_Guid_Names,0)), 'Input - LOE Hierarchy (Admin)'!W410)),"",HYPERLINK(INDEX(I_Guid_Links,MATCH('Input - LOE Hierarchy (Admin)'!W410,I_Guid_Names,0)), 'Input - LOE Hierarchy (Admin)'!W410))</f>
        <v/>
      </c>
      <c r="T408" s="651" t="str">
        <f>IF(ISERROR(HYPERLINK(INDEX(I_Guid_Links,MATCH('Input - LOE Hierarchy (Admin)'!X410,I_Guid_Names,0)), 'Input - LOE Hierarchy (Admin)'!X410)),"",HYPERLINK(INDEX(I_Guid_Links,MATCH('Input - LOE Hierarchy (Admin)'!X410,I_Guid_Names,0)), 'Input - LOE Hierarchy (Admin)'!X410))</f>
        <v/>
      </c>
      <c r="U408" s="651" t="str">
        <f>IF(ISERROR(HYPERLINK(INDEX(I_Guid_Links,MATCH('Input - LOE Hierarchy (Admin)'!Y410,I_Guid_Names,0)), 'Input - LOE Hierarchy (Admin)'!Y410)),"",HYPERLINK(INDEX(I_Guid_Links,MATCH('Input - LOE Hierarchy (Admin)'!Y410,I_Guid_Names,0)), 'Input - LOE Hierarchy (Admin)'!Y410))</f>
        <v/>
      </c>
      <c r="V408" s="652"/>
      <c r="X408" s="653" t="str">
        <f t="shared" si="63"/>
        <v>YES</v>
      </c>
      <c r="Y408" s="654" t="b">
        <f t="shared" si="64"/>
        <v>0</v>
      </c>
      <c r="Z408" s="654" t="b">
        <f t="shared" ref="Z408:Z416" si="67">IF(AND(X408="YES", Y$406="YES"),"YES")</f>
        <v>0</v>
      </c>
    </row>
    <row r="409" spans="1:26" s="344" customFormat="1" ht="70.400000000000006" customHeight="1" x14ac:dyDescent="0.35">
      <c r="A409" s="646"/>
      <c r="B409" s="646"/>
      <c r="C409" s="647">
        <v>5</v>
      </c>
      <c r="D409" s="648" t="str">
        <f>'Input - LOE Hierarchy (Admin)'!E411</f>
        <v>Management</v>
      </c>
      <c r="E409" s="647">
        <v>29</v>
      </c>
      <c r="F409" s="648" t="str">
        <f>'Input - LOE Hierarchy (Admin)'!K411</f>
        <v>Is there evidence of suitably mature Support Solution management?</v>
      </c>
      <c r="G409" s="649">
        <v>147</v>
      </c>
      <c r="H409" s="650" t="str">
        <f>IFERROR(HYPERLINK("#'2.1 LOEs, Artefacts &amp; Assurance'!" &amp; ADDRESS(MATCH($I409,'2.1 LOEs, Artefacts &amp; Assurance'!$H$1:$H$312, 0),8),"Link "), "Not Found")</f>
        <v>Not Found</v>
      </c>
      <c r="I409" s="648" t="str">
        <f>'Input - LOE Hierarchy (Admin)'!L411</f>
        <v>Is there evidence that the strategy/plan for the Supply Chain is sufficiently mature for the stage of the programme?</v>
      </c>
      <c r="J409" s="647">
        <f t="shared" si="62"/>
        <v>399</v>
      </c>
      <c r="K409" s="648" t="str">
        <f>'Input - LOE Hierarchy (Admin)'!N411</f>
        <v>Is there evidence that the management of Inventory (Ammunition and Explosives) is sufficiently mature iaw the Support Solutions Envelope and Core Development Area 12?</v>
      </c>
      <c r="L409" s="648" t="str">
        <f>'Input - LOE Hierarchy (Admin)'!P411</f>
        <v>Is there a Supply Support Strategy/Plan?</v>
      </c>
      <c r="M409" s="646"/>
      <c r="N409" s="646"/>
      <c r="O409" s="651" t="str">
        <f>IF(ISERROR(HYPERLINK(INDEX(I_Guid_Links,MATCH('Input - LOE Hierarchy (Admin)'!S411,I_Guid_Names,0)), 'Input - LOE Hierarchy (Admin)'!S411)),"",HYPERLINK(INDEX(I_Guid_Links,MATCH('Input - LOE Hierarchy (Admin)'!S411,I_Guid_Names,0)), 'Input - LOE Hierarchy (Admin)'!S411))</f>
        <v>Core Development Area (CDA) 12 - Inventory: Ammunition and Explosives - Support Solutions Envelope (SSE) - KiD - UK MOD - M72</v>
      </c>
      <c r="P409" s="651" t="str">
        <f>IF(ISERROR(HYPERLINK(INDEX(I_Guid_Links,MATCH('Input - LOE Hierarchy (Admin)'!T411,I_Guid_Names,0)), 'Input - LOE Hierarchy (Admin)'!T411)),"",HYPERLINK(INDEX(I_Guid_Links,MATCH('Input - LOE Hierarchy (Admin)'!T411,I_Guid_Names,0)), 'Input - LOE Hierarchy (Admin)'!T411))</f>
        <v>Support Solutions Envelope - M49</v>
      </c>
      <c r="Q409" s="651" t="str">
        <f>IF(ISERROR(HYPERLINK(INDEX(I_Guid_Links,MATCH('Input - LOE Hierarchy (Admin)'!U411,I_Guid_Names,0)), 'Input - LOE Hierarchy (Admin)'!U411)),"",HYPERLINK(INDEX(I_Guid_Links,MATCH('Input - LOE Hierarchy (Admin)'!U411,I_Guid_Names,0)), 'Input - LOE Hierarchy (Admin)'!U411))</f>
        <v/>
      </c>
      <c r="R409" s="651" t="str">
        <f>IF(ISERROR(HYPERLINK(INDEX(I_Guid_Links,MATCH('Input - LOE Hierarchy (Admin)'!V411,I_Guid_Names,0)), 'Input - LOE Hierarchy (Admin)'!V411)),"",HYPERLINK(INDEX(I_Guid_Links,MATCH('Input - LOE Hierarchy (Admin)'!V411,I_Guid_Names,0)), 'Input - LOE Hierarchy (Admin)'!V411))</f>
        <v/>
      </c>
      <c r="S409" s="651" t="str">
        <f>IF(ISERROR(HYPERLINK(INDEX(I_Guid_Links,MATCH('Input - LOE Hierarchy (Admin)'!W411,I_Guid_Names,0)), 'Input - LOE Hierarchy (Admin)'!W411)),"",HYPERLINK(INDEX(I_Guid_Links,MATCH('Input - LOE Hierarchy (Admin)'!W411,I_Guid_Names,0)), 'Input - LOE Hierarchy (Admin)'!W411))</f>
        <v/>
      </c>
      <c r="T409" s="651" t="str">
        <f>IF(ISERROR(HYPERLINK(INDEX(I_Guid_Links,MATCH('Input - LOE Hierarchy (Admin)'!X411,I_Guid_Names,0)), 'Input - LOE Hierarchy (Admin)'!X411)),"",HYPERLINK(INDEX(I_Guid_Links,MATCH('Input - LOE Hierarchy (Admin)'!X411,I_Guid_Names,0)), 'Input - LOE Hierarchy (Admin)'!X411))</f>
        <v/>
      </c>
      <c r="U409" s="651" t="str">
        <f>IF(ISERROR(HYPERLINK(INDEX(I_Guid_Links,MATCH('Input - LOE Hierarchy (Admin)'!Y411,I_Guid_Names,0)), 'Input - LOE Hierarchy (Admin)'!Y411)),"",HYPERLINK(INDEX(I_Guid_Links,MATCH('Input - LOE Hierarchy (Admin)'!Y411,I_Guid_Names,0)), 'Input - LOE Hierarchy (Admin)'!Y411))</f>
        <v/>
      </c>
      <c r="V409" s="652"/>
      <c r="X409" s="653" t="str">
        <f t="shared" si="63"/>
        <v>YES</v>
      </c>
      <c r="Y409" s="654" t="b">
        <f t="shared" si="64"/>
        <v>0</v>
      </c>
      <c r="Z409" s="654" t="b">
        <f t="shared" si="67"/>
        <v>0</v>
      </c>
    </row>
    <row r="410" spans="1:26" s="344" customFormat="1" ht="70.400000000000006" customHeight="1" x14ac:dyDescent="0.35">
      <c r="A410" s="646"/>
      <c r="B410" s="646"/>
      <c r="C410" s="647">
        <v>5</v>
      </c>
      <c r="D410" s="648" t="str">
        <f>'Input - LOE Hierarchy (Admin)'!E412</f>
        <v>Management</v>
      </c>
      <c r="E410" s="647">
        <v>29</v>
      </c>
      <c r="F410" s="648" t="str">
        <f>'Input - LOE Hierarchy (Admin)'!K412</f>
        <v>Is there evidence of suitably mature Support Solution management?</v>
      </c>
      <c r="G410" s="649">
        <v>147</v>
      </c>
      <c r="H410" s="650" t="str">
        <f>IFERROR(HYPERLINK("#'2.1 LOEs, Artefacts &amp; Assurance'!" &amp; ADDRESS(MATCH($I410,'2.1 LOEs, Artefacts &amp; Assurance'!$H$1:$H$312, 0),8),"Link "), "Not Found")</f>
        <v>Not Found</v>
      </c>
      <c r="I410" s="648" t="str">
        <f>'Input - LOE Hierarchy (Admin)'!L412</f>
        <v>Is there evidence that the strategy/plan for the Supply Chain is sufficiently mature for the stage of the programme?</v>
      </c>
      <c r="J410" s="647">
        <f t="shared" si="62"/>
        <v>400</v>
      </c>
      <c r="K410" s="648" t="str">
        <f>'Input - LOE Hierarchy (Admin)'!N412</f>
        <v>Is there evidence that the use of standard MOD Supply Chain Management (SCM) processes and procedures is sufficiently mature iaw the Support Solutions Envelope and Core Development Area 13?</v>
      </c>
      <c r="L410" s="648" t="str">
        <f>'Input - LOE Hierarchy (Admin)'!P412</f>
        <v>Is there a Supply Support Strategy/Plan?</v>
      </c>
      <c r="M410" s="646"/>
      <c r="N410" s="646"/>
      <c r="O410" s="651" t="str">
        <f>IF(ISERROR(HYPERLINK(INDEX(I_Guid_Links,MATCH('Input - LOE Hierarchy (Admin)'!S412,I_Guid_Names,0)), 'Input - LOE Hierarchy (Admin)'!S412)),"",HYPERLINK(INDEX(I_Guid_Links,MATCH('Input - LOE Hierarchy (Admin)'!S412,I_Guid_Names,0)), 'Input - LOE Hierarchy (Admin)'!S412))</f>
        <v>Core Development Area (CDA) 13 - Supply Chain Management (SCM) - Support Solutions Envelope (SSE) - KiD - UK MOD - M73</v>
      </c>
      <c r="P410" s="651" t="str">
        <f>IF(ISERROR(HYPERLINK(INDEX(I_Guid_Links,MATCH('Input - LOE Hierarchy (Admin)'!T412,I_Guid_Names,0)), 'Input - LOE Hierarchy (Admin)'!T412)),"",HYPERLINK(INDEX(I_Guid_Links,MATCH('Input - LOE Hierarchy (Admin)'!T412,I_Guid_Names,0)), 'Input - LOE Hierarchy (Admin)'!T412))</f>
        <v>Support Solutions Envelope - M49</v>
      </c>
      <c r="Q410" s="651" t="str">
        <f>IF(ISERROR(HYPERLINK(INDEX(I_Guid_Links,MATCH('Input - LOE Hierarchy (Admin)'!U412,I_Guid_Names,0)), 'Input - LOE Hierarchy (Admin)'!U412)),"",HYPERLINK(INDEX(I_Guid_Links,MATCH('Input - LOE Hierarchy (Admin)'!U412,I_Guid_Names,0)), 'Input - LOE Hierarchy (Admin)'!U412))</f>
        <v/>
      </c>
      <c r="R410" s="651" t="str">
        <f>IF(ISERROR(HYPERLINK(INDEX(I_Guid_Links,MATCH('Input - LOE Hierarchy (Admin)'!V412,I_Guid_Names,0)), 'Input - LOE Hierarchy (Admin)'!V412)),"",HYPERLINK(INDEX(I_Guid_Links,MATCH('Input - LOE Hierarchy (Admin)'!V412,I_Guid_Names,0)), 'Input - LOE Hierarchy (Admin)'!V412))</f>
        <v/>
      </c>
      <c r="S410" s="651" t="str">
        <f>IF(ISERROR(HYPERLINK(INDEX(I_Guid_Links,MATCH('Input - LOE Hierarchy (Admin)'!W412,I_Guid_Names,0)), 'Input - LOE Hierarchy (Admin)'!W412)),"",HYPERLINK(INDEX(I_Guid_Links,MATCH('Input - LOE Hierarchy (Admin)'!W412,I_Guid_Names,0)), 'Input - LOE Hierarchy (Admin)'!W412))</f>
        <v/>
      </c>
      <c r="T410" s="651" t="str">
        <f>IF(ISERROR(HYPERLINK(INDEX(I_Guid_Links,MATCH('Input - LOE Hierarchy (Admin)'!X412,I_Guid_Names,0)), 'Input - LOE Hierarchy (Admin)'!X412)),"",HYPERLINK(INDEX(I_Guid_Links,MATCH('Input - LOE Hierarchy (Admin)'!X412,I_Guid_Names,0)), 'Input - LOE Hierarchy (Admin)'!X412))</f>
        <v/>
      </c>
      <c r="U410" s="651" t="str">
        <f>IF(ISERROR(HYPERLINK(INDEX(I_Guid_Links,MATCH('Input - LOE Hierarchy (Admin)'!Y412,I_Guid_Names,0)), 'Input - LOE Hierarchy (Admin)'!Y412)),"",HYPERLINK(INDEX(I_Guid_Links,MATCH('Input - LOE Hierarchy (Admin)'!Y412,I_Guid_Names,0)), 'Input - LOE Hierarchy (Admin)'!Y412))</f>
        <v/>
      </c>
      <c r="V410" s="652"/>
      <c r="X410" s="653" t="str">
        <f t="shared" si="63"/>
        <v>YES</v>
      </c>
      <c r="Y410" s="654" t="b">
        <f t="shared" si="64"/>
        <v>0</v>
      </c>
      <c r="Z410" s="654" t="b">
        <f t="shared" si="67"/>
        <v>0</v>
      </c>
    </row>
    <row r="411" spans="1:26" s="344" customFormat="1" ht="70.400000000000006" customHeight="1" x14ac:dyDescent="0.35">
      <c r="A411" s="646"/>
      <c r="B411" s="646"/>
      <c r="C411" s="647">
        <v>5</v>
      </c>
      <c r="D411" s="648" t="str">
        <f>'Input - LOE Hierarchy (Admin)'!E413</f>
        <v>Management</v>
      </c>
      <c r="E411" s="647">
        <v>29</v>
      </c>
      <c r="F411" s="648" t="str">
        <f>'Input - LOE Hierarchy (Admin)'!K413</f>
        <v>Is there evidence of suitably mature Support Solution management?</v>
      </c>
      <c r="G411" s="649">
        <v>147</v>
      </c>
      <c r="H411" s="650" t="str">
        <f>IFERROR(HYPERLINK("#'2.1 LOEs, Artefacts &amp; Assurance'!" &amp; ADDRESS(MATCH($I411,'2.1 LOEs, Artefacts &amp; Assurance'!$H$1:$H$312, 0),8),"Link "), "Not Found")</f>
        <v>Not Found</v>
      </c>
      <c r="I411" s="648" t="str">
        <f>'Input - LOE Hierarchy (Admin)'!L413</f>
        <v>Is there evidence that the strategy/plan for the Supply Chain is sufficiently mature for the stage of the programme?</v>
      </c>
      <c r="J411" s="647">
        <f t="shared" si="62"/>
        <v>401</v>
      </c>
      <c r="K411" s="648" t="str">
        <f>'Input - LOE Hierarchy (Admin)'!N413</f>
        <v>Is there evidence that the codification of Inventory is sufficiently mature iaw the Support Solutions Envelope and Core Development Area 14?</v>
      </c>
      <c r="L411" s="648" t="str">
        <f>'Input - LOE Hierarchy (Admin)'!P413</f>
        <v>Is there a Supply Support Strategy/Plan?</v>
      </c>
      <c r="M411" s="646"/>
      <c r="N411" s="646"/>
      <c r="O411" s="651" t="str">
        <f>IF(ISERROR(HYPERLINK(INDEX(I_Guid_Links,MATCH('Input - LOE Hierarchy (Admin)'!S413,I_Guid_Names,0)), 'Input - LOE Hierarchy (Admin)'!S413)),"",HYPERLINK(INDEX(I_Guid_Links,MATCH('Input - LOE Hierarchy (Admin)'!S413,I_Guid_Names,0)), 'Input - LOE Hierarchy (Admin)'!S413))</f>
        <v>Core Development Area (CDA) 14 - Codification - Support Solutions Envelope (SSE) - KiD - UK MOD - M74</v>
      </c>
      <c r="P411" s="651" t="str">
        <f>IF(ISERROR(HYPERLINK(INDEX(I_Guid_Links,MATCH('Input - LOE Hierarchy (Admin)'!T413,I_Guid_Names,0)), 'Input - LOE Hierarchy (Admin)'!T413)),"",HYPERLINK(INDEX(I_Guid_Links,MATCH('Input - LOE Hierarchy (Admin)'!T413,I_Guid_Names,0)), 'Input - LOE Hierarchy (Admin)'!T413))</f>
        <v>Support Solutions Envelope - M49</v>
      </c>
      <c r="Q411" s="651" t="str">
        <f>IF(ISERROR(HYPERLINK(INDEX(I_Guid_Links,MATCH('Input - LOE Hierarchy (Admin)'!U413,I_Guid_Names,0)), 'Input - LOE Hierarchy (Admin)'!U413)),"",HYPERLINK(INDEX(I_Guid_Links,MATCH('Input - LOE Hierarchy (Admin)'!U413,I_Guid_Names,0)), 'Input - LOE Hierarchy (Admin)'!U413))</f>
        <v/>
      </c>
      <c r="R411" s="651" t="str">
        <f>IF(ISERROR(HYPERLINK(INDEX(I_Guid_Links,MATCH('Input - LOE Hierarchy (Admin)'!V413,I_Guid_Names,0)), 'Input - LOE Hierarchy (Admin)'!V413)),"",HYPERLINK(INDEX(I_Guid_Links,MATCH('Input - LOE Hierarchy (Admin)'!V413,I_Guid_Names,0)), 'Input - LOE Hierarchy (Admin)'!V413))</f>
        <v/>
      </c>
      <c r="S411" s="651" t="str">
        <f>IF(ISERROR(HYPERLINK(INDEX(I_Guid_Links,MATCH('Input - LOE Hierarchy (Admin)'!W413,I_Guid_Names,0)), 'Input - LOE Hierarchy (Admin)'!W413)),"",HYPERLINK(INDEX(I_Guid_Links,MATCH('Input - LOE Hierarchy (Admin)'!W413,I_Guid_Names,0)), 'Input - LOE Hierarchy (Admin)'!W413))</f>
        <v/>
      </c>
      <c r="T411" s="651" t="str">
        <f>IF(ISERROR(HYPERLINK(INDEX(I_Guid_Links,MATCH('Input - LOE Hierarchy (Admin)'!X413,I_Guid_Names,0)), 'Input - LOE Hierarchy (Admin)'!X413)),"",HYPERLINK(INDEX(I_Guid_Links,MATCH('Input - LOE Hierarchy (Admin)'!X413,I_Guid_Names,0)), 'Input - LOE Hierarchy (Admin)'!X413))</f>
        <v/>
      </c>
      <c r="U411" s="651" t="str">
        <f>IF(ISERROR(HYPERLINK(INDEX(I_Guid_Links,MATCH('Input - LOE Hierarchy (Admin)'!Y413,I_Guid_Names,0)), 'Input - LOE Hierarchy (Admin)'!Y413)),"",HYPERLINK(INDEX(I_Guid_Links,MATCH('Input - LOE Hierarchy (Admin)'!Y413,I_Guid_Names,0)), 'Input - LOE Hierarchy (Admin)'!Y413))</f>
        <v/>
      </c>
      <c r="V411" s="652"/>
      <c r="X411" s="653" t="str">
        <f t="shared" si="63"/>
        <v>YES</v>
      </c>
      <c r="Y411" s="654" t="b">
        <f t="shared" si="64"/>
        <v>0</v>
      </c>
      <c r="Z411" s="654" t="b">
        <f t="shared" si="67"/>
        <v>0</v>
      </c>
    </row>
    <row r="412" spans="1:26" s="344" customFormat="1" ht="70.400000000000006" customHeight="1" x14ac:dyDescent="0.35">
      <c r="A412" s="646"/>
      <c r="B412" s="646"/>
      <c r="C412" s="647">
        <v>5</v>
      </c>
      <c r="D412" s="648" t="str">
        <f>'Input - LOE Hierarchy (Admin)'!E414</f>
        <v>Management</v>
      </c>
      <c r="E412" s="647">
        <v>29</v>
      </c>
      <c r="F412" s="648" t="str">
        <f>'Input - LOE Hierarchy (Admin)'!K414</f>
        <v>Is there evidence of suitably mature Support Solution management?</v>
      </c>
      <c r="G412" s="649">
        <v>147</v>
      </c>
      <c r="H412" s="650" t="str">
        <f>IFERROR(HYPERLINK("#'2.1 LOEs, Artefacts &amp; Assurance'!" &amp; ADDRESS(MATCH($I412,'2.1 LOEs, Artefacts &amp; Assurance'!$H$1:$H$312, 0),8),"Link "), "Not Found")</f>
        <v>Not Found</v>
      </c>
      <c r="I412" s="648" t="str">
        <f>'Input - LOE Hierarchy (Admin)'!L414</f>
        <v>Is there evidence that the strategy/plan for the Supply Chain is sufficiently mature for the stage of the programme?</v>
      </c>
      <c r="J412" s="647">
        <f t="shared" si="62"/>
        <v>402</v>
      </c>
      <c r="K412" s="648" t="str">
        <f>'Input - LOE Hierarchy (Admin)'!N414</f>
        <v xml:space="preserve">Is there evidence that the management of Single Item Ownership has been considered and plans sufficiently mature iaw the Support Solutions Envelope and Core Development Area 15? </v>
      </c>
      <c r="L412" s="648" t="str">
        <f>'Input - LOE Hierarchy (Admin)'!P414</f>
        <v>Is there a Supply Support Strategy/Plan?</v>
      </c>
      <c r="M412" s="646"/>
      <c r="N412" s="646"/>
      <c r="O412" s="651" t="str">
        <f>IF(ISERROR(HYPERLINK(INDEX(I_Guid_Links,MATCH('Input - LOE Hierarchy (Admin)'!S414,I_Guid_Names,0)), 'Input - LOE Hierarchy (Admin)'!S414)),"",HYPERLINK(INDEX(I_Guid_Links,MATCH('Input - LOE Hierarchy (Admin)'!S414,I_Guid_Names,0)), 'Input - LOE Hierarchy (Admin)'!S414))</f>
        <v>Single Item Ownership (SIO)  - M75</v>
      </c>
      <c r="P412" s="651" t="str">
        <f>IF(ISERROR(HYPERLINK(INDEX(I_Guid_Links,MATCH('Input - LOE Hierarchy (Admin)'!T414,I_Guid_Names,0)), 'Input - LOE Hierarchy (Admin)'!T414)),"",HYPERLINK(INDEX(I_Guid_Links,MATCH('Input - LOE Hierarchy (Admin)'!T414,I_Guid_Names,0)), 'Input - LOE Hierarchy (Admin)'!T414))</f>
        <v>Support Solutions Envelope - M49</v>
      </c>
      <c r="Q412" s="651" t="str">
        <f>IF(ISERROR(HYPERLINK(INDEX(I_Guid_Links,MATCH('Input - LOE Hierarchy (Admin)'!U414,I_Guid_Names,0)), 'Input - LOE Hierarchy (Admin)'!U414)),"",HYPERLINK(INDEX(I_Guid_Links,MATCH('Input - LOE Hierarchy (Admin)'!U414,I_Guid_Names,0)), 'Input - LOE Hierarchy (Admin)'!U414))</f>
        <v/>
      </c>
      <c r="R412" s="651" t="str">
        <f>IF(ISERROR(HYPERLINK(INDEX(I_Guid_Links,MATCH('Input - LOE Hierarchy (Admin)'!V414,I_Guid_Names,0)), 'Input - LOE Hierarchy (Admin)'!V414)),"",HYPERLINK(INDEX(I_Guid_Links,MATCH('Input - LOE Hierarchy (Admin)'!V414,I_Guid_Names,0)), 'Input - LOE Hierarchy (Admin)'!V414))</f>
        <v/>
      </c>
      <c r="S412" s="651" t="str">
        <f>IF(ISERROR(HYPERLINK(INDEX(I_Guid_Links,MATCH('Input - LOE Hierarchy (Admin)'!W414,I_Guid_Names,0)), 'Input - LOE Hierarchy (Admin)'!W414)),"",HYPERLINK(INDEX(I_Guid_Links,MATCH('Input - LOE Hierarchy (Admin)'!W414,I_Guid_Names,0)), 'Input - LOE Hierarchy (Admin)'!W414))</f>
        <v/>
      </c>
      <c r="T412" s="651" t="str">
        <f>IF(ISERROR(HYPERLINK(INDEX(I_Guid_Links,MATCH('Input - LOE Hierarchy (Admin)'!X414,I_Guid_Names,0)), 'Input - LOE Hierarchy (Admin)'!X414)),"",HYPERLINK(INDEX(I_Guid_Links,MATCH('Input - LOE Hierarchy (Admin)'!X414,I_Guid_Names,0)), 'Input - LOE Hierarchy (Admin)'!X414))</f>
        <v/>
      </c>
      <c r="U412" s="651" t="str">
        <f>IF(ISERROR(HYPERLINK(INDEX(I_Guid_Links,MATCH('Input - LOE Hierarchy (Admin)'!Y414,I_Guid_Names,0)), 'Input - LOE Hierarchy (Admin)'!Y414)),"",HYPERLINK(INDEX(I_Guid_Links,MATCH('Input - LOE Hierarchy (Admin)'!Y414,I_Guid_Names,0)), 'Input - LOE Hierarchy (Admin)'!Y414))</f>
        <v/>
      </c>
      <c r="V412" s="652"/>
      <c r="X412" s="653" t="str">
        <f t="shared" si="63"/>
        <v>YES</v>
      </c>
      <c r="Y412" s="654" t="b">
        <f t="shared" si="64"/>
        <v>0</v>
      </c>
      <c r="Z412" s="654" t="b">
        <f t="shared" si="67"/>
        <v>0</v>
      </c>
    </row>
    <row r="413" spans="1:26" s="344" customFormat="1" ht="70.400000000000006" customHeight="1" x14ac:dyDescent="0.35">
      <c r="A413" s="646"/>
      <c r="B413" s="646"/>
      <c r="C413" s="647">
        <v>5</v>
      </c>
      <c r="D413" s="648" t="str">
        <f>'Input - LOE Hierarchy (Admin)'!E415</f>
        <v>Management</v>
      </c>
      <c r="E413" s="647">
        <v>29</v>
      </c>
      <c r="F413" s="648" t="str">
        <f>'Input - LOE Hierarchy (Admin)'!K415</f>
        <v>Is there evidence of suitably mature Support Solution management?</v>
      </c>
      <c r="G413" s="649">
        <v>147</v>
      </c>
      <c r="H413" s="650" t="str">
        <f>IFERROR(HYPERLINK("#'2.1 LOEs, Artefacts &amp; Assurance'!" &amp; ADDRESS(MATCH($I413,'2.1 LOEs, Artefacts &amp; Assurance'!$H$1:$H$312, 0),8),"Link "), "Not Found")</f>
        <v>Not Found</v>
      </c>
      <c r="I413" s="648" t="str">
        <f>'Input - LOE Hierarchy (Admin)'!L415</f>
        <v>Is there evidence that the strategy/plan for the Supply Chain is sufficiently mature for the stage of the programme?</v>
      </c>
      <c r="J413" s="647">
        <f t="shared" si="62"/>
        <v>403</v>
      </c>
      <c r="K413" s="648" t="str">
        <f>'Input - LOE Hierarchy (Admin)'!N415</f>
        <v>Is there evidence that the Packaging and Labelling considerations are sufficiently mature iaw the Support Solutions Envelope and Core Development Area 16?</v>
      </c>
      <c r="L413" s="648" t="str">
        <f>'Input - LOE Hierarchy (Admin)'!P415</f>
        <v>Is there a Packaging, Handling, Storage and Transportation Plan?</v>
      </c>
      <c r="M413" s="646"/>
      <c r="N413" s="646"/>
      <c r="O413" s="651" t="str">
        <f>IF(ISERROR(HYPERLINK(INDEX(I_Guid_Links,MATCH('Input - LOE Hierarchy (Admin)'!S415,I_Guid_Names,0)), 'Input - LOE Hierarchy (Admin)'!S415)),"",HYPERLINK(INDEX(I_Guid_Links,MATCH('Input - LOE Hierarchy (Admin)'!S415,I_Guid_Names,0)), 'Input - LOE Hierarchy (Admin)'!S415))</f>
        <v>Core Development Area (CDA) 16 - Packaging and Labelling - Support Solutions Envelope (SSE) - KiD - UK MOD - M76</v>
      </c>
      <c r="P413" s="651" t="str">
        <f>IF(ISERROR(HYPERLINK(INDEX(I_Guid_Links,MATCH('Input - LOE Hierarchy (Admin)'!T415,I_Guid_Names,0)), 'Input - LOE Hierarchy (Admin)'!T415)),"",HYPERLINK(INDEX(I_Guid_Links,MATCH('Input - LOE Hierarchy (Admin)'!T415,I_Guid_Names,0)), 'Input - LOE Hierarchy (Admin)'!T415))</f>
        <v>Support Solutions Envelope - M49</v>
      </c>
      <c r="Q413" s="651" t="str">
        <f>IF(ISERROR(HYPERLINK(INDEX(I_Guid_Links,MATCH('Input - LOE Hierarchy (Admin)'!U415,I_Guid_Names,0)), 'Input - LOE Hierarchy (Admin)'!U415)),"",HYPERLINK(INDEX(I_Guid_Links,MATCH('Input - LOE Hierarchy (Admin)'!U415,I_Guid_Names,0)), 'Input - LOE Hierarchy (Admin)'!U415))</f>
        <v>PHS&amp;T - Integrated Logistic Support - M85</v>
      </c>
      <c r="R413" s="651" t="str">
        <f>IF(ISERROR(HYPERLINK(INDEX(I_Guid_Links,MATCH('Input - LOE Hierarchy (Admin)'!V415,I_Guid_Names,0)), 'Input - LOE Hierarchy (Admin)'!V415)),"",HYPERLINK(INDEX(I_Guid_Links,MATCH('Input - LOE Hierarchy (Admin)'!V415,I_Guid_Names,0)), 'Input - LOE Hierarchy (Admin)'!V415))</f>
        <v/>
      </c>
      <c r="S413" s="651" t="str">
        <f>IF(ISERROR(HYPERLINK(INDEX(I_Guid_Links,MATCH('Input - LOE Hierarchy (Admin)'!W415,I_Guid_Names,0)), 'Input - LOE Hierarchy (Admin)'!W415)),"",HYPERLINK(INDEX(I_Guid_Links,MATCH('Input - LOE Hierarchy (Admin)'!W415,I_Guid_Names,0)), 'Input - LOE Hierarchy (Admin)'!W415))</f>
        <v/>
      </c>
      <c r="T413" s="651" t="str">
        <f>IF(ISERROR(HYPERLINK(INDEX(I_Guid_Links,MATCH('Input - LOE Hierarchy (Admin)'!X415,I_Guid_Names,0)), 'Input - LOE Hierarchy (Admin)'!X415)),"",HYPERLINK(INDEX(I_Guid_Links,MATCH('Input - LOE Hierarchy (Admin)'!X415,I_Guid_Names,0)), 'Input - LOE Hierarchy (Admin)'!X415))</f>
        <v/>
      </c>
      <c r="U413" s="651" t="str">
        <f>IF(ISERROR(HYPERLINK(INDEX(I_Guid_Links,MATCH('Input - LOE Hierarchy (Admin)'!Y415,I_Guid_Names,0)), 'Input - LOE Hierarchy (Admin)'!Y415)),"",HYPERLINK(INDEX(I_Guid_Links,MATCH('Input - LOE Hierarchy (Admin)'!Y415,I_Guid_Names,0)), 'Input - LOE Hierarchy (Admin)'!Y415))</f>
        <v/>
      </c>
      <c r="V413" s="652"/>
      <c r="X413" s="653" t="str">
        <f t="shared" si="63"/>
        <v>YES</v>
      </c>
      <c r="Y413" s="654" t="b">
        <f t="shared" si="64"/>
        <v>0</v>
      </c>
      <c r="Z413" s="654" t="b">
        <f t="shared" si="67"/>
        <v>0</v>
      </c>
    </row>
    <row r="414" spans="1:26" s="344" customFormat="1" ht="70.400000000000006" customHeight="1" x14ac:dyDescent="0.35">
      <c r="A414" s="646"/>
      <c r="B414" s="646"/>
      <c r="C414" s="647">
        <v>5</v>
      </c>
      <c r="D414" s="648" t="str">
        <f>'Input - LOE Hierarchy (Admin)'!E416</f>
        <v>Management</v>
      </c>
      <c r="E414" s="647">
        <v>29</v>
      </c>
      <c r="F414" s="648" t="str">
        <f>'Input - LOE Hierarchy (Admin)'!K416</f>
        <v>Is there evidence of suitably mature Support Solution management?</v>
      </c>
      <c r="G414" s="649">
        <v>147</v>
      </c>
      <c r="H414" s="650" t="str">
        <f>IFERROR(HYPERLINK("#'2.1 LOEs, Artefacts &amp; Assurance'!" &amp; ADDRESS(MATCH($I414,'2.1 LOEs, Artefacts &amp; Assurance'!$H$1:$H$312, 0),8),"Link "), "Not Found")</f>
        <v>Not Found</v>
      </c>
      <c r="I414" s="648" t="str">
        <f>'Input - LOE Hierarchy (Admin)'!L416</f>
        <v>Is there evidence that the strategy/plan for the Supply Chain is sufficiently mature for the stage of the programme?</v>
      </c>
      <c r="J414" s="647">
        <f t="shared" si="62"/>
        <v>404</v>
      </c>
      <c r="K414" s="648" t="str">
        <f>'Input - LOE Hierarchy (Admin)'!N416</f>
        <v xml:space="preserve">Is there evidence that the Handling, Storage and Distribution considerations of the capability are sufficiently mature, iaw the Support Solutions Envelope and Core Development Area 17? </v>
      </c>
      <c r="L414" s="648" t="str">
        <f>'Input - LOE Hierarchy (Admin)'!P416</f>
        <v>Is there a Packaging, Handling, Storage and Transportation Plan?</v>
      </c>
      <c r="M414" s="646"/>
      <c r="N414" s="646"/>
      <c r="O414" s="651" t="str">
        <f>IF(ISERROR(HYPERLINK(INDEX(I_Guid_Links,MATCH('Input - LOE Hierarchy (Admin)'!S416,I_Guid_Names,0)), 'Input - LOE Hierarchy (Admin)'!S416)),"",HYPERLINK(INDEX(I_Guid_Links,MATCH('Input - LOE Hierarchy (Admin)'!S416,I_Guid_Names,0)), 'Input - LOE Hierarchy (Admin)'!S416))</f>
        <v>Core Development Area (CDA) 17 - Handling, Storage and Distribution - Support Solutions Envelope (SSE) - KiD - UK MOD - M77</v>
      </c>
      <c r="P414" s="651" t="str">
        <f>IF(ISERROR(HYPERLINK(INDEX(I_Guid_Links,MATCH('Input - LOE Hierarchy (Admin)'!T416,I_Guid_Names,0)), 'Input - LOE Hierarchy (Admin)'!T416)),"",HYPERLINK(INDEX(I_Guid_Links,MATCH('Input - LOE Hierarchy (Admin)'!T416,I_Guid_Names,0)), 'Input - LOE Hierarchy (Admin)'!T416))</f>
        <v>Support Solutions Envelope - M49</v>
      </c>
      <c r="Q414" s="651" t="str">
        <f>IF(ISERROR(HYPERLINK(INDEX(I_Guid_Links,MATCH('Input - LOE Hierarchy (Admin)'!U416,I_Guid_Names,0)), 'Input - LOE Hierarchy (Admin)'!U416)),"",HYPERLINK(INDEX(I_Guid_Links,MATCH('Input - LOE Hierarchy (Admin)'!U416,I_Guid_Names,0)), 'Input - LOE Hierarchy (Admin)'!U416))</f>
        <v>PHS&amp;T - Integrated Logistic Support - M85</v>
      </c>
      <c r="R414" s="651" t="str">
        <f>IF(ISERROR(HYPERLINK(INDEX(I_Guid_Links,MATCH('Input - LOE Hierarchy (Admin)'!V416,I_Guid_Names,0)), 'Input - LOE Hierarchy (Admin)'!V416)),"",HYPERLINK(INDEX(I_Guid_Links,MATCH('Input - LOE Hierarchy (Admin)'!V416,I_Guid_Names,0)), 'Input - LOE Hierarchy (Admin)'!V416))</f>
        <v/>
      </c>
      <c r="S414" s="651" t="str">
        <f>IF(ISERROR(HYPERLINK(INDEX(I_Guid_Links,MATCH('Input - LOE Hierarchy (Admin)'!W416,I_Guid_Names,0)), 'Input - LOE Hierarchy (Admin)'!W416)),"",HYPERLINK(INDEX(I_Guid_Links,MATCH('Input - LOE Hierarchy (Admin)'!W416,I_Guid_Names,0)), 'Input - LOE Hierarchy (Admin)'!W416))</f>
        <v/>
      </c>
      <c r="T414" s="651" t="str">
        <f>IF(ISERROR(HYPERLINK(INDEX(I_Guid_Links,MATCH('Input - LOE Hierarchy (Admin)'!X416,I_Guid_Names,0)), 'Input - LOE Hierarchy (Admin)'!X416)),"",HYPERLINK(INDEX(I_Guid_Links,MATCH('Input - LOE Hierarchy (Admin)'!X416,I_Guid_Names,0)), 'Input - LOE Hierarchy (Admin)'!X416))</f>
        <v/>
      </c>
      <c r="U414" s="651" t="str">
        <f>IF(ISERROR(HYPERLINK(INDEX(I_Guid_Links,MATCH('Input - LOE Hierarchy (Admin)'!Y416,I_Guid_Names,0)), 'Input - LOE Hierarchy (Admin)'!Y416)),"",HYPERLINK(INDEX(I_Guid_Links,MATCH('Input - LOE Hierarchy (Admin)'!Y416,I_Guid_Names,0)), 'Input - LOE Hierarchy (Admin)'!Y416))</f>
        <v/>
      </c>
      <c r="V414" s="652"/>
      <c r="X414" s="653" t="str">
        <f t="shared" si="63"/>
        <v>YES</v>
      </c>
      <c r="Y414" s="654" t="b">
        <f t="shared" si="64"/>
        <v>0</v>
      </c>
      <c r="Z414" s="654" t="b">
        <f t="shared" si="67"/>
        <v>0</v>
      </c>
    </row>
    <row r="415" spans="1:26" s="344" customFormat="1" ht="70.400000000000006" customHeight="1" x14ac:dyDescent="0.35">
      <c r="A415" s="646"/>
      <c r="B415" s="646"/>
      <c r="C415" s="647">
        <v>5</v>
      </c>
      <c r="D415" s="648" t="str">
        <f>'Input - LOE Hierarchy (Admin)'!E417</f>
        <v>Management</v>
      </c>
      <c r="E415" s="647">
        <v>29</v>
      </c>
      <c r="F415" s="648" t="str">
        <f>'Input - LOE Hierarchy (Admin)'!K417</f>
        <v>Is there evidence of suitably mature Support Solution management?</v>
      </c>
      <c r="G415" s="649">
        <v>147</v>
      </c>
      <c r="H415" s="650" t="str">
        <f>IFERROR(HYPERLINK("#'2.1 LOEs, Artefacts &amp; Assurance'!" &amp; ADDRESS(MATCH($I415,'2.1 LOEs, Artefacts &amp; Assurance'!$H$1:$H$312, 0),8),"Link "), "Not Found")</f>
        <v>Not Found</v>
      </c>
      <c r="I415" s="648" t="str">
        <f>'Input - LOE Hierarchy (Admin)'!L417</f>
        <v>Is there evidence that the strategy/plan for the Supply Chain is sufficiently mature for the stage of the programme?</v>
      </c>
      <c r="J415" s="647">
        <f t="shared" si="62"/>
        <v>405</v>
      </c>
      <c r="K415" s="648" t="str">
        <f>'Input - LOE Hierarchy (Admin)'!N417</f>
        <v>Is there evidence that Accounting for Government Furnished Assets is sufficiently mature iaw the Support Solutions Envelope and Core Development Area 18?</v>
      </c>
      <c r="L415" s="648" t="str">
        <f>'Input - LOE Hierarchy (Admin)'!P417</f>
        <v>Is there a strategy for Accounting for Government Furnished Assets and is this in the ILS Plan, and includes the required DEFCONs?</v>
      </c>
      <c r="M415" s="646"/>
      <c r="N415" s="646"/>
      <c r="O415" s="651" t="str">
        <f>IF(ISERROR(HYPERLINK(INDEX(I_Guid_Links,MATCH('Input - LOE Hierarchy (Admin)'!S417,I_Guid_Names,0)), 'Input - LOE Hierarchy (Admin)'!S417)),"",HYPERLINK(INDEX(I_Guid_Links,MATCH('Input - LOE Hierarchy (Admin)'!S417,I_Guid_Names,0)), 'Input - LOE Hierarchy (Admin)'!S417))</f>
        <v>Core Development Area (CDA) 18 - Accounting for Government Furnished Assets (GFA) - Support Solutions Envelope (SSE) - KiD - UK MOD - M78</v>
      </c>
      <c r="P415" s="651" t="str">
        <f>IF(ISERROR(HYPERLINK(INDEX(I_Guid_Links,MATCH('Input - LOE Hierarchy (Admin)'!T417,I_Guid_Names,0)), 'Input - LOE Hierarchy (Admin)'!T417)),"",HYPERLINK(INDEX(I_Guid_Links,MATCH('Input - LOE Hierarchy (Admin)'!T417,I_Guid_Names,0)), 'Input - LOE Hierarchy (Admin)'!T417))</f>
        <v>Support Solutions Envelope - M49</v>
      </c>
      <c r="Q415" s="651" t="str">
        <f>IF(ISERROR(HYPERLINK(INDEX(I_Guid_Links,MATCH('Input - LOE Hierarchy (Admin)'!U417,I_Guid_Names,0)), 'Input - LOE Hierarchy (Admin)'!U417)),"",HYPERLINK(INDEX(I_Guid_Links,MATCH('Input - LOE Hierarchy (Admin)'!U417,I_Guid_Names,0)), 'Input - LOE Hierarchy (Admin)'!U417))</f>
        <v/>
      </c>
      <c r="R415" s="651" t="str">
        <f>IF(ISERROR(HYPERLINK(INDEX(I_Guid_Links,MATCH('Input - LOE Hierarchy (Admin)'!V417,I_Guid_Names,0)), 'Input - LOE Hierarchy (Admin)'!V417)),"",HYPERLINK(INDEX(I_Guid_Links,MATCH('Input - LOE Hierarchy (Admin)'!V417,I_Guid_Names,0)), 'Input - LOE Hierarchy (Admin)'!V417))</f>
        <v/>
      </c>
      <c r="S415" s="651" t="str">
        <f>IF(ISERROR(HYPERLINK(INDEX(I_Guid_Links,MATCH('Input - LOE Hierarchy (Admin)'!W417,I_Guid_Names,0)), 'Input - LOE Hierarchy (Admin)'!W417)),"",HYPERLINK(INDEX(I_Guid_Links,MATCH('Input - LOE Hierarchy (Admin)'!W417,I_Guid_Names,0)), 'Input - LOE Hierarchy (Admin)'!W417))</f>
        <v/>
      </c>
      <c r="T415" s="651" t="str">
        <f>IF(ISERROR(HYPERLINK(INDEX(I_Guid_Links,MATCH('Input - LOE Hierarchy (Admin)'!X417,I_Guid_Names,0)), 'Input - LOE Hierarchy (Admin)'!X417)),"",HYPERLINK(INDEX(I_Guid_Links,MATCH('Input - LOE Hierarchy (Admin)'!X417,I_Guid_Names,0)), 'Input - LOE Hierarchy (Admin)'!X417))</f>
        <v/>
      </c>
      <c r="U415" s="651" t="str">
        <f>IF(ISERROR(HYPERLINK(INDEX(I_Guid_Links,MATCH('Input - LOE Hierarchy (Admin)'!Y417,I_Guid_Names,0)), 'Input - LOE Hierarchy (Admin)'!Y417)),"",HYPERLINK(INDEX(I_Guid_Links,MATCH('Input - LOE Hierarchy (Admin)'!Y417,I_Guid_Names,0)), 'Input - LOE Hierarchy (Admin)'!Y417))</f>
        <v/>
      </c>
      <c r="V415" s="652"/>
      <c r="X415" s="653" t="str">
        <f t="shared" si="63"/>
        <v>YES</v>
      </c>
      <c r="Y415" s="654" t="b">
        <f t="shared" si="64"/>
        <v>0</v>
      </c>
      <c r="Z415" s="654" t="b">
        <f t="shared" si="67"/>
        <v>0</v>
      </c>
    </row>
    <row r="416" spans="1:26" s="344" customFormat="1" ht="70.400000000000006" customHeight="1" x14ac:dyDescent="0.35">
      <c r="A416" s="646"/>
      <c r="B416" s="646"/>
      <c r="C416" s="647">
        <v>5</v>
      </c>
      <c r="D416" s="648" t="str">
        <f>'Input - LOE Hierarchy (Admin)'!E418</f>
        <v>Management</v>
      </c>
      <c r="E416" s="647">
        <v>29</v>
      </c>
      <c r="F416" s="648" t="str">
        <f>'Input - LOE Hierarchy (Admin)'!K418</f>
        <v>Is there evidence of suitably mature Support Solution management?</v>
      </c>
      <c r="G416" s="649">
        <v>147</v>
      </c>
      <c r="H416" s="650" t="str">
        <f>IFERROR(HYPERLINK("#'2.1 LOEs, Artefacts &amp; Assurance'!" &amp; ADDRESS(MATCH($I416,'2.1 LOEs, Artefacts &amp; Assurance'!$H$1:$H$312, 0),8),"Link "), "Not Found")</f>
        <v>Not Found</v>
      </c>
      <c r="I416" s="648" t="str">
        <f>'Input - LOE Hierarchy (Admin)'!L418</f>
        <v>Is there evidence that the strategy/plan for the Supply Chain is sufficiently mature for the stage of the programme?</v>
      </c>
      <c r="J416" s="647">
        <f t="shared" si="62"/>
        <v>406</v>
      </c>
      <c r="K416" s="648" t="str">
        <f>'Input - LOE Hierarchy (Admin)'!N418</f>
        <v>Is there evidence that Disposal and Termination Planning is sufficiently mature iaw the Support Solutions Envelope and Core Development Area 19?</v>
      </c>
      <c r="L416" s="648" t="str">
        <f>'Input - LOE Hierarchy (Admin)'!P418</f>
        <v>Is there a Disposal Plan?</v>
      </c>
      <c r="M416" s="646"/>
      <c r="N416" s="646"/>
      <c r="O416" s="651" t="str">
        <f>IF(ISERROR(HYPERLINK(INDEX(I_Guid_Links,MATCH('Input - LOE Hierarchy (Admin)'!S418,I_Guid_Names,0)), 'Input - LOE Hierarchy (Admin)'!S418)),"",HYPERLINK(INDEX(I_Guid_Links,MATCH('Input - LOE Hierarchy (Admin)'!S418,I_Guid_Names,0)), 'Input - LOE Hierarchy (Admin)'!S418))</f>
        <v>Core Development Area (CDA) 19 - Disposal and Termination - Support Solutions Envelope (SSE) - KiD - UK MOD - M79</v>
      </c>
      <c r="P416" s="651" t="str">
        <f>IF(ISERROR(HYPERLINK(INDEX(I_Guid_Links,MATCH('Input - LOE Hierarchy (Admin)'!T418,I_Guid_Names,0)), 'Input - LOE Hierarchy (Admin)'!T418)),"",HYPERLINK(INDEX(I_Guid_Links,MATCH('Input - LOE Hierarchy (Admin)'!T418,I_Guid_Names,0)), 'Input - LOE Hierarchy (Admin)'!T418))</f>
        <v>Support Solutions Envelope - M49</v>
      </c>
      <c r="Q416" s="651" t="str">
        <f>IF(ISERROR(HYPERLINK(INDEX(I_Guid_Links,MATCH('Input - LOE Hierarchy (Admin)'!U418,I_Guid_Names,0)), 'Input - LOE Hierarchy (Admin)'!U418)),"",HYPERLINK(INDEX(I_Guid_Links,MATCH('Input - LOE Hierarchy (Admin)'!U418,I_Guid_Names,0)), 'Input - LOE Hierarchy (Admin)'!U418))</f>
        <v>Disposal  - M86</v>
      </c>
      <c r="R416" s="651" t="str">
        <f>IF(ISERROR(HYPERLINK(INDEX(I_Guid_Links,MATCH('Input - LOE Hierarchy (Admin)'!V418,I_Guid_Names,0)), 'Input - LOE Hierarchy (Admin)'!V418)),"",HYPERLINK(INDEX(I_Guid_Links,MATCH('Input - LOE Hierarchy (Admin)'!V418,I_Guid_Names,0)), 'Input - LOE Hierarchy (Admin)'!V418))</f>
        <v/>
      </c>
      <c r="S416" s="651" t="str">
        <f>IF(ISERROR(HYPERLINK(INDEX(I_Guid_Links,MATCH('Input - LOE Hierarchy (Admin)'!W418,I_Guid_Names,0)), 'Input - LOE Hierarchy (Admin)'!W418)),"",HYPERLINK(INDEX(I_Guid_Links,MATCH('Input - LOE Hierarchy (Admin)'!W418,I_Guid_Names,0)), 'Input - LOE Hierarchy (Admin)'!W418))</f>
        <v/>
      </c>
      <c r="T416" s="651" t="str">
        <f>IF(ISERROR(HYPERLINK(INDEX(I_Guid_Links,MATCH('Input - LOE Hierarchy (Admin)'!X418,I_Guid_Names,0)), 'Input - LOE Hierarchy (Admin)'!X418)),"",HYPERLINK(INDEX(I_Guid_Links,MATCH('Input - LOE Hierarchy (Admin)'!X418,I_Guid_Names,0)), 'Input - LOE Hierarchy (Admin)'!X418))</f>
        <v/>
      </c>
      <c r="U416" s="651" t="str">
        <f>IF(ISERROR(HYPERLINK(INDEX(I_Guid_Links,MATCH('Input - LOE Hierarchy (Admin)'!Y418,I_Guid_Names,0)), 'Input - LOE Hierarchy (Admin)'!Y418)),"",HYPERLINK(INDEX(I_Guid_Links,MATCH('Input - LOE Hierarchy (Admin)'!Y418,I_Guid_Names,0)), 'Input - LOE Hierarchy (Admin)'!Y418))</f>
        <v/>
      </c>
      <c r="V416" s="652"/>
      <c r="X416" s="653" t="str">
        <f t="shared" si="63"/>
        <v>YES</v>
      </c>
      <c r="Y416" s="654" t="b">
        <f t="shared" si="64"/>
        <v>0</v>
      </c>
      <c r="Z416" s="654" t="b">
        <f t="shared" si="67"/>
        <v>0</v>
      </c>
    </row>
    <row r="417" spans="1:26" s="344" customFormat="1" ht="70.400000000000006" customHeight="1" x14ac:dyDescent="0.35">
      <c r="A417" s="646"/>
      <c r="B417" s="646"/>
      <c r="C417" s="647">
        <v>5</v>
      </c>
      <c r="D417" s="648" t="str">
        <f>'Input - LOE Hierarchy (Admin)'!E419</f>
        <v>Management</v>
      </c>
      <c r="E417" s="647">
        <v>30</v>
      </c>
      <c r="F417" s="648" t="str">
        <f>'Input - LOE Hierarchy (Admin)'!K419</f>
        <v>Is there evidence of suitably mature Engineering/Technology management?</v>
      </c>
      <c r="G417" s="649">
        <v>148</v>
      </c>
      <c r="H417" s="650" t="str">
        <f>IFERROR(HYPERLINK("#'2.1 LOEs, Artefacts &amp; Assurance'!" &amp; ADDRESS(MATCH($I417,'2.1 LOEs, Artefacts &amp; Assurance'!$H$1:$H$312, 0),8),"Link "), "Not Found")</f>
        <v>Not Found</v>
      </c>
      <c r="I417" s="648" t="str">
        <f>'Input - LOE Hierarchy (Admin)'!L419</f>
        <v>Is there evidence of suitable engineering management practice being adopted?</v>
      </c>
      <c r="J417" s="647">
        <f t="shared" si="62"/>
        <v>407</v>
      </c>
      <c r="K417" s="648" t="str">
        <f>'Input - LOE Hierarchy (Admin)'!N419</f>
        <v>Is there evidence of an appropriately mature Engineering Management Planning for the stage of acquisition?</v>
      </c>
      <c r="L417" s="648" t="str">
        <f>'Input - LOE Hierarchy (Admin)'!P419</f>
        <v>Is there evidence that engineering activities have been suitably scoped and defined?</v>
      </c>
      <c r="M417" s="646"/>
      <c r="N417" s="646"/>
      <c r="O417" s="651" t="str">
        <f>IF(ISERROR(HYPERLINK(INDEX(I_Guid_Links,MATCH('Input - LOE Hierarchy (Admin)'!S419,I_Guid_Names,0)), 'Input - LOE Hierarchy (Admin)'!S419)),"",HYPERLINK(INDEX(I_Guid_Links,MATCH('Input - LOE Hierarchy (Admin)'!S419,I_Guid_Names,0)), 'Input - LOE Hierarchy (Admin)'!S419))</f>
        <v>Engineering in Defence Acquisition - M87</v>
      </c>
      <c r="P417" s="651" t="str">
        <f>IF(ISERROR(HYPERLINK(INDEX(I_Guid_Links,MATCH('Input - LOE Hierarchy (Admin)'!T419,I_Guid_Names,0)), 'Input - LOE Hierarchy (Admin)'!T419)),"",HYPERLINK(INDEX(I_Guid_Links,MATCH('Input - LOE Hierarchy (Admin)'!T419,I_Guid_Names,0)), 'Input - LOE Hierarchy (Admin)'!T419))</f>
        <v>GEAR (DE&amp;S only) - M115</v>
      </c>
      <c r="Q417" s="651" t="str">
        <f>IF(ISERROR(HYPERLINK(INDEX(I_Guid_Links,MATCH('Input - LOE Hierarchy (Admin)'!U419,I_Guid_Names,0)), 'Input - LOE Hierarchy (Admin)'!U419)),"",HYPERLINK(INDEX(I_Guid_Links,MATCH('Input - LOE Hierarchy (Admin)'!U419,I_Guid_Names,0)), 'Input - LOE Hierarchy (Admin)'!U419))</f>
        <v/>
      </c>
      <c r="R417" s="651" t="str">
        <f>IF(ISERROR(HYPERLINK(INDEX(I_Guid_Links,MATCH('Input - LOE Hierarchy (Admin)'!V419,I_Guid_Names,0)), 'Input - LOE Hierarchy (Admin)'!V419)),"",HYPERLINK(INDEX(I_Guid_Links,MATCH('Input - LOE Hierarchy (Admin)'!V419,I_Guid_Names,0)), 'Input - LOE Hierarchy (Admin)'!V419))</f>
        <v/>
      </c>
      <c r="S417" s="651" t="str">
        <f>IF(ISERROR(HYPERLINK(INDEX(I_Guid_Links,MATCH('Input - LOE Hierarchy (Admin)'!W419,I_Guid_Names,0)), 'Input - LOE Hierarchy (Admin)'!W419)),"",HYPERLINK(INDEX(I_Guid_Links,MATCH('Input - LOE Hierarchy (Admin)'!W419,I_Guid_Names,0)), 'Input - LOE Hierarchy (Admin)'!W419))</f>
        <v/>
      </c>
      <c r="T417" s="651" t="str">
        <f>IF(ISERROR(HYPERLINK(INDEX(I_Guid_Links,MATCH('Input - LOE Hierarchy (Admin)'!X419,I_Guid_Names,0)), 'Input - LOE Hierarchy (Admin)'!X419)),"",HYPERLINK(INDEX(I_Guid_Links,MATCH('Input - LOE Hierarchy (Admin)'!X419,I_Guid_Names,0)), 'Input - LOE Hierarchy (Admin)'!X419))</f>
        <v/>
      </c>
      <c r="U417" s="651" t="str">
        <f>IF(ISERROR(HYPERLINK(INDEX(I_Guid_Links,MATCH('Input - LOE Hierarchy (Admin)'!Y419,I_Guid_Names,0)), 'Input - LOE Hierarchy (Admin)'!Y419)),"",HYPERLINK(INDEX(I_Guid_Links,MATCH('Input - LOE Hierarchy (Admin)'!Y419,I_Guid_Names,0)), 'Input - LOE Hierarchy (Admin)'!Y419))</f>
        <v/>
      </c>
      <c r="V417" s="652"/>
      <c r="X417" s="653" t="b">
        <f t="shared" si="63"/>
        <v>0</v>
      </c>
      <c r="Y417" s="654" t="b">
        <f t="shared" si="64"/>
        <v>0</v>
      </c>
      <c r="Z417" s="654" t="b">
        <f t="shared" si="66"/>
        <v>0</v>
      </c>
    </row>
    <row r="418" spans="1:26" s="344" customFormat="1" ht="70.400000000000006" customHeight="1" x14ac:dyDescent="0.35">
      <c r="A418" s="646"/>
      <c r="B418" s="646"/>
      <c r="C418" s="647">
        <v>5</v>
      </c>
      <c r="D418" s="648" t="str">
        <f>'Input - LOE Hierarchy (Admin)'!E420</f>
        <v>Management</v>
      </c>
      <c r="E418" s="647">
        <v>30</v>
      </c>
      <c r="F418" s="648" t="str">
        <f>'Input - LOE Hierarchy (Admin)'!K420</f>
        <v>Is there evidence of suitably mature Engineering/Technology management?</v>
      </c>
      <c r="G418" s="649">
        <v>148</v>
      </c>
      <c r="H418" s="650" t="str">
        <f>IFERROR(HYPERLINK("#'2.1 LOEs, Artefacts &amp; Assurance'!" &amp; ADDRESS(MATCH($I418,'2.1 LOEs, Artefacts &amp; Assurance'!$H$1:$H$312, 0),8),"Link "), "Not Found")</f>
        <v>Not Found</v>
      </c>
      <c r="I418" s="648" t="str">
        <f>'Input - LOE Hierarchy (Admin)'!L420</f>
        <v>Is there evidence of suitable engineering management practice being adopted?</v>
      </c>
      <c r="J418" s="647">
        <f t="shared" si="62"/>
        <v>408</v>
      </c>
      <c r="K418" s="648" t="str">
        <f>'Input - LOE Hierarchy (Admin)'!N420</f>
        <v>Is there evidence of an appropriately mature Engineering Management Planning for the stage of acquisition?</v>
      </c>
      <c r="L418" s="648" t="str">
        <f>'Input - LOE Hierarchy (Admin)'!P420</f>
        <v>Is there evidence that the engineering outputs / products have been adequately defined?</v>
      </c>
      <c r="M418" s="646"/>
      <c r="N418" s="646"/>
      <c r="O418" s="651" t="str">
        <f>IF(ISERROR(HYPERLINK(INDEX(I_Guid_Links,MATCH('Input - LOE Hierarchy (Admin)'!S420,I_Guid_Names,0)), 'Input - LOE Hierarchy (Admin)'!S420)),"",HYPERLINK(INDEX(I_Guid_Links,MATCH('Input - LOE Hierarchy (Admin)'!S420,I_Guid_Names,0)), 'Input - LOE Hierarchy (Admin)'!S420))</f>
        <v>Engineering in Defence Acquisition - M87</v>
      </c>
      <c r="P418" s="651" t="str">
        <f>IF(ISERROR(HYPERLINK(INDEX(I_Guid_Links,MATCH('Input - LOE Hierarchy (Admin)'!T420,I_Guid_Names,0)), 'Input - LOE Hierarchy (Admin)'!T420)),"",HYPERLINK(INDEX(I_Guid_Links,MATCH('Input - LOE Hierarchy (Admin)'!T420,I_Guid_Names,0)), 'Input - LOE Hierarchy (Admin)'!T420))</f>
        <v>GEAR (DE&amp;S only) - M115</v>
      </c>
      <c r="Q418" s="651" t="str">
        <f>IF(ISERROR(HYPERLINK(INDEX(I_Guid_Links,MATCH('Input - LOE Hierarchy (Admin)'!U420,I_Guid_Names,0)), 'Input - LOE Hierarchy (Admin)'!U420)),"",HYPERLINK(INDEX(I_Guid_Links,MATCH('Input - LOE Hierarchy (Admin)'!U420,I_Guid_Names,0)), 'Input - LOE Hierarchy (Admin)'!U420))</f>
        <v/>
      </c>
      <c r="R418" s="651" t="str">
        <f>IF(ISERROR(HYPERLINK(INDEX(I_Guid_Links,MATCH('Input - LOE Hierarchy (Admin)'!V420,I_Guid_Names,0)), 'Input - LOE Hierarchy (Admin)'!V420)),"",HYPERLINK(INDEX(I_Guid_Links,MATCH('Input - LOE Hierarchy (Admin)'!V420,I_Guid_Names,0)), 'Input - LOE Hierarchy (Admin)'!V420))</f>
        <v/>
      </c>
      <c r="S418" s="651" t="str">
        <f>IF(ISERROR(HYPERLINK(INDEX(I_Guid_Links,MATCH('Input - LOE Hierarchy (Admin)'!W420,I_Guid_Names,0)), 'Input - LOE Hierarchy (Admin)'!W420)),"",HYPERLINK(INDEX(I_Guid_Links,MATCH('Input - LOE Hierarchy (Admin)'!W420,I_Guid_Names,0)), 'Input - LOE Hierarchy (Admin)'!W420))</f>
        <v/>
      </c>
      <c r="T418" s="651" t="str">
        <f>IF(ISERROR(HYPERLINK(INDEX(I_Guid_Links,MATCH('Input - LOE Hierarchy (Admin)'!X420,I_Guid_Names,0)), 'Input - LOE Hierarchy (Admin)'!X420)),"",HYPERLINK(INDEX(I_Guid_Links,MATCH('Input - LOE Hierarchy (Admin)'!X420,I_Guid_Names,0)), 'Input - LOE Hierarchy (Admin)'!X420))</f>
        <v/>
      </c>
      <c r="U418" s="651" t="str">
        <f>IF(ISERROR(HYPERLINK(INDEX(I_Guid_Links,MATCH('Input - LOE Hierarchy (Admin)'!Y420,I_Guid_Names,0)), 'Input - LOE Hierarchy (Admin)'!Y420)),"",HYPERLINK(INDEX(I_Guid_Links,MATCH('Input - LOE Hierarchy (Admin)'!Y420,I_Guid_Names,0)), 'Input - LOE Hierarchy (Admin)'!Y420))</f>
        <v/>
      </c>
      <c r="V418" s="652"/>
      <c r="X418" s="653" t="str">
        <f t="shared" si="63"/>
        <v>YES</v>
      </c>
      <c r="Y418" s="654" t="b">
        <f t="shared" si="64"/>
        <v>0</v>
      </c>
      <c r="Z418" s="654" t="b">
        <f>IF(AND(X418="YES", Y$417="YES"),"YES")</f>
        <v>0</v>
      </c>
    </row>
    <row r="419" spans="1:26" s="344" customFormat="1" ht="70.400000000000006" customHeight="1" x14ac:dyDescent="0.35">
      <c r="A419" s="646"/>
      <c r="B419" s="646"/>
      <c r="C419" s="647">
        <v>5</v>
      </c>
      <c r="D419" s="648" t="str">
        <f>'Input - LOE Hierarchy (Admin)'!E421</f>
        <v>Management</v>
      </c>
      <c r="E419" s="647">
        <v>30</v>
      </c>
      <c r="F419" s="648" t="str">
        <f>'Input - LOE Hierarchy (Admin)'!K421</f>
        <v>Is there evidence of suitably mature Engineering/Technology management?</v>
      </c>
      <c r="G419" s="649">
        <v>148</v>
      </c>
      <c r="H419" s="650" t="str">
        <f>IFERROR(HYPERLINK("#'2.1 LOEs, Artefacts &amp; Assurance'!" &amp; ADDRESS(MATCH($I419,'2.1 LOEs, Artefacts &amp; Assurance'!$H$1:$H$312, 0),8),"Link "), "Not Found")</f>
        <v>Not Found</v>
      </c>
      <c r="I419" s="648" t="str">
        <f>'Input - LOE Hierarchy (Admin)'!L421</f>
        <v>Is there evidence of suitable engineering management practice being adopted?</v>
      </c>
      <c r="J419" s="647">
        <f t="shared" si="62"/>
        <v>409</v>
      </c>
      <c r="K419" s="648" t="str">
        <f>'Input - LOE Hierarchy (Admin)'!N421</f>
        <v>Is there evidence of an appropriately mature Engineering Management Planning for the stage of acquisition?</v>
      </c>
      <c r="L419" s="648" t="str">
        <f>'Input - LOE Hierarchy (Admin)'!P421</f>
        <v>Is there evidence that JSP 901 direction and guidance is being followed?</v>
      </c>
      <c r="M419" s="646"/>
      <c r="N419" s="646"/>
      <c r="O419" s="651" t="str">
        <f>IF(ISERROR(HYPERLINK(INDEX(I_Guid_Links,MATCH('Input - LOE Hierarchy (Admin)'!S421,I_Guid_Names,0)), 'Input - LOE Hierarchy (Admin)'!S421)),"",HYPERLINK(INDEX(I_Guid_Links,MATCH('Input - LOE Hierarchy (Admin)'!S421,I_Guid_Names,0)), 'Input - LOE Hierarchy (Admin)'!S421))</f>
        <v>Engineering in Defence Acquisition - M87</v>
      </c>
      <c r="P419" s="651" t="str">
        <f>IF(ISERROR(HYPERLINK(INDEX(I_Guid_Links,MATCH('Input - LOE Hierarchy (Admin)'!T421,I_Guid_Names,0)), 'Input - LOE Hierarchy (Admin)'!T421)),"",HYPERLINK(INDEX(I_Guid_Links,MATCH('Input - LOE Hierarchy (Admin)'!T421,I_Guid_Names,0)), 'Input - LOE Hierarchy (Admin)'!T421))</f>
        <v>JSP 901 - M88</v>
      </c>
      <c r="Q419" s="651" t="str">
        <f>IF(ISERROR(HYPERLINK(INDEX(I_Guid_Links,MATCH('Input - LOE Hierarchy (Admin)'!U421,I_Guid_Names,0)), 'Input - LOE Hierarchy (Admin)'!U421)),"",HYPERLINK(INDEX(I_Guid_Links,MATCH('Input - LOE Hierarchy (Admin)'!U421,I_Guid_Names,0)), 'Input - LOE Hierarchy (Admin)'!U421))</f>
        <v>GEAR (DE&amp;S only) - M115</v>
      </c>
      <c r="R419" s="651" t="str">
        <f>IF(ISERROR(HYPERLINK(INDEX(I_Guid_Links,MATCH('Input - LOE Hierarchy (Admin)'!V421,I_Guid_Names,0)), 'Input - LOE Hierarchy (Admin)'!V421)),"",HYPERLINK(INDEX(I_Guid_Links,MATCH('Input - LOE Hierarchy (Admin)'!V421,I_Guid_Names,0)), 'Input - LOE Hierarchy (Admin)'!V421))</f>
        <v/>
      </c>
      <c r="S419" s="651" t="str">
        <f>IF(ISERROR(HYPERLINK(INDEX(I_Guid_Links,MATCH('Input - LOE Hierarchy (Admin)'!W421,I_Guid_Names,0)), 'Input - LOE Hierarchy (Admin)'!W421)),"",HYPERLINK(INDEX(I_Guid_Links,MATCH('Input - LOE Hierarchy (Admin)'!W421,I_Guid_Names,0)), 'Input - LOE Hierarchy (Admin)'!W421))</f>
        <v/>
      </c>
      <c r="T419" s="651" t="str">
        <f>IF(ISERROR(HYPERLINK(INDEX(I_Guid_Links,MATCH('Input - LOE Hierarchy (Admin)'!X421,I_Guid_Names,0)), 'Input - LOE Hierarchy (Admin)'!X421)),"",HYPERLINK(INDEX(I_Guid_Links,MATCH('Input - LOE Hierarchy (Admin)'!X421,I_Guid_Names,0)), 'Input - LOE Hierarchy (Admin)'!X421))</f>
        <v/>
      </c>
      <c r="U419" s="651" t="str">
        <f>IF(ISERROR(HYPERLINK(INDEX(I_Guid_Links,MATCH('Input - LOE Hierarchy (Admin)'!Y421,I_Guid_Names,0)), 'Input - LOE Hierarchy (Admin)'!Y421)),"",HYPERLINK(INDEX(I_Guid_Links,MATCH('Input - LOE Hierarchy (Admin)'!Y421,I_Guid_Names,0)), 'Input - LOE Hierarchy (Admin)'!Y421))</f>
        <v/>
      </c>
      <c r="V419" s="652"/>
      <c r="X419" s="653" t="str">
        <f t="shared" si="63"/>
        <v>YES</v>
      </c>
      <c r="Y419" s="654" t="b">
        <f t="shared" si="64"/>
        <v>0</v>
      </c>
      <c r="Z419" s="654" t="b">
        <f t="shared" ref="Z419:Z431" si="68">IF(AND(X419="YES", Y$417="YES"),"YES")</f>
        <v>0</v>
      </c>
    </row>
    <row r="420" spans="1:26" s="344" customFormat="1" ht="70.400000000000006" customHeight="1" x14ac:dyDescent="0.35">
      <c r="A420" s="646"/>
      <c r="B420" s="646"/>
      <c r="C420" s="647">
        <v>5</v>
      </c>
      <c r="D420" s="648" t="str">
        <f>'Input - LOE Hierarchy (Admin)'!E422</f>
        <v>Management</v>
      </c>
      <c r="E420" s="647">
        <v>30</v>
      </c>
      <c r="F420" s="648" t="str">
        <f>'Input - LOE Hierarchy (Admin)'!K422</f>
        <v>Is there evidence of suitably mature Engineering/Technology management?</v>
      </c>
      <c r="G420" s="649">
        <v>148</v>
      </c>
      <c r="H420" s="650" t="str">
        <f>IFERROR(HYPERLINK("#'2.1 LOEs, Artefacts &amp; Assurance'!" &amp; ADDRESS(MATCH($I420,'2.1 LOEs, Artefacts &amp; Assurance'!$H$1:$H$312, 0),8),"Link "), "Not Found")</f>
        <v>Not Found</v>
      </c>
      <c r="I420" s="648" t="str">
        <f>'Input - LOE Hierarchy (Admin)'!L422</f>
        <v>Is there evidence of suitable engineering management practice being adopted?</v>
      </c>
      <c r="J420" s="647">
        <f t="shared" si="62"/>
        <v>410</v>
      </c>
      <c r="K420" s="648" t="str">
        <f>'Input - LOE Hierarchy (Admin)'!N422</f>
        <v>Is there evidence of an appropriately mature Engineering Management Planning for the stage of acquisition?</v>
      </c>
      <c r="L420" s="648" t="str">
        <f>'Input - LOE Hierarchy (Admin)'!P422</f>
        <v>Is there evidence that suitable engineering governance is in place to manage engineering risk?</v>
      </c>
      <c r="M420" s="646"/>
      <c r="N420" s="646"/>
      <c r="O420" s="651" t="str">
        <f>IF(ISERROR(HYPERLINK(INDEX(I_Guid_Links,MATCH('Input - LOE Hierarchy (Admin)'!S422,I_Guid_Names,0)), 'Input - LOE Hierarchy (Admin)'!S422)),"",HYPERLINK(INDEX(I_Guid_Links,MATCH('Input - LOE Hierarchy (Admin)'!S422,I_Guid_Names,0)), 'Input - LOE Hierarchy (Admin)'!S422))</f>
        <v>Engineering in Defence Acquisition - M87</v>
      </c>
      <c r="P420" s="651" t="str">
        <f>IF(ISERROR(HYPERLINK(INDEX(I_Guid_Links,MATCH('Input - LOE Hierarchy (Admin)'!T422,I_Guid_Names,0)), 'Input - LOE Hierarchy (Admin)'!T422)),"",HYPERLINK(INDEX(I_Guid_Links,MATCH('Input - LOE Hierarchy (Admin)'!T422,I_Guid_Names,0)), 'Input - LOE Hierarchy (Admin)'!T422))</f>
        <v>GEAR (DE&amp;S only) - M115</v>
      </c>
      <c r="Q420" s="651" t="str">
        <f>IF(ISERROR(HYPERLINK(INDEX(I_Guid_Links,MATCH('Input - LOE Hierarchy (Admin)'!U422,I_Guid_Names,0)), 'Input - LOE Hierarchy (Admin)'!U422)),"",HYPERLINK(INDEX(I_Guid_Links,MATCH('Input - LOE Hierarchy (Admin)'!U422,I_Guid_Names,0)), 'Input - LOE Hierarchy (Admin)'!U422))</f>
        <v/>
      </c>
      <c r="R420" s="651" t="str">
        <f>IF(ISERROR(HYPERLINK(INDEX(I_Guid_Links,MATCH('Input - LOE Hierarchy (Admin)'!V422,I_Guid_Names,0)), 'Input - LOE Hierarchy (Admin)'!V422)),"",HYPERLINK(INDEX(I_Guid_Links,MATCH('Input - LOE Hierarchy (Admin)'!V422,I_Guid_Names,0)), 'Input - LOE Hierarchy (Admin)'!V422))</f>
        <v/>
      </c>
      <c r="S420" s="651" t="str">
        <f>IF(ISERROR(HYPERLINK(INDEX(I_Guid_Links,MATCH('Input - LOE Hierarchy (Admin)'!W422,I_Guid_Names,0)), 'Input - LOE Hierarchy (Admin)'!W422)),"",HYPERLINK(INDEX(I_Guid_Links,MATCH('Input - LOE Hierarchy (Admin)'!W422,I_Guid_Names,0)), 'Input - LOE Hierarchy (Admin)'!W422))</f>
        <v/>
      </c>
      <c r="T420" s="651" t="str">
        <f>IF(ISERROR(HYPERLINK(INDEX(I_Guid_Links,MATCH('Input - LOE Hierarchy (Admin)'!X422,I_Guid_Names,0)), 'Input - LOE Hierarchy (Admin)'!X422)),"",HYPERLINK(INDEX(I_Guid_Links,MATCH('Input - LOE Hierarchy (Admin)'!X422,I_Guid_Names,0)), 'Input - LOE Hierarchy (Admin)'!X422))</f>
        <v/>
      </c>
      <c r="U420" s="651" t="str">
        <f>IF(ISERROR(HYPERLINK(INDEX(I_Guid_Links,MATCH('Input - LOE Hierarchy (Admin)'!Y422,I_Guid_Names,0)), 'Input - LOE Hierarchy (Admin)'!Y422)),"",HYPERLINK(INDEX(I_Guid_Links,MATCH('Input - LOE Hierarchy (Admin)'!Y422,I_Guid_Names,0)), 'Input - LOE Hierarchy (Admin)'!Y422))</f>
        <v/>
      </c>
      <c r="V420" s="652"/>
      <c r="X420" s="653" t="str">
        <f t="shared" si="63"/>
        <v>YES</v>
      </c>
      <c r="Y420" s="654" t="b">
        <f t="shared" si="64"/>
        <v>0</v>
      </c>
      <c r="Z420" s="654" t="b">
        <f t="shared" si="68"/>
        <v>0</v>
      </c>
    </row>
    <row r="421" spans="1:26" s="344" customFormat="1" ht="70.400000000000006" customHeight="1" x14ac:dyDescent="0.35">
      <c r="A421" s="646"/>
      <c r="B421" s="646"/>
      <c r="C421" s="647">
        <v>5</v>
      </c>
      <c r="D421" s="648" t="str">
        <f>'Input - LOE Hierarchy (Admin)'!E423</f>
        <v>Management</v>
      </c>
      <c r="E421" s="647">
        <v>30</v>
      </c>
      <c r="F421" s="648" t="str">
        <f>'Input - LOE Hierarchy (Admin)'!K423</f>
        <v>Is there evidence of suitably mature Engineering/Technology management?</v>
      </c>
      <c r="G421" s="649">
        <v>148</v>
      </c>
      <c r="H421" s="650" t="str">
        <f>IFERROR(HYPERLINK("#'2.1 LOEs, Artefacts &amp; Assurance'!" &amp; ADDRESS(MATCH($I421,'2.1 LOEs, Artefacts &amp; Assurance'!$H$1:$H$312, 0),8),"Link "), "Not Found")</f>
        <v>Not Found</v>
      </c>
      <c r="I421" s="648" t="str">
        <f>'Input - LOE Hierarchy (Admin)'!L423</f>
        <v>Is there evidence of suitable engineering management practice being adopted?</v>
      </c>
      <c r="J421" s="647">
        <f t="shared" si="62"/>
        <v>411</v>
      </c>
      <c r="K421" s="648" t="str">
        <f>'Input - LOE Hierarchy (Admin)'!N423</f>
        <v>Is there evidence of an appropriately mature Engineering Management Planning for the stage of acquisition?</v>
      </c>
      <c r="L421" s="648" t="str">
        <f>'Input - LOE Hierarchy (Admin)'!P423</f>
        <v xml:space="preserve">Is there evidence that  engineering and technical resources have been suitaby scoped and identified? </v>
      </c>
      <c r="M421" s="646"/>
      <c r="N421" s="646"/>
      <c r="O421" s="651" t="str">
        <f>IF(ISERROR(HYPERLINK(INDEX(I_Guid_Links,MATCH('Input - LOE Hierarchy (Admin)'!S423,I_Guid_Names,0)), 'Input - LOE Hierarchy (Admin)'!S423)),"",HYPERLINK(INDEX(I_Guid_Links,MATCH('Input - LOE Hierarchy (Admin)'!S423,I_Guid_Names,0)), 'Input - LOE Hierarchy (Admin)'!S423))</f>
        <v>Engineering in Defence Acquisition - M87</v>
      </c>
      <c r="P421" s="651" t="str">
        <f>IF(ISERROR(HYPERLINK(INDEX(I_Guid_Links,MATCH('Input - LOE Hierarchy (Admin)'!T423,I_Guid_Names,0)), 'Input - LOE Hierarchy (Admin)'!T423)),"",HYPERLINK(INDEX(I_Guid_Links,MATCH('Input - LOE Hierarchy (Admin)'!T423,I_Guid_Names,0)), 'Input - LOE Hierarchy (Admin)'!T423))</f>
        <v/>
      </c>
      <c r="Q421" s="651" t="str">
        <f>IF(ISERROR(HYPERLINK(INDEX(I_Guid_Links,MATCH('Input - LOE Hierarchy (Admin)'!U423,I_Guid_Names,0)), 'Input - LOE Hierarchy (Admin)'!U423)),"",HYPERLINK(INDEX(I_Guid_Links,MATCH('Input - LOE Hierarchy (Admin)'!U423,I_Guid_Names,0)), 'Input - LOE Hierarchy (Admin)'!U423))</f>
        <v/>
      </c>
      <c r="R421" s="651" t="str">
        <f>IF(ISERROR(HYPERLINK(INDEX(I_Guid_Links,MATCH('Input - LOE Hierarchy (Admin)'!V423,I_Guid_Names,0)), 'Input - LOE Hierarchy (Admin)'!V423)),"",HYPERLINK(INDEX(I_Guid_Links,MATCH('Input - LOE Hierarchy (Admin)'!V423,I_Guid_Names,0)), 'Input - LOE Hierarchy (Admin)'!V423))</f>
        <v/>
      </c>
      <c r="S421" s="651" t="str">
        <f>IF(ISERROR(HYPERLINK(INDEX(I_Guid_Links,MATCH('Input - LOE Hierarchy (Admin)'!W423,I_Guid_Names,0)), 'Input - LOE Hierarchy (Admin)'!W423)),"",HYPERLINK(INDEX(I_Guid_Links,MATCH('Input - LOE Hierarchy (Admin)'!W423,I_Guid_Names,0)), 'Input - LOE Hierarchy (Admin)'!W423))</f>
        <v/>
      </c>
      <c r="T421" s="651" t="str">
        <f>IF(ISERROR(HYPERLINK(INDEX(I_Guid_Links,MATCH('Input - LOE Hierarchy (Admin)'!X423,I_Guid_Names,0)), 'Input - LOE Hierarchy (Admin)'!X423)),"",HYPERLINK(INDEX(I_Guid_Links,MATCH('Input - LOE Hierarchy (Admin)'!X423,I_Guid_Names,0)), 'Input - LOE Hierarchy (Admin)'!X423))</f>
        <v/>
      </c>
      <c r="U421" s="651" t="str">
        <f>IF(ISERROR(HYPERLINK(INDEX(I_Guid_Links,MATCH('Input - LOE Hierarchy (Admin)'!Y423,I_Guid_Names,0)), 'Input - LOE Hierarchy (Admin)'!Y423)),"",HYPERLINK(INDEX(I_Guid_Links,MATCH('Input - LOE Hierarchy (Admin)'!Y423,I_Guid_Names,0)), 'Input - LOE Hierarchy (Admin)'!Y423))</f>
        <v/>
      </c>
      <c r="V421" s="652"/>
      <c r="X421" s="653" t="str">
        <f t="shared" si="63"/>
        <v>YES</v>
      </c>
      <c r="Y421" s="654" t="b">
        <f t="shared" si="64"/>
        <v>0</v>
      </c>
      <c r="Z421" s="654" t="b">
        <f t="shared" si="68"/>
        <v>0</v>
      </c>
    </row>
    <row r="422" spans="1:26" s="344" customFormat="1" ht="70.400000000000006" customHeight="1" x14ac:dyDescent="0.35">
      <c r="A422" s="646"/>
      <c r="B422" s="646"/>
      <c r="C422" s="647">
        <v>5</v>
      </c>
      <c r="D422" s="648" t="str">
        <f>'Input - LOE Hierarchy (Admin)'!E424</f>
        <v>Management</v>
      </c>
      <c r="E422" s="647">
        <v>30</v>
      </c>
      <c r="F422" s="648" t="str">
        <f>'Input - LOE Hierarchy (Admin)'!K424</f>
        <v>Is there evidence of suitably mature Engineering/Technology management?</v>
      </c>
      <c r="G422" s="649">
        <v>148</v>
      </c>
      <c r="H422" s="650" t="str">
        <f>IFERROR(HYPERLINK("#'2.1 LOEs, Artefacts &amp; Assurance'!" &amp; ADDRESS(MATCH($I422,'2.1 LOEs, Artefacts &amp; Assurance'!$H$1:$H$312, 0),8),"Link "), "Not Found")</f>
        <v>Not Found</v>
      </c>
      <c r="I422" s="648" t="str">
        <f>'Input - LOE Hierarchy (Admin)'!L424</f>
        <v>Is there evidence of suitable engineering management practice being adopted?</v>
      </c>
      <c r="J422" s="647">
        <f t="shared" si="62"/>
        <v>412</v>
      </c>
      <c r="K422" s="648" t="str">
        <f>'Input - LOE Hierarchy (Admin)'!N424</f>
        <v>Is there evidence of an appropriately mature Engineering Management Planning for the stage of acquisition?</v>
      </c>
      <c r="L422" s="648" t="str">
        <f>'Input - LOE Hierarchy (Admin)'!P424</f>
        <v>Is there evidence that the engineering management planning has be subject to review?</v>
      </c>
      <c r="M422" s="646"/>
      <c r="N422" s="646"/>
      <c r="O422" s="651" t="str">
        <f>IF(ISERROR(HYPERLINK(INDEX(I_Guid_Links,MATCH('Input - LOE Hierarchy (Admin)'!S424,I_Guid_Names,0)), 'Input - LOE Hierarchy (Admin)'!S424)),"",HYPERLINK(INDEX(I_Guid_Links,MATCH('Input - LOE Hierarchy (Admin)'!S424,I_Guid_Names,0)), 'Input - LOE Hierarchy (Admin)'!S424))</f>
        <v>Engineering in Defence Acquisition - M87</v>
      </c>
      <c r="P422" s="651" t="str">
        <f>IF(ISERROR(HYPERLINK(INDEX(I_Guid_Links,MATCH('Input - LOE Hierarchy (Admin)'!T424,I_Guid_Names,0)), 'Input - LOE Hierarchy (Admin)'!T424)),"",HYPERLINK(INDEX(I_Guid_Links,MATCH('Input - LOE Hierarchy (Admin)'!T424,I_Guid_Names,0)), 'Input - LOE Hierarchy (Admin)'!T424))</f>
        <v>GEAR (DE&amp;S only) - M115</v>
      </c>
      <c r="Q422" s="651" t="str">
        <f>IF(ISERROR(HYPERLINK(INDEX(I_Guid_Links,MATCH('Input - LOE Hierarchy (Admin)'!U424,I_Guid_Names,0)), 'Input - LOE Hierarchy (Admin)'!U424)),"",HYPERLINK(INDEX(I_Guid_Links,MATCH('Input - LOE Hierarchy (Admin)'!U424,I_Guid_Names,0)), 'Input - LOE Hierarchy (Admin)'!U424))</f>
        <v/>
      </c>
      <c r="R422" s="651" t="str">
        <f>IF(ISERROR(HYPERLINK(INDEX(I_Guid_Links,MATCH('Input - LOE Hierarchy (Admin)'!V424,I_Guid_Names,0)), 'Input - LOE Hierarchy (Admin)'!V424)),"",HYPERLINK(INDEX(I_Guid_Links,MATCH('Input - LOE Hierarchy (Admin)'!V424,I_Guid_Names,0)), 'Input - LOE Hierarchy (Admin)'!V424))</f>
        <v/>
      </c>
      <c r="S422" s="651" t="str">
        <f>IF(ISERROR(HYPERLINK(INDEX(I_Guid_Links,MATCH('Input - LOE Hierarchy (Admin)'!W424,I_Guid_Names,0)), 'Input - LOE Hierarchy (Admin)'!W424)),"",HYPERLINK(INDEX(I_Guid_Links,MATCH('Input - LOE Hierarchy (Admin)'!W424,I_Guid_Names,0)), 'Input - LOE Hierarchy (Admin)'!W424))</f>
        <v/>
      </c>
      <c r="T422" s="651" t="str">
        <f>IF(ISERROR(HYPERLINK(INDEX(I_Guid_Links,MATCH('Input - LOE Hierarchy (Admin)'!X424,I_Guid_Names,0)), 'Input - LOE Hierarchy (Admin)'!X424)),"",HYPERLINK(INDEX(I_Guid_Links,MATCH('Input - LOE Hierarchy (Admin)'!X424,I_Guid_Names,0)), 'Input - LOE Hierarchy (Admin)'!X424))</f>
        <v/>
      </c>
      <c r="U422" s="651" t="str">
        <f>IF(ISERROR(HYPERLINK(INDEX(I_Guid_Links,MATCH('Input - LOE Hierarchy (Admin)'!Y424,I_Guid_Names,0)), 'Input - LOE Hierarchy (Admin)'!Y424)),"",HYPERLINK(INDEX(I_Guid_Links,MATCH('Input - LOE Hierarchy (Admin)'!Y424,I_Guid_Names,0)), 'Input - LOE Hierarchy (Admin)'!Y424))</f>
        <v/>
      </c>
      <c r="V422" s="652"/>
      <c r="X422" s="653" t="str">
        <f t="shared" si="63"/>
        <v>YES</v>
      </c>
      <c r="Y422" s="654" t="b">
        <f t="shared" si="64"/>
        <v>0</v>
      </c>
      <c r="Z422" s="654" t="b">
        <f t="shared" si="68"/>
        <v>0</v>
      </c>
    </row>
    <row r="423" spans="1:26" s="344" customFormat="1" ht="70.400000000000006" customHeight="1" x14ac:dyDescent="0.35">
      <c r="A423" s="646"/>
      <c r="B423" s="646"/>
      <c r="C423" s="647">
        <v>5</v>
      </c>
      <c r="D423" s="648" t="str">
        <f>'Input - LOE Hierarchy (Admin)'!E425</f>
        <v>Management</v>
      </c>
      <c r="E423" s="647">
        <v>30</v>
      </c>
      <c r="F423" s="648" t="str">
        <f>'Input - LOE Hierarchy (Admin)'!K425</f>
        <v>Is there evidence of suitably mature Engineering/Technology management?</v>
      </c>
      <c r="G423" s="649">
        <v>148</v>
      </c>
      <c r="H423" s="650" t="str">
        <f>IFERROR(HYPERLINK("#'2.1 LOEs, Artefacts &amp; Assurance'!" &amp; ADDRESS(MATCH($I423,'2.1 LOEs, Artefacts &amp; Assurance'!$H$1:$H$312, 0),8),"Link "), "Not Found")</f>
        <v>Not Found</v>
      </c>
      <c r="I423" s="648" t="str">
        <f>'Input - LOE Hierarchy (Admin)'!L425</f>
        <v>Is there evidence of suitable engineering management practice being adopted?</v>
      </c>
      <c r="J423" s="647">
        <f t="shared" si="62"/>
        <v>413</v>
      </c>
      <c r="K423" s="648" t="str">
        <f>'Input - LOE Hierarchy (Admin)'!N425</f>
        <v>Is there evidence that key areas of engineering risk are being suitably considered over the programme lifecycle?</v>
      </c>
      <c r="L423" s="648" t="str">
        <f>'Input - LOE Hierarchy (Admin)'!P425</f>
        <v>Is there evidence that, where there is risk of substandard or counterfeit products or materials critical safety and performance,  appropriate risk mitigation has been undertaken?</v>
      </c>
      <c r="M423" s="646"/>
      <c r="N423" s="646"/>
      <c r="O423" s="651" t="str">
        <f>IF(ISERROR(HYPERLINK(INDEX(I_Guid_Links,MATCH('Input - LOE Hierarchy (Admin)'!S425,I_Guid_Names,0)), 'Input - LOE Hierarchy (Admin)'!S425)),"",HYPERLINK(INDEX(I_Guid_Links,MATCH('Input - LOE Hierarchy (Admin)'!S425,I_Guid_Names,0)), 'Input - LOE Hierarchy (Admin)'!S425))</f>
        <v>Engineering in Defence Acquisition - M87</v>
      </c>
      <c r="P423" s="651" t="str">
        <f>IF(ISERROR(HYPERLINK(INDEX(I_Guid_Links,MATCH('Input - LOE Hierarchy (Admin)'!T425,I_Guid_Names,0)), 'Input - LOE Hierarchy (Admin)'!T425)),"",HYPERLINK(INDEX(I_Guid_Links,MATCH('Input - LOE Hierarchy (Admin)'!T425,I_Guid_Names,0)), 'Input - LOE Hierarchy (Admin)'!T425))</f>
        <v>GEAR (DE&amp;S only) - M115</v>
      </c>
      <c r="Q423" s="651" t="str">
        <f>IF(ISERROR(HYPERLINK(INDEX(I_Guid_Links,MATCH('Input - LOE Hierarchy (Admin)'!U425,I_Guid_Names,0)), 'Input - LOE Hierarchy (Admin)'!U425)),"",HYPERLINK(INDEX(I_Guid_Links,MATCH('Input - LOE Hierarchy (Admin)'!U425,I_Guid_Names,0)), 'Input - LOE Hierarchy (Admin)'!U425))</f>
        <v/>
      </c>
      <c r="R423" s="651" t="str">
        <f>IF(ISERROR(HYPERLINK(INDEX(I_Guid_Links,MATCH('Input - LOE Hierarchy (Admin)'!V425,I_Guid_Names,0)), 'Input - LOE Hierarchy (Admin)'!V425)),"",HYPERLINK(INDEX(I_Guid_Links,MATCH('Input - LOE Hierarchy (Admin)'!V425,I_Guid_Names,0)), 'Input - LOE Hierarchy (Admin)'!V425))</f>
        <v/>
      </c>
      <c r="S423" s="651" t="str">
        <f>IF(ISERROR(HYPERLINK(INDEX(I_Guid_Links,MATCH('Input - LOE Hierarchy (Admin)'!W425,I_Guid_Names,0)), 'Input - LOE Hierarchy (Admin)'!W425)),"",HYPERLINK(INDEX(I_Guid_Links,MATCH('Input - LOE Hierarchy (Admin)'!W425,I_Guid_Names,0)), 'Input - LOE Hierarchy (Admin)'!W425))</f>
        <v/>
      </c>
      <c r="T423" s="651" t="str">
        <f>IF(ISERROR(HYPERLINK(INDEX(I_Guid_Links,MATCH('Input - LOE Hierarchy (Admin)'!X425,I_Guid_Names,0)), 'Input - LOE Hierarchy (Admin)'!X425)),"",HYPERLINK(INDEX(I_Guid_Links,MATCH('Input - LOE Hierarchy (Admin)'!X425,I_Guid_Names,0)), 'Input - LOE Hierarchy (Admin)'!X425))</f>
        <v/>
      </c>
      <c r="U423" s="651" t="str">
        <f>IF(ISERROR(HYPERLINK(INDEX(I_Guid_Links,MATCH('Input - LOE Hierarchy (Admin)'!Y425,I_Guid_Names,0)), 'Input - LOE Hierarchy (Admin)'!Y425)),"",HYPERLINK(INDEX(I_Guid_Links,MATCH('Input - LOE Hierarchy (Admin)'!Y425,I_Guid_Names,0)), 'Input - LOE Hierarchy (Admin)'!Y425))</f>
        <v/>
      </c>
      <c r="V423" s="652"/>
      <c r="X423" s="653" t="str">
        <f t="shared" si="63"/>
        <v>YES</v>
      </c>
      <c r="Y423" s="654" t="b">
        <f t="shared" si="64"/>
        <v>0</v>
      </c>
      <c r="Z423" s="654" t="b">
        <f t="shared" si="68"/>
        <v>0</v>
      </c>
    </row>
    <row r="424" spans="1:26" s="344" customFormat="1" ht="70.400000000000006" customHeight="1" x14ac:dyDescent="0.35">
      <c r="A424" s="646"/>
      <c r="B424" s="646"/>
      <c r="C424" s="647">
        <v>5</v>
      </c>
      <c r="D424" s="648" t="str">
        <f>'Input - LOE Hierarchy (Admin)'!E426</f>
        <v>Management</v>
      </c>
      <c r="E424" s="647">
        <v>30</v>
      </c>
      <c r="F424" s="648" t="str">
        <f>'Input - LOE Hierarchy (Admin)'!K426</f>
        <v>Is there evidence of suitably mature Engineering/Technology management?</v>
      </c>
      <c r="G424" s="649">
        <v>148</v>
      </c>
      <c r="H424" s="650" t="str">
        <f>IFERROR(HYPERLINK("#'2.1 LOEs, Artefacts &amp; Assurance'!" &amp; ADDRESS(MATCH($I424,'2.1 LOEs, Artefacts &amp; Assurance'!$H$1:$H$312, 0),8),"Link "), "Not Found")</f>
        <v>Not Found</v>
      </c>
      <c r="I424" s="648" t="str">
        <f>'Input - LOE Hierarchy (Admin)'!L426</f>
        <v>Is there evidence of suitable engineering management practice being adopted?</v>
      </c>
      <c r="J424" s="647">
        <f t="shared" si="62"/>
        <v>414</v>
      </c>
      <c r="K424" s="648" t="str">
        <f>'Input - LOE Hierarchy (Admin)'!N426</f>
        <v>Is there evidence that key areas of engineering risk are being suitably considered over the programme lifecycle?</v>
      </c>
      <c r="L424" s="648" t="str">
        <f>'Input - LOE Hierarchy (Admin)'!P426</f>
        <v>If applicable, is there evidence of suitable consideration of Human Factors management?</v>
      </c>
      <c r="M424" s="646"/>
      <c r="N424" s="646"/>
      <c r="O424" s="651" t="str">
        <f>IF(ISERROR(HYPERLINK(INDEX(I_Guid_Links,MATCH('Input - LOE Hierarchy (Admin)'!S426,I_Guid_Names,0)), 'Input - LOE Hierarchy (Admin)'!S426)),"",HYPERLINK(INDEX(I_Guid_Links,MATCH('Input - LOE Hierarchy (Admin)'!S426,I_Guid_Names,0)), 'Input - LOE Hierarchy (Admin)'!S426))</f>
        <v>Engineering in Defence Acquisition - M87</v>
      </c>
      <c r="P424" s="651" t="str">
        <f>IF(ISERROR(HYPERLINK(INDEX(I_Guid_Links,MATCH('Input - LOE Hierarchy (Admin)'!T426,I_Guid_Names,0)), 'Input - LOE Hierarchy (Admin)'!T426)),"",HYPERLINK(INDEX(I_Guid_Links,MATCH('Input - LOE Hierarchy (Admin)'!T426,I_Guid_Names,0)), 'Input - LOE Hierarchy (Admin)'!T426))</f>
        <v>Human Factors  - M89</v>
      </c>
      <c r="Q424" s="651" t="str">
        <f>IF(ISERROR(HYPERLINK(INDEX(I_Guid_Links,MATCH('Input - LOE Hierarchy (Admin)'!U426,I_Guid_Names,0)), 'Input - LOE Hierarchy (Admin)'!U426)),"",HYPERLINK(INDEX(I_Guid_Links,MATCH('Input - LOE Hierarchy (Admin)'!U426,I_Guid_Names,0)), 'Input - LOE Hierarchy (Admin)'!U426))</f>
        <v>GEAR (DE&amp;S only) - M115</v>
      </c>
      <c r="R424" s="651" t="str">
        <f>IF(ISERROR(HYPERLINK(INDEX(I_Guid_Links,MATCH('Input - LOE Hierarchy (Admin)'!V426,I_Guid_Names,0)), 'Input - LOE Hierarchy (Admin)'!V426)),"",HYPERLINK(INDEX(I_Guid_Links,MATCH('Input - LOE Hierarchy (Admin)'!V426,I_Guid_Names,0)), 'Input - LOE Hierarchy (Admin)'!V426))</f>
        <v/>
      </c>
      <c r="S424" s="651" t="str">
        <f>IF(ISERROR(HYPERLINK(INDEX(I_Guid_Links,MATCH('Input - LOE Hierarchy (Admin)'!W426,I_Guid_Names,0)), 'Input - LOE Hierarchy (Admin)'!W426)),"",HYPERLINK(INDEX(I_Guid_Links,MATCH('Input - LOE Hierarchy (Admin)'!W426,I_Guid_Names,0)), 'Input - LOE Hierarchy (Admin)'!W426))</f>
        <v/>
      </c>
      <c r="T424" s="651" t="str">
        <f>IF(ISERROR(HYPERLINK(INDEX(I_Guid_Links,MATCH('Input - LOE Hierarchy (Admin)'!X426,I_Guid_Names,0)), 'Input - LOE Hierarchy (Admin)'!X426)),"",HYPERLINK(INDEX(I_Guid_Links,MATCH('Input - LOE Hierarchy (Admin)'!X426,I_Guid_Names,0)), 'Input - LOE Hierarchy (Admin)'!X426))</f>
        <v/>
      </c>
      <c r="U424" s="651" t="str">
        <f>IF(ISERROR(HYPERLINK(INDEX(I_Guid_Links,MATCH('Input - LOE Hierarchy (Admin)'!Y426,I_Guid_Names,0)), 'Input - LOE Hierarchy (Admin)'!Y426)),"",HYPERLINK(INDEX(I_Guid_Links,MATCH('Input - LOE Hierarchy (Admin)'!Y426,I_Guid_Names,0)), 'Input - LOE Hierarchy (Admin)'!Y426))</f>
        <v/>
      </c>
      <c r="V424" s="652"/>
      <c r="X424" s="653" t="str">
        <f t="shared" si="63"/>
        <v>YES</v>
      </c>
      <c r="Y424" s="654" t="b">
        <f t="shared" si="64"/>
        <v>0</v>
      </c>
      <c r="Z424" s="654" t="b">
        <f t="shared" si="68"/>
        <v>0</v>
      </c>
    </row>
    <row r="425" spans="1:26" s="344" customFormat="1" ht="70.400000000000006" customHeight="1" x14ac:dyDescent="0.35">
      <c r="A425" s="646"/>
      <c r="B425" s="646"/>
      <c r="C425" s="647">
        <v>5</v>
      </c>
      <c r="D425" s="648" t="str">
        <f>'Input - LOE Hierarchy (Admin)'!E427</f>
        <v>Management</v>
      </c>
      <c r="E425" s="647">
        <v>30</v>
      </c>
      <c r="F425" s="648" t="str">
        <f>'Input - LOE Hierarchy (Admin)'!K427</f>
        <v>Is there evidence of suitably mature Engineering/Technology management?</v>
      </c>
      <c r="G425" s="649">
        <v>148</v>
      </c>
      <c r="H425" s="650" t="str">
        <f>IFERROR(HYPERLINK("#'2.1 LOEs, Artefacts &amp; Assurance'!" &amp; ADDRESS(MATCH($I425,'2.1 LOEs, Artefacts &amp; Assurance'!$H$1:$H$312, 0),8),"Link "), "Not Found")</f>
        <v>Not Found</v>
      </c>
      <c r="I425" s="648" t="str">
        <f>'Input - LOE Hierarchy (Admin)'!L427</f>
        <v>Is there evidence of suitable engineering management practice being adopted?</v>
      </c>
      <c r="J425" s="647">
        <f t="shared" si="62"/>
        <v>415</v>
      </c>
      <c r="K425" s="648" t="str">
        <f>'Input - LOE Hierarchy (Admin)'!N427</f>
        <v>Is there evidence that key areas of engineering risk are being suitably considered over the programme lifecycle?</v>
      </c>
      <c r="L425" s="648" t="str">
        <f>'Input - LOE Hierarchy (Admin)'!P427</f>
        <v>If applicable, is there evidence of suitable consideration of Software management?</v>
      </c>
      <c r="M425" s="646"/>
      <c r="N425" s="646"/>
      <c r="O425" s="651" t="str">
        <f>IF(ISERROR(HYPERLINK(INDEX(I_Guid_Links,MATCH('Input - LOE Hierarchy (Admin)'!S427,I_Guid_Names,0)), 'Input - LOE Hierarchy (Admin)'!S427)),"",HYPERLINK(INDEX(I_Guid_Links,MATCH('Input - LOE Hierarchy (Admin)'!S427,I_Guid_Names,0)), 'Input - LOE Hierarchy (Admin)'!S427))</f>
        <v>Engineering in Defence Acquisition - M87</v>
      </c>
      <c r="P425" s="651" t="str">
        <f>IF(ISERROR(HYPERLINK(INDEX(I_Guid_Links,MATCH('Input - LOE Hierarchy (Admin)'!T427,I_Guid_Names,0)), 'Input - LOE Hierarchy (Admin)'!T427)),"",HYPERLINK(INDEX(I_Guid_Links,MATCH('Input - LOE Hierarchy (Admin)'!T427,I_Guid_Names,0)), 'Input - LOE Hierarchy (Admin)'!T427))</f>
        <v>Software  - M90</v>
      </c>
      <c r="Q425" s="651" t="str">
        <f>IF(ISERROR(HYPERLINK(INDEX(I_Guid_Links,MATCH('Input - LOE Hierarchy (Admin)'!U427,I_Guid_Names,0)), 'Input - LOE Hierarchy (Admin)'!U427)),"",HYPERLINK(INDEX(I_Guid_Links,MATCH('Input - LOE Hierarchy (Admin)'!U427,I_Guid_Names,0)), 'Input - LOE Hierarchy (Admin)'!U427))</f>
        <v>GEAR (DE&amp;S only) - M115</v>
      </c>
      <c r="R425" s="651" t="str">
        <f>IF(ISERROR(HYPERLINK(INDEX(I_Guid_Links,MATCH('Input - LOE Hierarchy (Admin)'!V427,I_Guid_Names,0)), 'Input - LOE Hierarchy (Admin)'!V427)),"",HYPERLINK(INDEX(I_Guid_Links,MATCH('Input - LOE Hierarchy (Admin)'!V427,I_Guid_Names,0)), 'Input - LOE Hierarchy (Admin)'!V427))</f>
        <v/>
      </c>
      <c r="S425" s="651" t="str">
        <f>IF(ISERROR(HYPERLINK(INDEX(I_Guid_Links,MATCH('Input - LOE Hierarchy (Admin)'!W427,I_Guid_Names,0)), 'Input - LOE Hierarchy (Admin)'!W427)),"",HYPERLINK(INDEX(I_Guid_Links,MATCH('Input - LOE Hierarchy (Admin)'!W427,I_Guid_Names,0)), 'Input - LOE Hierarchy (Admin)'!W427))</f>
        <v/>
      </c>
      <c r="T425" s="651" t="str">
        <f>IF(ISERROR(HYPERLINK(INDEX(I_Guid_Links,MATCH('Input - LOE Hierarchy (Admin)'!X427,I_Guid_Names,0)), 'Input - LOE Hierarchy (Admin)'!X427)),"",HYPERLINK(INDEX(I_Guid_Links,MATCH('Input - LOE Hierarchy (Admin)'!X427,I_Guid_Names,0)), 'Input - LOE Hierarchy (Admin)'!X427))</f>
        <v/>
      </c>
      <c r="U425" s="651" t="str">
        <f>IF(ISERROR(HYPERLINK(INDEX(I_Guid_Links,MATCH('Input - LOE Hierarchy (Admin)'!Y427,I_Guid_Names,0)), 'Input - LOE Hierarchy (Admin)'!Y427)),"",HYPERLINK(INDEX(I_Guid_Links,MATCH('Input - LOE Hierarchy (Admin)'!Y427,I_Guid_Names,0)), 'Input - LOE Hierarchy (Admin)'!Y427))</f>
        <v/>
      </c>
      <c r="V425" s="652"/>
      <c r="X425" s="653" t="str">
        <f t="shared" si="63"/>
        <v>YES</v>
      </c>
      <c r="Y425" s="654" t="b">
        <f t="shared" si="64"/>
        <v>0</v>
      </c>
      <c r="Z425" s="654" t="b">
        <f t="shared" si="68"/>
        <v>0</v>
      </c>
    </row>
    <row r="426" spans="1:26" s="344" customFormat="1" ht="70.400000000000006" customHeight="1" x14ac:dyDescent="0.35">
      <c r="A426" s="646"/>
      <c r="B426" s="646"/>
      <c r="C426" s="647">
        <v>5</v>
      </c>
      <c r="D426" s="648" t="str">
        <f>'Input - LOE Hierarchy (Admin)'!E428</f>
        <v>Management</v>
      </c>
      <c r="E426" s="647">
        <v>30</v>
      </c>
      <c r="F426" s="648" t="str">
        <f>'Input - LOE Hierarchy (Admin)'!K428</f>
        <v>Is there evidence of suitably mature Engineering/Technology management?</v>
      </c>
      <c r="G426" s="649">
        <v>148</v>
      </c>
      <c r="H426" s="650" t="str">
        <f>IFERROR(HYPERLINK("#'2.1 LOEs, Artefacts &amp; Assurance'!" &amp; ADDRESS(MATCH($I426,'2.1 LOEs, Artefacts &amp; Assurance'!$H$1:$H$312, 0),8),"Link "), "Not Found")</f>
        <v>Not Found</v>
      </c>
      <c r="I426" s="648" t="str">
        <f>'Input - LOE Hierarchy (Admin)'!L428</f>
        <v>Is there evidence of suitable engineering management practice being adopted?</v>
      </c>
      <c r="J426" s="647">
        <f t="shared" si="62"/>
        <v>416</v>
      </c>
      <c r="K426" s="648" t="str">
        <f>'Input - LOE Hierarchy (Admin)'!N428</f>
        <v>Is there evidence that key areas of engineering risk are being suitably considered over the programme lifecycle?</v>
      </c>
      <c r="L426" s="648" t="str">
        <f>'Input - LOE Hierarchy (Admin)'!P428</f>
        <v>If applicable, is there evidence of suitable consideration of Spatial Data management?</v>
      </c>
      <c r="M426" s="646"/>
      <c r="N426" s="646"/>
      <c r="O426" s="651" t="str">
        <f>IF(ISERROR(HYPERLINK(INDEX(I_Guid_Links,MATCH('Input - LOE Hierarchy (Admin)'!S428,I_Guid_Names,0)), 'Input - LOE Hierarchy (Admin)'!S428)),"",HYPERLINK(INDEX(I_Guid_Links,MATCH('Input - LOE Hierarchy (Admin)'!S428,I_Guid_Names,0)), 'Input - LOE Hierarchy (Admin)'!S428))</f>
        <v>Engineering in Defence Acquisition - M87</v>
      </c>
      <c r="P426" s="651" t="str">
        <f>IF(ISERROR(HYPERLINK(INDEX(I_Guid_Links,MATCH('Input - LOE Hierarchy (Admin)'!T428,I_Guid_Names,0)), 'Input - LOE Hierarchy (Admin)'!T428)),"",HYPERLINK(INDEX(I_Guid_Links,MATCH('Input - LOE Hierarchy (Admin)'!T428,I_Guid_Names,0)), 'Input - LOE Hierarchy (Admin)'!T428))</f>
        <v>Spatial Data  - M91</v>
      </c>
      <c r="Q426" s="651" t="str">
        <f>IF(ISERROR(HYPERLINK(INDEX(I_Guid_Links,MATCH('Input - LOE Hierarchy (Admin)'!U428,I_Guid_Names,0)), 'Input - LOE Hierarchy (Admin)'!U428)),"",HYPERLINK(INDEX(I_Guid_Links,MATCH('Input - LOE Hierarchy (Admin)'!U428,I_Guid_Names,0)), 'Input - LOE Hierarchy (Admin)'!U428))</f>
        <v>GEAR (DE&amp;S only) - M115</v>
      </c>
      <c r="R426" s="651" t="str">
        <f>IF(ISERROR(HYPERLINK(INDEX(I_Guid_Links,MATCH('Input - LOE Hierarchy (Admin)'!V428,I_Guid_Names,0)), 'Input - LOE Hierarchy (Admin)'!V428)),"",HYPERLINK(INDEX(I_Guid_Links,MATCH('Input - LOE Hierarchy (Admin)'!V428,I_Guid_Names,0)), 'Input - LOE Hierarchy (Admin)'!V428))</f>
        <v/>
      </c>
      <c r="S426" s="651" t="str">
        <f>IF(ISERROR(HYPERLINK(INDEX(I_Guid_Links,MATCH('Input - LOE Hierarchy (Admin)'!W428,I_Guid_Names,0)), 'Input - LOE Hierarchy (Admin)'!W428)),"",HYPERLINK(INDEX(I_Guid_Links,MATCH('Input - LOE Hierarchy (Admin)'!W428,I_Guid_Names,0)), 'Input - LOE Hierarchy (Admin)'!W428))</f>
        <v/>
      </c>
      <c r="T426" s="651" t="str">
        <f>IF(ISERROR(HYPERLINK(INDEX(I_Guid_Links,MATCH('Input - LOE Hierarchy (Admin)'!X428,I_Guid_Names,0)), 'Input - LOE Hierarchy (Admin)'!X428)),"",HYPERLINK(INDEX(I_Guid_Links,MATCH('Input - LOE Hierarchy (Admin)'!X428,I_Guid_Names,0)), 'Input - LOE Hierarchy (Admin)'!X428))</f>
        <v/>
      </c>
      <c r="U426" s="651" t="str">
        <f>IF(ISERROR(HYPERLINK(INDEX(I_Guid_Links,MATCH('Input - LOE Hierarchy (Admin)'!Y428,I_Guid_Names,0)), 'Input - LOE Hierarchy (Admin)'!Y428)),"",HYPERLINK(INDEX(I_Guid_Links,MATCH('Input - LOE Hierarchy (Admin)'!Y428,I_Guid_Names,0)), 'Input - LOE Hierarchy (Admin)'!Y428))</f>
        <v/>
      </c>
      <c r="V426" s="652"/>
      <c r="X426" s="653" t="str">
        <f t="shared" si="63"/>
        <v>YES</v>
      </c>
      <c r="Y426" s="654" t="b">
        <f t="shared" si="64"/>
        <v>0</v>
      </c>
      <c r="Z426" s="654" t="b">
        <f t="shared" si="68"/>
        <v>0</v>
      </c>
    </row>
    <row r="427" spans="1:26" s="344" customFormat="1" ht="70.400000000000006" customHeight="1" x14ac:dyDescent="0.35">
      <c r="A427" s="646"/>
      <c r="B427" s="646"/>
      <c r="C427" s="647">
        <v>5</v>
      </c>
      <c r="D427" s="648" t="str">
        <f>'Input - LOE Hierarchy (Admin)'!E429</f>
        <v>Management</v>
      </c>
      <c r="E427" s="647">
        <v>30</v>
      </c>
      <c r="F427" s="648" t="str">
        <f>'Input - LOE Hierarchy (Admin)'!K429</f>
        <v>Is there evidence of suitably mature Engineering/Technology management?</v>
      </c>
      <c r="G427" s="649">
        <v>148</v>
      </c>
      <c r="H427" s="650" t="str">
        <f>IFERROR(HYPERLINK("#'2.1 LOEs, Artefacts &amp; Assurance'!" &amp; ADDRESS(MATCH($I427,'2.1 LOEs, Artefacts &amp; Assurance'!$H$1:$H$312, 0),8),"Link "), "Not Found")</f>
        <v>Not Found</v>
      </c>
      <c r="I427" s="648" t="str">
        <f>'Input - LOE Hierarchy (Admin)'!L429</f>
        <v>Is there evidence of suitable engineering management practice being adopted?</v>
      </c>
      <c r="J427" s="647">
        <f t="shared" si="62"/>
        <v>417</v>
      </c>
      <c r="K427" s="648" t="str">
        <f>'Input - LOE Hierarchy (Admin)'!N429</f>
        <v>Is there evidence that key areas of engineering risk are being suitably considered over the programme lifecycle?</v>
      </c>
      <c r="L427" s="648" t="str">
        <f>'Input - LOE Hierarchy (Admin)'!P429</f>
        <v>If applicable, is there evidence of suitable consideration of Standardisation management (in alignment with JSP 920)?</v>
      </c>
      <c r="M427" s="646"/>
      <c r="N427" s="646"/>
      <c r="O427" s="651" t="str">
        <f>IF(ISERROR(HYPERLINK(INDEX(I_Guid_Links,MATCH('Input - LOE Hierarchy (Admin)'!S429,I_Guid_Names,0)), 'Input - LOE Hierarchy (Admin)'!S429)),"",HYPERLINK(INDEX(I_Guid_Links,MATCH('Input - LOE Hierarchy (Admin)'!S429,I_Guid_Names,0)), 'Input - LOE Hierarchy (Admin)'!S429))</f>
        <v>Engineering in Defence Acquisition - M87</v>
      </c>
      <c r="P427" s="651" t="str">
        <f>IF(ISERROR(HYPERLINK(INDEX(I_Guid_Links,MATCH('Input - LOE Hierarchy (Admin)'!T429,I_Guid_Names,0)), 'Input - LOE Hierarchy (Admin)'!T429)),"",HYPERLINK(INDEX(I_Guid_Links,MATCH('Input - LOE Hierarchy (Admin)'!T429,I_Guid_Names,0)), 'Input - LOE Hierarchy (Admin)'!T429))</f>
        <v>Standardization  - M92</v>
      </c>
      <c r="Q427" s="651" t="str">
        <f>IF(ISERROR(HYPERLINK(INDEX(I_Guid_Links,MATCH('Input - LOE Hierarchy (Admin)'!U429,I_Guid_Names,0)), 'Input - LOE Hierarchy (Admin)'!U429)),"",HYPERLINK(INDEX(I_Guid_Links,MATCH('Input - LOE Hierarchy (Admin)'!U429,I_Guid_Names,0)), 'Input - LOE Hierarchy (Admin)'!U429))</f>
        <v>GEAR (DE&amp;S only) - M115</v>
      </c>
      <c r="R427" s="651" t="str">
        <f>IF(ISERROR(HYPERLINK(INDEX(I_Guid_Links,MATCH('Input - LOE Hierarchy (Admin)'!V429,I_Guid_Names,0)), 'Input - LOE Hierarchy (Admin)'!V429)),"",HYPERLINK(INDEX(I_Guid_Links,MATCH('Input - LOE Hierarchy (Admin)'!V429,I_Guid_Names,0)), 'Input - LOE Hierarchy (Admin)'!V429))</f>
        <v/>
      </c>
      <c r="S427" s="651" t="str">
        <f>IF(ISERROR(HYPERLINK(INDEX(I_Guid_Links,MATCH('Input - LOE Hierarchy (Admin)'!W429,I_Guid_Names,0)), 'Input - LOE Hierarchy (Admin)'!W429)),"",HYPERLINK(INDEX(I_Guid_Links,MATCH('Input - LOE Hierarchy (Admin)'!W429,I_Guid_Names,0)), 'Input - LOE Hierarchy (Admin)'!W429))</f>
        <v/>
      </c>
      <c r="T427" s="651" t="str">
        <f>IF(ISERROR(HYPERLINK(INDEX(I_Guid_Links,MATCH('Input - LOE Hierarchy (Admin)'!X429,I_Guid_Names,0)), 'Input - LOE Hierarchy (Admin)'!X429)),"",HYPERLINK(INDEX(I_Guid_Links,MATCH('Input - LOE Hierarchy (Admin)'!X429,I_Guid_Names,0)), 'Input - LOE Hierarchy (Admin)'!X429))</f>
        <v/>
      </c>
      <c r="U427" s="651" t="str">
        <f>IF(ISERROR(HYPERLINK(INDEX(I_Guid_Links,MATCH('Input - LOE Hierarchy (Admin)'!Y429,I_Guid_Names,0)), 'Input - LOE Hierarchy (Admin)'!Y429)),"",HYPERLINK(INDEX(I_Guid_Links,MATCH('Input - LOE Hierarchy (Admin)'!Y429,I_Guid_Names,0)), 'Input - LOE Hierarchy (Admin)'!Y429))</f>
        <v/>
      </c>
      <c r="V427" s="652"/>
      <c r="X427" s="653" t="str">
        <f t="shared" si="63"/>
        <v>YES</v>
      </c>
      <c r="Y427" s="654" t="b">
        <f t="shared" si="64"/>
        <v>0</v>
      </c>
      <c r="Z427" s="654" t="b">
        <f t="shared" si="68"/>
        <v>0</v>
      </c>
    </row>
    <row r="428" spans="1:26" s="344" customFormat="1" ht="70.400000000000006" customHeight="1" x14ac:dyDescent="0.35">
      <c r="A428" s="646"/>
      <c r="B428" s="646"/>
      <c r="C428" s="647">
        <v>5</v>
      </c>
      <c r="D428" s="648" t="str">
        <f>'Input - LOE Hierarchy (Admin)'!E430</f>
        <v>Management</v>
      </c>
      <c r="E428" s="647">
        <v>30</v>
      </c>
      <c r="F428" s="648" t="str">
        <f>'Input - LOE Hierarchy (Admin)'!K430</f>
        <v>Is there evidence of suitably mature Engineering/Technology management?</v>
      </c>
      <c r="G428" s="649">
        <v>148</v>
      </c>
      <c r="H428" s="650" t="str">
        <f>IFERROR(HYPERLINK("#'2.1 LOEs, Artefacts &amp; Assurance'!" &amp; ADDRESS(MATCH($I428,'2.1 LOEs, Artefacts &amp; Assurance'!$H$1:$H$312, 0),8),"Link "), "Not Found")</f>
        <v>Not Found</v>
      </c>
      <c r="I428" s="648" t="str">
        <f>'Input - LOE Hierarchy (Admin)'!L430</f>
        <v>Is there evidence of suitable engineering management practice being adopted?</v>
      </c>
      <c r="J428" s="647">
        <f t="shared" si="62"/>
        <v>418</v>
      </c>
      <c r="K428" s="648" t="str">
        <f>'Input - LOE Hierarchy (Admin)'!N430</f>
        <v>Is there evidence that key areas of engineering risk are being suitably considered over the programme lifecycle?</v>
      </c>
      <c r="L428" s="648" t="str">
        <f>'Input - LOE Hierarchy (Admin)'!P430</f>
        <v>If applicable, is there evidence of suitable consideration of Electromagnetic emission management?</v>
      </c>
      <c r="M428" s="646"/>
      <c r="N428" s="646"/>
      <c r="O428" s="651" t="str">
        <f>IF(ISERROR(HYPERLINK(INDEX(I_Guid_Links,MATCH('Input - LOE Hierarchy (Admin)'!S430,I_Guid_Names,0)), 'Input - LOE Hierarchy (Admin)'!S430)),"",HYPERLINK(INDEX(I_Guid_Links,MATCH('Input - LOE Hierarchy (Admin)'!S430,I_Guid_Names,0)), 'Input - LOE Hierarchy (Admin)'!S430))</f>
        <v>Engineering in Defence Acquisition - M87</v>
      </c>
      <c r="P428" s="651" t="str">
        <f>IF(ISERROR(HYPERLINK(INDEX(I_Guid_Links,MATCH('Input - LOE Hierarchy (Admin)'!T430,I_Guid_Names,0)), 'Input - LOE Hierarchy (Admin)'!T430)),"",HYPERLINK(INDEX(I_Guid_Links,MATCH('Input - LOE Hierarchy (Admin)'!T430,I_Guid_Names,0)), 'Input - LOE Hierarchy (Admin)'!T430))</f>
        <v>Electromagnetic  - M93</v>
      </c>
      <c r="Q428" s="651" t="str">
        <f>IF(ISERROR(HYPERLINK(INDEX(I_Guid_Links,MATCH('Input - LOE Hierarchy (Admin)'!U430,I_Guid_Names,0)), 'Input - LOE Hierarchy (Admin)'!U430)),"",HYPERLINK(INDEX(I_Guid_Links,MATCH('Input - LOE Hierarchy (Admin)'!U430,I_Guid_Names,0)), 'Input - LOE Hierarchy (Admin)'!U430))</f>
        <v>GEAR (DE&amp;S only) - M115</v>
      </c>
      <c r="R428" s="651" t="str">
        <f>IF(ISERROR(HYPERLINK(INDEX(I_Guid_Links,MATCH('Input - LOE Hierarchy (Admin)'!V430,I_Guid_Names,0)), 'Input - LOE Hierarchy (Admin)'!V430)),"",HYPERLINK(INDEX(I_Guid_Links,MATCH('Input - LOE Hierarchy (Admin)'!V430,I_Guid_Names,0)), 'Input - LOE Hierarchy (Admin)'!V430))</f>
        <v/>
      </c>
      <c r="S428" s="651" t="str">
        <f>IF(ISERROR(HYPERLINK(INDEX(I_Guid_Links,MATCH('Input - LOE Hierarchy (Admin)'!W430,I_Guid_Names,0)), 'Input - LOE Hierarchy (Admin)'!W430)),"",HYPERLINK(INDEX(I_Guid_Links,MATCH('Input - LOE Hierarchy (Admin)'!W430,I_Guid_Names,0)), 'Input - LOE Hierarchy (Admin)'!W430))</f>
        <v/>
      </c>
      <c r="T428" s="651" t="str">
        <f>IF(ISERROR(HYPERLINK(INDEX(I_Guid_Links,MATCH('Input - LOE Hierarchy (Admin)'!X430,I_Guid_Names,0)), 'Input - LOE Hierarchy (Admin)'!X430)),"",HYPERLINK(INDEX(I_Guid_Links,MATCH('Input - LOE Hierarchy (Admin)'!X430,I_Guid_Names,0)), 'Input - LOE Hierarchy (Admin)'!X430))</f>
        <v/>
      </c>
      <c r="U428" s="651" t="str">
        <f>IF(ISERROR(HYPERLINK(INDEX(I_Guid_Links,MATCH('Input - LOE Hierarchy (Admin)'!Y430,I_Guid_Names,0)), 'Input - LOE Hierarchy (Admin)'!Y430)),"",HYPERLINK(INDEX(I_Guid_Links,MATCH('Input - LOE Hierarchy (Admin)'!Y430,I_Guid_Names,0)), 'Input - LOE Hierarchy (Admin)'!Y430))</f>
        <v/>
      </c>
      <c r="V428" s="652"/>
      <c r="X428" s="653" t="str">
        <f t="shared" si="63"/>
        <v>YES</v>
      </c>
      <c r="Y428" s="654" t="b">
        <f t="shared" si="64"/>
        <v>0</v>
      </c>
      <c r="Z428" s="654" t="b">
        <f t="shared" si="68"/>
        <v>0</v>
      </c>
    </row>
    <row r="429" spans="1:26" s="344" customFormat="1" ht="70.400000000000006" customHeight="1" x14ac:dyDescent="0.35">
      <c r="A429" s="646"/>
      <c r="B429" s="646"/>
      <c r="C429" s="647">
        <v>5</v>
      </c>
      <c r="D429" s="648" t="str">
        <f>'Input - LOE Hierarchy (Admin)'!E431</f>
        <v>Management</v>
      </c>
      <c r="E429" s="647">
        <v>30</v>
      </c>
      <c r="F429" s="648" t="str">
        <f>'Input - LOE Hierarchy (Admin)'!K431</f>
        <v>Is there evidence of suitably mature Engineering/Technology management?</v>
      </c>
      <c r="G429" s="649">
        <v>148</v>
      </c>
      <c r="H429" s="650" t="str">
        <f>IFERROR(HYPERLINK("#'2.1 LOEs, Artefacts &amp; Assurance'!" &amp; ADDRESS(MATCH($I429,'2.1 LOEs, Artefacts &amp; Assurance'!$H$1:$H$312, 0),8),"Link "), "Not Found")</f>
        <v>Not Found</v>
      </c>
      <c r="I429" s="648" t="str">
        <f>'Input - LOE Hierarchy (Admin)'!L431</f>
        <v>Is there evidence of suitable engineering management practice being adopted?</v>
      </c>
      <c r="J429" s="647">
        <f t="shared" si="62"/>
        <v>419</v>
      </c>
      <c r="K429" s="648" t="str">
        <f>'Input - LOE Hierarchy (Admin)'!N431</f>
        <v>Is there evidence that key areas of engineering risk are being suitably considered over the programme lifecycle?</v>
      </c>
      <c r="L429" s="648" t="str">
        <f>'Input - LOE Hierarchy (Admin)'!P431</f>
        <v>If applicable, is there evidence of suitable consideration of Spectrum management?</v>
      </c>
      <c r="M429" s="646"/>
      <c r="N429" s="646"/>
      <c r="O429" s="651" t="str">
        <f>IF(ISERROR(HYPERLINK(INDEX(I_Guid_Links,MATCH('Input - LOE Hierarchy (Admin)'!S431,I_Guid_Names,0)), 'Input - LOE Hierarchy (Admin)'!S431)),"",HYPERLINK(INDEX(I_Guid_Links,MATCH('Input - LOE Hierarchy (Admin)'!S431,I_Guid_Names,0)), 'Input - LOE Hierarchy (Admin)'!S431))</f>
        <v>Engineering in Defence Acquisition - M87</v>
      </c>
      <c r="P429" s="651" t="str">
        <f>IF(ISERROR(HYPERLINK(INDEX(I_Guid_Links,MATCH('Input - LOE Hierarchy (Admin)'!T431,I_Guid_Names,0)), 'Input - LOE Hierarchy (Admin)'!T431)),"",HYPERLINK(INDEX(I_Guid_Links,MATCH('Input - LOE Hierarchy (Admin)'!T431,I_Guid_Names,0)), 'Input - LOE Hierarchy (Admin)'!T431))</f>
        <v>Spectrum  - M94</v>
      </c>
      <c r="Q429" s="651" t="str">
        <f>IF(ISERROR(HYPERLINK(INDEX(I_Guid_Links,MATCH('Input - LOE Hierarchy (Admin)'!U431,I_Guid_Names,0)), 'Input - LOE Hierarchy (Admin)'!U431)),"",HYPERLINK(INDEX(I_Guid_Links,MATCH('Input - LOE Hierarchy (Admin)'!U431,I_Guid_Names,0)), 'Input - LOE Hierarchy (Admin)'!U431))</f>
        <v>GEAR (DE&amp;S only) - M115</v>
      </c>
      <c r="R429" s="651" t="str">
        <f>IF(ISERROR(HYPERLINK(INDEX(I_Guid_Links,MATCH('Input - LOE Hierarchy (Admin)'!V431,I_Guid_Names,0)), 'Input - LOE Hierarchy (Admin)'!V431)),"",HYPERLINK(INDEX(I_Guid_Links,MATCH('Input - LOE Hierarchy (Admin)'!V431,I_Guid_Names,0)), 'Input - LOE Hierarchy (Admin)'!V431))</f>
        <v/>
      </c>
      <c r="S429" s="651" t="str">
        <f>IF(ISERROR(HYPERLINK(INDEX(I_Guid_Links,MATCH('Input - LOE Hierarchy (Admin)'!W431,I_Guid_Names,0)), 'Input - LOE Hierarchy (Admin)'!W431)),"",HYPERLINK(INDEX(I_Guid_Links,MATCH('Input - LOE Hierarchy (Admin)'!W431,I_Guid_Names,0)), 'Input - LOE Hierarchy (Admin)'!W431))</f>
        <v/>
      </c>
      <c r="T429" s="651" t="str">
        <f>IF(ISERROR(HYPERLINK(INDEX(I_Guid_Links,MATCH('Input - LOE Hierarchy (Admin)'!X431,I_Guid_Names,0)), 'Input - LOE Hierarchy (Admin)'!X431)),"",HYPERLINK(INDEX(I_Guid_Links,MATCH('Input - LOE Hierarchy (Admin)'!X431,I_Guid_Names,0)), 'Input - LOE Hierarchy (Admin)'!X431))</f>
        <v/>
      </c>
      <c r="U429" s="651" t="str">
        <f>IF(ISERROR(HYPERLINK(INDEX(I_Guid_Links,MATCH('Input - LOE Hierarchy (Admin)'!Y431,I_Guid_Names,0)), 'Input - LOE Hierarchy (Admin)'!Y431)),"",HYPERLINK(INDEX(I_Guid_Links,MATCH('Input - LOE Hierarchy (Admin)'!Y431,I_Guid_Names,0)), 'Input - LOE Hierarchy (Admin)'!Y431))</f>
        <v/>
      </c>
      <c r="V429" s="652"/>
      <c r="X429" s="653" t="str">
        <f t="shared" si="63"/>
        <v>YES</v>
      </c>
      <c r="Y429" s="654" t="b">
        <f t="shared" si="64"/>
        <v>0</v>
      </c>
      <c r="Z429" s="654" t="b">
        <f t="shared" si="68"/>
        <v>0</v>
      </c>
    </row>
    <row r="430" spans="1:26" s="344" customFormat="1" ht="70.400000000000006" customHeight="1" x14ac:dyDescent="0.35">
      <c r="A430" s="646"/>
      <c r="B430" s="646"/>
      <c r="C430" s="647">
        <v>5</v>
      </c>
      <c r="D430" s="648" t="str">
        <f>'Input - LOE Hierarchy (Admin)'!E432</f>
        <v>Management</v>
      </c>
      <c r="E430" s="647">
        <v>30</v>
      </c>
      <c r="F430" s="648" t="str">
        <f>'Input - LOE Hierarchy (Admin)'!K432</f>
        <v>Is there evidence of suitably mature Engineering/Technology management?</v>
      </c>
      <c r="G430" s="649">
        <v>148</v>
      </c>
      <c r="H430" s="650" t="str">
        <f>IFERROR(HYPERLINK("#'2.1 LOEs, Artefacts &amp; Assurance'!" &amp; ADDRESS(MATCH($I430,'2.1 LOEs, Artefacts &amp; Assurance'!$H$1:$H$312, 0),8),"Link "), "Not Found")</f>
        <v>Not Found</v>
      </c>
      <c r="I430" s="648" t="str">
        <f>'Input - LOE Hierarchy (Admin)'!L432</f>
        <v>Is there evidence of suitable engineering management practice being adopted?</v>
      </c>
      <c r="J430" s="647">
        <f t="shared" si="62"/>
        <v>420</v>
      </c>
      <c r="K430" s="648" t="str">
        <f>'Input - LOE Hierarchy (Admin)'!N432</f>
        <v>Is there evidence that key areas of engineering risk are being suitably considered over the programme lifecycle?</v>
      </c>
      <c r="L430" s="648" t="str">
        <f>'Input - LOE Hierarchy (Admin)'!P432</f>
        <v>If applicable, is there evidence of suitable consideration of Maintenance and Modelling/Simulation management?</v>
      </c>
      <c r="M430" s="646"/>
      <c r="N430" s="646"/>
      <c r="O430" s="651" t="str">
        <f>IF(ISERROR(HYPERLINK(INDEX(I_Guid_Links,MATCH('Input - LOE Hierarchy (Admin)'!S432,I_Guid_Names,0)), 'Input - LOE Hierarchy (Admin)'!S432)),"",HYPERLINK(INDEX(I_Guid_Links,MATCH('Input - LOE Hierarchy (Admin)'!S432,I_Guid_Names,0)), 'Input - LOE Hierarchy (Admin)'!S432))</f>
        <v>Engineering in Defence Acquisition - M87</v>
      </c>
      <c r="P430" s="651" t="str">
        <f>IF(ISERROR(HYPERLINK(INDEX(I_Guid_Links,MATCH('Input - LOE Hierarchy (Admin)'!T432,I_Guid_Names,0)), 'Input - LOE Hierarchy (Admin)'!T432)),"",HYPERLINK(INDEX(I_Guid_Links,MATCH('Input - LOE Hierarchy (Admin)'!T432,I_Guid_Names,0)), 'Input - LOE Hierarchy (Admin)'!T432))</f>
        <v>Modelling and Simulation - M95</v>
      </c>
      <c r="Q430" s="651" t="str">
        <f>IF(ISERROR(HYPERLINK(INDEX(I_Guid_Links,MATCH('Input - LOE Hierarchy (Admin)'!U432,I_Guid_Names,0)), 'Input - LOE Hierarchy (Admin)'!U432)),"",HYPERLINK(INDEX(I_Guid_Links,MATCH('Input - LOE Hierarchy (Admin)'!U432,I_Guid_Names,0)), 'Input - LOE Hierarchy (Admin)'!U432))</f>
        <v>GEAR (DE&amp;S only) - M115</v>
      </c>
      <c r="R430" s="651" t="str">
        <f>IF(ISERROR(HYPERLINK(INDEX(I_Guid_Links,MATCH('Input - LOE Hierarchy (Admin)'!V432,I_Guid_Names,0)), 'Input - LOE Hierarchy (Admin)'!V432)),"",HYPERLINK(INDEX(I_Guid_Links,MATCH('Input - LOE Hierarchy (Admin)'!V432,I_Guid_Names,0)), 'Input - LOE Hierarchy (Admin)'!V432))</f>
        <v/>
      </c>
      <c r="S430" s="651" t="str">
        <f>IF(ISERROR(HYPERLINK(INDEX(I_Guid_Links,MATCH('Input - LOE Hierarchy (Admin)'!W432,I_Guid_Names,0)), 'Input - LOE Hierarchy (Admin)'!W432)),"",HYPERLINK(INDEX(I_Guid_Links,MATCH('Input - LOE Hierarchy (Admin)'!W432,I_Guid_Names,0)), 'Input - LOE Hierarchy (Admin)'!W432))</f>
        <v/>
      </c>
      <c r="T430" s="651" t="str">
        <f>IF(ISERROR(HYPERLINK(INDEX(I_Guid_Links,MATCH('Input - LOE Hierarchy (Admin)'!X432,I_Guid_Names,0)), 'Input - LOE Hierarchy (Admin)'!X432)),"",HYPERLINK(INDEX(I_Guid_Links,MATCH('Input - LOE Hierarchy (Admin)'!X432,I_Guid_Names,0)), 'Input - LOE Hierarchy (Admin)'!X432))</f>
        <v/>
      </c>
      <c r="U430" s="651" t="str">
        <f>IF(ISERROR(HYPERLINK(INDEX(I_Guid_Links,MATCH('Input - LOE Hierarchy (Admin)'!Y432,I_Guid_Names,0)), 'Input - LOE Hierarchy (Admin)'!Y432)),"",HYPERLINK(INDEX(I_Guid_Links,MATCH('Input - LOE Hierarchy (Admin)'!Y432,I_Guid_Names,0)), 'Input - LOE Hierarchy (Admin)'!Y432))</f>
        <v/>
      </c>
      <c r="V430" s="652"/>
      <c r="X430" s="653" t="str">
        <f t="shared" si="63"/>
        <v>YES</v>
      </c>
      <c r="Y430" s="654" t="b">
        <f t="shared" si="64"/>
        <v>0</v>
      </c>
      <c r="Z430" s="654" t="b">
        <f t="shared" si="68"/>
        <v>0</v>
      </c>
    </row>
    <row r="431" spans="1:26" s="344" customFormat="1" ht="70.400000000000006" customHeight="1" x14ac:dyDescent="0.35">
      <c r="A431" s="646"/>
      <c r="B431" s="646"/>
      <c r="C431" s="647">
        <v>5</v>
      </c>
      <c r="D431" s="648" t="str">
        <f>'Input - LOE Hierarchy (Admin)'!E433</f>
        <v>Management</v>
      </c>
      <c r="E431" s="647">
        <v>30</v>
      </c>
      <c r="F431" s="648" t="str">
        <f>'Input - LOE Hierarchy (Admin)'!K433</f>
        <v>Is there evidence of suitably mature Engineering/Technology management?</v>
      </c>
      <c r="G431" s="649">
        <v>148</v>
      </c>
      <c r="H431" s="650" t="str">
        <f>IFERROR(HYPERLINK("#'2.1 LOEs, Artefacts &amp; Assurance'!" &amp; ADDRESS(MATCH($I431,'2.1 LOEs, Artefacts &amp; Assurance'!$H$1:$H$312, 0),8),"Link "), "Not Found")</f>
        <v>Not Found</v>
      </c>
      <c r="I431" s="648" t="str">
        <f>'Input - LOE Hierarchy (Admin)'!L433</f>
        <v>Is there evidence of suitable engineering management practice being adopted?</v>
      </c>
      <c r="J431" s="647">
        <f t="shared" si="62"/>
        <v>421</v>
      </c>
      <c r="K431" s="648" t="str">
        <f>'Input - LOE Hierarchy (Admin)'!N433</f>
        <v>Is there evidence that appropriate consideration is being given to system maturity / risk?</v>
      </c>
      <c r="L431" s="648" t="str">
        <f>'Input - LOE Hierarchy (Admin)'!P433</f>
        <v>Is there evidence that the programme has an understanding of its System Readiness position?</v>
      </c>
      <c r="M431" s="646"/>
      <c r="N431" s="646"/>
      <c r="O431" s="651" t="str">
        <f>IF(ISERROR(HYPERLINK(INDEX(I_Guid_Links,MATCH('Input - LOE Hierarchy (Admin)'!S433,I_Guid_Names,0)), 'Input - LOE Hierarchy (Admin)'!S433)),"",HYPERLINK(INDEX(I_Guid_Links,MATCH('Input - LOE Hierarchy (Admin)'!S433,I_Guid_Names,0)), 'Input - LOE Hierarchy (Admin)'!S433))</f>
        <v>Engineering in Defence Acquisition - M87</v>
      </c>
      <c r="P431" s="651" t="str">
        <f>IF(ISERROR(HYPERLINK(INDEX(I_Guid_Links,MATCH('Input - LOE Hierarchy (Admin)'!T433,I_Guid_Names,0)), 'Input - LOE Hierarchy (Admin)'!T433)),"",HYPERLINK(INDEX(I_Guid_Links,MATCH('Input - LOE Hierarchy (Admin)'!T433,I_Guid_Names,0)), 'Input - LOE Hierarchy (Admin)'!T433))</f>
        <v>System Readiness Levels (SRLs)  - M96</v>
      </c>
      <c r="Q431" s="651" t="str">
        <f>IF(ISERROR(HYPERLINK(INDEX(I_Guid_Links,MATCH('Input - LOE Hierarchy (Admin)'!U433,I_Guid_Names,0)), 'Input - LOE Hierarchy (Admin)'!U433)),"",HYPERLINK(INDEX(I_Guid_Links,MATCH('Input - LOE Hierarchy (Admin)'!U433,I_Guid_Names,0)), 'Input - LOE Hierarchy (Admin)'!U433))</f>
        <v>GEAR (DE&amp;S only) - M115</v>
      </c>
      <c r="R431" s="651" t="str">
        <f>IF(ISERROR(HYPERLINK(INDEX(I_Guid_Links,MATCH('Input - LOE Hierarchy (Admin)'!V433,I_Guid_Names,0)), 'Input - LOE Hierarchy (Admin)'!V433)),"",HYPERLINK(INDEX(I_Guid_Links,MATCH('Input - LOE Hierarchy (Admin)'!V433,I_Guid_Names,0)), 'Input - LOE Hierarchy (Admin)'!V433))</f>
        <v/>
      </c>
      <c r="S431" s="651" t="str">
        <f>IF(ISERROR(HYPERLINK(INDEX(I_Guid_Links,MATCH('Input - LOE Hierarchy (Admin)'!W433,I_Guid_Names,0)), 'Input - LOE Hierarchy (Admin)'!W433)),"",HYPERLINK(INDEX(I_Guid_Links,MATCH('Input - LOE Hierarchy (Admin)'!W433,I_Guid_Names,0)), 'Input - LOE Hierarchy (Admin)'!W433))</f>
        <v/>
      </c>
      <c r="T431" s="651" t="str">
        <f>IF(ISERROR(HYPERLINK(INDEX(I_Guid_Links,MATCH('Input - LOE Hierarchy (Admin)'!X433,I_Guid_Names,0)), 'Input - LOE Hierarchy (Admin)'!X433)),"",HYPERLINK(INDEX(I_Guid_Links,MATCH('Input - LOE Hierarchy (Admin)'!X433,I_Guid_Names,0)), 'Input - LOE Hierarchy (Admin)'!X433))</f>
        <v/>
      </c>
      <c r="U431" s="651" t="str">
        <f>IF(ISERROR(HYPERLINK(INDEX(I_Guid_Links,MATCH('Input - LOE Hierarchy (Admin)'!Y433,I_Guid_Names,0)), 'Input - LOE Hierarchy (Admin)'!Y433)),"",HYPERLINK(INDEX(I_Guid_Links,MATCH('Input - LOE Hierarchy (Admin)'!Y433,I_Guid_Names,0)), 'Input - LOE Hierarchy (Admin)'!Y433))</f>
        <v/>
      </c>
      <c r="V431" s="652"/>
      <c r="X431" s="653" t="str">
        <f t="shared" si="63"/>
        <v>YES</v>
      </c>
      <c r="Y431" s="654" t="b">
        <f t="shared" si="64"/>
        <v>0</v>
      </c>
      <c r="Z431" s="654" t="b">
        <f t="shared" si="68"/>
        <v>0</v>
      </c>
    </row>
    <row r="432" spans="1:26" s="344" customFormat="1" ht="70.400000000000006" customHeight="1" x14ac:dyDescent="0.35">
      <c r="A432" s="646"/>
      <c r="B432" s="646"/>
      <c r="C432" s="647">
        <v>5</v>
      </c>
      <c r="D432" s="648" t="str">
        <f>'Input - LOE Hierarchy (Admin)'!E434</f>
        <v>Management</v>
      </c>
      <c r="E432" s="647">
        <v>30</v>
      </c>
      <c r="F432" s="648" t="str">
        <f>'Input - LOE Hierarchy (Admin)'!K434</f>
        <v>Is there evidence of suitably mature Engineering/Technology management?</v>
      </c>
      <c r="G432" s="649">
        <v>149</v>
      </c>
      <c r="H432" s="650" t="str">
        <f>IFERROR(HYPERLINK("#'2.1 LOEs, Artefacts &amp; Assurance'!" &amp; ADDRESS(MATCH($I432,'2.1 LOEs, Artefacts &amp; Assurance'!$H$1:$H$312, 0),8),"Link "), "Not Found")</f>
        <v>Not Found</v>
      </c>
      <c r="I432" s="648" t="str">
        <f>'Input - LOE Hierarchy (Admin)'!L434</f>
        <v>Is there evidence of suitable technology management practice being adopted?</v>
      </c>
      <c r="J432" s="647">
        <f t="shared" si="62"/>
        <v>422</v>
      </c>
      <c r="K432" s="648" t="str">
        <f>'Input - LOE Hierarchy (Admin)'!N434</f>
        <v>Is there evidence appropriate consideration of technology architectures being applied?</v>
      </c>
      <c r="L432" s="648" t="str">
        <f>'Input - LOE Hierarchy (Admin)'!P434</f>
        <v>Is the Logical System Architecture sufficiently understood to support selection and assessment of Physical System Architecture options?</v>
      </c>
      <c r="M432" s="646"/>
      <c r="N432" s="646"/>
      <c r="O432" s="651" t="str">
        <f>IF(ISERROR(HYPERLINK(INDEX(I_Guid_Links,MATCH('Input - LOE Hierarchy (Admin)'!S434,I_Guid_Names,0)), 'Input - LOE Hierarchy (Admin)'!S434)),"",HYPERLINK(INDEX(I_Guid_Links,MATCH('Input - LOE Hierarchy (Admin)'!S434,I_Guid_Names,0)), 'Input - LOE Hierarchy (Admin)'!S434))</f>
        <v>Engineering in Defence Acquisition - M87</v>
      </c>
      <c r="P432" s="651" t="str">
        <f>IF(ISERROR(HYPERLINK(INDEX(I_Guid_Links,MATCH('Input - LOE Hierarchy (Admin)'!T434,I_Guid_Names,0)), 'Input - LOE Hierarchy (Admin)'!T434)),"",HYPERLINK(INDEX(I_Guid_Links,MATCH('Input - LOE Hierarchy (Admin)'!T434,I_Guid_Names,0)), 'Input - LOE Hierarchy (Admin)'!T434))</f>
        <v>Technology Management - M97</v>
      </c>
      <c r="Q432" s="651" t="str">
        <f>IF(ISERROR(HYPERLINK(INDEX(I_Guid_Links,MATCH('Input - LOE Hierarchy (Admin)'!U434,I_Guid_Names,0)), 'Input - LOE Hierarchy (Admin)'!U434)),"",HYPERLINK(INDEX(I_Guid_Links,MATCH('Input - LOE Hierarchy (Admin)'!U434,I_Guid_Names,0)), 'Input - LOE Hierarchy (Admin)'!U434))</f>
        <v>GEAR (DE&amp;S only) - M115</v>
      </c>
      <c r="R432" s="651" t="str">
        <f>IF(ISERROR(HYPERLINK(INDEX(I_Guid_Links,MATCH('Input - LOE Hierarchy (Admin)'!V434,I_Guid_Names,0)), 'Input - LOE Hierarchy (Admin)'!V434)),"",HYPERLINK(INDEX(I_Guid_Links,MATCH('Input - LOE Hierarchy (Admin)'!V434,I_Guid_Names,0)), 'Input - LOE Hierarchy (Admin)'!V434))</f>
        <v>Artificial Intelligence (AI) In Defence - S28</v>
      </c>
      <c r="S432" s="651" t="str">
        <f>IF(ISERROR(HYPERLINK(INDEX(I_Guid_Links,MATCH('Input - LOE Hierarchy (Admin)'!W434,I_Guid_Names,0)), 'Input - LOE Hierarchy (Admin)'!W434)),"",HYPERLINK(INDEX(I_Guid_Links,MATCH('Input - LOE Hierarchy (Admin)'!W434,I_Guid_Names,0)), 'Input - LOE Hierarchy (Admin)'!W434))</f>
        <v/>
      </c>
      <c r="T432" s="651" t="str">
        <f>IF(ISERROR(HYPERLINK(INDEX(I_Guid_Links,MATCH('Input - LOE Hierarchy (Admin)'!X434,I_Guid_Names,0)), 'Input - LOE Hierarchy (Admin)'!X434)),"",HYPERLINK(INDEX(I_Guid_Links,MATCH('Input - LOE Hierarchy (Admin)'!X434,I_Guid_Names,0)), 'Input - LOE Hierarchy (Admin)'!X434))</f>
        <v/>
      </c>
      <c r="U432" s="651" t="str">
        <f>IF(ISERROR(HYPERLINK(INDEX(I_Guid_Links,MATCH('Input - LOE Hierarchy (Admin)'!Y434,I_Guid_Names,0)), 'Input - LOE Hierarchy (Admin)'!Y434)),"",HYPERLINK(INDEX(I_Guid_Links,MATCH('Input - LOE Hierarchy (Admin)'!Y434,I_Guid_Names,0)), 'Input - LOE Hierarchy (Admin)'!Y434))</f>
        <v/>
      </c>
      <c r="V432" s="652"/>
      <c r="X432" s="653" t="b">
        <f t="shared" si="63"/>
        <v>0</v>
      </c>
      <c r="Y432" s="654" t="b">
        <f t="shared" si="64"/>
        <v>0</v>
      </c>
      <c r="Z432" s="654" t="b">
        <f t="shared" si="66"/>
        <v>0</v>
      </c>
    </row>
    <row r="433" spans="1:26" s="344" customFormat="1" ht="70.400000000000006" customHeight="1" x14ac:dyDescent="0.35">
      <c r="A433" s="646"/>
      <c r="B433" s="646"/>
      <c r="C433" s="647">
        <v>5</v>
      </c>
      <c r="D433" s="648" t="str">
        <f>'Input - LOE Hierarchy (Admin)'!E435</f>
        <v>Management</v>
      </c>
      <c r="E433" s="647">
        <v>30</v>
      </c>
      <c r="F433" s="648" t="str">
        <f>'Input - LOE Hierarchy (Admin)'!K435</f>
        <v>Is there evidence of suitably mature Engineering/Technology management?</v>
      </c>
      <c r="G433" s="649">
        <v>149</v>
      </c>
      <c r="H433" s="650" t="str">
        <f>IFERROR(HYPERLINK("#'2.1 LOEs, Artefacts &amp; Assurance'!" &amp; ADDRESS(MATCH($I433,'2.1 LOEs, Artefacts &amp; Assurance'!$H$1:$H$312, 0),8),"Link "), "Not Found")</f>
        <v>Not Found</v>
      </c>
      <c r="I433" s="648" t="str">
        <f>'Input - LOE Hierarchy (Admin)'!L435</f>
        <v>Is there evidence of suitable technology management practice being adopted?</v>
      </c>
      <c r="J433" s="647">
        <f t="shared" si="62"/>
        <v>423</v>
      </c>
      <c r="K433" s="648" t="str">
        <f>'Input - LOE Hierarchy (Admin)'!N435</f>
        <v>Is there evidence appropriate consideration of technology architectures being applied?</v>
      </c>
      <c r="L433" s="648" t="str">
        <f>'Input - LOE Hierarchy (Admin)'!P435</f>
        <v>Is the project following Common Technology Architecture principles are being met and are its Common Technology Architecture plans sufficiently mature for the stage of the project.</v>
      </c>
      <c r="M433" s="646"/>
      <c r="N433" s="646"/>
      <c r="O433" s="651" t="str">
        <f>IF(ISERROR(HYPERLINK(INDEX(I_Guid_Links,MATCH('Input - LOE Hierarchy (Admin)'!S435,I_Guid_Names,0)), 'Input - LOE Hierarchy (Admin)'!S435)),"",HYPERLINK(INDEX(I_Guid_Links,MATCH('Input - LOE Hierarchy (Admin)'!S435,I_Guid_Names,0)), 'Input - LOE Hierarchy (Admin)'!S435))</f>
        <v>Engineering in Defence Acquisition - M87</v>
      </c>
      <c r="P433" s="651" t="str">
        <f>IF(ISERROR(HYPERLINK(INDEX(I_Guid_Links,MATCH('Input - LOE Hierarchy (Admin)'!T435,I_Guid_Names,0)), 'Input - LOE Hierarchy (Admin)'!T435)),"",HYPERLINK(INDEX(I_Guid_Links,MATCH('Input - LOE Hierarchy (Admin)'!T435,I_Guid_Names,0)), 'Input - LOE Hierarchy (Admin)'!T435))</f>
        <v>Technology Management - M97</v>
      </c>
      <c r="Q433" s="651" t="str">
        <f>IF(ISERROR(HYPERLINK(INDEX(I_Guid_Links,MATCH('Input - LOE Hierarchy (Admin)'!U435,I_Guid_Names,0)), 'Input - LOE Hierarchy (Admin)'!U435)),"",HYPERLINK(INDEX(I_Guid_Links,MATCH('Input - LOE Hierarchy (Admin)'!U435,I_Guid_Names,0)), 'Input - LOE Hierarchy (Admin)'!U435))</f>
        <v>GEAR (DE&amp;S only) - M115</v>
      </c>
      <c r="R433" s="651" t="str">
        <f>IF(ISERROR(HYPERLINK(INDEX(I_Guid_Links,MATCH('Input - LOE Hierarchy (Admin)'!V435,I_Guid_Names,0)), 'Input - LOE Hierarchy (Admin)'!V435)),"",HYPERLINK(INDEX(I_Guid_Links,MATCH('Input - LOE Hierarchy (Admin)'!V435,I_Guid_Names,0)), 'Input - LOE Hierarchy (Admin)'!V435))</f>
        <v/>
      </c>
      <c r="S433" s="651" t="str">
        <f>IF(ISERROR(HYPERLINK(INDEX(I_Guid_Links,MATCH('Input - LOE Hierarchy (Admin)'!W435,I_Guid_Names,0)), 'Input - LOE Hierarchy (Admin)'!W435)),"",HYPERLINK(INDEX(I_Guid_Links,MATCH('Input - LOE Hierarchy (Admin)'!W435,I_Guid_Names,0)), 'Input - LOE Hierarchy (Admin)'!W435))</f>
        <v/>
      </c>
      <c r="T433" s="651" t="str">
        <f>IF(ISERROR(HYPERLINK(INDEX(I_Guid_Links,MATCH('Input - LOE Hierarchy (Admin)'!X435,I_Guid_Names,0)), 'Input - LOE Hierarchy (Admin)'!X435)),"",HYPERLINK(INDEX(I_Guid_Links,MATCH('Input - LOE Hierarchy (Admin)'!X435,I_Guid_Names,0)), 'Input - LOE Hierarchy (Admin)'!X435))</f>
        <v/>
      </c>
      <c r="U433" s="651" t="str">
        <f>IF(ISERROR(HYPERLINK(INDEX(I_Guid_Links,MATCH('Input - LOE Hierarchy (Admin)'!Y435,I_Guid_Names,0)), 'Input - LOE Hierarchy (Admin)'!Y435)),"",HYPERLINK(INDEX(I_Guid_Links,MATCH('Input - LOE Hierarchy (Admin)'!Y435,I_Guid_Names,0)), 'Input - LOE Hierarchy (Admin)'!Y435))</f>
        <v/>
      </c>
      <c r="V433" s="652"/>
      <c r="X433" s="653" t="str">
        <f t="shared" si="63"/>
        <v>YES</v>
      </c>
      <c r="Y433" s="654" t="b">
        <f t="shared" si="64"/>
        <v>0</v>
      </c>
      <c r="Z433" s="654" t="b">
        <f>IF(AND(X433="YES", Y$432="YES"),"YES")</f>
        <v>0</v>
      </c>
    </row>
    <row r="434" spans="1:26" s="344" customFormat="1" ht="70.400000000000006" customHeight="1" x14ac:dyDescent="0.35">
      <c r="A434" s="646"/>
      <c r="B434" s="646"/>
      <c r="C434" s="647">
        <v>5</v>
      </c>
      <c r="D434" s="648" t="str">
        <f>'Input - LOE Hierarchy (Admin)'!E436</f>
        <v>Management</v>
      </c>
      <c r="E434" s="647">
        <v>30</v>
      </c>
      <c r="F434" s="648" t="str">
        <f>'Input - LOE Hierarchy (Admin)'!K436</f>
        <v>Is there evidence of suitably mature Engineering/Technology management?</v>
      </c>
      <c r="G434" s="649">
        <v>149</v>
      </c>
      <c r="H434" s="650" t="str">
        <f>IFERROR(HYPERLINK("#'2.1 LOEs, Artefacts &amp; Assurance'!" &amp; ADDRESS(MATCH($I434,'2.1 LOEs, Artefacts &amp; Assurance'!$H$1:$H$312, 0),8),"Link "), "Not Found")</f>
        <v>Not Found</v>
      </c>
      <c r="I434" s="648" t="str">
        <f>'Input - LOE Hierarchy (Admin)'!L436</f>
        <v>Is there evidence of suitable technology management practice being adopted?</v>
      </c>
      <c r="J434" s="647">
        <f t="shared" si="62"/>
        <v>424</v>
      </c>
      <c r="K434" s="648" t="str">
        <f>'Input - LOE Hierarchy (Admin)'!N436</f>
        <v>Is there evidence appropriate consideration of technology architectures being applied?</v>
      </c>
      <c r="L434" s="648" t="str">
        <f>'Input - LOE Hierarchy (Admin)'!P436</f>
        <v>Confirm that the technical solution is in-line with the future architectural roadmap/objectives</v>
      </c>
      <c r="M434" s="646"/>
      <c r="N434" s="646"/>
      <c r="O434" s="651" t="str">
        <f>IF(ISERROR(HYPERLINK(INDEX(I_Guid_Links,MATCH('Input - LOE Hierarchy (Admin)'!S436,I_Guid_Names,0)), 'Input - LOE Hierarchy (Admin)'!S436)),"",HYPERLINK(INDEX(I_Guid_Links,MATCH('Input - LOE Hierarchy (Admin)'!S436,I_Guid_Names,0)), 'Input - LOE Hierarchy (Admin)'!S436))</f>
        <v>Engineering in Defence Acquisition - M87</v>
      </c>
      <c r="P434" s="651" t="str">
        <f>IF(ISERROR(HYPERLINK(INDEX(I_Guid_Links,MATCH('Input - LOE Hierarchy (Admin)'!T436,I_Guid_Names,0)), 'Input - LOE Hierarchy (Admin)'!T436)),"",HYPERLINK(INDEX(I_Guid_Links,MATCH('Input - LOE Hierarchy (Admin)'!T436,I_Guid_Names,0)), 'Input - LOE Hierarchy (Admin)'!T436))</f>
        <v>Technology Management - M97</v>
      </c>
      <c r="Q434" s="651" t="str">
        <f>IF(ISERROR(HYPERLINK(INDEX(I_Guid_Links,MATCH('Input - LOE Hierarchy (Admin)'!U436,I_Guid_Names,0)), 'Input - LOE Hierarchy (Admin)'!U436)),"",HYPERLINK(INDEX(I_Guid_Links,MATCH('Input - LOE Hierarchy (Admin)'!U436,I_Guid_Names,0)), 'Input - LOE Hierarchy (Admin)'!U436))</f>
        <v>GEAR (DE&amp;S only) - M115</v>
      </c>
      <c r="R434" s="651" t="str">
        <f>IF(ISERROR(HYPERLINK(INDEX(I_Guid_Links,MATCH('Input - LOE Hierarchy (Admin)'!V436,I_Guid_Names,0)), 'Input - LOE Hierarchy (Admin)'!V436)),"",HYPERLINK(INDEX(I_Guid_Links,MATCH('Input - LOE Hierarchy (Admin)'!V436,I_Guid_Names,0)), 'Input - LOE Hierarchy (Admin)'!V436))</f>
        <v/>
      </c>
      <c r="S434" s="651" t="str">
        <f>IF(ISERROR(HYPERLINK(INDEX(I_Guid_Links,MATCH('Input - LOE Hierarchy (Admin)'!W436,I_Guid_Names,0)), 'Input - LOE Hierarchy (Admin)'!W436)),"",HYPERLINK(INDEX(I_Guid_Links,MATCH('Input - LOE Hierarchy (Admin)'!W436,I_Guid_Names,0)), 'Input - LOE Hierarchy (Admin)'!W436))</f>
        <v/>
      </c>
      <c r="T434" s="651" t="str">
        <f>IF(ISERROR(HYPERLINK(INDEX(I_Guid_Links,MATCH('Input - LOE Hierarchy (Admin)'!X436,I_Guid_Names,0)), 'Input - LOE Hierarchy (Admin)'!X436)),"",HYPERLINK(INDEX(I_Guid_Links,MATCH('Input - LOE Hierarchy (Admin)'!X436,I_Guid_Names,0)), 'Input - LOE Hierarchy (Admin)'!X436))</f>
        <v/>
      </c>
      <c r="U434" s="651" t="str">
        <f>IF(ISERROR(HYPERLINK(INDEX(I_Guid_Links,MATCH('Input - LOE Hierarchy (Admin)'!Y436,I_Guid_Names,0)), 'Input - LOE Hierarchy (Admin)'!Y436)),"",HYPERLINK(INDEX(I_Guid_Links,MATCH('Input - LOE Hierarchy (Admin)'!Y436,I_Guid_Names,0)), 'Input - LOE Hierarchy (Admin)'!Y436))</f>
        <v/>
      </c>
      <c r="V434" s="652"/>
      <c r="X434" s="653" t="str">
        <f t="shared" si="63"/>
        <v>YES</v>
      </c>
      <c r="Y434" s="654" t="b">
        <f t="shared" si="64"/>
        <v>0</v>
      </c>
      <c r="Z434" s="654" t="b">
        <f t="shared" ref="Z434:Z439" si="69">IF(AND(X434="YES", Y$432="YES"),"YES")</f>
        <v>0</v>
      </c>
    </row>
    <row r="435" spans="1:26" s="344" customFormat="1" ht="70.400000000000006" customHeight="1" x14ac:dyDescent="0.35">
      <c r="A435" s="646"/>
      <c r="B435" s="646"/>
      <c r="C435" s="647">
        <v>5</v>
      </c>
      <c r="D435" s="648" t="str">
        <f>'Input - LOE Hierarchy (Admin)'!E437</f>
        <v>Management</v>
      </c>
      <c r="E435" s="647">
        <v>30</v>
      </c>
      <c r="F435" s="648" t="str">
        <f>'Input - LOE Hierarchy (Admin)'!K437</f>
        <v>Is there evidence of suitably mature Engineering/Technology management?</v>
      </c>
      <c r="G435" s="649">
        <v>149</v>
      </c>
      <c r="H435" s="650" t="str">
        <f>IFERROR(HYPERLINK("#'2.1 LOEs, Artefacts &amp; Assurance'!" &amp; ADDRESS(MATCH($I435,'2.1 LOEs, Artefacts &amp; Assurance'!$H$1:$H$312, 0),8),"Link "), "Not Found")</f>
        <v>Not Found</v>
      </c>
      <c r="I435" s="648" t="str">
        <f>'Input - LOE Hierarchy (Admin)'!L437</f>
        <v>Is there evidence of suitable technology management practice being adopted?</v>
      </c>
      <c r="J435" s="647">
        <f t="shared" si="62"/>
        <v>425</v>
      </c>
      <c r="K435" s="648" t="str">
        <f>'Input - LOE Hierarchy (Admin)'!N437</f>
        <v>Is there evidence that appropriate consideration is being given to technology maturity / risk?</v>
      </c>
      <c r="L435" s="648" t="str">
        <f>'Input - LOE Hierarchy (Admin)'!P437</f>
        <v>Where there is novel or rapidly changing technology, is there evidence of this being adequately addressed in planning and delivery?</v>
      </c>
      <c r="M435" s="646"/>
      <c r="N435" s="646"/>
      <c r="O435" s="651" t="str">
        <f>IF(ISERROR(HYPERLINK(INDEX(I_Guid_Links,MATCH('Input - LOE Hierarchy (Admin)'!S437,I_Guid_Names,0)), 'Input - LOE Hierarchy (Admin)'!S437)),"",HYPERLINK(INDEX(I_Guid_Links,MATCH('Input - LOE Hierarchy (Admin)'!S437,I_Guid_Names,0)), 'Input - LOE Hierarchy (Admin)'!S437))</f>
        <v>Engineering in Defence Acquisition - M87</v>
      </c>
      <c r="P435" s="651" t="str">
        <f>IF(ISERROR(HYPERLINK(INDEX(I_Guid_Links,MATCH('Input - LOE Hierarchy (Admin)'!T437,I_Guid_Names,0)), 'Input - LOE Hierarchy (Admin)'!T437)),"",HYPERLINK(INDEX(I_Guid_Links,MATCH('Input - LOE Hierarchy (Admin)'!T437,I_Guid_Names,0)), 'Input - LOE Hierarchy (Admin)'!T437))</f>
        <v>Technology Management - M97</v>
      </c>
      <c r="Q435" s="651" t="str">
        <f>IF(ISERROR(HYPERLINK(INDEX(I_Guid_Links,MATCH('Input - LOE Hierarchy (Admin)'!U437,I_Guid_Names,0)), 'Input - LOE Hierarchy (Admin)'!U437)),"",HYPERLINK(INDEX(I_Guid_Links,MATCH('Input - LOE Hierarchy (Admin)'!U437,I_Guid_Names,0)), 'Input - LOE Hierarchy (Admin)'!U437))</f>
        <v>GEAR (DE&amp;S only) - M115</v>
      </c>
      <c r="R435" s="651" t="str">
        <f>IF(ISERROR(HYPERLINK(INDEX(I_Guid_Links,MATCH('Input - LOE Hierarchy (Admin)'!V437,I_Guid_Names,0)), 'Input - LOE Hierarchy (Admin)'!V437)),"",HYPERLINK(INDEX(I_Guid_Links,MATCH('Input - LOE Hierarchy (Admin)'!V437,I_Guid_Names,0)), 'Input - LOE Hierarchy (Admin)'!V437))</f>
        <v/>
      </c>
      <c r="S435" s="651" t="str">
        <f>IF(ISERROR(HYPERLINK(INDEX(I_Guid_Links,MATCH('Input - LOE Hierarchy (Admin)'!W437,I_Guid_Names,0)), 'Input - LOE Hierarchy (Admin)'!W437)),"",HYPERLINK(INDEX(I_Guid_Links,MATCH('Input - LOE Hierarchy (Admin)'!W437,I_Guid_Names,0)), 'Input - LOE Hierarchy (Admin)'!W437))</f>
        <v/>
      </c>
      <c r="T435" s="651" t="str">
        <f>IF(ISERROR(HYPERLINK(INDEX(I_Guid_Links,MATCH('Input - LOE Hierarchy (Admin)'!X437,I_Guid_Names,0)), 'Input - LOE Hierarchy (Admin)'!X437)),"",HYPERLINK(INDEX(I_Guid_Links,MATCH('Input - LOE Hierarchy (Admin)'!X437,I_Guid_Names,0)), 'Input - LOE Hierarchy (Admin)'!X437))</f>
        <v/>
      </c>
      <c r="U435" s="651" t="str">
        <f>IF(ISERROR(HYPERLINK(INDEX(I_Guid_Links,MATCH('Input - LOE Hierarchy (Admin)'!Y437,I_Guid_Names,0)), 'Input - LOE Hierarchy (Admin)'!Y437)),"",HYPERLINK(INDEX(I_Guid_Links,MATCH('Input - LOE Hierarchy (Admin)'!Y437,I_Guid_Names,0)), 'Input - LOE Hierarchy (Admin)'!Y437))</f>
        <v/>
      </c>
      <c r="V435" s="652"/>
      <c r="X435" s="653" t="str">
        <f t="shared" si="63"/>
        <v>YES</v>
      </c>
      <c r="Y435" s="654" t="b">
        <f t="shared" si="64"/>
        <v>0</v>
      </c>
      <c r="Z435" s="654" t="b">
        <f t="shared" si="69"/>
        <v>0</v>
      </c>
    </row>
    <row r="436" spans="1:26" s="344" customFormat="1" ht="70.400000000000006" customHeight="1" x14ac:dyDescent="0.35">
      <c r="A436" s="646"/>
      <c r="B436" s="646"/>
      <c r="C436" s="647">
        <v>5</v>
      </c>
      <c r="D436" s="648" t="str">
        <f>'Input - LOE Hierarchy (Admin)'!E438</f>
        <v>Management</v>
      </c>
      <c r="E436" s="647">
        <v>30</v>
      </c>
      <c r="F436" s="648" t="str">
        <f>'Input - LOE Hierarchy (Admin)'!K438</f>
        <v>Is there evidence of suitably mature Engineering/Technology management?</v>
      </c>
      <c r="G436" s="649">
        <v>149</v>
      </c>
      <c r="H436" s="650" t="str">
        <f>IFERROR(HYPERLINK("#'2.1 LOEs, Artefacts &amp; Assurance'!" &amp; ADDRESS(MATCH($I436,'2.1 LOEs, Artefacts &amp; Assurance'!$H$1:$H$312, 0),8),"Link "), "Not Found")</f>
        <v>Not Found</v>
      </c>
      <c r="I436" s="648" t="str">
        <f>'Input - LOE Hierarchy (Admin)'!L438</f>
        <v>Is there evidence of suitable technology management practice being adopted?</v>
      </c>
      <c r="J436" s="647">
        <f t="shared" si="62"/>
        <v>426</v>
      </c>
      <c r="K436" s="648" t="str">
        <f>'Input - LOE Hierarchy (Admin)'!N438</f>
        <v>Is there evidence that appropriate consideration is being given to technology maturity / risk?</v>
      </c>
      <c r="L436" s="648" t="str">
        <f>'Input - LOE Hierarchy (Admin)'!P438</f>
        <v>Is there evidence of suitable any enabling technology(ies) planning to address development and integration?</v>
      </c>
      <c r="M436" s="646"/>
      <c r="N436" s="646"/>
      <c r="O436" s="651" t="str">
        <f>IF(ISERROR(HYPERLINK(INDEX(I_Guid_Links,MATCH('Input - LOE Hierarchy (Admin)'!S438,I_Guid_Names,0)), 'Input - LOE Hierarchy (Admin)'!S438)),"",HYPERLINK(INDEX(I_Guid_Links,MATCH('Input - LOE Hierarchy (Admin)'!S438,I_Guid_Names,0)), 'Input - LOE Hierarchy (Admin)'!S438))</f>
        <v>Engineering in Defence Acquisition - M87</v>
      </c>
      <c r="P436" s="651" t="str">
        <f>IF(ISERROR(HYPERLINK(INDEX(I_Guid_Links,MATCH('Input - LOE Hierarchy (Admin)'!T438,I_Guid_Names,0)), 'Input - LOE Hierarchy (Admin)'!T438)),"",HYPERLINK(INDEX(I_Guid_Links,MATCH('Input - LOE Hierarchy (Admin)'!T438,I_Guid_Names,0)), 'Input - LOE Hierarchy (Admin)'!T438))</f>
        <v>Technology Management - M97</v>
      </c>
      <c r="Q436" s="651" t="str">
        <f>IF(ISERROR(HYPERLINK(INDEX(I_Guid_Links,MATCH('Input - LOE Hierarchy (Admin)'!U438,I_Guid_Names,0)), 'Input - LOE Hierarchy (Admin)'!U438)),"",HYPERLINK(INDEX(I_Guid_Links,MATCH('Input - LOE Hierarchy (Admin)'!U438,I_Guid_Names,0)), 'Input - LOE Hierarchy (Admin)'!U438))</f>
        <v>GEAR (DE&amp;S only) - M115</v>
      </c>
      <c r="R436" s="651" t="str">
        <f>IF(ISERROR(HYPERLINK(INDEX(I_Guid_Links,MATCH('Input - LOE Hierarchy (Admin)'!V438,I_Guid_Names,0)), 'Input - LOE Hierarchy (Admin)'!V438)),"",HYPERLINK(INDEX(I_Guid_Links,MATCH('Input - LOE Hierarchy (Admin)'!V438,I_Guid_Names,0)), 'Input - LOE Hierarchy (Admin)'!V438))</f>
        <v/>
      </c>
      <c r="S436" s="651" t="str">
        <f>IF(ISERROR(HYPERLINK(INDEX(I_Guid_Links,MATCH('Input - LOE Hierarchy (Admin)'!W438,I_Guid_Names,0)), 'Input - LOE Hierarchy (Admin)'!W438)),"",HYPERLINK(INDEX(I_Guid_Links,MATCH('Input - LOE Hierarchy (Admin)'!W438,I_Guid_Names,0)), 'Input - LOE Hierarchy (Admin)'!W438))</f>
        <v/>
      </c>
      <c r="T436" s="651" t="str">
        <f>IF(ISERROR(HYPERLINK(INDEX(I_Guid_Links,MATCH('Input - LOE Hierarchy (Admin)'!X438,I_Guid_Names,0)), 'Input - LOE Hierarchy (Admin)'!X438)),"",HYPERLINK(INDEX(I_Guid_Links,MATCH('Input - LOE Hierarchy (Admin)'!X438,I_Guid_Names,0)), 'Input - LOE Hierarchy (Admin)'!X438))</f>
        <v/>
      </c>
      <c r="U436" s="651" t="str">
        <f>IF(ISERROR(HYPERLINK(INDEX(I_Guid_Links,MATCH('Input - LOE Hierarchy (Admin)'!Y438,I_Guid_Names,0)), 'Input - LOE Hierarchy (Admin)'!Y438)),"",HYPERLINK(INDEX(I_Guid_Links,MATCH('Input - LOE Hierarchy (Admin)'!Y438,I_Guid_Names,0)), 'Input - LOE Hierarchy (Admin)'!Y438))</f>
        <v/>
      </c>
      <c r="V436" s="652"/>
      <c r="X436" s="653" t="str">
        <f t="shared" si="63"/>
        <v>YES</v>
      </c>
      <c r="Y436" s="654" t="b">
        <f t="shared" si="64"/>
        <v>0</v>
      </c>
      <c r="Z436" s="654" t="b">
        <f t="shared" si="69"/>
        <v>0</v>
      </c>
    </row>
    <row r="437" spans="1:26" s="344" customFormat="1" ht="70.400000000000006" customHeight="1" x14ac:dyDescent="0.35">
      <c r="A437" s="646"/>
      <c r="B437" s="646"/>
      <c r="C437" s="647">
        <v>5</v>
      </c>
      <c r="D437" s="648" t="str">
        <f>'Input - LOE Hierarchy (Admin)'!E439</f>
        <v>Management</v>
      </c>
      <c r="E437" s="647">
        <v>30</v>
      </c>
      <c r="F437" s="648" t="str">
        <f>'Input - LOE Hierarchy (Admin)'!K439</f>
        <v>Is there evidence of suitably mature Engineering/Technology management?</v>
      </c>
      <c r="G437" s="649">
        <v>149</v>
      </c>
      <c r="H437" s="650" t="str">
        <f>IFERROR(HYPERLINK("#'2.1 LOEs, Artefacts &amp; Assurance'!" &amp; ADDRESS(MATCH($I437,'2.1 LOEs, Artefacts &amp; Assurance'!$H$1:$H$312, 0),8),"Link "), "Not Found")</f>
        <v>Not Found</v>
      </c>
      <c r="I437" s="648" t="str">
        <f>'Input - LOE Hierarchy (Admin)'!L439</f>
        <v>Is there evidence of suitable technology management practice being adopted?</v>
      </c>
      <c r="J437" s="647">
        <f t="shared" si="62"/>
        <v>427</v>
      </c>
      <c r="K437" s="648" t="str">
        <f>'Input - LOE Hierarchy (Admin)'!N439</f>
        <v>Is there evidence that appropriate consideration is being given to technology maturity / risk?</v>
      </c>
      <c r="L437" s="648" t="str">
        <f>'Input - LOE Hierarchy (Admin)'!P439</f>
        <v>Is there evidence that the programme has an understanding of its Technology Readiness position?</v>
      </c>
      <c r="M437" s="646"/>
      <c r="N437" s="646"/>
      <c r="O437" s="651" t="str">
        <f>IF(ISERROR(HYPERLINK(INDEX(I_Guid_Links,MATCH('Input - LOE Hierarchy (Admin)'!S439,I_Guid_Names,0)), 'Input - LOE Hierarchy (Admin)'!S439)),"",HYPERLINK(INDEX(I_Guid_Links,MATCH('Input - LOE Hierarchy (Admin)'!S439,I_Guid_Names,0)), 'Input - LOE Hierarchy (Admin)'!S439))</f>
        <v>Engineering in Defence Acquisition - M87</v>
      </c>
      <c r="P437" s="651" t="str">
        <f>IF(ISERROR(HYPERLINK(INDEX(I_Guid_Links,MATCH('Input - LOE Hierarchy (Admin)'!T439,I_Guid_Names,0)), 'Input - LOE Hierarchy (Admin)'!T439)),"",HYPERLINK(INDEX(I_Guid_Links,MATCH('Input - LOE Hierarchy (Admin)'!T439,I_Guid_Names,0)), 'Input - LOE Hierarchy (Admin)'!T439))</f>
        <v>Technology Management - M97</v>
      </c>
      <c r="Q437" s="651" t="str">
        <f>IF(ISERROR(HYPERLINK(INDEX(I_Guid_Links,MATCH('Input - LOE Hierarchy (Admin)'!U439,I_Guid_Names,0)), 'Input - LOE Hierarchy (Admin)'!U439)),"",HYPERLINK(INDEX(I_Guid_Links,MATCH('Input - LOE Hierarchy (Admin)'!U439,I_Guid_Names,0)), 'Input - LOE Hierarchy (Admin)'!U439))</f>
        <v>GEAR (DE&amp;S only) - M115</v>
      </c>
      <c r="R437" s="651" t="str">
        <f>IF(ISERROR(HYPERLINK(INDEX(I_Guid_Links,MATCH('Input - LOE Hierarchy (Admin)'!V439,I_Guid_Names,0)), 'Input - LOE Hierarchy (Admin)'!V439)),"",HYPERLINK(INDEX(I_Guid_Links,MATCH('Input - LOE Hierarchy (Admin)'!V439,I_Guid_Names,0)), 'Input - LOE Hierarchy (Admin)'!V439))</f>
        <v/>
      </c>
      <c r="S437" s="651" t="str">
        <f>IF(ISERROR(HYPERLINK(INDEX(I_Guid_Links,MATCH('Input - LOE Hierarchy (Admin)'!W439,I_Guid_Names,0)), 'Input - LOE Hierarchy (Admin)'!W439)),"",HYPERLINK(INDEX(I_Guid_Links,MATCH('Input - LOE Hierarchy (Admin)'!W439,I_Guid_Names,0)), 'Input - LOE Hierarchy (Admin)'!W439))</f>
        <v/>
      </c>
      <c r="T437" s="651" t="str">
        <f>IF(ISERROR(HYPERLINK(INDEX(I_Guid_Links,MATCH('Input - LOE Hierarchy (Admin)'!X439,I_Guid_Names,0)), 'Input - LOE Hierarchy (Admin)'!X439)),"",HYPERLINK(INDEX(I_Guid_Links,MATCH('Input - LOE Hierarchy (Admin)'!X439,I_Guid_Names,0)), 'Input - LOE Hierarchy (Admin)'!X439))</f>
        <v/>
      </c>
      <c r="U437" s="651" t="str">
        <f>IF(ISERROR(HYPERLINK(INDEX(I_Guid_Links,MATCH('Input - LOE Hierarchy (Admin)'!Y439,I_Guid_Names,0)), 'Input - LOE Hierarchy (Admin)'!Y439)),"",HYPERLINK(INDEX(I_Guid_Links,MATCH('Input - LOE Hierarchy (Admin)'!Y439,I_Guid_Names,0)), 'Input - LOE Hierarchy (Admin)'!Y439))</f>
        <v/>
      </c>
      <c r="V437" s="652"/>
      <c r="X437" s="653" t="str">
        <f t="shared" si="63"/>
        <v>YES</v>
      </c>
      <c r="Y437" s="654" t="b">
        <f t="shared" si="64"/>
        <v>0</v>
      </c>
      <c r="Z437" s="654" t="b">
        <f t="shared" si="69"/>
        <v>0</v>
      </c>
    </row>
    <row r="438" spans="1:26" s="344" customFormat="1" ht="70.400000000000006" customHeight="1" x14ac:dyDescent="0.35">
      <c r="A438" s="646"/>
      <c r="B438" s="646"/>
      <c r="C438" s="647">
        <v>5</v>
      </c>
      <c r="D438" s="648" t="str">
        <f>'Input - LOE Hierarchy (Admin)'!E440</f>
        <v>Management</v>
      </c>
      <c r="E438" s="647">
        <v>30</v>
      </c>
      <c r="F438" s="648" t="str">
        <f>'Input - LOE Hierarchy (Admin)'!K440</f>
        <v>Is there evidence of suitably mature Engineering/Technology management?</v>
      </c>
      <c r="G438" s="649">
        <v>149</v>
      </c>
      <c r="H438" s="650" t="str">
        <f>IFERROR(HYPERLINK("#'2.1 LOEs, Artefacts &amp; Assurance'!" &amp; ADDRESS(MATCH($I438,'2.1 LOEs, Artefacts &amp; Assurance'!$H$1:$H$312, 0),8),"Link "), "Not Found")</f>
        <v>Not Found</v>
      </c>
      <c r="I438" s="648" t="str">
        <f>'Input - LOE Hierarchy (Admin)'!L440</f>
        <v>Is there evidence of suitable technology management practice being adopted?</v>
      </c>
      <c r="J438" s="647">
        <f t="shared" si="62"/>
        <v>428</v>
      </c>
      <c r="K438" s="648" t="str">
        <f>'Input - LOE Hierarchy (Admin)'!N440</f>
        <v>Is there evidence that appropriate consideration is being given to technology standards?</v>
      </c>
      <c r="L438" s="648" t="str">
        <f>'Input - LOE Hierarchy (Admin)'!P440</f>
        <v>Is there evidence that the programme's Digital &amp; Technology initiatives are aligned to Cabinet Office standards, including the Technology Code of Practice, and is its planning in this respect sufficiently mature for the stage of the project?</v>
      </c>
      <c r="M438" s="646"/>
      <c r="N438" s="646"/>
      <c r="O438" s="651" t="str">
        <f>IF(ISERROR(HYPERLINK(INDEX(I_Guid_Links,MATCH('Input - LOE Hierarchy (Admin)'!S440,I_Guid_Names,0)), 'Input - LOE Hierarchy (Admin)'!S440)),"",HYPERLINK(INDEX(I_Guid_Links,MATCH('Input - LOE Hierarchy (Admin)'!S440,I_Guid_Names,0)), 'Input - LOE Hierarchy (Admin)'!S440))</f>
        <v>Engineering in Defence Acquisition - M87</v>
      </c>
      <c r="P438" s="651" t="str">
        <f>IF(ISERROR(HYPERLINK(INDEX(I_Guid_Links,MATCH('Input - LOE Hierarchy (Admin)'!T440,I_Guid_Names,0)), 'Input - LOE Hierarchy (Admin)'!T440)),"",HYPERLINK(INDEX(I_Guid_Links,MATCH('Input - LOE Hierarchy (Admin)'!T440,I_Guid_Names,0)), 'Input - LOE Hierarchy (Admin)'!T440))</f>
        <v>Technology Management - M97</v>
      </c>
      <c r="Q438" s="651" t="str">
        <f>IF(ISERROR(HYPERLINK(INDEX(I_Guid_Links,MATCH('Input - LOE Hierarchy (Admin)'!U440,I_Guid_Names,0)), 'Input - LOE Hierarchy (Admin)'!U440)),"",HYPERLINK(INDEX(I_Guid_Links,MATCH('Input - LOE Hierarchy (Admin)'!U440,I_Guid_Names,0)), 'Input - LOE Hierarchy (Admin)'!U440))</f>
        <v>GEAR (DE&amp;S only) - M115</v>
      </c>
      <c r="R438" s="651" t="str">
        <f>IF(ISERROR(HYPERLINK(INDEX(I_Guid_Links,MATCH('Input - LOE Hierarchy (Admin)'!V440,I_Guid_Names,0)), 'Input - LOE Hierarchy (Admin)'!V440)),"",HYPERLINK(INDEX(I_Guid_Links,MATCH('Input - LOE Hierarchy (Admin)'!V440,I_Guid_Names,0)), 'Input - LOE Hierarchy (Admin)'!V440))</f>
        <v/>
      </c>
      <c r="S438" s="651" t="str">
        <f>IF(ISERROR(HYPERLINK(INDEX(I_Guid_Links,MATCH('Input - LOE Hierarchy (Admin)'!W440,I_Guid_Names,0)), 'Input - LOE Hierarchy (Admin)'!W440)),"",HYPERLINK(INDEX(I_Guid_Links,MATCH('Input - LOE Hierarchy (Admin)'!W440,I_Guid_Names,0)), 'Input - LOE Hierarchy (Admin)'!W440))</f>
        <v/>
      </c>
      <c r="T438" s="651" t="str">
        <f>IF(ISERROR(HYPERLINK(INDEX(I_Guid_Links,MATCH('Input - LOE Hierarchy (Admin)'!X440,I_Guid_Names,0)), 'Input - LOE Hierarchy (Admin)'!X440)),"",HYPERLINK(INDEX(I_Guid_Links,MATCH('Input - LOE Hierarchy (Admin)'!X440,I_Guid_Names,0)), 'Input - LOE Hierarchy (Admin)'!X440))</f>
        <v/>
      </c>
      <c r="U438" s="651" t="str">
        <f>IF(ISERROR(HYPERLINK(INDEX(I_Guid_Links,MATCH('Input - LOE Hierarchy (Admin)'!Y440,I_Guid_Names,0)), 'Input - LOE Hierarchy (Admin)'!Y440)),"",HYPERLINK(INDEX(I_Guid_Links,MATCH('Input - LOE Hierarchy (Admin)'!Y440,I_Guid_Names,0)), 'Input - LOE Hierarchy (Admin)'!Y440))</f>
        <v/>
      </c>
      <c r="V438" s="652"/>
      <c r="X438" s="653" t="str">
        <f t="shared" si="63"/>
        <v>YES</v>
      </c>
      <c r="Y438" s="654" t="b">
        <f t="shared" si="64"/>
        <v>0</v>
      </c>
      <c r="Z438" s="654" t="b">
        <f t="shared" si="69"/>
        <v>0</v>
      </c>
    </row>
    <row r="439" spans="1:26" s="344" customFormat="1" ht="70.400000000000006" customHeight="1" x14ac:dyDescent="0.35">
      <c r="A439" s="646"/>
      <c r="B439" s="646"/>
      <c r="C439" s="647">
        <v>5</v>
      </c>
      <c r="D439" s="648" t="str">
        <f>'Input - LOE Hierarchy (Admin)'!E441</f>
        <v>Management</v>
      </c>
      <c r="E439" s="647">
        <v>30</v>
      </c>
      <c r="F439" s="648" t="str">
        <f>'Input - LOE Hierarchy (Admin)'!K441</f>
        <v>Is there evidence of suitably mature Engineering/Technology management?</v>
      </c>
      <c r="G439" s="649">
        <v>149</v>
      </c>
      <c r="H439" s="650" t="str">
        <f>IFERROR(HYPERLINK("#'2.1 LOEs, Artefacts &amp; Assurance'!" &amp; ADDRESS(MATCH($I439,'2.1 LOEs, Artefacts &amp; Assurance'!$H$1:$H$312, 0),8),"Link "), "Not Found")</f>
        <v>Not Found</v>
      </c>
      <c r="I439" s="648" t="str">
        <f>'Input - LOE Hierarchy (Admin)'!L441</f>
        <v>Is there evidence of suitable technology management practice being adopted?</v>
      </c>
      <c r="J439" s="647">
        <f t="shared" si="62"/>
        <v>429</v>
      </c>
      <c r="K439" s="648" t="str">
        <f>'Input - LOE Hierarchy (Admin)'!N441</f>
        <v>Is there evidence that appropriate consideration is being given to technology standards?</v>
      </c>
      <c r="L439" s="648" t="str">
        <f>'Input - LOE Hierarchy (Admin)'!P441</f>
        <v xml:space="preserve">Is there evidence that the programme is delivering data capability in line with the Defence Data Strategy, architectures, policies, standards and governance to increase standardisation and reuse of capabilities, ensure interoperability and maximise exploitation? Is the project compliant with the data assurance process as defined by the Defence Manual for ICT, JSP 604? </v>
      </c>
      <c r="M439" s="646"/>
      <c r="N439" s="646"/>
      <c r="O439" s="651" t="str">
        <f>IF(ISERROR(HYPERLINK(INDEX(I_Guid_Links,MATCH('Input - LOE Hierarchy (Admin)'!S441,I_Guid_Names,0)), 'Input - LOE Hierarchy (Admin)'!S441)),"",HYPERLINK(INDEX(I_Guid_Links,MATCH('Input - LOE Hierarchy (Admin)'!S441,I_Guid_Names,0)), 'Input - LOE Hierarchy (Admin)'!S441))</f>
        <v>Engineering in Defence Acquisition - M87</v>
      </c>
      <c r="P439" s="651" t="str">
        <f>IF(ISERROR(HYPERLINK(INDEX(I_Guid_Links,MATCH('Input - LOE Hierarchy (Admin)'!T441,I_Guid_Names,0)), 'Input - LOE Hierarchy (Admin)'!T441)),"",HYPERLINK(INDEX(I_Guid_Links,MATCH('Input - LOE Hierarchy (Admin)'!T441,I_Guid_Names,0)), 'Input - LOE Hierarchy (Admin)'!T441))</f>
        <v>Technology Management - M97</v>
      </c>
      <c r="Q439" s="651" t="str">
        <f>IF(ISERROR(HYPERLINK(INDEX(I_Guid_Links,MATCH('Input - LOE Hierarchy (Admin)'!U441,I_Guid_Names,0)), 'Input - LOE Hierarchy (Admin)'!U441)),"",HYPERLINK(INDEX(I_Guid_Links,MATCH('Input - LOE Hierarchy (Admin)'!U441,I_Guid_Names,0)), 'Input - LOE Hierarchy (Admin)'!U441))</f>
        <v>GEAR (DE&amp;S only) - M115</v>
      </c>
      <c r="R439" s="651" t="str">
        <f>IF(ISERROR(HYPERLINK(INDEX(I_Guid_Links,MATCH('Input - LOE Hierarchy (Admin)'!V441,I_Guid_Names,0)), 'Input - LOE Hierarchy (Admin)'!V441)),"",HYPERLINK(INDEX(I_Guid_Links,MATCH('Input - LOE Hierarchy (Admin)'!V441,I_Guid_Names,0)), 'Input - LOE Hierarchy (Admin)'!V441))</f>
        <v/>
      </c>
      <c r="S439" s="651" t="str">
        <f>IF(ISERROR(HYPERLINK(INDEX(I_Guid_Links,MATCH('Input - LOE Hierarchy (Admin)'!W441,I_Guid_Names,0)), 'Input - LOE Hierarchy (Admin)'!W441)),"",HYPERLINK(INDEX(I_Guid_Links,MATCH('Input - LOE Hierarchy (Admin)'!W441,I_Guid_Names,0)), 'Input - LOE Hierarchy (Admin)'!W441))</f>
        <v/>
      </c>
      <c r="T439" s="651" t="str">
        <f>IF(ISERROR(HYPERLINK(INDEX(I_Guid_Links,MATCH('Input - LOE Hierarchy (Admin)'!X441,I_Guid_Names,0)), 'Input - LOE Hierarchy (Admin)'!X441)),"",HYPERLINK(INDEX(I_Guid_Links,MATCH('Input - LOE Hierarchy (Admin)'!X441,I_Guid_Names,0)), 'Input - LOE Hierarchy (Admin)'!X441))</f>
        <v/>
      </c>
      <c r="U439" s="651" t="str">
        <f>IF(ISERROR(HYPERLINK(INDEX(I_Guid_Links,MATCH('Input - LOE Hierarchy (Admin)'!Y441,I_Guid_Names,0)), 'Input - LOE Hierarchy (Admin)'!Y441)),"",HYPERLINK(INDEX(I_Guid_Links,MATCH('Input - LOE Hierarchy (Admin)'!Y441,I_Guid_Names,0)), 'Input - LOE Hierarchy (Admin)'!Y441))</f>
        <v/>
      </c>
      <c r="V439" s="652"/>
      <c r="X439" s="653" t="str">
        <f t="shared" si="63"/>
        <v>YES</v>
      </c>
      <c r="Y439" s="654" t="b">
        <f t="shared" si="64"/>
        <v>0</v>
      </c>
      <c r="Z439" s="654" t="b">
        <f t="shared" si="69"/>
        <v>0</v>
      </c>
    </row>
    <row r="440" spans="1:26" s="344" customFormat="1" ht="70.400000000000006" customHeight="1" x14ac:dyDescent="0.35">
      <c r="A440" s="646"/>
      <c r="B440" s="646"/>
      <c r="C440" s="647">
        <v>5</v>
      </c>
      <c r="D440" s="648" t="str">
        <f>'Input - LOE Hierarchy (Admin)'!E442</f>
        <v>Management</v>
      </c>
      <c r="E440" s="647">
        <v>31</v>
      </c>
      <c r="F440" s="648" t="str">
        <f>'Input - LOE Hierarchy (Admin)'!K442</f>
        <v>Is there evidence for suitable Approvals management?</v>
      </c>
      <c r="G440" s="649">
        <v>150</v>
      </c>
      <c r="H440" s="650" t="str">
        <f>IFERROR(HYPERLINK("#'2.1 LOEs, Artefacts &amp; Assurance'!" &amp; ADDRESS(MATCH($I440,'2.1 LOEs, Artefacts &amp; Assurance'!$H$1:$H$312, 0),8),"Link "), "Not Found")</f>
        <v>Not Found</v>
      </c>
      <c r="I440" s="648" t="str">
        <f>'Input - LOE Hierarchy (Admin)'!L442</f>
        <v>Is there evidence that programme details have been recorded on Digital Approvals Tool (DAT) at least 6 months prior to planned submission date?</v>
      </c>
      <c r="J440" s="647">
        <f t="shared" si="62"/>
        <v>430</v>
      </c>
      <c r="K440" s="648" t="str">
        <f>'Input - LOE Hierarchy (Admin)'!N442</f>
        <v>Is there evidence that the appropriate route to approval with target submission dates agreed with approvals secretariate has been recorded on the DAT?</v>
      </c>
      <c r="L440" s="648" t="str">
        <f>'Input - LOE Hierarchy (Admin)'!P442</f>
        <v>NULL</v>
      </c>
      <c r="M440" s="646"/>
      <c r="N440" s="646"/>
      <c r="O440" s="651" t="str">
        <f>IF(ISERROR(HYPERLINK(INDEX(I_Guid_Links,MATCH('Input - LOE Hierarchy (Admin)'!S442,I_Guid_Names,0)), 'Input - LOE Hierarchy (Admin)'!S442)),"",HYPERLINK(INDEX(I_Guid_Links,MATCH('Input - LOE Hierarchy (Admin)'!S442,I_Guid_Names,0)), 'Input - LOE Hierarchy (Admin)'!S442))</f>
        <v>Digital Approvals Tool (DAT)  - M98</v>
      </c>
      <c r="P440" s="651" t="str">
        <f>IF(ISERROR(HYPERLINK(INDEX(I_Guid_Links,MATCH('Input - LOE Hierarchy (Admin)'!T442,I_Guid_Names,0)), 'Input - LOE Hierarchy (Admin)'!T442)),"",HYPERLINK(INDEX(I_Guid_Links,MATCH('Input - LOE Hierarchy (Admin)'!T442,I_Guid_Names,0)), 'Input - LOE Hierarchy (Admin)'!T442))</f>
        <v/>
      </c>
      <c r="Q440" s="651" t="str">
        <f>IF(ISERROR(HYPERLINK(INDEX(I_Guid_Links,MATCH('Input - LOE Hierarchy (Admin)'!U442,I_Guid_Names,0)), 'Input - LOE Hierarchy (Admin)'!U442)),"",HYPERLINK(INDEX(I_Guid_Links,MATCH('Input - LOE Hierarchy (Admin)'!U442,I_Guid_Names,0)), 'Input - LOE Hierarchy (Admin)'!U442))</f>
        <v/>
      </c>
      <c r="R440" s="651" t="str">
        <f>IF(ISERROR(HYPERLINK(INDEX(I_Guid_Links,MATCH('Input - LOE Hierarchy (Admin)'!V442,I_Guid_Names,0)), 'Input - LOE Hierarchy (Admin)'!V442)),"",HYPERLINK(INDEX(I_Guid_Links,MATCH('Input - LOE Hierarchy (Admin)'!V442,I_Guid_Names,0)), 'Input - LOE Hierarchy (Admin)'!V442))</f>
        <v/>
      </c>
      <c r="S440" s="651" t="str">
        <f>IF(ISERROR(HYPERLINK(INDEX(I_Guid_Links,MATCH('Input - LOE Hierarchy (Admin)'!W442,I_Guid_Names,0)), 'Input - LOE Hierarchy (Admin)'!W442)),"",HYPERLINK(INDEX(I_Guid_Links,MATCH('Input - LOE Hierarchy (Admin)'!W442,I_Guid_Names,0)), 'Input - LOE Hierarchy (Admin)'!W442))</f>
        <v/>
      </c>
      <c r="T440" s="651" t="str">
        <f>IF(ISERROR(HYPERLINK(INDEX(I_Guid_Links,MATCH('Input - LOE Hierarchy (Admin)'!X442,I_Guid_Names,0)), 'Input - LOE Hierarchy (Admin)'!X442)),"",HYPERLINK(INDEX(I_Guid_Links,MATCH('Input - LOE Hierarchy (Admin)'!X442,I_Guid_Names,0)), 'Input - LOE Hierarchy (Admin)'!X442))</f>
        <v/>
      </c>
      <c r="U440" s="651" t="str">
        <f>IF(ISERROR(HYPERLINK(INDEX(I_Guid_Links,MATCH('Input - LOE Hierarchy (Admin)'!Y442,I_Guid_Names,0)), 'Input - LOE Hierarchy (Admin)'!Y442)),"",HYPERLINK(INDEX(I_Guid_Links,MATCH('Input - LOE Hierarchy (Admin)'!Y442,I_Guid_Names,0)), 'Input - LOE Hierarchy (Admin)'!Y442))</f>
        <v/>
      </c>
      <c r="V440" s="652"/>
      <c r="X440" s="653" t="b">
        <f t="shared" si="63"/>
        <v>0</v>
      </c>
      <c r="Y440" s="654" t="b">
        <f t="shared" si="64"/>
        <v>0</v>
      </c>
      <c r="Z440" s="654" t="b">
        <f t="shared" si="66"/>
        <v>0</v>
      </c>
    </row>
    <row r="441" spans="1:26" s="344" customFormat="1" ht="70.400000000000006" customHeight="1" x14ac:dyDescent="0.35">
      <c r="A441" s="646"/>
      <c r="B441" s="646"/>
      <c r="C441" s="647">
        <v>5</v>
      </c>
      <c r="D441" s="648" t="str">
        <f>'Input - LOE Hierarchy (Admin)'!E443</f>
        <v>Management</v>
      </c>
      <c r="E441" s="647">
        <v>31</v>
      </c>
      <c r="F441" s="648" t="str">
        <f>'Input - LOE Hierarchy (Admin)'!K443</f>
        <v>Is there evidence for suitable Approvals management?</v>
      </c>
      <c r="G441" s="649">
        <v>150</v>
      </c>
      <c r="H441" s="650" t="str">
        <f>IFERROR(HYPERLINK("#'2.1 LOEs, Artefacts &amp; Assurance'!" &amp; ADDRESS(MATCH($I441,'2.1 LOEs, Artefacts &amp; Assurance'!$H$1:$H$312, 0),8),"Link "), "Not Found")</f>
        <v>Not Found</v>
      </c>
      <c r="I441" s="648" t="str">
        <f>'Input - LOE Hierarchy (Admin)'!L443</f>
        <v>Is there evidence that programme details have been recorded on Digital Approvals Tool (DAT) at least 6 months prior to planned submission date?</v>
      </c>
      <c r="J441" s="647">
        <f t="shared" si="62"/>
        <v>431</v>
      </c>
      <c r="K441" s="648" t="str">
        <f>'Input - LOE Hierarchy (Admin)'!N443</f>
        <v xml:space="preserve">Is there evidence that all relevant approvals stakeholders have been identified and given access to DAT record? Note: All mandatory fields on DAT populated as a minimum.   </v>
      </c>
      <c r="L441" s="648" t="str">
        <f>'Input - LOE Hierarchy (Admin)'!P443</f>
        <v>NULL</v>
      </c>
      <c r="M441" s="646"/>
      <c r="N441" s="646"/>
      <c r="O441" s="651" t="str">
        <f>IF(ISERROR(HYPERLINK(INDEX(I_Guid_Links,MATCH('Input - LOE Hierarchy (Admin)'!S443,I_Guid_Names,0)), 'Input - LOE Hierarchy (Admin)'!S443)),"",HYPERLINK(INDEX(I_Guid_Links,MATCH('Input - LOE Hierarchy (Admin)'!S443,I_Guid_Names,0)), 'Input - LOE Hierarchy (Admin)'!S443))</f>
        <v>Digital Approvals Tool (DAT)  - M98</v>
      </c>
      <c r="P441" s="651" t="str">
        <f>IF(ISERROR(HYPERLINK(INDEX(I_Guid_Links,MATCH('Input - LOE Hierarchy (Admin)'!T443,I_Guid_Names,0)), 'Input - LOE Hierarchy (Admin)'!T443)),"",HYPERLINK(INDEX(I_Guid_Links,MATCH('Input - LOE Hierarchy (Admin)'!T443,I_Guid_Names,0)), 'Input - LOE Hierarchy (Admin)'!T443))</f>
        <v/>
      </c>
      <c r="Q441" s="651" t="str">
        <f>IF(ISERROR(HYPERLINK(INDEX(I_Guid_Links,MATCH('Input - LOE Hierarchy (Admin)'!U443,I_Guid_Names,0)), 'Input - LOE Hierarchy (Admin)'!U443)),"",HYPERLINK(INDEX(I_Guid_Links,MATCH('Input - LOE Hierarchy (Admin)'!U443,I_Guid_Names,0)), 'Input - LOE Hierarchy (Admin)'!U443))</f>
        <v/>
      </c>
      <c r="R441" s="651" t="str">
        <f>IF(ISERROR(HYPERLINK(INDEX(I_Guid_Links,MATCH('Input - LOE Hierarchy (Admin)'!V443,I_Guid_Names,0)), 'Input - LOE Hierarchy (Admin)'!V443)),"",HYPERLINK(INDEX(I_Guid_Links,MATCH('Input - LOE Hierarchy (Admin)'!V443,I_Guid_Names,0)), 'Input - LOE Hierarchy (Admin)'!V443))</f>
        <v/>
      </c>
      <c r="S441" s="651" t="str">
        <f>IF(ISERROR(HYPERLINK(INDEX(I_Guid_Links,MATCH('Input - LOE Hierarchy (Admin)'!W443,I_Guid_Names,0)), 'Input - LOE Hierarchy (Admin)'!W443)),"",HYPERLINK(INDEX(I_Guid_Links,MATCH('Input - LOE Hierarchy (Admin)'!W443,I_Guid_Names,0)), 'Input - LOE Hierarchy (Admin)'!W443))</f>
        <v/>
      </c>
      <c r="T441" s="651" t="str">
        <f>IF(ISERROR(HYPERLINK(INDEX(I_Guid_Links,MATCH('Input - LOE Hierarchy (Admin)'!X443,I_Guid_Names,0)), 'Input - LOE Hierarchy (Admin)'!X443)),"",HYPERLINK(INDEX(I_Guid_Links,MATCH('Input - LOE Hierarchy (Admin)'!X443,I_Guid_Names,0)), 'Input - LOE Hierarchy (Admin)'!X443))</f>
        <v/>
      </c>
      <c r="U441" s="651" t="str">
        <f>IF(ISERROR(HYPERLINK(INDEX(I_Guid_Links,MATCH('Input - LOE Hierarchy (Admin)'!Y443,I_Guid_Names,0)), 'Input - LOE Hierarchy (Admin)'!Y443)),"",HYPERLINK(INDEX(I_Guid_Links,MATCH('Input - LOE Hierarchy (Admin)'!Y443,I_Guid_Names,0)), 'Input - LOE Hierarchy (Admin)'!Y443))</f>
        <v/>
      </c>
      <c r="V441" s="652"/>
      <c r="X441" s="653" t="str">
        <f t="shared" si="63"/>
        <v>YES</v>
      </c>
      <c r="Y441" s="654" t="b">
        <f t="shared" si="64"/>
        <v>0</v>
      </c>
      <c r="Z441" s="654" t="b">
        <f>IF(AND(X441="YES", Y$440="YES"),"YES")</f>
        <v>0</v>
      </c>
    </row>
    <row r="442" spans="1:26" s="344" customFormat="1" ht="70.400000000000006" customHeight="1" x14ac:dyDescent="0.35">
      <c r="A442" s="646"/>
      <c r="B442" s="646"/>
      <c r="C442" s="647">
        <v>5</v>
      </c>
      <c r="D442" s="648" t="str">
        <f>'Input - LOE Hierarchy (Admin)'!E444</f>
        <v>Management</v>
      </c>
      <c r="E442" s="647">
        <v>31</v>
      </c>
      <c r="F442" s="648" t="str">
        <f>'Input - LOE Hierarchy (Admin)'!K444</f>
        <v>Is there evidence for suitable Approvals management?</v>
      </c>
      <c r="G442" s="649">
        <v>151</v>
      </c>
      <c r="H442" s="650" t="str">
        <f>IFERROR(HYPERLINK("#'2.1 LOEs, Artefacts &amp; Assurance'!" &amp; ADDRESS(MATCH($I442,'2.1 LOEs, Artefacts &amp; Assurance'!$H$1:$H$312, 0),8),"Link "), "Not Found")</f>
        <v>Not Found</v>
      </c>
      <c r="I442" s="648" t="str">
        <f>'Input - LOE Hierarchy (Admin)'!L444</f>
        <v>Has the programme provided evidence of the sponsoring Director of Resource's view (in conjunction with the SRO) on the Accounting Officer Standards? Required for Category A and centrally approved Category B cases.</v>
      </c>
      <c r="J442" s="647">
        <f t="shared" si="62"/>
        <v>432</v>
      </c>
      <c r="K442" s="648" t="str">
        <f>'Input - LOE Hierarchy (Admin)'!N444</f>
        <v>NULL</v>
      </c>
      <c r="L442" s="648" t="str">
        <f>'Input - LOE Hierarchy (Admin)'!P444</f>
        <v>NULL</v>
      </c>
      <c r="M442" s="646"/>
      <c r="N442" s="646"/>
      <c r="O442" s="651" t="str">
        <f>IF(ISERROR(HYPERLINK(INDEX(I_Guid_Links,MATCH('Input - LOE Hierarchy (Admin)'!S444,I_Guid_Names,0)), 'Input - LOE Hierarchy (Admin)'!S444)),"",HYPERLINK(INDEX(I_Guid_Links,MATCH('Input - LOE Hierarchy (Admin)'!S444,I_Guid_Names,0)), 'Input - LOE Hierarchy (Admin)'!S444))</f>
        <v>Accounting Officer  - M99</v>
      </c>
      <c r="P442" s="651" t="str">
        <f>IF(ISERROR(HYPERLINK(INDEX(I_Guid_Links,MATCH('Input - LOE Hierarchy (Admin)'!T444,I_Guid_Names,0)), 'Input - LOE Hierarchy (Admin)'!T444)),"",HYPERLINK(INDEX(I_Guid_Links,MATCH('Input - LOE Hierarchy (Admin)'!T444,I_Guid_Names,0)), 'Input - LOE Hierarchy (Admin)'!T444))</f>
        <v/>
      </c>
      <c r="Q442" s="651" t="str">
        <f>IF(ISERROR(HYPERLINK(INDEX(I_Guid_Links,MATCH('Input - LOE Hierarchy (Admin)'!U444,I_Guid_Names,0)), 'Input - LOE Hierarchy (Admin)'!U444)),"",HYPERLINK(INDEX(I_Guid_Links,MATCH('Input - LOE Hierarchy (Admin)'!U444,I_Guid_Names,0)), 'Input - LOE Hierarchy (Admin)'!U444))</f>
        <v/>
      </c>
      <c r="R442" s="651" t="str">
        <f>IF(ISERROR(HYPERLINK(INDEX(I_Guid_Links,MATCH('Input - LOE Hierarchy (Admin)'!V444,I_Guid_Names,0)), 'Input - LOE Hierarchy (Admin)'!V444)),"",HYPERLINK(INDEX(I_Guid_Links,MATCH('Input - LOE Hierarchy (Admin)'!V444,I_Guid_Names,0)), 'Input - LOE Hierarchy (Admin)'!V444))</f>
        <v/>
      </c>
      <c r="S442" s="651" t="str">
        <f>IF(ISERROR(HYPERLINK(INDEX(I_Guid_Links,MATCH('Input - LOE Hierarchy (Admin)'!W444,I_Guid_Names,0)), 'Input - LOE Hierarchy (Admin)'!W444)),"",HYPERLINK(INDEX(I_Guid_Links,MATCH('Input - LOE Hierarchy (Admin)'!W444,I_Guid_Names,0)), 'Input - LOE Hierarchy (Admin)'!W444))</f>
        <v/>
      </c>
      <c r="T442" s="651" t="str">
        <f>IF(ISERROR(HYPERLINK(INDEX(I_Guid_Links,MATCH('Input - LOE Hierarchy (Admin)'!X444,I_Guid_Names,0)), 'Input - LOE Hierarchy (Admin)'!X444)),"",HYPERLINK(INDEX(I_Guid_Links,MATCH('Input - LOE Hierarchy (Admin)'!X444,I_Guid_Names,0)), 'Input - LOE Hierarchy (Admin)'!X444))</f>
        <v/>
      </c>
      <c r="U442" s="651" t="str">
        <f>IF(ISERROR(HYPERLINK(INDEX(I_Guid_Links,MATCH('Input - LOE Hierarchy (Admin)'!Y444,I_Guid_Names,0)), 'Input - LOE Hierarchy (Admin)'!Y444)),"",HYPERLINK(INDEX(I_Guid_Links,MATCH('Input - LOE Hierarchy (Admin)'!Y444,I_Guid_Names,0)), 'Input - LOE Hierarchy (Admin)'!Y444))</f>
        <v/>
      </c>
      <c r="V442" s="652"/>
      <c r="X442" s="653" t="b">
        <f t="shared" si="63"/>
        <v>0</v>
      </c>
      <c r="Y442" s="654" t="b">
        <f t="shared" si="64"/>
        <v>0</v>
      </c>
      <c r="Z442" s="654" t="b">
        <f t="shared" si="66"/>
        <v>0</v>
      </c>
    </row>
    <row r="443" spans="1:26" s="344" customFormat="1" ht="70.400000000000006" customHeight="1" x14ac:dyDescent="0.35">
      <c r="A443" s="646"/>
      <c r="B443" s="646"/>
      <c r="C443" s="647">
        <v>5</v>
      </c>
      <c r="D443" s="648" t="str">
        <f>'Input - LOE Hierarchy (Admin)'!E445</f>
        <v>Management</v>
      </c>
      <c r="E443" s="647">
        <v>31</v>
      </c>
      <c r="F443" s="648" t="str">
        <f>'Input - LOE Hierarchy (Admin)'!K445</f>
        <v>Is there evidence for suitable Approvals management?</v>
      </c>
      <c r="G443" s="649">
        <v>152</v>
      </c>
      <c r="H443" s="650" t="str">
        <f>IFERROR(HYPERLINK("#'2.1 LOEs, Artefacts &amp; Assurance'!" &amp; ADDRESS(MATCH($I443,'2.1 LOEs, Artefacts &amp; Assurance'!$H$1:$H$312, 0),8),"Link "), "Not Found")</f>
        <v>Not Found</v>
      </c>
      <c r="I443" s="648" t="str">
        <f>'Input - LOE Hierarchy (Admin)'!L445</f>
        <v>Is there evidence of a record of previous approvals (including standing approvals) and the spend to date?</v>
      </c>
      <c r="J443" s="647">
        <f t="shared" si="62"/>
        <v>433</v>
      </c>
      <c r="K443" s="648" t="str">
        <f>'Input - LOE Hierarchy (Admin)'!N445</f>
        <v>NULL</v>
      </c>
      <c r="L443" s="648" t="str">
        <f>'Input - LOE Hierarchy (Admin)'!P445</f>
        <v>NULL</v>
      </c>
      <c r="M443" s="646"/>
      <c r="N443" s="646"/>
      <c r="O443" s="651" t="str">
        <f>IF(ISERROR(HYPERLINK(INDEX(I_Guid_Links,MATCH('Input - LOE Hierarchy (Admin)'!S445,I_Guid_Names,0)), 'Input - LOE Hierarchy (Admin)'!S445)),"",HYPERLINK(INDEX(I_Guid_Links,MATCH('Input - LOE Hierarchy (Admin)'!S445,I_Guid_Names,0)), 'Input - LOE Hierarchy (Admin)'!S445))</f>
        <v>3-Stage Approvals  - M100</v>
      </c>
      <c r="P443" s="651" t="str">
        <f>IF(ISERROR(HYPERLINK(INDEX(I_Guid_Links,MATCH('Input - LOE Hierarchy (Admin)'!T445,I_Guid_Names,0)), 'Input - LOE Hierarchy (Admin)'!T445)),"",HYPERLINK(INDEX(I_Guid_Links,MATCH('Input - LOE Hierarchy (Admin)'!T445,I_Guid_Names,0)), 'Input - LOE Hierarchy (Admin)'!T445))</f>
        <v/>
      </c>
      <c r="Q443" s="651" t="str">
        <f>IF(ISERROR(HYPERLINK(INDEX(I_Guid_Links,MATCH('Input - LOE Hierarchy (Admin)'!U445,I_Guid_Names,0)), 'Input - LOE Hierarchy (Admin)'!U445)),"",HYPERLINK(INDEX(I_Guid_Links,MATCH('Input - LOE Hierarchy (Admin)'!U445,I_Guid_Names,0)), 'Input - LOE Hierarchy (Admin)'!U445))</f>
        <v/>
      </c>
      <c r="R443" s="651" t="str">
        <f>IF(ISERROR(HYPERLINK(INDEX(I_Guid_Links,MATCH('Input - LOE Hierarchy (Admin)'!V445,I_Guid_Names,0)), 'Input - LOE Hierarchy (Admin)'!V445)),"",HYPERLINK(INDEX(I_Guid_Links,MATCH('Input - LOE Hierarchy (Admin)'!V445,I_Guid_Names,0)), 'Input - LOE Hierarchy (Admin)'!V445))</f>
        <v/>
      </c>
      <c r="S443" s="651" t="str">
        <f>IF(ISERROR(HYPERLINK(INDEX(I_Guid_Links,MATCH('Input - LOE Hierarchy (Admin)'!W445,I_Guid_Names,0)), 'Input - LOE Hierarchy (Admin)'!W445)),"",HYPERLINK(INDEX(I_Guid_Links,MATCH('Input - LOE Hierarchy (Admin)'!W445,I_Guid_Names,0)), 'Input - LOE Hierarchy (Admin)'!W445))</f>
        <v/>
      </c>
      <c r="T443" s="651" t="str">
        <f>IF(ISERROR(HYPERLINK(INDEX(I_Guid_Links,MATCH('Input - LOE Hierarchy (Admin)'!X445,I_Guid_Names,0)), 'Input - LOE Hierarchy (Admin)'!X445)),"",HYPERLINK(INDEX(I_Guid_Links,MATCH('Input - LOE Hierarchy (Admin)'!X445,I_Guid_Names,0)), 'Input - LOE Hierarchy (Admin)'!X445))</f>
        <v/>
      </c>
      <c r="U443" s="651" t="str">
        <f>IF(ISERROR(HYPERLINK(INDEX(I_Guid_Links,MATCH('Input - LOE Hierarchy (Admin)'!Y445,I_Guid_Names,0)), 'Input - LOE Hierarchy (Admin)'!Y445)),"",HYPERLINK(INDEX(I_Guid_Links,MATCH('Input - LOE Hierarchy (Admin)'!Y445,I_Guid_Names,0)), 'Input - LOE Hierarchy (Admin)'!Y445))</f>
        <v/>
      </c>
      <c r="V443" s="652"/>
      <c r="X443" s="653" t="b">
        <f t="shared" si="63"/>
        <v>0</v>
      </c>
      <c r="Y443" s="654" t="b">
        <f t="shared" si="64"/>
        <v>0</v>
      </c>
      <c r="Z443" s="654" t="b">
        <f t="shared" si="66"/>
        <v>0</v>
      </c>
    </row>
    <row r="444" spans="1:26" s="344" customFormat="1" ht="70.400000000000006" customHeight="1" x14ac:dyDescent="0.35">
      <c r="A444" s="646"/>
      <c r="B444" s="646"/>
      <c r="C444" s="647">
        <v>5</v>
      </c>
      <c r="D444" s="648" t="str">
        <f>'Input - LOE Hierarchy (Admin)'!E446</f>
        <v>Management</v>
      </c>
      <c r="E444" s="647">
        <v>31</v>
      </c>
      <c r="F444" s="648" t="str">
        <f>'Input - LOE Hierarchy (Admin)'!K446</f>
        <v>Is there evidence for suitable Approvals management?</v>
      </c>
      <c r="G444" s="649">
        <v>153</v>
      </c>
      <c r="H444" s="650" t="str">
        <f>IFERROR(HYPERLINK("#'2.1 LOEs, Artefacts &amp; Assurance'!" &amp; ADDRESS(MATCH($I444,'2.1 LOEs, Artefacts &amp; Assurance'!$H$1:$H$312, 0),8),"Link "), "Not Found")</f>
        <v>Not Found</v>
      </c>
      <c r="I444" s="648" t="str">
        <f>'Input - LOE Hierarchy (Admin)'!L446</f>
        <v>If an approval contains any retrospective elements is there evidence of relevant lessons being identified and reported?</v>
      </c>
      <c r="J444" s="647">
        <f t="shared" si="62"/>
        <v>434</v>
      </c>
      <c r="K444" s="648" t="str">
        <f>'Input - LOE Hierarchy (Admin)'!N446</f>
        <v>NULL</v>
      </c>
      <c r="L444" s="648" t="str">
        <f>'Input - LOE Hierarchy (Admin)'!P446</f>
        <v>NULL</v>
      </c>
      <c r="M444" s="646"/>
      <c r="N444" s="646"/>
      <c r="O444" s="651" t="str">
        <f>IF(ISERROR(HYPERLINK(INDEX(I_Guid_Links,MATCH('Input - LOE Hierarchy (Admin)'!S446,I_Guid_Names,0)), 'Input - LOE Hierarchy (Admin)'!S446)),"",HYPERLINK(INDEX(I_Guid_Links,MATCH('Input - LOE Hierarchy (Admin)'!S446,I_Guid_Names,0)), 'Input - LOE Hierarchy (Admin)'!S446))</f>
        <v>3-Stage Approvals  - M100</v>
      </c>
      <c r="P444" s="651" t="str">
        <f>IF(ISERROR(HYPERLINK(INDEX(I_Guid_Links,MATCH('Input - LOE Hierarchy (Admin)'!T446,I_Guid_Names,0)), 'Input - LOE Hierarchy (Admin)'!T446)),"",HYPERLINK(INDEX(I_Guid_Links,MATCH('Input - LOE Hierarchy (Admin)'!T446,I_Guid_Names,0)), 'Input - LOE Hierarchy (Admin)'!T446))</f>
        <v/>
      </c>
      <c r="Q444" s="651" t="str">
        <f>IF(ISERROR(HYPERLINK(INDEX(I_Guid_Links,MATCH('Input - LOE Hierarchy (Admin)'!U446,I_Guid_Names,0)), 'Input - LOE Hierarchy (Admin)'!U446)),"",HYPERLINK(INDEX(I_Guid_Links,MATCH('Input - LOE Hierarchy (Admin)'!U446,I_Guid_Names,0)), 'Input - LOE Hierarchy (Admin)'!U446))</f>
        <v/>
      </c>
      <c r="R444" s="651" t="str">
        <f>IF(ISERROR(HYPERLINK(INDEX(I_Guid_Links,MATCH('Input - LOE Hierarchy (Admin)'!V446,I_Guid_Names,0)), 'Input - LOE Hierarchy (Admin)'!V446)),"",HYPERLINK(INDEX(I_Guid_Links,MATCH('Input - LOE Hierarchy (Admin)'!V446,I_Guid_Names,0)), 'Input - LOE Hierarchy (Admin)'!V446))</f>
        <v/>
      </c>
      <c r="S444" s="651" t="str">
        <f>IF(ISERROR(HYPERLINK(INDEX(I_Guid_Links,MATCH('Input - LOE Hierarchy (Admin)'!W446,I_Guid_Names,0)), 'Input - LOE Hierarchy (Admin)'!W446)),"",HYPERLINK(INDEX(I_Guid_Links,MATCH('Input - LOE Hierarchy (Admin)'!W446,I_Guid_Names,0)), 'Input - LOE Hierarchy (Admin)'!W446))</f>
        <v/>
      </c>
      <c r="T444" s="651" t="str">
        <f>IF(ISERROR(HYPERLINK(INDEX(I_Guid_Links,MATCH('Input - LOE Hierarchy (Admin)'!X446,I_Guid_Names,0)), 'Input - LOE Hierarchy (Admin)'!X446)),"",HYPERLINK(INDEX(I_Guid_Links,MATCH('Input - LOE Hierarchy (Admin)'!X446,I_Guid_Names,0)), 'Input - LOE Hierarchy (Admin)'!X446))</f>
        <v/>
      </c>
      <c r="U444" s="651" t="str">
        <f>IF(ISERROR(HYPERLINK(INDEX(I_Guid_Links,MATCH('Input - LOE Hierarchy (Admin)'!Y446,I_Guid_Names,0)), 'Input - LOE Hierarchy (Admin)'!Y446)),"",HYPERLINK(INDEX(I_Guid_Links,MATCH('Input - LOE Hierarchy (Admin)'!Y446,I_Guid_Names,0)), 'Input - LOE Hierarchy (Admin)'!Y446))</f>
        <v/>
      </c>
      <c r="V444" s="652"/>
      <c r="X444" s="653" t="b">
        <f t="shared" si="63"/>
        <v>0</v>
      </c>
      <c r="Y444" s="654" t="b">
        <f t="shared" si="64"/>
        <v>0</v>
      </c>
      <c r="Z444" s="654" t="b">
        <f t="shared" si="66"/>
        <v>0</v>
      </c>
    </row>
    <row r="445" spans="1:26" s="344" customFormat="1" ht="70.400000000000006" customHeight="1" x14ac:dyDescent="0.35">
      <c r="A445" s="646"/>
      <c r="B445" s="646"/>
      <c r="C445" s="647">
        <v>5</v>
      </c>
      <c r="D445" s="648" t="str">
        <f>'Input - LOE Hierarchy (Admin)'!E447</f>
        <v>Management</v>
      </c>
      <c r="E445" s="647">
        <v>31</v>
      </c>
      <c r="F445" s="648" t="str">
        <f>'Input - LOE Hierarchy (Admin)'!K447</f>
        <v>Is there evidence for suitable Approvals management?</v>
      </c>
      <c r="G445" s="649">
        <v>154</v>
      </c>
      <c r="H445" s="650" t="str">
        <f>IFERROR(HYPERLINK("#'2.1 LOEs, Artefacts &amp; Assurance'!" &amp; ADDRESS(MATCH($I445,'2.1 LOEs, Artefacts &amp; Assurance'!$H$1:$H$312, 0),8),"Link "), "Not Found")</f>
        <v>Not Found</v>
      </c>
      <c r="I445" s="648" t="str">
        <f>'Input - LOE Hierarchy (Admin)'!L447</f>
        <v>If a Review Note is being submitted,  is there evidence of relevant lessons being identified and reported?</v>
      </c>
      <c r="J445" s="647">
        <f t="shared" si="62"/>
        <v>435</v>
      </c>
      <c r="K445" s="648" t="str">
        <f>'Input - LOE Hierarchy (Admin)'!N447</f>
        <v>NULL</v>
      </c>
      <c r="L445" s="648" t="str">
        <f>'Input - LOE Hierarchy (Admin)'!P447</f>
        <v>NULL</v>
      </c>
      <c r="M445" s="646"/>
      <c r="N445" s="646"/>
      <c r="O445" s="651" t="str">
        <f>IF(ISERROR(HYPERLINK(INDEX(I_Guid_Links,MATCH('Input - LOE Hierarchy (Admin)'!S447,I_Guid_Names,0)), 'Input - LOE Hierarchy (Admin)'!S447)),"",HYPERLINK(INDEX(I_Guid_Links,MATCH('Input - LOE Hierarchy (Admin)'!S447,I_Guid_Names,0)), 'Input - LOE Hierarchy (Admin)'!S447))</f>
        <v>Types of Submission  - M101</v>
      </c>
      <c r="P445" s="651" t="str">
        <f>IF(ISERROR(HYPERLINK(INDEX(I_Guid_Links,MATCH('Input - LOE Hierarchy (Admin)'!T447,I_Guid_Names,0)), 'Input - LOE Hierarchy (Admin)'!T447)),"",HYPERLINK(INDEX(I_Guid_Links,MATCH('Input - LOE Hierarchy (Admin)'!T447,I_Guid_Names,0)), 'Input - LOE Hierarchy (Admin)'!T447))</f>
        <v/>
      </c>
      <c r="Q445" s="651" t="str">
        <f>IF(ISERROR(HYPERLINK(INDEX(I_Guid_Links,MATCH('Input - LOE Hierarchy (Admin)'!U447,I_Guid_Names,0)), 'Input - LOE Hierarchy (Admin)'!U447)),"",HYPERLINK(INDEX(I_Guid_Links,MATCH('Input - LOE Hierarchy (Admin)'!U447,I_Guid_Names,0)), 'Input - LOE Hierarchy (Admin)'!U447))</f>
        <v/>
      </c>
      <c r="R445" s="651" t="str">
        <f>IF(ISERROR(HYPERLINK(INDEX(I_Guid_Links,MATCH('Input - LOE Hierarchy (Admin)'!V447,I_Guid_Names,0)), 'Input - LOE Hierarchy (Admin)'!V447)),"",HYPERLINK(INDEX(I_Guid_Links,MATCH('Input - LOE Hierarchy (Admin)'!V447,I_Guid_Names,0)), 'Input - LOE Hierarchy (Admin)'!V447))</f>
        <v/>
      </c>
      <c r="S445" s="651" t="str">
        <f>IF(ISERROR(HYPERLINK(INDEX(I_Guid_Links,MATCH('Input - LOE Hierarchy (Admin)'!W447,I_Guid_Names,0)), 'Input - LOE Hierarchy (Admin)'!W447)),"",HYPERLINK(INDEX(I_Guid_Links,MATCH('Input - LOE Hierarchy (Admin)'!W447,I_Guid_Names,0)), 'Input - LOE Hierarchy (Admin)'!W447))</f>
        <v/>
      </c>
      <c r="T445" s="651" t="str">
        <f>IF(ISERROR(HYPERLINK(INDEX(I_Guid_Links,MATCH('Input - LOE Hierarchy (Admin)'!X447,I_Guid_Names,0)), 'Input - LOE Hierarchy (Admin)'!X447)),"",HYPERLINK(INDEX(I_Guid_Links,MATCH('Input - LOE Hierarchy (Admin)'!X447,I_Guid_Names,0)), 'Input - LOE Hierarchy (Admin)'!X447))</f>
        <v/>
      </c>
      <c r="U445" s="651" t="str">
        <f>IF(ISERROR(HYPERLINK(INDEX(I_Guid_Links,MATCH('Input - LOE Hierarchy (Admin)'!Y447,I_Guid_Names,0)), 'Input - LOE Hierarchy (Admin)'!Y447)),"",HYPERLINK(INDEX(I_Guid_Links,MATCH('Input - LOE Hierarchy (Admin)'!Y447,I_Guid_Names,0)), 'Input - LOE Hierarchy (Admin)'!Y447))</f>
        <v/>
      </c>
      <c r="V445" s="652"/>
      <c r="X445" s="653" t="b">
        <f t="shared" si="63"/>
        <v>0</v>
      </c>
      <c r="Y445" s="654" t="b">
        <f t="shared" si="64"/>
        <v>0</v>
      </c>
      <c r="Z445" s="654" t="b">
        <f t="shared" si="66"/>
        <v>0</v>
      </c>
    </row>
    <row r="446" spans="1:26" s="344" customFormat="1" ht="70.400000000000006" customHeight="1" x14ac:dyDescent="0.35">
      <c r="A446" s="646"/>
      <c r="B446" s="646"/>
      <c r="C446" s="647">
        <v>5</v>
      </c>
      <c r="D446" s="648" t="str">
        <f>'Input - LOE Hierarchy (Admin)'!E448</f>
        <v>Management</v>
      </c>
      <c r="E446" s="647">
        <v>31</v>
      </c>
      <c r="F446" s="648" t="str">
        <f>'Input - LOE Hierarchy (Admin)'!K448</f>
        <v>Is there evidence for suitable Approvals management?</v>
      </c>
      <c r="G446" s="649">
        <v>155</v>
      </c>
      <c r="H446" s="650" t="str">
        <f>IFERROR(HYPERLINK("#'2.1 LOEs, Artefacts &amp; Assurance'!" &amp; ADDRESS(MATCH($I446,'2.1 LOEs, Artefacts &amp; Assurance'!$H$1:$H$312, 0),8),"Link "), "Not Found")</f>
        <v>Not Found</v>
      </c>
      <c r="I446" s="306" t="str">
        <f>'Input - LOE Hierarchy (Admin)'!L448</f>
        <v>Is there evidence of suitable assurance and approvals management?</v>
      </c>
      <c r="J446" s="647">
        <f t="shared" si="62"/>
        <v>436</v>
      </c>
      <c r="K446" s="648" t="str">
        <f>'Input - LOE Hierarchy (Admin)'!N448</f>
        <v>Is there evidence that an Integrated Assurance and Approvals Plan (IAAP) has been agreed by the approvals secretariate?</v>
      </c>
      <c r="L446" s="648" t="str">
        <f>'Input - LOE Hierarchy (Admin)'!P448</f>
        <v>NULL</v>
      </c>
      <c r="M446" s="646"/>
      <c r="N446" s="646"/>
      <c r="O446" s="651" t="str">
        <f>IF(ISERROR(HYPERLINK(INDEX(I_Guid_Links,MATCH('Input - LOE Hierarchy (Admin)'!S448,I_Guid_Names,0)), 'Input - LOE Hierarchy (Admin)'!S448)),"",HYPERLINK(INDEX(I_Guid_Links,MATCH('Input - LOE Hierarchy (Admin)'!S448,I_Guid_Names,0)), 'Input - LOE Hierarchy (Admin)'!S448))</f>
        <v>Integrated Assurance and Approval Plan (IAAP) - M102</v>
      </c>
      <c r="P446" s="651" t="str">
        <f>IF(ISERROR(HYPERLINK(INDEX(I_Guid_Links,MATCH('Input - LOE Hierarchy (Admin)'!T448,I_Guid_Names,0)), 'Input - LOE Hierarchy (Admin)'!T448)),"",HYPERLINK(INDEX(I_Guid_Links,MATCH('Input - LOE Hierarchy (Admin)'!T448,I_Guid_Names,0)), 'Input - LOE Hierarchy (Admin)'!T448))</f>
        <v/>
      </c>
      <c r="Q446" s="651" t="str">
        <f>IF(ISERROR(HYPERLINK(INDEX(I_Guid_Links,MATCH('Input - LOE Hierarchy (Admin)'!U448,I_Guid_Names,0)), 'Input - LOE Hierarchy (Admin)'!U448)),"",HYPERLINK(INDEX(I_Guid_Links,MATCH('Input - LOE Hierarchy (Admin)'!U448,I_Guid_Names,0)), 'Input - LOE Hierarchy (Admin)'!U448))</f>
        <v/>
      </c>
      <c r="R446" s="651" t="str">
        <f>IF(ISERROR(HYPERLINK(INDEX(I_Guid_Links,MATCH('Input - LOE Hierarchy (Admin)'!V448,I_Guid_Names,0)), 'Input - LOE Hierarchy (Admin)'!V448)),"",HYPERLINK(INDEX(I_Guid_Links,MATCH('Input - LOE Hierarchy (Admin)'!V448,I_Guid_Names,0)), 'Input - LOE Hierarchy (Admin)'!V448))</f>
        <v/>
      </c>
      <c r="S446" s="651" t="str">
        <f>IF(ISERROR(HYPERLINK(INDEX(I_Guid_Links,MATCH('Input - LOE Hierarchy (Admin)'!W448,I_Guid_Names,0)), 'Input - LOE Hierarchy (Admin)'!W448)),"",HYPERLINK(INDEX(I_Guid_Links,MATCH('Input - LOE Hierarchy (Admin)'!W448,I_Guid_Names,0)), 'Input - LOE Hierarchy (Admin)'!W448))</f>
        <v/>
      </c>
      <c r="T446" s="651" t="str">
        <f>IF(ISERROR(HYPERLINK(INDEX(I_Guid_Links,MATCH('Input - LOE Hierarchy (Admin)'!X448,I_Guid_Names,0)), 'Input - LOE Hierarchy (Admin)'!X448)),"",HYPERLINK(INDEX(I_Guid_Links,MATCH('Input - LOE Hierarchy (Admin)'!X448,I_Guid_Names,0)), 'Input - LOE Hierarchy (Admin)'!X448))</f>
        <v/>
      </c>
      <c r="U446" s="651" t="str">
        <f>IF(ISERROR(HYPERLINK(INDEX(I_Guid_Links,MATCH('Input - LOE Hierarchy (Admin)'!Y448,I_Guid_Names,0)), 'Input - LOE Hierarchy (Admin)'!Y448)),"",HYPERLINK(INDEX(I_Guid_Links,MATCH('Input - LOE Hierarchy (Admin)'!Y448,I_Guid_Names,0)), 'Input - LOE Hierarchy (Admin)'!Y448))</f>
        <v/>
      </c>
      <c r="V446" s="652"/>
      <c r="X446" s="653" t="b">
        <f t="shared" si="63"/>
        <v>0</v>
      </c>
      <c r="Y446" s="654" t="b">
        <f t="shared" si="64"/>
        <v>0</v>
      </c>
      <c r="Z446" s="654" t="b">
        <f t="shared" si="66"/>
        <v>0</v>
      </c>
    </row>
    <row r="447" spans="1:26" s="344" customFormat="1" ht="70.400000000000006" customHeight="1" x14ac:dyDescent="0.35">
      <c r="A447" s="646"/>
      <c r="B447" s="646"/>
      <c r="C447" s="647">
        <v>5</v>
      </c>
      <c r="D447" s="648" t="str">
        <f>'Input - LOE Hierarchy (Admin)'!E449</f>
        <v>Management</v>
      </c>
      <c r="E447" s="647">
        <v>31</v>
      </c>
      <c r="F447" s="648" t="str">
        <f>'Input - LOE Hierarchy (Admin)'!K449</f>
        <v>Is there evidence for suitable Approvals management?</v>
      </c>
      <c r="G447" s="649">
        <v>155</v>
      </c>
      <c r="H447" s="650" t="str">
        <f>IFERROR(HYPERLINK("#'2.1 LOEs, Artefacts &amp; Assurance'!" &amp; ADDRESS(MATCH($I447,'2.1 LOEs, Artefacts &amp; Assurance'!$H$1:$H$312, 0),8),"Link "), "Not Found")</f>
        <v>Not Found</v>
      </c>
      <c r="I447" s="648" t="str">
        <f>'Input - LOE Hierarchy (Admin)'!L449</f>
        <v>Is there evidence of suitable assurance and approvals management?</v>
      </c>
      <c r="J447" s="647">
        <f t="shared" si="62"/>
        <v>437</v>
      </c>
      <c r="K447" s="648" t="str">
        <f>'Input - LOE Hierarchy (Admin)'!N449</f>
        <v>Is there evidence that the IAAP has been followed and timely engagement undertaken effectively?</v>
      </c>
      <c r="L447" s="648" t="str">
        <f>'Input - LOE Hierarchy (Admin)'!P449</f>
        <v>NULL</v>
      </c>
      <c r="M447" s="646"/>
      <c r="N447" s="646"/>
      <c r="O447" s="651" t="str">
        <f>IF(ISERROR(HYPERLINK(INDEX(I_Guid_Links,MATCH('Input - LOE Hierarchy (Admin)'!S449,I_Guid_Names,0)), 'Input - LOE Hierarchy (Admin)'!S449)),"",HYPERLINK(INDEX(I_Guid_Links,MATCH('Input - LOE Hierarchy (Admin)'!S449,I_Guid_Names,0)), 'Input - LOE Hierarchy (Admin)'!S449))</f>
        <v>Integrated Assurance and Approval Plan (IAAP) - Defence Major Programmes Portfolio - KiD - UK MOD - M103</v>
      </c>
      <c r="P447" s="651" t="str">
        <f>IF(ISERROR(HYPERLINK(INDEX(I_Guid_Links,MATCH('Input - LOE Hierarchy (Admin)'!T449,I_Guid_Names,0)), 'Input - LOE Hierarchy (Admin)'!T449)),"",HYPERLINK(INDEX(I_Guid_Links,MATCH('Input - LOE Hierarchy (Admin)'!T449,I_Guid_Names,0)), 'Input - LOE Hierarchy (Admin)'!T449))</f>
        <v/>
      </c>
      <c r="Q447" s="651" t="str">
        <f>IF(ISERROR(HYPERLINK(INDEX(I_Guid_Links,MATCH('Input - LOE Hierarchy (Admin)'!U449,I_Guid_Names,0)), 'Input - LOE Hierarchy (Admin)'!U449)),"",HYPERLINK(INDEX(I_Guid_Links,MATCH('Input - LOE Hierarchy (Admin)'!U449,I_Guid_Names,0)), 'Input - LOE Hierarchy (Admin)'!U449))</f>
        <v/>
      </c>
      <c r="R447" s="651" t="str">
        <f>IF(ISERROR(HYPERLINK(INDEX(I_Guid_Links,MATCH('Input - LOE Hierarchy (Admin)'!V449,I_Guid_Names,0)), 'Input - LOE Hierarchy (Admin)'!V449)),"",HYPERLINK(INDEX(I_Guid_Links,MATCH('Input - LOE Hierarchy (Admin)'!V449,I_Guid_Names,0)), 'Input - LOE Hierarchy (Admin)'!V449))</f>
        <v/>
      </c>
      <c r="S447" s="651" t="str">
        <f>IF(ISERROR(HYPERLINK(INDEX(I_Guid_Links,MATCH('Input - LOE Hierarchy (Admin)'!W449,I_Guid_Names,0)), 'Input - LOE Hierarchy (Admin)'!W449)),"",HYPERLINK(INDEX(I_Guid_Links,MATCH('Input - LOE Hierarchy (Admin)'!W449,I_Guid_Names,0)), 'Input - LOE Hierarchy (Admin)'!W449))</f>
        <v/>
      </c>
      <c r="T447" s="651" t="str">
        <f>IF(ISERROR(HYPERLINK(INDEX(I_Guid_Links,MATCH('Input - LOE Hierarchy (Admin)'!X449,I_Guid_Names,0)), 'Input - LOE Hierarchy (Admin)'!X449)),"",HYPERLINK(INDEX(I_Guid_Links,MATCH('Input - LOE Hierarchy (Admin)'!X449,I_Guid_Names,0)), 'Input - LOE Hierarchy (Admin)'!X449))</f>
        <v/>
      </c>
      <c r="U447" s="651" t="str">
        <f>IF(ISERROR(HYPERLINK(INDEX(I_Guid_Links,MATCH('Input - LOE Hierarchy (Admin)'!Y449,I_Guid_Names,0)), 'Input - LOE Hierarchy (Admin)'!Y449)),"",HYPERLINK(INDEX(I_Guid_Links,MATCH('Input - LOE Hierarchy (Admin)'!Y449,I_Guid_Names,0)), 'Input - LOE Hierarchy (Admin)'!Y449))</f>
        <v/>
      </c>
      <c r="V447" s="652"/>
      <c r="X447" s="653" t="str">
        <f t="shared" si="63"/>
        <v>YES</v>
      </c>
      <c r="Y447" s="654" t="b">
        <f t="shared" si="64"/>
        <v>0</v>
      </c>
      <c r="Z447" s="654" t="b">
        <f>IF(AND(X447="YES", Y$446="YES"),"YES")</f>
        <v>0</v>
      </c>
    </row>
    <row r="448" spans="1:26" s="344" customFormat="1" ht="70.400000000000006" customHeight="1" x14ac:dyDescent="0.35">
      <c r="A448" s="646"/>
      <c r="B448" s="646"/>
      <c r="C448" s="647">
        <v>5</v>
      </c>
      <c r="D448" s="648" t="str">
        <f>'Input - LOE Hierarchy (Admin)'!E450</f>
        <v>Management</v>
      </c>
      <c r="E448" s="647">
        <v>31</v>
      </c>
      <c r="F448" s="648" t="str">
        <f>'Input - LOE Hierarchy (Admin)'!K450</f>
        <v>Is there evidence for suitable Approvals management?</v>
      </c>
      <c r="G448" s="649">
        <v>155</v>
      </c>
      <c r="H448" s="650" t="str">
        <f>IFERROR(HYPERLINK("#'2.1 LOEs, Artefacts &amp; Assurance'!" &amp; ADDRESS(MATCH($I448,'2.1 LOEs, Artefacts &amp; Assurance'!$H$1:$H$312, 0),8),"Link "), "Not Found")</f>
        <v>Not Found</v>
      </c>
      <c r="I448" s="648" t="str">
        <f>'Input - LOE Hierarchy (Admin)'!L450</f>
        <v>Is there evidence of suitable assurance and approvals management?</v>
      </c>
      <c r="J448" s="647">
        <f t="shared" si="62"/>
        <v>438</v>
      </c>
      <c r="K448" s="648" t="str">
        <f>'Input - LOE Hierarchy (Admin)'!N450</f>
        <v>Is there evidence that all business case supporting evidence / supplementary documents been provided and are accessible?</v>
      </c>
      <c r="L448" s="648" t="str">
        <f>'Input - LOE Hierarchy (Admin)'!P450</f>
        <v>NULL</v>
      </c>
      <c r="M448" s="646"/>
      <c r="N448" s="646"/>
      <c r="O448" s="651" t="str">
        <f>IF(ISERROR(HYPERLINK(INDEX(I_Guid_Links,MATCH('Input - LOE Hierarchy (Admin)'!S450,I_Guid_Names,0)), 'Input - LOE Hierarchy (Admin)'!S450)),"",HYPERLINK(INDEX(I_Guid_Links,MATCH('Input - LOE Hierarchy (Admin)'!S450,I_Guid_Names,0)), 'Input - LOE Hierarchy (Admin)'!S450))</f>
        <v>Integrated Assurance and Approval Plan (IAAP) - Defence Major Programmes Portfolio - KiD - UK MOD - M103</v>
      </c>
      <c r="P448" s="651" t="str">
        <f>IF(ISERROR(HYPERLINK(INDEX(I_Guid_Links,MATCH('Input - LOE Hierarchy (Admin)'!T450,I_Guid_Names,0)), 'Input - LOE Hierarchy (Admin)'!T450)),"",HYPERLINK(INDEX(I_Guid_Links,MATCH('Input - LOE Hierarchy (Admin)'!T450,I_Guid_Names,0)), 'Input - LOE Hierarchy (Admin)'!T450))</f>
        <v/>
      </c>
      <c r="Q448" s="651" t="str">
        <f>IF(ISERROR(HYPERLINK(INDEX(I_Guid_Links,MATCH('Input - LOE Hierarchy (Admin)'!U450,I_Guid_Names,0)), 'Input - LOE Hierarchy (Admin)'!U450)),"",HYPERLINK(INDEX(I_Guid_Links,MATCH('Input - LOE Hierarchy (Admin)'!U450,I_Guid_Names,0)), 'Input - LOE Hierarchy (Admin)'!U450))</f>
        <v/>
      </c>
      <c r="R448" s="651" t="str">
        <f>IF(ISERROR(HYPERLINK(INDEX(I_Guid_Links,MATCH('Input - LOE Hierarchy (Admin)'!V450,I_Guid_Names,0)), 'Input - LOE Hierarchy (Admin)'!V450)),"",HYPERLINK(INDEX(I_Guid_Links,MATCH('Input - LOE Hierarchy (Admin)'!V450,I_Guid_Names,0)), 'Input - LOE Hierarchy (Admin)'!V450))</f>
        <v/>
      </c>
      <c r="S448" s="651" t="str">
        <f>IF(ISERROR(HYPERLINK(INDEX(I_Guid_Links,MATCH('Input - LOE Hierarchy (Admin)'!W450,I_Guid_Names,0)), 'Input - LOE Hierarchy (Admin)'!W450)),"",HYPERLINK(INDEX(I_Guid_Links,MATCH('Input - LOE Hierarchy (Admin)'!W450,I_Guid_Names,0)), 'Input - LOE Hierarchy (Admin)'!W450))</f>
        <v/>
      </c>
      <c r="T448" s="651" t="str">
        <f>IF(ISERROR(HYPERLINK(INDEX(I_Guid_Links,MATCH('Input - LOE Hierarchy (Admin)'!X450,I_Guid_Names,0)), 'Input - LOE Hierarchy (Admin)'!X450)),"",HYPERLINK(INDEX(I_Guid_Links,MATCH('Input - LOE Hierarchy (Admin)'!X450,I_Guid_Names,0)), 'Input - LOE Hierarchy (Admin)'!X450))</f>
        <v/>
      </c>
      <c r="U448" s="651" t="str">
        <f>IF(ISERROR(HYPERLINK(INDEX(I_Guid_Links,MATCH('Input - LOE Hierarchy (Admin)'!Y450,I_Guid_Names,0)), 'Input - LOE Hierarchy (Admin)'!Y450)),"",HYPERLINK(INDEX(I_Guid_Links,MATCH('Input - LOE Hierarchy (Admin)'!Y450,I_Guid_Names,0)), 'Input - LOE Hierarchy (Admin)'!Y450))</f>
        <v/>
      </c>
      <c r="V448" s="652"/>
      <c r="X448" s="653" t="str">
        <f t="shared" si="63"/>
        <v>YES</v>
      </c>
      <c r="Y448" s="654" t="b">
        <f t="shared" si="64"/>
        <v>0</v>
      </c>
      <c r="Z448" s="654" t="b">
        <f>IF(AND(X448="YES", Y$446="YES"),"YES")</f>
        <v>0</v>
      </c>
    </row>
    <row r="449" spans="1:26" s="344" customFormat="1" ht="80.150000000000006" customHeight="1" x14ac:dyDescent="0.35">
      <c r="A449" s="646"/>
      <c r="B449" s="646"/>
      <c r="C449" s="647">
        <v>5</v>
      </c>
      <c r="D449" s="648" t="str">
        <f>'Input - LOE Hierarchy (Admin)'!E451</f>
        <v>Management</v>
      </c>
      <c r="E449" s="647">
        <v>31</v>
      </c>
      <c r="F449" s="648" t="str">
        <f>'Input - LOE Hierarchy (Admin)'!K451</f>
        <v>Is there evidence for suitable Approvals management?</v>
      </c>
      <c r="G449" s="649">
        <v>156</v>
      </c>
      <c r="H449" s="650" t="str">
        <f>IFERROR(HYPERLINK("#'2.1 LOEs, Artefacts &amp; Assurance'!" &amp; ADDRESS(MATCH($I449,'2.1 LOEs, Artefacts &amp; Assurance'!$H$1:$H$312, 0),8),"Link "), "Not Found")</f>
        <v xml:space="preserve">Link </v>
      </c>
      <c r="I449" s="648" t="str">
        <f>'Input - LOE Hierarchy (Admin)'!L451</f>
        <v>Is there evidence that the business case is following JSP 655 guidance?</v>
      </c>
      <c r="J449" s="647">
        <f t="shared" si="62"/>
        <v>439</v>
      </c>
      <c r="K449" s="648" t="str">
        <f>'Input - LOE Hierarchy (Admin)'!N451</f>
        <v>Does the Recommendation paragraph reference the PCT (performance, cost &amp; time) envelope as expected?  If OBC, has the expected submission of FBC and total anticipated cost been included?</v>
      </c>
      <c r="L449" s="648" t="str">
        <f>'Input - LOE Hierarchy (Admin)'!P451</f>
        <v>NULL</v>
      </c>
      <c r="M449" s="646"/>
      <c r="N449" s="646"/>
      <c r="O449" s="651" t="str">
        <f>IF(ISERROR(HYPERLINK(INDEX(I_Guid_Links,MATCH('Input - LOE Hierarchy (Admin)'!S451,I_Guid_Names,0)), 'Input - LOE Hierarchy (Admin)'!S451)),"",HYPERLINK(INDEX(I_Guid_Links,MATCH('Input - LOE Hierarchy (Admin)'!S451,I_Guid_Names,0)), 'Input - LOE Hierarchy (Admin)'!S451))</f>
        <v>JSP 655  - M104</v>
      </c>
      <c r="P449" s="651" t="str">
        <f>IF(ISERROR(HYPERLINK(INDEX(I_Guid_Links,MATCH('Input - LOE Hierarchy (Admin)'!T451,I_Guid_Names,0)), 'Input - LOE Hierarchy (Admin)'!T451)),"",HYPERLINK(INDEX(I_Guid_Links,MATCH('Input - LOE Hierarchy (Admin)'!T451,I_Guid_Names,0)), 'Input - LOE Hierarchy (Admin)'!T451))</f>
        <v/>
      </c>
      <c r="Q449" s="651" t="str">
        <f>IF(ISERROR(HYPERLINK(INDEX(I_Guid_Links,MATCH('Input - LOE Hierarchy (Admin)'!U451,I_Guid_Names,0)), 'Input - LOE Hierarchy (Admin)'!U451)),"",HYPERLINK(INDEX(I_Guid_Links,MATCH('Input - LOE Hierarchy (Admin)'!U451,I_Guid_Names,0)), 'Input - LOE Hierarchy (Admin)'!U451))</f>
        <v/>
      </c>
      <c r="R449" s="651" t="str">
        <f>IF(ISERROR(HYPERLINK(INDEX(I_Guid_Links,MATCH('Input - LOE Hierarchy (Admin)'!V451,I_Guid_Names,0)), 'Input - LOE Hierarchy (Admin)'!V451)),"",HYPERLINK(INDEX(I_Guid_Links,MATCH('Input - LOE Hierarchy (Admin)'!V451,I_Guid_Names,0)), 'Input - LOE Hierarchy (Admin)'!V451))</f>
        <v/>
      </c>
      <c r="S449" s="651" t="str">
        <f>IF(ISERROR(HYPERLINK(INDEX(I_Guid_Links,MATCH('Input - LOE Hierarchy (Admin)'!W451,I_Guid_Names,0)), 'Input - LOE Hierarchy (Admin)'!W451)),"",HYPERLINK(INDEX(I_Guid_Links,MATCH('Input - LOE Hierarchy (Admin)'!W451,I_Guid_Names,0)), 'Input - LOE Hierarchy (Admin)'!W451))</f>
        <v/>
      </c>
      <c r="T449" s="651" t="str">
        <f>IF(ISERROR(HYPERLINK(INDEX(I_Guid_Links,MATCH('Input - LOE Hierarchy (Admin)'!X451,I_Guid_Names,0)), 'Input - LOE Hierarchy (Admin)'!X451)),"",HYPERLINK(INDEX(I_Guid_Links,MATCH('Input - LOE Hierarchy (Admin)'!X451,I_Guid_Names,0)), 'Input - LOE Hierarchy (Admin)'!X451))</f>
        <v/>
      </c>
      <c r="U449" s="651" t="str">
        <f>IF(ISERROR(HYPERLINK(INDEX(I_Guid_Links,MATCH('Input - LOE Hierarchy (Admin)'!Y451,I_Guid_Names,0)), 'Input - LOE Hierarchy (Admin)'!Y451)),"",HYPERLINK(INDEX(I_Guid_Links,MATCH('Input - LOE Hierarchy (Admin)'!Y451,I_Guid_Names,0)), 'Input - LOE Hierarchy (Admin)'!Y451))</f>
        <v/>
      </c>
      <c r="V449" s="652"/>
      <c r="X449" s="653" t="b">
        <f t="shared" si="63"/>
        <v>0</v>
      </c>
      <c r="Y449" s="654" t="b">
        <f t="shared" si="64"/>
        <v>0</v>
      </c>
      <c r="Z449" s="654" t="b">
        <f t="shared" si="66"/>
        <v>0</v>
      </c>
    </row>
    <row r="450" spans="1:26" s="344" customFormat="1" ht="70.400000000000006" customHeight="1" x14ac:dyDescent="0.35">
      <c r="A450" s="646"/>
      <c r="B450" s="646"/>
      <c r="C450" s="647">
        <v>5</v>
      </c>
      <c r="D450" s="648" t="str">
        <f>'Input - LOE Hierarchy (Admin)'!E452</f>
        <v>Management</v>
      </c>
      <c r="E450" s="647">
        <v>31</v>
      </c>
      <c r="F450" s="648" t="str">
        <f>'Input - LOE Hierarchy (Admin)'!K452</f>
        <v>Is there evidence for suitable Approvals management?</v>
      </c>
      <c r="G450" s="649">
        <v>156</v>
      </c>
      <c r="H450" s="650" t="str">
        <f>IFERROR(HYPERLINK("#'2.1 LOEs, Artefacts &amp; Assurance'!" &amp; ADDRESS(MATCH($I450,'2.1 LOEs, Artefacts &amp; Assurance'!$H$1:$H$312, 0),8),"Link "), "Not Found")</f>
        <v xml:space="preserve">Link </v>
      </c>
      <c r="I450" s="648" t="str">
        <f>'Input - LOE Hierarchy (Admin)'!L452</f>
        <v>Is there evidence that the business case is following JSP 655 guidance?</v>
      </c>
      <c r="J450" s="647">
        <f t="shared" si="62"/>
        <v>440</v>
      </c>
      <c r="K450" s="648" t="str">
        <f>'Input - LOE Hierarchy (Admin)'!N452</f>
        <v>Has the need for Consultancy &amp; Professional Services investment approval been considered and sought if applicable?</v>
      </c>
      <c r="L450" s="648" t="str">
        <f>'Input - LOE Hierarchy (Admin)'!P452</f>
        <v>NULL</v>
      </c>
      <c r="M450" s="646"/>
      <c r="N450" s="646"/>
      <c r="O450" s="651" t="str">
        <f>IF(ISERROR(HYPERLINK(INDEX(I_Guid_Links,MATCH('Input - LOE Hierarchy (Admin)'!S452,I_Guid_Names,0)), 'Input - LOE Hierarchy (Admin)'!S452)),"",HYPERLINK(INDEX(I_Guid_Links,MATCH('Input - LOE Hierarchy (Admin)'!S452,I_Guid_Names,0)), 'Input - LOE Hierarchy (Admin)'!S452))</f>
        <v>Cabinet Office Spend Controls  - M105</v>
      </c>
      <c r="P450" s="651" t="str">
        <f>IF(ISERROR(HYPERLINK(INDEX(I_Guid_Links,MATCH('Input - LOE Hierarchy (Admin)'!T452,I_Guid_Names,0)), 'Input - LOE Hierarchy (Admin)'!T452)),"",HYPERLINK(INDEX(I_Guid_Links,MATCH('Input - LOE Hierarchy (Admin)'!T452,I_Guid_Names,0)), 'Input - LOE Hierarchy (Admin)'!T452))</f>
        <v>Contingent Labour, Consultancy &amp; Professional Services - M24</v>
      </c>
      <c r="Q450" s="651" t="str">
        <f>IF(ISERROR(HYPERLINK(INDEX(I_Guid_Links,MATCH('Input - LOE Hierarchy (Admin)'!U452,I_Guid_Names,0)), 'Input - LOE Hierarchy (Admin)'!U452)),"",HYPERLINK(INDEX(I_Guid_Links,MATCH('Input - LOE Hierarchy (Admin)'!U452,I_Guid_Names,0)), 'Input - LOE Hierarchy (Admin)'!U452))</f>
        <v/>
      </c>
      <c r="R450" s="651" t="str">
        <f>IF(ISERROR(HYPERLINK(INDEX(I_Guid_Links,MATCH('Input - LOE Hierarchy (Admin)'!V452,I_Guid_Names,0)), 'Input - LOE Hierarchy (Admin)'!V452)),"",HYPERLINK(INDEX(I_Guid_Links,MATCH('Input - LOE Hierarchy (Admin)'!V452,I_Guid_Names,0)), 'Input - LOE Hierarchy (Admin)'!V452))</f>
        <v/>
      </c>
      <c r="S450" s="651" t="str">
        <f>IF(ISERROR(HYPERLINK(INDEX(I_Guid_Links,MATCH('Input - LOE Hierarchy (Admin)'!W452,I_Guid_Names,0)), 'Input - LOE Hierarchy (Admin)'!W452)),"",HYPERLINK(INDEX(I_Guid_Links,MATCH('Input - LOE Hierarchy (Admin)'!W452,I_Guid_Names,0)), 'Input - LOE Hierarchy (Admin)'!W452))</f>
        <v/>
      </c>
      <c r="T450" s="651" t="str">
        <f>IF(ISERROR(HYPERLINK(INDEX(I_Guid_Links,MATCH('Input - LOE Hierarchy (Admin)'!X452,I_Guid_Names,0)), 'Input - LOE Hierarchy (Admin)'!X452)),"",HYPERLINK(INDEX(I_Guid_Links,MATCH('Input - LOE Hierarchy (Admin)'!X452,I_Guid_Names,0)), 'Input - LOE Hierarchy (Admin)'!X452))</f>
        <v/>
      </c>
      <c r="U450" s="651" t="str">
        <f>IF(ISERROR(HYPERLINK(INDEX(I_Guid_Links,MATCH('Input - LOE Hierarchy (Admin)'!Y452,I_Guid_Names,0)), 'Input - LOE Hierarchy (Admin)'!Y452)),"",HYPERLINK(INDEX(I_Guid_Links,MATCH('Input - LOE Hierarchy (Admin)'!Y452,I_Guid_Names,0)), 'Input - LOE Hierarchy (Admin)'!Y452))</f>
        <v/>
      </c>
      <c r="V450" s="652"/>
      <c r="X450" s="653" t="str">
        <f t="shared" si="63"/>
        <v>YES</v>
      </c>
      <c r="Y450" s="654" t="b">
        <f t="shared" si="64"/>
        <v>0</v>
      </c>
      <c r="Z450" s="654" t="b">
        <f>IF(AND(X450="YES", Y$449="YES"),"YES")</f>
        <v>0</v>
      </c>
    </row>
    <row r="451" spans="1:26" s="344" customFormat="1" ht="70.400000000000006" customHeight="1" x14ac:dyDescent="0.35">
      <c r="A451" s="646"/>
      <c r="B451" s="646"/>
      <c r="C451" s="647">
        <v>5</v>
      </c>
      <c r="D451" s="648" t="str">
        <f>'Input - LOE Hierarchy (Admin)'!E453</f>
        <v>Management</v>
      </c>
      <c r="E451" s="647">
        <v>31</v>
      </c>
      <c r="F451" s="648" t="str">
        <f>'Input - LOE Hierarchy (Admin)'!K453</f>
        <v>Is there evidence for suitable Approvals management?</v>
      </c>
      <c r="G451" s="649">
        <v>156</v>
      </c>
      <c r="H451" s="650" t="str">
        <f>IFERROR(HYPERLINK("#'2.1 LOEs, Artefacts &amp; Assurance'!" &amp; ADDRESS(MATCH($I451,'2.1 LOEs, Artefacts &amp; Assurance'!$H$1:$H$312, 0),8),"Link "), "Not Found")</f>
        <v xml:space="preserve">Link </v>
      </c>
      <c r="I451" s="648" t="str">
        <f>'Input - LOE Hierarchy (Admin)'!L453</f>
        <v>Is there evidence that the business case is following JSP 655 guidance?</v>
      </c>
      <c r="J451" s="647">
        <f t="shared" si="62"/>
        <v>441</v>
      </c>
      <c r="K451" s="648" t="str">
        <f>'Input - LOE Hierarchy (Admin)'!N453</f>
        <v>Is the Business Case presented in the required format?</v>
      </c>
      <c r="L451" s="648" t="str">
        <f>'Input - LOE Hierarchy (Admin)'!P453</f>
        <v>NULL</v>
      </c>
      <c r="M451" s="646"/>
      <c r="N451" s="646"/>
      <c r="O451" s="651" t="str">
        <f>IF(ISERROR(HYPERLINK(INDEX(I_Guid_Links,MATCH('Input - LOE Hierarchy (Admin)'!S453,I_Guid_Names,0)), 'Input - LOE Hierarchy (Admin)'!S453)),"",HYPERLINK(INDEX(I_Guid_Links,MATCH('Input - LOE Hierarchy (Admin)'!S453,I_Guid_Names,0)), 'Input - LOE Hierarchy (Admin)'!S453))</f>
        <v>The Business Case Format and Structure  - M106</v>
      </c>
      <c r="P451" s="651" t="str">
        <f>IF(ISERROR(HYPERLINK(INDEX(I_Guid_Links,MATCH('Input - LOE Hierarchy (Admin)'!T453,I_Guid_Names,0)), 'Input - LOE Hierarchy (Admin)'!T453)),"",HYPERLINK(INDEX(I_Guid_Links,MATCH('Input - LOE Hierarchy (Admin)'!T453,I_Guid_Names,0)), 'Input - LOE Hierarchy (Admin)'!T453))</f>
        <v/>
      </c>
      <c r="Q451" s="651" t="str">
        <f>IF(ISERROR(HYPERLINK(INDEX(I_Guid_Links,MATCH('Input - LOE Hierarchy (Admin)'!U453,I_Guid_Names,0)), 'Input - LOE Hierarchy (Admin)'!U453)),"",HYPERLINK(INDEX(I_Guid_Links,MATCH('Input - LOE Hierarchy (Admin)'!U453,I_Guid_Names,0)), 'Input - LOE Hierarchy (Admin)'!U453))</f>
        <v/>
      </c>
      <c r="R451" s="651" t="str">
        <f>IF(ISERROR(HYPERLINK(INDEX(I_Guid_Links,MATCH('Input - LOE Hierarchy (Admin)'!V453,I_Guid_Names,0)), 'Input - LOE Hierarchy (Admin)'!V453)),"",HYPERLINK(INDEX(I_Guid_Links,MATCH('Input - LOE Hierarchy (Admin)'!V453,I_Guid_Names,0)), 'Input - LOE Hierarchy (Admin)'!V453))</f>
        <v/>
      </c>
      <c r="S451" s="651" t="str">
        <f>IF(ISERROR(HYPERLINK(INDEX(I_Guid_Links,MATCH('Input - LOE Hierarchy (Admin)'!W453,I_Guid_Names,0)), 'Input - LOE Hierarchy (Admin)'!W453)),"",HYPERLINK(INDEX(I_Guid_Links,MATCH('Input - LOE Hierarchy (Admin)'!W453,I_Guid_Names,0)), 'Input - LOE Hierarchy (Admin)'!W453))</f>
        <v/>
      </c>
      <c r="T451" s="651" t="str">
        <f>IF(ISERROR(HYPERLINK(INDEX(I_Guid_Links,MATCH('Input - LOE Hierarchy (Admin)'!X453,I_Guid_Names,0)), 'Input - LOE Hierarchy (Admin)'!X453)),"",HYPERLINK(INDEX(I_Guid_Links,MATCH('Input - LOE Hierarchy (Admin)'!X453,I_Guid_Names,0)), 'Input - LOE Hierarchy (Admin)'!X453))</f>
        <v/>
      </c>
      <c r="U451" s="651" t="str">
        <f>IF(ISERROR(HYPERLINK(INDEX(I_Guid_Links,MATCH('Input - LOE Hierarchy (Admin)'!Y453,I_Guid_Names,0)), 'Input - LOE Hierarchy (Admin)'!Y453)),"",HYPERLINK(INDEX(I_Guid_Links,MATCH('Input - LOE Hierarchy (Admin)'!Y453,I_Guid_Names,0)), 'Input - LOE Hierarchy (Admin)'!Y453))</f>
        <v/>
      </c>
      <c r="V451" s="652"/>
      <c r="X451" s="653" t="str">
        <f t="shared" si="63"/>
        <v>YES</v>
      </c>
      <c r="Y451" s="654" t="b">
        <f t="shared" si="64"/>
        <v>0</v>
      </c>
      <c r="Z451" s="654" t="b">
        <f>IF(AND(X451="YES", Y$449="YES"),"YES")</f>
        <v>0</v>
      </c>
    </row>
    <row r="452" spans="1:26" s="344" customFormat="1" ht="70.400000000000006" customHeight="1" x14ac:dyDescent="0.35">
      <c r="A452" s="646"/>
      <c r="B452" s="646"/>
      <c r="C452" s="647">
        <v>5</v>
      </c>
      <c r="D452" s="648" t="str">
        <f>'Input - LOE Hierarchy (Admin)'!E454</f>
        <v>Management</v>
      </c>
      <c r="E452" s="647">
        <v>31</v>
      </c>
      <c r="F452" s="648" t="str">
        <f>'Input - LOE Hierarchy (Admin)'!K454</f>
        <v>Is there evidence for suitable Approvals management?</v>
      </c>
      <c r="G452" s="649">
        <v>157</v>
      </c>
      <c r="H452" s="650" t="str">
        <f>IFERROR(HYPERLINK("#'2.1 LOEs, Artefacts &amp; Assurance'!" &amp; ADDRESS(MATCH($I452,'2.1 LOEs, Artefacts &amp; Assurance'!$H$1:$H$312, 0),8),"Link "), "Not Found")</f>
        <v xml:space="preserve">Link </v>
      </c>
      <c r="I452" s="648" t="str">
        <f>'Input - LOE Hierarchy (Admin)'!L454</f>
        <v>If Standing Approval (standing financial delegation) is being used, is there evidence that the Standing Approval funding limit has been calculated correctly?</v>
      </c>
      <c r="J452" s="647">
        <f t="shared" si="62"/>
        <v>442</v>
      </c>
      <c r="K452" s="648" t="str">
        <f>'Input - LOE Hierarchy (Admin)'!N454</f>
        <v>NULL</v>
      </c>
      <c r="L452" s="648" t="str">
        <f>'Input - LOE Hierarchy (Admin)'!P454</f>
        <v>NULL</v>
      </c>
      <c r="M452" s="646"/>
      <c r="N452" s="646"/>
      <c r="O452" s="651" t="str">
        <f>IF(ISERROR(HYPERLINK(INDEX(I_Guid_Links,MATCH('Input - LOE Hierarchy (Admin)'!S454,I_Guid_Names,0)), 'Input - LOE Hierarchy (Admin)'!S454)),"",HYPERLINK(INDEX(I_Guid_Links,MATCH('Input - LOE Hierarchy (Admin)'!S454,I_Guid_Names,0)), 'Input - LOE Hierarchy (Admin)'!S454))</f>
        <v>Standing Approvals  - M107</v>
      </c>
      <c r="P452" s="651" t="str">
        <f>IF(ISERROR(HYPERLINK(INDEX(I_Guid_Links,MATCH('Input - LOE Hierarchy (Admin)'!T454,I_Guid_Names,0)), 'Input - LOE Hierarchy (Admin)'!T454)),"",HYPERLINK(INDEX(I_Guid_Links,MATCH('Input - LOE Hierarchy (Admin)'!T454,I_Guid_Names,0)), 'Input - LOE Hierarchy (Admin)'!T454))</f>
        <v/>
      </c>
      <c r="Q452" s="651" t="str">
        <f>IF(ISERROR(HYPERLINK(INDEX(I_Guid_Links,MATCH('Input - LOE Hierarchy (Admin)'!U454,I_Guid_Names,0)), 'Input - LOE Hierarchy (Admin)'!U454)),"",HYPERLINK(INDEX(I_Guid_Links,MATCH('Input - LOE Hierarchy (Admin)'!U454,I_Guid_Names,0)), 'Input - LOE Hierarchy (Admin)'!U454))</f>
        <v/>
      </c>
      <c r="R452" s="651" t="str">
        <f>IF(ISERROR(HYPERLINK(INDEX(I_Guid_Links,MATCH('Input - LOE Hierarchy (Admin)'!V454,I_Guid_Names,0)), 'Input - LOE Hierarchy (Admin)'!V454)),"",HYPERLINK(INDEX(I_Guid_Links,MATCH('Input - LOE Hierarchy (Admin)'!V454,I_Guid_Names,0)), 'Input - LOE Hierarchy (Admin)'!V454))</f>
        <v/>
      </c>
      <c r="S452" s="651" t="str">
        <f>IF(ISERROR(HYPERLINK(INDEX(I_Guid_Links,MATCH('Input - LOE Hierarchy (Admin)'!W454,I_Guid_Names,0)), 'Input - LOE Hierarchy (Admin)'!W454)),"",HYPERLINK(INDEX(I_Guid_Links,MATCH('Input - LOE Hierarchy (Admin)'!W454,I_Guid_Names,0)), 'Input - LOE Hierarchy (Admin)'!W454))</f>
        <v/>
      </c>
      <c r="T452" s="651" t="str">
        <f>IF(ISERROR(HYPERLINK(INDEX(I_Guid_Links,MATCH('Input - LOE Hierarchy (Admin)'!X454,I_Guid_Names,0)), 'Input - LOE Hierarchy (Admin)'!X454)),"",HYPERLINK(INDEX(I_Guid_Links,MATCH('Input - LOE Hierarchy (Admin)'!X454,I_Guid_Names,0)), 'Input - LOE Hierarchy (Admin)'!X454))</f>
        <v/>
      </c>
      <c r="U452" s="651" t="str">
        <f>IF(ISERROR(HYPERLINK(INDEX(I_Guid_Links,MATCH('Input - LOE Hierarchy (Admin)'!Y454,I_Guid_Names,0)), 'Input - LOE Hierarchy (Admin)'!Y454)),"",HYPERLINK(INDEX(I_Guid_Links,MATCH('Input - LOE Hierarchy (Admin)'!Y454,I_Guid_Names,0)), 'Input - LOE Hierarchy (Admin)'!Y454))</f>
        <v/>
      </c>
      <c r="V452" s="652"/>
      <c r="X452" s="653" t="b">
        <f t="shared" si="63"/>
        <v>0</v>
      </c>
      <c r="Y452" s="654" t="b">
        <f t="shared" si="64"/>
        <v>0</v>
      </c>
      <c r="Z452" s="654" t="b">
        <f t="shared" si="66"/>
        <v>0</v>
      </c>
    </row>
    <row r="453" spans="1:26" s="344" customFormat="1" ht="84.65" customHeight="1" x14ac:dyDescent="0.35">
      <c r="A453" s="510"/>
      <c r="B453" s="510"/>
      <c r="C453" s="647">
        <v>5</v>
      </c>
      <c r="D453" s="648" t="str">
        <f>'Input - LOE Hierarchy (Admin)'!E455</f>
        <v>Management</v>
      </c>
      <c r="E453" s="647">
        <v>31</v>
      </c>
      <c r="F453" s="648" t="str">
        <f>'Input - LOE Hierarchy (Admin)'!K455</f>
        <v>Is there evidence for suitable Approvals management?</v>
      </c>
      <c r="G453" s="649">
        <v>158</v>
      </c>
      <c r="H453" s="336" t="str">
        <f>IFERROR(HYPERLINK("#'2.1 LOEs, Artefacts &amp; Assurance'!" &amp; ADDRESS(MATCH($I453,'2.1 LOEs, Artefacts &amp; Assurance'!$H$1:$H$312, 0),8),"Link "), "Not Found")</f>
        <v xml:space="preserve">Link </v>
      </c>
      <c r="I453" s="306" t="str">
        <f>'Input - LOE Hierarchy (Admin)'!L455</f>
        <v>Is there evidence of a suitably mature communication requirement and plan for meeting these requirements? E.g. staff and trade union engagement, cross government co-ordination, ministerial announcements, etc.</v>
      </c>
      <c r="J453" s="647">
        <f t="shared" si="62"/>
        <v>443</v>
      </c>
      <c r="K453" s="648" t="str">
        <f>'Input - LOE Hierarchy (Admin)'!N455</f>
        <v>NULL</v>
      </c>
      <c r="L453" s="648" t="str">
        <f>'Input - LOE Hierarchy (Admin)'!P455</f>
        <v>NULL</v>
      </c>
      <c r="M453" s="510"/>
      <c r="N453" s="510"/>
      <c r="O453" s="651" t="str">
        <f>IF(ISERROR(HYPERLINK(INDEX(I_Guid_Links,MATCH('Input - LOE Hierarchy (Admin)'!S455,I_Guid_Names,0)), 'Input - LOE Hierarchy (Admin)'!S455)),"",HYPERLINK(INDEX(I_Guid_Links,MATCH('Input - LOE Hierarchy (Admin)'!S455,I_Guid_Names,0)), 'Input - LOE Hierarchy (Admin)'!S455))</f>
        <v>Project Management Products - M108</v>
      </c>
      <c r="P453" s="651" t="str">
        <f>IF(ISERROR(HYPERLINK(INDEX(I_Guid_Links,MATCH('Input - LOE Hierarchy (Admin)'!T455,I_Guid_Names,0)), 'Input - LOE Hierarchy (Admin)'!T455)),"",HYPERLINK(INDEX(I_Guid_Links,MATCH('Input - LOE Hierarchy (Admin)'!T455,I_Guid_Names,0)), 'Input - LOE Hierarchy (Admin)'!T455))</f>
        <v/>
      </c>
      <c r="Q453" s="651" t="str">
        <f>IF(ISERROR(HYPERLINK(INDEX(I_Guid_Links,MATCH('Input - LOE Hierarchy (Admin)'!U455,I_Guid_Names,0)), 'Input - LOE Hierarchy (Admin)'!U455)),"",HYPERLINK(INDEX(I_Guid_Links,MATCH('Input - LOE Hierarchy (Admin)'!U455,I_Guid_Names,0)), 'Input - LOE Hierarchy (Admin)'!U455))</f>
        <v/>
      </c>
      <c r="R453" s="651" t="str">
        <f>IF(ISERROR(HYPERLINK(INDEX(I_Guid_Links,MATCH('Input - LOE Hierarchy (Admin)'!V455,I_Guid_Names,0)), 'Input - LOE Hierarchy (Admin)'!V455)),"",HYPERLINK(INDEX(I_Guid_Links,MATCH('Input - LOE Hierarchy (Admin)'!V455,I_Guid_Names,0)), 'Input - LOE Hierarchy (Admin)'!V455))</f>
        <v/>
      </c>
      <c r="S453" s="651" t="str">
        <f>IF(ISERROR(HYPERLINK(INDEX(I_Guid_Links,MATCH('Input - LOE Hierarchy (Admin)'!W455,I_Guid_Names,0)), 'Input - LOE Hierarchy (Admin)'!W455)),"",HYPERLINK(INDEX(I_Guid_Links,MATCH('Input - LOE Hierarchy (Admin)'!W455,I_Guid_Names,0)), 'Input - LOE Hierarchy (Admin)'!W455))</f>
        <v/>
      </c>
      <c r="T453" s="651" t="str">
        <f>IF(ISERROR(HYPERLINK(INDEX(I_Guid_Links,MATCH('Input - LOE Hierarchy (Admin)'!X455,I_Guid_Names,0)), 'Input - LOE Hierarchy (Admin)'!X455)),"",HYPERLINK(INDEX(I_Guid_Links,MATCH('Input - LOE Hierarchy (Admin)'!X455,I_Guid_Names,0)), 'Input - LOE Hierarchy (Admin)'!X455))</f>
        <v/>
      </c>
      <c r="U453" s="651" t="str">
        <f>IF(ISERROR(HYPERLINK(INDEX(I_Guid_Links,MATCH('Input - LOE Hierarchy (Admin)'!Y455,I_Guid_Names,0)), 'Input - LOE Hierarchy (Admin)'!Y455)),"",HYPERLINK(INDEX(I_Guid_Links,MATCH('Input - LOE Hierarchy (Admin)'!Y455,I_Guid_Names,0)), 'Input - LOE Hierarchy (Admin)'!Y455))</f>
        <v/>
      </c>
      <c r="V453" s="652"/>
      <c r="X453" s="653" t="b">
        <f t="shared" si="63"/>
        <v>0</v>
      </c>
      <c r="Y453" s="654" t="b">
        <f t="shared" si="64"/>
        <v>0</v>
      </c>
      <c r="Z453" s="654" t="b">
        <f t="shared" si="66"/>
        <v>0</v>
      </c>
    </row>
    <row r="454" spans="1:26" s="344" customFormat="1" ht="22.4" customHeight="1" x14ac:dyDescent="0.35">
      <c r="A454" s="510"/>
      <c r="B454" s="510"/>
      <c r="C454" s="647"/>
      <c r="D454" s="648">
        <f>'Input - LOE Hierarchy (Admin)'!E456</f>
        <v>0</v>
      </c>
      <c r="E454" s="647"/>
      <c r="F454" s="648">
        <f>'Input - LOE Hierarchy (Admin)'!K456</f>
        <v>0</v>
      </c>
      <c r="G454" s="649"/>
      <c r="H454" s="650"/>
      <c r="I454" s="648">
        <f>'Input - LOE Hierarchy (Admin)'!L456</f>
        <v>0</v>
      </c>
      <c r="J454" s="647"/>
      <c r="K454" s="648">
        <f>'Input - LOE Hierarchy (Admin)'!N456</f>
        <v>0</v>
      </c>
      <c r="L454" s="648">
        <f>'Input - LOE Hierarchy (Admin)'!P456</f>
        <v>0</v>
      </c>
      <c r="M454" s="510"/>
      <c r="N454" s="510"/>
      <c r="O454" s="651" t="str">
        <f>IF(ISERROR(HYPERLINK(INDEX(I_Guid_Links,MATCH('Input - LOE Hierarchy (Admin)'!S456,I_Guid_Names,0)), 'Input - LOE Hierarchy (Admin)'!S456)),"",HYPERLINK(INDEX(I_Guid_Links,MATCH('Input - LOE Hierarchy (Admin)'!S456,I_Guid_Names,0)), 'Input - LOE Hierarchy (Admin)'!S456))</f>
        <v/>
      </c>
      <c r="P454" s="651" t="str">
        <f>IF(ISERROR(HYPERLINK(INDEX(I_Guid_Links,MATCH('Input - LOE Hierarchy (Admin)'!T456,I_Guid_Names,0)), 'Input - LOE Hierarchy (Admin)'!T456)),"",HYPERLINK(INDEX(I_Guid_Links,MATCH('Input - LOE Hierarchy (Admin)'!T456,I_Guid_Names,0)), 'Input - LOE Hierarchy (Admin)'!T456))</f>
        <v/>
      </c>
      <c r="Q454" s="651" t="str">
        <f>IF(ISERROR(HYPERLINK(INDEX(I_Guid_Links,MATCH('Input - LOE Hierarchy (Admin)'!U456,I_Guid_Names,0)), 'Input - LOE Hierarchy (Admin)'!U456)),"",HYPERLINK(INDEX(I_Guid_Links,MATCH('Input - LOE Hierarchy (Admin)'!U456,I_Guid_Names,0)), 'Input - LOE Hierarchy (Admin)'!U456))</f>
        <v/>
      </c>
      <c r="R454" s="651" t="str">
        <f>IF(ISERROR(HYPERLINK(INDEX(I_Guid_Links,MATCH('Input - LOE Hierarchy (Admin)'!V456,I_Guid_Names,0)), 'Input - LOE Hierarchy (Admin)'!V456)),"",HYPERLINK(INDEX(I_Guid_Links,MATCH('Input - LOE Hierarchy (Admin)'!V456,I_Guid_Names,0)), 'Input - LOE Hierarchy (Admin)'!V456))</f>
        <v/>
      </c>
      <c r="S454" s="651" t="str">
        <f>IF(ISERROR(HYPERLINK(INDEX(I_Guid_Links,MATCH('Input - LOE Hierarchy (Admin)'!W456,I_Guid_Names,0)), 'Input - LOE Hierarchy (Admin)'!W456)),"",HYPERLINK(INDEX(I_Guid_Links,MATCH('Input - LOE Hierarchy (Admin)'!W456,I_Guid_Names,0)), 'Input - LOE Hierarchy (Admin)'!W456))</f>
        <v/>
      </c>
      <c r="T454" s="651" t="str">
        <f>IF(ISERROR(HYPERLINK(INDEX(I_Guid_Links,MATCH('Input - LOE Hierarchy (Admin)'!X456,I_Guid_Names,0)), 'Input - LOE Hierarchy (Admin)'!X456)),"",HYPERLINK(INDEX(I_Guid_Links,MATCH('Input - LOE Hierarchy (Admin)'!X456,I_Guid_Names,0)), 'Input - LOE Hierarchy (Admin)'!X456))</f>
        <v/>
      </c>
      <c r="U454" s="651" t="str">
        <f>IF(ISERROR(HYPERLINK(INDEX(I_Guid_Links,MATCH('Input - LOE Hierarchy (Admin)'!Y456,I_Guid_Names,0)), 'Input - LOE Hierarchy (Admin)'!Y456)),"",HYPERLINK(INDEX(I_Guid_Links,MATCH('Input - LOE Hierarchy (Admin)'!Y456,I_Guid_Names,0)), 'Input - LOE Hierarchy (Admin)'!Y456))</f>
        <v/>
      </c>
      <c r="V454" s="652"/>
      <c r="X454" s="653" t="b">
        <f t="shared" si="63"/>
        <v>0</v>
      </c>
      <c r="Y454" s="654" t="b">
        <f t="shared" si="64"/>
        <v>0</v>
      </c>
      <c r="Z454" s="654" t="b">
        <f t="shared" si="66"/>
        <v>0</v>
      </c>
    </row>
    <row r="455" spans="1:26" ht="16.399999999999999" customHeight="1" x14ac:dyDescent="0.35">
      <c r="A455" s="510"/>
      <c r="B455" s="510"/>
      <c r="C455" s="647"/>
      <c r="D455" s="510"/>
      <c r="E455" s="647"/>
      <c r="F455" s="510"/>
      <c r="G455" s="647"/>
      <c r="H455" s="655"/>
      <c r="I455" s="510"/>
      <c r="J455" s="647"/>
      <c r="K455" s="510"/>
      <c r="L455" s="510"/>
      <c r="M455" s="510"/>
      <c r="N455" s="510"/>
      <c r="O455" s="656"/>
      <c r="P455" s="656"/>
      <c r="Q455" s="656"/>
      <c r="R455" s="656"/>
      <c r="S455" s="656"/>
      <c r="T455" s="656"/>
      <c r="U455" s="656"/>
      <c r="V455" s="656"/>
    </row>
    <row r="456" spans="1:26" ht="11.15" customHeight="1" x14ac:dyDescent="0.35">
      <c r="A456" s="31"/>
      <c r="B456" s="234"/>
      <c r="C456" s="234"/>
      <c r="D456" s="234"/>
      <c r="E456" s="234"/>
      <c r="F456" s="234"/>
      <c r="G456" s="337"/>
      <c r="H456" s="338"/>
      <c r="I456" s="234"/>
      <c r="J456" s="234"/>
      <c r="K456" s="310"/>
      <c r="L456" s="310"/>
      <c r="M456" s="234"/>
      <c r="N456" s="234"/>
      <c r="O456" s="234"/>
      <c r="P456" s="234"/>
      <c r="Q456" s="234"/>
      <c r="R456" s="234"/>
      <c r="S456" s="234"/>
      <c r="T456" s="234"/>
      <c r="U456" s="234"/>
      <c r="V456" s="234"/>
    </row>
    <row r="457" spans="1:26" ht="20.149999999999999" customHeight="1" x14ac:dyDescent="0.35">
      <c r="A457" s="303"/>
      <c r="B457" s="304" t="s">
        <v>21</v>
      </c>
      <c r="C457" s="299"/>
      <c r="D457" s="303"/>
      <c r="E457" s="299"/>
      <c r="F457" s="303"/>
      <c r="G457" s="299"/>
      <c r="H457" s="297"/>
      <c r="I457" s="303"/>
      <c r="J457" s="299"/>
      <c r="K457" s="307"/>
      <c r="L457" s="307"/>
      <c r="M457" s="303"/>
      <c r="N457" s="303"/>
      <c r="O457" s="302"/>
      <c r="P457" s="302"/>
      <c r="Q457" s="302"/>
      <c r="R457" s="302"/>
      <c r="S457" s="302"/>
      <c r="T457" s="302"/>
      <c r="U457" s="302"/>
      <c r="V457" s="302"/>
    </row>
    <row r="458" spans="1:26" ht="20.149999999999999" customHeight="1" x14ac:dyDescent="0.35">
      <c r="A458" s="719">
        <f>'1.1 Pg Details'!$D$39</f>
        <v>0</v>
      </c>
      <c r="B458" s="719"/>
      <c r="C458" s="719"/>
      <c r="D458" s="719"/>
      <c r="E458" s="719"/>
      <c r="F458" s="719"/>
      <c r="G458" s="719"/>
      <c r="H458" s="719"/>
      <c r="I458" s="719"/>
      <c r="J458" s="719"/>
      <c r="K458" s="719"/>
      <c r="L458" s="719"/>
      <c r="M458" s="719"/>
      <c r="N458" s="719"/>
      <c r="O458" s="719"/>
      <c r="P458" s="719"/>
      <c r="Q458" s="719"/>
      <c r="R458" s="719"/>
      <c r="S458" s="719"/>
      <c r="T458" s="719"/>
      <c r="U458" s="719"/>
      <c r="V458" s="719"/>
    </row>
  </sheetData>
  <sheetProtection formatCells="0" formatColumns="0" formatRows="0" autoFilter="0"/>
  <autoFilter ref="C10:L458" xr:uid="{513E0D98-B71F-4DEC-819E-7AE004EF8A51}"/>
  <mergeCells count="5">
    <mergeCell ref="O9:U9"/>
    <mergeCell ref="A458:V458"/>
    <mergeCell ref="A1:V1"/>
    <mergeCell ref="B8:U8"/>
    <mergeCell ref="X7:Z7"/>
  </mergeCells>
  <conditionalFormatting sqref="E11:E12">
    <cfRule type="expression" dxfId="12" priority="40">
      <formula>"$D10=$D9"</formula>
    </cfRule>
  </conditionalFormatting>
  <conditionalFormatting sqref="A4">
    <cfRule type="cellIs" dxfId="11" priority="39" operator="equal">
      <formula>0</formula>
    </cfRule>
  </conditionalFormatting>
  <conditionalFormatting sqref="A4">
    <cfRule type="cellIs" dxfId="10" priority="32" operator="equal">
      <formula>0</formula>
    </cfRule>
  </conditionalFormatting>
  <conditionalFormatting sqref="D12:D454">
    <cfRule type="cellIs" dxfId="9" priority="11" operator="equal">
      <formula>$D11</formula>
    </cfRule>
  </conditionalFormatting>
  <conditionalFormatting sqref="C12:C454">
    <cfRule type="cellIs" dxfId="8" priority="10" operator="equal">
      <formula>$C11</formula>
    </cfRule>
  </conditionalFormatting>
  <conditionalFormatting sqref="F12:F454">
    <cfRule type="cellIs" dxfId="7" priority="9" operator="equal">
      <formula>$F11</formula>
    </cfRule>
  </conditionalFormatting>
  <conditionalFormatting sqref="I12:I454">
    <cfRule type="cellIs" dxfId="6" priority="8" operator="equal">
      <formula>$I11</formula>
    </cfRule>
  </conditionalFormatting>
  <conditionalFormatting sqref="K12:K454">
    <cfRule type="cellIs" dxfId="5" priority="7" operator="equal">
      <formula>$K11</formula>
    </cfRule>
  </conditionalFormatting>
  <conditionalFormatting sqref="L12:L454">
    <cfRule type="cellIs" dxfId="4" priority="6" operator="equal">
      <formula>$L11</formula>
    </cfRule>
  </conditionalFormatting>
  <conditionalFormatting sqref="K11:L454">
    <cfRule type="expression" dxfId="3" priority="1">
      <formula>$Z11="YES"</formula>
    </cfRule>
    <cfRule type="expression" dxfId="2" priority="4">
      <formula>ROW() = $Y$8</formula>
    </cfRule>
  </conditionalFormatting>
  <conditionalFormatting sqref="X12:X454">
    <cfRule type="cellIs" dxfId="1" priority="3" operator="equal">
      <formula>"YES"</formula>
    </cfRule>
  </conditionalFormatting>
  <pageMargins left="0.70866141732283472" right="0.70866141732283472" top="0.74803149606299213" bottom="0.74803149606299213" header="0.31496062992125984" footer="0.31496062992125984"/>
  <pageSetup paperSize="9" scale="16" fitToHeight="20" orientation="portrait" r:id="rId1"/>
  <headerFooter>
    <oddFooter>&amp;L_x000D_&amp;1#&amp;"Calibri"&amp;8&amp;K000000 Unclassified</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024EE81E073E04B8DABA83F796F0E4B" ma:contentTypeVersion="3" ma:contentTypeDescription="Create a new document." ma:contentTypeScope="" ma:versionID="caf2bd778cb64c8e0401745f6de7012e">
  <xsd:schema xmlns:xsd="http://www.w3.org/2001/XMLSchema" xmlns:xs="http://www.w3.org/2001/XMLSchema" xmlns:p="http://schemas.microsoft.com/office/2006/metadata/properties" xmlns:ns2="4cdad9a4-21c6-4ebd-bac2-4854b17a80d3" targetNamespace="http://schemas.microsoft.com/office/2006/metadata/properties" ma:root="true" ma:fieldsID="43d95d158e2f092db1f646bd4846b356" ns2:_="">
    <xsd:import namespace="4cdad9a4-21c6-4ebd-bac2-4854b17a80d3"/>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dad9a4-21c6-4ebd-bac2-4854b17a80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573CC24-2821-414C-83D2-C07654F83B96}">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EFD801F-A5B4-45C0-8931-CECAF72CE7A7}">
  <ds:schemaRefs>
    <ds:schemaRef ds:uri="http://schemas.microsoft.com/sharepoint/v3/contenttype/forms"/>
  </ds:schemaRefs>
</ds:datastoreItem>
</file>

<file path=customXml/itemProps3.xml><?xml version="1.0" encoding="utf-8"?>
<ds:datastoreItem xmlns:ds="http://schemas.openxmlformats.org/officeDocument/2006/customXml" ds:itemID="{6E7CD48D-1970-46A7-9118-889FCA299F0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dad9a4-21c6-4ebd-bac2-4854b17a80d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28</vt:i4>
      </vt:variant>
      <vt:variant>
        <vt:lpstr>Named Ranges</vt:lpstr>
      </vt:variant>
      <vt:variant>
        <vt:i4>47</vt:i4>
      </vt:variant>
    </vt:vector>
  </HeadingPairs>
  <TitlesOfParts>
    <vt:vector size="75" baseType="lpstr">
      <vt:lpstr>Cover</vt:lpstr>
      <vt:lpstr>Control&gt;&gt;</vt:lpstr>
      <vt:lpstr>Model Map</vt:lpstr>
      <vt:lpstr>User Guide (Admin)</vt:lpstr>
      <vt:lpstr>Configuration Control</vt:lpstr>
      <vt:lpstr>Purpose &amp; Error Check</vt:lpstr>
      <vt:lpstr>Lookups</vt:lpstr>
      <vt:lpstr>Inputs&gt;&gt;</vt:lpstr>
      <vt:lpstr>Input - PEATLookups (Admin)</vt:lpstr>
      <vt:lpstr>Input - AssurLevel+RAYG (Admin)</vt:lpstr>
      <vt:lpstr>Input - RCAScoring (Admin)</vt:lpstr>
      <vt:lpstr>Input - RCAControl (Admin)</vt:lpstr>
      <vt:lpstr>User Guide</vt:lpstr>
      <vt:lpstr>1.1 Pg Details</vt:lpstr>
      <vt:lpstr>Input - Guidance Links (Admin)</vt:lpstr>
      <vt:lpstr>Input - LOE Hierarchy (Admin)</vt:lpstr>
      <vt:lpstr>Input - LOEList (Admin)</vt:lpstr>
      <vt:lpstr>1.2 RCA</vt:lpstr>
      <vt:lpstr>Calculations&gt;&gt;</vt:lpstr>
      <vt:lpstr>C-RCA (Admin)</vt:lpstr>
      <vt:lpstr>C-Filters (Admin)</vt:lpstr>
      <vt:lpstr>Outputs&gt;&gt;</vt:lpstr>
      <vt:lpstr>2.1 LOEs, Artefacts &amp; Assurance</vt:lpstr>
      <vt:lpstr>3.1 Sign Off</vt:lpstr>
      <vt:lpstr>4.1 Artefacts Progress</vt:lpstr>
      <vt:lpstr>4.2 LOE Progress</vt:lpstr>
      <vt:lpstr>4.3 Stats</vt:lpstr>
      <vt:lpstr>LOE Hierarchy</vt:lpstr>
      <vt:lpstr>Assurance_Band_Levels</vt:lpstr>
      <vt:lpstr>Assurance_Band_Names</vt:lpstr>
      <vt:lpstr>Assurance_Guide_Full</vt:lpstr>
      <vt:lpstr>C_RCA_RiskScores</vt:lpstr>
      <vt:lpstr>check.global</vt:lpstr>
      <vt:lpstr>Check_LOECount</vt:lpstr>
      <vt:lpstr>cnf.modelversion</vt:lpstr>
      <vt:lpstr>Constants_Five</vt:lpstr>
      <vt:lpstr>Constants_One</vt:lpstr>
      <vt:lpstr>Constants_Two</vt:lpstr>
      <vt:lpstr>Constants_Zero</vt:lpstr>
      <vt:lpstr>FYSeparator</vt:lpstr>
      <vt:lpstr>FYStartMonth</vt:lpstr>
      <vt:lpstr>I_Guid_Links</vt:lpstr>
      <vt:lpstr>I_Guid_Names</vt:lpstr>
      <vt:lpstr>I_LoE_Hierachy_Case</vt:lpstr>
      <vt:lpstr>I_LoE_Hierachy_Evidence_Examples</vt:lpstr>
      <vt:lpstr>I_LoE_Hierachy_Guidance_Links</vt:lpstr>
      <vt:lpstr>I_LoE_Hierachy_L1_Function</vt:lpstr>
      <vt:lpstr>I_LoE_Hierachy_L1Name</vt:lpstr>
      <vt:lpstr>I_LoE_Hierachy_L2_Function</vt:lpstr>
      <vt:lpstr>I_LoE_Hierachy_L2Name</vt:lpstr>
      <vt:lpstr>I_LoE_Hierachy_L3Name</vt:lpstr>
      <vt:lpstr>I_LoE_Hierachy_L4Name</vt:lpstr>
      <vt:lpstr>I_PEATLookups_Case_Names</vt:lpstr>
      <vt:lpstr>I_PEATLookups_Project_Type_Names</vt:lpstr>
      <vt:lpstr>I_Project_Characteristics_Spec</vt:lpstr>
      <vt:lpstr>I_Project_RCA_RScore</vt:lpstr>
      <vt:lpstr>I_ProjParam_Case_Spec</vt:lpstr>
      <vt:lpstr>I_RCAScoring_Coding</vt:lpstr>
      <vt:lpstr>I_RCAScoring_Names</vt:lpstr>
      <vt:lpstr>I_RCAScoring_NULL_REF</vt:lpstr>
      <vt:lpstr>int_MasterErrorCheck</vt:lpstr>
      <vt:lpstr>Lookup_KeepRemove</vt:lpstr>
      <vt:lpstr>Lookup_Status</vt:lpstr>
      <vt:lpstr>Lookup_YN</vt:lpstr>
      <vt:lpstr>Lookup_YNNA</vt:lpstr>
      <vt:lpstr>RAYG_Guide_Full</vt:lpstr>
      <vt:lpstr>RAYG_scale_names</vt:lpstr>
      <vt:lpstr>RCA_Names</vt:lpstr>
      <vt:lpstr>rng_InpHypInsert</vt:lpstr>
      <vt:lpstr>rng_OutHypInsert</vt:lpstr>
      <vt:lpstr>rng_PurposeStart</vt:lpstr>
      <vt:lpstr>rng_SheetTypes</vt:lpstr>
      <vt:lpstr>rng_Summarys</vt:lpstr>
      <vt:lpstr>rng_Versions</vt:lpstr>
      <vt:lpstr>str_ModelTitle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2025-06-17T09:15:11Z</dcterms:created>
  <dcterms:modified xsi:type="dcterms:W3CDTF">2025-06-17T15:12:13Z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358a870-c8c8-4b41-8500-8510d6d4d0fc_Enabled">
    <vt:lpwstr>true</vt:lpwstr>
  </property>
  <property fmtid="{D5CDD505-2E9C-101B-9397-08002B2CF9AE}" pid="3" name="MSIP_Label_9358a870-c8c8-4b41-8500-8510d6d4d0fc_SetDate">
    <vt:lpwstr>2025-06-17T09:17:05Z</vt:lpwstr>
  </property>
  <property fmtid="{D5CDD505-2E9C-101B-9397-08002B2CF9AE}" pid="4" name="MSIP_Label_9358a870-c8c8-4b41-8500-8510d6d4d0fc_Method">
    <vt:lpwstr>Privileged</vt:lpwstr>
  </property>
  <property fmtid="{D5CDD505-2E9C-101B-9397-08002B2CF9AE}" pid="5" name="MSIP_Label_9358a870-c8c8-4b41-8500-8510d6d4d0fc_Name">
    <vt:lpwstr>Unclassified Sensitivity Label</vt:lpwstr>
  </property>
  <property fmtid="{D5CDD505-2E9C-101B-9397-08002B2CF9AE}" pid="6" name="MSIP_Label_9358a870-c8c8-4b41-8500-8510d6d4d0fc_SiteId">
    <vt:lpwstr>8dcc9478-13b7-4f15-8eb1-e5fa4e8ece6e</vt:lpwstr>
  </property>
  <property fmtid="{D5CDD505-2E9C-101B-9397-08002B2CF9AE}" pid="7" name="MSIP_Label_9358a870-c8c8-4b41-8500-8510d6d4d0fc_ActionId">
    <vt:lpwstr>8fb9ea8a-e19c-4e8a-98c7-1d61f1e6c0b1</vt:lpwstr>
  </property>
  <property fmtid="{D5CDD505-2E9C-101B-9397-08002B2CF9AE}" pid="8" name="MSIP_Label_9358a870-c8c8-4b41-8500-8510d6d4d0fc_ContentBits">
    <vt:lpwstr>2</vt:lpwstr>
  </property>
  <property fmtid="{D5CDD505-2E9C-101B-9397-08002B2CF9AE}" pid="9" name="MSIP_Label_9358a870-c8c8-4b41-8500-8510d6d4d0fc_Tag">
    <vt:lpwstr>10, 0, 1, 1</vt:lpwstr>
  </property>
  <property fmtid="{D5CDD505-2E9C-101B-9397-08002B2CF9AE}" pid="10" name="ContentTypeId">
    <vt:lpwstr>0x010100F024EE81E073E04B8DABA83F796F0E4B</vt:lpwstr>
  </property>
  <property fmtid="{D5CDD505-2E9C-101B-9397-08002B2CF9AE}" pid="11" name="MSIP_Label_fe7f9010-7f5c-4372-b4e3-91a33ea4ea32_Enabled">
    <vt:lpwstr>true</vt:lpwstr>
  </property>
  <property fmtid="{D5CDD505-2E9C-101B-9397-08002B2CF9AE}" pid="12" name="MSIP_Label_fe7f9010-7f5c-4372-b4e3-91a33ea4ea32_SetDate">
    <vt:lpwstr>2025-06-17T15:12:04Z</vt:lpwstr>
  </property>
  <property fmtid="{D5CDD505-2E9C-101B-9397-08002B2CF9AE}" pid="13" name="MSIP_Label_fe7f9010-7f5c-4372-b4e3-91a33ea4ea32_Method">
    <vt:lpwstr>Standard</vt:lpwstr>
  </property>
  <property fmtid="{D5CDD505-2E9C-101B-9397-08002B2CF9AE}" pid="14" name="MSIP_Label_fe7f9010-7f5c-4372-b4e3-91a33ea4ea32_Name">
    <vt:lpwstr>I - Internal</vt:lpwstr>
  </property>
  <property fmtid="{D5CDD505-2E9C-101B-9397-08002B2CF9AE}" pid="15" name="MSIP_Label_fe7f9010-7f5c-4372-b4e3-91a33ea4ea32_SiteId">
    <vt:lpwstr>bc0c325b-6efc-4ca8-9e46-11b50fe2aab5</vt:lpwstr>
  </property>
  <property fmtid="{D5CDD505-2E9C-101B-9397-08002B2CF9AE}" pid="16" name="MSIP_Label_fe7f9010-7f5c-4372-b4e3-91a33ea4ea32_ActionId">
    <vt:lpwstr>1cba35e4-2a6d-493e-90a4-0b49def50dcf</vt:lpwstr>
  </property>
  <property fmtid="{D5CDD505-2E9C-101B-9397-08002B2CF9AE}" pid="17" name="MSIP_Label_fe7f9010-7f5c-4372-b4e3-91a33ea4ea32_ContentBits">
    <vt:lpwstr>0</vt:lpwstr>
  </property>
  <property fmtid="{D5CDD505-2E9C-101B-9397-08002B2CF9AE}" pid="18" name="MSIP_Label_fe7f9010-7f5c-4372-b4e3-91a33ea4ea32_Tag">
    <vt:lpwstr>10, 3, 0, 1</vt:lpwstr>
  </property>
</Properties>
</file>